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filterPrivacy="1" codeName="ThisWorkbook" defaultThemeVersion="124226"/>
  <xr:revisionPtr revIDLastSave="0" documentId="13_ncr:1_{41D2EDA1-3C84-4AAE-834E-D5A05FFD8714}" xr6:coauthVersionLast="41" xr6:coauthVersionMax="41" xr10:uidLastSave="{00000000-0000-0000-0000-000000000000}"/>
  <bookViews>
    <workbookView xWindow="4860" yWindow="0" windowWidth="22770" windowHeight="16230" tabRatio="901" xr2:uid="{00000000-000D-0000-FFFF-FFFF00000000}"/>
  </bookViews>
  <sheets>
    <sheet name="Tables" sheetId="80" r:id="rId1"/>
    <sheet name="PTRM_inputs" sheetId="81" r:id="rId2"/>
    <sheet name="Calcs_for_PTRM" sheetId="79" r:id="rId3"/>
    <sheet name="Year_Summary" sheetId="66" r:id="rId4"/>
    <sheet name="Cost_Summary" sheetId="75" r:id="rId5"/>
    <sheet name="Project_inputs" sheetId="2" r:id="rId6"/>
    <sheet name="Asset_groups" sheetId="45" r:id="rId7"/>
    <sheet name="ART_volumes" sheetId="40" r:id="rId8"/>
    <sheet name="CRO_volumes" sheetId="53" r:id="rId9"/>
    <sheet name="HTN_volumes" sheetId="54" r:id="rId10"/>
    <sheet name="KRT_volumes" sheetId="57" r:id="rId11"/>
    <sheet name="MBN_volumes" sheetId="59" r:id="rId12"/>
    <sheet name="STL_volumes" sheetId="77" r:id="rId13"/>
    <sheet name="TRG_volumes" sheetId="82" r:id="rId14"/>
    <sheet name="ART_cost" sheetId="41" r:id="rId15"/>
    <sheet name="CRO_cost" sheetId="52" r:id="rId16"/>
    <sheet name="HTN_cost" sheetId="56" r:id="rId17"/>
    <sheet name="KRT_cost" sheetId="58" r:id="rId18"/>
    <sheet name="MBN_cost" sheetId="60" r:id="rId19"/>
    <sheet name="STL_cost" sheetId="78" r:id="rId20"/>
    <sheet name="TRG_cost" sheetId="83" r:id="rId21"/>
    <sheet name="Tot_cost" sheetId="67" r:id="rId22"/>
    <sheet name="Total_CY" sheetId="93" r:id="rId23"/>
    <sheet name="Total_FY" sheetId="94" r:id="rId24"/>
    <sheet name="Labour_rates" sheetId="62" r:id="rId25"/>
  </sheets>
  <externalReferences>
    <externalReference r:id="rId26"/>
    <externalReference r:id="rId27"/>
  </externalReferences>
  <definedNames>
    <definedName name="ART_feeders">Project_inputs!$I$59</definedName>
    <definedName name="ballarat_rates">Labour_rates!$F$17:$O$20</definedName>
    <definedName name="ballarat_roles">Labour_rates!$B$17:$B$20</definedName>
    <definedName name="ballarat_years">Labour_rates!$F$16:$O$16</definedName>
    <definedName name="check_limit">0.01</definedName>
    <definedName name="CRO_feeders">Project_inputs!$I$60</definedName>
    <definedName name="design_rates">Labour_rates!$F$11:$O$11</definedName>
    <definedName name="design_years">Labour_rates!$F$10:$O$10</definedName>
    <definedName name="ESC_comp">Project_inputs!$I$77</definedName>
    <definedName name="geelong_rates">Labour_rates!$F$26:$O$29</definedName>
    <definedName name="geelong_roles">Labour_rates!$B$26:$B$29</definedName>
    <definedName name="geelong_years">Labour_rates!$F$25:$O$25</definedName>
    <definedName name="horsham_rates">Labour_rates!$F$35:$O$38</definedName>
    <definedName name="horsham_roles">Labour_rates!$B$35:$B$38</definedName>
    <definedName name="horsham_years">Labour_rates!$F$34:$O$34</definedName>
    <definedName name="HTN_feeders">Project_inputs!$I$61</definedName>
    <definedName name="KRT_feeders">Project_inputs!$I$62</definedName>
    <definedName name="MBN_feeders">Project_inputs!$I$63</definedName>
    <definedName name="mildura_rates">Labour_rates!$F$44:$O$47</definedName>
    <definedName name="mildura_roles">Labour_rates!$B$44:$B$47</definedName>
    <definedName name="mildura_years">Labour_rates!$F$43:$O$43</definedName>
    <definedName name="_xlnm.Print_Area" localSheetId="14">ART_cost!$A$1:$AL$73</definedName>
    <definedName name="_xlnm.Print_Area" localSheetId="7">ART_volumes!$A$1:$U$68</definedName>
    <definedName name="_xlnm.Print_Area" localSheetId="6">Asset_groups!$A$1:$H$72</definedName>
    <definedName name="_xlnm.Print_Area" localSheetId="2">Calcs_for_PTRM!$A$1:$M$66</definedName>
    <definedName name="_xlnm.Print_Area" localSheetId="4">Cost_Summary!$A$1:$P$73</definedName>
    <definedName name="_xlnm.Print_Area" localSheetId="15">CRO_cost!$A$1:$AL$73</definedName>
    <definedName name="_xlnm.Print_Area" localSheetId="8">CRO_volumes!$A$1:$U$68</definedName>
    <definedName name="_xlnm.Print_Area" localSheetId="16">HTN_cost!$A$1:$AL$73</definedName>
    <definedName name="_xlnm.Print_Area" localSheetId="9">HTN_volumes!$A$1:$U$68</definedName>
    <definedName name="_xlnm.Print_Area" localSheetId="17">KRT_cost!$A$1:$AL$73</definedName>
    <definedName name="_xlnm.Print_Area" localSheetId="10">KRT_volumes!$A$1:$U$68</definedName>
    <definedName name="_xlnm.Print_Area" localSheetId="24">Labour_rates!$AN$69:$AZ$102</definedName>
    <definedName name="_xlnm.Print_Area" localSheetId="18">MBN_cost!$A$1:$AL$73</definedName>
    <definedName name="_xlnm.Print_Area" localSheetId="11">MBN_volumes!$A$1:$U$68</definedName>
    <definedName name="_xlnm.Print_Area" localSheetId="5">Project_inputs!$A$1:$S$97</definedName>
    <definedName name="_xlnm.Print_Area" localSheetId="1">PTRM_inputs!$A$1:$M$40</definedName>
    <definedName name="_xlnm.Print_Area" localSheetId="19">STL_cost!$A$1:$AL$73</definedName>
    <definedName name="_xlnm.Print_Area" localSheetId="12">STL_volumes!$A$1:$U$68</definedName>
    <definedName name="_xlnm.Print_Area" localSheetId="0">Tables!$A$1:$I$24</definedName>
    <definedName name="_xlnm.Print_Area" localSheetId="21">Tot_cost!$A$1:$AU$75</definedName>
    <definedName name="_xlnm.Print_Area" localSheetId="22">Total_CY!$A$1:$Q$75</definedName>
    <definedName name="_xlnm.Print_Area" localSheetId="23">Total_FY!$A$1:$Q$75</definedName>
    <definedName name="_xlnm.Print_Area" localSheetId="20">TRG_cost!$A$1:$AL$73</definedName>
    <definedName name="_xlnm.Print_Area" localSheetId="13">TRG_volumes!$A$1:$U$68</definedName>
    <definedName name="_xlnm.Print_Area" localSheetId="3">Year_Summary!$A$1:$T$54</definedName>
    <definedName name="STL_feeders">Project_inputs!$I$64</definedName>
    <definedName name="TRG_feeders">Project_inputs!$I$65</definedName>
    <definedName name="warrnambool_rates">Labour_rates!$F$53:$O$56</definedName>
    <definedName name="warrnambool_roles">Labour_rates!$B$53:$B$56</definedName>
    <definedName name="warrnambool_years">Labour_rates!$F$52:$O$52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1" i="94" l="1"/>
  <c r="M11" i="94"/>
  <c r="L11" i="94"/>
  <c r="K11" i="94"/>
  <c r="J11" i="94"/>
  <c r="I11" i="94"/>
  <c r="H11" i="94"/>
  <c r="M49" i="79" l="1"/>
  <c r="L49" i="79"/>
  <c r="K49" i="79"/>
  <c r="J49" i="79"/>
  <c r="I49" i="79"/>
  <c r="M48" i="79"/>
  <c r="L48" i="79"/>
  <c r="K48" i="79"/>
  <c r="J48" i="79"/>
  <c r="I48" i="79"/>
  <c r="M47" i="79"/>
  <c r="L47" i="79"/>
  <c r="K47" i="79"/>
  <c r="J47" i="79"/>
  <c r="I47" i="79"/>
  <c r="M46" i="79"/>
  <c r="L46" i="79"/>
  <c r="K46" i="79"/>
  <c r="J46" i="79"/>
  <c r="I46" i="79"/>
  <c r="M45" i="79"/>
  <c r="L45" i="79"/>
  <c r="K45" i="79"/>
  <c r="J45" i="79"/>
  <c r="I45" i="79"/>
  <c r="M44" i="79"/>
  <c r="L44" i="79"/>
  <c r="K44" i="79"/>
  <c r="J44" i="79"/>
  <c r="I44" i="79"/>
  <c r="M43" i="79"/>
  <c r="L43" i="79"/>
  <c r="K43" i="79"/>
  <c r="J43" i="79"/>
  <c r="I43" i="79"/>
  <c r="M42" i="79"/>
  <c r="L42" i="79"/>
  <c r="K42" i="79"/>
  <c r="J42" i="79"/>
  <c r="I42" i="79"/>
  <c r="M41" i="79"/>
  <c r="L41" i="79"/>
  <c r="K41" i="79"/>
  <c r="J41" i="79"/>
  <c r="I41" i="79"/>
  <c r="M40" i="79"/>
  <c r="K40" i="79"/>
  <c r="J40" i="79"/>
  <c r="I40" i="79"/>
  <c r="M39" i="79"/>
  <c r="L39" i="79"/>
  <c r="K39" i="79"/>
  <c r="J39" i="79"/>
  <c r="I39" i="79"/>
  <c r="K61" i="79" l="1"/>
  <c r="J61" i="79"/>
  <c r="I61" i="79"/>
  <c r="I13" i="94" l="1"/>
  <c r="J13" i="94" s="1"/>
  <c r="K13" i="94" s="1"/>
  <c r="L13" i="94" s="1"/>
  <c r="M13" i="94" s="1"/>
  <c r="N13" i="94" s="1"/>
  <c r="B64" i="94"/>
  <c r="B65" i="94" s="1"/>
  <c r="B66" i="94" s="1"/>
  <c r="B42" i="94"/>
  <c r="B43" i="94" s="1"/>
  <c r="B44" i="94" s="1"/>
  <c r="B45" i="94" s="1"/>
  <c r="B46" i="94" s="1"/>
  <c r="B47" i="94" s="1"/>
  <c r="B48" i="94" s="1"/>
  <c r="B49" i="94" s="1"/>
  <c r="B50" i="94" s="1"/>
  <c r="B51" i="94" s="1"/>
  <c r="B52" i="94" s="1"/>
  <c r="B53" i="94" s="1"/>
  <c r="B54" i="94" s="1"/>
  <c r="B55" i="94" s="1"/>
  <c r="B56" i="94" s="1"/>
  <c r="B57" i="94" s="1"/>
  <c r="B58" i="94" s="1"/>
  <c r="B59" i="94" s="1"/>
  <c r="B60" i="94" s="1"/>
  <c r="B61" i="94" s="1"/>
  <c r="B18" i="94"/>
  <c r="B19" i="94" s="1"/>
  <c r="B20" i="94" s="1"/>
  <c r="B21" i="94" s="1"/>
  <c r="B22" i="94" s="1"/>
  <c r="B23" i="94" s="1"/>
  <c r="B24" i="94" s="1"/>
  <c r="B25" i="94" s="1"/>
  <c r="B26" i="94" s="1"/>
  <c r="B27" i="94" s="1"/>
  <c r="B28" i="94" s="1"/>
  <c r="B29" i="94" s="1"/>
  <c r="B30" i="94" s="1"/>
  <c r="B31" i="94" s="1"/>
  <c r="B32" i="94" s="1"/>
  <c r="B33" i="94" s="1"/>
  <c r="B34" i="94" s="1"/>
  <c r="B35" i="94" s="1"/>
  <c r="B36" i="94" s="1"/>
  <c r="B37" i="94" s="1"/>
  <c r="B38" i="94" s="1"/>
  <c r="B15" i="94"/>
  <c r="E13" i="94"/>
  <c r="A3" i="94"/>
  <c r="A1" i="94"/>
  <c r="AI13" i="67"/>
  <c r="AH13" i="67"/>
  <c r="AJ13" i="67" s="1"/>
  <c r="AL13" i="67" s="1"/>
  <c r="AN13" i="67" s="1"/>
  <c r="AP13" i="67" s="1"/>
  <c r="AR13" i="67" s="1"/>
  <c r="AS9" i="67"/>
  <c r="AQ9" i="67"/>
  <c r="AO9" i="67"/>
  <c r="AM9" i="67"/>
  <c r="AK9" i="67"/>
  <c r="AI9" i="67"/>
  <c r="AG9" i="67"/>
  <c r="AF11" i="67"/>
  <c r="AI12" i="67"/>
  <c r="AK12" i="67" s="1"/>
  <c r="AM12" i="67" s="1"/>
  <c r="AO12" i="67" s="1"/>
  <c r="AQ12" i="67" s="1"/>
  <c r="AS12" i="67" s="1"/>
  <c r="AH12" i="67"/>
  <c r="AJ12" i="67" s="1"/>
  <c r="AL12" i="67" s="1"/>
  <c r="AN12" i="67" s="1"/>
  <c r="AP12" i="67" s="1"/>
  <c r="AR12" i="67" s="1"/>
  <c r="H11" i="93"/>
  <c r="B64" i="93"/>
  <c r="B65" i="93" s="1"/>
  <c r="B66" i="93" s="1"/>
  <c r="B68" i="93" s="1"/>
  <c r="B42" i="93"/>
  <c r="B43" i="93" s="1"/>
  <c r="B44" i="93" s="1"/>
  <c r="B45" i="93" s="1"/>
  <c r="B46" i="93" s="1"/>
  <c r="B47" i="93" s="1"/>
  <c r="B48" i="93" s="1"/>
  <c r="B49" i="93" s="1"/>
  <c r="B50" i="93" s="1"/>
  <c r="B51" i="93" s="1"/>
  <c r="B52" i="93" s="1"/>
  <c r="B53" i="93" s="1"/>
  <c r="B54" i="93" s="1"/>
  <c r="B55" i="93" s="1"/>
  <c r="B56" i="93" s="1"/>
  <c r="B57" i="93" s="1"/>
  <c r="B58" i="93" s="1"/>
  <c r="B59" i="93" s="1"/>
  <c r="B60" i="93" s="1"/>
  <c r="B61" i="93" s="1"/>
  <c r="B18" i="93"/>
  <c r="B19" i="93" s="1"/>
  <c r="B20" i="93" s="1"/>
  <c r="B21" i="93" s="1"/>
  <c r="B22" i="93" s="1"/>
  <c r="B23" i="93" s="1"/>
  <c r="B24" i="93" s="1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15" i="93"/>
  <c r="E13" i="93"/>
  <c r="A3" i="93"/>
  <c r="A1" i="93"/>
  <c r="B68" i="94" l="1"/>
  <c r="B67" i="94"/>
  <c r="AH11" i="67"/>
  <c r="AG11" i="67"/>
  <c r="I11" i="93"/>
  <c r="AK13" i="67"/>
  <c r="B67" i="93"/>
  <c r="AJ11" i="67" l="1"/>
  <c r="AI11" i="67"/>
  <c r="J11" i="93"/>
  <c r="AM13" i="67"/>
  <c r="AK11" i="67" l="1"/>
  <c r="AL11" i="67"/>
  <c r="K11" i="93"/>
  <c r="L11" i="93" s="1"/>
  <c r="AO13" i="67"/>
  <c r="AM11" i="67" l="1"/>
  <c r="AN11" i="67"/>
  <c r="AQ13" i="67"/>
  <c r="M11" i="93"/>
  <c r="AO11" i="67" l="1"/>
  <c r="AP11" i="67"/>
  <c r="AS13" i="67"/>
  <c r="N11" i="93"/>
  <c r="AQ11" i="67" l="1"/>
  <c r="AR11" i="67"/>
  <c r="AS11" i="67" l="1"/>
  <c r="B31" i="80"/>
  <c r="R24" i="79" l="1"/>
  <c r="Q24" i="79"/>
  <c r="P24" i="79"/>
  <c r="O24" i="79"/>
  <c r="N24" i="79"/>
  <c r="I24" i="79"/>
  <c r="J24" i="79"/>
  <c r="K24" i="79"/>
  <c r="L24" i="79"/>
  <c r="M24" i="79"/>
  <c r="H24" i="79"/>
  <c r="M25" i="79"/>
  <c r="N25" i="79"/>
  <c r="O25" i="79"/>
  <c r="P25" i="79"/>
  <c r="Q25" i="79"/>
  <c r="R25" i="79"/>
  <c r="M27" i="79"/>
  <c r="N27" i="79"/>
  <c r="O27" i="79"/>
  <c r="P27" i="79"/>
  <c r="Q27" i="79"/>
  <c r="R27" i="79"/>
  <c r="M28" i="79"/>
  <c r="N28" i="79"/>
  <c r="O28" i="79"/>
  <c r="P28" i="79"/>
  <c r="Q28" i="79"/>
  <c r="R28" i="79"/>
  <c r="M30" i="79"/>
  <c r="N30" i="79"/>
  <c r="O30" i="79"/>
  <c r="P30" i="79"/>
  <c r="Q30" i="79"/>
  <c r="R30" i="79"/>
  <c r="M31" i="79"/>
  <c r="N31" i="79"/>
  <c r="O31" i="79"/>
  <c r="P31" i="79"/>
  <c r="Q31" i="79"/>
  <c r="R31" i="79"/>
  <c r="M32" i="79"/>
  <c r="N32" i="79"/>
  <c r="O32" i="79"/>
  <c r="P32" i="79"/>
  <c r="Q32" i="79"/>
  <c r="R32" i="79"/>
  <c r="M33" i="79"/>
  <c r="N33" i="79"/>
  <c r="O33" i="79"/>
  <c r="P33" i="79"/>
  <c r="Q33" i="79"/>
  <c r="R33" i="79"/>
  <c r="M34" i="79"/>
  <c r="N34" i="79"/>
  <c r="O34" i="79"/>
  <c r="P34" i="79"/>
  <c r="Q34" i="79"/>
  <c r="R34" i="79"/>
  <c r="M35" i="79"/>
  <c r="N35" i="79"/>
  <c r="O35" i="79"/>
  <c r="P35" i="79"/>
  <c r="Q35" i="79"/>
  <c r="R35" i="79"/>
  <c r="I77" i="2" l="1"/>
  <c r="U75" i="2" l="1"/>
  <c r="U74" i="2"/>
  <c r="A3" i="80" l="1"/>
  <c r="A3" i="81"/>
  <c r="A3" i="79"/>
  <c r="A3" i="53"/>
  <c r="A3" i="54"/>
  <c r="A3" i="57"/>
  <c r="A3" i="59"/>
  <c r="A3" i="77"/>
  <c r="A3" i="82"/>
  <c r="A3" i="41"/>
  <c r="A3" i="52"/>
  <c r="A3" i="56"/>
  <c r="A3" i="58"/>
  <c r="A3" i="60"/>
  <c r="A3" i="78"/>
  <c r="A3" i="83"/>
  <c r="A3" i="67"/>
  <c r="A3" i="62"/>
  <c r="A3" i="40"/>
  <c r="L70" i="2" l="1"/>
  <c r="M70" i="2" s="1"/>
  <c r="I74" i="2"/>
  <c r="N70" i="2" l="1"/>
  <c r="O70" i="2" s="1"/>
  <c r="AF72" i="67"/>
  <c r="AH72" i="67"/>
  <c r="I72" i="93" s="1"/>
  <c r="AG72" i="67"/>
  <c r="I72" i="94" s="1"/>
  <c r="AI72" i="67"/>
  <c r="AJ72" i="67"/>
  <c r="AK72" i="67"/>
  <c r="AF73" i="67"/>
  <c r="AJ73" i="67"/>
  <c r="AG73" i="67"/>
  <c r="AK73" i="67"/>
  <c r="AH73" i="67"/>
  <c r="I73" i="93" s="1"/>
  <c r="AI73" i="67"/>
  <c r="J73" i="94" s="1"/>
  <c r="D64" i="75"/>
  <c r="I73" i="94" l="1"/>
  <c r="J72" i="94"/>
  <c r="H73" i="94"/>
  <c r="H73" i="93"/>
  <c r="J72" i="93"/>
  <c r="H72" i="94"/>
  <c r="H72" i="93"/>
  <c r="J73" i="93"/>
  <c r="P70" i="2"/>
  <c r="C12" i="80"/>
  <c r="C11" i="80"/>
  <c r="C10" i="80"/>
  <c r="C9" i="80"/>
  <c r="D9" i="80"/>
  <c r="D10" i="80"/>
  <c r="D11" i="80"/>
  <c r="D12" i="80"/>
  <c r="E12" i="80"/>
  <c r="E11" i="80"/>
  <c r="E10" i="80"/>
  <c r="E9" i="80"/>
  <c r="C8" i="80"/>
  <c r="Q70" i="2" l="1"/>
  <c r="R70" i="2" s="1"/>
  <c r="S70" i="2" s="1"/>
  <c r="AM72" i="67"/>
  <c r="AS73" i="67"/>
  <c r="AL73" i="67"/>
  <c r="AR72" i="67"/>
  <c r="AL72" i="67"/>
  <c r="AP72" i="67"/>
  <c r="AM73" i="67"/>
  <c r="E13" i="80"/>
  <c r="D13" i="80"/>
  <c r="C13" i="80"/>
  <c r="D34" i="75"/>
  <c r="D33" i="75"/>
  <c r="D32" i="75"/>
  <c r="D57" i="75"/>
  <c r="D56" i="75"/>
  <c r="D55" i="75"/>
  <c r="D54" i="75"/>
  <c r="D53" i="75"/>
  <c r="D51" i="75"/>
  <c r="E71" i="67"/>
  <c r="E68" i="67"/>
  <c r="E67" i="67"/>
  <c r="E66" i="67"/>
  <c r="E65" i="67"/>
  <c r="E64" i="67"/>
  <c r="E63" i="67"/>
  <c r="E62" i="67"/>
  <c r="E60" i="67"/>
  <c r="E61" i="67"/>
  <c r="E58" i="67"/>
  <c r="E59" i="67"/>
  <c r="AQ73" i="67" l="1"/>
  <c r="K72" i="93"/>
  <c r="K72" i="94"/>
  <c r="AN72" i="67"/>
  <c r="AO73" i="67"/>
  <c r="AS72" i="67"/>
  <c r="N72" i="93" s="1"/>
  <c r="AP73" i="67"/>
  <c r="M73" i="93" s="1"/>
  <c r="AR73" i="67"/>
  <c r="N73" i="93" s="1"/>
  <c r="AQ72" i="67"/>
  <c r="N72" i="94" s="1"/>
  <c r="AO72" i="67"/>
  <c r="M72" i="94" s="1"/>
  <c r="AN73" i="67"/>
  <c r="L73" i="93" s="1"/>
  <c r="K73" i="93"/>
  <c r="K73" i="94"/>
  <c r="E39" i="67"/>
  <c r="E56" i="67"/>
  <c r="M73" i="94" l="1"/>
  <c r="L72" i="93"/>
  <c r="L73" i="94"/>
  <c r="P73" i="93"/>
  <c r="N73" i="94"/>
  <c r="L72" i="94"/>
  <c r="P72" i="94" s="1"/>
  <c r="M72" i="93"/>
  <c r="P72" i="93" s="1"/>
  <c r="J32" i="53"/>
  <c r="J30" i="53"/>
  <c r="P73" i="94" l="1"/>
  <c r="K34" i="66"/>
  <c r="O60" i="40"/>
  <c r="O60" i="59"/>
  <c r="O60" i="53"/>
  <c r="O60" i="82"/>
  <c r="O60" i="57"/>
  <c r="O60" i="77"/>
  <c r="O60" i="54"/>
  <c r="D7" i="56" l="1"/>
  <c r="D7" i="58"/>
  <c r="D7" i="60"/>
  <c r="D7" i="78"/>
  <c r="D7" i="83"/>
  <c r="D7" i="52"/>
  <c r="D7" i="41"/>
  <c r="E55" i="67" l="1"/>
  <c r="E54" i="67"/>
  <c r="E53" i="67"/>
  <c r="E30" i="67"/>
  <c r="E34" i="67"/>
  <c r="E21" i="67"/>
  <c r="E22" i="67"/>
  <c r="E23" i="67"/>
  <c r="E35" i="67"/>
  <c r="E24" i="67"/>
  <c r="I49" i="66" l="1"/>
  <c r="I43" i="66"/>
  <c r="I37" i="66"/>
  <c r="I30" i="66"/>
  <c r="I19" i="66"/>
  <c r="J13" i="66"/>
  <c r="D8" i="80" l="1"/>
  <c r="J19" i="66"/>
  <c r="J30" i="66"/>
  <c r="J43" i="66"/>
  <c r="K13" i="66"/>
  <c r="J37" i="66"/>
  <c r="J49" i="66"/>
  <c r="K37" i="66" l="1"/>
  <c r="K43" i="66"/>
  <c r="E8" i="80"/>
  <c r="K19" i="66"/>
  <c r="K49" i="66"/>
  <c r="L13" i="66"/>
  <c r="K30" i="66"/>
  <c r="L19" i="66" l="1"/>
  <c r="L15" i="66"/>
  <c r="L16" i="66"/>
  <c r="L49" i="66"/>
  <c r="F8" i="80"/>
  <c r="L30" i="66"/>
  <c r="M13" i="66"/>
  <c r="M49" i="66" s="1"/>
  <c r="L14" i="66"/>
  <c r="L43" i="66"/>
  <c r="L37" i="66"/>
  <c r="N13" i="66"/>
  <c r="M43" i="66" l="1"/>
  <c r="L17" i="66"/>
  <c r="M16" i="66"/>
  <c r="M14" i="66"/>
  <c r="M19" i="66"/>
  <c r="M15" i="66"/>
  <c r="H8" i="80"/>
  <c r="N30" i="66"/>
  <c r="G8" i="80"/>
  <c r="M30" i="66"/>
  <c r="M37" i="66"/>
  <c r="O13" i="66"/>
  <c r="N16" i="66"/>
  <c r="N43" i="66"/>
  <c r="N15" i="66"/>
  <c r="N19" i="66"/>
  <c r="N14" i="66"/>
  <c r="N49" i="66"/>
  <c r="N37" i="66"/>
  <c r="I8" i="80" l="1"/>
  <c r="M17" i="66"/>
  <c r="N17" i="66"/>
  <c r="P13" i="66"/>
  <c r="O43" i="66"/>
  <c r="O30" i="66"/>
  <c r="O16" i="66"/>
  <c r="O49" i="66"/>
  <c r="O37" i="66"/>
  <c r="O15" i="66"/>
  <c r="O19" i="66"/>
  <c r="O14" i="66"/>
  <c r="J8" i="80" l="1"/>
  <c r="O17" i="66"/>
  <c r="Q13" i="66"/>
  <c r="P19" i="66"/>
  <c r="P14" i="66"/>
  <c r="P49" i="66"/>
  <c r="P37" i="66"/>
  <c r="P16" i="66"/>
  <c r="P43" i="66"/>
  <c r="P15" i="66"/>
  <c r="P30" i="66"/>
  <c r="K8" i="80" l="1"/>
  <c r="R13" i="66"/>
  <c r="Q49" i="66"/>
  <c r="Q37" i="66"/>
  <c r="Q15" i="66"/>
  <c r="Q19" i="66"/>
  <c r="Q14" i="66"/>
  <c r="Q43" i="66"/>
  <c r="Q30" i="66"/>
  <c r="Q16" i="66"/>
  <c r="P17" i="66"/>
  <c r="L8" i="80" l="1"/>
  <c r="Q17" i="66"/>
  <c r="R16" i="66"/>
  <c r="R43" i="66"/>
  <c r="R30" i="66"/>
  <c r="R15" i="66"/>
  <c r="R19" i="66"/>
  <c r="R14" i="66"/>
  <c r="R49" i="66"/>
  <c r="R37" i="66"/>
  <c r="R17" i="66" l="1"/>
  <c r="J32" i="59" l="1"/>
  <c r="J30" i="59"/>
  <c r="J32" i="57"/>
  <c r="J30" i="57"/>
  <c r="J32" i="54"/>
  <c r="J30" i="54"/>
  <c r="J53" i="40"/>
  <c r="J54" i="40"/>
  <c r="J55" i="40"/>
  <c r="J53" i="53"/>
  <c r="J54" i="53"/>
  <c r="J55" i="53"/>
  <c r="J53" i="54"/>
  <c r="J54" i="54"/>
  <c r="J55" i="54"/>
  <c r="J53" i="57"/>
  <c r="J54" i="57"/>
  <c r="J55" i="57"/>
  <c r="J53" i="59"/>
  <c r="J54" i="59"/>
  <c r="J55" i="59"/>
  <c r="J54" i="82"/>
  <c r="J55" i="82"/>
  <c r="J32" i="82"/>
  <c r="J30" i="82"/>
  <c r="J44" i="77"/>
  <c r="J45" i="77"/>
  <c r="J46" i="77"/>
  <c r="J47" i="77"/>
  <c r="J48" i="77"/>
  <c r="J49" i="77"/>
  <c r="J50" i="77"/>
  <c r="J51" i="77"/>
  <c r="J52" i="77"/>
  <c r="J53" i="77"/>
  <c r="J54" i="77"/>
  <c r="J55" i="77"/>
  <c r="J31" i="77"/>
  <c r="J30" i="77"/>
  <c r="J32" i="77"/>
  <c r="J30" i="40"/>
  <c r="J32" i="40"/>
  <c r="D20" i="75"/>
  <c r="D31" i="75"/>
  <c r="A3" i="45" l="1"/>
  <c r="D67" i="75"/>
  <c r="D30" i="75" l="1"/>
  <c r="D26" i="75"/>
  <c r="D28" i="75"/>
  <c r="D27" i="75"/>
  <c r="J52" i="40" l="1"/>
  <c r="J51" i="40"/>
  <c r="J50" i="40"/>
  <c r="J49" i="40"/>
  <c r="J48" i="40"/>
  <c r="J47" i="40"/>
  <c r="J46" i="40"/>
  <c r="J45" i="40"/>
  <c r="J44" i="40"/>
  <c r="J43" i="40"/>
  <c r="J19" i="40"/>
  <c r="J20" i="40"/>
  <c r="J21" i="40"/>
  <c r="J22" i="40"/>
  <c r="J23" i="40"/>
  <c r="J24" i="40"/>
  <c r="J25" i="40"/>
  <c r="J26" i="40"/>
  <c r="J27" i="40"/>
  <c r="J28" i="40"/>
  <c r="J29" i="40"/>
  <c r="J31" i="40"/>
  <c r="AD11" i="52" l="1"/>
  <c r="AD11" i="56"/>
  <c r="AD11" i="58"/>
  <c r="AD11" i="60"/>
  <c r="AD11" i="78"/>
  <c r="AD11" i="83"/>
  <c r="AD11" i="41"/>
  <c r="K11" i="52"/>
  <c r="N11" i="52" s="1"/>
  <c r="K11" i="56"/>
  <c r="N11" i="56" s="1"/>
  <c r="K11" i="58"/>
  <c r="N11" i="58" s="1"/>
  <c r="K11" i="60"/>
  <c r="N11" i="60" s="1"/>
  <c r="K11" i="78"/>
  <c r="N11" i="78" s="1"/>
  <c r="K11" i="83"/>
  <c r="N11" i="83" s="1"/>
  <c r="K11" i="67"/>
  <c r="N11" i="67" s="1"/>
  <c r="Q11" i="67" s="1"/>
  <c r="T11" i="67" s="1"/>
  <c r="W11" i="67" s="1"/>
  <c r="Z11" i="67" s="1"/>
  <c r="K11" i="41"/>
  <c r="N11" i="41" s="1"/>
  <c r="J11" i="52"/>
  <c r="M11" i="52" s="1"/>
  <c r="P11" i="52" s="1"/>
  <c r="J11" i="56"/>
  <c r="M11" i="56" s="1"/>
  <c r="P11" i="56" s="1"/>
  <c r="J11" i="58"/>
  <c r="M11" i="58" s="1"/>
  <c r="P11" i="58" s="1"/>
  <c r="J11" i="60"/>
  <c r="M11" i="60" s="1"/>
  <c r="P11" i="60" s="1"/>
  <c r="J11" i="78"/>
  <c r="M11" i="78" s="1"/>
  <c r="P11" i="78" s="1"/>
  <c r="J11" i="83"/>
  <c r="M11" i="83" s="1"/>
  <c r="P11" i="83" s="1"/>
  <c r="J11" i="67"/>
  <c r="M11" i="67" s="1"/>
  <c r="P11" i="67" s="1"/>
  <c r="S11" i="67" s="1"/>
  <c r="V11" i="67" s="1"/>
  <c r="Y11" i="67" s="1"/>
  <c r="AB11" i="67" s="1"/>
  <c r="J11" i="41"/>
  <c r="M11" i="41" s="1"/>
  <c r="P11" i="41" s="1"/>
  <c r="I11" i="52"/>
  <c r="I11" i="56"/>
  <c r="I11" i="58"/>
  <c r="I11" i="60"/>
  <c r="I11" i="78"/>
  <c r="I11" i="83"/>
  <c r="I11" i="67"/>
  <c r="I11" i="41"/>
  <c r="L11" i="67" l="1"/>
  <c r="O11" i="67" s="1"/>
  <c r="R11" i="67" s="1"/>
  <c r="U11" i="67" s="1"/>
  <c r="X11" i="67" s="1"/>
  <c r="AA11" i="67" s="1"/>
  <c r="I60" i="60"/>
  <c r="I59" i="60"/>
  <c r="I60" i="83"/>
  <c r="I59" i="83"/>
  <c r="I60" i="56"/>
  <c r="I59" i="56"/>
  <c r="I60" i="58"/>
  <c r="I59" i="58"/>
  <c r="I60" i="78"/>
  <c r="I59" i="78"/>
  <c r="I60" i="52"/>
  <c r="I59" i="52"/>
  <c r="L11" i="83"/>
  <c r="O11" i="83" s="1"/>
  <c r="L11" i="56"/>
  <c r="L11" i="78"/>
  <c r="L11" i="52"/>
  <c r="L11" i="41"/>
  <c r="O11" i="41" s="1"/>
  <c r="L11" i="60"/>
  <c r="L11" i="58"/>
  <c r="S11" i="41"/>
  <c r="S11" i="60"/>
  <c r="S11" i="58"/>
  <c r="Q11" i="58"/>
  <c r="S11" i="83"/>
  <c r="S11" i="56"/>
  <c r="Q11" i="83"/>
  <c r="Q11" i="56"/>
  <c r="Q11" i="41"/>
  <c r="Q11" i="60"/>
  <c r="S11" i="78"/>
  <c r="S11" i="52"/>
  <c r="Q11" i="78"/>
  <c r="Q11" i="52"/>
  <c r="L59" i="58" l="1"/>
  <c r="L60" i="58"/>
  <c r="L59" i="78"/>
  <c r="L60" i="78"/>
  <c r="L59" i="60"/>
  <c r="L60" i="60"/>
  <c r="L59" i="56"/>
  <c r="L60" i="56"/>
  <c r="O59" i="41"/>
  <c r="O60" i="41"/>
  <c r="L59" i="52"/>
  <c r="L60" i="52"/>
  <c r="R11" i="41"/>
  <c r="R11" i="83"/>
  <c r="O11" i="58"/>
  <c r="O11" i="78"/>
  <c r="O11" i="60"/>
  <c r="O11" i="56"/>
  <c r="R11" i="56" s="1"/>
  <c r="O11" i="52"/>
  <c r="V11" i="83"/>
  <c r="T11" i="52"/>
  <c r="T11" i="60"/>
  <c r="T11" i="41"/>
  <c r="T11" i="78"/>
  <c r="T11" i="56"/>
  <c r="V11" i="60"/>
  <c r="V11" i="41"/>
  <c r="V11" i="52"/>
  <c r="V11" i="78"/>
  <c r="T11" i="83"/>
  <c r="V11" i="56"/>
  <c r="T11" i="58"/>
  <c r="V11" i="58"/>
  <c r="R60" i="41" l="1"/>
  <c r="R59" i="41"/>
  <c r="R60" i="56"/>
  <c r="R59" i="56"/>
  <c r="U11" i="83"/>
  <c r="R60" i="83"/>
  <c r="R59" i="83"/>
  <c r="U11" i="41"/>
  <c r="O60" i="52"/>
  <c r="O59" i="52"/>
  <c r="U11" i="56"/>
  <c r="R11" i="58"/>
  <c r="U11" i="58" s="1"/>
  <c r="R11" i="78"/>
  <c r="U11" i="78" s="1"/>
  <c r="R11" i="52"/>
  <c r="U11" i="52" s="1"/>
  <c r="R11" i="60"/>
  <c r="U11" i="60" s="1"/>
  <c r="X11" i="41"/>
  <c r="Y11" i="58"/>
  <c r="Y11" i="52"/>
  <c r="X11" i="83"/>
  <c r="W11" i="58"/>
  <c r="W11" i="83"/>
  <c r="Y11" i="78"/>
  <c r="W11" i="41"/>
  <c r="Y11" i="83"/>
  <c r="Y11" i="41"/>
  <c r="W11" i="56"/>
  <c r="W11" i="78"/>
  <c r="W11" i="60"/>
  <c r="Y11" i="56"/>
  <c r="Y11" i="60"/>
  <c r="W11" i="52"/>
  <c r="I47" i="62"/>
  <c r="I46" i="62"/>
  <c r="I45" i="62"/>
  <c r="I44" i="62"/>
  <c r="J43" i="62"/>
  <c r="K43" i="62" s="1"/>
  <c r="L43" i="62" s="1"/>
  <c r="M43" i="62" s="1"/>
  <c r="N43" i="62" s="1"/>
  <c r="O43" i="62" s="1"/>
  <c r="I38" i="62"/>
  <c r="I37" i="62"/>
  <c r="I36" i="62"/>
  <c r="I35" i="62"/>
  <c r="J34" i="62"/>
  <c r="K34" i="62" s="1"/>
  <c r="L34" i="62" s="1"/>
  <c r="M34" i="62" s="1"/>
  <c r="N34" i="62" s="1"/>
  <c r="O34" i="62" s="1"/>
  <c r="I56" i="62"/>
  <c r="I55" i="62"/>
  <c r="I54" i="62"/>
  <c r="I53" i="62"/>
  <c r="J52" i="62"/>
  <c r="K52" i="62" s="1"/>
  <c r="L52" i="62" s="1"/>
  <c r="M52" i="62" s="1"/>
  <c r="N52" i="62" s="1"/>
  <c r="O52" i="62" s="1"/>
  <c r="I29" i="62"/>
  <c r="I28" i="62"/>
  <c r="I27" i="62"/>
  <c r="I26" i="62"/>
  <c r="J25" i="62"/>
  <c r="K25" i="62" s="1"/>
  <c r="L25" i="62" s="1"/>
  <c r="M25" i="62" s="1"/>
  <c r="N25" i="62" s="1"/>
  <c r="O25" i="62" s="1"/>
  <c r="U59" i="78" l="1"/>
  <c r="U60" i="78"/>
  <c r="X60" i="41"/>
  <c r="X59" i="41"/>
  <c r="U59" i="58"/>
  <c r="U60" i="58"/>
  <c r="U59" i="52"/>
  <c r="U60" i="52"/>
  <c r="U59" i="41"/>
  <c r="U60" i="41"/>
  <c r="X60" i="83"/>
  <c r="X59" i="83"/>
  <c r="U59" i="60"/>
  <c r="U60" i="60"/>
  <c r="X11" i="56"/>
  <c r="AA11" i="56" s="1"/>
  <c r="U59" i="56"/>
  <c r="U60" i="56"/>
  <c r="U59" i="83"/>
  <c r="U60" i="83"/>
  <c r="J38" i="62"/>
  <c r="K38" i="62" s="1"/>
  <c r="L38" i="62" s="1"/>
  <c r="M38" i="62" s="1"/>
  <c r="N38" i="62" s="1"/>
  <c r="O38" i="62" s="1"/>
  <c r="J26" i="62"/>
  <c r="K26" i="62" s="1"/>
  <c r="L26" i="62" s="1"/>
  <c r="M26" i="62" s="1"/>
  <c r="N26" i="62" s="1"/>
  <c r="O26" i="62" s="1"/>
  <c r="J56" i="62"/>
  <c r="K56" i="62" s="1"/>
  <c r="J37" i="62"/>
  <c r="K37" i="62" s="1"/>
  <c r="L37" i="62" s="1"/>
  <c r="M37" i="62" s="1"/>
  <c r="N37" i="62" s="1"/>
  <c r="O37" i="62" s="1"/>
  <c r="J45" i="62"/>
  <c r="K45" i="62" s="1"/>
  <c r="L45" i="62" s="1"/>
  <c r="M45" i="62" s="1"/>
  <c r="N45" i="62" s="1"/>
  <c r="O45" i="62" s="1"/>
  <c r="J27" i="62"/>
  <c r="K27" i="62" s="1"/>
  <c r="L27" i="62" s="1"/>
  <c r="M27" i="62" s="1"/>
  <c r="N27" i="62" s="1"/>
  <c r="O27" i="62" s="1"/>
  <c r="J46" i="62"/>
  <c r="K46" i="62" s="1"/>
  <c r="L46" i="62" s="1"/>
  <c r="M46" i="62" s="1"/>
  <c r="N46" i="62" s="1"/>
  <c r="O46" i="62" s="1"/>
  <c r="J28" i="62"/>
  <c r="K28" i="62" s="1"/>
  <c r="L28" i="62" s="1"/>
  <c r="M28" i="62" s="1"/>
  <c r="N28" i="62" s="1"/>
  <c r="O28" i="62" s="1"/>
  <c r="J54" i="62"/>
  <c r="K54" i="62" s="1"/>
  <c r="J35" i="62"/>
  <c r="K35" i="62" s="1"/>
  <c r="L35" i="62" s="1"/>
  <c r="M35" i="62" s="1"/>
  <c r="N35" i="62" s="1"/>
  <c r="O35" i="62" s="1"/>
  <c r="J47" i="62"/>
  <c r="K47" i="62" s="1"/>
  <c r="L47" i="62" s="1"/>
  <c r="M47" i="62" s="1"/>
  <c r="N47" i="62" s="1"/>
  <c r="O47" i="62" s="1"/>
  <c r="J53" i="62"/>
  <c r="K53" i="62" s="1"/>
  <c r="J29" i="62"/>
  <c r="K29" i="62" s="1"/>
  <c r="L29" i="62" s="1"/>
  <c r="M29" i="62" s="1"/>
  <c r="N29" i="62" s="1"/>
  <c r="O29" i="62" s="1"/>
  <c r="J55" i="62"/>
  <c r="K55" i="62" s="1"/>
  <c r="J36" i="62"/>
  <c r="K36" i="62" s="1"/>
  <c r="L36" i="62" s="1"/>
  <c r="M36" i="62" s="1"/>
  <c r="N36" i="62" s="1"/>
  <c r="O36" i="62" s="1"/>
  <c r="J44" i="62"/>
  <c r="K44" i="62" s="1"/>
  <c r="L44" i="62" s="1"/>
  <c r="M44" i="62" s="1"/>
  <c r="N44" i="62" s="1"/>
  <c r="O44" i="62" s="1"/>
  <c r="X11" i="58"/>
  <c r="X11" i="60"/>
  <c r="X11" i="52"/>
  <c r="X11" i="78"/>
  <c r="Z11" i="56"/>
  <c r="Z11" i="41"/>
  <c r="AB11" i="52"/>
  <c r="AB11" i="58"/>
  <c r="Z11" i="78"/>
  <c r="AA11" i="83"/>
  <c r="Z11" i="52"/>
  <c r="AA11" i="52"/>
  <c r="AA11" i="58"/>
  <c r="AB11" i="60"/>
  <c r="AB11" i="83"/>
  <c r="Z11" i="60"/>
  <c r="Z11" i="58"/>
  <c r="AB11" i="56"/>
  <c r="AB11" i="41"/>
  <c r="AB11" i="78"/>
  <c r="Z11" i="83"/>
  <c r="AA11" i="41"/>
  <c r="J16" i="62"/>
  <c r="K16" i="62" s="1"/>
  <c r="L16" i="62" s="1"/>
  <c r="M16" i="62" s="1"/>
  <c r="N16" i="62" s="1"/>
  <c r="O16" i="62" s="1"/>
  <c r="J10" i="62"/>
  <c r="AA59" i="58" l="1"/>
  <c r="AA60" i="58"/>
  <c r="AA59" i="83"/>
  <c r="AA60" i="83"/>
  <c r="X60" i="60"/>
  <c r="X59" i="60"/>
  <c r="AA59" i="41"/>
  <c r="AA60" i="41"/>
  <c r="AA59" i="52"/>
  <c r="AA60" i="52"/>
  <c r="X60" i="58"/>
  <c r="X59" i="58"/>
  <c r="AA59" i="56"/>
  <c r="AA60" i="56"/>
  <c r="AA11" i="60"/>
  <c r="X60" i="78"/>
  <c r="X59" i="78"/>
  <c r="X60" i="56"/>
  <c r="X59" i="56"/>
  <c r="AA11" i="78"/>
  <c r="X60" i="52"/>
  <c r="X59" i="52"/>
  <c r="K10" i="62"/>
  <c r="U59" i="67"/>
  <c r="U60" i="67"/>
  <c r="L55" i="62"/>
  <c r="M55" i="62" s="1"/>
  <c r="N55" i="62" s="1"/>
  <c r="O55" i="62" s="1"/>
  <c r="L54" i="62"/>
  <c r="M54" i="62" s="1"/>
  <c r="N54" i="62" s="1"/>
  <c r="O54" i="62" s="1"/>
  <c r="L53" i="62"/>
  <c r="M53" i="62" s="1"/>
  <c r="N53" i="62" s="1"/>
  <c r="O53" i="62" s="1"/>
  <c r="L56" i="62"/>
  <c r="M56" i="62" s="1"/>
  <c r="N56" i="62" s="1"/>
  <c r="O56" i="62" s="1"/>
  <c r="AE11" i="83"/>
  <c r="AF11" i="83" s="1"/>
  <c r="AG11" i="83" s="1"/>
  <c r="AH11" i="83" s="1"/>
  <c r="AI11" i="83" s="1"/>
  <c r="AJ11" i="83" s="1"/>
  <c r="D6" i="83"/>
  <c r="D5" i="83"/>
  <c r="J53" i="82"/>
  <c r="J52" i="82"/>
  <c r="J51" i="82"/>
  <c r="J50" i="82"/>
  <c r="J49" i="82"/>
  <c r="J48" i="82"/>
  <c r="J47" i="82"/>
  <c r="J46" i="82"/>
  <c r="J45" i="82"/>
  <c r="J44" i="82"/>
  <c r="J43" i="82"/>
  <c r="J31" i="82"/>
  <c r="J29" i="82"/>
  <c r="J28" i="82"/>
  <c r="J27" i="82"/>
  <c r="J26" i="82"/>
  <c r="J25" i="82"/>
  <c r="J24" i="82"/>
  <c r="J23" i="82"/>
  <c r="J22" i="82"/>
  <c r="J21" i="82"/>
  <c r="J20" i="82"/>
  <c r="J19" i="82"/>
  <c r="J18" i="82"/>
  <c r="AA59" i="78" l="1"/>
  <c r="AA60" i="78"/>
  <c r="AA59" i="60"/>
  <c r="AA60" i="60"/>
  <c r="L15" i="83"/>
  <c r="AA15" i="83"/>
  <c r="X15" i="83"/>
  <c r="U15" i="83"/>
  <c r="R15" i="83"/>
  <c r="O15" i="83"/>
  <c r="I68" i="83"/>
  <c r="I67" i="83"/>
  <c r="I66" i="83"/>
  <c r="I65" i="83"/>
  <c r="I64" i="83"/>
  <c r="I61" i="83"/>
  <c r="I58" i="83"/>
  <c r="I57" i="83"/>
  <c r="I55" i="83"/>
  <c r="I54" i="83"/>
  <c r="I53" i="83"/>
  <c r="I52" i="83"/>
  <c r="I51" i="83"/>
  <c r="I50" i="83"/>
  <c r="I49" i="83"/>
  <c r="I48" i="83"/>
  <c r="I47" i="83"/>
  <c r="I46" i="83"/>
  <c r="I45" i="83"/>
  <c r="I44" i="83"/>
  <c r="I43" i="83"/>
  <c r="I38" i="83"/>
  <c r="I37" i="83"/>
  <c r="I36" i="83"/>
  <c r="I35" i="83"/>
  <c r="I34" i="83"/>
  <c r="I32" i="83"/>
  <c r="I31" i="83"/>
  <c r="I30" i="83"/>
  <c r="I29" i="83"/>
  <c r="I28" i="83"/>
  <c r="I27" i="83"/>
  <c r="I26" i="83"/>
  <c r="I25" i="83"/>
  <c r="I24" i="83"/>
  <c r="I23" i="83"/>
  <c r="I22" i="83"/>
  <c r="I21" i="83"/>
  <c r="I20" i="83"/>
  <c r="I19" i="83"/>
  <c r="I18" i="83"/>
  <c r="AA68" i="83"/>
  <c r="AA67" i="83"/>
  <c r="AA66" i="83"/>
  <c r="AA65" i="83"/>
  <c r="AA64" i="83"/>
  <c r="AA61" i="83"/>
  <c r="AA58" i="83"/>
  <c r="AA57" i="83"/>
  <c r="AA55" i="83"/>
  <c r="AA54" i="83"/>
  <c r="AA53" i="83"/>
  <c r="AA52" i="83"/>
  <c r="AA51" i="83"/>
  <c r="AA50" i="83"/>
  <c r="AA49" i="83"/>
  <c r="AA48" i="83"/>
  <c r="AA47" i="83"/>
  <c r="AA46" i="83"/>
  <c r="AA45" i="83"/>
  <c r="AA44" i="83"/>
  <c r="AA43" i="83"/>
  <c r="AA38" i="83"/>
  <c r="AA37" i="83"/>
  <c r="AA36" i="83"/>
  <c r="AA35" i="83"/>
  <c r="AA34" i="83"/>
  <c r="AA32" i="83"/>
  <c r="AA31" i="83"/>
  <c r="AA30" i="83"/>
  <c r="AA29" i="83"/>
  <c r="AA28" i="83"/>
  <c r="AA27" i="83"/>
  <c r="AA26" i="83"/>
  <c r="AA25" i="83"/>
  <c r="AA24" i="83"/>
  <c r="AA23" i="83"/>
  <c r="AA22" i="83"/>
  <c r="AA21" i="83"/>
  <c r="AA20" i="83"/>
  <c r="AA19" i="83"/>
  <c r="AA18" i="83"/>
  <c r="X68" i="83"/>
  <c r="X67" i="83"/>
  <c r="X66" i="83"/>
  <c r="X65" i="83"/>
  <c r="X64" i="83"/>
  <c r="X61" i="83"/>
  <c r="X58" i="83"/>
  <c r="X57" i="83"/>
  <c r="X55" i="83"/>
  <c r="X54" i="83"/>
  <c r="X53" i="83"/>
  <c r="X52" i="83"/>
  <c r="X51" i="83"/>
  <c r="X50" i="83"/>
  <c r="X49" i="83"/>
  <c r="X48" i="83"/>
  <c r="X47" i="83"/>
  <c r="X46" i="83"/>
  <c r="X45" i="83"/>
  <c r="X44" i="83"/>
  <c r="X43" i="83"/>
  <c r="X38" i="83"/>
  <c r="X37" i="83"/>
  <c r="X36" i="83"/>
  <c r="X35" i="83"/>
  <c r="X34" i="83"/>
  <c r="X32" i="83"/>
  <c r="X31" i="83"/>
  <c r="X30" i="83"/>
  <c r="X29" i="83"/>
  <c r="X28" i="83"/>
  <c r="X27" i="83"/>
  <c r="X26" i="83"/>
  <c r="X25" i="83"/>
  <c r="X24" i="83"/>
  <c r="X23" i="83"/>
  <c r="X22" i="83"/>
  <c r="X21" i="83"/>
  <c r="X20" i="83"/>
  <c r="X19" i="83"/>
  <c r="X18" i="83"/>
  <c r="U68" i="83"/>
  <c r="U67" i="83"/>
  <c r="U66" i="83"/>
  <c r="U65" i="83"/>
  <c r="U64" i="83"/>
  <c r="U61" i="83"/>
  <c r="U58" i="83"/>
  <c r="U57" i="83"/>
  <c r="U55" i="83"/>
  <c r="U54" i="83"/>
  <c r="U53" i="83"/>
  <c r="U52" i="83"/>
  <c r="U51" i="83"/>
  <c r="U50" i="83"/>
  <c r="U49" i="83"/>
  <c r="U48" i="83"/>
  <c r="U47" i="83"/>
  <c r="U46" i="83"/>
  <c r="U45" i="83"/>
  <c r="U44" i="83"/>
  <c r="U43" i="83"/>
  <c r="U38" i="83"/>
  <c r="U37" i="83"/>
  <c r="U36" i="83"/>
  <c r="U35" i="83"/>
  <c r="U34" i="83"/>
  <c r="U32" i="83"/>
  <c r="U31" i="83"/>
  <c r="U30" i="83"/>
  <c r="U29" i="83"/>
  <c r="U28" i="83"/>
  <c r="U27" i="83"/>
  <c r="U26" i="83"/>
  <c r="U25" i="83"/>
  <c r="U24" i="83"/>
  <c r="U23" i="83"/>
  <c r="U22" i="83"/>
  <c r="U21" i="83"/>
  <c r="U20" i="83"/>
  <c r="U19" i="83"/>
  <c r="U18" i="83"/>
  <c r="R68" i="83"/>
  <c r="R67" i="83"/>
  <c r="R66" i="83"/>
  <c r="R65" i="83"/>
  <c r="R64" i="83"/>
  <c r="R61" i="83"/>
  <c r="R58" i="83"/>
  <c r="R57" i="83"/>
  <c r="R55" i="83"/>
  <c r="R54" i="83"/>
  <c r="R53" i="83"/>
  <c r="R52" i="83"/>
  <c r="R51" i="83"/>
  <c r="R50" i="83"/>
  <c r="R49" i="83"/>
  <c r="R48" i="83"/>
  <c r="R47" i="83"/>
  <c r="R46" i="83"/>
  <c r="R45" i="83"/>
  <c r="R44" i="83"/>
  <c r="R43" i="83"/>
  <c r="R38" i="83"/>
  <c r="R37" i="83"/>
  <c r="R36" i="83"/>
  <c r="R35" i="83"/>
  <c r="R34" i="83"/>
  <c r="R32" i="83"/>
  <c r="R31" i="83"/>
  <c r="R30" i="83"/>
  <c r="R29" i="83"/>
  <c r="R28" i="83"/>
  <c r="R27" i="83"/>
  <c r="R26" i="83"/>
  <c r="R25" i="83"/>
  <c r="R24" i="83"/>
  <c r="R23" i="83"/>
  <c r="R22" i="83"/>
  <c r="R21" i="83"/>
  <c r="R20" i="83"/>
  <c r="R19" i="83"/>
  <c r="R18" i="83"/>
  <c r="O68" i="83"/>
  <c r="O67" i="83"/>
  <c r="O66" i="83"/>
  <c r="O65" i="83"/>
  <c r="O64" i="83"/>
  <c r="O61" i="83"/>
  <c r="O58" i="83"/>
  <c r="O57" i="83"/>
  <c r="O55" i="83"/>
  <c r="O54" i="83"/>
  <c r="O53" i="83"/>
  <c r="O52" i="83"/>
  <c r="O51" i="83"/>
  <c r="O50" i="83"/>
  <c r="O49" i="83"/>
  <c r="O48" i="83"/>
  <c r="O47" i="83"/>
  <c r="O46" i="83"/>
  <c r="O45" i="83"/>
  <c r="O44" i="83"/>
  <c r="O43" i="83"/>
  <c r="O38" i="83"/>
  <c r="O37" i="83"/>
  <c r="O36" i="83"/>
  <c r="O35" i="83"/>
  <c r="O34" i="83"/>
  <c r="O32" i="83"/>
  <c r="O31" i="83"/>
  <c r="O30" i="83"/>
  <c r="O29" i="83"/>
  <c r="O28" i="83"/>
  <c r="O27" i="83"/>
  <c r="O26" i="83"/>
  <c r="O25" i="83"/>
  <c r="O24" i="83"/>
  <c r="O23" i="83"/>
  <c r="O22" i="83"/>
  <c r="O21" i="83"/>
  <c r="O20" i="83"/>
  <c r="O19" i="83"/>
  <c r="O18" i="83"/>
  <c r="L10" i="62"/>
  <c r="S58" i="83"/>
  <c r="S57" i="83"/>
  <c r="S60" i="83"/>
  <c r="S59" i="83"/>
  <c r="S61" i="83"/>
  <c r="J68" i="83"/>
  <c r="S67" i="83"/>
  <c r="S66" i="83"/>
  <c r="S65" i="83"/>
  <c r="K65" i="83"/>
  <c r="K67" i="83"/>
  <c r="T68" i="83"/>
  <c r="T67" i="83"/>
  <c r="T66" i="83"/>
  <c r="T65" i="83"/>
  <c r="Q64" i="83"/>
  <c r="T59" i="83"/>
  <c r="T60" i="83"/>
  <c r="T57" i="83"/>
  <c r="J66" i="83"/>
  <c r="S68" i="83"/>
  <c r="J65" i="83"/>
  <c r="K68" i="83"/>
  <c r="Q67" i="83"/>
  <c r="J64" i="83"/>
  <c r="K66" i="83"/>
  <c r="Q68" i="83"/>
  <c r="Q66" i="83"/>
  <c r="T64" i="83"/>
  <c r="J67" i="83"/>
  <c r="S64" i="83"/>
  <c r="K64" i="83"/>
  <c r="Q65" i="83"/>
  <c r="K27" i="83"/>
  <c r="K51" i="83"/>
  <c r="AB60" i="83"/>
  <c r="P60" i="83"/>
  <c r="K60" i="83"/>
  <c r="W60" i="83"/>
  <c r="J60" i="83"/>
  <c r="Y60" i="83"/>
  <c r="Q60" i="83"/>
  <c r="H60" i="83"/>
  <c r="V60" i="83"/>
  <c r="N60" i="83"/>
  <c r="M60" i="83"/>
  <c r="Z60" i="83"/>
  <c r="K26" i="83"/>
  <c r="K31" i="83"/>
  <c r="K50" i="83"/>
  <c r="P65" i="83"/>
  <c r="AB65" i="83"/>
  <c r="P66" i="83"/>
  <c r="AB66" i="83"/>
  <c r="W67" i="83"/>
  <c r="W68" i="83"/>
  <c r="H65" i="83"/>
  <c r="M65" i="83"/>
  <c r="Y65" i="83"/>
  <c r="H66" i="83"/>
  <c r="M66" i="83"/>
  <c r="Y66" i="83"/>
  <c r="P67" i="83"/>
  <c r="AB67" i="83"/>
  <c r="P68" i="83"/>
  <c r="AB68" i="83"/>
  <c r="N65" i="83"/>
  <c r="V65" i="83"/>
  <c r="Z66" i="83"/>
  <c r="M67" i="83"/>
  <c r="H68" i="83"/>
  <c r="Y68" i="83"/>
  <c r="W65" i="83"/>
  <c r="N67" i="83"/>
  <c r="V67" i="83"/>
  <c r="Z68" i="83"/>
  <c r="N66" i="83"/>
  <c r="H67" i="83"/>
  <c r="Y67" i="83"/>
  <c r="W66" i="83"/>
  <c r="N68" i="83"/>
  <c r="V66" i="83"/>
  <c r="M68" i="83"/>
  <c r="V68" i="83"/>
  <c r="Z67" i="83"/>
  <c r="M48" i="83"/>
  <c r="Q48" i="83"/>
  <c r="Y48" i="83"/>
  <c r="H49" i="83"/>
  <c r="N49" i="83"/>
  <c r="V49" i="83"/>
  <c r="Z49" i="83"/>
  <c r="S50" i="83"/>
  <c r="W50" i="83"/>
  <c r="J51" i="83"/>
  <c r="P51" i="83"/>
  <c r="T51" i="83"/>
  <c r="AB51" i="83"/>
  <c r="M52" i="83"/>
  <c r="Q52" i="83"/>
  <c r="Y52" i="83"/>
  <c r="H53" i="83"/>
  <c r="N53" i="83"/>
  <c r="V53" i="83"/>
  <c r="Z53" i="83"/>
  <c r="S54" i="83"/>
  <c r="W54" i="83"/>
  <c r="S55" i="83"/>
  <c r="W55" i="83"/>
  <c r="K57" i="83"/>
  <c r="P57" i="83"/>
  <c r="AB57" i="83"/>
  <c r="J58" i="83"/>
  <c r="W58" i="83"/>
  <c r="N59" i="83"/>
  <c r="V59" i="83"/>
  <c r="Z59" i="83"/>
  <c r="N61" i="83"/>
  <c r="V61" i="83"/>
  <c r="Z61" i="83"/>
  <c r="H48" i="83"/>
  <c r="N48" i="83"/>
  <c r="V48" i="83"/>
  <c r="Z48" i="83"/>
  <c r="S49" i="83"/>
  <c r="W49" i="83"/>
  <c r="J50" i="83"/>
  <c r="P50" i="83"/>
  <c r="T50" i="83"/>
  <c r="AB50" i="83"/>
  <c r="M51" i="83"/>
  <c r="Q51" i="83"/>
  <c r="Y51" i="83"/>
  <c r="H52" i="83"/>
  <c r="N52" i="83"/>
  <c r="V52" i="83"/>
  <c r="Z52" i="83"/>
  <c r="S53" i="83"/>
  <c r="W53" i="83"/>
  <c r="J54" i="83"/>
  <c r="P54" i="83"/>
  <c r="T54" i="83"/>
  <c r="AB54" i="83"/>
  <c r="J55" i="83"/>
  <c r="P55" i="83"/>
  <c r="T55" i="83"/>
  <c r="AB55" i="83"/>
  <c r="H57" i="83"/>
  <c r="M57" i="83"/>
  <c r="Q57" i="83"/>
  <c r="Y57" i="83"/>
  <c r="K58" i="83"/>
  <c r="P58" i="83"/>
  <c r="T58" i="83"/>
  <c r="AB58" i="83"/>
  <c r="J59" i="83"/>
  <c r="W59" i="83"/>
  <c r="J61" i="83"/>
  <c r="W61" i="83"/>
  <c r="S48" i="83"/>
  <c r="P49" i="83"/>
  <c r="M50" i="83"/>
  <c r="H51" i="83"/>
  <c r="Z51" i="83"/>
  <c r="W52" i="83"/>
  <c r="J53" i="83"/>
  <c r="T53" i="83"/>
  <c r="AB53" i="83"/>
  <c r="Q54" i="83"/>
  <c r="Y54" i="83"/>
  <c r="M55" i="83"/>
  <c r="N57" i="83"/>
  <c r="V57" i="83"/>
  <c r="M58" i="83"/>
  <c r="P59" i="83"/>
  <c r="K61" i="83"/>
  <c r="T61" i="83"/>
  <c r="AB61" i="83"/>
  <c r="P48" i="83"/>
  <c r="M49" i="83"/>
  <c r="H50" i="83"/>
  <c r="Z50" i="83"/>
  <c r="W51" i="83"/>
  <c r="J52" i="83"/>
  <c r="T52" i="83"/>
  <c r="AB52" i="83"/>
  <c r="Q53" i="83"/>
  <c r="Y53" i="83"/>
  <c r="N54" i="83"/>
  <c r="V54" i="83"/>
  <c r="H55" i="83"/>
  <c r="Z55" i="83"/>
  <c r="J57" i="83"/>
  <c r="Z58" i="83"/>
  <c r="M59" i="83"/>
  <c r="H61" i="83"/>
  <c r="Q61" i="83"/>
  <c r="Y61" i="83"/>
  <c r="Z65" i="83"/>
  <c r="W48" i="83"/>
  <c r="T49" i="83"/>
  <c r="Q50" i="83"/>
  <c r="N51" i="83"/>
  <c r="Q55" i="83"/>
  <c r="Z57" i="83"/>
  <c r="Q58" i="83"/>
  <c r="K59" i="83"/>
  <c r="AB59" i="83"/>
  <c r="K35" i="83"/>
  <c r="P35" i="83"/>
  <c r="T35" i="83"/>
  <c r="AB35" i="83"/>
  <c r="J24" i="83"/>
  <c r="P24" i="83"/>
  <c r="T24" i="83"/>
  <c r="AB24" i="83"/>
  <c r="M25" i="83"/>
  <c r="Q25" i="83"/>
  <c r="Y25" i="83"/>
  <c r="M26" i="83"/>
  <c r="Q26" i="83"/>
  <c r="Y26" i="83"/>
  <c r="M27" i="83"/>
  <c r="Q27" i="83"/>
  <c r="Y27" i="83"/>
  <c r="H28" i="83"/>
  <c r="N28" i="83"/>
  <c r="V28" i="83"/>
  <c r="Z28" i="83"/>
  <c r="N36" i="83"/>
  <c r="V36" i="83"/>
  <c r="Z36" i="83"/>
  <c r="H29" i="83"/>
  <c r="N29" i="83"/>
  <c r="V29" i="83"/>
  <c r="Z29" i="83"/>
  <c r="S31" i="83"/>
  <c r="W31" i="83"/>
  <c r="J32" i="83"/>
  <c r="P32" i="83"/>
  <c r="T32" i="83"/>
  <c r="AB32" i="83"/>
  <c r="M30" i="83"/>
  <c r="Q30" i="83"/>
  <c r="Y30" i="83"/>
  <c r="H34" i="83"/>
  <c r="M34" i="83"/>
  <c r="Q34" i="83"/>
  <c r="Y34" i="83"/>
  <c r="H38" i="83"/>
  <c r="M38" i="83"/>
  <c r="Q38" i="83"/>
  <c r="Y38" i="83"/>
  <c r="K37" i="83"/>
  <c r="P37" i="83"/>
  <c r="T37" i="83"/>
  <c r="AB37" i="83"/>
  <c r="AB48" i="83"/>
  <c r="M53" i="83"/>
  <c r="V58" i="83"/>
  <c r="M61" i="83"/>
  <c r="M35" i="83"/>
  <c r="Q35" i="83"/>
  <c r="Y35" i="83"/>
  <c r="H25" i="83"/>
  <c r="H26" i="83"/>
  <c r="V26" i="83"/>
  <c r="Z26" i="83"/>
  <c r="N27" i="83"/>
  <c r="V27" i="83"/>
  <c r="Z27" i="83"/>
  <c r="S28" i="83"/>
  <c r="S36" i="83"/>
  <c r="W36" i="83"/>
  <c r="P31" i="83"/>
  <c r="Q32" i="83"/>
  <c r="Y32" i="83"/>
  <c r="H30" i="83"/>
  <c r="Z30" i="83"/>
  <c r="N34" i="83"/>
  <c r="V38" i="83"/>
  <c r="Z38" i="83"/>
  <c r="M37" i="83"/>
  <c r="Y50" i="83"/>
  <c r="S52" i="83"/>
  <c r="M54" i="83"/>
  <c r="Y55" i="83"/>
  <c r="P61" i="83"/>
  <c r="T48" i="83"/>
  <c r="Q49" i="83"/>
  <c r="N50" i="83"/>
  <c r="N55" i="83"/>
  <c r="W57" i="83"/>
  <c r="N58" i="83"/>
  <c r="H59" i="83"/>
  <c r="Y59" i="83"/>
  <c r="J35" i="83"/>
  <c r="S35" i="83"/>
  <c r="W35" i="83"/>
  <c r="S24" i="83"/>
  <c r="W24" i="83"/>
  <c r="J25" i="83"/>
  <c r="P25" i="83"/>
  <c r="T25" i="83"/>
  <c r="AB25" i="83"/>
  <c r="J26" i="83"/>
  <c r="P26" i="83"/>
  <c r="T26" i="83"/>
  <c r="AB26" i="83"/>
  <c r="J27" i="83"/>
  <c r="P27" i="83"/>
  <c r="T27" i="83"/>
  <c r="AB27" i="83"/>
  <c r="M28" i="83"/>
  <c r="Q28" i="83"/>
  <c r="Y28" i="83"/>
  <c r="H36" i="83"/>
  <c r="M36" i="83"/>
  <c r="Q36" i="83"/>
  <c r="Y36" i="83"/>
  <c r="M29" i="83"/>
  <c r="Q29" i="83"/>
  <c r="Y29" i="83"/>
  <c r="H31" i="83"/>
  <c r="N31" i="83"/>
  <c r="V31" i="83"/>
  <c r="Z31" i="83"/>
  <c r="S32" i="83"/>
  <c r="W32" i="83"/>
  <c r="J30" i="83"/>
  <c r="P30" i="83"/>
  <c r="T30" i="83"/>
  <c r="AB30" i="83"/>
  <c r="K34" i="83"/>
  <c r="P34" i="83"/>
  <c r="T34" i="83"/>
  <c r="AB34" i="83"/>
  <c r="K38" i="83"/>
  <c r="P38" i="83"/>
  <c r="T38" i="83"/>
  <c r="AB38" i="83"/>
  <c r="J37" i="83"/>
  <c r="S37" i="83"/>
  <c r="W37" i="83"/>
  <c r="J48" i="83"/>
  <c r="Y49" i="83"/>
  <c r="V50" i="83"/>
  <c r="S51" i="83"/>
  <c r="P52" i="83"/>
  <c r="H54" i="83"/>
  <c r="Z54" i="83"/>
  <c r="V55" i="83"/>
  <c r="Q59" i="83"/>
  <c r="H35" i="83"/>
  <c r="M24" i="83"/>
  <c r="Q24" i="83"/>
  <c r="Y24" i="83"/>
  <c r="N25" i="83"/>
  <c r="V25" i="83"/>
  <c r="Z25" i="83"/>
  <c r="N26" i="83"/>
  <c r="H27" i="83"/>
  <c r="W28" i="83"/>
  <c r="J36" i="83"/>
  <c r="S29" i="83"/>
  <c r="W29" i="83"/>
  <c r="J31" i="83"/>
  <c r="T31" i="83"/>
  <c r="AB31" i="83"/>
  <c r="M32" i="83"/>
  <c r="N30" i="83"/>
  <c r="V30" i="83"/>
  <c r="V34" i="83"/>
  <c r="Z34" i="83"/>
  <c r="N38" i="83"/>
  <c r="H37" i="83"/>
  <c r="Q37" i="83"/>
  <c r="Y37" i="83"/>
  <c r="J49" i="83"/>
  <c r="AB49" i="83"/>
  <c r="V51" i="83"/>
  <c r="P53" i="83"/>
  <c r="H58" i="83"/>
  <c r="Y58" i="83"/>
  <c r="V35" i="83"/>
  <c r="W27" i="83"/>
  <c r="T28" i="83"/>
  <c r="P36" i="83"/>
  <c r="J29" i="83"/>
  <c r="AB29" i="83"/>
  <c r="Y31" i="83"/>
  <c r="V32" i="83"/>
  <c r="S30" i="83"/>
  <c r="J38" i="83"/>
  <c r="V37" i="83"/>
  <c r="Z35" i="83"/>
  <c r="V24" i="83"/>
  <c r="S25" i="83"/>
  <c r="T36" i="83"/>
  <c r="P29" i="83"/>
  <c r="M31" i="83"/>
  <c r="H32" i="83"/>
  <c r="Z32" i="83"/>
  <c r="W30" i="83"/>
  <c r="S34" i="83"/>
  <c r="Z37" i="83"/>
  <c r="N35" i="83"/>
  <c r="H24" i="83"/>
  <c r="Z24" i="83"/>
  <c r="W25" i="83"/>
  <c r="S26" i="83"/>
  <c r="J28" i="83"/>
  <c r="AB28" i="83"/>
  <c r="T29" i="83"/>
  <c r="Q31" i="83"/>
  <c r="N32" i="83"/>
  <c r="W34" i="83"/>
  <c r="S38" i="83"/>
  <c r="N37" i="83"/>
  <c r="N24" i="83"/>
  <c r="W26" i="83"/>
  <c r="S27" i="83"/>
  <c r="P28" i="83"/>
  <c r="K36" i="83"/>
  <c r="AB36" i="83"/>
  <c r="J34" i="83"/>
  <c r="W38" i="83"/>
  <c r="K30" i="83"/>
  <c r="K32" i="83"/>
  <c r="K55" i="83"/>
  <c r="K54" i="83"/>
  <c r="K24" i="83"/>
  <c r="K28" i="83"/>
  <c r="K48" i="83"/>
  <c r="K52" i="83"/>
  <c r="K25" i="83"/>
  <c r="K29" i="83"/>
  <c r="K49" i="83"/>
  <c r="K53" i="83"/>
  <c r="AB15" i="83"/>
  <c r="Z23" i="83"/>
  <c r="AB22" i="83"/>
  <c r="AB43" i="83"/>
  <c r="Z64" i="83"/>
  <c r="Z46" i="83"/>
  <c r="AB19" i="83"/>
  <c r="Z21" i="83"/>
  <c r="Z47" i="83"/>
  <c r="Z19" i="83"/>
  <c r="Z44" i="83"/>
  <c r="Z20" i="83"/>
  <c r="Z18" i="83"/>
  <c r="AB18" i="83"/>
  <c r="AB21" i="83"/>
  <c r="AB44" i="83"/>
  <c r="AB20" i="83"/>
  <c r="P15" i="83"/>
  <c r="P23" i="83"/>
  <c r="P18" i="83"/>
  <c r="P44" i="83"/>
  <c r="P45" i="83"/>
  <c r="P20" i="83"/>
  <c r="N64" i="83"/>
  <c r="N15" i="83"/>
  <c r="N20" i="83"/>
  <c r="N19" i="83"/>
  <c r="N43" i="83"/>
  <c r="P43" i="83"/>
  <c r="P22" i="83"/>
  <c r="N45" i="83"/>
  <c r="N23" i="83"/>
  <c r="P64" i="83"/>
  <c r="N21" i="83"/>
  <c r="N46" i="83"/>
  <c r="N44" i="83"/>
  <c r="N18" i="83"/>
  <c r="P19" i="83"/>
  <c r="P21" i="83"/>
  <c r="P46" i="83"/>
  <c r="N47" i="83"/>
  <c r="N22" i="83"/>
  <c r="P47" i="83"/>
  <c r="S21" i="83"/>
  <c r="S19" i="83"/>
  <c r="S18" i="83"/>
  <c r="Q44" i="83"/>
  <c r="Q18" i="83"/>
  <c r="Q46" i="83"/>
  <c r="Q15" i="83"/>
  <c r="S46" i="83"/>
  <c r="S47" i="83"/>
  <c r="Q47" i="83"/>
  <c r="Q45" i="83"/>
  <c r="S44" i="83"/>
  <c r="S43" i="83"/>
  <c r="S45" i="83"/>
  <c r="Q23" i="83"/>
  <c r="Q21" i="83"/>
  <c r="Q22" i="83"/>
  <c r="S20" i="83"/>
  <c r="S22" i="83"/>
  <c r="S15" i="83"/>
  <c r="S23" i="83"/>
  <c r="Q19" i="83"/>
  <c r="Q43" i="83"/>
  <c r="Q20" i="83"/>
  <c r="T43" i="83"/>
  <c r="T47" i="83"/>
  <c r="T20" i="83"/>
  <c r="T44" i="83"/>
  <c r="T19" i="83"/>
  <c r="V22" i="83"/>
  <c r="V43" i="83"/>
  <c r="T45" i="83"/>
  <c r="T23" i="83"/>
  <c r="V46" i="83"/>
  <c r="V64" i="83"/>
  <c r="V15" i="83"/>
  <c r="V44" i="83"/>
  <c r="V45" i="83"/>
  <c r="T22" i="83"/>
  <c r="T21" i="83"/>
  <c r="V21" i="83"/>
  <c r="V47" i="83"/>
  <c r="T46" i="83"/>
  <c r="V23" i="83"/>
  <c r="V19" i="83"/>
  <c r="T15" i="83"/>
  <c r="V20" i="83"/>
  <c r="V18" i="83"/>
  <c r="T18" i="83"/>
  <c r="Y20" i="83"/>
  <c r="Y23" i="83"/>
  <c r="Y22" i="83"/>
  <c r="Y43" i="83"/>
  <c r="W43" i="83"/>
  <c r="W22" i="83"/>
  <c r="W21" i="83"/>
  <c r="Y46" i="83"/>
  <c r="Y18" i="83"/>
  <c r="Y44" i="83"/>
  <c r="Y21" i="83"/>
  <c r="Y47" i="83"/>
  <c r="Y19" i="83"/>
  <c r="W18" i="83"/>
  <c r="W45" i="83"/>
  <c r="W15" i="83"/>
  <c r="W20" i="83"/>
  <c r="W19" i="83"/>
  <c r="Y15" i="83"/>
  <c r="W23" i="83"/>
  <c r="Y64" i="83"/>
  <c r="W64" i="83"/>
  <c r="Y45" i="83"/>
  <c r="W46" i="83"/>
  <c r="W47" i="83"/>
  <c r="W44" i="83"/>
  <c r="Z15" i="83"/>
  <c r="Z45" i="83"/>
  <c r="Z22" i="83"/>
  <c r="Z43" i="83"/>
  <c r="AB46" i="83"/>
  <c r="AB47" i="83"/>
  <c r="AB23" i="83"/>
  <c r="AB45" i="83"/>
  <c r="AB64" i="83"/>
  <c r="H45" i="83"/>
  <c r="M45" i="83"/>
  <c r="J46" i="83"/>
  <c r="K47" i="83"/>
  <c r="J44" i="83"/>
  <c r="K45" i="83"/>
  <c r="H47" i="83"/>
  <c r="M47" i="83"/>
  <c r="M44" i="83"/>
  <c r="J45" i="83"/>
  <c r="H44" i="83"/>
  <c r="K46" i="83"/>
  <c r="K44" i="83"/>
  <c r="J47" i="83"/>
  <c r="M46" i="83"/>
  <c r="H46" i="83"/>
  <c r="H18" i="83"/>
  <c r="H19" i="83"/>
  <c r="H64" i="83"/>
  <c r="H15" i="83"/>
  <c r="M21" i="83"/>
  <c r="M22" i="83"/>
  <c r="M23" i="83"/>
  <c r="H43" i="83"/>
  <c r="J15" i="83"/>
  <c r="H21" i="83"/>
  <c r="H22" i="83"/>
  <c r="H23" i="83"/>
  <c r="K43" i="83"/>
  <c r="K23" i="83"/>
  <c r="J22" i="83"/>
  <c r="M20" i="83"/>
  <c r="H20" i="83"/>
  <c r="K19" i="83"/>
  <c r="J18" i="83"/>
  <c r="K15" i="83"/>
  <c r="K18" i="83"/>
  <c r="J19" i="83"/>
  <c r="J20" i="83"/>
  <c r="J21" i="83"/>
  <c r="J43" i="83"/>
  <c r="M15" i="83"/>
  <c r="M18" i="83"/>
  <c r="M19" i="83"/>
  <c r="K20" i="83"/>
  <c r="K21" i="83"/>
  <c r="K22" i="83"/>
  <c r="J23" i="83"/>
  <c r="M43" i="83"/>
  <c r="M64" i="83"/>
  <c r="M10" i="62" l="1"/>
  <c r="AF58" i="83"/>
  <c r="R70" i="83"/>
  <c r="U70" i="83"/>
  <c r="X70" i="83"/>
  <c r="AG59" i="83"/>
  <c r="AA70" i="83"/>
  <c r="AI30" i="83"/>
  <c r="AG50" i="83"/>
  <c r="AG67" i="83"/>
  <c r="AJ24" i="83"/>
  <c r="AH34" i="83"/>
  <c r="AJ68" i="83"/>
  <c r="AD53" i="83"/>
  <c r="AD58" i="83"/>
  <c r="AI37" i="83"/>
  <c r="AH27" i="83"/>
  <c r="AF67" i="83"/>
  <c r="AJ60" i="83"/>
  <c r="AG28" i="83"/>
  <c r="AH46" i="83"/>
  <c r="AJ55" i="83"/>
  <c r="AJ50" i="83"/>
  <c r="AI65" i="83"/>
  <c r="AI34" i="83"/>
  <c r="AH25" i="83"/>
  <c r="AH50" i="83"/>
  <c r="AI57" i="83"/>
  <c r="AD51" i="83"/>
  <c r="AJ30" i="83"/>
  <c r="AG32" i="83"/>
  <c r="AG34" i="83"/>
  <c r="AF35" i="83"/>
  <c r="AF52" i="83"/>
  <c r="AF65" i="83"/>
  <c r="AD66" i="83"/>
  <c r="AG65" i="83"/>
  <c r="AI35" i="83"/>
  <c r="AJ59" i="83"/>
  <c r="AF54" i="83"/>
  <c r="AH52" i="83"/>
  <c r="AH66" i="83"/>
  <c r="AH60" i="83"/>
  <c r="AD59" i="83"/>
  <c r="AF50" i="83"/>
  <c r="AF68" i="83"/>
  <c r="AG58" i="83"/>
  <c r="AH49" i="83"/>
  <c r="AF24" i="83"/>
  <c r="AD27" i="83"/>
  <c r="AJ38" i="83"/>
  <c r="AI32" i="83"/>
  <c r="AJ28" i="83"/>
  <c r="AD26" i="83"/>
  <c r="AH61" i="83"/>
  <c r="AH55" i="83"/>
  <c r="AF53" i="83"/>
  <c r="AI50" i="83"/>
  <c r="AJ15" i="83"/>
  <c r="AF37" i="83"/>
  <c r="AG60" i="83"/>
  <c r="AI60" i="83"/>
  <c r="AH22" i="83"/>
  <c r="AI27" i="83"/>
  <c r="AD49" i="83"/>
  <c r="AJ54" i="83"/>
  <c r="AD31" i="83"/>
  <c r="AH51" i="83"/>
  <c r="AJ49" i="83"/>
  <c r="AH65" i="83"/>
  <c r="AD32" i="83"/>
  <c r="AF25" i="83"/>
  <c r="AH26" i="83"/>
  <c r="AH59" i="83"/>
  <c r="AH32" i="83"/>
  <c r="AF36" i="83"/>
  <c r="AJ35" i="83"/>
  <c r="AG61" i="83"/>
  <c r="AJ58" i="83"/>
  <c r="AD55" i="83"/>
  <c r="AG53" i="83"/>
  <c r="AI51" i="83"/>
  <c r="AD50" i="83"/>
  <c r="AI52" i="83"/>
  <c r="AJ61" i="83"/>
  <c r="AD61" i="83"/>
  <c r="AH54" i="83"/>
  <c r="AH68" i="83"/>
  <c r="AD60" i="83"/>
  <c r="AD34" i="83"/>
  <c r="AG51" i="83"/>
  <c r="AI58" i="83"/>
  <c r="AI55" i="83"/>
  <c r="AI68" i="83"/>
  <c r="AD67" i="83"/>
  <c r="AD24" i="83"/>
  <c r="AJ31" i="83"/>
  <c r="AD54" i="83"/>
  <c r="AF27" i="83"/>
  <c r="AD38" i="83"/>
  <c r="AJ29" i="83"/>
  <c r="AD29" i="83"/>
  <c r="AD57" i="83"/>
  <c r="AI53" i="83"/>
  <c r="AD52" i="83"/>
  <c r="AJ53" i="83"/>
  <c r="AI22" i="83"/>
  <c r="AI25" i="83"/>
  <c r="AJ37" i="83"/>
  <c r="AH28" i="83"/>
  <c r="AD37" i="83"/>
  <c r="AG27" i="83"/>
  <c r="AJ25" i="83"/>
  <c r="AD35" i="83"/>
  <c r="AF38" i="83"/>
  <c r="AJ32" i="83"/>
  <c r="AG29" i="83"/>
  <c r="AG36" i="83"/>
  <c r="AF55" i="83"/>
  <c r="AH48" i="83"/>
  <c r="AF34" i="83"/>
  <c r="AJ48" i="83"/>
  <c r="AG38" i="83"/>
  <c r="AH36" i="83"/>
  <c r="AD28" i="83"/>
  <c r="AH35" i="83"/>
  <c r="AJ57" i="83"/>
  <c r="AF51" i="83"/>
  <c r="AJ65" i="83"/>
  <c r="AJ51" i="83"/>
  <c r="AI59" i="83"/>
  <c r="AG57" i="83"/>
  <c r="AF48" i="83"/>
  <c r="AH57" i="83"/>
  <c r="AG48" i="83"/>
  <c r="AI66" i="83"/>
  <c r="AD68" i="83"/>
  <c r="AG66" i="83"/>
  <c r="AI29" i="83"/>
  <c r="AG24" i="83"/>
  <c r="AG35" i="83"/>
  <c r="AF29" i="83"/>
  <c r="AF61" i="83"/>
  <c r="AI49" i="83"/>
  <c r="AD48" i="83"/>
  <c r="AI26" i="83"/>
  <c r="AH30" i="83"/>
  <c r="AI28" i="83"/>
  <c r="AD36" i="83"/>
  <c r="AG30" i="83"/>
  <c r="AI31" i="83"/>
  <c r="AG54" i="83"/>
  <c r="AH58" i="83"/>
  <c r="AJ52" i="83"/>
  <c r="AI54" i="83"/>
  <c r="AJ67" i="83"/>
  <c r="AF66" i="83"/>
  <c r="AI67" i="83"/>
  <c r="AI38" i="83"/>
  <c r="AG37" i="83"/>
  <c r="AJ34" i="83"/>
  <c r="AF30" i="83"/>
  <c r="AH31" i="83"/>
  <c r="AF26" i="83"/>
  <c r="AH38" i="83"/>
  <c r="AD30" i="83"/>
  <c r="AF32" i="83"/>
  <c r="AG31" i="83"/>
  <c r="AH29" i="83"/>
  <c r="AJ27" i="83"/>
  <c r="AI24" i="83"/>
  <c r="AG49" i="83"/>
  <c r="AG52" i="83"/>
  <c r="AF31" i="83"/>
  <c r="AI36" i="83"/>
  <c r="AJ26" i="83"/>
  <c r="AD25" i="83"/>
  <c r="AH37" i="83"/>
  <c r="AJ36" i="83"/>
  <c r="AF28" i="83"/>
  <c r="AG26" i="83"/>
  <c r="AG25" i="83"/>
  <c r="AH24" i="83"/>
  <c r="AG55" i="83"/>
  <c r="AI48" i="83"/>
  <c r="AF57" i="83"/>
  <c r="AI61" i="83"/>
  <c r="AF49" i="83"/>
  <c r="AH53" i="83"/>
  <c r="AG68" i="83"/>
  <c r="AJ66" i="83"/>
  <c r="AH67" i="83"/>
  <c r="AD65" i="83"/>
  <c r="AJ22" i="83"/>
  <c r="AJ64" i="83"/>
  <c r="AI64" i="83"/>
  <c r="AH18" i="83"/>
  <c r="AJ21" i="83"/>
  <c r="AI45" i="83"/>
  <c r="AH23" i="83"/>
  <c r="AF44" i="83"/>
  <c r="AJ19" i="83"/>
  <c r="AH45" i="83"/>
  <c r="AF19" i="83"/>
  <c r="AF15" i="83"/>
  <c r="AJ43" i="83"/>
  <c r="AI47" i="83"/>
  <c r="AI19" i="83"/>
  <c r="AH44" i="83"/>
  <c r="AG19" i="83"/>
  <c r="AG45" i="83"/>
  <c r="AJ45" i="83"/>
  <c r="AI44" i="83"/>
  <c r="AI43" i="83"/>
  <c r="AG46" i="83"/>
  <c r="AF46" i="83"/>
  <c r="AF43" i="83"/>
  <c r="AI15" i="83"/>
  <c r="AJ46" i="83"/>
  <c r="AH64" i="83"/>
  <c r="AH47" i="83"/>
  <c r="AF64" i="83"/>
  <c r="AJ44" i="83"/>
  <c r="AH15" i="83"/>
  <c r="AG64" i="83"/>
  <c r="AF45" i="83"/>
  <c r="AJ23" i="83"/>
  <c r="AG47" i="83"/>
  <c r="AI46" i="83"/>
  <c r="AH21" i="83"/>
  <c r="AG44" i="83"/>
  <c r="AF47" i="83"/>
  <c r="AG15" i="83"/>
  <c r="AJ47" i="83"/>
  <c r="AH43" i="83"/>
  <c r="AG43" i="83"/>
  <c r="AI23" i="83"/>
  <c r="AG18" i="83"/>
  <c r="AJ20" i="83"/>
  <c r="AI20" i="83"/>
  <c r="AI18" i="83"/>
  <c r="AG22" i="83"/>
  <c r="AI21" i="83"/>
  <c r="AG21" i="83"/>
  <c r="AF23" i="83"/>
  <c r="AG20" i="83"/>
  <c r="AF18" i="83"/>
  <c r="AF20" i="83"/>
  <c r="AH19" i="83"/>
  <c r="AF21" i="83"/>
  <c r="AH20" i="83"/>
  <c r="AG23" i="83"/>
  <c r="AF22" i="83"/>
  <c r="AB70" i="83"/>
  <c r="Z70" i="83"/>
  <c r="AJ18" i="83"/>
  <c r="P70" i="83"/>
  <c r="W70" i="83"/>
  <c r="T70" i="83"/>
  <c r="S70" i="83"/>
  <c r="Q70" i="83"/>
  <c r="N70" i="83"/>
  <c r="Y70" i="83"/>
  <c r="V70" i="83"/>
  <c r="M70" i="83"/>
  <c r="J70" i="83"/>
  <c r="H70" i="83"/>
  <c r="K70" i="83"/>
  <c r="N10" i="62" l="1"/>
  <c r="AG70" i="83"/>
  <c r="AI70" i="83"/>
  <c r="AH70" i="83"/>
  <c r="AJ70" i="83"/>
  <c r="O10" i="62" l="1"/>
  <c r="I11" i="62"/>
  <c r="I20" i="62"/>
  <c r="I19" i="62"/>
  <c r="I18" i="62"/>
  <c r="I17" i="62"/>
  <c r="J18" i="62" l="1"/>
  <c r="K18" i="62" s="1"/>
  <c r="L18" i="62" s="1"/>
  <c r="M18" i="62" s="1"/>
  <c r="N18" i="62" s="1"/>
  <c r="O18" i="62" s="1"/>
  <c r="J19" i="62"/>
  <c r="K19" i="62" s="1"/>
  <c r="L19" i="62" s="1"/>
  <c r="M19" i="62" s="1"/>
  <c r="N19" i="62" s="1"/>
  <c r="O19" i="62" s="1"/>
  <c r="J20" i="62"/>
  <c r="K20" i="62" s="1"/>
  <c r="L20" i="62" s="1"/>
  <c r="M20" i="62" s="1"/>
  <c r="N20" i="62" s="1"/>
  <c r="O20" i="62" s="1"/>
  <c r="J17" i="62"/>
  <c r="K17" i="62" s="1"/>
  <c r="L17" i="62" s="1"/>
  <c r="M17" i="62" s="1"/>
  <c r="N17" i="62" s="1"/>
  <c r="O17" i="62" s="1"/>
  <c r="J11" i="62"/>
  <c r="K11" i="62" s="1"/>
  <c r="L11" i="62" s="1"/>
  <c r="M11" i="62" s="1"/>
  <c r="N11" i="62" s="1"/>
  <c r="O11" i="62" s="1"/>
  <c r="L85" i="2" l="1"/>
  <c r="M85" i="2" s="1"/>
  <c r="N85" i="2" s="1"/>
  <c r="O85" i="2" l="1"/>
  <c r="M9" i="66"/>
  <c r="E13" i="67"/>
  <c r="E29" i="67"/>
  <c r="M22" i="66" l="1"/>
  <c r="G11" i="80" s="1"/>
  <c r="M20" i="66"/>
  <c r="G12" i="80" s="1"/>
  <c r="M21" i="66"/>
  <c r="G10" i="80" s="1"/>
  <c r="P85" i="2"/>
  <c r="N9" i="66"/>
  <c r="D64" i="45"/>
  <c r="D61" i="75"/>
  <c r="D62" i="75"/>
  <c r="D63" i="75"/>
  <c r="E73" i="67" l="1"/>
  <c r="E72" i="67"/>
  <c r="E38" i="67"/>
  <c r="M23" i="66"/>
  <c r="M61" i="79" s="1"/>
  <c r="Q85" i="2"/>
  <c r="O9" i="66"/>
  <c r="N22" i="66"/>
  <c r="H11" i="80" s="1"/>
  <c r="N20" i="66"/>
  <c r="H12" i="80" s="1"/>
  <c r="N21" i="66"/>
  <c r="H10" i="80" s="1"/>
  <c r="N23" i="66" l="1"/>
  <c r="N61" i="79" s="1"/>
  <c r="O21" i="66"/>
  <c r="I10" i="80" s="1"/>
  <c r="O20" i="66"/>
  <c r="I12" i="80" s="1"/>
  <c r="O22" i="66"/>
  <c r="I11" i="80" s="1"/>
  <c r="R85" i="2"/>
  <c r="P9" i="66"/>
  <c r="J43" i="77"/>
  <c r="J29" i="77"/>
  <c r="J28" i="77"/>
  <c r="J27" i="77"/>
  <c r="J26" i="77"/>
  <c r="J25" i="77"/>
  <c r="J24" i="77"/>
  <c r="J23" i="77"/>
  <c r="J22" i="77"/>
  <c r="J21" i="77"/>
  <c r="J20" i="77"/>
  <c r="J19" i="77"/>
  <c r="J18" i="77"/>
  <c r="J52" i="59"/>
  <c r="J51" i="59"/>
  <c r="J50" i="59"/>
  <c r="J49" i="59"/>
  <c r="J48" i="59"/>
  <c r="J47" i="59"/>
  <c r="J46" i="59"/>
  <c r="J45" i="59"/>
  <c r="J44" i="59"/>
  <c r="J43" i="59"/>
  <c r="J31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52" i="57"/>
  <c r="J51" i="57"/>
  <c r="J50" i="57"/>
  <c r="J49" i="57"/>
  <c r="J48" i="57"/>
  <c r="J47" i="57"/>
  <c r="J46" i="57"/>
  <c r="J45" i="57"/>
  <c r="J44" i="57"/>
  <c r="J43" i="57"/>
  <c r="J31" i="57"/>
  <c r="J29" i="57"/>
  <c r="J28" i="57"/>
  <c r="J27" i="57"/>
  <c r="J26" i="57"/>
  <c r="J25" i="57"/>
  <c r="J24" i="57"/>
  <c r="J23" i="57"/>
  <c r="J22" i="57"/>
  <c r="J21" i="57"/>
  <c r="J20" i="57"/>
  <c r="J19" i="57"/>
  <c r="J18" i="57"/>
  <c r="J52" i="54"/>
  <c r="J51" i="54"/>
  <c r="J50" i="54"/>
  <c r="J49" i="54"/>
  <c r="J48" i="54"/>
  <c r="J47" i="54"/>
  <c r="J46" i="54"/>
  <c r="J45" i="54"/>
  <c r="J44" i="54"/>
  <c r="J43" i="54"/>
  <c r="J31" i="54"/>
  <c r="J29" i="54"/>
  <c r="J28" i="54"/>
  <c r="J27" i="54"/>
  <c r="J26" i="54"/>
  <c r="J25" i="54"/>
  <c r="J24" i="54"/>
  <c r="J23" i="54"/>
  <c r="J22" i="54"/>
  <c r="J21" i="54"/>
  <c r="J20" i="54"/>
  <c r="J19" i="54"/>
  <c r="J18" i="54"/>
  <c r="J44" i="53"/>
  <c r="J45" i="53"/>
  <c r="J46" i="53"/>
  <c r="J47" i="53"/>
  <c r="J48" i="53"/>
  <c r="J49" i="53"/>
  <c r="J50" i="53"/>
  <c r="J51" i="53"/>
  <c r="J52" i="53"/>
  <c r="J19" i="53"/>
  <c r="J20" i="53"/>
  <c r="J21" i="53"/>
  <c r="J22" i="53"/>
  <c r="J23" i="53"/>
  <c r="J24" i="53"/>
  <c r="J25" i="53"/>
  <c r="J26" i="53"/>
  <c r="J27" i="53"/>
  <c r="J28" i="53"/>
  <c r="J29" i="53"/>
  <c r="J31" i="53"/>
  <c r="AU73" i="67" l="1"/>
  <c r="P68" i="75" s="1"/>
  <c r="AU72" i="67"/>
  <c r="P67" i="75" s="1"/>
  <c r="O23" i="66"/>
  <c r="O61" i="79" s="1"/>
  <c r="P21" i="66"/>
  <c r="J10" i="80" s="1"/>
  <c r="P20" i="66"/>
  <c r="J12" i="80" s="1"/>
  <c r="P22" i="66"/>
  <c r="J11" i="80" s="1"/>
  <c r="S85" i="2"/>
  <c r="R9" i="66" s="1"/>
  <c r="Q9" i="66"/>
  <c r="D50" i="75"/>
  <c r="D25" i="75"/>
  <c r="E57" i="67"/>
  <c r="E31" i="67"/>
  <c r="E32" i="67"/>
  <c r="E37" i="67"/>
  <c r="P23" i="66" l="1"/>
  <c r="P61" i="79" s="1"/>
  <c r="Q21" i="66"/>
  <c r="K10" i="80" s="1"/>
  <c r="Q22" i="66"/>
  <c r="K11" i="80" s="1"/>
  <c r="Q20" i="66"/>
  <c r="K12" i="80" s="1"/>
  <c r="Q23" i="66" l="1"/>
  <c r="Q61" i="79" s="1"/>
  <c r="F8" i="82"/>
  <c r="F7" i="82"/>
  <c r="Q13" i="82" s="1"/>
  <c r="R13" i="82"/>
  <c r="Q11" i="82" l="1"/>
  <c r="U11" i="82"/>
  <c r="S11" i="82"/>
  <c r="R11" i="82"/>
  <c r="T11" i="82"/>
  <c r="J11" i="82"/>
  <c r="O11" i="82"/>
  <c r="K11" i="82"/>
  <c r="M11" i="82"/>
  <c r="C9" i="66"/>
  <c r="S13" i="82"/>
  <c r="U13" i="82"/>
  <c r="T13" i="82"/>
  <c r="O59" i="83" l="1"/>
  <c r="O60" i="83"/>
  <c r="AF60" i="83" s="1"/>
  <c r="L67" i="83"/>
  <c r="L48" i="83"/>
  <c r="L27" i="83"/>
  <c r="L64" i="83"/>
  <c r="L45" i="83"/>
  <c r="L32" i="83"/>
  <c r="L55" i="83"/>
  <c r="L30" i="83"/>
  <c r="L38" i="83"/>
  <c r="L18" i="83"/>
  <c r="L51" i="83"/>
  <c r="L44" i="83"/>
  <c r="L23" i="83"/>
  <c r="L58" i="83"/>
  <c r="L65" i="83"/>
  <c r="L29" i="83"/>
  <c r="L47" i="83"/>
  <c r="L20" i="83"/>
  <c r="L35" i="83"/>
  <c r="I15" i="83"/>
  <c r="L22" i="83"/>
  <c r="L25" i="83"/>
  <c r="L57" i="83"/>
  <c r="L36" i="83"/>
  <c r="L19" i="83"/>
  <c r="L53" i="83"/>
  <c r="L54" i="83"/>
  <c r="L26" i="83"/>
  <c r="L37" i="83"/>
  <c r="L59" i="83"/>
  <c r="L24" i="83"/>
  <c r="L28" i="83"/>
  <c r="L43" i="83"/>
  <c r="L52" i="83"/>
  <c r="L31" i="83"/>
  <c r="L68" i="83"/>
  <c r="L49" i="83"/>
  <c r="L46" i="83"/>
  <c r="L66" i="83"/>
  <c r="L34" i="83"/>
  <c r="L50" i="83"/>
  <c r="L21" i="83"/>
  <c r="L60" i="83"/>
  <c r="J22" i="81"/>
  <c r="K22" i="81"/>
  <c r="L22" i="81"/>
  <c r="M22" i="81"/>
  <c r="J23" i="81"/>
  <c r="K23" i="81"/>
  <c r="L23" i="81"/>
  <c r="M23" i="81"/>
  <c r="I22" i="81"/>
  <c r="I23" i="81"/>
  <c r="O70" i="83" l="1"/>
  <c r="AF59" i="83"/>
  <c r="AF70" i="83" s="1"/>
  <c r="B15" i="67"/>
  <c r="B64" i="67"/>
  <c r="B65" i="67" s="1"/>
  <c r="B66" i="67" s="1"/>
  <c r="B42" i="67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4" i="67" s="1"/>
  <c r="B55" i="67" s="1"/>
  <c r="B56" i="67" s="1"/>
  <c r="B57" i="67" s="1"/>
  <c r="B58" i="67" s="1"/>
  <c r="B59" i="67" s="1"/>
  <c r="B60" i="67" s="1"/>
  <c r="B61" i="67" s="1"/>
  <c r="B18" i="67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68" i="67" l="1"/>
  <c r="B67" i="67"/>
  <c r="I26" i="79" l="1"/>
  <c r="I12" i="81" s="1"/>
  <c r="I27" i="79"/>
  <c r="I13" i="81" s="1"/>
  <c r="J27" i="79"/>
  <c r="K27" i="79"/>
  <c r="K13" i="81" s="1"/>
  <c r="L27" i="79"/>
  <c r="L13" i="81" s="1"/>
  <c r="I28" i="79"/>
  <c r="I14" i="81" s="1"/>
  <c r="J28" i="79"/>
  <c r="K28" i="79"/>
  <c r="K14" i="81" s="1"/>
  <c r="L28" i="79"/>
  <c r="L14" i="81" s="1"/>
  <c r="I29" i="79"/>
  <c r="I15" i="81" s="1"/>
  <c r="I30" i="79"/>
  <c r="I16" i="81" s="1"/>
  <c r="I31" i="79"/>
  <c r="I17" i="81" s="1"/>
  <c r="J31" i="79"/>
  <c r="K31" i="79"/>
  <c r="K17" i="81" s="1"/>
  <c r="L31" i="79"/>
  <c r="L17" i="81" s="1"/>
  <c r="I32" i="79"/>
  <c r="I18" i="81" s="1"/>
  <c r="I33" i="79"/>
  <c r="I19" i="81" s="1"/>
  <c r="J33" i="79"/>
  <c r="K33" i="79"/>
  <c r="K19" i="81" s="1"/>
  <c r="L33" i="79"/>
  <c r="L19" i="81" s="1"/>
  <c r="I34" i="79"/>
  <c r="I20" i="81" s="1"/>
  <c r="J34" i="79"/>
  <c r="K34" i="79"/>
  <c r="K20" i="81" s="1"/>
  <c r="L34" i="79"/>
  <c r="L20" i="81" s="1"/>
  <c r="I35" i="79"/>
  <c r="I21" i="81" s="1"/>
  <c r="J35" i="79"/>
  <c r="K35" i="79"/>
  <c r="K21" i="81" s="1"/>
  <c r="L35" i="79"/>
  <c r="L21" i="81" s="1"/>
  <c r="J25" i="79"/>
  <c r="K25" i="79"/>
  <c r="K11" i="81" s="1"/>
  <c r="L25" i="79"/>
  <c r="L11" i="81" s="1"/>
  <c r="I25" i="79"/>
  <c r="M20" i="81" l="1"/>
  <c r="M19" i="81"/>
  <c r="J14" i="81"/>
  <c r="J11" i="81"/>
  <c r="J21" i="81"/>
  <c r="J17" i="81"/>
  <c r="M14" i="81"/>
  <c r="J13" i="81"/>
  <c r="M11" i="81"/>
  <c r="M21" i="81"/>
  <c r="J20" i="81"/>
  <c r="M17" i="81"/>
  <c r="M13" i="81"/>
  <c r="J19" i="81"/>
  <c r="E16" i="67"/>
  <c r="E17" i="67"/>
  <c r="E18" i="67"/>
  <c r="E19" i="67"/>
  <c r="E20" i="67"/>
  <c r="E25" i="67"/>
  <c r="E26" i="67"/>
  <c r="E27" i="67"/>
  <c r="E28" i="67"/>
  <c r="E36" i="67"/>
  <c r="E40" i="67"/>
  <c r="E41" i="67"/>
  <c r="E42" i="67"/>
  <c r="E51" i="67"/>
  <c r="E69" i="67"/>
  <c r="D24" i="75" l="1"/>
  <c r="J9" i="66" l="1"/>
  <c r="I66" i="2" l="1"/>
  <c r="AE11" i="78" l="1"/>
  <c r="AF11" i="78" s="1"/>
  <c r="AG11" i="78" s="1"/>
  <c r="AH11" i="78" s="1"/>
  <c r="AI11" i="78" s="1"/>
  <c r="AJ11" i="78" s="1"/>
  <c r="D6" i="78"/>
  <c r="D5" i="78"/>
  <c r="F8" i="77"/>
  <c r="F7" i="77"/>
  <c r="Q13" i="77" s="1"/>
  <c r="R13" i="77"/>
  <c r="AA15" i="78" l="1"/>
  <c r="X15" i="78"/>
  <c r="U15" i="78"/>
  <c r="R15" i="78"/>
  <c r="O15" i="78"/>
  <c r="I68" i="78"/>
  <c r="I67" i="78"/>
  <c r="I66" i="78"/>
  <c r="I65" i="78"/>
  <c r="I64" i="78"/>
  <c r="I61" i="78"/>
  <c r="I58" i="78"/>
  <c r="I57" i="78"/>
  <c r="I55" i="78"/>
  <c r="I54" i="78"/>
  <c r="I53" i="78"/>
  <c r="I52" i="78"/>
  <c r="I51" i="78"/>
  <c r="I50" i="78"/>
  <c r="I49" i="78"/>
  <c r="I48" i="78"/>
  <c r="I47" i="78"/>
  <c r="I46" i="78"/>
  <c r="I45" i="78"/>
  <c r="I44" i="78"/>
  <c r="I43" i="78"/>
  <c r="I38" i="78"/>
  <c r="I37" i="78"/>
  <c r="I36" i="78"/>
  <c r="I35" i="78"/>
  <c r="I34" i="78"/>
  <c r="I32" i="78"/>
  <c r="I31" i="78"/>
  <c r="I30" i="78"/>
  <c r="I29" i="78"/>
  <c r="I28" i="78"/>
  <c r="I27" i="78"/>
  <c r="I26" i="78"/>
  <c r="I25" i="78"/>
  <c r="I24" i="78"/>
  <c r="I23" i="78"/>
  <c r="I22" i="78"/>
  <c r="I21" i="78"/>
  <c r="AA68" i="78"/>
  <c r="AA67" i="78"/>
  <c r="AA66" i="78"/>
  <c r="AA65" i="78"/>
  <c r="AA64" i="78"/>
  <c r="AA61" i="78"/>
  <c r="AA58" i="78"/>
  <c r="AA57" i="78"/>
  <c r="AA55" i="78"/>
  <c r="AA54" i="78"/>
  <c r="AA53" i="78"/>
  <c r="AA52" i="78"/>
  <c r="AA51" i="78"/>
  <c r="AA50" i="78"/>
  <c r="AA49" i="78"/>
  <c r="AA48" i="78"/>
  <c r="AA47" i="78"/>
  <c r="AA46" i="78"/>
  <c r="AA45" i="78"/>
  <c r="AA44" i="78"/>
  <c r="AA43" i="78"/>
  <c r="AA38" i="78"/>
  <c r="AA37" i="78"/>
  <c r="AA36" i="78"/>
  <c r="AA35" i="78"/>
  <c r="AA34" i="78"/>
  <c r="AA32" i="78"/>
  <c r="AA31" i="78"/>
  <c r="AA30" i="78"/>
  <c r="AA29" i="78"/>
  <c r="AA28" i="78"/>
  <c r="AA27" i="78"/>
  <c r="AA26" i="78"/>
  <c r="AA25" i="78"/>
  <c r="AA24" i="78"/>
  <c r="AA23" i="78"/>
  <c r="AA22" i="78"/>
  <c r="AA21" i="78"/>
  <c r="AA20" i="78"/>
  <c r="X68" i="78"/>
  <c r="X67" i="78"/>
  <c r="X66" i="78"/>
  <c r="X65" i="78"/>
  <c r="X64" i="78"/>
  <c r="X61" i="78"/>
  <c r="X58" i="78"/>
  <c r="X57" i="78"/>
  <c r="X55" i="78"/>
  <c r="X54" i="78"/>
  <c r="X53" i="78"/>
  <c r="X52" i="78"/>
  <c r="X51" i="78"/>
  <c r="X50" i="78"/>
  <c r="X49" i="78"/>
  <c r="X48" i="78"/>
  <c r="X47" i="78"/>
  <c r="X46" i="78"/>
  <c r="X45" i="78"/>
  <c r="X44" i="78"/>
  <c r="X43" i="78"/>
  <c r="X38" i="78"/>
  <c r="X37" i="78"/>
  <c r="X36" i="78"/>
  <c r="X35" i="78"/>
  <c r="X34" i="78"/>
  <c r="X32" i="78"/>
  <c r="X31" i="78"/>
  <c r="X30" i="78"/>
  <c r="X29" i="78"/>
  <c r="X28" i="78"/>
  <c r="X27" i="78"/>
  <c r="X26" i="78"/>
  <c r="X25" i="78"/>
  <c r="X24" i="78"/>
  <c r="X23" i="78"/>
  <c r="X22" i="78"/>
  <c r="X21" i="78"/>
  <c r="X20" i="78"/>
  <c r="U68" i="78"/>
  <c r="U67" i="78"/>
  <c r="U66" i="78"/>
  <c r="U65" i="78"/>
  <c r="U64" i="78"/>
  <c r="U61" i="78"/>
  <c r="U58" i="78"/>
  <c r="U57" i="78"/>
  <c r="U55" i="78"/>
  <c r="U54" i="78"/>
  <c r="U53" i="78"/>
  <c r="U52" i="78"/>
  <c r="U51" i="78"/>
  <c r="U50" i="78"/>
  <c r="U49" i="78"/>
  <c r="U48" i="78"/>
  <c r="U47" i="78"/>
  <c r="U46" i="78"/>
  <c r="U45" i="78"/>
  <c r="U44" i="78"/>
  <c r="U43" i="78"/>
  <c r="U38" i="78"/>
  <c r="U37" i="78"/>
  <c r="U36" i="78"/>
  <c r="U35" i="78"/>
  <c r="U34" i="78"/>
  <c r="U32" i="78"/>
  <c r="U31" i="78"/>
  <c r="U30" i="78"/>
  <c r="U29" i="78"/>
  <c r="U28" i="78"/>
  <c r="U27" i="78"/>
  <c r="U26" i="78"/>
  <c r="U25" i="78"/>
  <c r="U24" i="78"/>
  <c r="U23" i="78"/>
  <c r="U22" i="78"/>
  <c r="U21" i="78"/>
  <c r="U20" i="78"/>
  <c r="R68" i="78"/>
  <c r="R67" i="78"/>
  <c r="R66" i="78"/>
  <c r="R65" i="78"/>
  <c r="R64" i="78"/>
  <c r="R61" i="78"/>
  <c r="R58" i="78"/>
  <c r="R57" i="78"/>
  <c r="R55" i="78"/>
  <c r="R54" i="78"/>
  <c r="R53" i="78"/>
  <c r="R52" i="78"/>
  <c r="R51" i="78"/>
  <c r="R50" i="78"/>
  <c r="R49" i="78"/>
  <c r="R48" i="78"/>
  <c r="R47" i="78"/>
  <c r="R46" i="78"/>
  <c r="R45" i="78"/>
  <c r="R44" i="78"/>
  <c r="R43" i="78"/>
  <c r="R38" i="78"/>
  <c r="R37" i="78"/>
  <c r="R36" i="78"/>
  <c r="R35" i="78"/>
  <c r="R34" i="78"/>
  <c r="R32" i="78"/>
  <c r="R31" i="78"/>
  <c r="R30" i="78"/>
  <c r="R29" i="78"/>
  <c r="R28" i="78"/>
  <c r="R27" i="78"/>
  <c r="R26" i="78"/>
  <c r="R25" i="78"/>
  <c r="R24" i="78"/>
  <c r="R23" i="78"/>
  <c r="R22" i="78"/>
  <c r="R21" i="78"/>
  <c r="R20" i="78"/>
  <c r="I20" i="78"/>
  <c r="I19" i="78"/>
  <c r="I18" i="78"/>
  <c r="AA19" i="78"/>
  <c r="AA18" i="78"/>
  <c r="X19" i="78"/>
  <c r="X18" i="78"/>
  <c r="U19" i="78"/>
  <c r="U18" i="78"/>
  <c r="R19" i="78"/>
  <c r="R18" i="78"/>
  <c r="S61" i="78"/>
  <c r="S57" i="78"/>
  <c r="S59" i="78"/>
  <c r="S60" i="78"/>
  <c r="S58" i="78"/>
  <c r="J68" i="78"/>
  <c r="T68" i="78"/>
  <c r="K65" i="78"/>
  <c r="K67" i="78"/>
  <c r="S64" i="78"/>
  <c r="K64" i="78"/>
  <c r="J66" i="78"/>
  <c r="T67" i="78"/>
  <c r="T66" i="78"/>
  <c r="T65" i="78"/>
  <c r="Q64" i="78"/>
  <c r="J65" i="78"/>
  <c r="Q68" i="78"/>
  <c r="Q66" i="78"/>
  <c r="T64" i="78"/>
  <c r="J67" i="78"/>
  <c r="Q67" i="78"/>
  <c r="S68" i="78"/>
  <c r="S66" i="78"/>
  <c r="K66" i="78"/>
  <c r="S67" i="78"/>
  <c r="S65" i="78"/>
  <c r="J64" i="78"/>
  <c r="T59" i="78"/>
  <c r="T57" i="78"/>
  <c r="Q65" i="78"/>
  <c r="K68" i="78"/>
  <c r="T60" i="78"/>
  <c r="W60" i="78"/>
  <c r="J60" i="78"/>
  <c r="Z60" i="78"/>
  <c r="V60" i="78"/>
  <c r="N60" i="78"/>
  <c r="AB60" i="78"/>
  <c r="K60" i="78"/>
  <c r="Y60" i="78"/>
  <c r="Q60" i="78"/>
  <c r="H60" i="78"/>
  <c r="P60" i="78"/>
  <c r="M60" i="78"/>
  <c r="N65" i="78"/>
  <c r="M65" i="78"/>
  <c r="Y65" i="78"/>
  <c r="H66" i="78"/>
  <c r="M66" i="78"/>
  <c r="Y66" i="78"/>
  <c r="H67" i="78"/>
  <c r="M67" i="78"/>
  <c r="Y67" i="78"/>
  <c r="P68" i="78"/>
  <c r="AB68" i="78"/>
  <c r="P65" i="78"/>
  <c r="V65" i="78"/>
  <c r="Z65" i="78"/>
  <c r="N66" i="78"/>
  <c r="V66" i="78"/>
  <c r="Z66" i="78"/>
  <c r="N67" i="78"/>
  <c r="V67" i="78"/>
  <c r="Z67" i="78"/>
  <c r="H68" i="78"/>
  <c r="M68" i="78"/>
  <c r="Y68" i="78"/>
  <c r="H65" i="78"/>
  <c r="W65" i="78"/>
  <c r="W67" i="78"/>
  <c r="Z68" i="78"/>
  <c r="AB66" i="78"/>
  <c r="P67" i="78"/>
  <c r="V68" i="78"/>
  <c r="AB65" i="78"/>
  <c r="P66" i="78"/>
  <c r="AB67" i="78"/>
  <c r="N68" i="78"/>
  <c r="M48" i="78"/>
  <c r="Q48" i="78"/>
  <c r="Y48" i="78"/>
  <c r="H49" i="78"/>
  <c r="N49" i="78"/>
  <c r="V49" i="78"/>
  <c r="Z49" i="78"/>
  <c r="S50" i="78"/>
  <c r="W50" i="78"/>
  <c r="J51" i="78"/>
  <c r="P51" i="78"/>
  <c r="T51" i="78"/>
  <c r="AB51" i="78"/>
  <c r="J52" i="78"/>
  <c r="P52" i="78"/>
  <c r="T52" i="78"/>
  <c r="AB52" i="78"/>
  <c r="J53" i="78"/>
  <c r="P53" i="78"/>
  <c r="T53" i="78"/>
  <c r="AB53" i="78"/>
  <c r="M54" i="78"/>
  <c r="Q54" i="78"/>
  <c r="Y54" i="78"/>
  <c r="H55" i="78"/>
  <c r="N55" i="78"/>
  <c r="V55" i="78"/>
  <c r="Z55" i="78"/>
  <c r="N57" i="78"/>
  <c r="V57" i="78"/>
  <c r="W68" i="78"/>
  <c r="H48" i="78"/>
  <c r="N48" i="78"/>
  <c r="V48" i="78"/>
  <c r="Z48" i="78"/>
  <c r="S49" i="78"/>
  <c r="W49" i="78"/>
  <c r="J50" i="78"/>
  <c r="P50" i="78"/>
  <c r="T50" i="78"/>
  <c r="AB50" i="78"/>
  <c r="M51" i="78"/>
  <c r="Q51" i="78"/>
  <c r="Y51" i="78"/>
  <c r="M52" i="78"/>
  <c r="Q52" i="78"/>
  <c r="Y52" i="78"/>
  <c r="M53" i="78"/>
  <c r="Q53" i="78"/>
  <c r="Y53" i="78"/>
  <c r="H54" i="78"/>
  <c r="N54" i="78"/>
  <c r="V54" i="78"/>
  <c r="Z54" i="78"/>
  <c r="S55" i="78"/>
  <c r="W55" i="78"/>
  <c r="J57" i="78"/>
  <c r="W57" i="78"/>
  <c r="W66" i="78"/>
  <c r="S48" i="78"/>
  <c r="P49" i="78"/>
  <c r="M50" i="78"/>
  <c r="H51" i="78"/>
  <c r="Z51" i="78"/>
  <c r="N52" i="78"/>
  <c r="V52" i="78"/>
  <c r="H53" i="78"/>
  <c r="Z53" i="78"/>
  <c r="W54" i="78"/>
  <c r="J55" i="78"/>
  <c r="T55" i="78"/>
  <c r="AB55" i="78"/>
  <c r="K57" i="78"/>
  <c r="Z57" i="78"/>
  <c r="H58" i="78"/>
  <c r="M58" i="78"/>
  <c r="Q58" i="78"/>
  <c r="Y58" i="78"/>
  <c r="H59" i="78"/>
  <c r="M59" i="78"/>
  <c r="Q59" i="78"/>
  <c r="Y59" i="78"/>
  <c r="H61" i="78"/>
  <c r="M61" i="78"/>
  <c r="Q61" i="78"/>
  <c r="Y61" i="78"/>
  <c r="J48" i="78"/>
  <c r="T48" i="78"/>
  <c r="AB48" i="78"/>
  <c r="Q49" i="78"/>
  <c r="Y49" i="78"/>
  <c r="N50" i="78"/>
  <c r="V50" i="78"/>
  <c r="S51" i="78"/>
  <c r="W52" i="78"/>
  <c r="S53" i="78"/>
  <c r="P54" i="78"/>
  <c r="M55" i="78"/>
  <c r="M57" i="78"/>
  <c r="N58" i="78"/>
  <c r="V58" i="78"/>
  <c r="Z58" i="78"/>
  <c r="N59" i="78"/>
  <c r="V59" i="78"/>
  <c r="Z59" i="78"/>
  <c r="N61" i="78"/>
  <c r="V61" i="78"/>
  <c r="Z61" i="78"/>
  <c r="W48" i="78"/>
  <c r="T49" i="78"/>
  <c r="Q50" i="78"/>
  <c r="N51" i="78"/>
  <c r="H52" i="78"/>
  <c r="Z52" i="78"/>
  <c r="V53" i="78"/>
  <c r="S54" i="78"/>
  <c r="P55" i="78"/>
  <c r="W58" i="78"/>
  <c r="J59" i="78"/>
  <c r="W61" i="78"/>
  <c r="P48" i="78"/>
  <c r="M49" i="78"/>
  <c r="H50" i="78"/>
  <c r="Z50" i="78"/>
  <c r="W51" i="78"/>
  <c r="S52" i="78"/>
  <c r="J54" i="78"/>
  <c r="AB54" i="78"/>
  <c r="Y55" i="78"/>
  <c r="Q57" i="78"/>
  <c r="K58" i="78"/>
  <c r="T58" i="78"/>
  <c r="AB58" i="78"/>
  <c r="P59" i="78"/>
  <c r="K61" i="78"/>
  <c r="T61" i="78"/>
  <c r="AB61" i="78"/>
  <c r="AB49" i="78"/>
  <c r="V51" i="78"/>
  <c r="N53" i="78"/>
  <c r="AB57" i="78"/>
  <c r="J61" i="78"/>
  <c r="K35" i="78"/>
  <c r="P35" i="78"/>
  <c r="T35" i="78"/>
  <c r="AB35" i="78"/>
  <c r="J24" i="78"/>
  <c r="P24" i="78"/>
  <c r="T24" i="78"/>
  <c r="AB24" i="78"/>
  <c r="M25" i="78"/>
  <c r="Q25" i="78"/>
  <c r="Y25" i="78"/>
  <c r="M26" i="78"/>
  <c r="Q26" i="78"/>
  <c r="Y26" i="78"/>
  <c r="M27" i="78"/>
  <c r="Q27" i="78"/>
  <c r="Y27" i="78"/>
  <c r="H28" i="78"/>
  <c r="N28" i="78"/>
  <c r="V28" i="78"/>
  <c r="Z28" i="78"/>
  <c r="N36" i="78"/>
  <c r="V36" i="78"/>
  <c r="Z36" i="78"/>
  <c r="S29" i="78"/>
  <c r="W29" i="78"/>
  <c r="J31" i="78"/>
  <c r="P31" i="78"/>
  <c r="T31" i="78"/>
  <c r="AB31" i="78"/>
  <c r="J32" i="78"/>
  <c r="P32" i="78"/>
  <c r="T32" i="78"/>
  <c r="AB32" i="78"/>
  <c r="J30" i="78"/>
  <c r="P30" i="78"/>
  <c r="T30" i="78"/>
  <c r="AB30" i="78"/>
  <c r="K34" i="78"/>
  <c r="P34" i="78"/>
  <c r="T34" i="78"/>
  <c r="AB34" i="78"/>
  <c r="K38" i="78"/>
  <c r="P38" i="78"/>
  <c r="T38" i="78"/>
  <c r="AB38" i="78"/>
  <c r="K37" i="78"/>
  <c r="P37" i="78"/>
  <c r="T37" i="78"/>
  <c r="AB37" i="78"/>
  <c r="W53" i="78"/>
  <c r="H57" i="78"/>
  <c r="H35" i="78"/>
  <c r="M24" i="78"/>
  <c r="Q24" i="78"/>
  <c r="Y24" i="78"/>
  <c r="H25" i="78"/>
  <c r="H26" i="78"/>
  <c r="Z26" i="78"/>
  <c r="N27" i="78"/>
  <c r="S28" i="78"/>
  <c r="J36" i="78"/>
  <c r="W36" i="78"/>
  <c r="J29" i="78"/>
  <c r="T29" i="78"/>
  <c r="AB29" i="78"/>
  <c r="M31" i="78"/>
  <c r="Y31" i="78"/>
  <c r="M30" i="78"/>
  <c r="Q30" i="78"/>
  <c r="Y30" i="78"/>
  <c r="H34" i="78"/>
  <c r="Q34" i="78"/>
  <c r="Y34" i="78"/>
  <c r="H38" i="78"/>
  <c r="M38" i="78"/>
  <c r="M37" i="78"/>
  <c r="Y37" i="78"/>
  <c r="J49" i="78"/>
  <c r="P57" i="78"/>
  <c r="J58" i="78"/>
  <c r="W59" i="78"/>
  <c r="V35" i="78"/>
  <c r="H24" i="78"/>
  <c r="S25" i="78"/>
  <c r="T54" i="78"/>
  <c r="Y57" i="78"/>
  <c r="P58" i="78"/>
  <c r="K59" i="78"/>
  <c r="AB59" i="78"/>
  <c r="J35" i="78"/>
  <c r="S35" i="78"/>
  <c r="W35" i="78"/>
  <c r="S24" i="78"/>
  <c r="W24" i="78"/>
  <c r="J25" i="78"/>
  <c r="P25" i="78"/>
  <c r="T25" i="78"/>
  <c r="AB25" i="78"/>
  <c r="J26" i="78"/>
  <c r="P26" i="78"/>
  <c r="T26" i="78"/>
  <c r="AB26" i="78"/>
  <c r="J27" i="78"/>
  <c r="P27" i="78"/>
  <c r="T27" i="78"/>
  <c r="AB27" i="78"/>
  <c r="M28" i="78"/>
  <c r="Q28" i="78"/>
  <c r="Y28" i="78"/>
  <c r="H36" i="78"/>
  <c r="M36" i="78"/>
  <c r="Q36" i="78"/>
  <c r="Y36" i="78"/>
  <c r="H29" i="78"/>
  <c r="N29" i="78"/>
  <c r="V29" i="78"/>
  <c r="Z29" i="78"/>
  <c r="S31" i="78"/>
  <c r="W31" i="78"/>
  <c r="S32" i="78"/>
  <c r="W32" i="78"/>
  <c r="S30" i="78"/>
  <c r="W30" i="78"/>
  <c r="J34" i="78"/>
  <c r="S34" i="78"/>
  <c r="W34" i="78"/>
  <c r="J38" i="78"/>
  <c r="S38" i="78"/>
  <c r="W38" i="78"/>
  <c r="J37" i="78"/>
  <c r="S37" i="78"/>
  <c r="W37" i="78"/>
  <c r="Q55" i="78"/>
  <c r="P61" i="78"/>
  <c r="M35" i="78"/>
  <c r="Q35" i="78"/>
  <c r="Y35" i="78"/>
  <c r="N25" i="78"/>
  <c r="V25" i="78"/>
  <c r="Z25" i="78"/>
  <c r="N26" i="78"/>
  <c r="V26" i="78"/>
  <c r="H27" i="78"/>
  <c r="V27" i="78"/>
  <c r="Z27" i="78"/>
  <c r="W28" i="78"/>
  <c r="S36" i="78"/>
  <c r="P29" i="78"/>
  <c r="Q31" i="78"/>
  <c r="M32" i="78"/>
  <c r="Q32" i="78"/>
  <c r="Y32" i="78"/>
  <c r="M34" i="78"/>
  <c r="Q38" i="78"/>
  <c r="Y38" i="78"/>
  <c r="H37" i="78"/>
  <c r="Q37" i="78"/>
  <c r="Y50" i="78"/>
  <c r="N35" i="78"/>
  <c r="Z35" i="78"/>
  <c r="N24" i="78"/>
  <c r="V24" i="78"/>
  <c r="Z24" i="78"/>
  <c r="W25" i="78"/>
  <c r="T36" i="78"/>
  <c r="Q29" i="78"/>
  <c r="N31" i="78"/>
  <c r="H32" i="78"/>
  <c r="Z32" i="78"/>
  <c r="V30" i="78"/>
  <c r="N38" i="78"/>
  <c r="Z37" i="78"/>
  <c r="S26" i="78"/>
  <c r="J28" i="78"/>
  <c r="AB28" i="78"/>
  <c r="N32" i="78"/>
  <c r="H30" i="78"/>
  <c r="Z30" i="78"/>
  <c r="V34" i="78"/>
  <c r="N37" i="78"/>
  <c r="W26" i="78"/>
  <c r="S27" i="78"/>
  <c r="P28" i="78"/>
  <c r="K36" i="78"/>
  <c r="AB36" i="78"/>
  <c r="Y29" i="78"/>
  <c r="V31" i="78"/>
  <c r="N30" i="78"/>
  <c r="Z34" i="78"/>
  <c r="V38" i="78"/>
  <c r="W27" i="78"/>
  <c r="T28" i="78"/>
  <c r="P36" i="78"/>
  <c r="M29" i="78"/>
  <c r="H31" i="78"/>
  <c r="Z31" i="78"/>
  <c r="V32" i="78"/>
  <c r="N34" i="78"/>
  <c r="Z38" i="78"/>
  <c r="V37" i="78"/>
  <c r="K30" i="78"/>
  <c r="K31" i="78"/>
  <c r="K55" i="78"/>
  <c r="K52" i="78"/>
  <c r="K53" i="78"/>
  <c r="K54" i="78"/>
  <c r="K49" i="78"/>
  <c r="K51" i="78"/>
  <c r="K48" i="78"/>
  <c r="K50" i="78"/>
  <c r="K32" i="78"/>
  <c r="K29" i="78"/>
  <c r="K25" i="78"/>
  <c r="K28" i="78"/>
  <c r="K26" i="78"/>
  <c r="K24" i="78"/>
  <c r="K27" i="78"/>
  <c r="P47" i="78"/>
  <c r="P22" i="78"/>
  <c r="P18" i="78"/>
  <c r="N47" i="78"/>
  <c r="N23" i="78"/>
  <c r="P15" i="78"/>
  <c r="N43" i="78"/>
  <c r="N19" i="78"/>
  <c r="N18" i="78"/>
  <c r="N44" i="78"/>
  <c r="N22" i="78"/>
  <c r="P44" i="78"/>
  <c r="P64" i="78"/>
  <c r="P43" i="78"/>
  <c r="N45" i="78"/>
  <c r="P19" i="78"/>
  <c r="P45" i="78"/>
  <c r="P21" i="78"/>
  <c r="N15" i="78"/>
  <c r="N64" i="78"/>
  <c r="P20" i="78"/>
  <c r="P46" i="78"/>
  <c r="P23" i="78"/>
  <c r="N46" i="78"/>
  <c r="N21" i="78"/>
  <c r="N20" i="78"/>
  <c r="Q44" i="78"/>
  <c r="Q23" i="78"/>
  <c r="S18" i="78"/>
  <c r="S22" i="78"/>
  <c r="Q19" i="78"/>
  <c r="Q45" i="78"/>
  <c r="S21" i="78"/>
  <c r="S15" i="78"/>
  <c r="S23" i="78"/>
  <c r="S19" i="78"/>
  <c r="S45" i="78"/>
  <c r="Q43" i="78"/>
  <c r="Q46" i="78"/>
  <c r="Q20" i="78"/>
  <c r="Q15" i="78"/>
  <c r="S47" i="78"/>
  <c r="S20" i="78"/>
  <c r="Q22" i="78"/>
  <c r="Q21" i="78"/>
  <c r="Q47" i="78"/>
  <c r="S44" i="78"/>
  <c r="S43" i="78"/>
  <c r="Q18" i="78"/>
  <c r="S46" i="78"/>
  <c r="V45" i="78"/>
  <c r="V15" i="78"/>
  <c r="V44" i="78"/>
  <c r="V18" i="78"/>
  <c r="T47" i="78"/>
  <c r="T46" i="78"/>
  <c r="T43" i="78"/>
  <c r="V19" i="78"/>
  <c r="V21" i="78"/>
  <c r="V43" i="78"/>
  <c r="V23" i="78"/>
  <c r="T23" i="78"/>
  <c r="T20" i="78"/>
  <c r="T45" i="78"/>
  <c r="V64" i="78"/>
  <c r="T22" i="78"/>
  <c r="V22" i="78"/>
  <c r="V46" i="78"/>
  <c r="T44" i="78"/>
  <c r="T15" i="78"/>
  <c r="T21" i="78"/>
  <c r="V47" i="78"/>
  <c r="T18" i="78"/>
  <c r="V20" i="78"/>
  <c r="T19" i="78"/>
  <c r="W19" i="78"/>
  <c r="W46" i="78"/>
  <c r="W18" i="78"/>
  <c r="W47" i="78"/>
  <c r="W22" i="78"/>
  <c r="Y15" i="78"/>
  <c r="Y47" i="78"/>
  <c r="Y19" i="78"/>
  <c r="Y45" i="78"/>
  <c r="Y22" i="78"/>
  <c r="Y20" i="78"/>
  <c r="W45" i="78"/>
  <c r="W15" i="78"/>
  <c r="W43" i="78"/>
  <c r="Y64" i="78"/>
  <c r="Y43" i="78"/>
  <c r="Y18" i="78"/>
  <c r="W64" i="78"/>
  <c r="W20" i="78"/>
  <c r="W23" i="78"/>
  <c r="W21" i="78"/>
  <c r="W44" i="78"/>
  <c r="Y23" i="78"/>
  <c r="Y46" i="78"/>
  <c r="Y44" i="78"/>
  <c r="Y21" i="78"/>
  <c r="Z44" i="78"/>
  <c r="Z23" i="78"/>
  <c r="Z15" i="78"/>
  <c r="AB46" i="78"/>
  <c r="Z18" i="78"/>
  <c r="Z43" i="78"/>
  <c r="AB15" i="78"/>
  <c r="AB47" i="78"/>
  <c r="AB19" i="78"/>
  <c r="Z64" i="78"/>
  <c r="Z22" i="78"/>
  <c r="AB64" i="78"/>
  <c r="AB44" i="78"/>
  <c r="Z19" i="78"/>
  <c r="Z21" i="78"/>
  <c r="Z20" i="78"/>
  <c r="Z45" i="78"/>
  <c r="AB21" i="78"/>
  <c r="AB23" i="78"/>
  <c r="Z46" i="78"/>
  <c r="AB45" i="78"/>
  <c r="AB22" i="78"/>
  <c r="AB20" i="78"/>
  <c r="AB18" i="78"/>
  <c r="Z47" i="78"/>
  <c r="AB43" i="78"/>
  <c r="Q11" i="77"/>
  <c r="R11" i="77"/>
  <c r="U11" i="77"/>
  <c r="T11" i="77"/>
  <c r="S11" i="77"/>
  <c r="M11" i="77"/>
  <c r="K11" i="77"/>
  <c r="O11" i="77"/>
  <c r="J11" i="77"/>
  <c r="H44" i="78"/>
  <c r="M44" i="78"/>
  <c r="J45" i="78"/>
  <c r="J44" i="78"/>
  <c r="H45" i="78"/>
  <c r="H47" i="78"/>
  <c r="M47" i="78"/>
  <c r="J46" i="78"/>
  <c r="K47" i="78"/>
  <c r="K44" i="78"/>
  <c r="K45" i="78"/>
  <c r="H46" i="78"/>
  <c r="M46" i="78"/>
  <c r="J47" i="78"/>
  <c r="M45" i="78"/>
  <c r="K46" i="78"/>
  <c r="K43" i="78"/>
  <c r="M64" i="78"/>
  <c r="H43" i="78"/>
  <c r="J23" i="78"/>
  <c r="M21" i="78"/>
  <c r="H21" i="78"/>
  <c r="K20" i="78"/>
  <c r="J19" i="78"/>
  <c r="M15" i="78"/>
  <c r="H15" i="78"/>
  <c r="M23" i="78"/>
  <c r="M22" i="78"/>
  <c r="H20" i="78"/>
  <c r="H19" i="78"/>
  <c r="H18" i="78"/>
  <c r="H64" i="78"/>
  <c r="J43" i="78"/>
  <c r="H23" i="78"/>
  <c r="H22" i="78"/>
  <c r="J18" i="78"/>
  <c r="J15" i="78"/>
  <c r="K23" i="78"/>
  <c r="K21" i="78"/>
  <c r="M19" i="78"/>
  <c r="M43" i="78"/>
  <c r="J21" i="78"/>
  <c r="K19" i="78"/>
  <c r="K15" i="78"/>
  <c r="K22" i="78"/>
  <c r="M18" i="78"/>
  <c r="J20" i="78"/>
  <c r="J22" i="78"/>
  <c r="M20" i="78"/>
  <c r="K18" i="78"/>
  <c r="S13" i="77"/>
  <c r="T13" i="77"/>
  <c r="U13" i="77"/>
  <c r="O60" i="78" l="1"/>
  <c r="AF60" i="78" s="1"/>
  <c r="O59" i="78"/>
  <c r="AF59" i="78" s="1"/>
  <c r="O67" i="78"/>
  <c r="AF67" i="78" s="1"/>
  <c r="O54" i="78"/>
  <c r="AF54" i="78" s="1"/>
  <c r="O50" i="78"/>
  <c r="AF50" i="78" s="1"/>
  <c r="O46" i="78"/>
  <c r="AF46" i="78" s="1"/>
  <c r="O38" i="78"/>
  <c r="AF38" i="78" s="1"/>
  <c r="O34" i="78"/>
  <c r="AF34" i="78" s="1"/>
  <c r="O29" i="78"/>
  <c r="AF29" i="78" s="1"/>
  <c r="O25" i="78"/>
  <c r="AF25" i="78" s="1"/>
  <c r="O21" i="78"/>
  <c r="AF21" i="78" s="1"/>
  <c r="O66" i="78"/>
  <c r="AF66" i="78" s="1"/>
  <c r="O58" i="78"/>
  <c r="AF58" i="78" s="1"/>
  <c r="O53" i="78"/>
  <c r="AF53" i="78" s="1"/>
  <c r="O49" i="78"/>
  <c r="AF49" i="78" s="1"/>
  <c r="O45" i="78"/>
  <c r="AF45" i="78" s="1"/>
  <c r="O37" i="78"/>
  <c r="AF37" i="78" s="1"/>
  <c r="O32" i="78"/>
  <c r="AF32" i="78" s="1"/>
  <c r="O28" i="78"/>
  <c r="AF28" i="78" s="1"/>
  <c r="O24" i="78"/>
  <c r="AF24" i="78" s="1"/>
  <c r="O20" i="78"/>
  <c r="AF20" i="78" s="1"/>
  <c r="O19" i="78"/>
  <c r="AF19" i="78" s="1"/>
  <c r="O65" i="78"/>
  <c r="AF65" i="78" s="1"/>
  <c r="O57" i="78"/>
  <c r="AF57" i="78" s="1"/>
  <c r="O52" i="78"/>
  <c r="AF52" i="78" s="1"/>
  <c r="O48" i="78"/>
  <c r="AF48" i="78" s="1"/>
  <c r="O44" i="78"/>
  <c r="AF44" i="78" s="1"/>
  <c r="O36" i="78"/>
  <c r="AF36" i="78" s="1"/>
  <c r="O31" i="78"/>
  <c r="AF31" i="78" s="1"/>
  <c r="O27" i="78"/>
  <c r="AF27" i="78" s="1"/>
  <c r="O23" i="78"/>
  <c r="AF23" i="78" s="1"/>
  <c r="O18" i="78"/>
  <c r="AF18" i="78" s="1"/>
  <c r="O68" i="78"/>
  <c r="AF68" i="78" s="1"/>
  <c r="O64" i="78"/>
  <c r="AF64" i="78" s="1"/>
  <c r="O55" i="78"/>
  <c r="AF55" i="78" s="1"/>
  <c r="O51" i="78"/>
  <c r="AF51" i="78" s="1"/>
  <c r="O47" i="78"/>
  <c r="AF47" i="78" s="1"/>
  <c r="O43" i="78"/>
  <c r="AF43" i="78" s="1"/>
  <c r="O35" i="78"/>
  <c r="AF35" i="78" s="1"/>
  <c r="O30" i="78"/>
  <c r="AF30" i="78" s="1"/>
  <c r="O26" i="78"/>
  <c r="AF26" i="78" s="1"/>
  <c r="O22" i="78"/>
  <c r="AF22" i="78" s="1"/>
  <c r="L15" i="78"/>
  <c r="L67" i="78"/>
  <c r="L52" i="78"/>
  <c r="L31" i="78"/>
  <c r="L68" i="78"/>
  <c r="L47" i="78"/>
  <c r="L66" i="78"/>
  <c r="L37" i="78"/>
  <c r="R60" i="78"/>
  <c r="L35" i="78"/>
  <c r="I15" i="78"/>
  <c r="L25" i="78"/>
  <c r="L48" i="78"/>
  <c r="L27" i="78"/>
  <c r="L65" i="78"/>
  <c r="L32" i="78"/>
  <c r="L58" i="78"/>
  <c r="L34" i="78"/>
  <c r="L55" i="78"/>
  <c r="L24" i="78"/>
  <c r="L49" i="78"/>
  <c r="L64" i="78"/>
  <c r="R59" i="78"/>
  <c r="L44" i="78"/>
  <c r="L23" i="78"/>
  <c r="L53" i="78"/>
  <c r="L29" i="78"/>
  <c r="L54" i="78"/>
  <c r="L30" i="78"/>
  <c r="L45" i="78"/>
  <c r="L21" i="78"/>
  <c r="L22" i="78"/>
  <c r="L46" i="78"/>
  <c r="L57" i="78"/>
  <c r="L36" i="78"/>
  <c r="L19" i="78"/>
  <c r="L50" i="78"/>
  <c r="L26" i="78"/>
  <c r="L51" i="78"/>
  <c r="L20" i="78"/>
  <c r="L38" i="78"/>
  <c r="L18" i="78"/>
  <c r="L43" i="78"/>
  <c r="L28" i="78"/>
  <c r="AA70" i="78"/>
  <c r="U70" i="78"/>
  <c r="X70" i="78"/>
  <c r="AD32" i="78"/>
  <c r="AI59" i="78"/>
  <c r="AG30" i="78"/>
  <c r="AD57" i="78"/>
  <c r="AG36" i="78"/>
  <c r="AI26" i="78"/>
  <c r="AD31" i="78"/>
  <c r="AI27" i="78"/>
  <c r="AH38" i="78"/>
  <c r="AI30" i="78"/>
  <c r="AJ26" i="78"/>
  <c r="AD25" i="78"/>
  <c r="AI29" i="78"/>
  <c r="AG27" i="78"/>
  <c r="AG26" i="78"/>
  <c r="AH55" i="78"/>
  <c r="AJ53" i="78"/>
  <c r="AI57" i="78"/>
  <c r="AG65" i="78"/>
  <c r="AD67" i="78"/>
  <c r="AI25" i="78"/>
  <c r="AH25" i="78"/>
  <c r="AH54" i="78"/>
  <c r="AI53" i="78"/>
  <c r="AI48" i="78"/>
  <c r="AJ65" i="78"/>
  <c r="AH37" i="78"/>
  <c r="AG38" i="78"/>
  <c r="AG31" i="78"/>
  <c r="AH61" i="78"/>
  <c r="AH67" i="78"/>
  <c r="AI65" i="78"/>
  <c r="AJ36" i="78"/>
  <c r="AG55" i="78"/>
  <c r="AI24" i="78"/>
  <c r="AD29" i="78"/>
  <c r="AD50" i="78"/>
  <c r="AD52" i="78"/>
  <c r="AG61" i="78"/>
  <c r="AD65" i="78"/>
  <c r="AJ24" i="78"/>
  <c r="AJ29" i="78"/>
  <c r="AH34" i="78"/>
  <c r="AJ28" i="78"/>
  <c r="AG57" i="78"/>
  <c r="AD60" i="78"/>
  <c r="AH60" i="78"/>
  <c r="AI60" i="78"/>
  <c r="AJ60" i="78"/>
  <c r="AH31" i="78"/>
  <c r="AG25" i="78"/>
  <c r="AD58" i="78"/>
  <c r="AH53" i="78"/>
  <c r="AJ27" i="78"/>
  <c r="AH59" i="78"/>
  <c r="AI35" i="78"/>
  <c r="AI36" i="78"/>
  <c r="AD28" i="78"/>
  <c r="AH51" i="78"/>
  <c r="AI52" i="78"/>
  <c r="AG52" i="78"/>
  <c r="AH50" i="78"/>
  <c r="AJ48" i="78"/>
  <c r="AD55" i="78"/>
  <c r="AD68" i="78"/>
  <c r="AG22" i="78"/>
  <c r="AJ31" i="78"/>
  <c r="AH28" i="78"/>
  <c r="AD37" i="78"/>
  <c r="AJ32" i="78"/>
  <c r="AH36" i="78"/>
  <c r="AI28" i="78"/>
  <c r="AI34" i="78"/>
  <c r="AD36" i="78"/>
  <c r="AH26" i="78"/>
  <c r="AD34" i="78"/>
  <c r="AH29" i="78"/>
  <c r="AG24" i="78"/>
  <c r="AH32" i="78"/>
  <c r="AJ50" i="78"/>
  <c r="AI61" i="78"/>
  <c r="AJ52" i="78"/>
  <c r="AH49" i="78"/>
  <c r="AJ58" i="78"/>
  <c r="AD59" i="78"/>
  <c r="AH57" i="78"/>
  <c r="AD51" i="78"/>
  <c r="AI66" i="78"/>
  <c r="AH65" i="78"/>
  <c r="AG50" i="78"/>
  <c r="AH66" i="78"/>
  <c r="AG68" i="78"/>
  <c r="AJ66" i="78"/>
  <c r="AD66" i="78"/>
  <c r="AJ68" i="78"/>
  <c r="AG66" i="78"/>
  <c r="AJ30" i="78"/>
  <c r="AG54" i="78"/>
  <c r="AD30" i="78"/>
  <c r="AJ35" i="78"/>
  <c r="AI37" i="78"/>
  <c r="AD38" i="78"/>
  <c r="AI32" i="78"/>
  <c r="AH35" i="78"/>
  <c r="AJ61" i="78"/>
  <c r="AG49" i="78"/>
  <c r="AJ51" i="78"/>
  <c r="AG53" i="78"/>
  <c r="AG51" i="78"/>
  <c r="AI49" i="78"/>
  <c r="AJ55" i="78"/>
  <c r="AH52" i="78"/>
  <c r="AG48" i="78"/>
  <c r="AH68" i="78"/>
  <c r="AJ64" i="78"/>
  <c r="AJ38" i="78"/>
  <c r="AJ37" i="78"/>
  <c r="AG29" i="78"/>
  <c r="AD27" i="78"/>
  <c r="AG37" i="78"/>
  <c r="AG32" i="78"/>
  <c r="AJ25" i="78"/>
  <c r="AG35" i="78"/>
  <c r="AI58" i="78"/>
  <c r="AI38" i="78"/>
  <c r="AJ34" i="78"/>
  <c r="AI31" i="78"/>
  <c r="AG28" i="78"/>
  <c r="AH27" i="78"/>
  <c r="AG34" i="78"/>
  <c r="AD26" i="78"/>
  <c r="AH24" i="78"/>
  <c r="AD35" i="78"/>
  <c r="AH30" i="78"/>
  <c r="AD24" i="78"/>
  <c r="AH58" i="78"/>
  <c r="AI51" i="78"/>
  <c r="AJ59" i="78"/>
  <c r="AD61" i="78"/>
  <c r="AG58" i="78"/>
  <c r="AJ57" i="78"/>
  <c r="AI54" i="78"/>
  <c r="AD53" i="78"/>
  <c r="AD48" i="78"/>
  <c r="AI55" i="78"/>
  <c r="AJ54" i="78"/>
  <c r="AD54" i="78"/>
  <c r="AH48" i="78"/>
  <c r="AI68" i="78"/>
  <c r="AI50" i="78"/>
  <c r="AJ49" i="78"/>
  <c r="AD49" i="78"/>
  <c r="AI67" i="78"/>
  <c r="AJ67" i="78"/>
  <c r="AG67" i="78"/>
  <c r="AJ22" i="78"/>
  <c r="AI64" i="78"/>
  <c r="AI43" i="78"/>
  <c r="AH18" i="78"/>
  <c r="AI15" i="78"/>
  <c r="AJ47" i="78"/>
  <c r="AG46" i="78"/>
  <c r="AH15" i="78"/>
  <c r="AG43" i="78"/>
  <c r="AG64" i="78"/>
  <c r="AG15" i="78"/>
  <c r="AI44" i="78"/>
  <c r="AH64" i="78"/>
  <c r="AJ15" i="78"/>
  <c r="AF15" i="78"/>
  <c r="AH45" i="78"/>
  <c r="AG47" i="78"/>
  <c r="AI47" i="78"/>
  <c r="AH44" i="78"/>
  <c r="AH46" i="78"/>
  <c r="AJ46" i="78"/>
  <c r="AI46" i="78"/>
  <c r="AJ45" i="78"/>
  <c r="AJ43" i="78"/>
  <c r="AJ44" i="78"/>
  <c r="AI45" i="78"/>
  <c r="AH43" i="78"/>
  <c r="AH47" i="78"/>
  <c r="AG45" i="78"/>
  <c r="AG44" i="78"/>
  <c r="AJ19" i="78"/>
  <c r="AI21" i="78"/>
  <c r="AI22" i="78"/>
  <c r="AH21" i="78"/>
  <c r="AH23" i="78"/>
  <c r="AG18" i="78"/>
  <c r="AG21" i="78"/>
  <c r="AG19" i="78"/>
  <c r="AI19" i="78"/>
  <c r="AJ20" i="78"/>
  <c r="AI23" i="78"/>
  <c r="AG20" i="78"/>
  <c r="AJ21" i="78"/>
  <c r="AJ18" i="78"/>
  <c r="AI20" i="78"/>
  <c r="AI18" i="78"/>
  <c r="AH19" i="78"/>
  <c r="AJ23" i="78"/>
  <c r="AH22" i="78"/>
  <c r="AH20" i="78"/>
  <c r="AG23" i="78"/>
  <c r="Z70" i="78"/>
  <c r="N70" i="78"/>
  <c r="Y70" i="78"/>
  <c r="S70" i="78"/>
  <c r="AB70" i="78"/>
  <c r="W70" i="78"/>
  <c r="V70" i="78"/>
  <c r="P70" i="78"/>
  <c r="T70" i="78"/>
  <c r="Q70" i="78"/>
  <c r="AI70" i="78" l="1"/>
  <c r="AH70" i="78"/>
  <c r="AJ70" i="78"/>
  <c r="K9" i="66"/>
  <c r="L9" i="66" l="1"/>
  <c r="R20" i="66" l="1"/>
  <c r="L12" i="80" s="1"/>
  <c r="R22" i="66"/>
  <c r="L11" i="80" s="1"/>
  <c r="R21" i="66"/>
  <c r="L10" i="80" s="1"/>
  <c r="L22" i="66"/>
  <c r="F11" i="80" s="1"/>
  <c r="N11" i="80" s="1"/>
  <c r="L20" i="66"/>
  <c r="L21" i="66"/>
  <c r="O11" i="80" l="1"/>
  <c r="T22" i="66" s="1"/>
  <c r="F12" i="80"/>
  <c r="L23" i="66"/>
  <c r="L61" i="79" s="1"/>
  <c r="R23" i="66"/>
  <c r="R61" i="79" s="1"/>
  <c r="F10" i="80"/>
  <c r="N10" i="80" l="1"/>
  <c r="O10" i="80" s="1"/>
  <c r="T21" i="66" s="1"/>
  <c r="N12" i="80"/>
  <c r="O12" i="80" s="1"/>
  <c r="T20" i="66" s="1"/>
  <c r="F7" i="40"/>
  <c r="Q13" i="40" s="1"/>
  <c r="Q11" i="40" l="1"/>
  <c r="D49" i="75"/>
  <c r="D48" i="75"/>
  <c r="D47" i="75"/>
  <c r="D46" i="75"/>
  <c r="D45" i="75"/>
  <c r="D44" i="75"/>
  <c r="D43" i="75"/>
  <c r="D42" i="75"/>
  <c r="D41" i="75"/>
  <c r="D40" i="75"/>
  <c r="D39" i="75"/>
  <c r="D15" i="75"/>
  <c r="D16" i="75"/>
  <c r="D17" i="75"/>
  <c r="D18" i="75"/>
  <c r="D19" i="75"/>
  <c r="D21" i="75"/>
  <c r="D22" i="75"/>
  <c r="D23" i="75"/>
  <c r="D14" i="75"/>
  <c r="E52" i="67"/>
  <c r="E50" i="67"/>
  <c r="E49" i="67"/>
  <c r="E48" i="67"/>
  <c r="E47" i="67"/>
  <c r="E46" i="67"/>
  <c r="E45" i="67"/>
  <c r="E44" i="67"/>
  <c r="E43" i="67"/>
  <c r="E77" i="67" l="1" a="1"/>
  <c r="E77" i="67" s="1"/>
  <c r="E2" i="67" s="1"/>
  <c r="D60" i="75" l="1"/>
  <c r="L83" i="2" l="1"/>
  <c r="M83" i="2" l="1"/>
  <c r="E15" i="67"/>
  <c r="N83" i="2" l="1"/>
  <c r="O83" i="2" s="1"/>
  <c r="P83" i="2" s="1"/>
  <c r="Q83" i="2" s="1"/>
  <c r="R83" i="2" s="1"/>
  <c r="S83" i="2" s="1"/>
  <c r="J70" i="78"/>
  <c r="H70" i="78"/>
  <c r="AE25" i="78" l="1"/>
  <c r="AE55" i="83"/>
  <c r="AE28" i="83"/>
  <c r="AE54" i="83"/>
  <c r="AE49" i="83"/>
  <c r="AE68" i="83"/>
  <c r="AE35" i="83"/>
  <c r="AE34" i="83"/>
  <c r="N30" i="75" s="1"/>
  <c r="AE32" i="78"/>
  <c r="AE38" i="78"/>
  <c r="AE65" i="78"/>
  <c r="AE28" i="78"/>
  <c r="AE30" i="78"/>
  <c r="R70" i="78"/>
  <c r="AE30" i="83"/>
  <c r="AE51" i="83"/>
  <c r="AE36" i="83"/>
  <c r="AE57" i="83"/>
  <c r="AE24" i="83"/>
  <c r="AE29" i="83"/>
  <c r="AE50" i="83"/>
  <c r="AE29" i="78"/>
  <c r="AE27" i="78"/>
  <c r="AE66" i="78"/>
  <c r="AE60" i="83"/>
  <c r="AE27" i="83"/>
  <c r="AE48" i="83"/>
  <c r="AE67" i="83"/>
  <c r="AE32" i="83"/>
  <c r="AE53" i="83"/>
  <c r="AE38" i="83"/>
  <c r="AE59" i="83"/>
  <c r="AE37" i="78"/>
  <c r="AE35" i="78"/>
  <c r="AE67" i="78"/>
  <c r="AE31" i="78"/>
  <c r="AE24" i="78"/>
  <c r="AE68" i="78"/>
  <c r="AE34" i="78"/>
  <c r="AE36" i="78"/>
  <c r="AE26" i="78"/>
  <c r="AE26" i="83"/>
  <c r="AE66" i="83"/>
  <c r="AE31" i="83"/>
  <c r="AE52" i="83"/>
  <c r="AE37" i="83"/>
  <c r="AE58" i="83"/>
  <c r="AE25" i="83"/>
  <c r="AE65" i="83"/>
  <c r="AE59" i="78"/>
  <c r="AE60" i="78"/>
  <c r="AD44" i="83"/>
  <c r="AD47" i="83"/>
  <c r="AD18" i="83"/>
  <c r="AD46" i="83"/>
  <c r="AD22" i="83"/>
  <c r="AD23" i="83"/>
  <c r="AD19" i="83"/>
  <c r="AD21" i="83"/>
  <c r="AD20" i="83"/>
  <c r="AD64" i="83"/>
  <c r="AD43" i="83"/>
  <c r="AD45" i="83"/>
  <c r="AL65" i="83" l="1"/>
  <c r="AL31" i="83"/>
  <c r="AL24" i="78"/>
  <c r="AL48" i="83"/>
  <c r="AL50" i="83"/>
  <c r="AL24" i="83"/>
  <c r="AL51" i="83"/>
  <c r="AL30" i="78"/>
  <c r="AL65" i="78"/>
  <c r="AL68" i="83"/>
  <c r="AL66" i="83"/>
  <c r="AL26" i="78"/>
  <c r="AL31" i="78"/>
  <c r="AL35" i="78"/>
  <c r="AL53" i="83"/>
  <c r="AL27" i="83"/>
  <c r="AL66" i="78"/>
  <c r="AL27" i="78"/>
  <c r="AL29" i="83"/>
  <c r="N26" i="75"/>
  <c r="AL34" i="83"/>
  <c r="AL49" i="83"/>
  <c r="AL54" i="83"/>
  <c r="AL34" i="78"/>
  <c r="AL67" i="78"/>
  <c r="AL32" i="83"/>
  <c r="N56" i="75"/>
  <c r="AL28" i="78"/>
  <c r="AL35" i="83"/>
  <c r="AL28" i="83"/>
  <c r="AL25" i="78"/>
  <c r="AL25" i="83"/>
  <c r="AL52" i="83"/>
  <c r="AL26" i="83"/>
  <c r="AL68" i="78"/>
  <c r="AL67" i="83"/>
  <c r="AL29" i="78"/>
  <c r="AL32" i="78"/>
  <c r="AL38" i="83"/>
  <c r="N34" i="75"/>
  <c r="AL38" i="78"/>
  <c r="M34" i="75"/>
  <c r="AL37" i="78"/>
  <c r="M33" i="75"/>
  <c r="AL37" i="83"/>
  <c r="N33" i="75"/>
  <c r="AL36" i="83"/>
  <c r="N32" i="75"/>
  <c r="AL36" i="78"/>
  <c r="M32" i="75"/>
  <c r="AL59" i="83"/>
  <c r="N55" i="75"/>
  <c r="AL58" i="83"/>
  <c r="N54" i="75"/>
  <c r="AL57" i="83"/>
  <c r="N53" i="75"/>
  <c r="AL55" i="83"/>
  <c r="N51" i="75"/>
  <c r="N50" i="75"/>
  <c r="AL60" i="83"/>
  <c r="AL30" i="83"/>
  <c r="N31" i="75"/>
  <c r="M31" i="75"/>
  <c r="M30" i="75"/>
  <c r="M26" i="75"/>
  <c r="AD15" i="83"/>
  <c r="I70" i="83"/>
  <c r="K70" i="78"/>
  <c r="M70" i="78"/>
  <c r="AD70" i="83" l="1"/>
  <c r="J18" i="40"/>
  <c r="J43" i="53" l="1"/>
  <c r="J18" i="53"/>
  <c r="AE11" i="60" l="1"/>
  <c r="AF11" i="60" s="1"/>
  <c r="AG11" i="60" s="1"/>
  <c r="AH11" i="60" s="1"/>
  <c r="AI11" i="60" s="1"/>
  <c r="AJ11" i="60" s="1"/>
  <c r="D6" i="60"/>
  <c r="D5" i="60"/>
  <c r="F8" i="59"/>
  <c r="F7" i="59"/>
  <c r="Q13" i="59" s="1"/>
  <c r="AE11" i="58"/>
  <c r="AF11" i="58" s="1"/>
  <c r="AG11" i="58" s="1"/>
  <c r="AH11" i="58" s="1"/>
  <c r="AI11" i="58" s="1"/>
  <c r="AJ11" i="58" s="1"/>
  <c r="D6" i="58"/>
  <c r="D5" i="58"/>
  <c r="F8" i="57"/>
  <c r="F7" i="57"/>
  <c r="Q13" i="57" s="1"/>
  <c r="AE11" i="56"/>
  <c r="AF11" i="56" s="1"/>
  <c r="AG11" i="56" s="1"/>
  <c r="AH11" i="56" s="1"/>
  <c r="AI11" i="56" s="1"/>
  <c r="AJ11" i="56" s="1"/>
  <c r="D6" i="56"/>
  <c r="D5" i="56"/>
  <c r="F8" i="54"/>
  <c r="F7" i="54"/>
  <c r="Q13" i="54" s="1"/>
  <c r="F8" i="53"/>
  <c r="F7" i="53"/>
  <c r="Q13" i="53" s="1"/>
  <c r="AE11" i="52"/>
  <c r="AF11" i="52" s="1"/>
  <c r="AG11" i="52" s="1"/>
  <c r="AH11" i="52" s="1"/>
  <c r="AI11" i="52" s="1"/>
  <c r="AJ11" i="52" s="1"/>
  <c r="D6" i="52"/>
  <c r="D5" i="52"/>
  <c r="D6" i="41"/>
  <c r="R13" i="53"/>
  <c r="S13" i="54"/>
  <c r="T13" i="57"/>
  <c r="U13" i="59"/>
  <c r="U13" i="57"/>
  <c r="U13" i="54"/>
  <c r="R13" i="54"/>
  <c r="T13" i="54"/>
  <c r="S13" i="57"/>
  <c r="R13" i="57"/>
  <c r="O60" i="58" l="1"/>
  <c r="O59" i="58"/>
  <c r="R68" i="56"/>
  <c r="R67" i="56"/>
  <c r="R66" i="56"/>
  <c r="R65" i="56"/>
  <c r="R64" i="56"/>
  <c r="R61" i="56"/>
  <c r="R58" i="56"/>
  <c r="R57" i="56"/>
  <c r="R55" i="56"/>
  <c r="R54" i="56"/>
  <c r="R53" i="56"/>
  <c r="R52" i="56"/>
  <c r="R51" i="56"/>
  <c r="R50" i="56"/>
  <c r="R49" i="56"/>
  <c r="R48" i="56"/>
  <c r="R47" i="56"/>
  <c r="R46" i="56"/>
  <c r="R45" i="56"/>
  <c r="R44" i="56"/>
  <c r="R43" i="56"/>
  <c r="R38" i="56"/>
  <c r="R37" i="56"/>
  <c r="R36" i="56"/>
  <c r="R35" i="56"/>
  <c r="R34" i="56"/>
  <c r="R32" i="56"/>
  <c r="R31" i="56"/>
  <c r="R30" i="56"/>
  <c r="R29" i="56"/>
  <c r="R28" i="56"/>
  <c r="R27" i="56"/>
  <c r="R26" i="56"/>
  <c r="R25" i="56"/>
  <c r="R24" i="56"/>
  <c r="R23" i="56"/>
  <c r="R22" i="56"/>
  <c r="R21" i="56"/>
  <c r="R20" i="56"/>
  <c r="R19" i="56"/>
  <c r="R18" i="56"/>
  <c r="O68" i="56"/>
  <c r="O67" i="56"/>
  <c r="O66" i="56"/>
  <c r="O65" i="56"/>
  <c r="O64" i="56"/>
  <c r="O61" i="56"/>
  <c r="O58" i="56"/>
  <c r="O57" i="56"/>
  <c r="O55" i="56"/>
  <c r="O54" i="56"/>
  <c r="O53" i="56"/>
  <c r="O52" i="56"/>
  <c r="O51" i="56"/>
  <c r="O50" i="56"/>
  <c r="O49" i="56"/>
  <c r="O48" i="56"/>
  <c r="O47" i="56"/>
  <c r="O46" i="56"/>
  <c r="O45" i="56"/>
  <c r="O44" i="56"/>
  <c r="O43" i="56"/>
  <c r="O38" i="56"/>
  <c r="O37" i="56"/>
  <c r="O36" i="56"/>
  <c r="O35" i="56"/>
  <c r="O34" i="56"/>
  <c r="O32" i="56"/>
  <c r="O31" i="56"/>
  <c r="O30" i="56"/>
  <c r="O29" i="56"/>
  <c r="O28" i="56"/>
  <c r="O27" i="56"/>
  <c r="O26" i="56"/>
  <c r="O25" i="56"/>
  <c r="O24" i="56"/>
  <c r="O23" i="56"/>
  <c r="O22" i="56"/>
  <c r="O21" i="56"/>
  <c r="O20" i="56"/>
  <c r="O19" i="56"/>
  <c r="O18" i="56"/>
  <c r="I68" i="56"/>
  <c r="I67" i="56"/>
  <c r="I66" i="56"/>
  <c r="I65" i="56"/>
  <c r="I64" i="56"/>
  <c r="I61" i="56"/>
  <c r="I58" i="56"/>
  <c r="I57" i="56"/>
  <c r="I55" i="56"/>
  <c r="I54" i="56"/>
  <c r="I53" i="56"/>
  <c r="I52" i="56"/>
  <c r="I51" i="56"/>
  <c r="I50" i="56"/>
  <c r="I49" i="56"/>
  <c r="I48" i="56"/>
  <c r="I47" i="56"/>
  <c r="I46" i="56"/>
  <c r="I45" i="56"/>
  <c r="I44" i="56"/>
  <c r="I43" i="56"/>
  <c r="I38" i="56"/>
  <c r="I37" i="56"/>
  <c r="I36" i="56"/>
  <c r="I35" i="56"/>
  <c r="I34" i="56"/>
  <c r="I32" i="56"/>
  <c r="I31" i="56"/>
  <c r="I30" i="56"/>
  <c r="I29" i="56"/>
  <c r="I28" i="56"/>
  <c r="I27" i="56"/>
  <c r="I26" i="56"/>
  <c r="I25" i="56"/>
  <c r="I24" i="56"/>
  <c r="I23" i="56"/>
  <c r="I22" i="56"/>
  <c r="I21" i="56"/>
  <c r="I20" i="56"/>
  <c r="I19" i="56"/>
  <c r="I18" i="56"/>
  <c r="AA68" i="56"/>
  <c r="AA67" i="56"/>
  <c r="AA66" i="56"/>
  <c r="AA65" i="56"/>
  <c r="AA64" i="56"/>
  <c r="AA61" i="56"/>
  <c r="AA58" i="56"/>
  <c r="AA57" i="56"/>
  <c r="AA55" i="56"/>
  <c r="AA54" i="56"/>
  <c r="AA53" i="56"/>
  <c r="AA52" i="56"/>
  <c r="AA51" i="56"/>
  <c r="AA50" i="56"/>
  <c r="AA49" i="56"/>
  <c r="AA48" i="56"/>
  <c r="AA47" i="56"/>
  <c r="AA46" i="56"/>
  <c r="AA45" i="56"/>
  <c r="AA44" i="56"/>
  <c r="AA43" i="56"/>
  <c r="AA38" i="56"/>
  <c r="AA37" i="56"/>
  <c r="AA36" i="56"/>
  <c r="AA35" i="56"/>
  <c r="AA34" i="56"/>
  <c r="AA32" i="56"/>
  <c r="AA31" i="56"/>
  <c r="AA30" i="56"/>
  <c r="AA29" i="56"/>
  <c r="AA28" i="56"/>
  <c r="AA27" i="56"/>
  <c r="AA26" i="56"/>
  <c r="AA25" i="56"/>
  <c r="AA24" i="56"/>
  <c r="AA23" i="56"/>
  <c r="AA22" i="56"/>
  <c r="AA21" i="56"/>
  <c r="AA20" i="56"/>
  <c r="AA19" i="56"/>
  <c r="AA18" i="56"/>
  <c r="X68" i="56"/>
  <c r="X67" i="56"/>
  <c r="X66" i="56"/>
  <c r="X65" i="56"/>
  <c r="X64" i="56"/>
  <c r="X61" i="56"/>
  <c r="X58" i="56"/>
  <c r="X57" i="56"/>
  <c r="X55" i="56"/>
  <c r="X54" i="56"/>
  <c r="X53" i="56"/>
  <c r="X52" i="56"/>
  <c r="X51" i="56"/>
  <c r="X50" i="56"/>
  <c r="X49" i="56"/>
  <c r="X48" i="56"/>
  <c r="X47" i="56"/>
  <c r="X46" i="56"/>
  <c r="X45" i="56"/>
  <c r="X44" i="56"/>
  <c r="X43" i="56"/>
  <c r="X38" i="56"/>
  <c r="X37" i="56"/>
  <c r="X36" i="56"/>
  <c r="X35" i="56"/>
  <c r="X34" i="56"/>
  <c r="X32" i="56"/>
  <c r="X31" i="56"/>
  <c r="X30" i="56"/>
  <c r="X29" i="56"/>
  <c r="X28" i="56"/>
  <c r="X27" i="56"/>
  <c r="X26" i="56"/>
  <c r="X25" i="56"/>
  <c r="X24" i="56"/>
  <c r="X23" i="56"/>
  <c r="X22" i="56"/>
  <c r="X21" i="56"/>
  <c r="X20" i="56"/>
  <c r="X19" i="56"/>
  <c r="X18" i="56"/>
  <c r="U68" i="56"/>
  <c r="U67" i="56"/>
  <c r="U66" i="56"/>
  <c r="U65" i="56"/>
  <c r="U64" i="56"/>
  <c r="U61" i="56"/>
  <c r="U58" i="56"/>
  <c r="U57" i="56"/>
  <c r="U55" i="56"/>
  <c r="U54" i="56"/>
  <c r="U53" i="56"/>
  <c r="U52" i="56"/>
  <c r="U51" i="56"/>
  <c r="U50" i="56"/>
  <c r="U49" i="56"/>
  <c r="U48" i="56"/>
  <c r="U47" i="56"/>
  <c r="U46" i="56"/>
  <c r="U45" i="56"/>
  <c r="U44" i="56"/>
  <c r="U43" i="56"/>
  <c r="U38" i="56"/>
  <c r="U37" i="56"/>
  <c r="U36" i="56"/>
  <c r="U35" i="56"/>
  <c r="U34" i="56"/>
  <c r="U32" i="56"/>
  <c r="U31" i="56"/>
  <c r="U30" i="56"/>
  <c r="U29" i="56"/>
  <c r="U28" i="56"/>
  <c r="U27" i="56"/>
  <c r="U26" i="56"/>
  <c r="U25" i="56"/>
  <c r="U24" i="56"/>
  <c r="U23" i="56"/>
  <c r="U22" i="56"/>
  <c r="U21" i="56"/>
  <c r="U20" i="56"/>
  <c r="U19" i="56"/>
  <c r="U18" i="56"/>
  <c r="AA15" i="60"/>
  <c r="X15" i="60"/>
  <c r="U15" i="60"/>
  <c r="R15" i="60"/>
  <c r="O15" i="60"/>
  <c r="R15" i="52"/>
  <c r="O15" i="52"/>
  <c r="AA15" i="52"/>
  <c r="X15" i="52"/>
  <c r="U15" i="52"/>
  <c r="R15" i="58"/>
  <c r="O15" i="58"/>
  <c r="L15" i="58"/>
  <c r="AA15" i="58"/>
  <c r="X15" i="58"/>
  <c r="U15" i="58"/>
  <c r="I68" i="60"/>
  <c r="I67" i="60"/>
  <c r="I66" i="60"/>
  <c r="I65" i="60"/>
  <c r="I64" i="60"/>
  <c r="I61" i="60"/>
  <c r="I58" i="60"/>
  <c r="I57" i="60"/>
  <c r="I55" i="60"/>
  <c r="I54" i="60"/>
  <c r="I53" i="60"/>
  <c r="I52" i="60"/>
  <c r="I51" i="60"/>
  <c r="I50" i="60"/>
  <c r="I49" i="60"/>
  <c r="I48" i="60"/>
  <c r="I47" i="60"/>
  <c r="I46" i="60"/>
  <c r="I45" i="60"/>
  <c r="I44" i="60"/>
  <c r="I43" i="60"/>
  <c r="I38" i="60"/>
  <c r="I37" i="60"/>
  <c r="I36" i="60"/>
  <c r="I35" i="60"/>
  <c r="I34" i="60"/>
  <c r="I32" i="60"/>
  <c r="I31" i="60"/>
  <c r="I30" i="60"/>
  <c r="I29" i="60"/>
  <c r="I28" i="60"/>
  <c r="I27" i="60"/>
  <c r="I26" i="60"/>
  <c r="I25" i="60"/>
  <c r="I24" i="60"/>
  <c r="I23" i="60"/>
  <c r="I22" i="60"/>
  <c r="I21" i="60"/>
  <c r="I20" i="60"/>
  <c r="I19" i="60"/>
  <c r="I18" i="60"/>
  <c r="AA68" i="60"/>
  <c r="AA67" i="60"/>
  <c r="AA66" i="60"/>
  <c r="AA65" i="60"/>
  <c r="AA64" i="60"/>
  <c r="AA61" i="60"/>
  <c r="AA58" i="60"/>
  <c r="AA57" i="60"/>
  <c r="AA55" i="60"/>
  <c r="AA54" i="60"/>
  <c r="AA53" i="60"/>
  <c r="AA52" i="60"/>
  <c r="AA51" i="60"/>
  <c r="AA50" i="60"/>
  <c r="AA49" i="60"/>
  <c r="AA48" i="60"/>
  <c r="AA47" i="60"/>
  <c r="AA46" i="60"/>
  <c r="AA45" i="60"/>
  <c r="AA44" i="60"/>
  <c r="AA43" i="60"/>
  <c r="AA38" i="60"/>
  <c r="AA37" i="60"/>
  <c r="AA36" i="60"/>
  <c r="AA35" i="60"/>
  <c r="AA34" i="60"/>
  <c r="AA32" i="60"/>
  <c r="AA31" i="60"/>
  <c r="AA30" i="60"/>
  <c r="AA29" i="60"/>
  <c r="AA28" i="60"/>
  <c r="AA27" i="60"/>
  <c r="AA26" i="60"/>
  <c r="AA25" i="60"/>
  <c r="AA24" i="60"/>
  <c r="AA23" i="60"/>
  <c r="AA22" i="60"/>
  <c r="AA21" i="60"/>
  <c r="AA20" i="60"/>
  <c r="AA19" i="60"/>
  <c r="AA18" i="60"/>
  <c r="X68" i="60"/>
  <c r="X67" i="60"/>
  <c r="X66" i="60"/>
  <c r="X65" i="60"/>
  <c r="X64" i="60"/>
  <c r="X61" i="60"/>
  <c r="X58" i="60"/>
  <c r="X57" i="60"/>
  <c r="X55" i="60"/>
  <c r="X54" i="60"/>
  <c r="X53" i="60"/>
  <c r="X52" i="60"/>
  <c r="X51" i="60"/>
  <c r="X50" i="60"/>
  <c r="X49" i="60"/>
  <c r="X48" i="60"/>
  <c r="X47" i="60"/>
  <c r="X46" i="60"/>
  <c r="X45" i="60"/>
  <c r="X44" i="60"/>
  <c r="X43" i="60"/>
  <c r="X38" i="60"/>
  <c r="X37" i="60"/>
  <c r="X36" i="60"/>
  <c r="X35" i="60"/>
  <c r="X34" i="60"/>
  <c r="X32" i="60"/>
  <c r="X31" i="60"/>
  <c r="X30" i="60"/>
  <c r="X29" i="60"/>
  <c r="X28" i="60"/>
  <c r="X27" i="60"/>
  <c r="X26" i="60"/>
  <c r="X25" i="60"/>
  <c r="X24" i="60"/>
  <c r="X23" i="60"/>
  <c r="X22" i="60"/>
  <c r="X21" i="60"/>
  <c r="X20" i="60"/>
  <c r="X19" i="60"/>
  <c r="X18" i="60"/>
  <c r="U68" i="60"/>
  <c r="U67" i="60"/>
  <c r="U66" i="60"/>
  <c r="U65" i="60"/>
  <c r="U64" i="60"/>
  <c r="U61" i="60"/>
  <c r="U58" i="60"/>
  <c r="U57" i="60"/>
  <c r="U55" i="60"/>
  <c r="U54" i="60"/>
  <c r="U53" i="60"/>
  <c r="U52" i="60"/>
  <c r="U51" i="60"/>
  <c r="U50" i="60"/>
  <c r="U49" i="60"/>
  <c r="U48" i="60"/>
  <c r="U47" i="60"/>
  <c r="U46" i="60"/>
  <c r="U45" i="60"/>
  <c r="U44" i="60"/>
  <c r="U43" i="60"/>
  <c r="U38" i="60"/>
  <c r="U37" i="60"/>
  <c r="U36" i="60"/>
  <c r="U35" i="60"/>
  <c r="U34" i="60"/>
  <c r="U32" i="60"/>
  <c r="U31" i="60"/>
  <c r="U30" i="60"/>
  <c r="U29" i="60"/>
  <c r="U28" i="60"/>
  <c r="U27" i="60"/>
  <c r="U26" i="60"/>
  <c r="U25" i="60"/>
  <c r="U24" i="60"/>
  <c r="U23" i="60"/>
  <c r="U22" i="60"/>
  <c r="U21" i="60"/>
  <c r="U20" i="60"/>
  <c r="U19" i="60"/>
  <c r="U18" i="60"/>
  <c r="L68" i="60"/>
  <c r="L67" i="60"/>
  <c r="L66" i="60"/>
  <c r="L65" i="60"/>
  <c r="L64" i="60"/>
  <c r="L61" i="60"/>
  <c r="L58" i="60"/>
  <c r="L57" i="60"/>
  <c r="L55" i="60"/>
  <c r="L54" i="60"/>
  <c r="L53" i="60"/>
  <c r="L52" i="60"/>
  <c r="L51" i="60"/>
  <c r="L50" i="60"/>
  <c r="L49" i="60"/>
  <c r="L48" i="60"/>
  <c r="L47" i="60"/>
  <c r="L46" i="60"/>
  <c r="L45" i="60"/>
  <c r="L44" i="60"/>
  <c r="L43" i="60"/>
  <c r="L38" i="60"/>
  <c r="L37" i="60"/>
  <c r="L36" i="60"/>
  <c r="L35" i="60"/>
  <c r="L34" i="60"/>
  <c r="L32" i="60"/>
  <c r="L31" i="60"/>
  <c r="L30" i="60"/>
  <c r="L29" i="60"/>
  <c r="L28" i="60"/>
  <c r="L27" i="60"/>
  <c r="L26" i="60"/>
  <c r="L25" i="60"/>
  <c r="L24" i="60"/>
  <c r="L23" i="60"/>
  <c r="L22" i="60"/>
  <c r="L21" i="60"/>
  <c r="L20" i="60"/>
  <c r="L19" i="60"/>
  <c r="L18" i="60"/>
  <c r="R68" i="41"/>
  <c r="R67" i="41"/>
  <c r="R66" i="41"/>
  <c r="R65" i="41"/>
  <c r="R64" i="41"/>
  <c r="R61" i="41"/>
  <c r="R58" i="41"/>
  <c r="R57" i="41"/>
  <c r="R56" i="41"/>
  <c r="O55" i="41"/>
  <c r="O54" i="41"/>
  <c r="O53" i="41"/>
  <c r="O52" i="41"/>
  <c r="O51" i="41"/>
  <c r="O50" i="41"/>
  <c r="O49" i="41"/>
  <c r="O48" i="41"/>
  <c r="O47" i="41"/>
  <c r="O46" i="41"/>
  <c r="O45" i="41"/>
  <c r="O44" i="41"/>
  <c r="O43" i="41"/>
  <c r="O38" i="41"/>
  <c r="O37" i="41"/>
  <c r="O36" i="41"/>
  <c r="O35" i="41"/>
  <c r="O34" i="41"/>
  <c r="O32" i="41"/>
  <c r="O31" i="41"/>
  <c r="O30" i="41"/>
  <c r="O29" i="41"/>
  <c r="O28" i="41"/>
  <c r="O27" i="41"/>
  <c r="O26" i="41"/>
  <c r="O25" i="41"/>
  <c r="O24" i="41"/>
  <c r="O23" i="41"/>
  <c r="O22" i="41"/>
  <c r="O21" i="41"/>
  <c r="O20" i="41"/>
  <c r="O19" i="41"/>
  <c r="O18" i="41"/>
  <c r="O68" i="41"/>
  <c r="O67" i="41"/>
  <c r="O66" i="41"/>
  <c r="O65" i="41"/>
  <c r="O64" i="41"/>
  <c r="O61" i="41"/>
  <c r="O58" i="41"/>
  <c r="O57" i="41"/>
  <c r="O56" i="41"/>
  <c r="AA55" i="41"/>
  <c r="AA54" i="41"/>
  <c r="AA53" i="41"/>
  <c r="AA52" i="41"/>
  <c r="AA51" i="41"/>
  <c r="AA50" i="41"/>
  <c r="AA49" i="41"/>
  <c r="AA48" i="41"/>
  <c r="AA47" i="41"/>
  <c r="AA46" i="41"/>
  <c r="AA45" i="41"/>
  <c r="AA44" i="41"/>
  <c r="AA43" i="41"/>
  <c r="AA38" i="41"/>
  <c r="AA37" i="41"/>
  <c r="AA36" i="41"/>
  <c r="AA35" i="41"/>
  <c r="AA34" i="41"/>
  <c r="AA32" i="41"/>
  <c r="AA31" i="41"/>
  <c r="AA30" i="41"/>
  <c r="AA29" i="41"/>
  <c r="AA28" i="41"/>
  <c r="AA27" i="41"/>
  <c r="AA26" i="41"/>
  <c r="AA25" i="41"/>
  <c r="AA24" i="41"/>
  <c r="AA23" i="41"/>
  <c r="AA22" i="41"/>
  <c r="AA21" i="41"/>
  <c r="AA20" i="41"/>
  <c r="AA19" i="41"/>
  <c r="AA18" i="41"/>
  <c r="AA68" i="41"/>
  <c r="AA67" i="41"/>
  <c r="AA66" i="41"/>
  <c r="AA65" i="41"/>
  <c r="AA64" i="41"/>
  <c r="AA61" i="41"/>
  <c r="AA58" i="41"/>
  <c r="AA57" i="41"/>
  <c r="AA56" i="41"/>
  <c r="X55" i="41"/>
  <c r="X54" i="41"/>
  <c r="X53" i="41"/>
  <c r="X52" i="41"/>
  <c r="X51" i="41"/>
  <c r="X50" i="41"/>
  <c r="X49" i="41"/>
  <c r="X48" i="41"/>
  <c r="X47" i="41"/>
  <c r="X46" i="41"/>
  <c r="X45" i="41"/>
  <c r="X44" i="41"/>
  <c r="X43" i="41"/>
  <c r="X38" i="41"/>
  <c r="X37" i="41"/>
  <c r="X36" i="41"/>
  <c r="X35" i="41"/>
  <c r="X34" i="41"/>
  <c r="X32" i="41"/>
  <c r="X31" i="41"/>
  <c r="X30" i="41"/>
  <c r="X29" i="41"/>
  <c r="X28" i="41"/>
  <c r="X27" i="41"/>
  <c r="X26" i="41"/>
  <c r="X25" i="41"/>
  <c r="X24" i="41"/>
  <c r="X23" i="41"/>
  <c r="X22" i="41"/>
  <c r="X21" i="41"/>
  <c r="X20" i="41"/>
  <c r="X19" i="41"/>
  <c r="X18" i="41"/>
  <c r="X68" i="41"/>
  <c r="X67" i="41"/>
  <c r="X66" i="41"/>
  <c r="X65" i="41"/>
  <c r="X64" i="41"/>
  <c r="X61" i="41"/>
  <c r="X58" i="41"/>
  <c r="X57" i="41"/>
  <c r="X56" i="41"/>
  <c r="U55" i="41"/>
  <c r="U54" i="41"/>
  <c r="U53" i="41"/>
  <c r="U52" i="41"/>
  <c r="U51" i="41"/>
  <c r="U50" i="41"/>
  <c r="U49" i="41"/>
  <c r="U48" i="41"/>
  <c r="U47" i="41"/>
  <c r="U46" i="41"/>
  <c r="U45" i="41"/>
  <c r="U44" i="41"/>
  <c r="U43" i="41"/>
  <c r="U38" i="41"/>
  <c r="U37" i="41"/>
  <c r="U36" i="41"/>
  <c r="U35" i="41"/>
  <c r="U34" i="41"/>
  <c r="U32" i="41"/>
  <c r="U31" i="41"/>
  <c r="U30" i="41"/>
  <c r="U29" i="41"/>
  <c r="U28" i="41"/>
  <c r="U27" i="41"/>
  <c r="U26" i="41"/>
  <c r="U25" i="41"/>
  <c r="U24" i="41"/>
  <c r="U23" i="41"/>
  <c r="U22" i="41"/>
  <c r="U21" i="41"/>
  <c r="U20" i="41"/>
  <c r="U19" i="41"/>
  <c r="U18" i="41"/>
  <c r="U68" i="41"/>
  <c r="U67" i="41"/>
  <c r="U66" i="41"/>
  <c r="U65" i="41"/>
  <c r="U64" i="41"/>
  <c r="U61" i="41"/>
  <c r="U58" i="41"/>
  <c r="U57" i="41"/>
  <c r="U56" i="41"/>
  <c r="R55" i="41"/>
  <c r="R54" i="41"/>
  <c r="R53" i="41"/>
  <c r="R52" i="41"/>
  <c r="R51" i="41"/>
  <c r="R50" i="41"/>
  <c r="R49" i="41"/>
  <c r="R48" i="41"/>
  <c r="R47" i="41"/>
  <c r="R46" i="41"/>
  <c r="R45" i="41"/>
  <c r="R44" i="41"/>
  <c r="R43" i="41"/>
  <c r="R38" i="41"/>
  <c r="R37" i="41"/>
  <c r="R36" i="41"/>
  <c r="R35" i="41"/>
  <c r="R34" i="41"/>
  <c r="R32" i="41"/>
  <c r="R31" i="41"/>
  <c r="R30" i="41"/>
  <c r="R29" i="41"/>
  <c r="R28" i="41"/>
  <c r="R27" i="41"/>
  <c r="R26" i="41"/>
  <c r="R25" i="41"/>
  <c r="R24" i="41"/>
  <c r="R23" i="41"/>
  <c r="R22" i="41"/>
  <c r="R21" i="41"/>
  <c r="R20" i="41"/>
  <c r="R19" i="41"/>
  <c r="R18" i="41"/>
  <c r="L68" i="52"/>
  <c r="L67" i="52"/>
  <c r="L66" i="52"/>
  <c r="L65" i="52"/>
  <c r="L64" i="52"/>
  <c r="L61" i="52"/>
  <c r="L58" i="52"/>
  <c r="L57" i="52"/>
  <c r="L55" i="52"/>
  <c r="L54" i="52"/>
  <c r="L53" i="52"/>
  <c r="L52" i="52"/>
  <c r="L51" i="52"/>
  <c r="L50" i="52"/>
  <c r="L49" i="52"/>
  <c r="L48" i="52"/>
  <c r="L47" i="52"/>
  <c r="L46" i="52"/>
  <c r="L45" i="52"/>
  <c r="L44" i="52"/>
  <c r="L43" i="52"/>
  <c r="L38" i="52"/>
  <c r="L37" i="52"/>
  <c r="L36" i="52"/>
  <c r="L35" i="52"/>
  <c r="L34" i="52"/>
  <c r="L32" i="52"/>
  <c r="L31" i="52"/>
  <c r="L30" i="52"/>
  <c r="L29" i="52"/>
  <c r="L28" i="52"/>
  <c r="L27" i="52"/>
  <c r="L26" i="52"/>
  <c r="I68" i="52"/>
  <c r="I67" i="52"/>
  <c r="I66" i="52"/>
  <c r="I65" i="52"/>
  <c r="I64" i="52"/>
  <c r="I61" i="52"/>
  <c r="I58" i="52"/>
  <c r="I57" i="52"/>
  <c r="I55" i="52"/>
  <c r="I54" i="52"/>
  <c r="I53" i="52"/>
  <c r="I52" i="52"/>
  <c r="I51" i="52"/>
  <c r="I50" i="52"/>
  <c r="I49" i="52"/>
  <c r="I48" i="52"/>
  <c r="I47" i="52"/>
  <c r="I46" i="52"/>
  <c r="I45" i="52"/>
  <c r="I44" i="52"/>
  <c r="AA68" i="52"/>
  <c r="AA67" i="52"/>
  <c r="AA66" i="52"/>
  <c r="AA65" i="52"/>
  <c r="AA64" i="52"/>
  <c r="AA61" i="52"/>
  <c r="AA58" i="52"/>
  <c r="AA57" i="52"/>
  <c r="AA55" i="52"/>
  <c r="AA54" i="52"/>
  <c r="AA53" i="52"/>
  <c r="AA52" i="52"/>
  <c r="AA51" i="52"/>
  <c r="AA50" i="52"/>
  <c r="AA49" i="52"/>
  <c r="AA48" i="52"/>
  <c r="AA47" i="52"/>
  <c r="AA46" i="52"/>
  <c r="AA45" i="52"/>
  <c r="AA44" i="52"/>
  <c r="AA43" i="52"/>
  <c r="AA38" i="52"/>
  <c r="AA37" i="52"/>
  <c r="AA36" i="52"/>
  <c r="AA35" i="52"/>
  <c r="AA34" i="52"/>
  <c r="AA32" i="52"/>
  <c r="AA31" i="52"/>
  <c r="AA30" i="52"/>
  <c r="AA29" i="52"/>
  <c r="AA28" i="52"/>
  <c r="AA27" i="52"/>
  <c r="AA26" i="52"/>
  <c r="X68" i="52"/>
  <c r="X67" i="52"/>
  <c r="X66" i="52"/>
  <c r="X65" i="52"/>
  <c r="X64" i="52"/>
  <c r="X61" i="52"/>
  <c r="X58" i="52"/>
  <c r="X57" i="52"/>
  <c r="X55" i="52"/>
  <c r="X54" i="52"/>
  <c r="X53" i="52"/>
  <c r="X52" i="52"/>
  <c r="X51" i="52"/>
  <c r="X50" i="52"/>
  <c r="X49" i="52"/>
  <c r="X48" i="52"/>
  <c r="X47" i="52"/>
  <c r="X46" i="52"/>
  <c r="X45" i="52"/>
  <c r="X44" i="52"/>
  <c r="X43" i="52"/>
  <c r="X38" i="52"/>
  <c r="X37" i="52"/>
  <c r="X36" i="52"/>
  <c r="X35" i="52"/>
  <c r="X34" i="52"/>
  <c r="X32" i="52"/>
  <c r="X31" i="52"/>
  <c r="X30" i="52"/>
  <c r="X29" i="52"/>
  <c r="X28" i="52"/>
  <c r="X27" i="52"/>
  <c r="X26" i="52"/>
  <c r="U68" i="52"/>
  <c r="U67" i="52"/>
  <c r="U66" i="52"/>
  <c r="U65" i="52"/>
  <c r="U64" i="52"/>
  <c r="U61" i="52"/>
  <c r="U58" i="52"/>
  <c r="U57" i="52"/>
  <c r="U55" i="52"/>
  <c r="U54" i="52"/>
  <c r="U53" i="52"/>
  <c r="U52" i="52"/>
  <c r="U51" i="52"/>
  <c r="U50" i="52"/>
  <c r="U49" i="52"/>
  <c r="U48" i="52"/>
  <c r="U47" i="52"/>
  <c r="U46" i="52"/>
  <c r="U45" i="52"/>
  <c r="U44" i="52"/>
  <c r="U43" i="52"/>
  <c r="U38" i="52"/>
  <c r="U37" i="52"/>
  <c r="U36" i="52"/>
  <c r="U35" i="52"/>
  <c r="U34" i="52"/>
  <c r="U32" i="52"/>
  <c r="U31" i="52"/>
  <c r="U30" i="52"/>
  <c r="U29" i="52"/>
  <c r="U28" i="52"/>
  <c r="I43" i="52"/>
  <c r="I32" i="52"/>
  <c r="I27" i="52"/>
  <c r="I38" i="52"/>
  <c r="I31" i="52"/>
  <c r="U26" i="52"/>
  <c r="L25" i="52"/>
  <c r="L24" i="52"/>
  <c r="L23" i="52"/>
  <c r="L22" i="52"/>
  <c r="L21" i="52"/>
  <c r="L20" i="52"/>
  <c r="L19" i="52"/>
  <c r="L18" i="52"/>
  <c r="I37" i="52"/>
  <c r="I30" i="52"/>
  <c r="I26" i="52"/>
  <c r="I25" i="52"/>
  <c r="I24" i="52"/>
  <c r="I23" i="52"/>
  <c r="I22" i="52"/>
  <c r="I21" i="52"/>
  <c r="I20" i="52"/>
  <c r="I19" i="52"/>
  <c r="I18" i="52"/>
  <c r="I36" i="52"/>
  <c r="I29" i="52"/>
  <c r="AA25" i="52"/>
  <c r="AA24" i="52"/>
  <c r="AA23" i="52"/>
  <c r="AA22" i="52"/>
  <c r="AA21" i="52"/>
  <c r="AA20" i="52"/>
  <c r="AA19" i="52"/>
  <c r="AA18" i="52"/>
  <c r="I35" i="52"/>
  <c r="I28" i="52"/>
  <c r="X25" i="52"/>
  <c r="X24" i="52"/>
  <c r="X23" i="52"/>
  <c r="X22" i="52"/>
  <c r="X21" i="52"/>
  <c r="X20" i="52"/>
  <c r="X19" i="52"/>
  <c r="X18" i="52"/>
  <c r="I34" i="52"/>
  <c r="U27" i="52"/>
  <c r="U25" i="52"/>
  <c r="U24" i="52"/>
  <c r="U23" i="52"/>
  <c r="U22" i="52"/>
  <c r="U21" i="52"/>
  <c r="U20" i="52"/>
  <c r="U19" i="52"/>
  <c r="U18" i="52"/>
  <c r="R15" i="56"/>
  <c r="O15" i="56"/>
  <c r="L15" i="56"/>
  <c r="AA15" i="56"/>
  <c r="X15" i="56"/>
  <c r="U15" i="56"/>
  <c r="I68" i="58"/>
  <c r="I67" i="58"/>
  <c r="I66" i="58"/>
  <c r="I65" i="58"/>
  <c r="I64" i="58"/>
  <c r="I61" i="58"/>
  <c r="I58" i="58"/>
  <c r="I57" i="58"/>
  <c r="I55" i="58"/>
  <c r="I54" i="58"/>
  <c r="I53" i="58"/>
  <c r="I52" i="58"/>
  <c r="I51" i="58"/>
  <c r="I50" i="58"/>
  <c r="I49" i="58"/>
  <c r="I48" i="58"/>
  <c r="I47" i="58"/>
  <c r="I46" i="58"/>
  <c r="I45" i="58"/>
  <c r="I44" i="58"/>
  <c r="I43" i="58"/>
  <c r="I38" i="58"/>
  <c r="I37" i="58"/>
  <c r="I36" i="58"/>
  <c r="I35" i="58"/>
  <c r="I34" i="58"/>
  <c r="I32" i="58"/>
  <c r="I31" i="58"/>
  <c r="I30" i="58"/>
  <c r="I29" i="58"/>
  <c r="I28" i="58"/>
  <c r="I27" i="58"/>
  <c r="I26" i="58"/>
  <c r="I25" i="58"/>
  <c r="I24" i="58"/>
  <c r="I23" i="58"/>
  <c r="AA68" i="58"/>
  <c r="AA67" i="58"/>
  <c r="AA66" i="58"/>
  <c r="AA65" i="58"/>
  <c r="AA64" i="58"/>
  <c r="AA61" i="58"/>
  <c r="AA58" i="58"/>
  <c r="AA57" i="58"/>
  <c r="AA55" i="58"/>
  <c r="AA54" i="58"/>
  <c r="AA53" i="58"/>
  <c r="AA52" i="58"/>
  <c r="AA51" i="58"/>
  <c r="AA50" i="58"/>
  <c r="AA49" i="58"/>
  <c r="AA48" i="58"/>
  <c r="AA47" i="58"/>
  <c r="AA46" i="58"/>
  <c r="AA45" i="58"/>
  <c r="AA44" i="58"/>
  <c r="AA43" i="58"/>
  <c r="AA38" i="58"/>
  <c r="AA37" i="58"/>
  <c r="AA36" i="58"/>
  <c r="AA35" i="58"/>
  <c r="AA34" i="58"/>
  <c r="AA32" i="58"/>
  <c r="AA31" i="58"/>
  <c r="AA30" i="58"/>
  <c r="AA29" i="58"/>
  <c r="AA28" i="58"/>
  <c r="AA27" i="58"/>
  <c r="AA26" i="58"/>
  <c r="AA25" i="58"/>
  <c r="AA24" i="58"/>
  <c r="AA23" i="58"/>
  <c r="X68" i="58"/>
  <c r="X67" i="58"/>
  <c r="X66" i="58"/>
  <c r="X65" i="58"/>
  <c r="X64" i="58"/>
  <c r="X61" i="58"/>
  <c r="X58" i="58"/>
  <c r="X57" i="58"/>
  <c r="X55" i="58"/>
  <c r="X54" i="58"/>
  <c r="X53" i="58"/>
  <c r="X52" i="58"/>
  <c r="X51" i="58"/>
  <c r="X50" i="58"/>
  <c r="X49" i="58"/>
  <c r="X48" i="58"/>
  <c r="X47" i="58"/>
  <c r="X46" i="58"/>
  <c r="X45" i="58"/>
  <c r="X44" i="58"/>
  <c r="X43" i="58"/>
  <c r="X38" i="58"/>
  <c r="X37" i="58"/>
  <c r="X36" i="58"/>
  <c r="X35" i="58"/>
  <c r="X34" i="58"/>
  <c r="X32" i="58"/>
  <c r="X31" i="58"/>
  <c r="X30" i="58"/>
  <c r="X29" i="58"/>
  <c r="X28" i="58"/>
  <c r="X27" i="58"/>
  <c r="X26" i="58"/>
  <c r="X25" i="58"/>
  <c r="X24" i="58"/>
  <c r="U68" i="58"/>
  <c r="U67" i="58"/>
  <c r="U66" i="58"/>
  <c r="U65" i="58"/>
  <c r="U64" i="58"/>
  <c r="U61" i="58"/>
  <c r="U58" i="58"/>
  <c r="U57" i="58"/>
  <c r="U55" i="58"/>
  <c r="U54" i="58"/>
  <c r="U53" i="58"/>
  <c r="U52" i="58"/>
  <c r="U51" i="58"/>
  <c r="U50" i="58"/>
  <c r="U49" i="58"/>
  <c r="U48" i="58"/>
  <c r="U47" i="58"/>
  <c r="U46" i="58"/>
  <c r="U45" i="58"/>
  <c r="U44" i="58"/>
  <c r="U43" i="58"/>
  <c r="U38" i="58"/>
  <c r="U37" i="58"/>
  <c r="U36" i="58"/>
  <c r="U35" i="58"/>
  <c r="U34" i="58"/>
  <c r="U32" i="58"/>
  <c r="U31" i="58"/>
  <c r="U30" i="58"/>
  <c r="U29" i="58"/>
  <c r="U28" i="58"/>
  <c r="U27" i="58"/>
  <c r="U26" i="58"/>
  <c r="U25" i="58"/>
  <c r="R68" i="58"/>
  <c r="R67" i="58"/>
  <c r="R66" i="58"/>
  <c r="R65" i="58"/>
  <c r="R64" i="58"/>
  <c r="R61" i="58"/>
  <c r="R58" i="58"/>
  <c r="R57" i="58"/>
  <c r="R55" i="58"/>
  <c r="R54" i="58"/>
  <c r="R53" i="58"/>
  <c r="R52" i="58"/>
  <c r="R51" i="58"/>
  <c r="R50" i="58"/>
  <c r="R49" i="58"/>
  <c r="R48" i="58"/>
  <c r="R47" i="58"/>
  <c r="R46" i="58"/>
  <c r="R45" i="58"/>
  <c r="R44" i="58"/>
  <c r="R43" i="58"/>
  <c r="R38" i="58"/>
  <c r="R37" i="58"/>
  <c r="R36" i="58"/>
  <c r="R35" i="58"/>
  <c r="R34" i="58"/>
  <c r="R32" i="58"/>
  <c r="R31" i="58"/>
  <c r="R30" i="58"/>
  <c r="R29" i="58"/>
  <c r="R28" i="58"/>
  <c r="R27" i="58"/>
  <c r="R26" i="58"/>
  <c r="R25" i="58"/>
  <c r="R24" i="58"/>
  <c r="R23" i="58"/>
  <c r="L68" i="58"/>
  <c r="L67" i="58"/>
  <c r="L66" i="58"/>
  <c r="L65" i="58"/>
  <c r="L64" i="58"/>
  <c r="L61" i="58"/>
  <c r="L58" i="58"/>
  <c r="L57" i="58"/>
  <c r="L55" i="58"/>
  <c r="L54" i="58"/>
  <c r="L53" i="58"/>
  <c r="L52" i="58"/>
  <c r="L51" i="58"/>
  <c r="L50" i="58"/>
  <c r="L49" i="58"/>
  <c r="L48" i="58"/>
  <c r="L47" i="58"/>
  <c r="L46" i="58"/>
  <c r="L45" i="58"/>
  <c r="L44" i="58"/>
  <c r="L43" i="58"/>
  <c r="L38" i="58"/>
  <c r="L37" i="58"/>
  <c r="L36" i="58"/>
  <c r="L35" i="58"/>
  <c r="L34" i="58"/>
  <c r="L32" i="58"/>
  <c r="L31" i="58"/>
  <c r="L30" i="58"/>
  <c r="L29" i="58"/>
  <c r="L28" i="58"/>
  <c r="L27" i="58"/>
  <c r="L26" i="58"/>
  <c r="L25" i="58"/>
  <c r="L24" i="58"/>
  <c r="L23" i="58"/>
  <c r="U24" i="58"/>
  <c r="R22" i="58"/>
  <c r="R21" i="58"/>
  <c r="R20" i="58"/>
  <c r="R19" i="58"/>
  <c r="R18" i="58"/>
  <c r="X23" i="58"/>
  <c r="L22" i="58"/>
  <c r="L21" i="58"/>
  <c r="L20" i="58"/>
  <c r="L19" i="58"/>
  <c r="L18" i="58"/>
  <c r="U23" i="58"/>
  <c r="I22" i="58"/>
  <c r="I21" i="58"/>
  <c r="I20" i="58"/>
  <c r="I19" i="58"/>
  <c r="I18" i="58"/>
  <c r="AA22" i="58"/>
  <c r="AA21" i="58"/>
  <c r="AA20" i="58"/>
  <c r="AA19" i="58"/>
  <c r="AA18" i="58"/>
  <c r="X22" i="58"/>
  <c r="X21" i="58"/>
  <c r="X20" i="58"/>
  <c r="X19" i="58"/>
  <c r="X18" i="58"/>
  <c r="U22" i="58"/>
  <c r="U21" i="58"/>
  <c r="U20" i="58"/>
  <c r="U19" i="58"/>
  <c r="U18" i="58"/>
  <c r="L67" i="56"/>
  <c r="L57" i="56"/>
  <c r="L52" i="56"/>
  <c r="L48" i="56"/>
  <c r="L44" i="56"/>
  <c r="L36" i="56"/>
  <c r="L31" i="56"/>
  <c r="L27" i="56"/>
  <c r="L23" i="56"/>
  <c r="L19" i="56"/>
  <c r="L58" i="56"/>
  <c r="L54" i="56"/>
  <c r="L51" i="56"/>
  <c r="L37" i="56"/>
  <c r="L34" i="56"/>
  <c r="L30" i="56"/>
  <c r="L20" i="56"/>
  <c r="L64" i="56"/>
  <c r="O60" i="56"/>
  <c r="L55" i="56"/>
  <c r="L45" i="56"/>
  <c r="L38" i="56"/>
  <c r="L35" i="56"/>
  <c r="L24" i="56"/>
  <c r="L21" i="56"/>
  <c r="L18" i="56"/>
  <c r="I15" i="56"/>
  <c r="L68" i="56"/>
  <c r="L65" i="56"/>
  <c r="L49" i="56"/>
  <c r="L46" i="56"/>
  <c r="L43" i="56"/>
  <c r="L28" i="56"/>
  <c r="L25" i="56"/>
  <c r="L22" i="56"/>
  <c r="L26" i="56"/>
  <c r="L47" i="56"/>
  <c r="L29" i="56"/>
  <c r="L66" i="56"/>
  <c r="L50" i="56"/>
  <c r="L32" i="56"/>
  <c r="L53" i="56"/>
  <c r="O68" i="58"/>
  <c r="O64" i="58"/>
  <c r="R59" i="58"/>
  <c r="O58" i="58"/>
  <c r="O53" i="58"/>
  <c r="O49" i="58"/>
  <c r="O45" i="58"/>
  <c r="O37" i="58"/>
  <c r="O32" i="58"/>
  <c r="O28" i="58"/>
  <c r="O24" i="58"/>
  <c r="O20" i="58"/>
  <c r="R60" i="58"/>
  <c r="O57" i="58"/>
  <c r="O46" i="58"/>
  <c r="O43" i="58"/>
  <c r="O36" i="58"/>
  <c r="O25" i="58"/>
  <c r="O22" i="58"/>
  <c r="O19" i="58"/>
  <c r="I15" i="58"/>
  <c r="O65" i="58"/>
  <c r="O50" i="58"/>
  <c r="O47" i="58"/>
  <c r="O44" i="58"/>
  <c r="O29" i="58"/>
  <c r="O26" i="58"/>
  <c r="O23" i="58"/>
  <c r="O66" i="58"/>
  <c r="O54" i="58"/>
  <c r="O51" i="58"/>
  <c r="O48" i="58"/>
  <c r="O34" i="58"/>
  <c r="O30" i="58"/>
  <c r="O27" i="58"/>
  <c r="O31" i="58"/>
  <c r="O18" i="58"/>
  <c r="O52" i="58"/>
  <c r="O35" i="58"/>
  <c r="O21" i="58"/>
  <c r="O55" i="58"/>
  <c r="O38" i="58"/>
  <c r="O67" i="58"/>
  <c r="S59" i="56"/>
  <c r="V59" i="56"/>
  <c r="S60" i="56"/>
  <c r="V60" i="56"/>
  <c r="S61" i="56"/>
  <c r="V61" i="56"/>
  <c r="V58" i="56"/>
  <c r="S57" i="56"/>
  <c r="J68" i="56"/>
  <c r="S67" i="56"/>
  <c r="S66" i="56"/>
  <c r="K65" i="56"/>
  <c r="K67" i="56"/>
  <c r="T68" i="56"/>
  <c r="T67" i="56"/>
  <c r="T66" i="56"/>
  <c r="T65" i="56"/>
  <c r="Q64" i="56"/>
  <c r="T59" i="56"/>
  <c r="T60" i="56"/>
  <c r="T57" i="56"/>
  <c r="J66" i="56"/>
  <c r="S68" i="56"/>
  <c r="S65" i="56"/>
  <c r="J65" i="56"/>
  <c r="S64" i="56"/>
  <c r="J64" i="56"/>
  <c r="K68" i="56"/>
  <c r="Q68" i="56"/>
  <c r="T64" i="56"/>
  <c r="K66" i="56"/>
  <c r="Q67" i="56"/>
  <c r="Q65" i="56"/>
  <c r="K64" i="56"/>
  <c r="J67" i="56"/>
  <c r="Q66" i="56"/>
  <c r="S59" i="52"/>
  <c r="S60" i="52"/>
  <c r="S61" i="52"/>
  <c r="M18" i="52"/>
  <c r="M22" i="52"/>
  <c r="M26" i="52"/>
  <c r="M30" i="52"/>
  <c r="M35" i="52"/>
  <c r="M43" i="52"/>
  <c r="M47" i="52"/>
  <c r="M51" i="52"/>
  <c r="M55" i="52"/>
  <c r="M60" i="52"/>
  <c r="M66" i="52"/>
  <c r="S58" i="52"/>
  <c r="S57" i="52"/>
  <c r="M46" i="52"/>
  <c r="T68" i="52"/>
  <c r="M19" i="52"/>
  <c r="M24" i="52"/>
  <c r="M29" i="52"/>
  <c r="M36" i="52"/>
  <c r="M45" i="52"/>
  <c r="M50" i="52"/>
  <c r="M57" i="52"/>
  <c r="M64" i="52"/>
  <c r="K65" i="52"/>
  <c r="K67" i="52"/>
  <c r="S64" i="52"/>
  <c r="K64" i="52"/>
  <c r="M20" i="52"/>
  <c r="M25" i="52"/>
  <c r="M31" i="52"/>
  <c r="M37" i="52"/>
  <c r="M52" i="52"/>
  <c r="M58" i="52"/>
  <c r="M65" i="52"/>
  <c r="J66" i="52"/>
  <c r="J68" i="52"/>
  <c r="T67" i="52"/>
  <c r="T66" i="52"/>
  <c r="T65" i="52"/>
  <c r="Q64" i="52"/>
  <c r="J64" i="52"/>
  <c r="M21" i="52"/>
  <c r="M48" i="52"/>
  <c r="M23" i="52"/>
  <c r="M34" i="52"/>
  <c r="M49" i="52"/>
  <c r="M61" i="52"/>
  <c r="J65" i="52"/>
  <c r="Q67" i="52"/>
  <c r="Q65" i="52"/>
  <c r="T60" i="52"/>
  <c r="M54" i="52"/>
  <c r="T64" i="52"/>
  <c r="T59" i="52"/>
  <c r="T57" i="52"/>
  <c r="M59" i="52"/>
  <c r="K68" i="52"/>
  <c r="M27" i="52"/>
  <c r="M38" i="52"/>
  <c r="M53" i="52"/>
  <c r="M67" i="52"/>
  <c r="K66" i="52"/>
  <c r="S68" i="52"/>
  <c r="S66" i="52"/>
  <c r="M15" i="52"/>
  <c r="M28" i="52"/>
  <c r="M44" i="52"/>
  <c r="M68" i="52"/>
  <c r="J67" i="52"/>
  <c r="Q68" i="52"/>
  <c r="Q66" i="52"/>
  <c r="M32" i="52"/>
  <c r="S67" i="52"/>
  <c r="S65" i="52"/>
  <c r="S60" i="58"/>
  <c r="S59" i="58"/>
  <c r="S58" i="58"/>
  <c r="S57" i="58"/>
  <c r="S61" i="58"/>
  <c r="Q65" i="58"/>
  <c r="T64" i="58"/>
  <c r="K65" i="58"/>
  <c r="K67" i="58"/>
  <c r="S68" i="58"/>
  <c r="S67" i="58"/>
  <c r="S66" i="58"/>
  <c r="S65" i="58"/>
  <c r="K64" i="58"/>
  <c r="J66" i="58"/>
  <c r="J68" i="58"/>
  <c r="Q68" i="58"/>
  <c r="Q67" i="58"/>
  <c r="Q66" i="58"/>
  <c r="J64" i="58"/>
  <c r="T57" i="58"/>
  <c r="J65" i="58"/>
  <c r="T68" i="58"/>
  <c r="T66" i="58"/>
  <c r="J67" i="58"/>
  <c r="T65" i="58"/>
  <c r="Q64" i="58"/>
  <c r="K66" i="58"/>
  <c r="S64" i="58"/>
  <c r="T60" i="58"/>
  <c r="T67" i="58"/>
  <c r="K68" i="58"/>
  <c r="T59" i="58"/>
  <c r="S57" i="60"/>
  <c r="S60" i="60"/>
  <c r="S59" i="60"/>
  <c r="S61" i="60"/>
  <c r="J66" i="60"/>
  <c r="K65" i="60"/>
  <c r="K67" i="60"/>
  <c r="Q68" i="60"/>
  <c r="Q67" i="60"/>
  <c r="Q66" i="60"/>
  <c r="Q65" i="60"/>
  <c r="T64" i="60"/>
  <c r="J68" i="60"/>
  <c r="S64" i="60"/>
  <c r="T67" i="60"/>
  <c r="J65" i="60"/>
  <c r="S67" i="60"/>
  <c r="S65" i="60"/>
  <c r="J64" i="60"/>
  <c r="T59" i="60"/>
  <c r="T57" i="60"/>
  <c r="S68" i="60"/>
  <c r="S66" i="60"/>
  <c r="T60" i="60"/>
  <c r="K68" i="60"/>
  <c r="T65" i="60"/>
  <c r="K66" i="60"/>
  <c r="T68" i="60"/>
  <c r="T66" i="60"/>
  <c r="J67" i="60"/>
  <c r="Q64" i="60"/>
  <c r="K64" i="60"/>
  <c r="S60" i="41"/>
  <c r="P58" i="41"/>
  <c r="P60" i="41"/>
  <c r="P64" i="41"/>
  <c r="P66" i="41"/>
  <c r="P68" i="41"/>
  <c r="S18" i="41"/>
  <c r="S20" i="41"/>
  <c r="S22" i="41"/>
  <c r="S24" i="41"/>
  <c r="S26" i="41"/>
  <c r="S28" i="41"/>
  <c r="S30" i="41"/>
  <c r="S32" i="41"/>
  <c r="S35" i="41"/>
  <c r="S37" i="41"/>
  <c r="S43" i="41"/>
  <c r="S45" i="41"/>
  <c r="S47" i="41"/>
  <c r="S49" i="41"/>
  <c r="S51" i="41"/>
  <c r="S53" i="41"/>
  <c r="S55" i="41"/>
  <c r="S64" i="41"/>
  <c r="S66" i="41"/>
  <c r="S68" i="41"/>
  <c r="V18" i="41"/>
  <c r="V20" i="41"/>
  <c r="V22" i="41"/>
  <c r="V24" i="41"/>
  <c r="V26" i="41"/>
  <c r="V28" i="41"/>
  <c r="V30" i="41"/>
  <c r="V32" i="41"/>
  <c r="V35" i="41"/>
  <c r="V37" i="41"/>
  <c r="S59" i="41"/>
  <c r="P15" i="41"/>
  <c r="P19" i="41"/>
  <c r="P21" i="41"/>
  <c r="P23" i="41"/>
  <c r="P25" i="41"/>
  <c r="P27" i="41"/>
  <c r="P29" i="41"/>
  <c r="P31" i="41"/>
  <c r="P34" i="41"/>
  <c r="P36" i="41"/>
  <c r="P38" i="41"/>
  <c r="P44" i="41"/>
  <c r="P46" i="41"/>
  <c r="P48" i="41"/>
  <c r="P50" i="41"/>
  <c r="P52" i="41"/>
  <c r="P54" i="41"/>
  <c r="S58" i="41"/>
  <c r="P18" i="41"/>
  <c r="P26" i="41"/>
  <c r="P35" i="41"/>
  <c r="P47" i="41"/>
  <c r="P59" i="41"/>
  <c r="P65" i="41"/>
  <c r="S15" i="41"/>
  <c r="S21" i="41"/>
  <c r="S25" i="41"/>
  <c r="S31" i="41"/>
  <c r="S44" i="41"/>
  <c r="S52" i="41"/>
  <c r="S65" i="41"/>
  <c r="V21" i="41"/>
  <c r="V29" i="41"/>
  <c r="V38" i="41"/>
  <c r="V44" i="41"/>
  <c r="V46" i="41"/>
  <c r="V48" i="41"/>
  <c r="V50" i="41"/>
  <c r="V52" i="41"/>
  <c r="V54" i="41"/>
  <c r="Y18" i="41"/>
  <c r="Y20" i="41"/>
  <c r="Y22" i="41"/>
  <c r="Y24" i="41"/>
  <c r="Y26" i="41"/>
  <c r="Y28" i="41"/>
  <c r="Y30" i="41"/>
  <c r="Y32" i="41"/>
  <c r="Y35" i="41"/>
  <c r="Y37" i="41"/>
  <c r="Y43" i="41"/>
  <c r="Y45" i="41"/>
  <c r="Y47" i="41"/>
  <c r="Y49" i="41"/>
  <c r="Y51" i="41"/>
  <c r="Y53" i="41"/>
  <c r="Y55" i="41"/>
  <c r="AB15" i="41"/>
  <c r="AB19" i="41"/>
  <c r="AB21" i="41"/>
  <c r="AB23" i="41"/>
  <c r="AB25" i="41"/>
  <c r="AB27" i="41"/>
  <c r="AB29" i="41"/>
  <c r="AB31" i="41"/>
  <c r="AB34" i="41"/>
  <c r="AB36" i="41"/>
  <c r="AB38" i="41"/>
  <c r="AB44" i="41"/>
  <c r="AB46" i="41"/>
  <c r="AB48" i="41"/>
  <c r="AB50" i="41"/>
  <c r="AB52" i="41"/>
  <c r="AB54" i="41"/>
  <c r="P20" i="41"/>
  <c r="P28" i="41"/>
  <c r="P37" i="41"/>
  <c r="P49" i="41"/>
  <c r="P55" i="41"/>
  <c r="S29" i="41"/>
  <c r="S38" i="41"/>
  <c r="S50" i="41"/>
  <c r="V19" i="41"/>
  <c r="V27" i="41"/>
  <c r="V36" i="41"/>
  <c r="V57" i="41"/>
  <c r="V59" i="41"/>
  <c r="V61" i="41"/>
  <c r="V65" i="41"/>
  <c r="V67" i="41"/>
  <c r="Y58" i="41"/>
  <c r="Y60" i="41"/>
  <c r="Y64" i="41"/>
  <c r="Y66" i="41"/>
  <c r="Y68" i="41"/>
  <c r="AB57" i="41"/>
  <c r="AB59" i="41"/>
  <c r="AB61" i="41"/>
  <c r="AB65" i="41"/>
  <c r="AB67" i="41"/>
  <c r="S61" i="41"/>
  <c r="P22" i="41"/>
  <c r="P30" i="41"/>
  <c r="P43" i="41"/>
  <c r="P51" i="41"/>
  <c r="P57" i="41"/>
  <c r="P61" i="41"/>
  <c r="P67" i="41"/>
  <c r="S19" i="41"/>
  <c r="S23" i="41"/>
  <c r="S27" i="41"/>
  <c r="S36" i="41"/>
  <c r="S48" i="41"/>
  <c r="V15" i="41"/>
  <c r="V25" i="41"/>
  <c r="V34" i="41"/>
  <c r="V43" i="41"/>
  <c r="V45" i="41"/>
  <c r="V47" i="41"/>
  <c r="V49" i="41"/>
  <c r="V51" i="41"/>
  <c r="V53" i="41"/>
  <c r="V55" i="41"/>
  <c r="Y15" i="41"/>
  <c r="Y19" i="41"/>
  <c r="Y21" i="41"/>
  <c r="Y23" i="41"/>
  <c r="Y25" i="41"/>
  <c r="Y27" i="41"/>
  <c r="Y29" i="41"/>
  <c r="Y31" i="41"/>
  <c r="Y34" i="41"/>
  <c r="Y36" i="41"/>
  <c r="Y38" i="41"/>
  <c r="Y44" i="41"/>
  <c r="Y46" i="41"/>
  <c r="Y48" i="41"/>
  <c r="Y50" i="41"/>
  <c r="Y52" i="41"/>
  <c r="Y54" i="41"/>
  <c r="AB18" i="41"/>
  <c r="AB20" i="41"/>
  <c r="AB22" i="41"/>
  <c r="AB24" i="41"/>
  <c r="AB26" i="41"/>
  <c r="AB28" i="41"/>
  <c r="AB30" i="41"/>
  <c r="AB32" i="41"/>
  <c r="AB35" i="41"/>
  <c r="AB37" i="41"/>
  <c r="AB43" i="41"/>
  <c r="AB45" i="41"/>
  <c r="AB47" i="41"/>
  <c r="AB49" i="41"/>
  <c r="AB51" i="41"/>
  <c r="AB53" i="41"/>
  <c r="AB55" i="41"/>
  <c r="S57" i="41"/>
  <c r="P53" i="41"/>
  <c r="S34" i="41"/>
  <c r="V23" i="41"/>
  <c r="V66" i="41"/>
  <c r="Y59" i="41"/>
  <c r="AB64" i="41"/>
  <c r="J68" i="41"/>
  <c r="P24" i="41"/>
  <c r="S67" i="41"/>
  <c r="V58" i="41"/>
  <c r="V68" i="41"/>
  <c r="Y61" i="41"/>
  <c r="AB66" i="41"/>
  <c r="P45" i="41"/>
  <c r="S46" i="41"/>
  <c r="V31" i="41"/>
  <c r="V64" i="41"/>
  <c r="Y57" i="41"/>
  <c r="Y67" i="41"/>
  <c r="AB60" i="41"/>
  <c r="K65" i="41"/>
  <c r="K67" i="41"/>
  <c r="Q68" i="41"/>
  <c r="Q67" i="41"/>
  <c r="Q66" i="41"/>
  <c r="Q65" i="41"/>
  <c r="J66" i="41"/>
  <c r="T64" i="41"/>
  <c r="J65" i="41"/>
  <c r="T68" i="41"/>
  <c r="T66" i="41"/>
  <c r="J64" i="41"/>
  <c r="P32" i="41"/>
  <c r="S54" i="41"/>
  <c r="V60" i="41"/>
  <c r="AB68" i="41"/>
  <c r="K68" i="41"/>
  <c r="K64" i="41"/>
  <c r="T60" i="41"/>
  <c r="Y65" i="41"/>
  <c r="K66" i="41"/>
  <c r="Q64" i="41"/>
  <c r="T59" i="41"/>
  <c r="T57" i="41"/>
  <c r="AB58" i="41"/>
  <c r="J67" i="41"/>
  <c r="T67" i="41"/>
  <c r="T65" i="41"/>
  <c r="M60" i="41"/>
  <c r="AB60" i="52"/>
  <c r="P60" i="52"/>
  <c r="K60" i="52"/>
  <c r="W60" i="52"/>
  <c r="N60" i="52"/>
  <c r="J60" i="52"/>
  <c r="Z60" i="52"/>
  <c r="V60" i="52"/>
  <c r="Y60" i="52"/>
  <c r="H60" i="52"/>
  <c r="Q60" i="52"/>
  <c r="Z60" i="41"/>
  <c r="N60" i="41"/>
  <c r="Q60" i="41"/>
  <c r="H60" i="41"/>
  <c r="J60" i="41"/>
  <c r="W60" i="41"/>
  <c r="K60" i="41"/>
  <c r="Y60" i="56"/>
  <c r="Q60" i="56"/>
  <c r="M60" i="56"/>
  <c r="H60" i="56"/>
  <c r="AB60" i="56"/>
  <c r="P60" i="56"/>
  <c r="K60" i="56"/>
  <c r="N60" i="56"/>
  <c r="J60" i="56"/>
  <c r="Z60" i="56"/>
  <c r="W60" i="56"/>
  <c r="Y60" i="58"/>
  <c r="Q60" i="58"/>
  <c r="H60" i="58"/>
  <c r="AB60" i="58"/>
  <c r="P60" i="58"/>
  <c r="K60" i="58"/>
  <c r="Z60" i="58"/>
  <c r="W60" i="58"/>
  <c r="N60" i="58"/>
  <c r="V60" i="58"/>
  <c r="M60" i="58"/>
  <c r="J60" i="58"/>
  <c r="W60" i="60"/>
  <c r="N60" i="60"/>
  <c r="J60" i="60"/>
  <c r="Z60" i="60"/>
  <c r="V60" i="60"/>
  <c r="Q60" i="60"/>
  <c r="M60" i="60"/>
  <c r="AB60" i="60"/>
  <c r="K60" i="60"/>
  <c r="Y60" i="60"/>
  <c r="P60" i="60"/>
  <c r="H60" i="60"/>
  <c r="P65" i="58"/>
  <c r="AB65" i="58"/>
  <c r="P66" i="58"/>
  <c r="AB66" i="58"/>
  <c r="N67" i="58"/>
  <c r="W67" i="58"/>
  <c r="M68" i="58"/>
  <c r="V68" i="58"/>
  <c r="Z68" i="58"/>
  <c r="N65" i="58"/>
  <c r="W65" i="58"/>
  <c r="N66" i="58"/>
  <c r="W66" i="58"/>
  <c r="M67" i="58"/>
  <c r="V67" i="58"/>
  <c r="Z67" i="58"/>
  <c r="H68" i="58"/>
  <c r="Y68" i="58"/>
  <c r="Z65" i="58"/>
  <c r="M66" i="58"/>
  <c r="V66" i="58"/>
  <c r="H67" i="58"/>
  <c r="Y67" i="58"/>
  <c r="AB68" i="58"/>
  <c r="H66" i="58"/>
  <c r="Y66" i="58"/>
  <c r="AB67" i="58"/>
  <c r="N68" i="58"/>
  <c r="W68" i="58"/>
  <c r="M65" i="58"/>
  <c r="Z66" i="58"/>
  <c r="P68" i="58"/>
  <c r="V65" i="58"/>
  <c r="J48" i="58"/>
  <c r="P48" i="58"/>
  <c r="T48" i="58"/>
  <c r="AB48" i="58"/>
  <c r="K49" i="58"/>
  <c r="Q49" i="58"/>
  <c r="Y49" i="58"/>
  <c r="K50" i="58"/>
  <c r="Q50" i="58"/>
  <c r="Y50" i="58"/>
  <c r="H65" i="58"/>
  <c r="M48" i="58"/>
  <c r="S48" i="58"/>
  <c r="W48" i="58"/>
  <c r="J49" i="58"/>
  <c r="P49" i="58"/>
  <c r="T49" i="58"/>
  <c r="AB49" i="58"/>
  <c r="J50" i="58"/>
  <c r="P50" i="58"/>
  <c r="T50" i="58"/>
  <c r="AB50" i="58"/>
  <c r="J51" i="58"/>
  <c r="V48" i="58"/>
  <c r="S49" i="58"/>
  <c r="M50" i="58"/>
  <c r="W50" i="58"/>
  <c r="P51" i="58"/>
  <c r="T51" i="58"/>
  <c r="AB51" i="58"/>
  <c r="K52" i="58"/>
  <c r="Q52" i="58"/>
  <c r="Y52" i="58"/>
  <c r="H53" i="58"/>
  <c r="V53" i="58"/>
  <c r="Z53" i="58"/>
  <c r="H54" i="58"/>
  <c r="V54" i="58"/>
  <c r="Z54" i="58"/>
  <c r="M55" i="58"/>
  <c r="S55" i="58"/>
  <c r="W55" i="58"/>
  <c r="K57" i="58"/>
  <c r="P57" i="58"/>
  <c r="AB57" i="58"/>
  <c r="K58" i="58"/>
  <c r="P58" i="58"/>
  <c r="T58" i="58"/>
  <c r="AB58" i="58"/>
  <c r="J59" i="58"/>
  <c r="N59" i="58"/>
  <c r="W59" i="58"/>
  <c r="J61" i="58"/>
  <c r="N61" i="58"/>
  <c r="W61" i="58"/>
  <c r="Y65" i="58"/>
  <c r="Q48" i="58"/>
  <c r="Y48" i="58"/>
  <c r="V49" i="58"/>
  <c r="H50" i="58"/>
  <c r="Z50" i="58"/>
  <c r="K51" i="58"/>
  <c r="Q51" i="58"/>
  <c r="Y51" i="58"/>
  <c r="H52" i="58"/>
  <c r="V52" i="58"/>
  <c r="Z52" i="58"/>
  <c r="M53" i="58"/>
  <c r="S53" i="58"/>
  <c r="W53" i="58"/>
  <c r="M54" i="58"/>
  <c r="S54" i="58"/>
  <c r="W54" i="58"/>
  <c r="J55" i="58"/>
  <c r="P55" i="58"/>
  <c r="T55" i="58"/>
  <c r="AB55" i="58"/>
  <c r="H57" i="58"/>
  <c r="Q57" i="58"/>
  <c r="Y57" i="58"/>
  <c r="H58" i="58"/>
  <c r="Q58" i="58"/>
  <c r="Y58" i="58"/>
  <c r="K59" i="58"/>
  <c r="P59" i="58"/>
  <c r="AB59" i="58"/>
  <c r="K61" i="58"/>
  <c r="P61" i="58"/>
  <c r="T61" i="58"/>
  <c r="AB61" i="58"/>
  <c r="H48" i="58"/>
  <c r="Z48" i="58"/>
  <c r="W49" i="58"/>
  <c r="S50" i="58"/>
  <c r="V51" i="58"/>
  <c r="S52" i="58"/>
  <c r="P53" i="58"/>
  <c r="J54" i="58"/>
  <c r="T54" i="58"/>
  <c r="AB54" i="58"/>
  <c r="Q55" i="58"/>
  <c r="Y55" i="58"/>
  <c r="Z57" i="58"/>
  <c r="Z58" i="58"/>
  <c r="H61" i="58"/>
  <c r="Q61" i="58"/>
  <c r="Y61" i="58"/>
  <c r="P67" i="58"/>
  <c r="K48" i="58"/>
  <c r="H49" i="58"/>
  <c r="Z49" i="58"/>
  <c r="V50" i="58"/>
  <c r="M51" i="58"/>
  <c r="W51" i="58"/>
  <c r="J52" i="58"/>
  <c r="T52" i="58"/>
  <c r="AB52" i="58"/>
  <c r="Q53" i="58"/>
  <c r="Y53" i="58"/>
  <c r="K54" i="58"/>
  <c r="H55" i="58"/>
  <c r="Z55" i="58"/>
  <c r="J57" i="58"/>
  <c r="J58" i="58"/>
  <c r="M59" i="58"/>
  <c r="V59" i="58"/>
  <c r="Z61" i="58"/>
  <c r="M52" i="58"/>
  <c r="J53" i="58"/>
  <c r="AB53" i="58"/>
  <c r="M57" i="58"/>
  <c r="V58" i="58"/>
  <c r="Q59" i="58"/>
  <c r="S51" i="58"/>
  <c r="P52" i="58"/>
  <c r="K53" i="58"/>
  <c r="Y54" i="58"/>
  <c r="V55" i="58"/>
  <c r="N57" i="58"/>
  <c r="W58" i="58"/>
  <c r="M61" i="58"/>
  <c r="W52" i="58"/>
  <c r="P54" i="58"/>
  <c r="V57" i="58"/>
  <c r="M58" i="58"/>
  <c r="Y59" i="58"/>
  <c r="J35" i="58"/>
  <c r="N35" i="58"/>
  <c r="S35" i="58"/>
  <c r="W35" i="58"/>
  <c r="J24" i="58"/>
  <c r="P24" i="58"/>
  <c r="T24" i="58"/>
  <c r="AB24" i="58"/>
  <c r="K25" i="58"/>
  <c r="Q25" i="58"/>
  <c r="Y25" i="58"/>
  <c r="H26" i="58"/>
  <c r="V26" i="58"/>
  <c r="Z26" i="58"/>
  <c r="M27" i="58"/>
  <c r="S27" i="58"/>
  <c r="W27" i="58"/>
  <c r="H28" i="58"/>
  <c r="V28" i="58"/>
  <c r="Z28" i="58"/>
  <c r="M36" i="58"/>
  <c r="V36" i="58"/>
  <c r="Z36" i="58"/>
  <c r="M29" i="58"/>
  <c r="S29" i="58"/>
  <c r="W29" i="58"/>
  <c r="J31" i="58"/>
  <c r="P31" i="58"/>
  <c r="T31" i="58"/>
  <c r="AB31" i="58"/>
  <c r="K32" i="58"/>
  <c r="Q32" i="58"/>
  <c r="Y32" i="58"/>
  <c r="K30" i="58"/>
  <c r="Q30" i="58"/>
  <c r="Y30" i="58"/>
  <c r="K34" i="58"/>
  <c r="P34" i="58"/>
  <c r="T34" i="58"/>
  <c r="AB34" i="58"/>
  <c r="K38" i="58"/>
  <c r="P38" i="58"/>
  <c r="T38" i="58"/>
  <c r="AB38" i="58"/>
  <c r="J37" i="58"/>
  <c r="N37" i="58"/>
  <c r="S37" i="58"/>
  <c r="W37" i="58"/>
  <c r="V61" i="58"/>
  <c r="M35" i="58"/>
  <c r="V35" i="58"/>
  <c r="Z35" i="58"/>
  <c r="M24" i="58"/>
  <c r="S24" i="58"/>
  <c r="W24" i="58"/>
  <c r="J25" i="58"/>
  <c r="P25" i="58"/>
  <c r="T25" i="58"/>
  <c r="AB25" i="58"/>
  <c r="K26" i="58"/>
  <c r="Q26" i="58"/>
  <c r="Y26" i="58"/>
  <c r="H27" i="58"/>
  <c r="V27" i="58"/>
  <c r="Z27" i="58"/>
  <c r="K28" i="58"/>
  <c r="Q28" i="58"/>
  <c r="Y28" i="58"/>
  <c r="H36" i="58"/>
  <c r="Q36" i="58"/>
  <c r="Y36" i="58"/>
  <c r="H29" i="58"/>
  <c r="V29" i="58"/>
  <c r="Z29" i="58"/>
  <c r="M31" i="58"/>
  <c r="S31" i="58"/>
  <c r="W31" i="58"/>
  <c r="J32" i="58"/>
  <c r="P32" i="58"/>
  <c r="T32" i="58"/>
  <c r="AB32" i="58"/>
  <c r="J30" i="58"/>
  <c r="P30" i="58"/>
  <c r="T30" i="58"/>
  <c r="AB30" i="58"/>
  <c r="J34" i="58"/>
  <c r="N34" i="58"/>
  <c r="S34" i="58"/>
  <c r="W34" i="58"/>
  <c r="J38" i="58"/>
  <c r="N38" i="58"/>
  <c r="S38" i="58"/>
  <c r="W38" i="58"/>
  <c r="M37" i="58"/>
  <c r="V37" i="58"/>
  <c r="Z37" i="58"/>
  <c r="Z51" i="58"/>
  <c r="K55" i="58"/>
  <c r="H35" i="58"/>
  <c r="Q35" i="58"/>
  <c r="Y35" i="58"/>
  <c r="V24" i="58"/>
  <c r="S25" i="58"/>
  <c r="P26" i="58"/>
  <c r="K27" i="58"/>
  <c r="P28" i="58"/>
  <c r="K36" i="58"/>
  <c r="T36" i="58"/>
  <c r="AB36" i="58"/>
  <c r="Q29" i="58"/>
  <c r="Y29" i="58"/>
  <c r="V31" i="58"/>
  <c r="S32" i="58"/>
  <c r="M30" i="58"/>
  <c r="W30" i="58"/>
  <c r="Z34" i="58"/>
  <c r="M38" i="58"/>
  <c r="V38" i="58"/>
  <c r="H37" i="58"/>
  <c r="Q37" i="58"/>
  <c r="Y37" i="58"/>
  <c r="N58" i="58"/>
  <c r="AB35" i="58"/>
  <c r="S26" i="58"/>
  <c r="P27" i="58"/>
  <c r="S28" i="58"/>
  <c r="N36" i="58"/>
  <c r="W36" i="58"/>
  <c r="J29" i="58"/>
  <c r="AB29" i="58"/>
  <c r="Q31" i="58"/>
  <c r="V32" i="58"/>
  <c r="H30" i="58"/>
  <c r="Z30" i="58"/>
  <c r="H38" i="58"/>
  <c r="Q38" i="58"/>
  <c r="K37" i="58"/>
  <c r="T37" i="58"/>
  <c r="M49" i="58"/>
  <c r="H24" i="58"/>
  <c r="Z24" i="58"/>
  <c r="M25" i="58"/>
  <c r="J26" i="58"/>
  <c r="AB26" i="58"/>
  <c r="Y27" i="58"/>
  <c r="T28" i="58"/>
  <c r="H31" i="58"/>
  <c r="Z31" i="58"/>
  <c r="M32" i="58"/>
  <c r="Z38" i="58"/>
  <c r="H51" i="58"/>
  <c r="Q54" i="58"/>
  <c r="W57" i="58"/>
  <c r="Z59" i="58"/>
  <c r="P35" i="58"/>
  <c r="K24" i="58"/>
  <c r="H25" i="58"/>
  <c r="Z25" i="58"/>
  <c r="M26" i="58"/>
  <c r="W26" i="58"/>
  <c r="J27" i="58"/>
  <c r="T27" i="58"/>
  <c r="AB27" i="58"/>
  <c r="M28" i="58"/>
  <c r="W28" i="58"/>
  <c r="J36" i="58"/>
  <c r="S36" i="58"/>
  <c r="P29" i="58"/>
  <c r="K31" i="58"/>
  <c r="H32" i="58"/>
  <c r="Z32" i="58"/>
  <c r="V30" i="58"/>
  <c r="H34" i="58"/>
  <c r="Q34" i="58"/>
  <c r="Y34" i="58"/>
  <c r="P37" i="58"/>
  <c r="K35" i="58"/>
  <c r="T35" i="58"/>
  <c r="Q24" i="58"/>
  <c r="Y24" i="58"/>
  <c r="V25" i="58"/>
  <c r="T29" i="58"/>
  <c r="Y31" i="58"/>
  <c r="Y38" i="58"/>
  <c r="AB37" i="58"/>
  <c r="T53" i="58"/>
  <c r="H59" i="58"/>
  <c r="W25" i="58"/>
  <c r="T26" i="58"/>
  <c r="Q27" i="58"/>
  <c r="J28" i="58"/>
  <c r="AB28" i="58"/>
  <c r="P36" i="58"/>
  <c r="K29" i="58"/>
  <c r="W32" i="58"/>
  <c r="S30" i="58"/>
  <c r="M34" i="58"/>
  <c r="V34" i="58"/>
  <c r="N53" i="58"/>
  <c r="N30" i="58"/>
  <c r="N55" i="58"/>
  <c r="N32" i="58"/>
  <c r="N54" i="58"/>
  <c r="N31" i="58"/>
  <c r="N25" i="58"/>
  <c r="N48" i="58"/>
  <c r="N28" i="58"/>
  <c r="N29" i="58"/>
  <c r="N51" i="58"/>
  <c r="N52" i="58"/>
  <c r="N27" i="58"/>
  <c r="N49" i="58"/>
  <c r="N26" i="58"/>
  <c r="N24" i="58"/>
  <c r="N50" i="58"/>
  <c r="H65" i="56"/>
  <c r="M65" i="56"/>
  <c r="Y65" i="56"/>
  <c r="H66" i="56"/>
  <c r="M66" i="56"/>
  <c r="Y66" i="56"/>
  <c r="P67" i="56"/>
  <c r="AB67" i="56"/>
  <c r="P68" i="56"/>
  <c r="AB68" i="56"/>
  <c r="P65" i="56"/>
  <c r="AB65" i="56"/>
  <c r="P66" i="56"/>
  <c r="AB66" i="56"/>
  <c r="W67" i="56"/>
  <c r="W68" i="56"/>
  <c r="W66" i="56"/>
  <c r="Z67" i="56"/>
  <c r="N68" i="56"/>
  <c r="V68" i="56"/>
  <c r="N65" i="56"/>
  <c r="V65" i="56"/>
  <c r="Z66" i="56"/>
  <c r="M67" i="56"/>
  <c r="H68" i="56"/>
  <c r="Y68" i="56"/>
  <c r="V67" i="56"/>
  <c r="N66" i="56"/>
  <c r="H67" i="56"/>
  <c r="Y67" i="56"/>
  <c r="S48" i="56"/>
  <c r="W48" i="56"/>
  <c r="J49" i="56"/>
  <c r="P49" i="56"/>
  <c r="T49" i="56"/>
  <c r="AB49" i="56"/>
  <c r="M50" i="56"/>
  <c r="Q50" i="56"/>
  <c r="Y50" i="56"/>
  <c r="M51" i="56"/>
  <c r="Q51" i="56"/>
  <c r="Y51" i="56"/>
  <c r="H52" i="56"/>
  <c r="N52" i="56"/>
  <c r="V52" i="56"/>
  <c r="Z52" i="56"/>
  <c r="H53" i="56"/>
  <c r="N53" i="56"/>
  <c r="V53" i="56"/>
  <c r="Z53" i="56"/>
  <c r="H54" i="56"/>
  <c r="N54" i="56"/>
  <c r="V54" i="56"/>
  <c r="Z54" i="56"/>
  <c r="S55" i="56"/>
  <c r="W55" i="56"/>
  <c r="K57" i="56"/>
  <c r="P57" i="56"/>
  <c r="AB57" i="56"/>
  <c r="K58" i="56"/>
  <c r="P58" i="56"/>
  <c r="T58" i="56"/>
  <c r="AB58" i="56"/>
  <c r="K59" i="56"/>
  <c r="P59" i="56"/>
  <c r="AB59" i="56"/>
  <c r="K61" i="56"/>
  <c r="P61" i="56"/>
  <c r="T61" i="56"/>
  <c r="AB61" i="56"/>
  <c r="Z65" i="56"/>
  <c r="H48" i="56"/>
  <c r="N48" i="56"/>
  <c r="V48" i="56"/>
  <c r="Z48" i="56"/>
  <c r="S49" i="56"/>
  <c r="W49" i="56"/>
  <c r="J50" i="56"/>
  <c r="P50" i="56"/>
  <c r="T50" i="56"/>
  <c r="AB50" i="56"/>
  <c r="J51" i="56"/>
  <c r="P51" i="56"/>
  <c r="T51" i="56"/>
  <c r="AB51" i="56"/>
  <c r="M52" i="56"/>
  <c r="Q52" i="56"/>
  <c r="Y52" i="56"/>
  <c r="M53" i="56"/>
  <c r="Q53" i="56"/>
  <c r="Y53" i="56"/>
  <c r="M54" i="56"/>
  <c r="Q54" i="56"/>
  <c r="Y54" i="56"/>
  <c r="H55" i="56"/>
  <c r="N55" i="56"/>
  <c r="V55" i="56"/>
  <c r="Z55" i="56"/>
  <c r="J57" i="56"/>
  <c r="W57" i="56"/>
  <c r="J58" i="56"/>
  <c r="S58" i="56"/>
  <c r="W58" i="56"/>
  <c r="J59" i="56"/>
  <c r="W59" i="56"/>
  <c r="J61" i="56"/>
  <c r="W61" i="56"/>
  <c r="W65" i="56"/>
  <c r="Z68" i="56"/>
  <c r="Q48" i="56"/>
  <c r="Y48" i="56"/>
  <c r="N49" i="56"/>
  <c r="V49" i="56"/>
  <c r="S50" i="56"/>
  <c r="W51" i="56"/>
  <c r="J52" i="56"/>
  <c r="T52" i="56"/>
  <c r="AB52" i="56"/>
  <c r="P53" i="56"/>
  <c r="J54" i="56"/>
  <c r="T54" i="56"/>
  <c r="AB54" i="56"/>
  <c r="Q55" i="56"/>
  <c r="Y55" i="56"/>
  <c r="Z57" i="56"/>
  <c r="Z58" i="56"/>
  <c r="N59" i="56"/>
  <c r="Z61" i="56"/>
  <c r="V66" i="56"/>
  <c r="J48" i="56"/>
  <c r="T48" i="56"/>
  <c r="AB48" i="56"/>
  <c r="Q49" i="56"/>
  <c r="Y49" i="56"/>
  <c r="N50" i="56"/>
  <c r="V50" i="56"/>
  <c r="H51" i="56"/>
  <c r="Z51" i="56"/>
  <c r="W52" i="56"/>
  <c r="S53" i="56"/>
  <c r="W54" i="56"/>
  <c r="J55" i="56"/>
  <c r="T55" i="56"/>
  <c r="AB55" i="56"/>
  <c r="M57" i="56"/>
  <c r="M58" i="56"/>
  <c r="H59" i="56"/>
  <c r="Q59" i="56"/>
  <c r="Y59" i="56"/>
  <c r="M61" i="56"/>
  <c r="M48" i="56"/>
  <c r="H49" i="56"/>
  <c r="Z49" i="56"/>
  <c r="W50" i="56"/>
  <c r="S51" i="56"/>
  <c r="P52" i="56"/>
  <c r="J53" i="56"/>
  <c r="AB53" i="56"/>
  <c r="N57" i="56"/>
  <c r="N61" i="56"/>
  <c r="P48" i="56"/>
  <c r="M49" i="56"/>
  <c r="H50" i="56"/>
  <c r="Z50" i="56"/>
  <c r="V51" i="56"/>
  <c r="S52" i="56"/>
  <c r="Q57" i="56"/>
  <c r="H58" i="56"/>
  <c r="Y58" i="56"/>
  <c r="Q61" i="56"/>
  <c r="N67" i="56"/>
  <c r="P54" i="56"/>
  <c r="V57" i="56"/>
  <c r="N58" i="56"/>
  <c r="Z59" i="56"/>
  <c r="J35" i="56"/>
  <c r="S35" i="56"/>
  <c r="W35" i="56"/>
  <c r="J24" i="56"/>
  <c r="P24" i="56"/>
  <c r="T24" i="56"/>
  <c r="AB24" i="56"/>
  <c r="J25" i="56"/>
  <c r="P25" i="56"/>
  <c r="T25" i="56"/>
  <c r="AB25" i="56"/>
  <c r="M26" i="56"/>
  <c r="Q26" i="56"/>
  <c r="Y26" i="56"/>
  <c r="M27" i="56"/>
  <c r="Q27" i="56"/>
  <c r="Y27" i="56"/>
  <c r="H28" i="56"/>
  <c r="N28" i="56"/>
  <c r="M68" i="56"/>
  <c r="N51" i="56"/>
  <c r="S54" i="56"/>
  <c r="Y57" i="56"/>
  <c r="Q58" i="56"/>
  <c r="H61" i="56"/>
  <c r="K35" i="56"/>
  <c r="P35" i="56"/>
  <c r="T35" i="56"/>
  <c r="AB35" i="56"/>
  <c r="M24" i="56"/>
  <c r="Q24" i="56"/>
  <c r="Y24" i="56"/>
  <c r="M25" i="56"/>
  <c r="Q25" i="56"/>
  <c r="Y25" i="56"/>
  <c r="H26" i="56"/>
  <c r="N26" i="56"/>
  <c r="M55" i="56"/>
  <c r="M35" i="56"/>
  <c r="H24" i="56"/>
  <c r="Z24" i="56"/>
  <c r="N25" i="56"/>
  <c r="V25" i="56"/>
  <c r="S26" i="56"/>
  <c r="H27" i="56"/>
  <c r="T27" i="56"/>
  <c r="Z27" i="56"/>
  <c r="J28" i="56"/>
  <c r="Q28" i="56"/>
  <c r="V28" i="56"/>
  <c r="Z28" i="56"/>
  <c r="H36" i="56"/>
  <c r="M36" i="56"/>
  <c r="Q36" i="56"/>
  <c r="Y36" i="56"/>
  <c r="H29" i="56"/>
  <c r="N29" i="56"/>
  <c r="V29" i="56"/>
  <c r="Z29" i="56"/>
  <c r="S31" i="56"/>
  <c r="W31" i="56"/>
  <c r="J32" i="56"/>
  <c r="P32" i="56"/>
  <c r="T32" i="56"/>
  <c r="AB32" i="56"/>
  <c r="J30" i="56"/>
  <c r="P30" i="56"/>
  <c r="T30" i="56"/>
  <c r="AB30" i="56"/>
  <c r="K34" i="56"/>
  <c r="P34" i="56"/>
  <c r="T34" i="56"/>
  <c r="AB34" i="56"/>
  <c r="J38" i="56"/>
  <c r="S38" i="56"/>
  <c r="W38" i="56"/>
  <c r="J37" i="56"/>
  <c r="S37" i="56"/>
  <c r="W37" i="56"/>
  <c r="W53" i="56"/>
  <c r="H57" i="56"/>
  <c r="M59" i="56"/>
  <c r="Z35" i="56"/>
  <c r="W24" i="56"/>
  <c r="S25" i="56"/>
  <c r="P26" i="56"/>
  <c r="W26" i="56"/>
  <c r="AB26" i="56"/>
  <c r="N27" i="56"/>
  <c r="S27" i="56"/>
  <c r="P28" i="56"/>
  <c r="Y28" i="56"/>
  <c r="K36" i="56"/>
  <c r="P36" i="56"/>
  <c r="T36" i="56"/>
  <c r="AB36" i="56"/>
  <c r="M29" i="56"/>
  <c r="Q29" i="56"/>
  <c r="Y29" i="56"/>
  <c r="H31" i="56"/>
  <c r="N31" i="56"/>
  <c r="V31" i="56"/>
  <c r="Z31" i="56"/>
  <c r="S32" i="56"/>
  <c r="W32" i="56"/>
  <c r="S30" i="56"/>
  <c r="W30" i="56"/>
  <c r="J34" i="56"/>
  <c r="S34" i="56"/>
  <c r="W34" i="56"/>
  <c r="N38" i="56"/>
  <c r="V38" i="56"/>
  <c r="Z38" i="56"/>
  <c r="N37" i="56"/>
  <c r="V37" i="56"/>
  <c r="Z37" i="56"/>
  <c r="T53" i="56"/>
  <c r="H35" i="56"/>
  <c r="Y35" i="56"/>
  <c r="V24" i="56"/>
  <c r="AB27" i="56"/>
  <c r="T28" i="56"/>
  <c r="AB28" i="56"/>
  <c r="W36" i="56"/>
  <c r="J29" i="56"/>
  <c r="T29" i="56"/>
  <c r="AB29" i="56"/>
  <c r="Q31" i="56"/>
  <c r="Y31" i="56"/>
  <c r="N32" i="56"/>
  <c r="V32" i="56"/>
  <c r="H30" i="56"/>
  <c r="Z30" i="56"/>
  <c r="N34" i="56"/>
  <c r="V34" i="56"/>
  <c r="H38" i="56"/>
  <c r="Q38" i="56"/>
  <c r="Y38" i="56"/>
  <c r="M37" i="56"/>
  <c r="P55" i="56"/>
  <c r="Y61" i="56"/>
  <c r="T26" i="56"/>
  <c r="W28" i="56"/>
  <c r="W29" i="56"/>
  <c r="J31" i="56"/>
  <c r="AB31" i="56"/>
  <c r="Y32" i="56"/>
  <c r="Y34" i="56"/>
  <c r="AB38" i="56"/>
  <c r="Q35" i="56"/>
  <c r="H25" i="56"/>
  <c r="V26" i="56"/>
  <c r="W27" i="56"/>
  <c r="S36" i="56"/>
  <c r="P29" i="56"/>
  <c r="Z32" i="56"/>
  <c r="N30" i="56"/>
  <c r="Z34" i="56"/>
  <c r="M38" i="56"/>
  <c r="H37" i="56"/>
  <c r="Q37" i="56"/>
  <c r="Y37" i="56"/>
  <c r="V35" i="56"/>
  <c r="S24" i="56"/>
  <c r="J26" i="56"/>
  <c r="Z26" i="56"/>
  <c r="P27" i="56"/>
  <c r="S28" i="56"/>
  <c r="N36" i="56"/>
  <c r="V36" i="56"/>
  <c r="S29" i="56"/>
  <c r="P31" i="56"/>
  <c r="M32" i="56"/>
  <c r="Q30" i="56"/>
  <c r="Y30" i="56"/>
  <c r="M34" i="56"/>
  <c r="P38" i="56"/>
  <c r="K37" i="56"/>
  <c r="T37" i="56"/>
  <c r="AB37" i="56"/>
  <c r="N35" i="56"/>
  <c r="W25" i="56"/>
  <c r="V27" i="56"/>
  <c r="M28" i="56"/>
  <c r="Z36" i="56"/>
  <c r="T31" i="56"/>
  <c r="Q32" i="56"/>
  <c r="M30" i="56"/>
  <c r="H34" i="56"/>
  <c r="Q34" i="56"/>
  <c r="K38" i="56"/>
  <c r="T38" i="56"/>
  <c r="P37" i="56"/>
  <c r="N24" i="56"/>
  <c r="Z25" i="56"/>
  <c r="J27" i="56"/>
  <c r="J36" i="56"/>
  <c r="M31" i="56"/>
  <c r="H32" i="56"/>
  <c r="V30" i="56"/>
  <c r="K54" i="56"/>
  <c r="K53" i="56"/>
  <c r="K32" i="56"/>
  <c r="K55" i="56"/>
  <c r="K30" i="56"/>
  <c r="K24" i="56"/>
  <c r="K50" i="56"/>
  <c r="K27" i="56"/>
  <c r="K26" i="56"/>
  <c r="K31" i="56"/>
  <c r="K28" i="56"/>
  <c r="K29" i="56"/>
  <c r="K51" i="56"/>
  <c r="K25" i="56"/>
  <c r="K48" i="56"/>
  <c r="K49" i="56"/>
  <c r="K52" i="56"/>
  <c r="V65" i="52"/>
  <c r="Z65" i="52"/>
  <c r="V66" i="52"/>
  <c r="Z66" i="52"/>
  <c r="V67" i="52"/>
  <c r="Z67" i="52"/>
  <c r="H68" i="52"/>
  <c r="Y68" i="52"/>
  <c r="H65" i="52"/>
  <c r="Y65" i="52"/>
  <c r="H66" i="52"/>
  <c r="Y66" i="52"/>
  <c r="H67" i="52"/>
  <c r="Y67" i="52"/>
  <c r="P68" i="52"/>
  <c r="AB68" i="52"/>
  <c r="AB65" i="52"/>
  <c r="P66" i="52"/>
  <c r="AB67" i="52"/>
  <c r="N68" i="52"/>
  <c r="W68" i="52"/>
  <c r="N65" i="52"/>
  <c r="W65" i="52"/>
  <c r="N67" i="52"/>
  <c r="W67" i="52"/>
  <c r="Z68" i="52"/>
  <c r="P65" i="52"/>
  <c r="AB66" i="52"/>
  <c r="K48" i="52"/>
  <c r="Q48" i="52"/>
  <c r="Y48" i="52"/>
  <c r="K49" i="52"/>
  <c r="Q49" i="52"/>
  <c r="Y49" i="52"/>
  <c r="K50" i="52"/>
  <c r="Q50" i="52"/>
  <c r="Y50" i="52"/>
  <c r="H51" i="52"/>
  <c r="V51" i="52"/>
  <c r="Z51" i="52"/>
  <c r="S52" i="52"/>
  <c r="W52" i="52"/>
  <c r="N66" i="52"/>
  <c r="V68" i="52"/>
  <c r="H48" i="52"/>
  <c r="V48" i="52"/>
  <c r="Z48" i="52"/>
  <c r="H49" i="52"/>
  <c r="V49" i="52"/>
  <c r="Z49" i="52"/>
  <c r="H50" i="52"/>
  <c r="V50" i="52"/>
  <c r="Z50" i="52"/>
  <c r="S51" i="52"/>
  <c r="W51" i="52"/>
  <c r="J52" i="52"/>
  <c r="P52" i="52"/>
  <c r="T52" i="52"/>
  <c r="AB52" i="52"/>
  <c r="J53" i="52"/>
  <c r="P53" i="52"/>
  <c r="T53" i="52"/>
  <c r="P67" i="52"/>
  <c r="W48" i="52"/>
  <c r="S49" i="52"/>
  <c r="W50" i="52"/>
  <c r="J51" i="52"/>
  <c r="T51" i="52"/>
  <c r="AB51" i="52"/>
  <c r="Q52" i="52"/>
  <c r="Y52" i="52"/>
  <c r="Q53" i="52"/>
  <c r="V53" i="52"/>
  <c r="Z53" i="52"/>
  <c r="S54" i="52"/>
  <c r="W54" i="52"/>
  <c r="J55" i="52"/>
  <c r="P55" i="52"/>
  <c r="T55" i="52"/>
  <c r="AB55" i="52"/>
  <c r="H57" i="52"/>
  <c r="Q57" i="52"/>
  <c r="Y57" i="52"/>
  <c r="K58" i="52"/>
  <c r="P58" i="52"/>
  <c r="T58" i="52"/>
  <c r="AB58" i="52"/>
  <c r="J59" i="52"/>
  <c r="N59" i="52"/>
  <c r="W59" i="52"/>
  <c r="V61" i="52"/>
  <c r="Z61" i="52"/>
  <c r="W66" i="52"/>
  <c r="J48" i="52"/>
  <c r="T48" i="52"/>
  <c r="AB48" i="52"/>
  <c r="P49" i="52"/>
  <c r="J50" i="52"/>
  <c r="T50" i="52"/>
  <c r="AB50" i="52"/>
  <c r="Q51" i="52"/>
  <c r="Y51" i="52"/>
  <c r="V52" i="52"/>
  <c r="H53" i="52"/>
  <c r="Y53" i="52"/>
  <c r="H54" i="52"/>
  <c r="V54" i="52"/>
  <c r="Z54" i="52"/>
  <c r="S55" i="52"/>
  <c r="W55" i="52"/>
  <c r="K57" i="52"/>
  <c r="P57" i="52"/>
  <c r="AB57" i="52"/>
  <c r="J58" i="52"/>
  <c r="N58" i="52"/>
  <c r="W58" i="52"/>
  <c r="V59" i="52"/>
  <c r="Z59" i="52"/>
  <c r="H61" i="52"/>
  <c r="Q61" i="52"/>
  <c r="Y61" i="52"/>
  <c r="W49" i="52"/>
  <c r="S50" i="52"/>
  <c r="P51" i="52"/>
  <c r="K52" i="52"/>
  <c r="S53" i="52"/>
  <c r="AB53" i="52"/>
  <c r="Q54" i="52"/>
  <c r="Y54" i="52"/>
  <c r="V55" i="52"/>
  <c r="N57" i="52"/>
  <c r="W57" i="52"/>
  <c r="V58" i="52"/>
  <c r="H59" i="52"/>
  <c r="Q59" i="52"/>
  <c r="Y59" i="52"/>
  <c r="K61" i="52"/>
  <c r="T61" i="52"/>
  <c r="AB61" i="52"/>
  <c r="P48" i="52"/>
  <c r="J49" i="52"/>
  <c r="AB49" i="52"/>
  <c r="K53" i="52"/>
  <c r="W53" i="52"/>
  <c r="J54" i="52"/>
  <c r="T54" i="52"/>
  <c r="AB54" i="52"/>
  <c r="Q55" i="52"/>
  <c r="Y55" i="52"/>
  <c r="Z57" i="52"/>
  <c r="H58" i="52"/>
  <c r="Q58" i="52"/>
  <c r="Y58" i="52"/>
  <c r="K59" i="52"/>
  <c r="AB59" i="52"/>
  <c r="N61" i="52"/>
  <c r="W61" i="52"/>
  <c r="S48" i="52"/>
  <c r="K54" i="52"/>
  <c r="H55" i="52"/>
  <c r="Z55" i="52"/>
  <c r="Z58" i="52"/>
  <c r="P61" i="52"/>
  <c r="P50" i="52"/>
  <c r="H52" i="52"/>
  <c r="P54" i="52"/>
  <c r="K55" i="52"/>
  <c r="V57" i="52"/>
  <c r="J57" i="52"/>
  <c r="H35" i="52"/>
  <c r="Q35" i="52"/>
  <c r="Y35" i="52"/>
  <c r="H24" i="52"/>
  <c r="V24" i="52"/>
  <c r="Z24" i="52"/>
  <c r="S25" i="52"/>
  <c r="W25" i="52"/>
  <c r="J26" i="52"/>
  <c r="P26" i="52"/>
  <c r="T26" i="52"/>
  <c r="AB26" i="52"/>
  <c r="K27" i="52"/>
  <c r="Q27" i="52"/>
  <c r="Y27" i="52"/>
  <c r="H28" i="52"/>
  <c r="V28" i="52"/>
  <c r="Z28" i="52"/>
  <c r="H36" i="52"/>
  <c r="Q36" i="52"/>
  <c r="Y36" i="52"/>
  <c r="H29" i="52"/>
  <c r="V29" i="52"/>
  <c r="Z29" i="52"/>
  <c r="H31" i="52"/>
  <c r="V31" i="52"/>
  <c r="Z31" i="52"/>
  <c r="H32" i="52"/>
  <c r="Q32" i="52"/>
  <c r="Y32" i="52"/>
  <c r="K30" i="52"/>
  <c r="P30" i="52"/>
  <c r="T30" i="52"/>
  <c r="AB30" i="52"/>
  <c r="K34" i="52"/>
  <c r="P34" i="52"/>
  <c r="T34" i="52"/>
  <c r="AB34" i="52"/>
  <c r="K38" i="52"/>
  <c r="P38" i="52"/>
  <c r="T38" i="52"/>
  <c r="AB38" i="52"/>
  <c r="K37" i="52"/>
  <c r="P37" i="52"/>
  <c r="T37" i="52"/>
  <c r="AB37" i="52"/>
  <c r="K51" i="52"/>
  <c r="P59" i="52"/>
  <c r="V35" i="52"/>
  <c r="Z35" i="52"/>
  <c r="S24" i="52"/>
  <c r="W24" i="52"/>
  <c r="J25" i="52"/>
  <c r="P25" i="52"/>
  <c r="T25" i="52"/>
  <c r="AB25" i="52"/>
  <c r="K26" i="52"/>
  <c r="Q26" i="52"/>
  <c r="Y26" i="52"/>
  <c r="H27" i="52"/>
  <c r="V27" i="52"/>
  <c r="Z27" i="52"/>
  <c r="S28" i="52"/>
  <c r="W28" i="52"/>
  <c r="V36" i="52"/>
  <c r="Z36" i="52"/>
  <c r="S29" i="52"/>
  <c r="W29" i="52"/>
  <c r="S31" i="52"/>
  <c r="W31" i="52"/>
  <c r="V32" i="52"/>
  <c r="Z32" i="52"/>
  <c r="H30" i="52"/>
  <c r="Q30" i="52"/>
  <c r="Y30" i="52"/>
  <c r="H34" i="52"/>
  <c r="Q34" i="52"/>
  <c r="Y34" i="52"/>
  <c r="H38" i="52"/>
  <c r="Q38" i="52"/>
  <c r="Y38" i="52"/>
  <c r="H37" i="52"/>
  <c r="Q37" i="52"/>
  <c r="Y37" i="52"/>
  <c r="J35" i="52"/>
  <c r="S35" i="52"/>
  <c r="P24" i="52"/>
  <c r="K25" i="52"/>
  <c r="H26" i="52"/>
  <c r="Z26" i="52"/>
  <c r="W27" i="52"/>
  <c r="J28" i="52"/>
  <c r="T28" i="52"/>
  <c r="AB28" i="52"/>
  <c r="N36" i="52"/>
  <c r="W36" i="52"/>
  <c r="J29" i="52"/>
  <c r="T29" i="52"/>
  <c r="AB29" i="52"/>
  <c r="P31" i="52"/>
  <c r="J32" i="52"/>
  <c r="S32" i="52"/>
  <c r="V30" i="52"/>
  <c r="Z34" i="52"/>
  <c r="V38" i="52"/>
  <c r="Z37" i="52"/>
  <c r="T49" i="52"/>
  <c r="J61" i="52"/>
  <c r="P35" i="52"/>
  <c r="K24" i="52"/>
  <c r="H25" i="52"/>
  <c r="Z25" i="52"/>
  <c r="W26" i="52"/>
  <c r="J27" i="52"/>
  <c r="T27" i="52"/>
  <c r="AB27" i="52"/>
  <c r="Q28" i="52"/>
  <c r="Y28" i="52"/>
  <c r="K36" i="52"/>
  <c r="T36" i="52"/>
  <c r="AB36" i="52"/>
  <c r="Q29" i="52"/>
  <c r="Y29" i="52"/>
  <c r="K31" i="52"/>
  <c r="P32" i="52"/>
  <c r="J30" i="52"/>
  <c r="S30" i="52"/>
  <c r="N34" i="52"/>
  <c r="W34" i="52"/>
  <c r="J38" i="52"/>
  <c r="S38" i="52"/>
  <c r="N37" i="52"/>
  <c r="W37" i="52"/>
  <c r="N35" i="52"/>
  <c r="J24" i="52"/>
  <c r="AB24" i="52"/>
  <c r="Y25" i="52"/>
  <c r="V26" i="52"/>
  <c r="S27" i="52"/>
  <c r="P28" i="52"/>
  <c r="J36" i="52"/>
  <c r="T31" i="52"/>
  <c r="N32" i="52"/>
  <c r="Z30" i="52"/>
  <c r="V34" i="52"/>
  <c r="T35" i="52"/>
  <c r="Q24" i="52"/>
  <c r="K29" i="52"/>
  <c r="Y31" i="52"/>
  <c r="T32" i="52"/>
  <c r="N30" i="52"/>
  <c r="J34" i="52"/>
  <c r="W38" i="52"/>
  <c r="S37" i="52"/>
  <c r="W35" i="52"/>
  <c r="Q25" i="52"/>
  <c r="P29" i="52"/>
  <c r="AB31" i="52"/>
  <c r="W32" i="52"/>
  <c r="Z52" i="52"/>
  <c r="K35" i="52"/>
  <c r="AB35" i="52"/>
  <c r="Y24" i="52"/>
  <c r="V25" i="52"/>
  <c r="S26" i="52"/>
  <c r="P27" i="52"/>
  <c r="K28" i="52"/>
  <c r="Q31" i="52"/>
  <c r="K32" i="52"/>
  <c r="AB32" i="52"/>
  <c r="W30" i="52"/>
  <c r="S34" i="52"/>
  <c r="N38" i="52"/>
  <c r="J37" i="52"/>
  <c r="P36" i="52"/>
  <c r="T24" i="52"/>
  <c r="S36" i="52"/>
  <c r="J31" i="52"/>
  <c r="Z38" i="52"/>
  <c r="V37" i="52"/>
  <c r="N55" i="52"/>
  <c r="N54" i="52"/>
  <c r="N53" i="52"/>
  <c r="N31" i="52"/>
  <c r="N25" i="52"/>
  <c r="N48" i="52"/>
  <c r="N52" i="52"/>
  <c r="N28" i="52"/>
  <c r="N27" i="52"/>
  <c r="N51" i="52"/>
  <c r="N24" i="52"/>
  <c r="N29" i="52"/>
  <c r="N49" i="52"/>
  <c r="N26" i="52"/>
  <c r="N50" i="52"/>
  <c r="M65" i="60"/>
  <c r="V65" i="60"/>
  <c r="Z65" i="60"/>
  <c r="AB66" i="60"/>
  <c r="AB67" i="60"/>
  <c r="AB68" i="60"/>
  <c r="H65" i="60"/>
  <c r="P65" i="60"/>
  <c r="Y65" i="60"/>
  <c r="N66" i="60"/>
  <c r="W66" i="60"/>
  <c r="N67" i="60"/>
  <c r="W67" i="60"/>
  <c r="N68" i="60"/>
  <c r="W68" i="60"/>
  <c r="Z66" i="60"/>
  <c r="M67" i="60"/>
  <c r="V67" i="60"/>
  <c r="Z68" i="60"/>
  <c r="H67" i="60"/>
  <c r="P67" i="60"/>
  <c r="Y67" i="60"/>
  <c r="AB65" i="60"/>
  <c r="V66" i="60"/>
  <c r="M68" i="60"/>
  <c r="N65" i="60"/>
  <c r="H66" i="60"/>
  <c r="Y66" i="60"/>
  <c r="P68" i="60"/>
  <c r="M66" i="60"/>
  <c r="Z67" i="60"/>
  <c r="W65" i="60"/>
  <c r="Y68" i="60"/>
  <c r="M48" i="60"/>
  <c r="S48" i="60"/>
  <c r="W48" i="60"/>
  <c r="J49" i="60"/>
  <c r="N49" i="60"/>
  <c r="T49" i="60"/>
  <c r="AB49" i="60"/>
  <c r="K50" i="60"/>
  <c r="Y50" i="60"/>
  <c r="H51" i="60"/>
  <c r="P51" i="60"/>
  <c r="V51" i="60"/>
  <c r="Z51" i="60"/>
  <c r="H52" i="60"/>
  <c r="P52" i="60"/>
  <c r="V52" i="60"/>
  <c r="Z52" i="60"/>
  <c r="M53" i="60"/>
  <c r="S53" i="60"/>
  <c r="W53" i="60"/>
  <c r="M54" i="60"/>
  <c r="H68" i="60"/>
  <c r="J48" i="60"/>
  <c r="N48" i="60"/>
  <c r="T48" i="60"/>
  <c r="AB48" i="60"/>
  <c r="K49" i="60"/>
  <c r="Y49" i="60"/>
  <c r="H50" i="60"/>
  <c r="P50" i="60"/>
  <c r="V50" i="60"/>
  <c r="Z50" i="60"/>
  <c r="M51" i="60"/>
  <c r="S51" i="60"/>
  <c r="W51" i="60"/>
  <c r="M52" i="60"/>
  <c r="S52" i="60"/>
  <c r="W52" i="60"/>
  <c r="J53" i="60"/>
  <c r="N53" i="60"/>
  <c r="T53" i="60"/>
  <c r="AB53" i="60"/>
  <c r="J54" i="60"/>
  <c r="N54" i="60"/>
  <c r="T54" i="60"/>
  <c r="V68" i="60"/>
  <c r="K48" i="60"/>
  <c r="H49" i="60"/>
  <c r="P49" i="60"/>
  <c r="Z49" i="60"/>
  <c r="M50" i="60"/>
  <c r="W50" i="60"/>
  <c r="J51" i="60"/>
  <c r="T51" i="60"/>
  <c r="AB51" i="60"/>
  <c r="N52" i="60"/>
  <c r="K53" i="60"/>
  <c r="V54" i="60"/>
  <c r="Z54" i="60"/>
  <c r="H55" i="60"/>
  <c r="P55" i="60"/>
  <c r="V55" i="60"/>
  <c r="Z55" i="60"/>
  <c r="J57" i="60"/>
  <c r="N57" i="60"/>
  <c r="W57" i="60"/>
  <c r="K58" i="60"/>
  <c r="T58" i="60"/>
  <c r="AB58" i="60"/>
  <c r="K59" i="60"/>
  <c r="AB59" i="60"/>
  <c r="K61" i="60"/>
  <c r="T61" i="60"/>
  <c r="AB61" i="60"/>
  <c r="V48" i="60"/>
  <c r="S49" i="60"/>
  <c r="N50" i="60"/>
  <c r="K51" i="60"/>
  <c r="Y52" i="60"/>
  <c r="V53" i="60"/>
  <c r="H54" i="60"/>
  <c r="P54" i="60"/>
  <c r="W54" i="60"/>
  <c r="M55" i="60"/>
  <c r="S55" i="60"/>
  <c r="W55" i="60"/>
  <c r="K57" i="60"/>
  <c r="AB57" i="60"/>
  <c r="H58" i="60"/>
  <c r="P58" i="60"/>
  <c r="Y58" i="60"/>
  <c r="H59" i="60"/>
  <c r="P59" i="60"/>
  <c r="Y59" i="60"/>
  <c r="H61" i="60"/>
  <c r="P61" i="60"/>
  <c r="Y61" i="60"/>
  <c r="Y48" i="60"/>
  <c r="V49" i="60"/>
  <c r="S50" i="60"/>
  <c r="N51" i="60"/>
  <c r="J52" i="60"/>
  <c r="AB52" i="60"/>
  <c r="Y53" i="60"/>
  <c r="S54" i="60"/>
  <c r="AB54" i="60"/>
  <c r="N55" i="60"/>
  <c r="H57" i="60"/>
  <c r="P57" i="60"/>
  <c r="Y57" i="60"/>
  <c r="M58" i="60"/>
  <c r="V58" i="60"/>
  <c r="Q59" i="60"/>
  <c r="Z59" i="60"/>
  <c r="M61" i="60"/>
  <c r="V61" i="60"/>
  <c r="H48" i="60"/>
  <c r="Z48" i="60"/>
  <c r="W49" i="60"/>
  <c r="T50" i="60"/>
  <c r="K52" i="60"/>
  <c r="H53" i="60"/>
  <c r="Z53" i="60"/>
  <c r="Y55" i="60"/>
  <c r="Q57" i="60"/>
  <c r="Z57" i="60"/>
  <c r="N58" i="60"/>
  <c r="W58" i="60"/>
  <c r="J59" i="60"/>
  <c r="N61" i="60"/>
  <c r="W61" i="60"/>
  <c r="T55" i="60"/>
  <c r="Q58" i="60"/>
  <c r="M59" i="60"/>
  <c r="Z61" i="60"/>
  <c r="J35" i="60"/>
  <c r="N35" i="60"/>
  <c r="S35" i="60"/>
  <c r="W35" i="60"/>
  <c r="J24" i="60"/>
  <c r="N24" i="60"/>
  <c r="T24" i="60"/>
  <c r="AB24" i="60"/>
  <c r="K25" i="60"/>
  <c r="Y25" i="60"/>
  <c r="H26" i="60"/>
  <c r="P26" i="60"/>
  <c r="V26" i="60"/>
  <c r="Z26" i="60"/>
  <c r="H27" i="60"/>
  <c r="P27" i="60"/>
  <c r="V27" i="60"/>
  <c r="Z27" i="60"/>
  <c r="M28" i="60"/>
  <c r="S28" i="60"/>
  <c r="W28" i="60"/>
  <c r="J36" i="60"/>
  <c r="N36" i="60"/>
  <c r="S36" i="60"/>
  <c r="W36" i="60"/>
  <c r="J29" i="60"/>
  <c r="N29" i="60"/>
  <c r="T29" i="60"/>
  <c r="AB29" i="60"/>
  <c r="K31" i="60"/>
  <c r="Y31" i="60"/>
  <c r="H32" i="60"/>
  <c r="P32" i="60"/>
  <c r="V32" i="60"/>
  <c r="Z32" i="60"/>
  <c r="H30" i="60"/>
  <c r="P30" i="60"/>
  <c r="V30" i="60"/>
  <c r="Z30" i="60"/>
  <c r="H34" i="60"/>
  <c r="P34" i="60"/>
  <c r="Y34" i="60"/>
  <c r="H38" i="60"/>
  <c r="P38" i="60"/>
  <c r="Y38" i="60"/>
  <c r="H37" i="60"/>
  <c r="P37" i="60"/>
  <c r="M49" i="60"/>
  <c r="AB50" i="60"/>
  <c r="K55" i="60"/>
  <c r="V57" i="60"/>
  <c r="J58" i="60"/>
  <c r="W59" i="60"/>
  <c r="M35" i="60"/>
  <c r="Q35" i="60"/>
  <c r="V35" i="60"/>
  <c r="Z35" i="60"/>
  <c r="M24" i="60"/>
  <c r="S24" i="60"/>
  <c r="W24" i="60"/>
  <c r="J25" i="60"/>
  <c r="N25" i="60"/>
  <c r="T25" i="60"/>
  <c r="AB25" i="60"/>
  <c r="K26" i="60"/>
  <c r="Y26" i="60"/>
  <c r="K27" i="60"/>
  <c r="Y27" i="60"/>
  <c r="H28" i="60"/>
  <c r="P28" i="60"/>
  <c r="V28" i="60"/>
  <c r="Z28" i="60"/>
  <c r="M36" i="60"/>
  <c r="Q36" i="60"/>
  <c r="V36" i="60"/>
  <c r="Z36" i="60"/>
  <c r="M29" i="60"/>
  <c r="S29" i="60"/>
  <c r="W29" i="60"/>
  <c r="J31" i="60"/>
  <c r="N31" i="60"/>
  <c r="T31" i="60"/>
  <c r="AB31" i="60"/>
  <c r="K32" i="60"/>
  <c r="Y32" i="60"/>
  <c r="K30" i="60"/>
  <c r="Y30" i="60"/>
  <c r="K34" i="60"/>
  <c r="T34" i="60"/>
  <c r="K54" i="60"/>
  <c r="AB55" i="60"/>
  <c r="V59" i="60"/>
  <c r="H24" i="60"/>
  <c r="P24" i="60"/>
  <c r="Z24" i="60"/>
  <c r="M25" i="60"/>
  <c r="W25" i="60"/>
  <c r="J26" i="60"/>
  <c r="T26" i="60"/>
  <c r="AB26" i="60"/>
  <c r="N27" i="60"/>
  <c r="K28" i="60"/>
  <c r="H36" i="60"/>
  <c r="P36" i="60"/>
  <c r="Y36" i="60"/>
  <c r="V29" i="60"/>
  <c r="S31" i="60"/>
  <c r="N32" i="60"/>
  <c r="J30" i="60"/>
  <c r="T30" i="60"/>
  <c r="AB30" i="60"/>
  <c r="N34" i="60"/>
  <c r="W34" i="60"/>
  <c r="AB34" i="60"/>
  <c r="M38" i="60"/>
  <c r="S38" i="60"/>
  <c r="N37" i="60"/>
  <c r="T37" i="60"/>
  <c r="AB37" i="60"/>
  <c r="P48" i="60"/>
  <c r="Y51" i="60"/>
  <c r="Y54" i="60"/>
  <c r="K24" i="60"/>
  <c r="H25" i="60"/>
  <c r="P25" i="60"/>
  <c r="M26" i="60"/>
  <c r="S27" i="60"/>
  <c r="AB36" i="60"/>
  <c r="Y29" i="60"/>
  <c r="S32" i="60"/>
  <c r="W30" i="60"/>
  <c r="Q34" i="60"/>
  <c r="N38" i="60"/>
  <c r="T38" i="60"/>
  <c r="J37" i="60"/>
  <c r="Z58" i="60"/>
  <c r="P35" i="60"/>
  <c r="S25" i="60"/>
  <c r="N26" i="60"/>
  <c r="T27" i="60"/>
  <c r="Y28" i="60"/>
  <c r="H29" i="60"/>
  <c r="Z29" i="60"/>
  <c r="W31" i="60"/>
  <c r="T32" i="60"/>
  <c r="AB32" i="60"/>
  <c r="K37" i="60"/>
  <c r="V37" i="60"/>
  <c r="P66" i="60"/>
  <c r="J50" i="60"/>
  <c r="P53" i="60"/>
  <c r="M57" i="60"/>
  <c r="N59" i="60"/>
  <c r="K35" i="60"/>
  <c r="T35" i="60"/>
  <c r="AB35" i="60"/>
  <c r="Y24" i="60"/>
  <c r="V25" i="60"/>
  <c r="S26" i="60"/>
  <c r="M27" i="60"/>
  <c r="W27" i="60"/>
  <c r="J28" i="60"/>
  <c r="T28" i="60"/>
  <c r="AB28" i="60"/>
  <c r="K29" i="60"/>
  <c r="H31" i="60"/>
  <c r="P31" i="60"/>
  <c r="Z31" i="60"/>
  <c r="M32" i="60"/>
  <c r="W32" i="60"/>
  <c r="S30" i="60"/>
  <c r="M34" i="60"/>
  <c r="V34" i="60"/>
  <c r="K38" i="60"/>
  <c r="Q38" i="60"/>
  <c r="W38" i="60"/>
  <c r="AB38" i="60"/>
  <c r="M37" i="60"/>
  <c r="S37" i="60"/>
  <c r="W37" i="60"/>
  <c r="S58" i="60"/>
  <c r="J61" i="60"/>
  <c r="Z25" i="60"/>
  <c r="W26" i="60"/>
  <c r="N28" i="60"/>
  <c r="K36" i="60"/>
  <c r="T36" i="60"/>
  <c r="V31" i="60"/>
  <c r="M30" i="60"/>
  <c r="Z38" i="60"/>
  <c r="Y37" i="60"/>
  <c r="T52" i="60"/>
  <c r="J55" i="60"/>
  <c r="Q61" i="60"/>
  <c r="H35" i="60"/>
  <c r="Y35" i="60"/>
  <c r="V24" i="60"/>
  <c r="J27" i="60"/>
  <c r="AB27" i="60"/>
  <c r="P29" i="60"/>
  <c r="M31" i="60"/>
  <c r="J32" i="60"/>
  <c r="N30" i="60"/>
  <c r="J34" i="60"/>
  <c r="S34" i="60"/>
  <c r="Z34" i="60"/>
  <c r="J38" i="60"/>
  <c r="V38" i="60"/>
  <c r="Q37" i="60"/>
  <c r="Z37" i="60"/>
  <c r="Q53" i="60"/>
  <c r="Q30" i="60"/>
  <c r="Q55" i="60"/>
  <c r="Q54" i="60"/>
  <c r="Q32" i="60"/>
  <c r="Q48" i="60"/>
  <c r="Q31" i="60"/>
  <c r="Q51" i="60"/>
  <c r="Q49" i="60"/>
  <c r="Q24" i="60"/>
  <c r="Q27" i="60"/>
  <c r="Q50" i="60"/>
  <c r="Q28" i="60"/>
  <c r="Q25" i="60"/>
  <c r="Q26" i="60"/>
  <c r="Q52" i="60"/>
  <c r="Q29" i="60"/>
  <c r="W65" i="41"/>
  <c r="M65" i="41"/>
  <c r="N65" i="41"/>
  <c r="H66" i="41"/>
  <c r="M66" i="41"/>
  <c r="H67" i="41"/>
  <c r="M67" i="41"/>
  <c r="H68" i="41"/>
  <c r="M68" i="41"/>
  <c r="Z66" i="41"/>
  <c r="N67" i="41"/>
  <c r="Z68" i="41"/>
  <c r="Z65" i="41"/>
  <c r="W66" i="41"/>
  <c r="W68" i="41"/>
  <c r="N68" i="41"/>
  <c r="W67" i="41"/>
  <c r="N66" i="41"/>
  <c r="Z67" i="41"/>
  <c r="H65" i="41"/>
  <c r="W48" i="41"/>
  <c r="J49" i="41"/>
  <c r="T49" i="41"/>
  <c r="M50" i="41"/>
  <c r="Q50" i="41"/>
  <c r="M51" i="41"/>
  <c r="Q51" i="41"/>
  <c r="H52" i="41"/>
  <c r="N52" i="41"/>
  <c r="Z52" i="41"/>
  <c r="H53" i="41"/>
  <c r="N53" i="41"/>
  <c r="Z53" i="41"/>
  <c r="H54" i="41"/>
  <c r="N54" i="41"/>
  <c r="Z54" i="41"/>
  <c r="W55" i="41"/>
  <c r="N57" i="41"/>
  <c r="Z57" i="41"/>
  <c r="N58" i="41"/>
  <c r="Z58" i="41"/>
  <c r="H59" i="41"/>
  <c r="M59" i="41"/>
  <c r="Q59" i="41"/>
  <c r="H61" i="41"/>
  <c r="M61" i="41"/>
  <c r="Q61" i="41"/>
  <c r="J48" i="41"/>
  <c r="T48" i="41"/>
  <c r="M49" i="41"/>
  <c r="Q49" i="41"/>
  <c r="H50" i="41"/>
  <c r="N50" i="41"/>
  <c r="Z50" i="41"/>
  <c r="H51" i="41"/>
  <c r="N51" i="41"/>
  <c r="Z51" i="41"/>
  <c r="W52" i="41"/>
  <c r="W53" i="41"/>
  <c r="W54" i="41"/>
  <c r="J55" i="41"/>
  <c r="T55" i="41"/>
  <c r="J57" i="41"/>
  <c r="W57" i="41"/>
  <c r="J58" i="41"/>
  <c r="W58" i="41"/>
  <c r="N59" i="41"/>
  <c r="Z59" i="41"/>
  <c r="N61" i="41"/>
  <c r="Z61" i="41"/>
  <c r="Q48" i="41"/>
  <c r="N49" i="41"/>
  <c r="W51" i="41"/>
  <c r="J52" i="41"/>
  <c r="T52" i="41"/>
  <c r="J54" i="41"/>
  <c r="T54" i="41"/>
  <c r="Q55" i="41"/>
  <c r="J59" i="41"/>
  <c r="W61" i="41"/>
  <c r="N48" i="41"/>
  <c r="J51" i="41"/>
  <c r="T51" i="41"/>
  <c r="Q52" i="41"/>
  <c r="M53" i="41"/>
  <c r="Q54" i="41"/>
  <c r="N55" i="41"/>
  <c r="M57" i="41"/>
  <c r="M58" i="41"/>
  <c r="K61" i="41"/>
  <c r="T61" i="41"/>
  <c r="T53" i="41"/>
  <c r="M55" i="41"/>
  <c r="K58" i="41"/>
  <c r="W59" i="41"/>
  <c r="K35" i="41"/>
  <c r="T35" i="41"/>
  <c r="M24" i="41"/>
  <c r="Q24" i="41"/>
  <c r="H25" i="41"/>
  <c r="N25" i="41"/>
  <c r="Z25" i="41"/>
  <c r="W26" i="41"/>
  <c r="W27" i="41"/>
  <c r="J28" i="41"/>
  <c r="T28" i="41"/>
  <c r="K36" i="41"/>
  <c r="T36" i="41"/>
  <c r="J29" i="41"/>
  <c r="T29" i="41"/>
  <c r="M31" i="41"/>
  <c r="Q31" i="41"/>
  <c r="H32" i="41"/>
  <c r="N32" i="41"/>
  <c r="Z32" i="41"/>
  <c r="H30" i="41"/>
  <c r="N30" i="41"/>
  <c r="Z30" i="41"/>
  <c r="N34" i="41"/>
  <c r="Z34" i="41"/>
  <c r="N38" i="41"/>
  <c r="Z38" i="41"/>
  <c r="N37" i="41"/>
  <c r="Z37" i="41"/>
  <c r="Z48" i="41"/>
  <c r="W49" i="41"/>
  <c r="Q58" i="41"/>
  <c r="M35" i="41"/>
  <c r="H24" i="41"/>
  <c r="N24" i="41"/>
  <c r="Z24" i="41"/>
  <c r="W25" i="41"/>
  <c r="T26" i="41"/>
  <c r="J27" i="41"/>
  <c r="T27" i="41"/>
  <c r="M28" i="41"/>
  <c r="Q36" i="41"/>
  <c r="N31" i="41"/>
  <c r="W32" i="41"/>
  <c r="W30" i="41"/>
  <c r="J34" i="41"/>
  <c r="J38" i="41"/>
  <c r="J37" i="41"/>
  <c r="W37" i="41"/>
  <c r="M48" i="41"/>
  <c r="Z49" i="41"/>
  <c r="W50" i="41"/>
  <c r="J53" i="41"/>
  <c r="T58" i="41"/>
  <c r="J50" i="41"/>
  <c r="Q53" i="41"/>
  <c r="M54" i="41"/>
  <c r="H55" i="41"/>
  <c r="Z55" i="41"/>
  <c r="Q57" i="41"/>
  <c r="H58" i="41"/>
  <c r="J35" i="41"/>
  <c r="W35" i="41"/>
  <c r="J24" i="41"/>
  <c r="T24" i="41"/>
  <c r="M25" i="41"/>
  <c r="Q25" i="41"/>
  <c r="H26" i="41"/>
  <c r="N26" i="41"/>
  <c r="Z26" i="41"/>
  <c r="H27" i="41"/>
  <c r="N27" i="41"/>
  <c r="Z27" i="41"/>
  <c r="W28" i="41"/>
  <c r="J36" i="41"/>
  <c r="W36" i="41"/>
  <c r="W29" i="41"/>
  <c r="J31" i="41"/>
  <c r="T31" i="41"/>
  <c r="M32" i="41"/>
  <c r="Q32" i="41"/>
  <c r="M30" i="41"/>
  <c r="Q30" i="41"/>
  <c r="H34" i="41"/>
  <c r="M34" i="41"/>
  <c r="Q34" i="41"/>
  <c r="H38" i="41"/>
  <c r="M38" i="41"/>
  <c r="Q38" i="41"/>
  <c r="H37" i="41"/>
  <c r="M37" i="41"/>
  <c r="Q37" i="41"/>
  <c r="H48" i="41"/>
  <c r="T50" i="41"/>
  <c r="M52" i="41"/>
  <c r="H57" i="41"/>
  <c r="K59" i="41"/>
  <c r="H35" i="41"/>
  <c r="Q35" i="41"/>
  <c r="J26" i="41"/>
  <c r="Q28" i="41"/>
  <c r="H36" i="41"/>
  <c r="M36" i="41"/>
  <c r="M29" i="41"/>
  <c r="Q29" i="41"/>
  <c r="H31" i="41"/>
  <c r="Z31" i="41"/>
  <c r="W34" i="41"/>
  <c r="W38" i="41"/>
  <c r="H49" i="41"/>
  <c r="K57" i="41"/>
  <c r="J61" i="41"/>
  <c r="J25" i="41"/>
  <c r="N36" i="41"/>
  <c r="H29" i="41"/>
  <c r="Z29" i="41"/>
  <c r="W31" i="41"/>
  <c r="T32" i="41"/>
  <c r="K34" i="41"/>
  <c r="T37" i="41"/>
  <c r="M26" i="41"/>
  <c r="N29" i="41"/>
  <c r="T30" i="41"/>
  <c r="K38" i="41"/>
  <c r="Z35" i="41"/>
  <c r="W24" i="41"/>
  <c r="T25" i="41"/>
  <c r="Q26" i="41"/>
  <c r="M27" i="41"/>
  <c r="H28" i="41"/>
  <c r="Z28" i="41"/>
  <c r="J32" i="41"/>
  <c r="T34" i="41"/>
  <c r="K37" i="41"/>
  <c r="N35" i="41"/>
  <c r="Q27" i="41"/>
  <c r="N28" i="41"/>
  <c r="Z36" i="41"/>
  <c r="J30" i="41"/>
  <c r="T38" i="41"/>
  <c r="K30" i="41"/>
  <c r="K54" i="41"/>
  <c r="K55" i="41"/>
  <c r="K53" i="41"/>
  <c r="K32" i="41"/>
  <c r="K27" i="41"/>
  <c r="K31" i="41"/>
  <c r="K50" i="41"/>
  <c r="K25" i="41"/>
  <c r="K28" i="41"/>
  <c r="K26" i="41"/>
  <c r="K48" i="41"/>
  <c r="K24" i="41"/>
  <c r="K51" i="41"/>
  <c r="K52" i="41"/>
  <c r="K49" i="41"/>
  <c r="K29" i="41"/>
  <c r="P64" i="52"/>
  <c r="N43" i="52"/>
  <c r="N18" i="52"/>
  <c r="P47" i="52"/>
  <c r="P43" i="52"/>
  <c r="N21" i="52"/>
  <c r="N20" i="52"/>
  <c r="N44" i="52"/>
  <c r="P46" i="52"/>
  <c r="P21" i="52"/>
  <c r="P15" i="52"/>
  <c r="P22" i="52"/>
  <c r="N19" i="52"/>
  <c r="N64" i="52"/>
  <c r="P18" i="52"/>
  <c r="P44" i="52"/>
  <c r="P23" i="52"/>
  <c r="P19" i="52"/>
  <c r="N47" i="52"/>
  <c r="P45" i="52"/>
  <c r="N22" i="52"/>
  <c r="N15" i="52"/>
  <c r="N45" i="52"/>
  <c r="P20" i="52"/>
  <c r="N46" i="52"/>
  <c r="N23" i="52"/>
  <c r="Q19" i="52"/>
  <c r="Q45" i="52"/>
  <c r="Q20" i="52"/>
  <c r="S47" i="52"/>
  <c r="S21" i="52"/>
  <c r="S20" i="52"/>
  <c r="S18" i="52"/>
  <c r="Q47" i="52"/>
  <c r="Q46" i="52"/>
  <c r="Q44" i="52"/>
  <c r="S43" i="52"/>
  <c r="S15" i="52"/>
  <c r="S23" i="52"/>
  <c r="Q22" i="52"/>
  <c r="Q43" i="52"/>
  <c r="S45" i="52"/>
  <c r="S22" i="52"/>
  <c r="S19" i="52"/>
  <c r="Q21" i="52"/>
  <c r="Q15" i="52"/>
  <c r="S46" i="52"/>
  <c r="Q18" i="52"/>
  <c r="Q23" i="52"/>
  <c r="S44" i="52"/>
  <c r="V45" i="52"/>
  <c r="V43" i="52"/>
  <c r="T15" i="52"/>
  <c r="T18" i="52"/>
  <c r="V18" i="52"/>
  <c r="V47" i="52"/>
  <c r="V19" i="52"/>
  <c r="V22" i="52"/>
  <c r="T47" i="52"/>
  <c r="T46" i="52"/>
  <c r="V21" i="52"/>
  <c r="V15" i="52"/>
  <c r="V64" i="52"/>
  <c r="V44" i="52"/>
  <c r="V20" i="52"/>
  <c r="V23" i="52"/>
  <c r="V46" i="52"/>
  <c r="T21" i="52"/>
  <c r="T22" i="52"/>
  <c r="T19" i="52"/>
  <c r="T44" i="52"/>
  <c r="T20" i="52"/>
  <c r="T43" i="52"/>
  <c r="T23" i="52"/>
  <c r="T45" i="52"/>
  <c r="W18" i="52"/>
  <c r="W45" i="52"/>
  <c r="W15" i="52"/>
  <c r="W20" i="52"/>
  <c r="W21" i="52"/>
  <c r="Y47" i="52"/>
  <c r="Y44" i="52"/>
  <c r="W47" i="52"/>
  <c r="W46" i="52"/>
  <c r="Y64" i="52"/>
  <c r="Y45" i="52"/>
  <c r="Y43" i="52"/>
  <c r="Y21" i="52"/>
  <c r="W64" i="52"/>
  <c r="W19" i="52"/>
  <c r="Y20" i="52"/>
  <c r="Y22" i="52"/>
  <c r="Y19" i="52"/>
  <c r="Y23" i="52"/>
  <c r="Y46" i="52"/>
  <c r="Y15" i="52"/>
  <c r="W22" i="52"/>
  <c r="W23" i="52"/>
  <c r="Y18" i="52"/>
  <c r="W43" i="52"/>
  <c r="W44" i="52"/>
  <c r="Z64" i="52"/>
  <c r="Z45" i="52"/>
  <c r="Z15" i="52"/>
  <c r="AB18" i="52"/>
  <c r="AB64" i="52"/>
  <c r="AB21" i="52"/>
  <c r="Z46" i="52"/>
  <c r="Z23" i="52"/>
  <c r="AB47" i="52"/>
  <c r="AB44" i="52"/>
  <c r="AB45" i="52"/>
  <c r="Z21" i="52"/>
  <c r="Z44" i="52"/>
  <c r="AB43" i="52"/>
  <c r="AB19" i="52"/>
  <c r="AB46" i="52"/>
  <c r="Z20" i="52"/>
  <c r="Z22" i="52"/>
  <c r="Z47" i="52"/>
  <c r="AB15" i="52"/>
  <c r="Z18" i="52"/>
  <c r="AB23" i="52"/>
  <c r="Z43" i="52"/>
  <c r="Z19" i="52"/>
  <c r="AB22" i="52"/>
  <c r="AB20" i="52"/>
  <c r="N45" i="58"/>
  <c r="P19" i="58"/>
  <c r="P23" i="58"/>
  <c r="P21" i="58"/>
  <c r="P22" i="58"/>
  <c r="P45" i="58"/>
  <c r="N15" i="58"/>
  <c r="N22" i="58"/>
  <c r="N21" i="58"/>
  <c r="N47" i="58"/>
  <c r="P20" i="58"/>
  <c r="P64" i="58"/>
  <c r="N44" i="58"/>
  <c r="N64" i="58"/>
  <c r="P46" i="58"/>
  <c r="P44" i="58"/>
  <c r="P18" i="58"/>
  <c r="P15" i="58"/>
  <c r="P47" i="58"/>
  <c r="N23" i="58"/>
  <c r="N43" i="58"/>
  <c r="P43" i="58"/>
  <c r="N19" i="58"/>
  <c r="N46" i="58"/>
  <c r="N20" i="58"/>
  <c r="N18" i="58"/>
  <c r="Q18" i="58"/>
  <c r="Q46" i="58"/>
  <c r="Q23" i="58"/>
  <c r="S22" i="58"/>
  <c r="S18" i="58"/>
  <c r="S19" i="58"/>
  <c r="Q22" i="58"/>
  <c r="Q20" i="58"/>
  <c r="S20" i="58"/>
  <c r="S47" i="58"/>
  <c r="S23" i="58"/>
  <c r="S45" i="58"/>
  <c r="S15" i="58"/>
  <c r="Q21" i="58"/>
  <c r="Q15" i="58"/>
  <c r="Q44" i="58"/>
  <c r="Q47" i="58"/>
  <c r="S46" i="58"/>
  <c r="Q19" i="58"/>
  <c r="Q45" i="58"/>
  <c r="S43" i="58"/>
  <c r="Q43" i="58"/>
  <c r="S44" i="58"/>
  <c r="S21" i="58"/>
  <c r="V46" i="58"/>
  <c r="V21" i="58"/>
  <c r="V64" i="58"/>
  <c r="T46" i="58"/>
  <c r="T21" i="58"/>
  <c r="T22" i="58"/>
  <c r="T20" i="58"/>
  <c r="V19" i="58"/>
  <c r="V18" i="58"/>
  <c r="V22" i="58"/>
  <c r="T44" i="58"/>
  <c r="T47" i="58"/>
  <c r="T19" i="58"/>
  <c r="T18" i="58"/>
  <c r="V47" i="58"/>
  <c r="V44" i="58"/>
  <c r="T15" i="58"/>
  <c r="T45" i="58"/>
  <c r="V23" i="58"/>
  <c r="V20" i="58"/>
  <c r="V15" i="58"/>
  <c r="V45" i="58"/>
  <c r="T23" i="58"/>
  <c r="T43" i="58"/>
  <c r="V43" i="58"/>
  <c r="Y47" i="58"/>
  <c r="Y64" i="58"/>
  <c r="Y20" i="58"/>
  <c r="Y15" i="58"/>
  <c r="W64" i="58"/>
  <c r="W45" i="58"/>
  <c r="W22" i="58"/>
  <c r="W47" i="58"/>
  <c r="W44" i="58"/>
  <c r="Y46" i="58"/>
  <c r="Y19" i="58"/>
  <c r="Y43" i="58"/>
  <c r="Y22" i="58"/>
  <c r="W20" i="58"/>
  <c r="W43" i="58"/>
  <c r="W15" i="58"/>
  <c r="W21" i="58"/>
  <c r="W23" i="58"/>
  <c r="Y18" i="58"/>
  <c r="Y23" i="58"/>
  <c r="Y21" i="58"/>
  <c r="W46" i="58"/>
  <c r="W19" i="58"/>
  <c r="Y44" i="58"/>
  <c r="Y45" i="58"/>
  <c r="W18" i="58"/>
  <c r="Z15" i="58"/>
  <c r="Z44" i="58"/>
  <c r="Z47" i="58"/>
  <c r="Z19" i="58"/>
  <c r="Z20" i="58"/>
  <c r="AB44" i="58"/>
  <c r="AB23" i="58"/>
  <c r="AB45" i="58"/>
  <c r="AB15" i="58"/>
  <c r="AB18" i="58"/>
  <c r="AB21" i="58"/>
  <c r="Z46" i="58"/>
  <c r="AB64" i="58"/>
  <c r="AB46" i="58"/>
  <c r="AB22" i="58"/>
  <c r="Z43" i="58"/>
  <c r="Z64" i="58"/>
  <c r="Z45" i="58"/>
  <c r="Z18" i="58"/>
  <c r="AB19" i="58"/>
  <c r="AB43" i="58"/>
  <c r="Z21" i="58"/>
  <c r="Z23" i="58"/>
  <c r="Z22" i="58"/>
  <c r="AB47" i="58"/>
  <c r="AB20" i="58"/>
  <c r="P15" i="60"/>
  <c r="N15" i="60"/>
  <c r="N21" i="60"/>
  <c r="N64" i="60"/>
  <c r="P44" i="60"/>
  <c r="P43" i="60"/>
  <c r="P21" i="60"/>
  <c r="N19" i="60"/>
  <c r="P20" i="60"/>
  <c r="P23" i="60"/>
  <c r="P22" i="60"/>
  <c r="P45" i="60"/>
  <c r="P46" i="60"/>
  <c r="N20" i="60"/>
  <c r="P19" i="60"/>
  <c r="N47" i="60"/>
  <c r="N44" i="60"/>
  <c r="N46" i="60"/>
  <c r="N45" i="60"/>
  <c r="N22" i="60"/>
  <c r="P18" i="60"/>
  <c r="N43" i="60"/>
  <c r="P47" i="60"/>
  <c r="P64" i="60"/>
  <c r="N18" i="60"/>
  <c r="N23" i="60"/>
  <c r="Q45" i="60"/>
  <c r="Q23" i="60"/>
  <c r="Q19" i="60"/>
  <c r="Q22" i="60"/>
  <c r="S18" i="60"/>
  <c r="S19" i="60"/>
  <c r="S45" i="60"/>
  <c r="Q46" i="60"/>
  <c r="Q47" i="60"/>
  <c r="Q15" i="60"/>
  <c r="S47" i="60"/>
  <c r="S44" i="60"/>
  <c r="S21" i="60"/>
  <c r="S43" i="60"/>
  <c r="S22" i="60"/>
  <c r="S46" i="60"/>
  <c r="Q21" i="60"/>
  <c r="Q20" i="60"/>
  <c r="Q43" i="60"/>
  <c r="S20" i="60"/>
  <c r="S15" i="60"/>
  <c r="Q44" i="60"/>
  <c r="Q18" i="60"/>
  <c r="S23" i="60"/>
  <c r="T18" i="60"/>
  <c r="T20" i="60"/>
  <c r="T44" i="60"/>
  <c r="T21" i="60"/>
  <c r="V18" i="60"/>
  <c r="V23" i="60"/>
  <c r="V45" i="60"/>
  <c r="V46" i="60"/>
  <c r="T47" i="60"/>
  <c r="V20" i="60"/>
  <c r="V19" i="60"/>
  <c r="V15" i="60"/>
  <c r="V43" i="60"/>
  <c r="V22" i="60"/>
  <c r="V64" i="60"/>
  <c r="T45" i="60"/>
  <c r="T23" i="60"/>
  <c r="T43" i="60"/>
  <c r="T46" i="60"/>
  <c r="V21" i="60"/>
  <c r="T22" i="60"/>
  <c r="T15" i="60"/>
  <c r="V44" i="60"/>
  <c r="T19" i="60"/>
  <c r="V47" i="60"/>
  <c r="Y64" i="60"/>
  <c r="Y43" i="60"/>
  <c r="Y47" i="60"/>
  <c r="Y23" i="60"/>
  <c r="W45" i="60"/>
  <c r="W64" i="60"/>
  <c r="W18" i="60"/>
  <c r="W22" i="60"/>
  <c r="W15" i="60"/>
  <c r="Y21" i="60"/>
  <c r="Y46" i="60"/>
  <c r="Y18" i="60"/>
  <c r="W43" i="60"/>
  <c r="Y22" i="60"/>
  <c r="W19" i="60"/>
  <c r="W21" i="60"/>
  <c r="W20" i="60"/>
  <c r="Y15" i="60"/>
  <c r="Y19" i="60"/>
  <c r="W47" i="60"/>
  <c r="W46" i="60"/>
  <c r="Y20" i="60"/>
  <c r="W23" i="60"/>
  <c r="Y45" i="60"/>
  <c r="Y44" i="60"/>
  <c r="W44" i="60"/>
  <c r="Z64" i="60"/>
  <c r="Z45" i="60"/>
  <c r="Z22" i="60"/>
  <c r="Z18" i="60"/>
  <c r="Z19" i="60"/>
  <c r="Z44" i="60"/>
  <c r="AB18" i="60"/>
  <c r="AB46" i="60"/>
  <c r="AB23" i="60"/>
  <c r="AB20" i="60"/>
  <c r="AB45" i="60"/>
  <c r="AB15" i="60"/>
  <c r="Z47" i="60"/>
  <c r="AB47" i="60"/>
  <c r="Z20" i="60"/>
  <c r="Z43" i="60"/>
  <c r="Z21" i="60"/>
  <c r="AB44" i="60"/>
  <c r="AB19" i="60"/>
  <c r="Z15" i="60"/>
  <c r="AB64" i="60"/>
  <c r="Z23" i="60"/>
  <c r="Z46" i="60"/>
  <c r="AB43" i="60"/>
  <c r="AB22" i="60"/>
  <c r="AB21" i="60"/>
  <c r="P64" i="56"/>
  <c r="P22" i="56"/>
  <c r="P15" i="56"/>
  <c r="N22" i="56"/>
  <c r="N47" i="56"/>
  <c r="N64" i="56"/>
  <c r="N43" i="56"/>
  <c r="P43" i="56"/>
  <c r="N44" i="56"/>
  <c r="P47" i="56"/>
  <c r="P19" i="56"/>
  <c r="P21" i="56"/>
  <c r="N46" i="56"/>
  <c r="N21" i="56"/>
  <c r="N23" i="56"/>
  <c r="N45" i="56"/>
  <c r="P44" i="56"/>
  <c r="P23" i="56"/>
  <c r="N15" i="56"/>
  <c r="P18" i="56"/>
  <c r="P45" i="56"/>
  <c r="P46" i="56"/>
  <c r="N18" i="56"/>
  <c r="N20" i="56"/>
  <c r="P20" i="56"/>
  <c r="N19" i="56"/>
  <c r="Q45" i="56"/>
  <c r="Q19" i="56"/>
  <c r="Q23" i="56"/>
  <c r="S43" i="56"/>
  <c r="S44" i="56"/>
  <c r="S45" i="56"/>
  <c r="S20" i="56"/>
  <c r="Q47" i="56"/>
  <c r="Q21" i="56"/>
  <c r="S19" i="56"/>
  <c r="S21" i="56"/>
  <c r="Q43" i="56"/>
  <c r="S22" i="56"/>
  <c r="Q18" i="56"/>
  <c r="S47" i="56"/>
  <c r="S15" i="56"/>
  <c r="Q46" i="56"/>
  <c r="S46" i="56"/>
  <c r="Q20" i="56"/>
  <c r="Q22" i="56"/>
  <c r="S18" i="56"/>
  <c r="S23" i="56"/>
  <c r="Q15" i="56"/>
  <c r="Q44" i="56"/>
  <c r="T45" i="56"/>
  <c r="V45" i="56"/>
  <c r="V47" i="56"/>
  <c r="T46" i="56"/>
  <c r="T43" i="56"/>
  <c r="T47" i="56"/>
  <c r="T44" i="56"/>
  <c r="T15" i="56"/>
  <c r="T19" i="56"/>
  <c r="T21" i="56"/>
  <c r="V22" i="56"/>
  <c r="V18" i="56"/>
  <c r="T22" i="56"/>
  <c r="T23" i="56"/>
  <c r="T18" i="56"/>
  <c r="V20" i="56"/>
  <c r="V44" i="56"/>
  <c r="V19" i="56"/>
  <c r="V23" i="56"/>
  <c r="T20" i="56"/>
  <c r="V43" i="56"/>
  <c r="V21" i="56"/>
  <c r="V46" i="56"/>
  <c r="V64" i="56"/>
  <c r="V15" i="56"/>
  <c r="W46" i="56"/>
  <c r="W45" i="56"/>
  <c r="Y44" i="56"/>
  <c r="Y23" i="56"/>
  <c r="Y20" i="56"/>
  <c r="W21" i="56"/>
  <c r="W23" i="56"/>
  <c r="W22" i="56"/>
  <c r="W43" i="56"/>
  <c r="Y19" i="56"/>
  <c r="Y47" i="56"/>
  <c r="Y18" i="56"/>
  <c r="Y46" i="56"/>
  <c r="W15" i="56"/>
  <c r="W44" i="56"/>
  <c r="W20" i="56"/>
  <c r="W19" i="56"/>
  <c r="W64" i="56"/>
  <c r="Y15" i="56"/>
  <c r="Y21" i="56"/>
  <c r="W47" i="56"/>
  <c r="Y64" i="56"/>
  <c r="W18" i="56"/>
  <c r="Y45" i="56"/>
  <c r="Y43" i="56"/>
  <c r="Y22" i="56"/>
  <c r="Z19" i="56"/>
  <c r="Z21" i="56"/>
  <c r="Z47" i="56"/>
  <c r="AB15" i="56"/>
  <c r="AB23" i="56"/>
  <c r="AB19" i="56"/>
  <c r="Z45" i="56"/>
  <c r="AB43" i="56"/>
  <c r="AB44" i="56"/>
  <c r="AB64" i="56"/>
  <c r="Z44" i="56"/>
  <c r="Z23" i="56"/>
  <c r="Z20" i="56"/>
  <c r="AB21" i="56"/>
  <c r="AB18" i="56"/>
  <c r="Z46" i="56"/>
  <c r="Z18" i="56"/>
  <c r="Z22" i="56"/>
  <c r="AB47" i="56"/>
  <c r="AB20" i="56"/>
  <c r="Z64" i="56"/>
  <c r="Z43" i="56"/>
  <c r="Z15" i="56"/>
  <c r="AB46" i="56"/>
  <c r="AB22" i="56"/>
  <c r="AB45" i="56"/>
  <c r="N64" i="41"/>
  <c r="N43" i="41"/>
  <c r="N19" i="41"/>
  <c r="N44" i="41"/>
  <c r="N21" i="41"/>
  <c r="N45" i="41"/>
  <c r="N47" i="41"/>
  <c r="N22" i="41"/>
  <c r="N18" i="41"/>
  <c r="N46" i="41"/>
  <c r="N15" i="41"/>
  <c r="N20" i="41"/>
  <c r="N23" i="41"/>
  <c r="Q18" i="41"/>
  <c r="Q19" i="41"/>
  <c r="Q45" i="41"/>
  <c r="Q20" i="41"/>
  <c r="Q47" i="41"/>
  <c r="Q46" i="41"/>
  <c r="Q43" i="41"/>
  <c r="Q44" i="41"/>
  <c r="Q22" i="41"/>
  <c r="Q23" i="41"/>
  <c r="Q21" i="41"/>
  <c r="Q15" i="41"/>
  <c r="T23" i="41"/>
  <c r="T43" i="41"/>
  <c r="T18" i="41"/>
  <c r="T20" i="41"/>
  <c r="T21" i="41"/>
  <c r="T47" i="41"/>
  <c r="T22" i="41"/>
  <c r="T45" i="41"/>
  <c r="T46" i="41"/>
  <c r="T44" i="41"/>
  <c r="T15" i="41"/>
  <c r="T19" i="41"/>
  <c r="W15" i="41"/>
  <c r="W44" i="41"/>
  <c r="W47" i="41"/>
  <c r="W19" i="41"/>
  <c r="W45" i="41"/>
  <c r="W22" i="41"/>
  <c r="W64" i="41"/>
  <c r="W43" i="41"/>
  <c r="W46" i="41"/>
  <c r="W20" i="41"/>
  <c r="W21" i="41"/>
  <c r="W18" i="41"/>
  <c r="W23" i="41"/>
  <c r="Z44" i="41"/>
  <c r="Z23" i="41"/>
  <c r="Z21" i="41"/>
  <c r="Z47" i="41"/>
  <c r="Z15" i="41"/>
  <c r="Z45" i="41"/>
  <c r="Z19" i="41"/>
  <c r="Z46" i="41"/>
  <c r="Z18" i="41"/>
  <c r="Z20" i="41"/>
  <c r="Z22" i="41"/>
  <c r="Z43" i="41"/>
  <c r="Z64" i="41"/>
  <c r="S11" i="59"/>
  <c r="U11" i="59"/>
  <c r="T11" i="59"/>
  <c r="R11" i="59"/>
  <c r="Q11" i="54"/>
  <c r="R11" i="53"/>
  <c r="S11" i="53"/>
  <c r="U11" i="53"/>
  <c r="T11" i="53"/>
  <c r="U11" i="54"/>
  <c r="S11" i="54"/>
  <c r="R11" i="54"/>
  <c r="T11" i="54"/>
  <c r="Q11" i="57"/>
  <c r="Q11" i="53"/>
  <c r="T11" i="57"/>
  <c r="R11" i="57"/>
  <c r="U11" i="57"/>
  <c r="S11" i="57"/>
  <c r="Q11" i="59"/>
  <c r="J11" i="54"/>
  <c r="O11" i="54"/>
  <c r="K11" i="54"/>
  <c r="M11" i="54"/>
  <c r="M11" i="53"/>
  <c r="K11" i="53"/>
  <c r="O11" i="53"/>
  <c r="J11" i="53"/>
  <c r="J11" i="59"/>
  <c r="O11" i="59"/>
  <c r="M11" i="59"/>
  <c r="K11" i="59"/>
  <c r="M11" i="57"/>
  <c r="K11" i="57"/>
  <c r="O11" i="57"/>
  <c r="J11" i="57"/>
  <c r="J44" i="58"/>
  <c r="K45" i="58"/>
  <c r="H46" i="58"/>
  <c r="M46" i="58"/>
  <c r="K44" i="58"/>
  <c r="J45" i="58"/>
  <c r="J46" i="58"/>
  <c r="H44" i="58"/>
  <c r="H45" i="58"/>
  <c r="K47" i="58"/>
  <c r="M44" i="58"/>
  <c r="M45" i="58"/>
  <c r="K46" i="58"/>
  <c r="J47" i="58"/>
  <c r="H47" i="58"/>
  <c r="M47" i="58"/>
  <c r="K44" i="41"/>
  <c r="H46" i="41"/>
  <c r="M46" i="41"/>
  <c r="J47" i="41"/>
  <c r="H44" i="41"/>
  <c r="H45" i="41"/>
  <c r="M47" i="41"/>
  <c r="K45" i="41"/>
  <c r="K46" i="41"/>
  <c r="K47" i="41"/>
  <c r="J45" i="41"/>
  <c r="J44" i="41"/>
  <c r="M45" i="41"/>
  <c r="M44" i="41"/>
  <c r="H47" i="41"/>
  <c r="J46" i="41"/>
  <c r="K44" i="56"/>
  <c r="H46" i="56"/>
  <c r="M46" i="56"/>
  <c r="J47" i="56"/>
  <c r="H44" i="56"/>
  <c r="M44" i="56"/>
  <c r="J45" i="56"/>
  <c r="K46" i="56"/>
  <c r="M45" i="56"/>
  <c r="J46" i="56"/>
  <c r="H45" i="56"/>
  <c r="K47" i="56"/>
  <c r="J44" i="56"/>
  <c r="H47" i="56"/>
  <c r="K45" i="56"/>
  <c r="M47" i="56"/>
  <c r="H44" i="60"/>
  <c r="M45" i="60"/>
  <c r="J46" i="60"/>
  <c r="K47" i="60"/>
  <c r="J44" i="60"/>
  <c r="K45" i="60"/>
  <c r="H46" i="60"/>
  <c r="M47" i="60"/>
  <c r="M44" i="60"/>
  <c r="J45" i="60"/>
  <c r="K46" i="60"/>
  <c r="H47" i="60"/>
  <c r="K44" i="60"/>
  <c r="J47" i="60"/>
  <c r="H45" i="60"/>
  <c r="M46" i="60"/>
  <c r="H44" i="52"/>
  <c r="J46" i="52"/>
  <c r="K47" i="52"/>
  <c r="J44" i="52"/>
  <c r="K45" i="52"/>
  <c r="H46" i="52"/>
  <c r="K46" i="52"/>
  <c r="H47" i="52"/>
  <c r="J45" i="52"/>
  <c r="K44" i="52"/>
  <c r="J47" i="52"/>
  <c r="H45" i="52"/>
  <c r="K43" i="56"/>
  <c r="H64" i="56"/>
  <c r="H43" i="56"/>
  <c r="J23" i="56"/>
  <c r="M22" i="56"/>
  <c r="H21" i="56"/>
  <c r="K20" i="56"/>
  <c r="J19" i="56"/>
  <c r="M18" i="56"/>
  <c r="M15" i="56"/>
  <c r="H15" i="56"/>
  <c r="J43" i="56"/>
  <c r="K23" i="56"/>
  <c r="K22" i="56"/>
  <c r="K21" i="56"/>
  <c r="J22" i="56"/>
  <c r="J21" i="56"/>
  <c r="J20" i="56"/>
  <c r="K19" i="56"/>
  <c r="K18" i="56"/>
  <c r="K15" i="56"/>
  <c r="M21" i="56"/>
  <c r="H22" i="56"/>
  <c r="M23" i="56"/>
  <c r="M20" i="56"/>
  <c r="M19" i="56"/>
  <c r="H23" i="56"/>
  <c r="J15" i="56"/>
  <c r="H19" i="56"/>
  <c r="M43" i="56"/>
  <c r="J18" i="56"/>
  <c r="M64" i="56"/>
  <c r="H20" i="56"/>
  <c r="H18" i="56"/>
  <c r="K43" i="52"/>
  <c r="H64" i="52"/>
  <c r="H43" i="52"/>
  <c r="J23" i="52"/>
  <c r="H21" i="52"/>
  <c r="K20" i="52"/>
  <c r="J19" i="52"/>
  <c r="H15" i="52"/>
  <c r="J20" i="52"/>
  <c r="K15" i="52"/>
  <c r="K23" i="52"/>
  <c r="K22" i="52"/>
  <c r="K21" i="52"/>
  <c r="J43" i="52"/>
  <c r="J22" i="52"/>
  <c r="J21" i="52"/>
  <c r="K19" i="52"/>
  <c r="K18" i="52"/>
  <c r="H23" i="52"/>
  <c r="H22" i="52"/>
  <c r="J18" i="52"/>
  <c r="J15" i="52"/>
  <c r="H20" i="52"/>
  <c r="H19" i="52"/>
  <c r="H18" i="52"/>
  <c r="J15" i="58"/>
  <c r="K18" i="58"/>
  <c r="H19" i="58"/>
  <c r="M20" i="58"/>
  <c r="J21" i="58"/>
  <c r="K22" i="58"/>
  <c r="H23" i="58"/>
  <c r="M15" i="58"/>
  <c r="K19" i="58"/>
  <c r="K20" i="58"/>
  <c r="K21" i="58"/>
  <c r="J22" i="58"/>
  <c r="J23" i="58"/>
  <c r="H15" i="58"/>
  <c r="H18" i="58"/>
  <c r="M18" i="58"/>
  <c r="M19" i="58"/>
  <c r="K23" i="58"/>
  <c r="M43" i="58"/>
  <c r="M64" i="58"/>
  <c r="M21" i="58"/>
  <c r="M22" i="58"/>
  <c r="M23" i="58"/>
  <c r="K43" i="58"/>
  <c r="K15" i="58"/>
  <c r="J18" i="58"/>
  <c r="J19" i="58"/>
  <c r="J20" i="58"/>
  <c r="J43" i="58"/>
  <c r="H20" i="58"/>
  <c r="H22" i="58"/>
  <c r="H64" i="58"/>
  <c r="H21" i="58"/>
  <c r="H43" i="58"/>
  <c r="K43" i="60"/>
  <c r="M22" i="60"/>
  <c r="H22" i="60"/>
  <c r="K21" i="60"/>
  <c r="J20" i="60"/>
  <c r="H64" i="60"/>
  <c r="H43" i="60"/>
  <c r="M23" i="60"/>
  <c r="H21" i="60"/>
  <c r="H20" i="60"/>
  <c r="H19" i="60"/>
  <c r="J18" i="60"/>
  <c r="M64" i="60"/>
  <c r="J43" i="60"/>
  <c r="H23" i="60"/>
  <c r="K22" i="60"/>
  <c r="M20" i="60"/>
  <c r="J19" i="60"/>
  <c r="H18" i="60"/>
  <c r="H15" i="60"/>
  <c r="J22" i="60"/>
  <c r="K20" i="60"/>
  <c r="M18" i="60"/>
  <c r="M15" i="60"/>
  <c r="K23" i="60"/>
  <c r="M19" i="60"/>
  <c r="K18" i="60"/>
  <c r="K15" i="60"/>
  <c r="J21" i="60"/>
  <c r="J23" i="60"/>
  <c r="M43" i="60"/>
  <c r="M21" i="60"/>
  <c r="J15" i="60"/>
  <c r="K19" i="60"/>
  <c r="K43" i="41"/>
  <c r="M22" i="41"/>
  <c r="H22" i="41"/>
  <c r="K21" i="41"/>
  <c r="J20" i="41"/>
  <c r="M18" i="41"/>
  <c r="H18" i="41"/>
  <c r="K15" i="41"/>
  <c r="H64" i="41"/>
  <c r="H19" i="41"/>
  <c r="H23" i="41"/>
  <c r="J19" i="41"/>
  <c r="J18" i="41"/>
  <c r="J15" i="41"/>
  <c r="H43" i="41"/>
  <c r="M23" i="41"/>
  <c r="H21" i="41"/>
  <c r="H20" i="41"/>
  <c r="M64" i="41"/>
  <c r="K23" i="41"/>
  <c r="K22" i="41"/>
  <c r="M21" i="41"/>
  <c r="M20" i="41"/>
  <c r="M19" i="41"/>
  <c r="J23" i="41"/>
  <c r="J22" i="41"/>
  <c r="J21" i="41"/>
  <c r="K20" i="41"/>
  <c r="K19" i="41"/>
  <c r="K18" i="41"/>
  <c r="M15" i="41"/>
  <c r="M43" i="41"/>
  <c r="H15" i="41"/>
  <c r="J43" i="41"/>
  <c r="T13" i="59"/>
  <c r="S13" i="59"/>
  <c r="T13" i="53"/>
  <c r="S13" i="53"/>
  <c r="U13" i="53"/>
  <c r="R13" i="59"/>
  <c r="O60" i="60" l="1"/>
  <c r="O59" i="60"/>
  <c r="O66" i="60"/>
  <c r="O58" i="60"/>
  <c r="O53" i="60"/>
  <c r="O49" i="60"/>
  <c r="O45" i="60"/>
  <c r="O37" i="60"/>
  <c r="O32" i="60"/>
  <c r="O28" i="60"/>
  <c r="O24" i="60"/>
  <c r="O20" i="60"/>
  <c r="O65" i="60"/>
  <c r="O57" i="60"/>
  <c r="O52" i="60"/>
  <c r="O48" i="60"/>
  <c r="O44" i="60"/>
  <c r="O36" i="60"/>
  <c r="O31" i="60"/>
  <c r="O27" i="60"/>
  <c r="O23" i="60"/>
  <c r="O19" i="60"/>
  <c r="O68" i="60"/>
  <c r="O64" i="60"/>
  <c r="O55" i="60"/>
  <c r="O51" i="60"/>
  <c r="O47" i="60"/>
  <c r="O43" i="60"/>
  <c r="O35" i="60"/>
  <c r="O30" i="60"/>
  <c r="O26" i="60"/>
  <c r="O22" i="60"/>
  <c r="O18" i="60"/>
  <c r="O67" i="60"/>
  <c r="O54" i="60"/>
  <c r="O50" i="60"/>
  <c r="O46" i="60"/>
  <c r="O38" i="60"/>
  <c r="O34" i="60"/>
  <c r="O29" i="60"/>
  <c r="O25" i="60"/>
  <c r="O21" i="60"/>
  <c r="R66" i="52"/>
  <c r="AG66" i="52" s="1"/>
  <c r="R58" i="52"/>
  <c r="AG58" i="52" s="1"/>
  <c r="R53" i="52"/>
  <c r="AG53" i="52" s="1"/>
  <c r="R49" i="52"/>
  <c r="AG49" i="52" s="1"/>
  <c r="R45" i="52"/>
  <c r="AG45" i="52" s="1"/>
  <c r="R37" i="52"/>
  <c r="AG37" i="52" s="1"/>
  <c r="R32" i="52"/>
  <c r="AG32" i="52" s="1"/>
  <c r="R28" i="52"/>
  <c r="AG28" i="52" s="1"/>
  <c r="R25" i="52"/>
  <c r="AG25" i="52" s="1"/>
  <c r="R21" i="52"/>
  <c r="AG21" i="52" s="1"/>
  <c r="R65" i="52"/>
  <c r="AG65" i="52" s="1"/>
  <c r="R57" i="52"/>
  <c r="AG57" i="52" s="1"/>
  <c r="R52" i="52"/>
  <c r="AG52" i="52" s="1"/>
  <c r="R48" i="52"/>
  <c r="AG48" i="52" s="1"/>
  <c r="R44" i="52"/>
  <c r="AG44" i="52" s="1"/>
  <c r="R36" i="52"/>
  <c r="AG36" i="52" s="1"/>
  <c r="R31" i="52"/>
  <c r="AG31" i="52" s="1"/>
  <c r="R27" i="52"/>
  <c r="AG27" i="52" s="1"/>
  <c r="R24" i="52"/>
  <c r="AG24" i="52" s="1"/>
  <c r="R20" i="52"/>
  <c r="AG20" i="52" s="1"/>
  <c r="R68" i="52"/>
  <c r="AG68" i="52" s="1"/>
  <c r="R64" i="52"/>
  <c r="AG64" i="52" s="1"/>
  <c r="R55" i="52"/>
  <c r="AG55" i="52" s="1"/>
  <c r="R51" i="52"/>
  <c r="AG51" i="52" s="1"/>
  <c r="R47" i="52"/>
  <c r="AG47" i="52" s="1"/>
  <c r="R43" i="52"/>
  <c r="AG43" i="52" s="1"/>
  <c r="R35" i="52"/>
  <c r="AG35" i="52" s="1"/>
  <c r="R30" i="52"/>
  <c r="AG30" i="52" s="1"/>
  <c r="R26" i="52"/>
  <c r="AG26" i="52" s="1"/>
  <c r="R23" i="52"/>
  <c r="AG23" i="52" s="1"/>
  <c r="R19" i="52"/>
  <c r="AG19" i="52" s="1"/>
  <c r="R67" i="52"/>
  <c r="AG67" i="52" s="1"/>
  <c r="R54" i="52"/>
  <c r="AG54" i="52" s="1"/>
  <c r="R50" i="52"/>
  <c r="AG50" i="52" s="1"/>
  <c r="R46" i="52"/>
  <c r="AG46" i="52" s="1"/>
  <c r="R38" i="52"/>
  <c r="AG38" i="52" s="1"/>
  <c r="R34" i="52"/>
  <c r="AG34" i="52" s="1"/>
  <c r="R29" i="52"/>
  <c r="AG29" i="52" s="1"/>
  <c r="R22" i="52"/>
  <c r="AG22" i="52" s="1"/>
  <c r="R18" i="52"/>
  <c r="AG18" i="52" s="1"/>
  <c r="L15" i="60"/>
  <c r="L15" i="52"/>
  <c r="L70" i="52" s="1"/>
  <c r="R65" i="60"/>
  <c r="R59" i="60"/>
  <c r="R54" i="60"/>
  <c r="R50" i="60"/>
  <c r="R46" i="60"/>
  <c r="R38" i="60"/>
  <c r="R34" i="60"/>
  <c r="R29" i="60"/>
  <c r="R25" i="60"/>
  <c r="R21" i="60"/>
  <c r="R66" i="60"/>
  <c r="R58" i="60"/>
  <c r="R47" i="60"/>
  <c r="R44" i="60"/>
  <c r="R37" i="60"/>
  <c r="R26" i="60"/>
  <c r="R23" i="60"/>
  <c r="R20" i="60"/>
  <c r="I15" i="60"/>
  <c r="R67" i="60"/>
  <c r="R64" i="60"/>
  <c r="R51" i="60"/>
  <c r="R48" i="60"/>
  <c r="R45" i="60"/>
  <c r="R30" i="60"/>
  <c r="R27" i="60"/>
  <c r="R24" i="60"/>
  <c r="R68" i="60"/>
  <c r="R55" i="60"/>
  <c r="R52" i="60"/>
  <c r="R49" i="60"/>
  <c r="R35" i="60"/>
  <c r="R31" i="60"/>
  <c r="R28" i="60"/>
  <c r="R18" i="60"/>
  <c r="R60" i="60"/>
  <c r="R32" i="60"/>
  <c r="R19" i="60"/>
  <c r="R53" i="60"/>
  <c r="R36" i="60"/>
  <c r="R22" i="60"/>
  <c r="R57" i="60"/>
  <c r="R43" i="60"/>
  <c r="O68" i="52"/>
  <c r="AF68" i="52" s="1"/>
  <c r="O53" i="52"/>
  <c r="AF53" i="52" s="1"/>
  <c r="O32" i="52"/>
  <c r="AF32" i="52" s="1"/>
  <c r="O67" i="52"/>
  <c r="AF67" i="52" s="1"/>
  <c r="O35" i="52"/>
  <c r="R60" i="52"/>
  <c r="O36" i="52"/>
  <c r="AF36" i="52" s="1"/>
  <c r="I15" i="52"/>
  <c r="O44" i="52"/>
  <c r="AF44" i="52" s="1"/>
  <c r="O66" i="52"/>
  <c r="AF66" i="52" s="1"/>
  <c r="O30" i="52"/>
  <c r="AF30" i="52" s="1"/>
  <c r="O45" i="52"/>
  <c r="O24" i="52"/>
  <c r="AF24" i="52" s="1"/>
  <c r="O21" i="52"/>
  <c r="O22" i="52"/>
  <c r="O26" i="52"/>
  <c r="AF26" i="52" s="1"/>
  <c r="O51" i="52"/>
  <c r="AF51" i="52" s="1"/>
  <c r="O58" i="52"/>
  <c r="AF58" i="52" s="1"/>
  <c r="O38" i="52"/>
  <c r="AF38" i="52" s="1"/>
  <c r="O18" i="52"/>
  <c r="AF18" i="52" s="1"/>
  <c r="O19" i="52"/>
  <c r="O23" i="52"/>
  <c r="AF23" i="52" s="1"/>
  <c r="O34" i="52"/>
  <c r="AF34" i="52" s="1"/>
  <c r="O64" i="52"/>
  <c r="AF64" i="52" s="1"/>
  <c r="O49" i="52"/>
  <c r="O28" i="52"/>
  <c r="AF28" i="52" s="1"/>
  <c r="O55" i="52"/>
  <c r="AF55" i="52" s="1"/>
  <c r="O31" i="52"/>
  <c r="O57" i="52"/>
  <c r="AF57" i="52" s="1"/>
  <c r="O25" i="52"/>
  <c r="AF25" i="52" s="1"/>
  <c r="O65" i="52"/>
  <c r="O29" i="52"/>
  <c r="O54" i="52"/>
  <c r="AF54" i="52" s="1"/>
  <c r="O52" i="52"/>
  <c r="AF52" i="52" s="1"/>
  <c r="O46" i="52"/>
  <c r="AF46" i="52" s="1"/>
  <c r="O50" i="52"/>
  <c r="O27" i="52"/>
  <c r="AF27" i="52" s="1"/>
  <c r="O37" i="52"/>
  <c r="AF37" i="52" s="1"/>
  <c r="O20" i="52"/>
  <c r="O43" i="52"/>
  <c r="AF43" i="52" s="1"/>
  <c r="O47" i="52"/>
  <c r="O48" i="52"/>
  <c r="K64" i="67"/>
  <c r="T68" i="67"/>
  <c r="T60" i="67"/>
  <c r="T59" i="67"/>
  <c r="J65" i="67"/>
  <c r="Q66" i="67"/>
  <c r="S66" i="67"/>
  <c r="S65" i="67"/>
  <c r="R70" i="56"/>
  <c r="AA70" i="52"/>
  <c r="U70" i="56"/>
  <c r="T66" i="67"/>
  <c r="K68" i="67"/>
  <c r="T57" i="67"/>
  <c r="J68" i="67"/>
  <c r="Q67" i="67"/>
  <c r="U66" i="67"/>
  <c r="U57" i="67"/>
  <c r="U68" i="67"/>
  <c r="S57" i="67"/>
  <c r="X70" i="52"/>
  <c r="AA70" i="60"/>
  <c r="X70" i="58"/>
  <c r="V70" i="41"/>
  <c r="S70" i="41"/>
  <c r="J66" i="67"/>
  <c r="L70" i="58"/>
  <c r="AA70" i="56"/>
  <c r="S67" i="67"/>
  <c r="Y70" i="41"/>
  <c r="Q64" i="67"/>
  <c r="K66" i="67"/>
  <c r="J64" i="67"/>
  <c r="Q65" i="67"/>
  <c r="K67" i="67"/>
  <c r="U67" i="67"/>
  <c r="U65" i="67"/>
  <c r="S60" i="67"/>
  <c r="U70" i="52"/>
  <c r="U70" i="60"/>
  <c r="U70" i="58"/>
  <c r="AA70" i="58"/>
  <c r="AG30" i="56"/>
  <c r="X70" i="56"/>
  <c r="AB70" i="41"/>
  <c r="P70" i="41"/>
  <c r="J67" i="67"/>
  <c r="T65" i="67"/>
  <c r="S68" i="67"/>
  <c r="S64" i="67"/>
  <c r="K65" i="67"/>
  <c r="U64" i="67"/>
  <c r="S59" i="67"/>
  <c r="X70" i="60"/>
  <c r="T67" i="67"/>
  <c r="Q68" i="67"/>
  <c r="M70" i="52"/>
  <c r="T64" i="67"/>
  <c r="R70" i="58"/>
  <c r="AE59" i="52"/>
  <c r="AD25" i="52"/>
  <c r="AI54" i="56"/>
  <c r="AD52" i="58"/>
  <c r="AH61" i="58"/>
  <c r="AJ65" i="56"/>
  <c r="AI49" i="60"/>
  <c r="AJ48" i="60"/>
  <c r="AH51" i="60"/>
  <c r="U50" i="67"/>
  <c r="AF52" i="58"/>
  <c r="AF36" i="58"/>
  <c r="AE35" i="52"/>
  <c r="AD53" i="60"/>
  <c r="AD68" i="60"/>
  <c r="AI60" i="56"/>
  <c r="AJ45" i="58"/>
  <c r="AJ15" i="58"/>
  <c r="AJ53" i="60"/>
  <c r="AH32" i="52"/>
  <c r="AJ27" i="52"/>
  <c r="AD37" i="56"/>
  <c r="AF65" i="56"/>
  <c r="AJ37" i="58"/>
  <c r="AD37" i="58"/>
  <c r="AJ25" i="52"/>
  <c r="AE37" i="56"/>
  <c r="AF28" i="58"/>
  <c r="AE38" i="60"/>
  <c r="AD34" i="60"/>
  <c r="AJ50" i="56"/>
  <c r="AG27" i="58"/>
  <c r="AH36" i="58"/>
  <c r="AI37" i="60"/>
  <c r="AE36" i="52"/>
  <c r="AH27" i="52"/>
  <c r="AD61" i="56"/>
  <c r="AI37" i="58"/>
  <c r="AE58" i="56"/>
  <c r="AE52" i="60"/>
  <c r="AH31" i="52"/>
  <c r="AE68" i="58"/>
  <c r="AE25" i="56"/>
  <c r="AF30" i="58"/>
  <c r="AF34" i="58"/>
  <c r="AF27" i="58"/>
  <c r="AE31" i="56"/>
  <c r="AD48" i="60"/>
  <c r="AI38" i="52"/>
  <c r="AD27" i="60"/>
  <c r="AI26" i="60"/>
  <c r="AI32" i="52"/>
  <c r="AI26" i="52"/>
  <c r="AE24" i="52"/>
  <c r="P37" i="67"/>
  <c r="AE55" i="52"/>
  <c r="AD65" i="52"/>
  <c r="AH52" i="56"/>
  <c r="AF68" i="56"/>
  <c r="AI58" i="58"/>
  <c r="AG68" i="58"/>
  <c r="AF31" i="58"/>
  <c r="AE28" i="56"/>
  <c r="AI51" i="60"/>
  <c r="AJ55" i="52"/>
  <c r="AI53" i="52"/>
  <c r="AJ38" i="56"/>
  <c r="AF67" i="56"/>
  <c r="AI67" i="56"/>
  <c r="AI26" i="58"/>
  <c r="AJ53" i="58"/>
  <c r="AD48" i="58"/>
  <c r="Y60" i="67"/>
  <c r="AE26" i="56"/>
  <c r="AE24" i="56"/>
  <c r="AF24" i="58"/>
  <c r="AI45" i="58"/>
  <c r="AE24" i="60"/>
  <c r="AG49" i="56"/>
  <c r="AI64" i="58"/>
  <c r="AH46" i="52"/>
  <c r="AJ25" i="60"/>
  <c r="AD54" i="60"/>
  <c r="AI37" i="52"/>
  <c r="AF24" i="56"/>
  <c r="AH37" i="58"/>
  <c r="AJ48" i="58"/>
  <c r="AD65" i="58"/>
  <c r="AG65" i="58"/>
  <c r="AG67" i="58"/>
  <c r="AJ65" i="58"/>
  <c r="AJ60" i="58"/>
  <c r="AI60" i="52"/>
  <c r="AD26" i="52"/>
  <c r="AD58" i="58"/>
  <c r="AF29" i="58"/>
  <c r="AE30" i="56"/>
  <c r="AF58" i="58"/>
  <c r="AF55" i="58"/>
  <c r="AF49" i="58"/>
  <c r="AF68" i="58"/>
  <c r="AE67" i="56"/>
  <c r="AJ38" i="60"/>
  <c r="AE36" i="60"/>
  <c r="AH32" i="60"/>
  <c r="AJ58" i="60"/>
  <c r="AJ27" i="60"/>
  <c r="AI34" i="60"/>
  <c r="AH26" i="60"/>
  <c r="AJ24" i="60"/>
  <c r="AH31" i="60"/>
  <c r="AI29" i="60"/>
  <c r="V30" i="67"/>
  <c r="AJ32" i="60"/>
  <c r="AI28" i="60"/>
  <c r="AH24" i="60"/>
  <c r="AJ61" i="60"/>
  <c r="AJ57" i="60"/>
  <c r="AH50" i="60"/>
  <c r="AD57" i="60"/>
  <c r="T61" i="67"/>
  <c r="AE58" i="60"/>
  <c r="AI52" i="60"/>
  <c r="AE34" i="56"/>
  <c r="AE36" i="56"/>
  <c r="AF54" i="58"/>
  <c r="AE57" i="56"/>
  <c r="AF67" i="58"/>
  <c r="AJ37" i="60"/>
  <c r="AH36" i="60"/>
  <c r="AE29" i="60"/>
  <c r="AH28" i="60"/>
  <c r="AI31" i="60"/>
  <c r="AH37" i="60"/>
  <c r="AI32" i="60"/>
  <c r="AD28" i="60"/>
  <c r="AE55" i="60"/>
  <c r="AH65" i="60"/>
  <c r="AE53" i="60"/>
  <c r="P68" i="67"/>
  <c r="AJ68" i="60"/>
  <c r="AH68" i="60"/>
  <c r="AE32" i="52"/>
  <c r="AE35" i="56"/>
  <c r="AF50" i="58"/>
  <c r="AI61" i="60"/>
  <c r="AE51" i="60"/>
  <c r="AE67" i="60"/>
  <c r="AD38" i="52"/>
  <c r="AH49" i="52"/>
  <c r="AJ35" i="52"/>
  <c r="AE37" i="52"/>
  <c r="P54" i="67"/>
  <c r="AI61" i="52"/>
  <c r="AI57" i="52"/>
  <c r="AH48" i="52"/>
  <c r="AI54" i="52"/>
  <c r="AJ53" i="52"/>
  <c r="AI52" i="52"/>
  <c r="AJ50" i="52"/>
  <c r="AH67" i="52"/>
  <c r="AD67" i="52"/>
  <c r="AD29" i="56"/>
  <c r="AG38" i="56"/>
  <c r="AJ30" i="56"/>
  <c r="AF32" i="56"/>
  <c r="AH29" i="56"/>
  <c r="AJ37" i="56"/>
  <c r="AF31" i="56"/>
  <c r="AG29" i="56"/>
  <c r="AH36" i="56"/>
  <c r="AI24" i="56"/>
  <c r="AD30" i="56"/>
  <c r="AD24" i="56"/>
  <c r="AI26" i="56"/>
  <c r="AF58" i="56"/>
  <c r="AH58" i="56"/>
  <c r="AJ49" i="56"/>
  <c r="AG58" i="56"/>
  <c r="AH54" i="56"/>
  <c r="AH49" i="56"/>
  <c r="AJ68" i="56"/>
  <c r="AI59" i="56"/>
  <c r="AJ55" i="56"/>
  <c r="AD55" i="56"/>
  <c r="AH50" i="56"/>
  <c r="AJ48" i="56"/>
  <c r="AD52" i="56"/>
  <c r="AG48" i="56"/>
  <c r="AF66" i="56"/>
  <c r="AI68" i="56"/>
  <c r="AH65" i="56"/>
  <c r="AG65" i="56"/>
  <c r="AE28" i="58"/>
  <c r="AJ30" i="58"/>
  <c r="AD31" i="58"/>
  <c r="AG31" i="58"/>
  <c r="AJ32" i="58"/>
  <c r="AJ27" i="58"/>
  <c r="AD27" i="58"/>
  <c r="AE26" i="58"/>
  <c r="AH34" i="58"/>
  <c r="AH32" i="58"/>
  <c r="AI27" i="58"/>
  <c r="AD26" i="58"/>
  <c r="AE25" i="58"/>
  <c r="AI52" i="58"/>
  <c r="AE61" i="58"/>
  <c r="AD55" i="58"/>
  <c r="AG53" i="58"/>
  <c r="AI51" i="58"/>
  <c r="AD49" i="58"/>
  <c r="AJ59" i="58"/>
  <c r="AE59" i="58"/>
  <c r="AE49" i="58"/>
  <c r="AI55" i="58"/>
  <c r="AD54" i="58"/>
  <c r="AG52" i="58"/>
  <c r="AG66" i="58"/>
  <c r="AF60" i="52"/>
  <c r="AG60" i="56"/>
  <c r="AI34" i="52"/>
  <c r="AJ49" i="52"/>
  <c r="AI55" i="52"/>
  <c r="AD54" i="52"/>
  <c r="AD53" i="52"/>
  <c r="AE50" i="52"/>
  <c r="AE67" i="52"/>
  <c r="AH65" i="52"/>
  <c r="AI28" i="56"/>
  <c r="AG24" i="56"/>
  <c r="AI65" i="56"/>
  <c r="AI58" i="56"/>
  <c r="AF57" i="56"/>
  <c r="AI53" i="56"/>
  <c r="AI50" i="56"/>
  <c r="AD68" i="56"/>
  <c r="AE29" i="58"/>
  <c r="AE27" i="58"/>
  <c r="AE38" i="58"/>
  <c r="AA50" i="67"/>
  <c r="AG57" i="58"/>
  <c r="AH58" i="58"/>
  <c r="AB57" i="67"/>
  <c r="AD53" i="58"/>
  <c r="AE52" i="58"/>
  <c r="AH50" i="58"/>
  <c r="AH67" i="58"/>
  <c r="AE60" i="58"/>
  <c r="AH60" i="58"/>
  <c r="AI31" i="52"/>
  <c r="AH61" i="52"/>
  <c r="AD59" i="52"/>
  <c r="AD34" i="56"/>
  <c r="AJ34" i="56"/>
  <c r="AD50" i="56"/>
  <c r="AJ61" i="56"/>
  <c r="AG55" i="56"/>
  <c r="AG38" i="58"/>
  <c r="AI57" i="58"/>
  <c r="AD60" i="58"/>
  <c r="AF60" i="56"/>
  <c r="Y59" i="67"/>
  <c r="AG60" i="58"/>
  <c r="P60" i="67"/>
  <c r="AH60" i="52"/>
  <c r="Y28" i="67"/>
  <c r="AI60" i="60"/>
  <c r="AB60" i="67"/>
  <c r="H60" i="67"/>
  <c r="V60" i="67"/>
  <c r="AH64" i="56"/>
  <c r="AG37" i="56"/>
  <c r="AI29" i="56"/>
  <c r="AJ34" i="58"/>
  <c r="AD60" i="60"/>
  <c r="AH60" i="60"/>
  <c r="Q60" i="67"/>
  <c r="AJ60" i="56"/>
  <c r="AH60" i="56"/>
  <c r="K60" i="67"/>
  <c r="W60" i="67"/>
  <c r="N60" i="67"/>
  <c r="Q34" i="67"/>
  <c r="AA60" i="67"/>
  <c r="AJ60" i="60"/>
  <c r="AI60" i="58"/>
  <c r="X60" i="67"/>
  <c r="AD60" i="52"/>
  <c r="AJ60" i="52"/>
  <c r="AE60" i="60"/>
  <c r="M60" i="67"/>
  <c r="AD60" i="56"/>
  <c r="J60" i="67"/>
  <c r="Z60" i="67"/>
  <c r="AE60" i="52"/>
  <c r="AF60" i="58"/>
  <c r="AE60" i="56"/>
  <c r="AE28" i="60"/>
  <c r="AH25" i="60"/>
  <c r="AI54" i="60"/>
  <c r="AD58" i="60"/>
  <c r="AH61" i="60"/>
  <c r="AD55" i="60"/>
  <c r="AH48" i="60"/>
  <c r="AD51" i="60"/>
  <c r="AE50" i="60"/>
  <c r="AI68" i="60"/>
  <c r="AI36" i="52"/>
  <c r="AJ32" i="52"/>
  <c r="AH25" i="52"/>
  <c r="AH34" i="52"/>
  <c r="AD32" i="52"/>
  <c r="AD28" i="52"/>
  <c r="AJ67" i="52"/>
  <c r="AJ52" i="56"/>
  <c r="AJ66" i="56"/>
  <c r="AD28" i="58"/>
  <c r="AG34" i="58"/>
  <c r="AG61" i="58"/>
  <c r="AJ54" i="58"/>
  <c r="AJ67" i="58"/>
  <c r="AE51" i="56"/>
  <c r="AE54" i="56"/>
  <c r="AE66" i="56"/>
  <c r="AE26" i="60"/>
  <c r="AE34" i="60"/>
  <c r="AD26" i="60"/>
  <c r="AE25" i="60"/>
  <c r="AE48" i="60"/>
  <c r="AD50" i="60"/>
  <c r="AE49" i="60"/>
  <c r="AE66" i="60"/>
  <c r="AH36" i="52"/>
  <c r="AI27" i="52"/>
  <c r="AH35" i="52"/>
  <c r="AE38" i="52"/>
  <c r="AH30" i="52"/>
  <c r="AD31" i="52"/>
  <c r="AI58" i="52"/>
  <c r="AH55" i="52"/>
  <c r="AD61" i="52"/>
  <c r="AD57" i="52"/>
  <c r="AD49" i="52"/>
  <c r="AE48" i="52"/>
  <c r="AH68" i="52"/>
  <c r="AJ66" i="52"/>
  <c r="AH28" i="56"/>
  <c r="AD38" i="56"/>
  <c r="AI32" i="56"/>
  <c r="AJ28" i="56"/>
  <c r="AF26" i="56"/>
  <c r="AH35" i="56"/>
  <c r="AG57" i="56"/>
  <c r="AI52" i="56"/>
  <c r="AD51" i="56"/>
  <c r="AH57" i="56"/>
  <c r="AD49" i="56"/>
  <c r="AH68" i="56"/>
  <c r="AD66" i="56"/>
  <c r="AE31" i="58"/>
  <c r="AJ25" i="58"/>
  <c r="AG30" i="58"/>
  <c r="AH31" i="58"/>
  <c r="AI29" i="58"/>
  <c r="AG59" i="58"/>
  <c r="AD61" i="58"/>
  <c r="AH54" i="58"/>
  <c r="AF47" i="58"/>
  <c r="AI18" i="56"/>
  <c r="AF19" i="56"/>
  <c r="AH64" i="60"/>
  <c r="AH15" i="60"/>
  <c r="AH45" i="60"/>
  <c r="AH23" i="58"/>
  <c r="AG21" i="58"/>
  <c r="AJ15" i="52"/>
  <c r="AF35" i="58"/>
  <c r="AE32" i="56"/>
  <c r="AF51" i="58"/>
  <c r="AF53" i="58"/>
  <c r="AE55" i="56"/>
  <c r="AE52" i="56"/>
  <c r="AE49" i="56"/>
  <c r="AF65" i="58"/>
  <c r="AE68" i="56"/>
  <c r="AE30" i="60"/>
  <c r="AD61" i="60"/>
  <c r="AD31" i="60"/>
  <c r="AI27" i="60"/>
  <c r="AD29" i="60"/>
  <c r="AH30" i="60"/>
  <c r="AH35" i="60"/>
  <c r="AH57" i="60"/>
  <c r="AH34" i="60"/>
  <c r="AJ30" i="60"/>
  <c r="AH29" i="60"/>
  <c r="AI36" i="60"/>
  <c r="AI24" i="60"/>
  <c r="AJ35" i="60"/>
  <c r="AD35" i="60"/>
  <c r="AH55" i="60"/>
  <c r="AI58" i="60"/>
  <c r="AD59" i="60"/>
  <c r="AE59" i="60"/>
  <c r="AI50" i="60"/>
  <c r="AD49" i="60"/>
  <c r="AH54" i="60"/>
  <c r="AI53" i="60"/>
  <c r="AJ52" i="60"/>
  <c r="AD52" i="60"/>
  <c r="AH49" i="60"/>
  <c r="AI48" i="60"/>
  <c r="AD67" i="60"/>
  <c r="AJ67" i="60"/>
  <c r="AE68" i="60"/>
  <c r="AH66" i="60"/>
  <c r="AI30" i="52"/>
  <c r="AE29" i="52"/>
  <c r="AI28" i="52"/>
  <c r="AD27" i="52"/>
  <c r="AI35" i="52"/>
  <c r="AJ34" i="52"/>
  <c r="AH28" i="52"/>
  <c r="AJ26" i="52"/>
  <c r="AE25" i="52"/>
  <c r="AH52" i="52"/>
  <c r="AI29" i="52"/>
  <c r="AJ36" i="52"/>
  <c r="AE28" i="52"/>
  <c r="AD24" i="52"/>
  <c r="AE51" i="52"/>
  <c r="AH38" i="52"/>
  <c r="AJ30" i="52"/>
  <c r="AE30" i="52"/>
  <c r="AD36" i="52"/>
  <c r="AH26" i="52"/>
  <c r="AI25" i="52"/>
  <c r="AJ24" i="52"/>
  <c r="AJ58" i="52"/>
  <c r="AH59" i="52"/>
  <c r="AD58" i="52"/>
  <c r="AE61" i="52"/>
  <c r="AJ59" i="52"/>
  <c r="AE52" i="52"/>
  <c r="AH50" i="52"/>
  <c r="AI66" i="52"/>
  <c r="AI59" i="52"/>
  <c r="AE58" i="52"/>
  <c r="AH51" i="52"/>
  <c r="AH53" i="52"/>
  <c r="AI65" i="52"/>
  <c r="AJ68" i="52"/>
  <c r="AE68" i="52"/>
  <c r="AD68" i="52"/>
  <c r="AJ25" i="56"/>
  <c r="AH38" i="56"/>
  <c r="AJ36" i="56"/>
  <c r="AI25" i="56"/>
  <c r="AJ26" i="56"/>
  <c r="AH26" i="56"/>
  <c r="AF34" i="56"/>
  <c r="AH53" i="56"/>
  <c r="AF37" i="56"/>
  <c r="AI27" i="56"/>
  <c r="AI38" i="56"/>
  <c r="AH32" i="56"/>
  <c r="AI31" i="56"/>
  <c r="AJ29" i="56"/>
  <c r="AG28" i="56"/>
  <c r="AH61" i="56"/>
  <c r="AJ35" i="56"/>
  <c r="AD28" i="56"/>
  <c r="AH24" i="56"/>
  <c r="AI35" i="56"/>
  <c r="AD58" i="56"/>
  <c r="AD59" i="56"/>
  <c r="AJ51" i="56"/>
  <c r="AF50" i="56"/>
  <c r="AH48" i="56"/>
  <c r="AG61" i="56"/>
  <c r="AJ58" i="56"/>
  <c r="AI51" i="56"/>
  <c r="AI61" i="56"/>
  <c r="AJ59" i="56"/>
  <c r="AI57" i="56"/>
  <c r="AF55" i="56"/>
  <c r="AG54" i="56"/>
  <c r="AG53" i="56"/>
  <c r="AG52" i="56"/>
  <c r="AH51" i="56"/>
  <c r="AF48" i="56"/>
  <c r="AJ53" i="56"/>
  <c r="AD53" i="56"/>
  <c r="AF52" i="56"/>
  <c r="AG51" i="56"/>
  <c r="AG50" i="56"/>
  <c r="AI48" i="56"/>
  <c r="AD67" i="56"/>
  <c r="AJ67" i="56"/>
  <c r="AH66" i="56"/>
  <c r="AG66" i="56"/>
  <c r="AI25" i="58"/>
  <c r="AH53" i="58"/>
  <c r="AE35" i="58"/>
  <c r="AD32" i="58"/>
  <c r="AG25" i="58"/>
  <c r="AJ31" i="58"/>
  <c r="AJ24" i="58"/>
  <c r="AD38" i="58"/>
  <c r="AI36" i="58"/>
  <c r="AH24" i="58"/>
  <c r="AI34" i="58"/>
  <c r="AH25" i="58"/>
  <c r="AI24" i="58"/>
  <c r="AJ35" i="58"/>
  <c r="AH38" i="58"/>
  <c r="AI30" i="58"/>
  <c r="AI32" i="58"/>
  <c r="AI35" i="58"/>
  <c r="AE53" i="58"/>
  <c r="AJ61" i="58"/>
  <c r="AJ49" i="58"/>
  <c r="AI61" i="58"/>
  <c r="AG55" i="58"/>
  <c r="AI53" i="58"/>
  <c r="AI49" i="58"/>
  <c r="AG58" i="58"/>
  <c r="AD57" i="58"/>
  <c r="AJ52" i="58"/>
  <c r="AE51" i="58"/>
  <c r="AI59" i="58"/>
  <c r="AE58" i="58"/>
  <c r="AH57" i="58"/>
  <c r="AI50" i="58"/>
  <c r="AJ50" i="58"/>
  <c r="AG50" i="58"/>
  <c r="AG49" i="58"/>
  <c r="AH48" i="58"/>
  <c r="AJ66" i="58"/>
  <c r="AE66" i="58"/>
  <c r="AD68" i="58"/>
  <c r="AI65" i="58"/>
  <c r="AJ68" i="58"/>
  <c r="AE37" i="60"/>
  <c r="AD37" i="60"/>
  <c r="AD32" i="60"/>
  <c r="AE31" i="60"/>
  <c r="AI35" i="60"/>
  <c r="AJ55" i="60"/>
  <c r="AH53" i="60"/>
  <c r="AJ51" i="60"/>
  <c r="AD66" i="60"/>
  <c r="AD37" i="52"/>
  <c r="AI24" i="52"/>
  <c r="AJ28" i="52"/>
  <c r="AE27" i="52"/>
  <c r="AD35" i="52"/>
  <c r="AI51" i="52"/>
  <c r="AD50" i="52"/>
  <c r="AE66" i="52"/>
  <c r="AG32" i="56"/>
  <c r="AI30" i="56"/>
  <c r="AD36" i="56"/>
  <c r="AI49" i="56"/>
  <c r="AD48" i="56"/>
  <c r="AJ26" i="58"/>
  <c r="AJ58" i="58"/>
  <c r="AH51" i="58"/>
  <c r="AE50" i="58"/>
  <c r="AH65" i="58"/>
  <c r="AF64" i="58"/>
  <c r="AF38" i="58"/>
  <c r="AF25" i="58"/>
  <c r="AE38" i="56"/>
  <c r="AF48" i="58"/>
  <c r="AH52" i="60"/>
  <c r="AH38" i="60"/>
  <c r="AE54" i="60"/>
  <c r="AE32" i="60"/>
  <c r="AJ28" i="60"/>
  <c r="AE27" i="60"/>
  <c r="AD38" i="60"/>
  <c r="AJ26" i="60"/>
  <c r="AI55" i="60"/>
  <c r="AH59" i="60"/>
  <c r="AJ54" i="60"/>
  <c r="AJ49" i="60"/>
  <c r="AJ50" i="60"/>
  <c r="AI67" i="60"/>
  <c r="AE65" i="60"/>
  <c r="AJ52" i="52"/>
  <c r="AE31" i="52"/>
  <c r="AE26" i="52"/>
  <c r="AJ31" i="52"/>
  <c r="AD55" i="52"/>
  <c r="AE53" i="52"/>
  <c r="AJ54" i="52"/>
  <c r="AJ61" i="52"/>
  <c r="AH58" i="52"/>
  <c r="AI50" i="52"/>
  <c r="AD51" i="52"/>
  <c r="AE49" i="52"/>
  <c r="AI68" i="52"/>
  <c r="AD32" i="56"/>
  <c r="AG34" i="56"/>
  <c r="AF38" i="56"/>
  <c r="AJ32" i="56"/>
  <c r="AD25" i="56"/>
  <c r="AJ31" i="56"/>
  <c r="AF25" i="56"/>
  <c r="AJ24" i="56"/>
  <c r="AG67" i="56"/>
  <c r="AF54" i="56"/>
  <c r="AG24" i="58"/>
  <c r="AE37" i="58"/>
  <c r="AH30" i="58"/>
  <c r="AG36" i="58"/>
  <c r="AG32" i="58"/>
  <c r="AJ36" i="58"/>
  <c r="AE48" i="58"/>
  <c r="AJ57" i="58"/>
  <c r="AE57" i="58"/>
  <c r="AD66" i="58"/>
  <c r="AH68" i="58"/>
  <c r="AD67" i="58"/>
  <c r="AF37" i="58"/>
  <c r="AF26" i="58"/>
  <c r="AF32" i="58"/>
  <c r="AE27" i="56"/>
  <c r="AE29" i="56"/>
  <c r="AF59" i="58"/>
  <c r="AF57" i="58"/>
  <c r="AE48" i="56"/>
  <c r="AE59" i="56"/>
  <c r="AE53" i="56"/>
  <c r="AE50" i="56"/>
  <c r="AF66" i="58"/>
  <c r="AE65" i="56"/>
  <c r="AJ34" i="60"/>
  <c r="AI38" i="60"/>
  <c r="AD30" i="60"/>
  <c r="AE35" i="60"/>
  <c r="AI30" i="60"/>
  <c r="AJ29" i="60"/>
  <c r="AH27" i="60"/>
  <c r="AD36" i="60"/>
  <c r="AI25" i="60"/>
  <c r="AD24" i="60"/>
  <c r="AJ31" i="60"/>
  <c r="AD25" i="60"/>
  <c r="AI59" i="60"/>
  <c r="AJ36" i="60"/>
  <c r="AJ59" i="60"/>
  <c r="AI57" i="60"/>
  <c r="AE57" i="60"/>
  <c r="AE61" i="60"/>
  <c r="AH58" i="60"/>
  <c r="AI65" i="60"/>
  <c r="AJ66" i="60"/>
  <c r="AI66" i="60"/>
  <c r="AD65" i="60"/>
  <c r="AH67" i="60"/>
  <c r="AJ65" i="60"/>
  <c r="AH24" i="52"/>
  <c r="AD30" i="52"/>
  <c r="AJ38" i="52"/>
  <c r="AJ37" i="52"/>
  <c r="AH29" i="52"/>
  <c r="AD34" i="52"/>
  <c r="AJ29" i="52"/>
  <c r="AH37" i="52"/>
  <c r="AE34" i="52"/>
  <c r="AD29" i="52"/>
  <c r="AD52" i="52"/>
  <c r="AE54" i="52"/>
  <c r="AJ57" i="52"/>
  <c r="AH54" i="52"/>
  <c r="AI49" i="52"/>
  <c r="AE57" i="52"/>
  <c r="AH57" i="52"/>
  <c r="AJ51" i="52"/>
  <c r="AJ48" i="52"/>
  <c r="AD48" i="52"/>
  <c r="AI48" i="52"/>
  <c r="AI67" i="52"/>
  <c r="AD66" i="52"/>
  <c r="AE65" i="52"/>
  <c r="AH66" i="52"/>
  <c r="AJ65" i="52"/>
  <c r="AH37" i="56"/>
  <c r="AH34" i="56"/>
  <c r="AF36" i="56"/>
  <c r="AF27" i="56"/>
  <c r="AH31" i="56"/>
  <c r="AG35" i="56"/>
  <c r="AI34" i="56"/>
  <c r="AD31" i="56"/>
  <c r="AD27" i="56"/>
  <c r="AG31" i="56"/>
  <c r="AI36" i="56"/>
  <c r="AJ27" i="56"/>
  <c r="AG25" i="56"/>
  <c r="AF30" i="56"/>
  <c r="AI37" i="56"/>
  <c r="AH30" i="56"/>
  <c r="AF29" i="56"/>
  <c r="AG36" i="56"/>
  <c r="AH27" i="56"/>
  <c r="AD26" i="56"/>
  <c r="AF35" i="56"/>
  <c r="AF51" i="56"/>
  <c r="AF28" i="56"/>
  <c r="AG27" i="56"/>
  <c r="AG26" i="56"/>
  <c r="AH25" i="56"/>
  <c r="AD35" i="56"/>
  <c r="AF61" i="56"/>
  <c r="AG59" i="56"/>
  <c r="AH55" i="56"/>
  <c r="AJ57" i="56"/>
  <c r="AD57" i="56"/>
  <c r="AF49" i="56"/>
  <c r="AH59" i="56"/>
  <c r="AI55" i="56"/>
  <c r="AJ54" i="56"/>
  <c r="AD54" i="56"/>
  <c r="AF53" i="56"/>
  <c r="AG68" i="56"/>
  <c r="AI66" i="56"/>
  <c r="AH67" i="56"/>
  <c r="AD65" i="56"/>
  <c r="AH26" i="58"/>
  <c r="AD59" i="58"/>
  <c r="AH29" i="58"/>
  <c r="AH35" i="58"/>
  <c r="AD34" i="58"/>
  <c r="AD36" i="58"/>
  <c r="AH27" i="58"/>
  <c r="AE24" i="58"/>
  <c r="AJ38" i="58"/>
  <c r="AH28" i="58"/>
  <c r="AD30" i="58"/>
  <c r="AG29" i="58"/>
  <c r="AI28" i="58"/>
  <c r="AD25" i="58"/>
  <c r="AG35" i="58"/>
  <c r="AE55" i="58"/>
  <c r="AG37" i="58"/>
  <c r="AI38" i="58"/>
  <c r="AI31" i="58"/>
  <c r="AJ29" i="58"/>
  <c r="AD29" i="58"/>
  <c r="AE36" i="58"/>
  <c r="AG28" i="58"/>
  <c r="AD24" i="58"/>
  <c r="AJ51" i="58"/>
  <c r="AE34" i="58"/>
  <c r="AE30" i="58"/>
  <c r="AE32" i="58"/>
  <c r="AJ28" i="58"/>
  <c r="AG26" i="58"/>
  <c r="AD35" i="58"/>
  <c r="AJ55" i="58"/>
  <c r="AE54" i="58"/>
  <c r="AH52" i="58"/>
  <c r="AH59" i="58"/>
  <c r="AH55" i="58"/>
  <c r="AI54" i="58"/>
  <c r="AG51" i="58"/>
  <c r="AD50" i="58"/>
  <c r="AG48" i="58"/>
  <c r="AG54" i="58"/>
  <c r="AD51" i="58"/>
  <c r="AI48" i="58"/>
  <c r="AH49" i="58"/>
  <c r="AI67" i="58"/>
  <c r="AI68" i="58"/>
  <c r="AE67" i="58"/>
  <c r="AH66" i="58"/>
  <c r="AI66" i="58"/>
  <c r="AE65" i="58"/>
  <c r="AG20" i="56"/>
  <c r="AG43" i="56"/>
  <c r="AF64" i="56"/>
  <c r="AI64" i="60"/>
  <c r="V22" i="67"/>
  <c r="AH21" i="60"/>
  <c r="S23" i="67"/>
  <c r="AI18" i="58"/>
  <c r="AI20" i="58"/>
  <c r="AG23" i="58"/>
  <c r="AF15" i="52"/>
  <c r="AI15" i="56"/>
  <c r="AJ43" i="56"/>
  <c r="AH23" i="56"/>
  <c r="AH46" i="56"/>
  <c r="AF20" i="56"/>
  <c r="AF22" i="56"/>
  <c r="AJ23" i="60"/>
  <c r="AJ15" i="60"/>
  <c r="AA47" i="67"/>
  <c r="AA46" i="67"/>
  <c r="AJ44" i="60"/>
  <c r="X18" i="67"/>
  <c r="AI45" i="60"/>
  <c r="AH19" i="60"/>
  <c r="AG44" i="58"/>
  <c r="AJ47" i="52"/>
  <c r="AJ46" i="52"/>
  <c r="AJ64" i="52"/>
  <c r="AI43" i="52"/>
  <c r="AI19" i="52"/>
  <c r="AI46" i="52"/>
  <c r="AH47" i="52"/>
  <c r="AB46" i="67"/>
  <c r="AF21" i="58"/>
  <c r="AH15" i="56"/>
  <c r="AJ20" i="56"/>
  <c r="AI19" i="56"/>
  <c r="AH47" i="56"/>
  <c r="AF23" i="56"/>
  <c r="AG15" i="60"/>
  <c r="AJ23" i="58"/>
  <c r="AJ44" i="58"/>
  <c r="AH43" i="58"/>
  <c r="AH44" i="58"/>
  <c r="AI64" i="52"/>
  <c r="AH43" i="52"/>
  <c r="AJ64" i="56"/>
  <c r="AH45" i="56"/>
  <c r="AI47" i="60"/>
  <c r="AJ45" i="56"/>
  <c r="AI44" i="56"/>
  <c r="AF47" i="56"/>
  <c r="W67" i="67"/>
  <c r="AI15" i="60"/>
  <c r="AI47" i="56"/>
  <c r="AH43" i="56"/>
  <c r="AJ46" i="60"/>
  <c r="AI20" i="60"/>
  <c r="AI22" i="60"/>
  <c r="AH46" i="58"/>
  <c r="AG45" i="58"/>
  <c r="AJ21" i="52"/>
  <c r="AH45" i="52"/>
  <c r="AH18" i="52"/>
  <c r="AG45" i="56"/>
  <c r="W68" i="67"/>
  <c r="AH15" i="58"/>
  <c r="AJ45" i="52"/>
  <c r="AJ21" i="60"/>
  <c r="AJ45" i="60"/>
  <c r="AH46" i="60"/>
  <c r="AH47" i="60"/>
  <c r="AH20" i="60"/>
  <c r="AI15" i="58"/>
  <c r="AG43" i="58"/>
  <c r="AJ19" i="52"/>
  <c r="AI15" i="52"/>
  <c r="AH44" i="52"/>
  <c r="AG15" i="56"/>
  <c r="AJ47" i="56"/>
  <c r="AG44" i="56"/>
  <c r="AG46" i="56"/>
  <c r="AG47" i="56"/>
  <c r="AF46" i="56"/>
  <c r="Z61" i="67"/>
  <c r="AA64" i="67"/>
  <c r="AA68" i="67"/>
  <c r="AF15" i="60"/>
  <c r="AF20" i="58"/>
  <c r="AF15" i="58"/>
  <c r="AJ15" i="56"/>
  <c r="AF15" i="56"/>
  <c r="AJ46" i="56"/>
  <c r="AJ44" i="56"/>
  <c r="AI64" i="56"/>
  <c r="AI45" i="56"/>
  <c r="AI46" i="56"/>
  <c r="AH44" i="56"/>
  <c r="AB51" i="67"/>
  <c r="Z67" i="67"/>
  <c r="AA52" i="67"/>
  <c r="AA67" i="67"/>
  <c r="AJ47" i="60"/>
  <c r="Z64" i="67"/>
  <c r="AJ64" i="60"/>
  <c r="Y53" i="67"/>
  <c r="Y48" i="67"/>
  <c r="X48" i="67"/>
  <c r="Y52" i="67"/>
  <c r="Y55" i="67"/>
  <c r="Y46" i="67"/>
  <c r="W65" i="67"/>
  <c r="Y43" i="67"/>
  <c r="U51" i="67"/>
  <c r="V49" i="67"/>
  <c r="V61" i="67"/>
  <c r="T37" i="67"/>
  <c r="V46" i="67"/>
  <c r="V57" i="67"/>
  <c r="S46" i="67"/>
  <c r="S49" i="67"/>
  <c r="S43" i="67"/>
  <c r="P58" i="67"/>
  <c r="AJ46" i="58"/>
  <c r="AI19" i="58"/>
  <c r="AI47" i="58"/>
  <c r="AH64" i="58"/>
  <c r="AH47" i="58"/>
  <c r="AG46" i="58"/>
  <c r="AJ43" i="52"/>
  <c r="AJ44" i="52"/>
  <c r="AI45" i="52"/>
  <c r="AH22" i="52"/>
  <c r="AH21" i="52"/>
  <c r="AH64" i="52"/>
  <c r="AH15" i="52"/>
  <c r="AG64" i="56"/>
  <c r="AF18" i="56"/>
  <c r="AF45" i="56"/>
  <c r="AF44" i="56"/>
  <c r="AI44" i="60"/>
  <c r="AH43" i="60"/>
  <c r="AJ22" i="58"/>
  <c r="AJ64" i="58"/>
  <c r="AJ43" i="58"/>
  <c r="AJ47" i="58"/>
  <c r="AI46" i="58"/>
  <c r="AI43" i="58"/>
  <c r="AI44" i="58"/>
  <c r="AH45" i="58"/>
  <c r="AH19" i="58"/>
  <c r="AG64" i="58"/>
  <c r="AG47" i="58"/>
  <c r="AG15" i="58"/>
  <c r="AI44" i="52"/>
  <c r="AI47" i="52"/>
  <c r="AG15" i="52"/>
  <c r="AA59" i="67"/>
  <c r="AA61" i="67"/>
  <c r="AH18" i="56"/>
  <c r="AI43" i="56"/>
  <c r="AF43" i="56"/>
  <c r="AA58" i="67"/>
  <c r="T58" i="67"/>
  <c r="Z38" i="67"/>
  <c r="W38" i="67"/>
  <c r="T36" i="67"/>
  <c r="AI18" i="60"/>
  <c r="AA37" i="67"/>
  <c r="AJ18" i="60"/>
  <c r="AI19" i="60"/>
  <c r="AH18" i="60"/>
  <c r="AJ20" i="60"/>
  <c r="AJ19" i="60"/>
  <c r="AI21" i="60"/>
  <c r="AH22" i="60"/>
  <c r="AH23" i="60"/>
  <c r="AF22" i="58"/>
  <c r="AJ19" i="58"/>
  <c r="AI22" i="58"/>
  <c r="AH18" i="58"/>
  <c r="AH20" i="58"/>
  <c r="AI21" i="58"/>
  <c r="AF19" i="58"/>
  <c r="AJ21" i="58"/>
  <c r="AJ18" i="58"/>
  <c r="AI23" i="58"/>
  <c r="AG19" i="58"/>
  <c r="AG22" i="58"/>
  <c r="AJ20" i="58"/>
  <c r="AH22" i="58"/>
  <c r="AH21" i="58"/>
  <c r="AG20" i="58"/>
  <c r="AG18" i="58"/>
  <c r="AJ22" i="56"/>
  <c r="AI21" i="56"/>
  <c r="AH22" i="56"/>
  <c r="AG23" i="56"/>
  <c r="AF21" i="56"/>
  <c r="AJ18" i="56"/>
  <c r="AJ23" i="56"/>
  <c r="AI20" i="56"/>
  <c r="AI22" i="56"/>
  <c r="AH20" i="56"/>
  <c r="AG18" i="56"/>
  <c r="AB24" i="67"/>
  <c r="AB25" i="67"/>
  <c r="AA35" i="67"/>
  <c r="X36" i="67"/>
  <c r="Y34" i="67"/>
  <c r="X23" i="67"/>
  <c r="U25" i="67"/>
  <c r="U26" i="67"/>
  <c r="V24" i="67"/>
  <c r="V23" i="67"/>
  <c r="AH19" i="56"/>
  <c r="AJ21" i="56"/>
  <c r="AJ19" i="56"/>
  <c r="AI23" i="56"/>
  <c r="AH21" i="56"/>
  <c r="AG22" i="56"/>
  <c r="AG21" i="56"/>
  <c r="AG19" i="56"/>
  <c r="AB38" i="67"/>
  <c r="X22" i="67"/>
  <c r="P34" i="67"/>
  <c r="Y23" i="67"/>
  <c r="X34" i="67"/>
  <c r="V20" i="67"/>
  <c r="S31" i="67"/>
  <c r="AJ18" i="52"/>
  <c r="AI23" i="52"/>
  <c r="AH23" i="52"/>
  <c r="AJ23" i="52"/>
  <c r="AI22" i="52"/>
  <c r="AJ22" i="52"/>
  <c r="AJ20" i="52"/>
  <c r="AI21" i="52"/>
  <c r="AI20" i="52"/>
  <c r="AI18" i="52"/>
  <c r="AH20" i="52"/>
  <c r="AH19" i="52"/>
  <c r="AF23" i="58"/>
  <c r="AF45" i="58"/>
  <c r="AF18" i="58"/>
  <c r="AB68" i="67"/>
  <c r="Y68" i="67"/>
  <c r="V64" i="67"/>
  <c r="U34" i="67"/>
  <c r="V32" i="67"/>
  <c r="Y31" i="67"/>
  <c r="AF46" i="58"/>
  <c r="AF44" i="58"/>
  <c r="W54" i="67"/>
  <c r="W23" i="67"/>
  <c r="AI23" i="60"/>
  <c r="W46" i="67"/>
  <c r="AI46" i="60"/>
  <c r="T28" i="67"/>
  <c r="T44" i="67"/>
  <c r="AH44" i="60"/>
  <c r="Q28" i="67"/>
  <c r="N32" i="67"/>
  <c r="N54" i="67"/>
  <c r="N24" i="67"/>
  <c r="AF43" i="58"/>
  <c r="Z52" i="67"/>
  <c r="Z24" i="67"/>
  <c r="Z43" i="67"/>
  <c r="AJ43" i="60"/>
  <c r="Z22" i="67"/>
  <c r="AJ22" i="60"/>
  <c r="W53" i="67"/>
  <c r="W43" i="67"/>
  <c r="AI43" i="60"/>
  <c r="W26" i="67"/>
  <c r="W52" i="67"/>
  <c r="T53" i="67"/>
  <c r="Q20" i="67"/>
  <c r="N50" i="67"/>
  <c r="N21" i="67"/>
  <c r="T29" i="67"/>
  <c r="N29" i="67"/>
  <c r="Z70" i="41"/>
  <c r="N70" i="41"/>
  <c r="T70" i="56"/>
  <c r="S70" i="56"/>
  <c r="N70" i="56"/>
  <c r="AB52" i="67"/>
  <c r="AA24" i="67"/>
  <c r="AA19" i="67"/>
  <c r="AB48" i="67"/>
  <c r="Z28" i="67"/>
  <c r="AB47" i="67"/>
  <c r="Z47" i="67"/>
  <c r="AA66" i="67"/>
  <c r="AB28" i="67"/>
  <c r="AB20" i="67"/>
  <c r="AB30" i="67"/>
  <c r="Z26" i="67"/>
  <c r="AA48" i="67"/>
  <c r="W55" i="67"/>
  <c r="W24" i="67"/>
  <c r="Y27" i="67"/>
  <c r="W28" i="67"/>
  <c r="Y32" i="67"/>
  <c r="W50" i="67"/>
  <c r="X19" i="67"/>
  <c r="W25" i="67"/>
  <c r="X67" i="67"/>
  <c r="X49" i="67"/>
  <c r="Y21" i="67"/>
  <c r="X54" i="67"/>
  <c r="W18" i="67"/>
  <c r="X61" i="67"/>
  <c r="X31" i="67"/>
  <c r="V67" i="67"/>
  <c r="U30" i="67"/>
  <c r="U24" i="67"/>
  <c r="T32" i="67"/>
  <c r="U20" i="67"/>
  <c r="V35" i="67"/>
  <c r="U35" i="67"/>
  <c r="V70" i="60"/>
  <c r="V15" i="67"/>
  <c r="U43" i="67"/>
  <c r="T30" i="67"/>
  <c r="Q27" i="67"/>
  <c r="S70" i="60"/>
  <c r="S15" i="67"/>
  <c r="T70" i="41"/>
  <c r="Z70" i="56"/>
  <c r="Q70" i="56"/>
  <c r="AB21" i="67"/>
  <c r="AB43" i="67"/>
  <c r="Z23" i="67"/>
  <c r="AA23" i="67"/>
  <c r="AB58" i="67"/>
  <c r="Z70" i="60"/>
  <c r="Z15" i="67"/>
  <c r="Z59" i="67"/>
  <c r="AA49" i="67"/>
  <c r="AB29" i="67"/>
  <c r="AB37" i="67"/>
  <c r="AB65" i="67"/>
  <c r="Z32" i="67"/>
  <c r="Z36" i="67"/>
  <c r="AA18" i="67"/>
  <c r="AB59" i="67"/>
  <c r="Z49" i="67"/>
  <c r="AA26" i="67"/>
  <c r="AB35" i="67"/>
  <c r="Z66" i="67"/>
  <c r="AA25" i="67"/>
  <c r="Z18" i="67"/>
  <c r="Z35" i="67"/>
  <c r="AA54" i="67"/>
  <c r="Y44" i="67"/>
  <c r="W61" i="67"/>
  <c r="X43" i="67"/>
  <c r="W34" i="67"/>
  <c r="Y70" i="60"/>
  <c r="Y15" i="67"/>
  <c r="W19" i="67"/>
  <c r="Y22" i="67"/>
  <c r="X20" i="67"/>
  <c r="X65" i="67"/>
  <c r="X35" i="67"/>
  <c r="W31" i="67"/>
  <c r="W36" i="67"/>
  <c r="Y49" i="67"/>
  <c r="X50" i="67"/>
  <c r="Y66" i="67"/>
  <c r="X58" i="67"/>
  <c r="W70" i="60"/>
  <c r="W15" i="67"/>
  <c r="W64" i="67"/>
  <c r="Y38" i="67"/>
  <c r="X26" i="67"/>
  <c r="T25" i="67"/>
  <c r="V29" i="67"/>
  <c r="U48" i="67"/>
  <c r="V28" i="67"/>
  <c r="T24" i="67"/>
  <c r="T35" i="67"/>
  <c r="U54" i="67"/>
  <c r="V27" i="67"/>
  <c r="T38" i="67"/>
  <c r="U18" i="67"/>
  <c r="V48" i="67"/>
  <c r="V59" i="67"/>
  <c r="T49" i="67"/>
  <c r="U29" i="67"/>
  <c r="U46" i="67"/>
  <c r="U55" i="67"/>
  <c r="T50" i="67"/>
  <c r="U23" i="67"/>
  <c r="V65" i="67"/>
  <c r="V34" i="67"/>
  <c r="V18" i="67"/>
  <c r="S54" i="67"/>
  <c r="Q29" i="67"/>
  <c r="S35" i="67"/>
  <c r="S22" i="67"/>
  <c r="Q25" i="67"/>
  <c r="Q30" i="67"/>
  <c r="S32" i="67"/>
  <c r="S38" i="67"/>
  <c r="Q70" i="60"/>
  <c r="Q15" i="67"/>
  <c r="Q32" i="67"/>
  <c r="Q22" i="67"/>
  <c r="Q57" i="67"/>
  <c r="N67" i="67"/>
  <c r="P64" i="67"/>
  <c r="N58" i="67"/>
  <c r="N30" i="67"/>
  <c r="P26" i="67"/>
  <c r="P32" i="67"/>
  <c r="N48" i="67"/>
  <c r="N55" i="67"/>
  <c r="P45" i="67"/>
  <c r="N52" i="67"/>
  <c r="P51" i="67"/>
  <c r="P44" i="67"/>
  <c r="N70" i="60"/>
  <c r="N15" i="67"/>
  <c r="P27" i="67"/>
  <c r="P30" i="67"/>
  <c r="V70" i="58"/>
  <c r="T70" i="58"/>
  <c r="S26" i="67"/>
  <c r="S70" i="58"/>
  <c r="P57" i="67"/>
  <c r="Z70" i="52"/>
  <c r="Y70" i="52"/>
  <c r="P20" i="67"/>
  <c r="Q59" i="67"/>
  <c r="Q36" i="67"/>
  <c r="Q31" i="67"/>
  <c r="S58" i="67"/>
  <c r="S44" i="67"/>
  <c r="Q38" i="67"/>
  <c r="Q46" i="67"/>
  <c r="Q53" i="67"/>
  <c r="S45" i="67"/>
  <c r="S36" i="67"/>
  <c r="S18" i="67"/>
  <c r="Q49" i="67"/>
  <c r="P18" i="67"/>
  <c r="N22" i="67"/>
  <c r="N46" i="67"/>
  <c r="P55" i="67"/>
  <c r="N27" i="67"/>
  <c r="P36" i="67"/>
  <c r="P23" i="67"/>
  <c r="N26" i="67"/>
  <c r="N51" i="67"/>
  <c r="P28" i="67"/>
  <c r="N28" i="67"/>
  <c r="N36" i="67"/>
  <c r="P53" i="67"/>
  <c r="P70" i="60"/>
  <c r="P15" i="67"/>
  <c r="P49" i="67"/>
  <c r="P38" i="67"/>
  <c r="AB70" i="58"/>
  <c r="U53" i="67"/>
  <c r="V70" i="52"/>
  <c r="T70" i="52"/>
  <c r="H35" i="67"/>
  <c r="AB70" i="56"/>
  <c r="Y70" i="56"/>
  <c r="W70" i="56"/>
  <c r="P70" i="56"/>
  <c r="AB26" i="67"/>
  <c r="Z46" i="67"/>
  <c r="Z37" i="67"/>
  <c r="AA27" i="67"/>
  <c r="AB27" i="67"/>
  <c r="AB61" i="67"/>
  <c r="Z51" i="67"/>
  <c r="Z53" i="67"/>
  <c r="AA30" i="67"/>
  <c r="AB19" i="67"/>
  <c r="AB67" i="67"/>
  <c r="AB36" i="67"/>
  <c r="Z21" i="67"/>
  <c r="Z54" i="67"/>
  <c r="Z57" i="67"/>
  <c r="AA45" i="67"/>
  <c r="AA38" i="67"/>
  <c r="AB32" i="67"/>
  <c r="Z48" i="67"/>
  <c r="AA34" i="67"/>
  <c r="AA21" i="67"/>
  <c r="AB31" i="67"/>
  <c r="Z55" i="67"/>
  <c r="AA29" i="67"/>
  <c r="AB49" i="67"/>
  <c r="AB45" i="67"/>
  <c r="AB18" i="67"/>
  <c r="Z44" i="67"/>
  <c r="Z34" i="67"/>
  <c r="Z45" i="67"/>
  <c r="AA53" i="67"/>
  <c r="AA20" i="67"/>
  <c r="W35" i="67"/>
  <c r="X51" i="67"/>
  <c r="Y67" i="67"/>
  <c r="W51" i="67"/>
  <c r="X47" i="67"/>
  <c r="Y20" i="67"/>
  <c r="W47" i="67"/>
  <c r="Y19" i="67"/>
  <c r="X28" i="67"/>
  <c r="W20" i="67"/>
  <c r="Y54" i="67"/>
  <c r="Y36" i="67"/>
  <c r="X30" i="67"/>
  <c r="X64" i="67"/>
  <c r="W59" i="67"/>
  <c r="W58" i="67"/>
  <c r="Y57" i="67"/>
  <c r="Y18" i="67"/>
  <c r="Y24" i="67"/>
  <c r="X29" i="67"/>
  <c r="X37" i="67"/>
  <c r="X27" i="67"/>
  <c r="Y35" i="67"/>
  <c r="X59" i="67"/>
  <c r="W22" i="67"/>
  <c r="W45" i="67"/>
  <c r="W29" i="67"/>
  <c r="Y61" i="67"/>
  <c r="Y47" i="67"/>
  <c r="Y50" i="67"/>
  <c r="X46" i="67"/>
  <c r="X66" i="67"/>
  <c r="U44" i="67"/>
  <c r="T52" i="67"/>
  <c r="T19" i="67"/>
  <c r="V31" i="67"/>
  <c r="T15" i="67"/>
  <c r="T70" i="60"/>
  <c r="U19" i="67"/>
  <c r="U47" i="67"/>
  <c r="V55" i="67"/>
  <c r="T46" i="67"/>
  <c r="T55" i="67"/>
  <c r="U27" i="67"/>
  <c r="V66" i="67"/>
  <c r="V50" i="67"/>
  <c r="T45" i="67"/>
  <c r="U37" i="67"/>
  <c r="U22" i="67"/>
  <c r="V43" i="67"/>
  <c r="V19" i="67"/>
  <c r="T31" i="67"/>
  <c r="T54" i="67"/>
  <c r="T47" i="67"/>
  <c r="U31" i="67"/>
  <c r="U45" i="67"/>
  <c r="V45" i="67"/>
  <c r="V38" i="67"/>
  <c r="T21" i="67"/>
  <c r="T20" i="67"/>
  <c r="T48" i="67"/>
  <c r="S29" i="67"/>
  <c r="Q44" i="67"/>
  <c r="Q43" i="67"/>
  <c r="S34" i="67"/>
  <c r="Q21" i="67"/>
  <c r="S28" i="67"/>
  <c r="Q24" i="67"/>
  <c r="Q52" i="67"/>
  <c r="Q61" i="67"/>
  <c r="S53" i="67"/>
  <c r="S48" i="67"/>
  <c r="S52" i="67"/>
  <c r="Q47" i="67"/>
  <c r="Q55" i="67"/>
  <c r="S24" i="67"/>
  <c r="S27" i="67"/>
  <c r="S51" i="67"/>
  <c r="Q48" i="67"/>
  <c r="Q19" i="67"/>
  <c r="N23" i="67"/>
  <c r="P47" i="67"/>
  <c r="N43" i="67"/>
  <c r="N45" i="67"/>
  <c r="N47" i="67"/>
  <c r="P24" i="67"/>
  <c r="P66" i="67"/>
  <c r="N37" i="67"/>
  <c r="N66" i="67"/>
  <c r="P22" i="67"/>
  <c r="N65" i="67"/>
  <c r="N19" i="67"/>
  <c r="P29" i="67"/>
  <c r="N64" i="67"/>
  <c r="N53" i="67"/>
  <c r="N59" i="67"/>
  <c r="P48" i="67"/>
  <c r="P67" i="67"/>
  <c r="P31" i="67"/>
  <c r="P25" i="67"/>
  <c r="Z70" i="58"/>
  <c r="W70" i="58"/>
  <c r="Y70" i="58"/>
  <c r="T18" i="67"/>
  <c r="S25" i="67"/>
  <c r="Q45" i="67"/>
  <c r="N18" i="67"/>
  <c r="P70" i="58"/>
  <c r="W70" i="52"/>
  <c r="S70" i="52"/>
  <c r="N70" i="52"/>
  <c r="W70" i="41"/>
  <c r="Q70" i="41"/>
  <c r="V70" i="56"/>
  <c r="AB34" i="67"/>
  <c r="AB22" i="67"/>
  <c r="Z30" i="67"/>
  <c r="Z68" i="67"/>
  <c r="AA55" i="67"/>
  <c r="AB64" i="67"/>
  <c r="AB66" i="67"/>
  <c r="Z29" i="67"/>
  <c r="AA36" i="67"/>
  <c r="AA65" i="67"/>
  <c r="AB54" i="67"/>
  <c r="AB44" i="67"/>
  <c r="Z25" i="67"/>
  <c r="Z58" i="67"/>
  <c r="Z20" i="67"/>
  <c r="AA43" i="67"/>
  <c r="AA51" i="67"/>
  <c r="AA28" i="67"/>
  <c r="AB53" i="67"/>
  <c r="Z27" i="67"/>
  <c r="AA44" i="67"/>
  <c r="AB50" i="67"/>
  <c r="Z65" i="67"/>
  <c r="Z31" i="67"/>
  <c r="AA57" i="67"/>
  <c r="AB15" i="67"/>
  <c r="AB70" i="60"/>
  <c r="AB23" i="67"/>
  <c r="AB55" i="67"/>
  <c r="Z19" i="67"/>
  <c r="Z50" i="67"/>
  <c r="AA22" i="67"/>
  <c r="AA31" i="67"/>
  <c r="AA32" i="67"/>
  <c r="W44" i="67"/>
  <c r="W27" i="67"/>
  <c r="X52" i="67"/>
  <c r="Y45" i="67"/>
  <c r="W32" i="67"/>
  <c r="X38" i="67"/>
  <c r="W49" i="67"/>
  <c r="X57" i="67"/>
  <c r="W21" i="67"/>
  <c r="Y30" i="67"/>
  <c r="X24" i="67"/>
  <c r="Y37" i="67"/>
  <c r="X25" i="67"/>
  <c r="W30" i="67"/>
  <c r="W57" i="67"/>
  <c r="W48" i="67"/>
  <c r="Y26" i="67"/>
  <c r="Y29" i="67"/>
  <c r="Y65" i="67"/>
  <c r="X44" i="67"/>
  <c r="X32" i="67"/>
  <c r="X68" i="67"/>
  <c r="Y58" i="67"/>
  <c r="X45" i="67"/>
  <c r="W66" i="67"/>
  <c r="W37" i="67"/>
  <c r="Y25" i="67"/>
  <c r="Y51" i="67"/>
  <c r="Y64" i="67"/>
  <c r="X55" i="67"/>
  <c r="X21" i="67"/>
  <c r="X53" i="67"/>
  <c r="V37" i="67"/>
  <c r="U32" i="67"/>
  <c r="V47" i="67"/>
  <c r="V25" i="67"/>
  <c r="U28" i="67"/>
  <c r="V68" i="67"/>
  <c r="V44" i="67"/>
  <c r="T22" i="67"/>
  <c r="U61" i="67"/>
  <c r="V51" i="67"/>
  <c r="V21" i="67"/>
  <c r="T43" i="67"/>
  <c r="U36" i="67"/>
  <c r="V58" i="67"/>
  <c r="T23" i="67"/>
  <c r="U52" i="67"/>
  <c r="U21" i="67"/>
  <c r="U38" i="67"/>
  <c r="V52" i="67"/>
  <c r="V54" i="67"/>
  <c r="T27" i="67"/>
  <c r="T26" i="67"/>
  <c r="U49" i="67"/>
  <c r="U58" i="67"/>
  <c r="V26" i="67"/>
  <c r="V53" i="67"/>
  <c r="V36" i="67"/>
  <c r="T51" i="67"/>
  <c r="T34" i="67"/>
  <c r="S37" i="67"/>
  <c r="Q18" i="67"/>
  <c r="S20" i="67"/>
  <c r="S61" i="67"/>
  <c r="Q54" i="67"/>
  <c r="Q35" i="67"/>
  <c r="S21" i="67"/>
  <c r="S47" i="67"/>
  <c r="Q26" i="67"/>
  <c r="Q51" i="67"/>
  <c r="Q37" i="67"/>
  <c r="S50" i="67"/>
  <c r="S19" i="67"/>
  <c r="S55" i="67"/>
  <c r="Q23" i="67"/>
  <c r="N35" i="67"/>
  <c r="N25" i="67"/>
  <c r="N31" i="67"/>
  <c r="N57" i="67"/>
  <c r="P50" i="67"/>
  <c r="N44" i="67"/>
  <c r="P35" i="67"/>
  <c r="P19" i="67"/>
  <c r="N20" i="67"/>
  <c r="N34" i="67"/>
  <c r="P46" i="67"/>
  <c r="N61" i="67"/>
  <c r="P21" i="67"/>
  <c r="P43" i="67"/>
  <c r="N38" i="67"/>
  <c r="N49" i="67"/>
  <c r="N68" i="67"/>
  <c r="P52" i="67"/>
  <c r="P61" i="67"/>
  <c r="P65" i="67"/>
  <c r="P59" i="67"/>
  <c r="S30" i="67"/>
  <c r="Q50" i="67"/>
  <c r="Q70" i="58"/>
  <c r="Q58" i="67"/>
  <c r="N70" i="58"/>
  <c r="AB70" i="52"/>
  <c r="Q70" i="52"/>
  <c r="P70" i="52"/>
  <c r="K35" i="67"/>
  <c r="J35" i="67"/>
  <c r="M35" i="67"/>
  <c r="J32" i="67"/>
  <c r="M57" i="67"/>
  <c r="M46" i="67"/>
  <c r="J31" i="67"/>
  <c r="M53" i="67"/>
  <c r="M47" i="67"/>
  <c r="J46" i="67"/>
  <c r="M38" i="67"/>
  <c r="H55" i="67"/>
  <c r="J55" i="67"/>
  <c r="K44" i="67"/>
  <c r="K53" i="67"/>
  <c r="K55" i="67"/>
  <c r="K30" i="67"/>
  <c r="M30" i="67"/>
  <c r="M31" i="67"/>
  <c r="K50" i="67"/>
  <c r="H34" i="67"/>
  <c r="H54" i="67"/>
  <c r="J51" i="67"/>
  <c r="J38" i="67"/>
  <c r="K54" i="67"/>
  <c r="M50" i="67"/>
  <c r="K52" i="67"/>
  <c r="K57" i="67"/>
  <c r="M51" i="67"/>
  <c r="J54" i="67"/>
  <c r="H38" i="67"/>
  <c r="K31" i="67"/>
  <c r="H30" i="67"/>
  <c r="H31" i="67"/>
  <c r="J44" i="67"/>
  <c r="H49" i="67"/>
  <c r="K32" i="67"/>
  <c r="H53" i="67"/>
  <c r="H51" i="67"/>
  <c r="K47" i="67"/>
  <c r="H45" i="67"/>
  <c r="J30" i="67"/>
  <c r="J49" i="67"/>
  <c r="J57" i="67"/>
  <c r="M49" i="67"/>
  <c r="M54" i="67"/>
  <c r="M52" i="67"/>
  <c r="J45" i="67"/>
  <c r="M55" i="67"/>
  <c r="K45" i="67"/>
  <c r="M37" i="67"/>
  <c r="H48" i="67"/>
  <c r="M32" i="67"/>
  <c r="H57" i="67"/>
  <c r="K37" i="67"/>
  <c r="H46" i="67"/>
  <c r="J34" i="67"/>
  <c r="K48" i="67"/>
  <c r="K34" i="67"/>
  <c r="J37" i="67"/>
  <c r="M48" i="67"/>
  <c r="J53" i="67"/>
  <c r="K51" i="67"/>
  <c r="M44" i="67"/>
  <c r="K49" i="67"/>
  <c r="M45" i="67"/>
  <c r="J50" i="67"/>
  <c r="K38" i="67"/>
  <c r="J52" i="67"/>
  <c r="H47" i="67"/>
  <c r="H32" i="67"/>
  <c r="H37" i="67"/>
  <c r="M34" i="67"/>
  <c r="H52" i="67"/>
  <c r="J48" i="67"/>
  <c r="K46" i="67"/>
  <c r="H44" i="67"/>
  <c r="H50" i="67"/>
  <c r="J47" i="67"/>
  <c r="K24" i="67"/>
  <c r="M25" i="67"/>
  <c r="K29" i="67"/>
  <c r="J36" i="67"/>
  <c r="K15" i="67"/>
  <c r="M23" i="67"/>
  <c r="M68" i="67"/>
  <c r="M27" i="67"/>
  <c r="H18" i="67"/>
  <c r="K26" i="67"/>
  <c r="J22" i="67"/>
  <c r="M20" i="67"/>
  <c r="M24" i="67"/>
  <c r="K28" i="67"/>
  <c r="M67" i="67"/>
  <c r="J25" i="67"/>
  <c r="J27" i="67"/>
  <c r="M18" i="67"/>
  <c r="K61" i="67"/>
  <c r="J19" i="67"/>
  <c r="M64" i="67"/>
  <c r="K27" i="67"/>
  <c r="H43" i="67"/>
  <c r="K21" i="67"/>
  <c r="J24" i="67"/>
  <c r="H29" i="67"/>
  <c r="M21" i="67"/>
  <c r="M19" i="67"/>
  <c r="M15" i="67"/>
  <c r="K58" i="67"/>
  <c r="H23" i="67"/>
  <c r="M59" i="67"/>
  <c r="J29" i="67"/>
  <c r="H22" i="67"/>
  <c r="M26" i="67"/>
  <c r="K36" i="67"/>
  <c r="H58" i="67"/>
  <c r="M65" i="67"/>
  <c r="J61" i="67"/>
  <c r="H66" i="67"/>
  <c r="H24" i="67"/>
  <c r="H27" i="67"/>
  <c r="M28" i="67"/>
  <c r="J21" i="67"/>
  <c r="K18" i="67"/>
  <c r="K23" i="67"/>
  <c r="M36" i="67"/>
  <c r="H15" i="67"/>
  <c r="K22" i="67"/>
  <c r="H25" i="67"/>
  <c r="J43" i="67"/>
  <c r="J18" i="67"/>
  <c r="H20" i="67"/>
  <c r="H59" i="67"/>
  <c r="H64" i="67"/>
  <c r="J59" i="67"/>
  <c r="H67" i="67"/>
  <c r="J20" i="67"/>
  <c r="H26" i="67"/>
  <c r="M29" i="67"/>
  <c r="H65" i="67"/>
  <c r="M66" i="67"/>
  <c r="K19" i="67"/>
  <c r="J15" i="67"/>
  <c r="M43" i="67"/>
  <c r="J23" i="67"/>
  <c r="H36" i="67"/>
  <c r="K20" i="67"/>
  <c r="H28" i="67"/>
  <c r="K59" i="67"/>
  <c r="J26" i="67"/>
  <c r="M61" i="67"/>
  <c r="H19" i="67"/>
  <c r="H21" i="67"/>
  <c r="H61" i="67"/>
  <c r="J58" i="67"/>
  <c r="H68" i="67"/>
  <c r="M22" i="67"/>
  <c r="K25" i="67"/>
  <c r="J28" i="67"/>
  <c r="K43" i="67"/>
  <c r="M58" i="67"/>
  <c r="AD47" i="60"/>
  <c r="AD45" i="60"/>
  <c r="AD19" i="52"/>
  <c r="AD23" i="52"/>
  <c r="AD21" i="52"/>
  <c r="AE19" i="56"/>
  <c r="AD46" i="52"/>
  <c r="AE46" i="56"/>
  <c r="AD22" i="58"/>
  <c r="AD20" i="58"/>
  <c r="AD46" i="58"/>
  <c r="AD23" i="60"/>
  <c r="AD46" i="60"/>
  <c r="AD47" i="52"/>
  <c r="AE47" i="56"/>
  <c r="AD22" i="60"/>
  <c r="AD21" i="60"/>
  <c r="AD44" i="60"/>
  <c r="AD23" i="58"/>
  <c r="AD44" i="58"/>
  <c r="AD22" i="52"/>
  <c r="AE22" i="56"/>
  <c r="AE44" i="56"/>
  <c r="AE45" i="56"/>
  <c r="AD20" i="60"/>
  <c r="AD19" i="60"/>
  <c r="AD19" i="58"/>
  <c r="AD21" i="58"/>
  <c r="AD47" i="58"/>
  <c r="AD20" i="52"/>
  <c r="AD45" i="52"/>
  <c r="AE20" i="56"/>
  <c r="AD45" i="58"/>
  <c r="AD44" i="52"/>
  <c r="AE23" i="56"/>
  <c r="AE21" i="56"/>
  <c r="AE64" i="56"/>
  <c r="AD18" i="60"/>
  <c r="J70" i="56"/>
  <c r="J70" i="60"/>
  <c r="H70" i="60"/>
  <c r="M70" i="60"/>
  <c r="J70" i="58"/>
  <c r="M70" i="58"/>
  <c r="H70" i="58"/>
  <c r="K70" i="56"/>
  <c r="M70" i="56"/>
  <c r="K70" i="52"/>
  <c r="AD64" i="60"/>
  <c r="AD43" i="60"/>
  <c r="AE43" i="56"/>
  <c r="AE18" i="56"/>
  <c r="AO60" i="67" l="1"/>
  <c r="AN60" i="67"/>
  <c r="L60" i="93" s="1"/>
  <c r="AO59" i="67"/>
  <c r="AN59" i="67"/>
  <c r="AO21" i="67"/>
  <c r="AN21" i="67"/>
  <c r="AO36" i="67"/>
  <c r="AN36" i="67"/>
  <c r="AO61" i="67"/>
  <c r="AN61" i="67"/>
  <c r="AO28" i="67"/>
  <c r="AN28" i="67"/>
  <c r="AQ32" i="67"/>
  <c r="AP32" i="67"/>
  <c r="AQ25" i="67"/>
  <c r="AP25" i="67"/>
  <c r="AO22" i="67"/>
  <c r="AN22" i="67"/>
  <c r="AN44" i="67"/>
  <c r="AO44" i="67"/>
  <c r="AQ37" i="67"/>
  <c r="AP37" i="67"/>
  <c r="AQ30" i="67"/>
  <c r="AP30" i="67"/>
  <c r="AP28" i="67"/>
  <c r="AQ28" i="67"/>
  <c r="AP47" i="67"/>
  <c r="AQ47" i="67"/>
  <c r="AS21" i="67"/>
  <c r="AR21" i="67"/>
  <c r="AS38" i="67"/>
  <c r="AR38" i="67"/>
  <c r="AS30" i="67"/>
  <c r="AR30" i="67"/>
  <c r="AO53" i="67"/>
  <c r="AN53" i="67"/>
  <c r="AQ50" i="67"/>
  <c r="AP50" i="67"/>
  <c r="AP35" i="67"/>
  <c r="AQ35" i="67"/>
  <c r="AQ43" i="67"/>
  <c r="AP43" i="67"/>
  <c r="AR18" i="67"/>
  <c r="AS18" i="67"/>
  <c r="AP31" i="67"/>
  <c r="AQ31" i="67"/>
  <c r="AQ19" i="67"/>
  <c r="AP19" i="67"/>
  <c r="AS66" i="67"/>
  <c r="AR66" i="67"/>
  <c r="AQ34" i="67"/>
  <c r="AP34" i="67"/>
  <c r="AO25" i="67"/>
  <c r="AN25" i="67"/>
  <c r="AS35" i="67"/>
  <c r="AR35" i="67"/>
  <c r="AQ48" i="67"/>
  <c r="AP48" i="67"/>
  <c r="AS46" i="67"/>
  <c r="AR46" i="67"/>
  <c r="AQ60" i="67"/>
  <c r="AP60" i="67"/>
  <c r="AO64" i="67"/>
  <c r="AN64" i="67"/>
  <c r="AO67" i="67"/>
  <c r="AN67" i="67"/>
  <c r="AN58" i="67"/>
  <c r="AO58" i="67"/>
  <c r="AO52" i="67"/>
  <c r="AN52" i="67"/>
  <c r="AQ53" i="67"/>
  <c r="AP53" i="67"/>
  <c r="AQ45" i="67"/>
  <c r="AP45" i="67"/>
  <c r="AP44" i="67"/>
  <c r="AQ44" i="67"/>
  <c r="AQ57" i="67"/>
  <c r="AP57" i="67"/>
  <c r="AS32" i="67"/>
  <c r="AR32" i="67"/>
  <c r="AS28" i="67"/>
  <c r="AR28" i="67"/>
  <c r="AS65" i="67"/>
  <c r="AR65" i="67"/>
  <c r="AO45" i="67"/>
  <c r="AN45" i="67"/>
  <c r="AO37" i="67"/>
  <c r="AN37" i="67"/>
  <c r="AN27" i="67"/>
  <c r="AO27" i="67"/>
  <c r="AO47" i="67"/>
  <c r="M47" i="94" s="1"/>
  <c r="AN47" i="67"/>
  <c r="AP66" i="67"/>
  <c r="AQ66" i="67"/>
  <c r="N66" i="94" s="1"/>
  <c r="AQ59" i="67"/>
  <c r="AP59" i="67"/>
  <c r="AQ29" i="67"/>
  <c r="AP29" i="67"/>
  <c r="AS20" i="67"/>
  <c r="AR20" i="67"/>
  <c r="AS29" i="67"/>
  <c r="AR29" i="67"/>
  <c r="AS34" i="67"/>
  <c r="AR34" i="67"/>
  <c r="AS45" i="67"/>
  <c r="AR45" i="67"/>
  <c r="AR27" i="67"/>
  <c r="AS27" i="67"/>
  <c r="AN55" i="67"/>
  <c r="AO55" i="67"/>
  <c r="AP26" i="67"/>
  <c r="AQ26" i="67"/>
  <c r="AQ65" i="67"/>
  <c r="AP65" i="67"/>
  <c r="AR26" i="67"/>
  <c r="AS26" i="67"/>
  <c r="AO35" i="67"/>
  <c r="AN35" i="67"/>
  <c r="AO24" i="67"/>
  <c r="AN24" i="67"/>
  <c r="AP61" i="67"/>
  <c r="AQ61" i="67"/>
  <c r="AP49" i="67"/>
  <c r="AQ49" i="67"/>
  <c r="AS19" i="67"/>
  <c r="AR19" i="67"/>
  <c r="AP23" i="67"/>
  <c r="AQ23" i="67"/>
  <c r="AS58" i="67"/>
  <c r="AR58" i="67"/>
  <c r="AS61" i="67"/>
  <c r="AR61" i="67"/>
  <c r="AS68" i="67"/>
  <c r="AR68" i="67"/>
  <c r="AS47" i="67"/>
  <c r="AR47" i="67"/>
  <c r="AN68" i="67"/>
  <c r="AO68" i="67"/>
  <c r="AO49" i="67"/>
  <c r="M49" i="94" s="1"/>
  <c r="AN49" i="67"/>
  <c r="AQ21" i="67"/>
  <c r="AP21" i="67"/>
  <c r="AQ24" i="67"/>
  <c r="AP24" i="67"/>
  <c r="AP52" i="67"/>
  <c r="AQ52" i="67"/>
  <c r="AS31" i="67"/>
  <c r="AR31" i="67"/>
  <c r="AR57" i="67"/>
  <c r="AS57" i="67"/>
  <c r="AS44" i="67"/>
  <c r="AR44" i="67"/>
  <c r="AS51" i="67"/>
  <c r="AR51" i="67"/>
  <c r="AR36" i="67"/>
  <c r="AS36" i="67"/>
  <c r="AR55" i="67"/>
  <c r="AS55" i="67"/>
  <c r="AO31" i="67"/>
  <c r="AN31" i="67"/>
  <c r="AN19" i="67"/>
  <c r="AO19" i="67"/>
  <c r="AQ46" i="67"/>
  <c r="AP46" i="67"/>
  <c r="AS53" i="67"/>
  <c r="AR53" i="67"/>
  <c r="AO46" i="67"/>
  <c r="AN46" i="67"/>
  <c r="AO54" i="67"/>
  <c r="AN54" i="67"/>
  <c r="AN48" i="67"/>
  <c r="AO48" i="67"/>
  <c r="AQ58" i="67"/>
  <c r="AP58" i="67"/>
  <c r="AQ20" i="67"/>
  <c r="AP20" i="67"/>
  <c r="AS25" i="67"/>
  <c r="AR25" i="67"/>
  <c r="AS49" i="67"/>
  <c r="AR49" i="67"/>
  <c r="AO43" i="67"/>
  <c r="AN43" i="67"/>
  <c r="AO30" i="67"/>
  <c r="AN30" i="67"/>
  <c r="AQ67" i="67"/>
  <c r="AP67" i="67"/>
  <c r="AS24" i="67"/>
  <c r="AR24" i="67"/>
  <c r="AS59" i="67"/>
  <c r="AR59" i="67"/>
  <c r="AO51" i="67"/>
  <c r="AN51" i="67"/>
  <c r="AR67" i="67"/>
  <c r="AS67" i="67"/>
  <c r="AS64" i="67"/>
  <c r="AR64" i="67"/>
  <c r="AP18" i="67"/>
  <c r="AQ18" i="67"/>
  <c r="AN50" i="67"/>
  <c r="AO50" i="67"/>
  <c r="AO57" i="67"/>
  <c r="AN57" i="67"/>
  <c r="AN38" i="67"/>
  <c r="AO38" i="67"/>
  <c r="AO32" i="67"/>
  <c r="AN32" i="67"/>
  <c r="AP55" i="67"/>
  <c r="AQ55" i="67"/>
  <c r="AP68" i="67"/>
  <c r="AQ68" i="67"/>
  <c r="N68" i="94" s="1"/>
  <c r="AQ38" i="67"/>
  <c r="AP38" i="67"/>
  <c r="AS22" i="67"/>
  <c r="AR22" i="67"/>
  <c r="AS43" i="67"/>
  <c r="AR43" i="67"/>
  <c r="AQ27" i="67"/>
  <c r="AP27" i="67"/>
  <c r="AQ64" i="67"/>
  <c r="AP64" i="67"/>
  <c r="AQ51" i="67"/>
  <c r="AP51" i="67"/>
  <c r="AO23" i="67"/>
  <c r="M23" i="94" s="1"/>
  <c r="AN23" i="67"/>
  <c r="AO29" i="67"/>
  <c r="AN29" i="67"/>
  <c r="AO18" i="67"/>
  <c r="AN18" i="67"/>
  <c r="AS54" i="67"/>
  <c r="AR54" i="67"/>
  <c r="AS23" i="67"/>
  <c r="AR23" i="67"/>
  <c r="AO20" i="67"/>
  <c r="AN20" i="67"/>
  <c r="AQ54" i="67"/>
  <c r="AP54" i="67"/>
  <c r="AR48" i="67"/>
  <c r="AS48" i="67"/>
  <c r="AO34" i="67"/>
  <c r="AN34" i="67"/>
  <c r="AQ22" i="67"/>
  <c r="AP22" i="67"/>
  <c r="AO26" i="67"/>
  <c r="M26" i="94" s="1"/>
  <c r="AN26" i="67"/>
  <c r="AQ36" i="67"/>
  <c r="AP36" i="67"/>
  <c r="AS37" i="67"/>
  <c r="AR37" i="67"/>
  <c r="AS52" i="67"/>
  <c r="AR52" i="67"/>
  <c r="AS60" i="67"/>
  <c r="AR60" i="67"/>
  <c r="AS50" i="67"/>
  <c r="AR50" i="67"/>
  <c r="AO65" i="67"/>
  <c r="AN65" i="67"/>
  <c r="AN66" i="67"/>
  <c r="AO66" i="67"/>
  <c r="M66" i="94" s="1"/>
  <c r="AG60" i="60"/>
  <c r="AG35" i="60"/>
  <c r="AG68" i="60"/>
  <c r="AG45" i="60"/>
  <c r="AG26" i="60"/>
  <c r="AG58" i="60"/>
  <c r="AF29" i="60"/>
  <c r="AF50" i="60"/>
  <c r="AF22" i="60"/>
  <c r="AF43" i="60"/>
  <c r="AF64" i="60"/>
  <c r="AF27" i="60"/>
  <c r="AF48" i="60"/>
  <c r="AF20" i="60"/>
  <c r="AF37" i="60"/>
  <c r="AF58" i="60"/>
  <c r="AG53" i="60"/>
  <c r="AG18" i="60"/>
  <c r="AG49" i="60"/>
  <c r="AG24" i="60"/>
  <c r="AG48" i="60"/>
  <c r="AG66" i="60"/>
  <c r="AG54" i="60"/>
  <c r="L70" i="60"/>
  <c r="AF34" i="60"/>
  <c r="AF54" i="60"/>
  <c r="AF26" i="60"/>
  <c r="AF47" i="60"/>
  <c r="AF68" i="60"/>
  <c r="AF31" i="60"/>
  <c r="AF52" i="60"/>
  <c r="AF24" i="60"/>
  <c r="AL24" i="60" s="1"/>
  <c r="AF45" i="60"/>
  <c r="AF66" i="60"/>
  <c r="AG57" i="60"/>
  <c r="AG28" i="60"/>
  <c r="AG51" i="60"/>
  <c r="AG20" i="60"/>
  <c r="AF21" i="60"/>
  <c r="AF38" i="60"/>
  <c r="AF67" i="60"/>
  <c r="AF30" i="60"/>
  <c r="AF51" i="60"/>
  <c r="AF19" i="60"/>
  <c r="AF36" i="60"/>
  <c r="AF57" i="60"/>
  <c r="AF28" i="60"/>
  <c r="AF49" i="60"/>
  <c r="AL49" i="60" s="1"/>
  <c r="AF59" i="60"/>
  <c r="AG22" i="60"/>
  <c r="AG55" i="60"/>
  <c r="AG30" i="60"/>
  <c r="AG46" i="60"/>
  <c r="AF25" i="60"/>
  <c r="AF46" i="60"/>
  <c r="AF18" i="60"/>
  <c r="AF35" i="60"/>
  <c r="AF55" i="60"/>
  <c r="AF23" i="60"/>
  <c r="AF44" i="60"/>
  <c r="AF65" i="60"/>
  <c r="AF32" i="60"/>
  <c r="AF53" i="60"/>
  <c r="AF60" i="60"/>
  <c r="R38" i="67"/>
  <c r="AM38" i="67" s="1"/>
  <c r="R29" i="67"/>
  <c r="AM29" i="67" s="1"/>
  <c r="R50" i="67"/>
  <c r="R52" i="67"/>
  <c r="AM52" i="67" s="1"/>
  <c r="O47" i="67"/>
  <c r="O48" i="67"/>
  <c r="O22" i="67"/>
  <c r="O49" i="67"/>
  <c r="AK49" i="67" s="1"/>
  <c r="O19" i="67"/>
  <c r="O29" i="67"/>
  <c r="R43" i="67"/>
  <c r="R37" i="67"/>
  <c r="AM37" i="67" s="1"/>
  <c r="O21" i="67"/>
  <c r="AK21" i="67" s="1"/>
  <c r="O60" i="67"/>
  <c r="AK60" i="67" s="1"/>
  <c r="O65" i="67"/>
  <c r="R27" i="67"/>
  <c r="AM27" i="67" s="1"/>
  <c r="L27" i="94" s="1"/>
  <c r="R21" i="67"/>
  <c r="AM21" i="67" s="1"/>
  <c r="L21" i="94" s="1"/>
  <c r="O50" i="67"/>
  <c r="O35" i="67"/>
  <c r="R34" i="67"/>
  <c r="AM34" i="67" s="1"/>
  <c r="R64" i="67"/>
  <c r="AM64" i="67" s="1"/>
  <c r="R23" i="67"/>
  <c r="AM23" i="67" s="1"/>
  <c r="R36" i="67"/>
  <c r="R67" i="67"/>
  <c r="O31" i="67"/>
  <c r="O45" i="67"/>
  <c r="AK45" i="67" s="1"/>
  <c r="R19" i="67"/>
  <c r="AM19" i="67" s="1"/>
  <c r="R44" i="67"/>
  <c r="R32" i="67"/>
  <c r="AM32" i="67" s="1"/>
  <c r="L32" i="94" s="1"/>
  <c r="R65" i="67"/>
  <c r="O20" i="67"/>
  <c r="R31" i="67"/>
  <c r="AM31" i="67" s="1"/>
  <c r="R47" i="67"/>
  <c r="R25" i="67"/>
  <c r="O37" i="67"/>
  <c r="AK37" i="67" s="1"/>
  <c r="AG34" i="60"/>
  <c r="AF35" i="52"/>
  <c r="O64" i="67"/>
  <c r="AF45" i="52"/>
  <c r="R55" i="67"/>
  <c r="AM55" i="67" s="1"/>
  <c r="L55" i="94" s="1"/>
  <c r="R22" i="67"/>
  <c r="AF50" i="52"/>
  <c r="O28" i="67"/>
  <c r="AK28" i="67" s="1"/>
  <c r="AG31" i="60"/>
  <c r="AG67" i="60"/>
  <c r="O46" i="67"/>
  <c r="AG36" i="60"/>
  <c r="R18" i="67"/>
  <c r="AM18" i="67" s="1"/>
  <c r="R51" i="67"/>
  <c r="R54" i="67"/>
  <c r="AG50" i="60"/>
  <c r="O24" i="67"/>
  <c r="AK24" i="67" s="1"/>
  <c r="AG38" i="60"/>
  <c r="O57" i="67"/>
  <c r="AF22" i="52"/>
  <c r="AG25" i="60"/>
  <c r="O32" i="67"/>
  <c r="O44" i="67"/>
  <c r="O53" i="67"/>
  <c r="AK53" i="67" s="1"/>
  <c r="AF31" i="52"/>
  <c r="O30" i="67"/>
  <c r="O25" i="67"/>
  <c r="AK25" i="67" s="1"/>
  <c r="R53" i="67"/>
  <c r="AM53" i="67" s="1"/>
  <c r="R30" i="67"/>
  <c r="AM30" i="67" s="1"/>
  <c r="O51" i="67"/>
  <c r="AF20" i="52"/>
  <c r="O52" i="67"/>
  <c r="AK52" i="67" s="1"/>
  <c r="AF49" i="52"/>
  <c r="R26" i="67"/>
  <c r="AM26" i="67" s="1"/>
  <c r="AG27" i="60"/>
  <c r="R60" i="67"/>
  <c r="AM60" i="67" s="1"/>
  <c r="O18" i="67"/>
  <c r="AK18" i="67" s="1"/>
  <c r="O43" i="67"/>
  <c r="O26" i="67"/>
  <c r="R20" i="67"/>
  <c r="AM20" i="67" s="1"/>
  <c r="AG29" i="60"/>
  <c r="R28" i="67"/>
  <c r="AF19" i="52"/>
  <c r="R24" i="67"/>
  <c r="AM24" i="67" s="1"/>
  <c r="AF48" i="52"/>
  <c r="AG59" i="60"/>
  <c r="AG37" i="60"/>
  <c r="R49" i="67"/>
  <c r="AM49" i="67" s="1"/>
  <c r="AG23" i="60"/>
  <c r="AG21" i="60"/>
  <c r="AG47" i="60"/>
  <c r="AF21" i="52"/>
  <c r="AG52" i="60"/>
  <c r="R68" i="67"/>
  <c r="AM68" i="67" s="1"/>
  <c r="O66" i="67"/>
  <c r="AK66" i="67" s="1"/>
  <c r="O34" i="67"/>
  <c r="O38" i="67"/>
  <c r="AF65" i="52"/>
  <c r="O27" i="67"/>
  <c r="AK27" i="67" s="1"/>
  <c r="R45" i="67"/>
  <c r="AM45" i="67" s="1"/>
  <c r="O36" i="67"/>
  <c r="AK36" i="67" s="1"/>
  <c r="AG64" i="60"/>
  <c r="R58" i="67"/>
  <c r="R35" i="67"/>
  <c r="AM35" i="67" s="1"/>
  <c r="AG65" i="60"/>
  <c r="O67" i="67"/>
  <c r="R57" i="67"/>
  <c r="O58" i="67"/>
  <c r="AK58" i="67" s="1"/>
  <c r="R46" i="67"/>
  <c r="AG60" i="52"/>
  <c r="AF47" i="52"/>
  <c r="AG32" i="60"/>
  <c r="AF29" i="52"/>
  <c r="R66" i="67"/>
  <c r="O68" i="67"/>
  <c r="O23" i="67"/>
  <c r="AK23" i="67" s="1"/>
  <c r="O54" i="67"/>
  <c r="R48" i="67"/>
  <c r="AG19" i="60"/>
  <c r="AG44" i="60"/>
  <c r="AG43" i="60"/>
  <c r="O55" i="67"/>
  <c r="AK55" i="67" s="1"/>
  <c r="I32" i="75"/>
  <c r="K53" i="75"/>
  <c r="K33" i="75"/>
  <c r="K34" i="75"/>
  <c r="K54" i="75"/>
  <c r="J34" i="75"/>
  <c r="J56" i="75"/>
  <c r="J32" i="75"/>
  <c r="K51" i="75"/>
  <c r="K32" i="75"/>
  <c r="I51" i="75"/>
  <c r="K56" i="75"/>
  <c r="I54" i="75"/>
  <c r="J33" i="75"/>
  <c r="I34" i="75"/>
  <c r="J51" i="75"/>
  <c r="K55" i="75"/>
  <c r="J53" i="75"/>
  <c r="J54" i="75"/>
  <c r="I53" i="75"/>
  <c r="I33" i="75"/>
  <c r="AF59" i="52"/>
  <c r="AL27" i="58"/>
  <c r="J26" i="75"/>
  <c r="AL52" i="58"/>
  <c r="AL32" i="52"/>
  <c r="AL49" i="58"/>
  <c r="AL54" i="58"/>
  <c r="AL31" i="58"/>
  <c r="K26" i="75"/>
  <c r="AL67" i="56"/>
  <c r="AL26" i="56"/>
  <c r="AL66" i="52"/>
  <c r="AL37" i="58"/>
  <c r="AL67" i="58"/>
  <c r="AL24" i="56"/>
  <c r="J30" i="75"/>
  <c r="AL65" i="56"/>
  <c r="AL57" i="56"/>
  <c r="AL58" i="56"/>
  <c r="AL68" i="58"/>
  <c r="AL35" i="58"/>
  <c r="AL36" i="58"/>
  <c r="AL35" i="56"/>
  <c r="AL67" i="52"/>
  <c r="AL57" i="52"/>
  <c r="AL58" i="52"/>
  <c r="AL30" i="52"/>
  <c r="AL36" i="56"/>
  <c r="AL50" i="58"/>
  <c r="K50" i="75"/>
  <c r="AL29" i="58"/>
  <c r="AL34" i="58"/>
  <c r="AL30" i="56"/>
  <c r="AL31" i="56"/>
  <c r="AL34" i="56"/>
  <c r="AL38" i="56"/>
  <c r="AL38" i="52"/>
  <c r="AL30" i="58"/>
  <c r="K30" i="75"/>
  <c r="AL28" i="58"/>
  <c r="AL37" i="56"/>
  <c r="AL24" i="52"/>
  <c r="AL24" i="58"/>
  <c r="AL50" i="56"/>
  <c r="AL57" i="58"/>
  <c r="I30" i="75"/>
  <c r="AL25" i="56"/>
  <c r="AL52" i="52"/>
  <c r="AL58" i="58"/>
  <c r="AL28" i="56"/>
  <c r="AL68" i="52"/>
  <c r="AL68" i="56"/>
  <c r="AL60" i="56"/>
  <c r="AL60" i="58"/>
  <c r="I50" i="75"/>
  <c r="AL55" i="58"/>
  <c r="AL49" i="56"/>
  <c r="I26" i="75"/>
  <c r="AL66" i="58"/>
  <c r="AL51" i="52"/>
  <c r="AL27" i="56"/>
  <c r="AL54" i="52"/>
  <c r="AL65" i="58"/>
  <c r="AL54" i="56"/>
  <c r="J50" i="75"/>
  <c r="AL59" i="58"/>
  <c r="AL55" i="52"/>
  <c r="AL32" i="58"/>
  <c r="AL25" i="52"/>
  <c r="AL38" i="58"/>
  <c r="AL55" i="56"/>
  <c r="AL51" i="58"/>
  <c r="AL26" i="52"/>
  <c r="AL51" i="56"/>
  <c r="AL53" i="56"/>
  <c r="AL48" i="58"/>
  <c r="AL25" i="58"/>
  <c r="AL52" i="56"/>
  <c r="AL37" i="52"/>
  <c r="AL48" i="56"/>
  <c r="AL29" i="56"/>
  <c r="AL26" i="58"/>
  <c r="AL34" i="52"/>
  <c r="AL53" i="52"/>
  <c r="AL36" i="52"/>
  <c r="AL53" i="58"/>
  <c r="AL32" i="56"/>
  <c r="AL27" i="52"/>
  <c r="AL66" i="56"/>
  <c r="AL28" i="52"/>
  <c r="AH70" i="52"/>
  <c r="AJ70" i="58"/>
  <c r="AI70" i="52"/>
  <c r="AJ70" i="52"/>
  <c r="AH70" i="58"/>
  <c r="AI70" i="58"/>
  <c r="AG70" i="58"/>
  <c r="AH70" i="56"/>
  <c r="AG70" i="56"/>
  <c r="AJ70" i="56"/>
  <c r="AI70" i="56"/>
  <c r="AI70" i="60"/>
  <c r="AH70" i="60"/>
  <c r="AJ70" i="60"/>
  <c r="T75" i="67"/>
  <c r="W75" i="67"/>
  <c r="S75" i="67"/>
  <c r="AB75" i="67"/>
  <c r="N75" i="67"/>
  <c r="Y75" i="67"/>
  <c r="Z75" i="67"/>
  <c r="V75" i="67"/>
  <c r="P75" i="67"/>
  <c r="Q75" i="67"/>
  <c r="K31" i="75"/>
  <c r="J31" i="75"/>
  <c r="M75" i="67"/>
  <c r="H75" i="67"/>
  <c r="K75" i="67"/>
  <c r="AL53" i="60" l="1"/>
  <c r="AL51" i="60"/>
  <c r="AL26" i="60"/>
  <c r="L31" i="75"/>
  <c r="AL28" i="60"/>
  <c r="L19" i="94"/>
  <c r="L51" i="75"/>
  <c r="N55" i="94"/>
  <c r="M50" i="94"/>
  <c r="M48" i="94"/>
  <c r="N26" i="94"/>
  <c r="M44" i="94"/>
  <c r="L68" i="94"/>
  <c r="M18" i="94"/>
  <c r="M31" i="94"/>
  <c r="L59" i="93"/>
  <c r="L30" i="94"/>
  <c r="L18" i="94"/>
  <c r="L64" i="94"/>
  <c r="L38" i="94"/>
  <c r="N18" i="94"/>
  <c r="M19" i="94"/>
  <c r="M68" i="94"/>
  <c r="N61" i="94"/>
  <c r="M55" i="94"/>
  <c r="N36" i="94"/>
  <c r="N27" i="94"/>
  <c r="M35" i="94"/>
  <c r="M38" i="94"/>
  <c r="N23" i="94"/>
  <c r="N49" i="94"/>
  <c r="N44" i="94"/>
  <c r="M58" i="94"/>
  <c r="N35" i="94"/>
  <c r="N47" i="94"/>
  <c r="L26" i="94"/>
  <c r="L23" i="94"/>
  <c r="L29" i="94"/>
  <c r="M65" i="94"/>
  <c r="M34" i="94"/>
  <c r="N54" i="94"/>
  <c r="N64" i="94"/>
  <c r="N38" i="94"/>
  <c r="M51" i="94"/>
  <c r="M30" i="94"/>
  <c r="N20" i="94"/>
  <c r="M46" i="94"/>
  <c r="N46" i="94"/>
  <c r="N24" i="94"/>
  <c r="M24" i="94"/>
  <c r="N59" i="94"/>
  <c r="M37" i="94"/>
  <c r="N53" i="94"/>
  <c r="M64" i="94"/>
  <c r="N34" i="94"/>
  <c r="N19" i="94"/>
  <c r="M53" i="94"/>
  <c r="N30" i="94"/>
  <c r="N25" i="94"/>
  <c r="M28" i="94"/>
  <c r="M36" i="94"/>
  <c r="M59" i="94"/>
  <c r="M27" i="94"/>
  <c r="N31" i="94"/>
  <c r="N28" i="94"/>
  <c r="L35" i="94"/>
  <c r="L45" i="94"/>
  <c r="L49" i="94"/>
  <c r="L24" i="94"/>
  <c r="L20" i="94"/>
  <c r="L60" i="94"/>
  <c r="L53" i="94"/>
  <c r="L31" i="94"/>
  <c r="L34" i="94"/>
  <c r="L37" i="94"/>
  <c r="L52" i="94"/>
  <c r="N52" i="94"/>
  <c r="N22" i="94"/>
  <c r="M20" i="94"/>
  <c r="M29" i="94"/>
  <c r="N51" i="94"/>
  <c r="M32" i="94"/>
  <c r="M57" i="94"/>
  <c r="N67" i="94"/>
  <c r="M43" i="94"/>
  <c r="M54" i="94"/>
  <c r="N21" i="94"/>
  <c r="N58" i="94"/>
  <c r="N65" i="94"/>
  <c r="N45" i="94"/>
  <c r="N29" i="94"/>
  <c r="M45" i="94"/>
  <c r="N57" i="94"/>
  <c r="M52" i="94"/>
  <c r="M67" i="94"/>
  <c r="N60" i="94"/>
  <c r="N48" i="94"/>
  <c r="M25" i="94"/>
  <c r="N43" i="94"/>
  <c r="N50" i="94"/>
  <c r="N37" i="94"/>
  <c r="M22" i="94"/>
  <c r="N32" i="94"/>
  <c r="M61" i="94"/>
  <c r="M21" i="94"/>
  <c r="M60" i="94"/>
  <c r="AL31" i="60"/>
  <c r="L26" i="75"/>
  <c r="L50" i="75"/>
  <c r="L65" i="93"/>
  <c r="N60" i="93"/>
  <c r="N37" i="93"/>
  <c r="L26" i="93"/>
  <c r="L34" i="93"/>
  <c r="M54" i="93"/>
  <c r="N23" i="93"/>
  <c r="L18" i="93"/>
  <c r="L23" i="93"/>
  <c r="M64" i="93"/>
  <c r="N43" i="93"/>
  <c r="M38" i="93"/>
  <c r="N64" i="93"/>
  <c r="L51" i="93"/>
  <c r="N24" i="93"/>
  <c r="L30" i="93"/>
  <c r="N49" i="93"/>
  <c r="M20" i="93"/>
  <c r="L46" i="93"/>
  <c r="M46" i="93"/>
  <c r="L31" i="93"/>
  <c r="N44" i="93"/>
  <c r="N31" i="93"/>
  <c r="M24" i="93"/>
  <c r="L49" i="93"/>
  <c r="N47" i="93"/>
  <c r="N61" i="93"/>
  <c r="L24" i="93"/>
  <c r="N34" i="93"/>
  <c r="N20" i="93"/>
  <c r="M59" i="93"/>
  <c r="L47" i="93"/>
  <c r="L37" i="93"/>
  <c r="N65" i="93"/>
  <c r="N32" i="93"/>
  <c r="M53" i="93"/>
  <c r="L64" i="93"/>
  <c r="N46" i="93"/>
  <c r="N35" i="93"/>
  <c r="M34" i="93"/>
  <c r="M19" i="93"/>
  <c r="L53" i="93"/>
  <c r="N38" i="93"/>
  <c r="M30" i="93"/>
  <c r="M25" i="93"/>
  <c r="L28" i="93"/>
  <c r="L36" i="93"/>
  <c r="AL48" i="60"/>
  <c r="M55" i="93"/>
  <c r="L38" i="93"/>
  <c r="L50" i="93"/>
  <c r="L48" i="93"/>
  <c r="N36" i="93"/>
  <c r="M23" i="93"/>
  <c r="M49" i="93"/>
  <c r="N26" i="93"/>
  <c r="M26" i="93"/>
  <c r="N27" i="93"/>
  <c r="M44" i="93"/>
  <c r="L58" i="93"/>
  <c r="N18" i="93"/>
  <c r="M35" i="93"/>
  <c r="M47" i="93"/>
  <c r="L44" i="93"/>
  <c r="N50" i="93"/>
  <c r="N52" i="93"/>
  <c r="M36" i="93"/>
  <c r="M22" i="93"/>
  <c r="L20" i="93"/>
  <c r="N54" i="93"/>
  <c r="L29" i="93"/>
  <c r="M51" i="93"/>
  <c r="M27" i="93"/>
  <c r="N22" i="93"/>
  <c r="L32" i="93"/>
  <c r="L57" i="93"/>
  <c r="N59" i="93"/>
  <c r="M67" i="93"/>
  <c r="L43" i="93"/>
  <c r="N25" i="93"/>
  <c r="M58" i="93"/>
  <c r="L54" i="93"/>
  <c r="N53" i="93"/>
  <c r="N51" i="93"/>
  <c r="M21" i="93"/>
  <c r="N68" i="93"/>
  <c r="N58" i="93"/>
  <c r="N19" i="93"/>
  <c r="L35" i="93"/>
  <c r="M65" i="93"/>
  <c r="N45" i="93"/>
  <c r="N29" i="93"/>
  <c r="M29" i="93"/>
  <c r="L45" i="93"/>
  <c r="N28" i="93"/>
  <c r="M57" i="93"/>
  <c r="M45" i="93"/>
  <c r="L52" i="93"/>
  <c r="L67" i="93"/>
  <c r="M60" i="93"/>
  <c r="M48" i="93"/>
  <c r="L25" i="93"/>
  <c r="N66" i="93"/>
  <c r="M43" i="93"/>
  <c r="M50" i="93"/>
  <c r="N30" i="93"/>
  <c r="N21" i="93"/>
  <c r="M37" i="93"/>
  <c r="L22" i="93"/>
  <c r="M32" i="93"/>
  <c r="L61" i="93"/>
  <c r="L21" i="93"/>
  <c r="L66" i="93"/>
  <c r="N48" i="93"/>
  <c r="M68" i="93"/>
  <c r="M18" i="93"/>
  <c r="N67" i="93"/>
  <c r="L19" i="93"/>
  <c r="N55" i="93"/>
  <c r="N57" i="93"/>
  <c r="M52" i="93"/>
  <c r="L68" i="93"/>
  <c r="M61" i="93"/>
  <c r="L55" i="93"/>
  <c r="M66" i="93"/>
  <c r="L27" i="93"/>
  <c r="M31" i="93"/>
  <c r="M28" i="93"/>
  <c r="AL46" i="67"/>
  <c r="AM46" i="67"/>
  <c r="L46" i="94" s="1"/>
  <c r="AL47" i="67"/>
  <c r="AM47" i="67"/>
  <c r="L47" i="94" s="1"/>
  <c r="AL44" i="67"/>
  <c r="AM44" i="67"/>
  <c r="L44" i="94" s="1"/>
  <c r="AL67" i="67"/>
  <c r="AM67" i="67"/>
  <c r="L67" i="94" s="1"/>
  <c r="AL57" i="67"/>
  <c r="AM57" i="67"/>
  <c r="L57" i="94" s="1"/>
  <c r="AL58" i="67"/>
  <c r="K58" i="94" s="1"/>
  <c r="AM58" i="67"/>
  <c r="L58" i="94" s="1"/>
  <c r="AL54" i="67"/>
  <c r="AM54" i="67"/>
  <c r="L54" i="94" s="1"/>
  <c r="AL36" i="67"/>
  <c r="K36" i="94" s="1"/>
  <c r="AM36" i="67"/>
  <c r="L36" i="94" s="1"/>
  <c r="AL43" i="67"/>
  <c r="AM43" i="67"/>
  <c r="L43" i="94" s="1"/>
  <c r="AL50" i="67"/>
  <c r="AM50" i="67"/>
  <c r="L50" i="94" s="1"/>
  <c r="AL48" i="67"/>
  <c r="AM48" i="67"/>
  <c r="L48" i="94" s="1"/>
  <c r="AL66" i="67"/>
  <c r="K66" i="94" s="1"/>
  <c r="AM66" i="67"/>
  <c r="L66" i="94" s="1"/>
  <c r="AL28" i="67"/>
  <c r="K28" i="94" s="1"/>
  <c r="AM28" i="67"/>
  <c r="L28" i="94" s="1"/>
  <c r="AL51" i="67"/>
  <c r="AM51" i="67"/>
  <c r="L51" i="94" s="1"/>
  <c r="AL22" i="67"/>
  <c r="AM22" i="67"/>
  <c r="L22" i="94" s="1"/>
  <c r="AL25" i="67"/>
  <c r="K25" i="94" s="1"/>
  <c r="AM25" i="67"/>
  <c r="L25" i="94" s="1"/>
  <c r="AL65" i="67"/>
  <c r="AM65" i="67"/>
  <c r="L65" i="94" s="1"/>
  <c r="AL30" i="67"/>
  <c r="AL18" i="67"/>
  <c r="K18" i="94" s="1"/>
  <c r="AL55" i="67"/>
  <c r="K55" i="94" s="1"/>
  <c r="AL32" i="67"/>
  <c r="AL64" i="67"/>
  <c r="AL21" i="67"/>
  <c r="K21" i="94" s="1"/>
  <c r="AL38" i="67"/>
  <c r="AL35" i="67"/>
  <c r="AL45" i="67"/>
  <c r="K45" i="94" s="1"/>
  <c r="AL49" i="67"/>
  <c r="K49" i="94" s="1"/>
  <c r="AL24" i="67"/>
  <c r="K24" i="94" s="1"/>
  <c r="AL20" i="67"/>
  <c r="AL60" i="67"/>
  <c r="K60" i="94" s="1"/>
  <c r="AL53" i="67"/>
  <c r="K53" i="94" s="1"/>
  <c r="AL31" i="67"/>
  <c r="AL34" i="67"/>
  <c r="AL27" i="67"/>
  <c r="K27" i="94" s="1"/>
  <c r="AL37" i="67"/>
  <c r="K37" i="94" s="1"/>
  <c r="AL52" i="67"/>
  <c r="K52" i="94" s="1"/>
  <c r="AL19" i="67"/>
  <c r="AL68" i="67"/>
  <c r="AL26" i="67"/>
  <c r="AL23" i="67"/>
  <c r="K23" i="94" s="1"/>
  <c r="AL29" i="67"/>
  <c r="AJ34" i="67"/>
  <c r="AK34" i="67"/>
  <c r="AJ54" i="67"/>
  <c r="AK54" i="67"/>
  <c r="AJ38" i="67"/>
  <c r="AK38" i="67"/>
  <c r="AJ31" i="67"/>
  <c r="AK31" i="67"/>
  <c r="AJ19" i="67"/>
  <c r="AK19" i="67"/>
  <c r="AJ47" i="67"/>
  <c r="AK47" i="67"/>
  <c r="AJ68" i="67"/>
  <c r="AK68" i="67"/>
  <c r="AJ26" i="67"/>
  <c r="AK26" i="67"/>
  <c r="AJ44" i="67"/>
  <c r="AK44" i="67"/>
  <c r="AJ57" i="67"/>
  <c r="AK57" i="67"/>
  <c r="AJ46" i="67"/>
  <c r="AK46" i="67"/>
  <c r="AJ64" i="67"/>
  <c r="AK64" i="67"/>
  <c r="AJ20" i="67"/>
  <c r="AK20" i="67"/>
  <c r="AJ35" i="67"/>
  <c r="AK35" i="67"/>
  <c r="AJ65" i="67"/>
  <c r="AK65" i="67"/>
  <c r="AJ22" i="67"/>
  <c r="AK22" i="67"/>
  <c r="AJ67" i="67"/>
  <c r="AK67" i="67"/>
  <c r="AJ43" i="67"/>
  <c r="AK43" i="67"/>
  <c r="AJ51" i="67"/>
  <c r="AK51" i="67"/>
  <c r="AJ30" i="67"/>
  <c r="AK30" i="67"/>
  <c r="AJ32" i="67"/>
  <c r="AK32" i="67"/>
  <c r="AJ50" i="67"/>
  <c r="AK50" i="67"/>
  <c r="AJ29" i="67"/>
  <c r="AK29" i="67"/>
  <c r="AJ48" i="67"/>
  <c r="AK48" i="67"/>
  <c r="AJ36" i="67"/>
  <c r="AJ18" i="67"/>
  <c r="AJ24" i="67"/>
  <c r="AJ23" i="67"/>
  <c r="AJ58" i="67"/>
  <c r="AJ52" i="67"/>
  <c r="AJ53" i="67"/>
  <c r="AJ28" i="67"/>
  <c r="AJ49" i="67"/>
  <c r="AJ21" i="67"/>
  <c r="AJ27" i="67"/>
  <c r="AJ66" i="67"/>
  <c r="AJ25" i="67"/>
  <c r="AJ37" i="67"/>
  <c r="AJ55" i="67"/>
  <c r="AJ45" i="67"/>
  <c r="AJ60" i="67"/>
  <c r="AL52" i="60"/>
  <c r="AL35" i="60"/>
  <c r="AL57" i="60"/>
  <c r="AL30" i="60"/>
  <c r="AL66" i="60"/>
  <c r="AL54" i="60"/>
  <c r="L53" i="75"/>
  <c r="AL68" i="60"/>
  <c r="L55" i="75"/>
  <c r="L34" i="75"/>
  <c r="L33" i="75"/>
  <c r="AL29" i="60"/>
  <c r="L30" i="75"/>
  <c r="AL60" i="60"/>
  <c r="AL55" i="60"/>
  <c r="L54" i="75"/>
  <c r="L56" i="75"/>
  <c r="AL27" i="60"/>
  <c r="AL58" i="60"/>
  <c r="AL32" i="60"/>
  <c r="AL50" i="60"/>
  <c r="L32" i="75"/>
  <c r="AL31" i="52"/>
  <c r="AL29" i="52"/>
  <c r="AL35" i="52"/>
  <c r="AL48" i="52"/>
  <c r="AL49" i="52"/>
  <c r="AL34" i="60"/>
  <c r="I31" i="75"/>
  <c r="I56" i="75"/>
  <c r="AL25" i="60"/>
  <c r="AL36" i="60"/>
  <c r="AL50" i="52"/>
  <c r="AL67" i="60"/>
  <c r="AL38" i="60"/>
  <c r="AL60" i="52"/>
  <c r="AL65" i="60"/>
  <c r="AL37" i="60"/>
  <c r="AL59" i="60"/>
  <c r="AL65" i="52"/>
  <c r="D5" i="41"/>
  <c r="F8" i="40"/>
  <c r="S13" i="40"/>
  <c r="K65" i="94" l="1"/>
  <c r="K46" i="94"/>
  <c r="K44" i="94"/>
  <c r="K38" i="94"/>
  <c r="K50" i="94"/>
  <c r="K30" i="94"/>
  <c r="K64" i="94"/>
  <c r="K47" i="94"/>
  <c r="K67" i="94"/>
  <c r="K48" i="94"/>
  <c r="K43" i="94"/>
  <c r="K57" i="94"/>
  <c r="K54" i="94"/>
  <c r="K68" i="94"/>
  <c r="K32" i="94"/>
  <c r="K35" i="94"/>
  <c r="K29" i="94"/>
  <c r="K51" i="94"/>
  <c r="K20" i="94"/>
  <c r="K19" i="94"/>
  <c r="K34" i="94"/>
  <c r="K26" i="94"/>
  <c r="K31" i="94"/>
  <c r="K22" i="94"/>
  <c r="J55" i="93"/>
  <c r="J27" i="93"/>
  <c r="J53" i="93"/>
  <c r="K29" i="93"/>
  <c r="K68" i="93"/>
  <c r="K27" i="93"/>
  <c r="K60" i="93"/>
  <c r="K45" i="93"/>
  <c r="K64" i="93"/>
  <c r="K30" i="93"/>
  <c r="J37" i="93"/>
  <c r="J21" i="93"/>
  <c r="J52" i="93"/>
  <c r="J24" i="93"/>
  <c r="K23" i="93"/>
  <c r="K19" i="93"/>
  <c r="K34" i="93"/>
  <c r="K20" i="93"/>
  <c r="K35" i="93"/>
  <c r="K32" i="93"/>
  <c r="J60" i="93"/>
  <c r="J25" i="93"/>
  <c r="J49" i="93"/>
  <c r="J58" i="93"/>
  <c r="J18" i="93"/>
  <c r="K52" i="93"/>
  <c r="K31" i="93"/>
  <c r="K24" i="93"/>
  <c r="K38" i="93"/>
  <c r="K55" i="93"/>
  <c r="J45" i="93"/>
  <c r="J66" i="93"/>
  <c r="J28" i="93"/>
  <c r="J23" i="93"/>
  <c r="J36" i="93"/>
  <c r="K26" i="93"/>
  <c r="K37" i="93"/>
  <c r="K53" i="93"/>
  <c r="K49" i="93"/>
  <c r="K21" i="93"/>
  <c r="K18" i="93"/>
  <c r="J51" i="93"/>
  <c r="J67" i="93"/>
  <c r="J65" i="93"/>
  <c r="J46" i="93"/>
  <c r="J44" i="93"/>
  <c r="J68" i="93"/>
  <c r="J30" i="93"/>
  <c r="J43" i="93"/>
  <c r="J22" i="93"/>
  <c r="J35" i="93"/>
  <c r="J64" i="93"/>
  <c r="J57" i="93"/>
  <c r="J26" i="93"/>
  <c r="J47" i="93"/>
  <c r="J31" i="93"/>
  <c r="J48" i="93"/>
  <c r="J50" i="93"/>
  <c r="K48" i="93"/>
  <c r="K43" i="93"/>
  <c r="K54" i="93"/>
  <c r="K57" i="93"/>
  <c r="K44" i="93"/>
  <c r="J54" i="93"/>
  <c r="K65" i="93"/>
  <c r="K46" i="93"/>
  <c r="K66" i="93"/>
  <c r="K67" i="93"/>
  <c r="K58" i="93"/>
  <c r="K51" i="93"/>
  <c r="K50" i="93"/>
  <c r="K36" i="93"/>
  <c r="K47" i="93"/>
  <c r="J38" i="93"/>
  <c r="J34" i="93"/>
  <c r="K22" i="93"/>
  <c r="K25" i="93"/>
  <c r="J29" i="93"/>
  <c r="J32" i="93"/>
  <c r="J20" i="93"/>
  <c r="J19" i="93"/>
  <c r="K28" i="93"/>
  <c r="O15" i="41"/>
  <c r="L15" i="41"/>
  <c r="AA15" i="41"/>
  <c r="X15" i="41"/>
  <c r="U15" i="41"/>
  <c r="R15" i="41"/>
  <c r="AE58" i="78"/>
  <c r="AE55" i="78"/>
  <c r="AE51" i="78"/>
  <c r="AE54" i="78"/>
  <c r="AE50" i="78"/>
  <c r="AE57" i="78"/>
  <c r="AE53" i="78"/>
  <c r="AE49" i="78"/>
  <c r="AE52" i="78"/>
  <c r="AE48" i="78"/>
  <c r="T11" i="40"/>
  <c r="R11" i="40"/>
  <c r="S11" i="40"/>
  <c r="U11" i="40"/>
  <c r="J11" i="40"/>
  <c r="O11" i="40"/>
  <c r="M11" i="40"/>
  <c r="K11" i="40"/>
  <c r="T13" i="40"/>
  <c r="U13" i="40"/>
  <c r="R13" i="40"/>
  <c r="R70" i="41" l="1"/>
  <c r="X70" i="41"/>
  <c r="U70" i="41"/>
  <c r="O70" i="41"/>
  <c r="AA70" i="41"/>
  <c r="I60" i="41"/>
  <c r="I59" i="41"/>
  <c r="I54" i="41"/>
  <c r="I50" i="41"/>
  <c r="I46" i="41"/>
  <c r="I38" i="41"/>
  <c r="I34" i="41"/>
  <c r="I29" i="41"/>
  <c r="I25" i="41"/>
  <c r="I21" i="41"/>
  <c r="I68" i="41"/>
  <c r="I64" i="41"/>
  <c r="I53" i="41"/>
  <c r="I49" i="41"/>
  <c r="I45" i="41"/>
  <c r="I37" i="41"/>
  <c r="I32" i="41"/>
  <c r="I28" i="41"/>
  <c r="I24" i="41"/>
  <c r="I20" i="41"/>
  <c r="I67" i="41"/>
  <c r="I52" i="41"/>
  <c r="I48" i="41"/>
  <c r="I44" i="41"/>
  <c r="I36" i="41"/>
  <c r="I31" i="41"/>
  <c r="I27" i="41"/>
  <c r="I23" i="41"/>
  <c r="I19" i="41"/>
  <c r="I66" i="41"/>
  <c r="I58" i="41"/>
  <c r="I55" i="41"/>
  <c r="I51" i="41"/>
  <c r="I47" i="41"/>
  <c r="I43" i="41"/>
  <c r="I35" i="41"/>
  <c r="I30" i="41"/>
  <c r="I26" i="41"/>
  <c r="I22" i="41"/>
  <c r="I18" i="41"/>
  <c r="I65" i="41"/>
  <c r="I57" i="41"/>
  <c r="L67" i="41"/>
  <c r="L57" i="41"/>
  <c r="L54" i="41"/>
  <c r="L50" i="41"/>
  <c r="L46" i="41"/>
  <c r="L38" i="41"/>
  <c r="L34" i="41"/>
  <c r="L29" i="41"/>
  <c r="L25" i="41"/>
  <c r="L21" i="41"/>
  <c r="L66" i="41"/>
  <c r="L55" i="41"/>
  <c r="L52" i="41"/>
  <c r="L49" i="41"/>
  <c r="L35" i="41"/>
  <c r="L31" i="41"/>
  <c r="L28" i="41"/>
  <c r="L18" i="41"/>
  <c r="I15" i="41"/>
  <c r="L58" i="41"/>
  <c r="L53" i="41"/>
  <c r="L43" i="41"/>
  <c r="L36" i="41"/>
  <c r="L32" i="41"/>
  <c r="L22" i="41"/>
  <c r="L19" i="41"/>
  <c r="L64" i="41"/>
  <c r="L59" i="41"/>
  <c r="L56" i="41"/>
  <c r="L47" i="41"/>
  <c r="L44" i="41"/>
  <c r="L37" i="41"/>
  <c r="L26" i="41"/>
  <c r="L23" i="41"/>
  <c r="L65" i="41"/>
  <c r="L48" i="41"/>
  <c r="L30" i="41"/>
  <c r="L68" i="41"/>
  <c r="L51" i="41"/>
  <c r="L60" i="41"/>
  <c r="L45" i="41"/>
  <c r="L20" i="41"/>
  <c r="L24" i="41"/>
  <c r="L27" i="41"/>
  <c r="M51" i="75"/>
  <c r="AL52" i="78"/>
  <c r="AL50" i="78"/>
  <c r="AL48" i="78"/>
  <c r="AL49" i="78"/>
  <c r="AL53" i="78"/>
  <c r="AL51" i="78"/>
  <c r="AL58" i="78"/>
  <c r="M54" i="75"/>
  <c r="AL57" i="78"/>
  <c r="M53" i="75"/>
  <c r="AL54" i="78"/>
  <c r="M50" i="75"/>
  <c r="AL55" i="78"/>
  <c r="AG59" i="78"/>
  <c r="AG60" i="78"/>
  <c r="U15" i="67"/>
  <c r="R15" i="67"/>
  <c r="X15" i="67"/>
  <c r="AA15" i="67"/>
  <c r="O15" i="67"/>
  <c r="E77" i="93" l="1"/>
  <c r="E2" i="93" s="1"/>
  <c r="E77" i="94"/>
  <c r="E2" i="94" s="1"/>
  <c r="AQ15" i="67"/>
  <c r="AP15" i="67"/>
  <c r="AM15" i="67"/>
  <c r="AL15" i="67"/>
  <c r="AK15" i="67"/>
  <c r="AJ15" i="67"/>
  <c r="AO15" i="67"/>
  <c r="AN15" i="67"/>
  <c r="AS15" i="67"/>
  <c r="AR15" i="67"/>
  <c r="AD58" i="41"/>
  <c r="AD27" i="41"/>
  <c r="AD48" i="41"/>
  <c r="AD24" i="41"/>
  <c r="AD68" i="41"/>
  <c r="AD34" i="41"/>
  <c r="AD54" i="41"/>
  <c r="AD52" i="41"/>
  <c r="AD49" i="41"/>
  <c r="AD38" i="41"/>
  <c r="L35" i="67"/>
  <c r="AD65" i="41"/>
  <c r="AD30" i="41"/>
  <c r="AD51" i="41"/>
  <c r="AD36" i="41"/>
  <c r="AD67" i="41"/>
  <c r="AD32" i="41"/>
  <c r="AD53" i="41"/>
  <c r="AD25" i="41"/>
  <c r="L60" i="67"/>
  <c r="AD57" i="41"/>
  <c r="AD26" i="41"/>
  <c r="AD66" i="41"/>
  <c r="AD31" i="41"/>
  <c r="AD28" i="41"/>
  <c r="AD59" i="41"/>
  <c r="AD35" i="41"/>
  <c r="AD55" i="41"/>
  <c r="AD37" i="41"/>
  <c r="AD29" i="41"/>
  <c r="AD50" i="41"/>
  <c r="I35" i="67"/>
  <c r="AG35" i="67" s="1"/>
  <c r="I60" i="67"/>
  <c r="AD60" i="41"/>
  <c r="M56" i="75"/>
  <c r="AL59" i="78"/>
  <c r="M55" i="75"/>
  <c r="AG70" i="78"/>
  <c r="AL60" i="78"/>
  <c r="X75" i="67"/>
  <c r="U75" i="67"/>
  <c r="AA75" i="67"/>
  <c r="M70" i="41"/>
  <c r="K70" i="41"/>
  <c r="AE11" i="41"/>
  <c r="AE59" i="41" s="1"/>
  <c r="M15" i="94" l="1"/>
  <c r="L15" i="94"/>
  <c r="N15" i="94"/>
  <c r="K15" i="94"/>
  <c r="AH60" i="67"/>
  <c r="AI60" i="67"/>
  <c r="J60" i="94" s="1"/>
  <c r="L15" i="93"/>
  <c r="K15" i="93"/>
  <c r="O31" i="66" s="1"/>
  <c r="N15" i="93"/>
  <c r="J15" i="93"/>
  <c r="N31" i="66" s="1"/>
  <c r="M15" i="93"/>
  <c r="AH35" i="67"/>
  <c r="I35" i="94" s="1"/>
  <c r="AI35" i="67"/>
  <c r="J35" i="94" s="1"/>
  <c r="AF60" i="67"/>
  <c r="H60" i="94" s="1"/>
  <c r="AG60" i="67"/>
  <c r="AF35" i="67"/>
  <c r="H35" i="94" s="1"/>
  <c r="AF11" i="41"/>
  <c r="AE26" i="41"/>
  <c r="AE52" i="41"/>
  <c r="AE67" i="41"/>
  <c r="AE27" i="41"/>
  <c r="AE54" i="41"/>
  <c r="AE31" i="41"/>
  <c r="AE58" i="41"/>
  <c r="AE57" i="41"/>
  <c r="AE35" i="41"/>
  <c r="AE36" i="41"/>
  <c r="AE48" i="41"/>
  <c r="AE49" i="41"/>
  <c r="AE30" i="41"/>
  <c r="AE53" i="41"/>
  <c r="AE25" i="41"/>
  <c r="AE28" i="41"/>
  <c r="AE51" i="41"/>
  <c r="AE24" i="41"/>
  <c r="AE66" i="41"/>
  <c r="AE55" i="41"/>
  <c r="AE37" i="41"/>
  <c r="AE29" i="41"/>
  <c r="AE50" i="41"/>
  <c r="AE68" i="41"/>
  <c r="AE34" i="41"/>
  <c r="AE32" i="41"/>
  <c r="AE38" i="41"/>
  <c r="AE65" i="41"/>
  <c r="AE60" i="41"/>
  <c r="I60" i="94" l="1"/>
  <c r="Q31" i="66"/>
  <c r="P31" i="66"/>
  <c r="R31" i="66"/>
  <c r="H35" i="93"/>
  <c r="I60" i="93"/>
  <c r="H60" i="93"/>
  <c r="I35" i="93"/>
  <c r="AU60" i="67"/>
  <c r="AU35" i="67"/>
  <c r="AG11" i="41"/>
  <c r="AF55" i="41"/>
  <c r="AF64" i="41"/>
  <c r="AF36" i="41"/>
  <c r="AF61" i="41"/>
  <c r="AF59" i="41"/>
  <c r="AF27" i="41"/>
  <c r="AF24" i="41"/>
  <c r="AF53" i="41"/>
  <c r="AF22" i="41"/>
  <c r="AF21" i="41"/>
  <c r="AF44" i="41"/>
  <c r="AF37" i="41"/>
  <c r="AF18" i="41"/>
  <c r="AF25" i="41"/>
  <c r="AF43" i="41"/>
  <c r="AF47" i="41"/>
  <c r="AF46" i="41"/>
  <c r="AF49" i="41"/>
  <c r="AF29" i="41"/>
  <c r="AF31" i="41"/>
  <c r="AF48" i="41"/>
  <c r="AF68" i="41"/>
  <c r="AF60" i="41"/>
  <c r="AF38" i="41"/>
  <c r="AF28" i="41"/>
  <c r="AF34" i="41"/>
  <c r="AF52" i="41"/>
  <c r="AF54" i="41"/>
  <c r="AF50" i="41"/>
  <c r="AF67" i="41"/>
  <c r="AF45" i="41"/>
  <c r="AF66" i="41"/>
  <c r="AF35" i="41"/>
  <c r="AF57" i="41"/>
  <c r="AF51" i="41"/>
  <c r="AF65" i="41"/>
  <c r="AF32" i="41"/>
  <c r="AF23" i="41"/>
  <c r="AF19" i="41"/>
  <c r="AF58" i="41"/>
  <c r="AF26" i="41"/>
  <c r="AF30" i="41"/>
  <c r="AF20" i="41"/>
  <c r="AF15" i="41"/>
  <c r="AD64" i="58"/>
  <c r="AD43" i="58"/>
  <c r="AD18" i="58"/>
  <c r="P60" i="93" l="1"/>
  <c r="P35" i="93"/>
  <c r="P60" i="94"/>
  <c r="P35" i="94"/>
  <c r="AF70" i="41"/>
  <c r="AH11" i="41"/>
  <c r="AG49" i="41"/>
  <c r="AG52" i="41"/>
  <c r="AG27" i="41"/>
  <c r="AG32" i="41"/>
  <c r="AG28" i="41"/>
  <c r="AG68" i="41"/>
  <c r="AG25" i="41"/>
  <c r="AG57" i="41"/>
  <c r="AG30" i="41"/>
  <c r="AG24" i="41"/>
  <c r="AG46" i="41"/>
  <c r="AG23" i="41"/>
  <c r="AG20" i="41"/>
  <c r="AG44" i="41"/>
  <c r="AG38" i="41"/>
  <c r="AG67" i="41"/>
  <c r="AG47" i="41"/>
  <c r="AG31" i="41"/>
  <c r="AG66" i="41"/>
  <c r="AG37" i="41"/>
  <c r="AG36" i="41"/>
  <c r="AG59" i="41"/>
  <c r="AG61" i="41"/>
  <c r="AG50" i="41"/>
  <c r="AG53" i="41"/>
  <c r="AG21" i="41"/>
  <c r="AG26" i="41"/>
  <c r="AG35" i="41"/>
  <c r="AG54" i="41"/>
  <c r="AG51" i="41"/>
  <c r="AG22" i="41"/>
  <c r="AG29" i="41"/>
  <c r="AG48" i="41"/>
  <c r="AG65" i="41"/>
  <c r="AG43" i="41"/>
  <c r="AG18" i="41"/>
  <c r="AG45" i="41"/>
  <c r="AG55" i="41"/>
  <c r="AG64" i="41"/>
  <c r="AG60" i="41"/>
  <c r="AG34" i="41"/>
  <c r="AG58" i="41"/>
  <c r="AG19" i="41"/>
  <c r="AG15" i="41"/>
  <c r="K70" i="58"/>
  <c r="H70" i="56"/>
  <c r="K70" i="60"/>
  <c r="AG70" i="41" l="1"/>
  <c r="AI11" i="41"/>
  <c r="AH66" i="41"/>
  <c r="AH51" i="41"/>
  <c r="AH49" i="41"/>
  <c r="AH65" i="41"/>
  <c r="AH34" i="41"/>
  <c r="AH36" i="41"/>
  <c r="AH50" i="41"/>
  <c r="AH53" i="41"/>
  <c r="AH68" i="41"/>
  <c r="AH19" i="41"/>
  <c r="AH18" i="41"/>
  <c r="AH44" i="41"/>
  <c r="AH21" i="41"/>
  <c r="AH46" i="41"/>
  <c r="AH45" i="41"/>
  <c r="AH57" i="41"/>
  <c r="AH43" i="41"/>
  <c r="AH25" i="41"/>
  <c r="AH58" i="41"/>
  <c r="AH59" i="41"/>
  <c r="AH31" i="41"/>
  <c r="AH47" i="41"/>
  <c r="AH24" i="41"/>
  <c r="AH38" i="41"/>
  <c r="AH64" i="41"/>
  <c r="AH28" i="41"/>
  <c r="AH35" i="41"/>
  <c r="AH23" i="41"/>
  <c r="AH60" i="41"/>
  <c r="AH54" i="41"/>
  <c r="AH67" i="41"/>
  <c r="AH29" i="41"/>
  <c r="AH52" i="41"/>
  <c r="AH30" i="41"/>
  <c r="AH55" i="41"/>
  <c r="AH32" i="41"/>
  <c r="AH27" i="41"/>
  <c r="AH61" i="41"/>
  <c r="AH22" i="41"/>
  <c r="AH20" i="41"/>
  <c r="AH48" i="41"/>
  <c r="AH37" i="41"/>
  <c r="AH26" i="41"/>
  <c r="AH15" i="41"/>
  <c r="H70" i="41"/>
  <c r="AH70" i="41" l="1"/>
  <c r="AJ11" i="41"/>
  <c r="AI32" i="41"/>
  <c r="AI28" i="41"/>
  <c r="AI50" i="41"/>
  <c r="AI31" i="41"/>
  <c r="AI61" i="41"/>
  <c r="AI44" i="41"/>
  <c r="AI46" i="41"/>
  <c r="AI36" i="41"/>
  <c r="AI37" i="41"/>
  <c r="AI25" i="41"/>
  <c r="AI52" i="41"/>
  <c r="AI55" i="41"/>
  <c r="AI66" i="41"/>
  <c r="AI45" i="41"/>
  <c r="AI18" i="41"/>
  <c r="AI21" i="41"/>
  <c r="AI19" i="41"/>
  <c r="AI60" i="41"/>
  <c r="AI57" i="41"/>
  <c r="AI34" i="41"/>
  <c r="AI26" i="41"/>
  <c r="AI58" i="41"/>
  <c r="AI48" i="41"/>
  <c r="AI65" i="41"/>
  <c r="AI54" i="41"/>
  <c r="AI49" i="41"/>
  <c r="AI51" i="41"/>
  <c r="AI43" i="41"/>
  <c r="AI38" i="41"/>
  <c r="AI47" i="41"/>
  <c r="AI30" i="41"/>
  <c r="AI68" i="41"/>
  <c r="AI29" i="41"/>
  <c r="AI35" i="41"/>
  <c r="AI53" i="41"/>
  <c r="AI27" i="41"/>
  <c r="AI59" i="41"/>
  <c r="AI67" i="41"/>
  <c r="AI23" i="41"/>
  <c r="AI20" i="41"/>
  <c r="AI64" i="41"/>
  <c r="AI24" i="41"/>
  <c r="AI22" i="41"/>
  <c r="AI15" i="41"/>
  <c r="J70" i="41"/>
  <c r="L77" i="93" l="1"/>
  <c r="AJ28" i="41"/>
  <c r="AJ58" i="41"/>
  <c r="AJ37" i="41"/>
  <c r="AJ59" i="41"/>
  <c r="AJ29" i="41"/>
  <c r="AJ48" i="41"/>
  <c r="AJ36" i="41"/>
  <c r="AJ35" i="41"/>
  <c r="AJ68" i="41"/>
  <c r="AJ21" i="41"/>
  <c r="AJ22" i="41"/>
  <c r="AJ20" i="41"/>
  <c r="AJ64" i="41"/>
  <c r="AJ18" i="41"/>
  <c r="AJ54" i="41"/>
  <c r="AJ51" i="41"/>
  <c r="AJ26" i="41"/>
  <c r="AJ55" i="41"/>
  <c r="AJ52" i="41"/>
  <c r="AJ60" i="41"/>
  <c r="AJ65" i="41"/>
  <c r="AJ27" i="41"/>
  <c r="AJ30" i="41"/>
  <c r="AJ53" i="41"/>
  <c r="AJ46" i="41"/>
  <c r="AJ44" i="41"/>
  <c r="AJ32" i="41"/>
  <c r="AJ66" i="41"/>
  <c r="AJ49" i="41"/>
  <c r="AJ24" i="41"/>
  <c r="AJ61" i="41"/>
  <c r="AJ34" i="41"/>
  <c r="AJ25" i="41"/>
  <c r="AJ50" i="41"/>
  <c r="AJ67" i="41"/>
  <c r="AJ57" i="41"/>
  <c r="AJ38" i="41"/>
  <c r="AJ19" i="41"/>
  <c r="AJ23" i="41"/>
  <c r="AJ45" i="41"/>
  <c r="AJ47" i="41"/>
  <c r="AJ31" i="41"/>
  <c r="AJ43" i="41"/>
  <c r="AJ15" i="41"/>
  <c r="AI70" i="41"/>
  <c r="J75" i="67"/>
  <c r="M77" i="93" l="1"/>
  <c r="AL66" i="41"/>
  <c r="AL53" i="41"/>
  <c r="AL51" i="41"/>
  <c r="H31" i="75"/>
  <c r="AL67" i="41"/>
  <c r="AL32" i="41"/>
  <c r="AL52" i="41"/>
  <c r="AL34" i="41"/>
  <c r="H56" i="75"/>
  <c r="AL31" i="41"/>
  <c r="AL50" i="41"/>
  <c r="AL24" i="41"/>
  <c r="AL27" i="41"/>
  <c r="H51" i="75"/>
  <c r="AL48" i="41"/>
  <c r="AL25" i="41"/>
  <c r="AL49" i="41"/>
  <c r="AL65" i="41"/>
  <c r="AL26" i="41"/>
  <c r="AL68" i="41"/>
  <c r="AL29" i="41"/>
  <c r="AL28" i="41"/>
  <c r="AL38" i="41"/>
  <c r="H34" i="75"/>
  <c r="AL57" i="41"/>
  <c r="H53" i="75"/>
  <c r="AL59" i="41"/>
  <c r="H55" i="75"/>
  <c r="AL36" i="41"/>
  <c r="H32" i="75"/>
  <c r="AL37" i="41"/>
  <c r="H33" i="75"/>
  <c r="AL58" i="41"/>
  <c r="H54" i="75"/>
  <c r="AL55" i="41"/>
  <c r="AJ70" i="41"/>
  <c r="H30" i="75"/>
  <c r="AL60" i="41"/>
  <c r="H26" i="75"/>
  <c r="AL30" i="41"/>
  <c r="AL54" i="41"/>
  <c r="H50" i="75"/>
  <c r="AL35" i="41"/>
  <c r="H70" i="52"/>
  <c r="J70" i="52"/>
  <c r="N77" i="93" l="1"/>
  <c r="P56" i="75"/>
  <c r="P54" i="75"/>
  <c r="P53" i="75"/>
  <c r="P51" i="75"/>
  <c r="P32" i="75"/>
  <c r="P30" i="75"/>
  <c r="P31" i="75"/>
  <c r="P33" i="75"/>
  <c r="P34" i="75"/>
  <c r="P26" i="75"/>
  <c r="K30" i="79" l="1"/>
  <c r="L32" i="79"/>
  <c r="J30" i="79"/>
  <c r="J32" i="79"/>
  <c r="K32" i="79"/>
  <c r="L30" i="79"/>
  <c r="J16" i="81" l="1"/>
  <c r="M18" i="81"/>
  <c r="K16" i="81"/>
  <c r="M16" i="81"/>
  <c r="L16" i="81"/>
  <c r="K18" i="81"/>
  <c r="J18" i="81"/>
  <c r="L18" i="81"/>
  <c r="AD44" i="78" l="1"/>
  <c r="AD45" i="78"/>
  <c r="AD46" i="78"/>
  <c r="AD47" i="78"/>
  <c r="AE46" i="52"/>
  <c r="AE44" i="52"/>
  <c r="AE45" i="52"/>
  <c r="AE47" i="52"/>
  <c r="AE44" i="58"/>
  <c r="AE47" i="58"/>
  <c r="AE45" i="58"/>
  <c r="AE46" i="58"/>
  <c r="I48" i="67"/>
  <c r="AG48" i="67" s="1"/>
  <c r="AD47" i="41"/>
  <c r="I31" i="67"/>
  <c r="AG31" i="67" s="1"/>
  <c r="AD44" i="41"/>
  <c r="AD45" i="41"/>
  <c r="AD21" i="41"/>
  <c r="AD19" i="41"/>
  <c r="AD20" i="41"/>
  <c r="AD23" i="41"/>
  <c r="AD22" i="41"/>
  <c r="AE19" i="52"/>
  <c r="AE20" i="52"/>
  <c r="AE64" i="52"/>
  <c r="AE43" i="52"/>
  <c r="AE23" i="52"/>
  <c r="AE18" i="52"/>
  <c r="AE22" i="52"/>
  <c r="AE21" i="52"/>
  <c r="AE23" i="58"/>
  <c r="AE21" i="58"/>
  <c r="AE20" i="58"/>
  <c r="AE19" i="58"/>
  <c r="AE22" i="58"/>
  <c r="AD43" i="78"/>
  <c r="AD23" i="78"/>
  <c r="AD18" i="78"/>
  <c r="AD19" i="78"/>
  <c r="AD64" i="78"/>
  <c r="AD20" i="78"/>
  <c r="AD22" i="78"/>
  <c r="AD21" i="78"/>
  <c r="AE20" i="83"/>
  <c r="AE46" i="83"/>
  <c r="N62" i="75"/>
  <c r="AE64" i="83"/>
  <c r="AE19" i="83"/>
  <c r="N61" i="75"/>
  <c r="N63" i="75"/>
  <c r="AE43" i="83"/>
  <c r="AE44" i="83"/>
  <c r="N64" i="75"/>
  <c r="AE18" i="83"/>
  <c r="AE23" i="83"/>
  <c r="N49" i="75"/>
  <c r="N47" i="75"/>
  <c r="AE47" i="83"/>
  <c r="N48" i="75"/>
  <c r="AE45" i="83"/>
  <c r="AE22" i="83"/>
  <c r="AE21" i="83"/>
  <c r="AF48" i="67" l="1"/>
  <c r="H48" i="94" s="1"/>
  <c r="AF31" i="67"/>
  <c r="H31" i="94" s="1"/>
  <c r="N60" i="75"/>
  <c r="N27" i="75"/>
  <c r="N28" i="75"/>
  <c r="N20" i="75"/>
  <c r="I46" i="67"/>
  <c r="AG46" i="67" s="1"/>
  <c r="I49" i="67"/>
  <c r="AG49" i="67" s="1"/>
  <c r="L31" i="67"/>
  <c r="AI31" i="67" s="1"/>
  <c r="J31" i="94" s="1"/>
  <c r="I34" i="67"/>
  <c r="AG34" i="67" s="1"/>
  <c r="L37" i="67"/>
  <c r="AI37" i="67" s="1"/>
  <c r="J37" i="94" s="1"/>
  <c r="I53" i="67"/>
  <c r="AG53" i="67" s="1"/>
  <c r="I45" i="67"/>
  <c r="AG45" i="67" s="1"/>
  <c r="I44" i="67"/>
  <c r="AG44" i="67" s="1"/>
  <c r="I54" i="67"/>
  <c r="AG54" i="67" s="1"/>
  <c r="I37" i="67"/>
  <c r="AG37" i="67" s="1"/>
  <c r="I52" i="67"/>
  <c r="AG52" i="67" s="1"/>
  <c r="I47" i="67"/>
  <c r="AG47" i="67" s="1"/>
  <c r="L32" i="67"/>
  <c r="AI32" i="67" s="1"/>
  <c r="J32" i="94" s="1"/>
  <c r="L50" i="67"/>
  <c r="AI50" i="67" s="1"/>
  <c r="J50" i="94" s="1"/>
  <c r="L51" i="67"/>
  <c r="AI51" i="67" s="1"/>
  <c r="J51" i="94" s="1"/>
  <c r="AD46" i="41"/>
  <c r="I38" i="67"/>
  <c r="AG38" i="67" s="1"/>
  <c r="I57" i="67"/>
  <c r="AG57" i="67" s="1"/>
  <c r="I55" i="67"/>
  <c r="AG55" i="67" s="1"/>
  <c r="L30" i="67"/>
  <c r="AI30" i="67" s="1"/>
  <c r="J30" i="94" s="1"/>
  <c r="L48" i="67"/>
  <c r="AI48" i="67" s="1"/>
  <c r="J48" i="94" s="1"/>
  <c r="L44" i="67"/>
  <c r="AI44" i="67" s="1"/>
  <c r="J44" i="94" s="1"/>
  <c r="L53" i="67"/>
  <c r="AI53" i="67" s="1"/>
  <c r="J53" i="94" s="1"/>
  <c r="I51" i="67"/>
  <c r="AG51" i="67" s="1"/>
  <c r="I50" i="67"/>
  <c r="AG50" i="67" s="1"/>
  <c r="L34" i="67"/>
  <c r="AI34" i="67" s="1"/>
  <c r="J34" i="94" s="1"/>
  <c r="L47" i="67"/>
  <c r="AI47" i="67" s="1"/>
  <c r="J47" i="94" s="1"/>
  <c r="L54" i="67"/>
  <c r="L55" i="67"/>
  <c r="L52" i="67"/>
  <c r="AI52" i="67" s="1"/>
  <c r="J52" i="94" s="1"/>
  <c r="I32" i="67"/>
  <c r="I30" i="67"/>
  <c r="AG30" i="67" s="1"/>
  <c r="L49" i="67"/>
  <c r="AI49" i="67" s="1"/>
  <c r="J49" i="94" s="1"/>
  <c r="L45" i="67"/>
  <c r="AI45" i="67" s="1"/>
  <c r="J45" i="94" s="1"/>
  <c r="L57" i="67"/>
  <c r="L38" i="67"/>
  <c r="AI38" i="67" s="1"/>
  <c r="J38" i="94" s="1"/>
  <c r="L46" i="67"/>
  <c r="AI46" i="67" s="1"/>
  <c r="J46" i="94" s="1"/>
  <c r="I65" i="67"/>
  <c r="AG65" i="67" s="1"/>
  <c r="I64" i="67"/>
  <c r="AG64" i="67" s="1"/>
  <c r="I59" i="67"/>
  <c r="AG59" i="67" s="1"/>
  <c r="I25" i="67"/>
  <c r="AD44" i="56"/>
  <c r="AD46" i="56"/>
  <c r="I27" i="67"/>
  <c r="I15" i="67"/>
  <c r="AG15" i="67" s="1"/>
  <c r="I68" i="67"/>
  <c r="AG68" i="67" s="1"/>
  <c r="AD21" i="56"/>
  <c r="I21" i="67"/>
  <c r="AD19" i="56"/>
  <c r="I19" i="67"/>
  <c r="I36" i="67"/>
  <c r="AD47" i="56"/>
  <c r="I26" i="67"/>
  <c r="AD22" i="56"/>
  <c r="I22" i="67"/>
  <c r="I29" i="67"/>
  <c r="AD20" i="56"/>
  <c r="I20" i="67"/>
  <c r="AD23" i="56"/>
  <c r="I23" i="67"/>
  <c r="I18" i="67"/>
  <c r="I58" i="67"/>
  <c r="AG58" i="67" s="1"/>
  <c r="I43" i="67"/>
  <c r="AG43" i="67" s="1"/>
  <c r="I66" i="67"/>
  <c r="AG66" i="67" s="1"/>
  <c r="AD45" i="56"/>
  <c r="I28" i="67"/>
  <c r="I24" i="67"/>
  <c r="AG24" i="67" s="1"/>
  <c r="I67" i="67"/>
  <c r="AL22" i="83"/>
  <c r="N18" i="75"/>
  <c r="N45" i="75"/>
  <c r="AL64" i="83"/>
  <c r="AL46" i="83"/>
  <c r="N42" i="75"/>
  <c r="N23" i="75"/>
  <c r="AL18" i="83"/>
  <c r="N14" i="75"/>
  <c r="AL44" i="83"/>
  <c r="N40" i="75"/>
  <c r="N46" i="75"/>
  <c r="AL20" i="83"/>
  <c r="N16" i="75"/>
  <c r="AL21" i="83"/>
  <c r="N17" i="75"/>
  <c r="AL45" i="83"/>
  <c r="N41" i="75"/>
  <c r="AL47" i="83"/>
  <c r="N43" i="75"/>
  <c r="AL19" i="83"/>
  <c r="N15" i="75"/>
  <c r="N22" i="75"/>
  <c r="N21" i="75"/>
  <c r="AL23" i="83"/>
  <c r="N19" i="75"/>
  <c r="N25" i="75"/>
  <c r="AL43" i="83"/>
  <c r="N39" i="75"/>
  <c r="N24" i="75"/>
  <c r="N44" i="75"/>
  <c r="L66" i="67"/>
  <c r="AI66" i="67" s="1"/>
  <c r="J66" i="94" s="1"/>
  <c r="L68" i="67"/>
  <c r="AI68" i="67" s="1"/>
  <c r="J68" i="94" s="1"/>
  <c r="L67" i="67"/>
  <c r="AI67" i="67" s="1"/>
  <c r="J67" i="94" s="1"/>
  <c r="L65" i="67"/>
  <c r="AI65" i="67" s="1"/>
  <c r="J65" i="94" s="1"/>
  <c r="L64" i="67"/>
  <c r="AI64" i="67" s="1"/>
  <c r="J64" i="94" s="1"/>
  <c r="L59" i="67"/>
  <c r="L43" i="67"/>
  <c r="AI43" i="67" s="1"/>
  <c r="J43" i="94" s="1"/>
  <c r="L58" i="67"/>
  <c r="L20" i="67"/>
  <c r="AI20" i="67" s="1"/>
  <c r="J20" i="94" s="1"/>
  <c r="L24" i="67"/>
  <c r="AI24" i="67" s="1"/>
  <c r="J24" i="94" s="1"/>
  <c r="L23" i="67"/>
  <c r="AI23" i="67" s="1"/>
  <c r="J23" i="94" s="1"/>
  <c r="L29" i="67"/>
  <c r="AI29" i="67" s="1"/>
  <c r="J29" i="94" s="1"/>
  <c r="L25" i="67"/>
  <c r="AI25" i="67" s="1"/>
  <c r="J25" i="94" s="1"/>
  <c r="L28" i="67"/>
  <c r="AI28" i="67" s="1"/>
  <c r="J28" i="94" s="1"/>
  <c r="L19" i="67"/>
  <c r="AI19" i="67" s="1"/>
  <c r="J19" i="94" s="1"/>
  <c r="L26" i="67"/>
  <c r="AI26" i="67" s="1"/>
  <c r="J26" i="94" s="1"/>
  <c r="L27" i="67"/>
  <c r="AI27" i="67" s="1"/>
  <c r="J27" i="94" s="1"/>
  <c r="L22" i="67"/>
  <c r="AI22" i="67" s="1"/>
  <c r="J22" i="94" s="1"/>
  <c r="L18" i="67"/>
  <c r="AI18" i="67" s="1"/>
  <c r="J18" i="94" s="1"/>
  <c r="L36" i="67"/>
  <c r="AI36" i="67" s="1"/>
  <c r="J36" i="94" s="1"/>
  <c r="L21" i="67"/>
  <c r="AI21" i="67" s="1"/>
  <c r="J21" i="94" s="1"/>
  <c r="L15" i="67"/>
  <c r="AE15" i="83"/>
  <c r="M63" i="75"/>
  <c r="K63" i="75"/>
  <c r="AE44" i="78"/>
  <c r="M48" i="75"/>
  <c r="AE45" i="78"/>
  <c r="M49" i="75"/>
  <c r="AE47" i="78"/>
  <c r="M47" i="75"/>
  <c r="AE46" i="78"/>
  <c r="K49" i="75"/>
  <c r="K48" i="75"/>
  <c r="K47" i="75"/>
  <c r="AE19" i="78"/>
  <c r="AE20" i="78"/>
  <c r="AE21" i="78"/>
  <c r="AE22" i="78"/>
  <c r="AE23" i="78"/>
  <c r="M61" i="75"/>
  <c r="AE18" i="78"/>
  <c r="M62" i="75"/>
  <c r="AE15" i="78"/>
  <c r="M64" i="75"/>
  <c r="AE64" i="78"/>
  <c r="AE43" i="78"/>
  <c r="AE15" i="58"/>
  <c r="AD15" i="58"/>
  <c r="I70" i="58"/>
  <c r="AD43" i="56"/>
  <c r="AD64" i="56"/>
  <c r="I70" i="78"/>
  <c r="AD15" i="78"/>
  <c r="AE64" i="58"/>
  <c r="AD15" i="56"/>
  <c r="I70" i="56"/>
  <c r="J62" i="75"/>
  <c r="J61" i="75"/>
  <c r="AE18" i="58"/>
  <c r="AE43" i="58"/>
  <c r="AD18" i="56"/>
  <c r="AH59" i="67" l="1"/>
  <c r="I59" i="94" s="1"/>
  <c r="AI59" i="67"/>
  <c r="H31" i="93"/>
  <c r="H48" i="93"/>
  <c r="AH58" i="67"/>
  <c r="I58" i="94" s="1"/>
  <c r="AI58" i="67"/>
  <c r="J58" i="94" s="1"/>
  <c r="AH57" i="67"/>
  <c r="I57" i="94" s="1"/>
  <c r="AI57" i="67"/>
  <c r="J57" i="94" s="1"/>
  <c r="AH15" i="67"/>
  <c r="I15" i="94" s="1"/>
  <c r="AI15" i="67"/>
  <c r="J15" i="94" s="1"/>
  <c r="AH55" i="67"/>
  <c r="I55" i="94" s="1"/>
  <c r="AI55" i="67"/>
  <c r="J55" i="94" s="1"/>
  <c r="AH54" i="67"/>
  <c r="I54" i="94" s="1"/>
  <c r="AI54" i="67"/>
  <c r="J54" i="94" s="1"/>
  <c r="AH36" i="67"/>
  <c r="AH26" i="67"/>
  <c r="AH29" i="67"/>
  <c r="AH65" i="67"/>
  <c r="I65" i="94" s="1"/>
  <c r="AH47" i="67"/>
  <c r="I47" i="94" s="1"/>
  <c r="AH53" i="67"/>
  <c r="I53" i="94" s="1"/>
  <c r="AH51" i="67"/>
  <c r="I51" i="94" s="1"/>
  <c r="AH31" i="67"/>
  <c r="I31" i="94" s="1"/>
  <c r="AH18" i="67"/>
  <c r="AH19" i="67"/>
  <c r="AH23" i="67"/>
  <c r="AH43" i="67"/>
  <c r="I43" i="94" s="1"/>
  <c r="AH67" i="67"/>
  <c r="AH45" i="67"/>
  <c r="I45" i="94" s="1"/>
  <c r="AH52" i="67"/>
  <c r="I52" i="94" s="1"/>
  <c r="AH34" i="67"/>
  <c r="I34" i="94" s="1"/>
  <c r="AH44" i="67"/>
  <c r="I44" i="94" s="1"/>
  <c r="AH50" i="67"/>
  <c r="I50" i="94" s="1"/>
  <c r="AH22" i="67"/>
  <c r="AH28" i="67"/>
  <c r="AH24" i="67"/>
  <c r="I24" i="94" s="1"/>
  <c r="AH68" i="67"/>
  <c r="I68" i="94" s="1"/>
  <c r="AH46" i="67"/>
  <c r="I46" i="94" s="1"/>
  <c r="AH49" i="67"/>
  <c r="I49" i="94" s="1"/>
  <c r="AH48" i="67"/>
  <c r="I48" i="94" s="1"/>
  <c r="AH32" i="67"/>
  <c r="AH37" i="67"/>
  <c r="I37" i="94" s="1"/>
  <c r="AH21" i="67"/>
  <c r="AH27" i="67"/>
  <c r="AH25" i="67"/>
  <c r="AH20" i="67"/>
  <c r="AH64" i="67"/>
  <c r="I64" i="94" s="1"/>
  <c r="AH66" i="67"/>
  <c r="I66" i="94" s="1"/>
  <c r="AH38" i="67"/>
  <c r="I38" i="94" s="1"/>
  <c r="AH30" i="67"/>
  <c r="I30" i="94" s="1"/>
  <c r="AF28" i="67"/>
  <c r="H28" i="94" s="1"/>
  <c r="AG28" i="67"/>
  <c r="AF20" i="67"/>
  <c r="H20" i="94" s="1"/>
  <c r="AG20" i="67"/>
  <c r="I20" i="94" s="1"/>
  <c r="AF19" i="67"/>
  <c r="H19" i="94" s="1"/>
  <c r="AG19" i="67"/>
  <c r="AF32" i="67"/>
  <c r="H32" i="94" s="1"/>
  <c r="AG32" i="67"/>
  <c r="AF18" i="67"/>
  <c r="H18" i="94" s="1"/>
  <c r="AG18" i="67"/>
  <c r="I18" i="94" s="1"/>
  <c r="AF26" i="67"/>
  <c r="H26" i="94" s="1"/>
  <c r="AG26" i="67"/>
  <c r="AF25" i="67"/>
  <c r="H25" i="94" s="1"/>
  <c r="AG25" i="67"/>
  <c r="AF22" i="67"/>
  <c r="H22" i="94" s="1"/>
  <c r="AG22" i="67"/>
  <c r="I22" i="94" s="1"/>
  <c r="AF36" i="67"/>
  <c r="H36" i="94" s="1"/>
  <c r="AG36" i="67"/>
  <c r="I36" i="94" s="1"/>
  <c r="AF67" i="67"/>
  <c r="H67" i="94" s="1"/>
  <c r="AG67" i="67"/>
  <c r="AF23" i="67"/>
  <c r="H23" i="94" s="1"/>
  <c r="AG23" i="67"/>
  <c r="AF29" i="67"/>
  <c r="H29" i="94" s="1"/>
  <c r="AG29" i="67"/>
  <c r="AF21" i="67"/>
  <c r="H21" i="94" s="1"/>
  <c r="AG21" i="67"/>
  <c r="AF27" i="67"/>
  <c r="H27" i="94" s="1"/>
  <c r="AG27" i="67"/>
  <c r="AF64" i="67"/>
  <c r="H64" i="94" s="1"/>
  <c r="AF65" i="67"/>
  <c r="H65" i="94" s="1"/>
  <c r="AF68" i="67"/>
  <c r="H68" i="94" s="1"/>
  <c r="AF66" i="67"/>
  <c r="H66" i="94" s="1"/>
  <c r="AF58" i="67"/>
  <c r="H58" i="94" s="1"/>
  <c r="AF57" i="67"/>
  <c r="H57" i="94" s="1"/>
  <c r="AF59" i="67"/>
  <c r="H59" i="94" s="1"/>
  <c r="AF55" i="67"/>
  <c r="H55" i="94" s="1"/>
  <c r="AF52" i="67"/>
  <c r="H52" i="94" s="1"/>
  <c r="AF45" i="67"/>
  <c r="H45" i="94" s="1"/>
  <c r="AF53" i="67"/>
  <c r="H53" i="94" s="1"/>
  <c r="AF49" i="67"/>
  <c r="H49" i="94" s="1"/>
  <c r="AF43" i="67"/>
  <c r="H43" i="94" s="1"/>
  <c r="AF50" i="67"/>
  <c r="H50" i="94" s="1"/>
  <c r="AF54" i="67"/>
  <c r="H54" i="94" s="1"/>
  <c r="AF46" i="67"/>
  <c r="H46" i="94" s="1"/>
  <c r="AF51" i="67"/>
  <c r="H51" i="94" s="1"/>
  <c r="AF47" i="67"/>
  <c r="H47" i="94" s="1"/>
  <c r="AF44" i="67"/>
  <c r="H44" i="94" s="1"/>
  <c r="AF38" i="67"/>
  <c r="H38" i="94" s="1"/>
  <c r="AF34" i="67"/>
  <c r="H34" i="94" s="1"/>
  <c r="AF37" i="67"/>
  <c r="H37" i="94" s="1"/>
  <c r="AF30" i="67"/>
  <c r="H30" i="94" s="1"/>
  <c r="AF24" i="67"/>
  <c r="H24" i="94" s="1"/>
  <c r="AF15" i="67"/>
  <c r="H15" i="94" s="1"/>
  <c r="M60" i="75"/>
  <c r="N11" i="75"/>
  <c r="M28" i="75"/>
  <c r="M20" i="75"/>
  <c r="M27" i="75"/>
  <c r="J20" i="75"/>
  <c r="J64" i="75"/>
  <c r="K64" i="75"/>
  <c r="K61" i="75"/>
  <c r="K60" i="75"/>
  <c r="J60" i="75"/>
  <c r="J63" i="75"/>
  <c r="K62" i="75"/>
  <c r="J48" i="75"/>
  <c r="J49" i="75"/>
  <c r="J27" i="75"/>
  <c r="J28" i="75"/>
  <c r="J47" i="75"/>
  <c r="M14" i="75"/>
  <c r="M19" i="75"/>
  <c r="M16" i="75"/>
  <c r="M41" i="75"/>
  <c r="M39" i="75"/>
  <c r="M11" i="75"/>
  <c r="M22" i="75"/>
  <c r="M15" i="75"/>
  <c r="M42" i="75"/>
  <c r="M43" i="75"/>
  <c r="M25" i="75"/>
  <c r="M18" i="75"/>
  <c r="M21" i="75"/>
  <c r="M24" i="75"/>
  <c r="M46" i="75"/>
  <c r="M44" i="75"/>
  <c r="M23" i="75"/>
  <c r="M17" i="75"/>
  <c r="M45" i="75"/>
  <c r="M40" i="75"/>
  <c r="AL15" i="83"/>
  <c r="L63" i="75"/>
  <c r="AL45" i="56"/>
  <c r="AL45" i="58"/>
  <c r="AL46" i="56"/>
  <c r="AL23" i="56"/>
  <c r="AL22" i="56"/>
  <c r="AL23" i="78"/>
  <c r="AL21" i="78"/>
  <c r="AL44" i="56"/>
  <c r="AL44" i="58"/>
  <c r="AL46" i="78"/>
  <c r="AL47" i="78"/>
  <c r="AL20" i="56"/>
  <c r="AL19" i="78"/>
  <c r="AL44" i="78"/>
  <c r="AL18" i="78"/>
  <c r="AL22" i="78"/>
  <c r="AL46" i="58"/>
  <c r="AL45" i="78"/>
  <c r="AL19" i="56"/>
  <c r="AL21" i="56"/>
  <c r="AL20" i="78"/>
  <c r="AL47" i="56"/>
  <c r="AL47" i="58"/>
  <c r="J25" i="75"/>
  <c r="K20" i="75"/>
  <c r="K28" i="75"/>
  <c r="K27" i="75"/>
  <c r="I48" i="75"/>
  <c r="I47" i="75"/>
  <c r="I49" i="75"/>
  <c r="AE44" i="60"/>
  <c r="L48" i="75"/>
  <c r="AE45" i="60"/>
  <c r="L49" i="75"/>
  <c r="AE47" i="60"/>
  <c r="L47" i="75"/>
  <c r="AE46" i="60"/>
  <c r="AL64" i="78"/>
  <c r="AE15" i="56"/>
  <c r="I20" i="75"/>
  <c r="I27" i="75"/>
  <c r="I28" i="75"/>
  <c r="AL43" i="78"/>
  <c r="AE15" i="60"/>
  <c r="AD15" i="52"/>
  <c r="AD15" i="60"/>
  <c r="AD18" i="41"/>
  <c r="AD15" i="41"/>
  <c r="AD64" i="41"/>
  <c r="AD43" i="41"/>
  <c r="J22" i="75"/>
  <c r="K14" i="75"/>
  <c r="AL18" i="58"/>
  <c r="AE70" i="58"/>
  <c r="K43" i="75"/>
  <c r="J14" i="75"/>
  <c r="AL18" i="56"/>
  <c r="J23" i="75"/>
  <c r="K41" i="75"/>
  <c r="K46" i="75"/>
  <c r="J43" i="75"/>
  <c r="AL64" i="58"/>
  <c r="AL64" i="56"/>
  <c r="J41" i="75"/>
  <c r="K40" i="75"/>
  <c r="K45" i="75"/>
  <c r="J24" i="75"/>
  <c r="J16" i="75"/>
  <c r="J45" i="75"/>
  <c r="AD70" i="56"/>
  <c r="K44" i="75"/>
  <c r="J44" i="75"/>
  <c r="J15" i="75"/>
  <c r="J19" i="75"/>
  <c r="K42" i="75"/>
  <c r="J46" i="75"/>
  <c r="J40" i="75"/>
  <c r="K39" i="75"/>
  <c r="AL43" i="58"/>
  <c r="J18" i="75"/>
  <c r="J42" i="75"/>
  <c r="J17" i="75"/>
  <c r="AD70" i="78"/>
  <c r="AL15" i="78"/>
  <c r="J21" i="75"/>
  <c r="J39" i="75"/>
  <c r="AL43" i="56"/>
  <c r="AL15" i="58"/>
  <c r="K11" i="75"/>
  <c r="AD70" i="58"/>
  <c r="I29" i="94" l="1"/>
  <c r="I67" i="94"/>
  <c r="I27" i="94"/>
  <c r="P27" i="94" s="1"/>
  <c r="I21" i="94"/>
  <c r="I25" i="94"/>
  <c r="I19" i="94"/>
  <c r="I28" i="94"/>
  <c r="I26" i="94"/>
  <c r="I32" i="94"/>
  <c r="I23" i="94"/>
  <c r="H15" i="93"/>
  <c r="H34" i="93"/>
  <c r="H51" i="93"/>
  <c r="H43" i="93"/>
  <c r="H52" i="93"/>
  <c r="H58" i="93"/>
  <c r="H64" i="93"/>
  <c r="I64" i="93"/>
  <c r="I21" i="93"/>
  <c r="I49" i="93"/>
  <c r="I28" i="93"/>
  <c r="I34" i="93"/>
  <c r="I43" i="93"/>
  <c r="I31" i="93"/>
  <c r="P31" i="93" s="1"/>
  <c r="P31" i="94"/>
  <c r="I65" i="93"/>
  <c r="H24" i="93"/>
  <c r="H38" i="93"/>
  <c r="H46" i="93"/>
  <c r="H49" i="93"/>
  <c r="H55" i="93"/>
  <c r="H66" i="93"/>
  <c r="I30" i="93"/>
  <c r="I20" i="93"/>
  <c r="I37" i="93"/>
  <c r="I46" i="93"/>
  <c r="I22" i="93"/>
  <c r="I52" i="93"/>
  <c r="I23" i="93"/>
  <c r="I51" i="93"/>
  <c r="I29" i="93"/>
  <c r="H30" i="93"/>
  <c r="H44" i="93"/>
  <c r="H54" i="93"/>
  <c r="H53" i="93"/>
  <c r="H59" i="93"/>
  <c r="H68" i="93"/>
  <c r="I38" i="93"/>
  <c r="I25" i="93"/>
  <c r="I32" i="93"/>
  <c r="I68" i="93"/>
  <c r="I50" i="93"/>
  <c r="I45" i="93"/>
  <c r="I19" i="93"/>
  <c r="I53" i="93"/>
  <c r="I26" i="93"/>
  <c r="H37" i="93"/>
  <c r="H47" i="93"/>
  <c r="H50" i="93"/>
  <c r="H45" i="93"/>
  <c r="H57" i="93"/>
  <c r="H65" i="93"/>
  <c r="I66" i="93"/>
  <c r="I27" i="93"/>
  <c r="I48" i="93"/>
  <c r="P48" i="93" s="1"/>
  <c r="P48" i="94"/>
  <c r="I24" i="93"/>
  <c r="I44" i="93"/>
  <c r="I67" i="93"/>
  <c r="I18" i="93"/>
  <c r="I47" i="93"/>
  <c r="I36" i="93"/>
  <c r="I59" i="93"/>
  <c r="H67" i="93"/>
  <c r="I58" i="93"/>
  <c r="I57" i="93"/>
  <c r="I55" i="93"/>
  <c r="I54" i="93"/>
  <c r="H36" i="93"/>
  <c r="I15" i="93"/>
  <c r="H27" i="93"/>
  <c r="H29" i="93"/>
  <c r="H22" i="93"/>
  <c r="H26" i="93"/>
  <c r="H32" i="93"/>
  <c r="H20" i="93"/>
  <c r="H21" i="93"/>
  <c r="H23" i="93"/>
  <c r="H25" i="93"/>
  <c r="H18" i="93"/>
  <c r="H19" i="93"/>
  <c r="H28" i="93"/>
  <c r="AU57" i="67"/>
  <c r="AU54" i="67"/>
  <c r="AU55" i="67"/>
  <c r="AU58" i="67"/>
  <c r="AU34" i="67"/>
  <c r="AU30" i="67"/>
  <c r="AU37" i="67"/>
  <c r="AU38" i="67"/>
  <c r="I63" i="75"/>
  <c r="AE22" i="41"/>
  <c r="AE47" i="41"/>
  <c r="AE46" i="41"/>
  <c r="AE64" i="41"/>
  <c r="AE21" i="41"/>
  <c r="AE20" i="41"/>
  <c r="AE23" i="41"/>
  <c r="AE43" i="41"/>
  <c r="H64" i="75"/>
  <c r="AE19" i="41"/>
  <c r="AE45" i="41"/>
  <c r="AE44" i="41"/>
  <c r="AE18" i="41"/>
  <c r="AL45" i="60"/>
  <c r="AL47" i="52"/>
  <c r="AL21" i="52"/>
  <c r="AL22" i="58"/>
  <c r="AL20" i="52"/>
  <c r="AL23" i="52"/>
  <c r="AL22" i="52"/>
  <c r="AL46" i="60"/>
  <c r="AL19" i="58"/>
  <c r="AL21" i="58"/>
  <c r="AL23" i="58"/>
  <c r="AL47" i="60"/>
  <c r="AL46" i="52"/>
  <c r="AL19" i="52"/>
  <c r="AL44" i="60"/>
  <c r="AL44" i="52"/>
  <c r="AL45" i="52"/>
  <c r="AL20" i="58"/>
  <c r="K22" i="75"/>
  <c r="AL15" i="56"/>
  <c r="K18" i="75"/>
  <c r="H63" i="75"/>
  <c r="K21" i="75"/>
  <c r="K16" i="75"/>
  <c r="K24" i="75"/>
  <c r="K19" i="75"/>
  <c r="J11" i="75"/>
  <c r="I25" i="75"/>
  <c r="K25" i="75"/>
  <c r="K15" i="75"/>
  <c r="K23" i="75"/>
  <c r="L20" i="75"/>
  <c r="AE20" i="60"/>
  <c r="AE23" i="60"/>
  <c r="L28" i="75"/>
  <c r="K17" i="75"/>
  <c r="L27" i="75"/>
  <c r="AE19" i="60"/>
  <c r="AE22" i="60"/>
  <c r="AE21" i="60"/>
  <c r="AE15" i="52"/>
  <c r="AE15" i="41"/>
  <c r="I70" i="52"/>
  <c r="I70" i="60"/>
  <c r="L62" i="75"/>
  <c r="AD18" i="52"/>
  <c r="AE18" i="60"/>
  <c r="L61" i="75"/>
  <c r="AE43" i="60"/>
  <c r="AD64" i="52"/>
  <c r="AD43" i="52"/>
  <c r="AE64" i="60"/>
  <c r="L64" i="75"/>
  <c r="AL15" i="60"/>
  <c r="AD70" i="60"/>
  <c r="L11" i="75"/>
  <c r="M31" i="66" l="1"/>
  <c r="L31" i="66"/>
  <c r="P28" i="93"/>
  <c r="P51" i="93"/>
  <c r="P54" i="94"/>
  <c r="P23" i="93"/>
  <c r="P24" i="93"/>
  <c r="P58" i="94"/>
  <c r="P29" i="94"/>
  <c r="P22" i="93"/>
  <c r="P58" i="93"/>
  <c r="P49" i="94"/>
  <c r="P34" i="93"/>
  <c r="P29" i="93"/>
  <c r="P44" i="93"/>
  <c r="P37" i="93"/>
  <c r="P55" i="93"/>
  <c r="P43" i="93"/>
  <c r="P67" i="94"/>
  <c r="P55" i="94"/>
  <c r="P37" i="94"/>
  <c r="P30" i="94"/>
  <c r="P21" i="93"/>
  <c r="P65" i="93"/>
  <c r="P67" i="93"/>
  <c r="P53" i="93"/>
  <c r="P30" i="93"/>
  <c r="P26" i="94"/>
  <c r="P20" i="93"/>
  <c r="P57" i="94"/>
  <c r="P25" i="93"/>
  <c r="P45" i="93"/>
  <c r="P54" i="93"/>
  <c r="P46" i="93"/>
  <c r="P66" i="93"/>
  <c r="P52" i="93"/>
  <c r="P22" i="94"/>
  <c r="P50" i="94"/>
  <c r="P50" i="93"/>
  <c r="P38" i="93"/>
  <c r="P38" i="94"/>
  <c r="P49" i="93"/>
  <c r="P64" i="93"/>
  <c r="P64" i="94"/>
  <c r="P18" i="93"/>
  <c r="P68" i="93"/>
  <c r="P47" i="93"/>
  <c r="P20" i="94"/>
  <c r="P19" i="93"/>
  <c r="P32" i="93"/>
  <c r="P27" i="93"/>
  <c r="P26" i="93"/>
  <c r="P57" i="93"/>
  <c r="P65" i="94"/>
  <c r="P45" i="94"/>
  <c r="P47" i="94"/>
  <c r="P32" i="94"/>
  <c r="P46" i="94"/>
  <c r="P24" i="94"/>
  <c r="P19" i="94"/>
  <c r="P23" i="94"/>
  <c r="P43" i="94"/>
  <c r="P34" i="94"/>
  <c r="P36" i="93"/>
  <c r="P18" i="94"/>
  <c r="P21" i="94"/>
  <c r="P68" i="94"/>
  <c r="P53" i="94"/>
  <c r="P44" i="94"/>
  <c r="P66" i="94"/>
  <c r="P25" i="94"/>
  <c r="P52" i="94"/>
  <c r="P51" i="94"/>
  <c r="P15" i="94"/>
  <c r="P28" i="94"/>
  <c r="P36" i="94"/>
  <c r="P15" i="93"/>
  <c r="H60" i="75"/>
  <c r="L60" i="75"/>
  <c r="AL44" i="41"/>
  <c r="H39" i="75"/>
  <c r="AL46" i="41"/>
  <c r="AL45" i="41"/>
  <c r="AL47" i="41"/>
  <c r="H14" i="75"/>
  <c r="H15" i="75"/>
  <c r="AL19" i="41"/>
  <c r="H24" i="75"/>
  <c r="H16" i="75"/>
  <c r="AL20" i="41"/>
  <c r="H23" i="75"/>
  <c r="H18" i="75"/>
  <c r="AL22" i="41"/>
  <c r="H28" i="75"/>
  <c r="H17" i="75"/>
  <c r="AL21" i="41"/>
  <c r="H19" i="75"/>
  <c r="AL23" i="41"/>
  <c r="H21" i="75"/>
  <c r="H22" i="75"/>
  <c r="H20" i="75"/>
  <c r="H25" i="75"/>
  <c r="I62" i="75"/>
  <c r="I60" i="75"/>
  <c r="I64" i="75"/>
  <c r="I61" i="75"/>
  <c r="H62" i="75"/>
  <c r="H27" i="75"/>
  <c r="H47" i="75"/>
  <c r="H48" i="75"/>
  <c r="H61" i="75"/>
  <c r="H49" i="75"/>
  <c r="AL43" i="41"/>
  <c r="H41" i="75"/>
  <c r="H40" i="75"/>
  <c r="AL64" i="41"/>
  <c r="H43" i="75"/>
  <c r="AL18" i="41"/>
  <c r="H45" i="75"/>
  <c r="H42" i="75"/>
  <c r="H46" i="75"/>
  <c r="H44" i="75"/>
  <c r="AL21" i="60"/>
  <c r="AL19" i="60"/>
  <c r="AL23" i="60"/>
  <c r="AL22" i="60"/>
  <c r="AL20" i="60"/>
  <c r="AU67" i="67"/>
  <c r="L25" i="75"/>
  <c r="L16" i="75"/>
  <c r="AE70" i="52"/>
  <c r="AL15" i="52"/>
  <c r="I11" i="75"/>
  <c r="H11" i="75"/>
  <c r="AL15" i="41"/>
  <c r="AE70" i="60"/>
  <c r="L44" i="75"/>
  <c r="L19" i="75"/>
  <c r="L46" i="75"/>
  <c r="L24" i="75"/>
  <c r="I41" i="75"/>
  <c r="I17" i="75"/>
  <c r="AL64" i="60"/>
  <c r="L15" i="75"/>
  <c r="I42" i="75"/>
  <c r="AL64" i="52"/>
  <c r="AL43" i="60"/>
  <c r="L39" i="75"/>
  <c r="L14" i="75"/>
  <c r="AL18" i="60"/>
  <c r="L18" i="75"/>
  <c r="L45" i="75"/>
  <c r="I40" i="75"/>
  <c r="I24" i="75"/>
  <c r="I43" i="75"/>
  <c r="I46" i="75"/>
  <c r="I15" i="75"/>
  <c r="AD70" i="52"/>
  <c r="L22" i="75"/>
  <c r="L17" i="75"/>
  <c r="L23" i="75"/>
  <c r="I44" i="75"/>
  <c r="L42" i="75"/>
  <c r="L40" i="75"/>
  <c r="L43" i="75"/>
  <c r="I39" i="75"/>
  <c r="AL43" i="52"/>
  <c r="I22" i="75"/>
  <c r="I23" i="75"/>
  <c r="L41" i="75"/>
  <c r="L21" i="75"/>
  <c r="I21" i="75"/>
  <c r="I16" i="75"/>
  <c r="AL18" i="52"/>
  <c r="I14" i="75"/>
  <c r="I45" i="75"/>
  <c r="I18" i="75"/>
  <c r="I19" i="75"/>
  <c r="AU52" i="67"/>
  <c r="P28" i="75" l="1"/>
  <c r="P27" i="75"/>
  <c r="P20" i="75"/>
  <c r="AU36" i="67"/>
  <c r="AU26" i="67"/>
  <c r="AU31" i="67"/>
  <c r="AU22" i="67"/>
  <c r="AU19" i="67"/>
  <c r="AU20" i="67"/>
  <c r="AU28" i="67"/>
  <c r="AU24" i="67"/>
  <c r="AU32" i="67"/>
  <c r="AU21" i="67"/>
  <c r="AU25" i="67"/>
  <c r="AU27" i="67"/>
  <c r="AU23" i="67"/>
  <c r="AU29" i="67"/>
  <c r="P64" i="75"/>
  <c r="AU65" i="67"/>
  <c r="AU45" i="67"/>
  <c r="AU68" i="67"/>
  <c r="AU53" i="67"/>
  <c r="AU51" i="67"/>
  <c r="AU43" i="67"/>
  <c r="AU46" i="67"/>
  <c r="AU48" i="67"/>
  <c r="AU44" i="67"/>
  <c r="AU64" i="67"/>
  <c r="AU66" i="67"/>
  <c r="AU47" i="67"/>
  <c r="AU49" i="67"/>
  <c r="AU50" i="67"/>
  <c r="P48" i="75"/>
  <c r="P25" i="75"/>
  <c r="P50" i="75"/>
  <c r="P63" i="75"/>
  <c r="P60" i="75"/>
  <c r="P16" i="75"/>
  <c r="P47" i="75"/>
  <c r="P11" i="75"/>
  <c r="P19" i="75"/>
  <c r="P46" i="75"/>
  <c r="P18" i="75"/>
  <c r="P24" i="75"/>
  <c r="P49" i="75"/>
  <c r="P39" i="75"/>
  <c r="P44" i="75"/>
  <c r="P45" i="75"/>
  <c r="P15" i="75"/>
  <c r="P43" i="75"/>
  <c r="P23" i="75"/>
  <c r="P21" i="75"/>
  <c r="P14" i="75"/>
  <c r="P40" i="75"/>
  <c r="P61" i="75"/>
  <c r="P42" i="75"/>
  <c r="P17" i="75"/>
  <c r="P22" i="75"/>
  <c r="P62" i="75"/>
  <c r="P41" i="75"/>
  <c r="AU15" i="67" l="1"/>
  <c r="AU18" i="67"/>
  <c r="J33" i="81" l="1"/>
  <c r="K33" i="81" l="1"/>
  <c r="K29" i="79" l="1"/>
  <c r="K15" i="81" l="1"/>
  <c r="J29" i="79"/>
  <c r="K26" i="79"/>
  <c r="J15" i="81" l="1"/>
  <c r="J26" i="79"/>
  <c r="J12" i="81" l="1"/>
  <c r="I11" i="81" l="1"/>
  <c r="I33" i="81" l="1"/>
  <c r="K12" i="81" l="1"/>
  <c r="A1" i="75" l="1"/>
  <c r="A1" i="78"/>
  <c r="A1" i="62"/>
  <c r="A1" i="58"/>
  <c r="A1" i="59"/>
  <c r="A1" i="81"/>
  <c r="A1" i="52"/>
  <c r="A1" i="53"/>
  <c r="A1" i="57"/>
  <c r="A1" i="67"/>
  <c r="A1" i="79"/>
  <c r="A1" i="40"/>
  <c r="A1" i="54"/>
  <c r="A1" i="41"/>
  <c r="A1" i="56"/>
  <c r="A1" i="66"/>
  <c r="A1" i="82"/>
  <c r="A1" i="77"/>
  <c r="A1" i="45"/>
  <c r="A1" i="83"/>
  <c r="A1" i="60"/>
  <c r="A1" i="80"/>
  <c r="O61" i="58" l="1"/>
  <c r="I61" i="41" l="1"/>
  <c r="R61" i="60"/>
  <c r="O61" i="60"/>
  <c r="L61" i="78"/>
  <c r="AE61" i="78" s="1"/>
  <c r="O61" i="78"/>
  <c r="L61" i="41"/>
  <c r="AE61" i="41" s="1"/>
  <c r="O61" i="52"/>
  <c r="AF61" i="52" s="1"/>
  <c r="AF61" i="58"/>
  <c r="O70" i="58"/>
  <c r="AD61" i="41" l="1"/>
  <c r="AD70" i="41" s="1"/>
  <c r="I61" i="67"/>
  <c r="I70" i="41"/>
  <c r="L70" i="78"/>
  <c r="R70" i="60"/>
  <c r="AG61" i="60"/>
  <c r="AG70" i="60" s="1"/>
  <c r="AF61" i="78"/>
  <c r="AF70" i="78" s="1"/>
  <c r="O70" i="78"/>
  <c r="AF61" i="60"/>
  <c r="AF70" i="60" s="1"/>
  <c r="O70" i="60"/>
  <c r="L70" i="41"/>
  <c r="O61" i="67"/>
  <c r="AK61" i="67" s="1"/>
  <c r="AE70" i="41"/>
  <c r="O70" i="52"/>
  <c r="AE70" i="78"/>
  <c r="AF70" i="52"/>
  <c r="AL61" i="58"/>
  <c r="AL70" i="58" s="1"/>
  <c r="K57" i="75"/>
  <c r="AF70" i="58"/>
  <c r="AJ61" i="67" l="1"/>
  <c r="AL61" i="41"/>
  <c r="AL70" i="41" s="1"/>
  <c r="AF61" i="67"/>
  <c r="H61" i="94" s="1"/>
  <c r="AG61" i="67"/>
  <c r="H57" i="75"/>
  <c r="I75" i="67"/>
  <c r="AL61" i="78"/>
  <c r="AL70" i="78" s="1"/>
  <c r="M57" i="75"/>
  <c r="AL61" i="60"/>
  <c r="AL70" i="60" s="1"/>
  <c r="L57" i="75"/>
  <c r="J61" i="93" l="1"/>
  <c r="H61" i="93"/>
  <c r="H77" i="93" s="1"/>
  <c r="L61" i="83" l="1"/>
  <c r="AE61" i="83" l="1"/>
  <c r="L70" i="83"/>
  <c r="AL61" i="83" l="1"/>
  <c r="AL70" i="83" s="1"/>
  <c r="N57" i="75"/>
  <c r="AE70" i="83"/>
  <c r="M33" i="81" l="1"/>
  <c r="L33" i="81" l="1"/>
  <c r="R61" i="52" l="1"/>
  <c r="L61" i="56" l="1"/>
  <c r="AE61" i="56" s="1"/>
  <c r="AG61" i="52"/>
  <c r="R61" i="67"/>
  <c r="L70" i="56" l="1"/>
  <c r="L61" i="67"/>
  <c r="AH61" i="67" s="1"/>
  <c r="AL61" i="67"/>
  <c r="AM61" i="67"/>
  <c r="L61" i="94" s="1"/>
  <c r="I57" i="75"/>
  <c r="AL61" i="52"/>
  <c r="AL61" i="56"/>
  <c r="J57" i="75"/>
  <c r="AE70" i="56"/>
  <c r="L75" i="67" l="1"/>
  <c r="AI61" i="67"/>
  <c r="J61" i="94" s="1"/>
  <c r="I61" i="94"/>
  <c r="P57" i="75"/>
  <c r="K61" i="94"/>
  <c r="K61" i="93"/>
  <c r="I61" i="93" l="1"/>
  <c r="I77" i="93" s="1"/>
  <c r="AU61" i="67"/>
  <c r="P61" i="94"/>
  <c r="P61" i="93" l="1"/>
  <c r="O59" i="56" l="1"/>
  <c r="O70" i="56" s="1"/>
  <c r="R59" i="52"/>
  <c r="O59" i="67" l="1"/>
  <c r="AJ59" i="67" s="1"/>
  <c r="AF59" i="56"/>
  <c r="J55" i="75" s="1"/>
  <c r="R59" i="67"/>
  <c r="AG59" i="52"/>
  <c r="R70" i="52"/>
  <c r="AK59" i="67" l="1"/>
  <c r="J59" i="93" s="1"/>
  <c r="O75" i="67"/>
  <c r="AL59" i="56"/>
  <c r="AL70" i="56" s="1"/>
  <c r="AF70" i="56"/>
  <c r="AM59" i="67"/>
  <c r="AL59" i="67"/>
  <c r="R75" i="67"/>
  <c r="J59" i="94"/>
  <c r="AL59" i="52"/>
  <c r="AL70" i="52" s="1"/>
  <c r="I55" i="75"/>
  <c r="AG70" i="52"/>
  <c r="P55" i="75" l="1"/>
  <c r="K59" i="94"/>
  <c r="K59" i="93"/>
  <c r="L59" i="94"/>
  <c r="AU59" i="67"/>
  <c r="J77" i="93"/>
  <c r="P59" i="94" l="1"/>
  <c r="P77" i="94" s="1"/>
  <c r="P59" i="93"/>
  <c r="O71" i="2" a="1"/>
  <c r="O71" i="2" s="1"/>
  <c r="P71" i="2" a="1"/>
  <c r="P71" i="2" s="1"/>
  <c r="R71" i="2" a="1"/>
  <c r="R71" i="2" s="1"/>
  <c r="M71" i="2" a="1"/>
  <c r="M71" i="2" s="1"/>
  <c r="N71" i="2" a="1"/>
  <c r="N71" i="2" s="1"/>
  <c r="Q71" i="2" a="1"/>
  <c r="Q71" i="2" s="1"/>
  <c r="S71" i="2" a="1"/>
  <c r="S71" i="2" s="1"/>
  <c r="K77" i="93"/>
  <c r="AO71" i="67" l="1"/>
  <c r="AN71" i="67"/>
  <c r="AH71" i="67"/>
  <c r="AI71" i="67"/>
  <c r="AK71" i="67"/>
  <c r="AJ71" i="67"/>
  <c r="AL71" i="67"/>
  <c r="AM71" i="67"/>
  <c r="AG71" i="67"/>
  <c r="AF71" i="67"/>
  <c r="U71" i="2"/>
  <c r="P77" i="93"/>
  <c r="S3" i="93" s="1"/>
  <c r="AS71" i="67"/>
  <c r="AS75" i="67" s="1"/>
  <c r="AR71" i="67"/>
  <c r="AP71" i="67"/>
  <c r="AQ71" i="67"/>
  <c r="AP75" i="67" l="1"/>
  <c r="M71" i="93"/>
  <c r="N71" i="93"/>
  <c r="AR75" i="67"/>
  <c r="L71" i="94"/>
  <c r="L75" i="94" s="1"/>
  <c r="AM75" i="67"/>
  <c r="AI75" i="67"/>
  <c r="J71" i="94"/>
  <c r="J75" i="94" s="1"/>
  <c r="K71" i="93"/>
  <c r="AL75" i="67"/>
  <c r="AH75" i="67"/>
  <c r="I71" i="93"/>
  <c r="N71" i="94"/>
  <c r="N75" i="94" s="1"/>
  <c r="AQ75" i="67"/>
  <c r="H71" i="94"/>
  <c r="H71" i="93"/>
  <c r="AU71" i="67"/>
  <c r="AF75" i="67"/>
  <c r="J71" i="93"/>
  <c r="AJ75" i="67"/>
  <c r="AN75" i="67"/>
  <c r="L71" i="93"/>
  <c r="I71" i="94"/>
  <c r="I75" i="94" s="1"/>
  <c r="AG75" i="67"/>
  <c r="K71" i="94"/>
  <c r="K75" i="94" s="1"/>
  <c r="AK75" i="67"/>
  <c r="M71" i="94"/>
  <c r="M75" i="94" s="1"/>
  <c r="AO75" i="67"/>
  <c r="H75" i="93" l="1"/>
  <c r="P71" i="93"/>
  <c r="L32" i="66"/>
  <c r="L33" i="66" s="1"/>
  <c r="L34" i="66" s="1"/>
  <c r="I75" i="93"/>
  <c r="M32" i="66"/>
  <c r="M33" i="66" s="1"/>
  <c r="M34" i="66" s="1"/>
  <c r="N75" i="93"/>
  <c r="R32" i="66"/>
  <c r="R33" i="66" s="1"/>
  <c r="R34" i="66" s="1"/>
  <c r="N32" i="66"/>
  <c r="N33" i="66" s="1"/>
  <c r="N34" i="66" s="1"/>
  <c r="J75" i="93"/>
  <c r="H75" i="94"/>
  <c r="P75" i="94" s="1"/>
  <c r="P71" i="94"/>
  <c r="M75" i="93"/>
  <c r="Q32" i="66"/>
  <c r="Q33" i="66" s="1"/>
  <c r="K75" i="93"/>
  <c r="O32" i="66"/>
  <c r="O33" i="66" s="1"/>
  <c r="L75" i="93"/>
  <c r="P32" i="66"/>
  <c r="P33" i="66" s="1"/>
  <c r="AU75" i="67"/>
  <c r="H69" i="75" l="1"/>
  <c r="H72" i="75" s="1"/>
  <c r="K69" i="75"/>
  <c r="K72" i="75" s="1"/>
  <c r="L69" i="75"/>
  <c r="L72" i="75" s="1"/>
  <c r="I69" i="75"/>
  <c r="I72" i="75" s="1"/>
  <c r="M69" i="75"/>
  <c r="M72" i="75" s="1"/>
  <c r="J69" i="75"/>
  <c r="J72" i="75" s="1"/>
  <c r="N69" i="75"/>
  <c r="N72" i="75" s="1"/>
  <c r="P34" i="66"/>
  <c r="P38" i="66"/>
  <c r="P44" i="66" s="1"/>
  <c r="P39" i="66"/>
  <c r="P45" i="66" s="1"/>
  <c r="N38" i="66"/>
  <c r="N39" i="66"/>
  <c r="N45" i="66" s="1"/>
  <c r="L39" i="66"/>
  <c r="L45" i="66" s="1"/>
  <c r="T33" i="66"/>
  <c r="L38" i="66"/>
  <c r="L44" i="66" s="1"/>
  <c r="M38" i="66"/>
  <c r="M39" i="66"/>
  <c r="M45" i="66" s="1"/>
  <c r="J34" i="66"/>
  <c r="O34" i="66"/>
  <c r="O39" i="66"/>
  <c r="O45" i="66" s="1"/>
  <c r="O38" i="66"/>
  <c r="O44" i="66" s="1"/>
  <c r="Q34" i="66"/>
  <c r="Q38" i="66"/>
  <c r="Q50" i="66" s="1"/>
  <c r="Q39" i="66"/>
  <c r="Q45" i="66" s="1"/>
  <c r="R38" i="66"/>
  <c r="R44" i="66" s="1"/>
  <c r="R39" i="66"/>
  <c r="R51" i="66" s="1"/>
  <c r="R29" i="79" s="1"/>
  <c r="P75" i="93"/>
  <c r="AU77" i="67" s="1"/>
  <c r="P50" i="66" l="1"/>
  <c r="P26" i="79" s="1"/>
  <c r="P51" i="66"/>
  <c r="P29" i="79" s="1"/>
  <c r="P46" i="66"/>
  <c r="J9" i="80" s="1"/>
  <c r="J13" i="80" s="1"/>
  <c r="L46" i="66"/>
  <c r="F9" i="80" s="1"/>
  <c r="R45" i="66"/>
  <c r="R46" i="66" s="1"/>
  <c r="L9" i="80" s="1"/>
  <c r="L13" i="80" s="1"/>
  <c r="Q51" i="66"/>
  <c r="Q29" i="79" s="1"/>
  <c r="O46" i="66"/>
  <c r="I9" i="80" s="1"/>
  <c r="I13" i="80" s="1"/>
  <c r="O51" i="66"/>
  <c r="O29" i="79" s="1"/>
  <c r="M51" i="66"/>
  <c r="M29" i="79" s="1"/>
  <c r="M15" i="81" s="1"/>
  <c r="N50" i="66"/>
  <c r="N40" i="66"/>
  <c r="M44" i="66"/>
  <c r="M46" i="66" s="1"/>
  <c r="G9" i="80" s="1"/>
  <c r="G13" i="80" s="1"/>
  <c r="M40" i="66"/>
  <c r="R50" i="66"/>
  <c r="R40" i="66"/>
  <c r="Q44" i="66"/>
  <c r="Q46" i="66" s="1"/>
  <c r="K9" i="80" s="1"/>
  <c r="K13" i="80" s="1"/>
  <c r="Q40" i="66"/>
  <c r="O50" i="66"/>
  <c r="O40" i="66"/>
  <c r="M50" i="66"/>
  <c r="L51" i="66"/>
  <c r="L29" i="79" s="1"/>
  <c r="L15" i="81" s="1"/>
  <c r="N51" i="66"/>
  <c r="N29" i="79" s="1"/>
  <c r="P40" i="66"/>
  <c r="Q26" i="79"/>
  <c r="L50" i="66"/>
  <c r="L40" i="66"/>
  <c r="N44" i="66"/>
  <c r="N46" i="66" s="1"/>
  <c r="H9" i="80" s="1"/>
  <c r="H13" i="80" s="1"/>
  <c r="P52" i="66" l="1"/>
  <c r="Q52" i="66"/>
  <c r="M26" i="79"/>
  <c r="M12" i="81" s="1"/>
  <c r="M52" i="66"/>
  <c r="T46" i="66"/>
  <c r="O26" i="79"/>
  <c r="O52" i="66"/>
  <c r="R52" i="66"/>
  <c r="R26" i="79"/>
  <c r="N26" i="79"/>
  <c r="N52" i="66"/>
  <c r="L26" i="79"/>
  <c r="L52" i="66"/>
  <c r="N9" i="80"/>
  <c r="O9" i="80" s="1"/>
  <c r="F13" i="80"/>
  <c r="T52" i="66" l="1"/>
  <c r="T3" i="66" s="1"/>
  <c r="N13" i="80"/>
  <c r="N14" i="80" s="1"/>
  <c r="T7" i="79"/>
  <c r="O13" i="80" l="1"/>
  <c r="O14" i="80" s="1"/>
  <c r="P69" i="75" l="1"/>
  <c r="P72" i="75" s="1"/>
  <c r="P74" i="75" s="1"/>
  <c r="O33" i="81" l="1"/>
  <c r="D23" i="80" l="1"/>
  <c r="E23" i="80"/>
  <c r="C23" i="80"/>
  <c r="C18" i="80" l="1"/>
  <c r="C19" i="80"/>
  <c r="F23" i="80" l="1"/>
  <c r="G23" i="80"/>
  <c r="H23" i="80" l="1"/>
  <c r="C20" i="80" l="1"/>
  <c r="C22" i="80" l="1"/>
  <c r="C21" i="80" l="1"/>
  <c r="D20" i="80" l="1"/>
  <c r="D18" i="80" l="1"/>
  <c r="L40" i="79" l="1"/>
  <c r="L12" i="81" s="1"/>
  <c r="O23" i="81" l="1"/>
  <c r="D19" i="80" l="1"/>
  <c r="D21" i="80" l="1"/>
  <c r="E20" i="80"/>
  <c r="E19" i="80"/>
  <c r="E18" i="80"/>
  <c r="G20" i="80" l="1"/>
  <c r="D22" i="80"/>
  <c r="F19" i="80"/>
  <c r="F20" i="80"/>
  <c r="F18" i="80"/>
  <c r="G18" i="80" l="1"/>
  <c r="H18" i="80" s="1"/>
  <c r="H20" i="80"/>
  <c r="G19" i="80"/>
  <c r="H19" i="80" s="1"/>
  <c r="E21" i="80" l="1"/>
  <c r="E22" i="80" l="1"/>
  <c r="F21" i="80" l="1"/>
  <c r="F22" i="80" l="1"/>
  <c r="G21" i="80" l="1"/>
  <c r="H21" i="80" s="1"/>
  <c r="G22" i="80"/>
  <c r="H22" i="80" s="1"/>
  <c r="B30" i="80" l="1"/>
</calcChain>
</file>

<file path=xl/sharedStrings.xml><?xml version="1.0" encoding="utf-8"?>
<sst xmlns="http://schemas.openxmlformats.org/spreadsheetml/2006/main" count="1818" uniqueCount="206">
  <si>
    <t>Total</t>
  </si>
  <si>
    <t>Labour</t>
  </si>
  <si>
    <t>Sub Tester</t>
  </si>
  <si>
    <t>Fitter</t>
  </si>
  <si>
    <t>Materials</t>
  </si>
  <si>
    <t>Admittance balancing units (single phase)</t>
  </si>
  <si>
    <t>Admittance balancing units (three phase)</t>
  </si>
  <si>
    <t>Substation</t>
  </si>
  <si>
    <t>Primary Plant</t>
  </si>
  <si>
    <t>GFN</t>
  </si>
  <si>
    <t>GFN enclosure</t>
  </si>
  <si>
    <t>RMU</t>
  </si>
  <si>
    <t>Cap bank</t>
  </si>
  <si>
    <t>AC board (Including change over)</t>
  </si>
  <si>
    <t>Voltage transformer</t>
  </si>
  <si>
    <t>Contracts</t>
  </si>
  <si>
    <t>$/ea</t>
  </si>
  <si>
    <t>Labour (hours)</t>
  </si>
  <si>
    <t>Commissioning</t>
  </si>
  <si>
    <t>Civil works</t>
  </si>
  <si>
    <t>Re-phasing</t>
  </si>
  <si>
    <t>Station service transformer (500kVA)</t>
  </si>
  <si>
    <t>Station service transformer (750kVA)</t>
  </si>
  <si>
    <t>Traffic control</t>
  </si>
  <si>
    <t>Mob/Demob</t>
  </si>
  <si>
    <t>Capex</t>
  </si>
  <si>
    <t>Line survey</t>
  </si>
  <si>
    <t>General Linework</t>
  </si>
  <si>
    <t>Live Linework</t>
  </si>
  <si>
    <t>Rate per person per hour (with vehicles allocated)</t>
  </si>
  <si>
    <t>Construction</t>
  </si>
  <si>
    <t>Qty</t>
  </si>
  <si>
    <t>Unit cost (ea)</t>
  </si>
  <si>
    <t>Labour Rates</t>
  </si>
  <si>
    <t>Operation</t>
  </si>
  <si>
    <t>Costs:</t>
  </si>
  <si>
    <t>Resource partner rates used</t>
  </si>
  <si>
    <t>Year incurred</t>
  </si>
  <si>
    <t>Total construction</t>
  </si>
  <si>
    <t>Contracts ($)</t>
  </si>
  <si>
    <t>PMO costs</t>
  </si>
  <si>
    <t>Type</t>
  </si>
  <si>
    <t>Distribution</t>
  </si>
  <si>
    <t>Subtransmission</t>
  </si>
  <si>
    <t>SCADA/Network control</t>
  </si>
  <si>
    <t>Non-network general assets - IT</t>
  </si>
  <si>
    <t>VBRC</t>
  </si>
  <si>
    <t>Check</t>
  </si>
  <si>
    <t>Feeder works</t>
  </si>
  <si>
    <t>$/m</t>
  </si>
  <si>
    <t>22kV circuit breaker (outdoor)</t>
  </si>
  <si>
    <t>Feeders</t>
  </si>
  <si>
    <t>Total Cost</t>
  </si>
  <si>
    <t>Capex Flag</t>
  </si>
  <si>
    <t>Total project cost</t>
  </si>
  <si>
    <t>Direct</t>
  </si>
  <si>
    <t>Pro-rata</t>
  </si>
  <si>
    <t>Capex categorised directly</t>
  </si>
  <si>
    <t>TIMING</t>
  </si>
  <si>
    <t>MAJOR ITEM UNIT COSTS</t>
  </si>
  <si>
    <t>OPEX</t>
  </si>
  <si>
    <t>CAPEX</t>
  </si>
  <si>
    <t>Project timing</t>
  </si>
  <si>
    <t>$ pa</t>
  </si>
  <si>
    <t>Allocation Basis</t>
  </si>
  <si>
    <t>TOTAL</t>
  </si>
  <si>
    <t>Other capex</t>
  </si>
  <si>
    <t>check</t>
  </si>
  <si>
    <t>Feeders by ZSS</t>
  </si>
  <si>
    <t>Construction delivery &amp; site control</t>
  </si>
  <si>
    <t>Depreciation category</t>
  </si>
  <si>
    <t>ACR/gas switch control box replacement</t>
  </si>
  <si>
    <t>Standard metering</t>
  </si>
  <si>
    <t>Public lighting</t>
  </si>
  <si>
    <t>Non-network general assets - Other</t>
  </si>
  <si>
    <t>Supervisory cables</t>
  </si>
  <si>
    <t>Old SWER ACRs</t>
  </si>
  <si>
    <t>Land</t>
  </si>
  <si>
    <t>Surge arrestors</t>
  </si>
  <si>
    <t>ACRs</t>
  </si>
  <si>
    <t>Total opex ex. debt raising costs</t>
  </si>
  <si>
    <t>Project inputs</t>
  </si>
  <si>
    <t>Asset groups</t>
  </si>
  <si>
    <t xml:space="preserve">Volumes: </t>
  </si>
  <si>
    <t>Wage escalation (real)</t>
  </si>
  <si>
    <t>Forecast expenditure</t>
  </si>
  <si>
    <t>Project costs (capitalised)</t>
  </si>
  <si>
    <t>Incremental re-balancing works</t>
  </si>
  <si>
    <t>Incremental compliance testing</t>
  </si>
  <si>
    <t>Incremental technical support</t>
  </si>
  <si>
    <t>Building block components</t>
  </si>
  <si>
    <t>Return on capital</t>
  </si>
  <si>
    <t>Return of capital (regulatory depreciation)</t>
  </si>
  <si>
    <t>Operating expenditure</t>
  </si>
  <si>
    <t>Net tax allowance</t>
  </si>
  <si>
    <t>Annual revenue requirement (unsmoothed)</t>
  </si>
  <si>
    <t>Annual revenue requirement (smoothed)</t>
  </si>
  <si>
    <t>PTRM Inputs</t>
  </si>
  <si>
    <t>Tables</t>
  </si>
  <si>
    <t>Total capex ($m 2015)</t>
  </si>
  <si>
    <t>Total %</t>
  </si>
  <si>
    <t>CAPEX FOR PTRM</t>
  </si>
  <si>
    <t>OPEX FOR PTRM</t>
  </si>
  <si>
    <t>Calculations for PTRM</t>
  </si>
  <si>
    <t>$ pa/feeder</t>
  </si>
  <si>
    <t>Fusesavers</t>
  </si>
  <si>
    <t>HV Regulators upgrade (control box)</t>
  </si>
  <si>
    <t>HV Regulators upgrade (close delta)</t>
  </si>
  <si>
    <t>Remove repex already provided in 2016-20 EDPR</t>
  </si>
  <si>
    <t>$m real 2015</t>
  </si>
  <si>
    <t>Capex by category</t>
  </si>
  <si>
    <t>Total capex</t>
  </si>
  <si>
    <t>Total project capex</t>
  </si>
  <si>
    <t>%</t>
  </si>
  <si>
    <t>SCADA / Protection &amp; Control/ Comms</t>
  </si>
  <si>
    <t>Surge arrestor sites (single phase)</t>
  </si>
  <si>
    <t>Surge arrestor sites (three phase)</t>
  </si>
  <si>
    <t>Incremental opex ($m 2015)</t>
  </si>
  <si>
    <t>Incremental contingent project opex</t>
  </si>
  <si>
    <t>Incremental contingent project capex ($m 2015)</t>
  </si>
  <si>
    <t>Incremental re-balancing works - per feeder cost</t>
  </si>
  <si>
    <t>Incremental operating costs before wage escalation</t>
  </si>
  <si>
    <t>Incremental contingent project capex by category</t>
  </si>
  <si>
    <t>Percentage capex by category (directly categorised)</t>
  </si>
  <si>
    <t>Allocation</t>
  </si>
  <si>
    <t>PMO cost</t>
  </si>
  <si>
    <t>Distribution switchgear (installed)</t>
  </si>
  <si>
    <t>OTHER COSTS</t>
  </si>
  <si>
    <t>Labour ($)</t>
  </si>
  <si>
    <t>Other Labour ($)</t>
  </si>
  <si>
    <t>First year of project</t>
  </si>
  <si>
    <t>Check:</t>
  </si>
  <si>
    <t>BALLARAT RESOURCE PARTNER RATES</t>
  </si>
  <si>
    <t>Other</t>
  </si>
  <si>
    <t>Other Project Costs</t>
  </si>
  <si>
    <t>Test trailer</t>
  </si>
  <si>
    <t xml:space="preserve">Other </t>
  </si>
  <si>
    <t>UG cable replacement</t>
  </si>
  <si>
    <t>Incremental operating costs with real escalation ($m  real 2015)</t>
  </si>
  <si>
    <t>Summary of total expenditure requirements ($m real 2015)</t>
  </si>
  <si>
    <t>Summary of incremental revenue requirements ($m real 2015)</t>
  </si>
  <si>
    <t>(real 2015 dollars)</t>
  </si>
  <si>
    <t>Costs ($000s 2015)</t>
  </si>
  <si>
    <t>Spare GFN</t>
  </si>
  <si>
    <t>Real labour escalation</t>
  </si>
  <si>
    <t>Labour Rates ($/hr)</t>
  </si>
  <si>
    <t>2015 $/hr</t>
  </si>
  <si>
    <t>Cumulative real labour escalation from 2018</t>
  </si>
  <si>
    <t>Cost summary by site</t>
  </si>
  <si>
    <t xml:space="preserve">            </t>
  </si>
  <si>
    <t>ART</t>
  </si>
  <si>
    <t>CRO</t>
  </si>
  <si>
    <t>HTN</t>
  </si>
  <si>
    <t>KRT</t>
  </si>
  <si>
    <t>MBN</t>
  </si>
  <si>
    <t>STL</t>
  </si>
  <si>
    <t>TRG</t>
  </si>
  <si>
    <t>GEELONG RESOURCE PARTNER RATES</t>
  </si>
  <si>
    <t>WARRNAMBOOL RESOURCE PARTNER RATES</t>
  </si>
  <si>
    <t>HORSHAM RESOURCE PARTNER RATES</t>
  </si>
  <si>
    <t>MILDURA RESOURCE PARTNER RATES</t>
  </si>
  <si>
    <t>Warrnambool</t>
  </si>
  <si>
    <t>Mildura</t>
  </si>
  <si>
    <t>Horsham</t>
  </si>
  <si>
    <t>To be included in 2021 - 2026 price reset step change model</t>
  </si>
  <si>
    <t>Test Sites</t>
  </si>
  <si>
    <t>Distribution Comms</t>
  </si>
  <si>
    <t>Indoor switch room (incl GFN enclosure and switchboard)</t>
  </si>
  <si>
    <t>Current transformer (post type)</t>
  </si>
  <si>
    <t>Current transformer (core balance type)</t>
  </si>
  <si>
    <t>Asset resilience testing</t>
  </si>
  <si>
    <t>3rd phase line extension</t>
  </si>
  <si>
    <t>Design &amp; Procurement</t>
  </si>
  <si>
    <t>Design &amp; Procurement (hours)</t>
  </si>
  <si>
    <t>Design &amp; Procurement RATES</t>
  </si>
  <si>
    <t>Design &amp; Procurement Rates</t>
  </si>
  <si>
    <t>Design &amp; Procurement Labour</t>
  </si>
  <si>
    <t>Design &amp; Procure</t>
  </si>
  <si>
    <t>Powercor REFCLs Tranche 3 Contingent Project Application</t>
  </si>
  <si>
    <t>HV Customers (total)</t>
  </si>
  <si>
    <t>HV Customers (generation signalling)</t>
  </si>
  <si>
    <t>Control room</t>
  </si>
  <si>
    <t>$ per feeder</t>
  </si>
  <si>
    <t>$</t>
  </si>
  <si>
    <t>From Powercor 2019 debt update PTRM with contingent project 2 (September 2019)</t>
  </si>
  <si>
    <t>ZSS Feeder Exit Relocation</t>
  </si>
  <si>
    <t>Other primary materials</t>
  </si>
  <si>
    <t>Other distribution materials</t>
  </si>
  <si>
    <t>2016-20 Total</t>
  </si>
  <si>
    <t>2021-20 Total</t>
  </si>
  <si>
    <t>Geelong</t>
  </si>
  <si>
    <t>Spare GFN &amp; associated costs</t>
  </si>
  <si>
    <t>Cost</t>
  </si>
  <si>
    <t>Labour &amp; other costs associated with spare GFN</t>
  </si>
  <si>
    <t>c</t>
  </si>
  <si>
    <t>($000s 2015)</t>
  </si>
  <si>
    <t>ESV observed compliance</t>
  </si>
  <si>
    <t>PMO Costs</t>
  </si>
  <si>
    <t>From: Powercor - 2019 debt update - PTRM (incl cont proj 2) - PUBLIC - inflation revocation.XLSM</t>
  </si>
  <si>
    <t>H1</t>
  </si>
  <si>
    <t>H2</t>
  </si>
  <si>
    <t>Total by calendar year</t>
  </si>
  <si>
    <t>Total by financial year</t>
  </si>
  <si>
    <t>2019 debt update PTRM with incremental T3 contingent project capex ($m 2015)</t>
  </si>
  <si>
    <t>Summary by Calendar Year</t>
  </si>
  <si>
    <t>Total capital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</si>
</sst>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;[Red]\-&quot;$&quot;#,##0;\ &quot;-&quot;"/>
    <numFmt numFmtId="165" formatCode="#,##0_ ;[Red]\-#,##0;\ &quot;-&quot;\ "/>
    <numFmt numFmtId="166" formatCode="0.0%"/>
    <numFmt numFmtId="167" formatCode="_-* #,##0_-;\-* #,##0_-;_-* &quot;-&quot;??_-;_-@_-"/>
    <numFmt numFmtId="168" formatCode="#,##0;[Red]\-&quot;$&quot;#,##0;\ &quot;-&quot;"/>
    <numFmt numFmtId="169" formatCode="&quot;$&quot;#,##0.00;[Red]\-&quot;$&quot;#,##0.00;\ &quot;-&quot;"/>
    <numFmt numFmtId="170" formatCode="0_ ;[Red]\-0\ "/>
    <numFmt numFmtId="171" formatCode="#,##0.0;[Red]\-&quot;$&quot;#,##0.0;\ &quot;-&quot;"/>
    <numFmt numFmtId="172" formatCode="#,##0.0;[Red]\-#,##0.0;\ &quot;-&quot;"/>
    <numFmt numFmtId="173" formatCode="_(&quot;$&quot;* #,##0.00_);_(&quot;$&quot;* \(#,##0.00\);_(&quot;$&quot;* &quot;-&quot;??_);_(@_)"/>
    <numFmt numFmtId="174" formatCode="&quot;$&quot;#,##0_);[Red]\(&quot;$&quot;#,##0\)"/>
    <numFmt numFmtId="175" formatCode="0.000_)"/>
    <numFmt numFmtId="176" formatCode="_(* #,##0.00_);_(* \(#,##0.00\);_(* &quot;&quot;_);_(@_)"/>
    <numFmt numFmtId="177" formatCode="_(&quot;$&quot;* #,##0_);\(&quot;$&quot;* #,##0_);_(&quot;$&quot;* &quot;-&quot;_0;_-@_-"/>
    <numFmt numFmtId="178" formatCode="_-[$€]* #,##0.00_-;\-[$€]* #,##0.00_-;_-[$€]* &quot;-&quot;??_-;_-@_-"/>
    <numFmt numFmtId="179" formatCode="_(* #,##0_);_(* \(#,##0\);_(* &quot;-&quot;??_);_(@_)"/>
    <numFmt numFmtId="180" formatCode="&quot;DR&quot;_(* #,##0.0_);&quot;CR&quot;_(* #,##0.0_);_(* &quot;-&quot;_);_(@_)"/>
    <numFmt numFmtId="181" formatCode="#"/>
    <numFmt numFmtId="182" formatCode="_(* #,##0_);_(* \(#,##0\);_(* &quot; - &quot;??_);_(@_)"/>
    <numFmt numFmtId="183" formatCode="&quot;$&quot;#,##0_);\(&quot;$&quot;#,##0\);&quot;$-&quot;_)"/>
    <numFmt numFmtId="184" formatCode="#,##0.0_);\(#,##0.0\);\-__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_-* #,##0\ &quot;Pts&quot;_-;\-* #,##0\ &quot;Pts&quot;_-;_-* &quot;-&quot;\ &quot;Pts&quot;_-;_-@_-"/>
    <numFmt numFmtId="188" formatCode="_-* #,##0.00\ &quot;Pts&quot;_-;\-* #,##0.00\ &quot;Pts&quot;_-;_-* &quot;-&quot;??\ &quot;Pts&quot;_-;_-@_-"/>
    <numFmt numFmtId="189" formatCode="0.00_)"/>
    <numFmt numFmtId="190" formatCode="General_)"/>
    <numFmt numFmtId="191" formatCode="_(* #,##0_);[Red]_(* \(#,##0\);_(* &quot; - &quot;??_);_(@_)"/>
    <numFmt numFmtId="192" formatCode="#,##0_);\(#,##0\);\-;"/>
    <numFmt numFmtId="193" formatCode="#,##0_);\(#,##0\);&quot;-&quot;_)"/>
    <numFmt numFmtId="194" formatCode="0_)"/>
    <numFmt numFmtId="195" formatCode="[$$-C09]#,##0"/>
    <numFmt numFmtId="196" formatCode="_(* #,##0.00_);_(* \(#,##0.00\);_(* &quot;-&quot;??_);_(@_)"/>
    <numFmt numFmtId="197" formatCode="#,##0.00;[Red]\-&quot;$&quot;#,##0.00;\ &quot;-&quot;"/>
    <numFmt numFmtId="198" formatCode="#,##0.0"/>
    <numFmt numFmtId="199" formatCode="0.0"/>
    <numFmt numFmtId="200" formatCode="0.0;\ \-0.0;\ &quot;-&quot;"/>
    <numFmt numFmtId="201" formatCode="&quot;$&quot;#,##0.0000;[Red]\-&quot;$&quot;#,##0.0000"/>
    <numFmt numFmtId="202" formatCode="&quot;$&quot;#,##0.00000;[Red]\-&quot;$&quot;#,##0.00000"/>
    <numFmt numFmtId="203" formatCode="\+0%;[Red]\ \ \-0%;\ &quot;-&quot;"/>
    <numFmt numFmtId="204" formatCode="#,##0;[Red]\-#,##0;\ &quot;-&quot;"/>
    <numFmt numFmtId="205" formatCode="0.00;\ \-0.00;\ &quot;-&quot;"/>
    <numFmt numFmtId="206" formatCode="#,##0.0_ ;[Red]\-#,##0.0;\ &quot;-&quot;\ "/>
    <numFmt numFmtId="207" formatCode="#,##0.0_ ;[Red]\-#,##0.0\ "/>
    <numFmt numFmtId="208" formatCode="&quot;FY&quot;00"/>
    <numFmt numFmtId="209" formatCode="#,##0.00;[Red]\-#,##0.00;\ &quot;-&quot;"/>
  </numFmts>
  <fonts count="145"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i/>
      <sz val="10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0"/>
      <name val="Calibri"/>
      <family val="2"/>
      <scheme val="minor"/>
    </font>
    <font>
      <sz val="8"/>
      <color rgb="FF0070C0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sz val="10"/>
      <color theme="1"/>
      <name val="Calibri"/>
      <family val="2"/>
    </font>
    <font>
      <i/>
      <sz val="10"/>
      <name val="Calibri"/>
      <family val="2"/>
      <scheme val="minor"/>
    </font>
    <font>
      <sz val="10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Verdana"/>
      <family val="2"/>
    </font>
    <font>
      <sz val="10"/>
      <color rgb="FF9C0006"/>
      <name val="Verdana"/>
      <family val="2"/>
    </font>
    <font>
      <b/>
      <sz val="10"/>
      <color rgb="FFFA7D00"/>
      <name val="Verdana"/>
      <family val="2"/>
    </font>
    <font>
      <b/>
      <sz val="10"/>
      <color theme="0"/>
      <name val="Verdana"/>
      <family val="2"/>
    </font>
    <font>
      <sz val="10"/>
      <color indexed="8"/>
      <name val="Verdana"/>
      <family val="2"/>
    </font>
    <font>
      <b/>
      <sz val="11"/>
      <color indexed="8"/>
      <name val="Calibri"/>
      <family val="2"/>
    </font>
    <font>
      <sz val="10"/>
      <color rgb="FF0061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3F3F76"/>
      <name val="Verdana"/>
      <family val="2"/>
    </font>
    <font>
      <sz val="10"/>
      <color rgb="FFFA7D00"/>
      <name val="Verdana"/>
      <family val="2"/>
    </font>
    <font>
      <sz val="10"/>
      <color rgb="FF9C6500"/>
      <name val="Verdana"/>
      <family val="2"/>
    </font>
    <font>
      <b/>
      <sz val="10"/>
      <color rgb="FF3F3F3F"/>
      <name val="Verdana"/>
      <family val="2"/>
    </font>
    <font>
      <sz val="10"/>
      <color theme="1"/>
      <name val="Calibri"/>
      <family val="1"/>
      <scheme val="minor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Verdana"/>
      <family val="2"/>
    </font>
    <font>
      <sz val="10"/>
      <color rgb="FFFF0000"/>
      <name val="Verdana"/>
      <family val="2"/>
    </font>
    <font>
      <b/>
      <i/>
      <sz val="11"/>
      <color theme="1"/>
      <name val="Calibri"/>
      <family val="2"/>
    </font>
    <font>
      <sz val="10"/>
      <color theme="4" tint="-0.249977111117893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i/>
      <sz val="10"/>
      <color theme="4" tint="-0.249977111117893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16"/>
      <color indexed="8"/>
      <name val="Arial"/>
      <family val="2"/>
    </font>
    <font>
      <b/>
      <sz val="10"/>
      <name val="Arial"/>
      <family val="2"/>
    </font>
    <font>
      <sz val="10"/>
      <color theme="0"/>
      <name val="Calibri"/>
      <family val="2"/>
    </font>
    <font>
      <b/>
      <sz val="11"/>
      <color theme="0"/>
      <name val="Calibri"/>
      <family val="2"/>
    </font>
    <font>
      <b/>
      <sz val="10"/>
      <color theme="0"/>
      <name val="Calibri"/>
      <family val="2"/>
    </font>
    <font>
      <b/>
      <i/>
      <sz val="12"/>
      <color theme="1"/>
      <name val="Calibri"/>
      <family val="2"/>
    </font>
    <font>
      <sz val="10"/>
      <color theme="0" tint="-0.499984740745262"/>
      <name val="Calibri"/>
      <family val="2"/>
    </font>
    <font>
      <i/>
      <sz val="11"/>
      <color theme="1"/>
      <name val="Calibri"/>
      <family val="2"/>
    </font>
    <font>
      <sz val="10"/>
      <color rgb="FF0070C0"/>
      <name val="Calibri"/>
      <family val="2"/>
    </font>
    <font>
      <i/>
      <sz val="10"/>
      <color theme="0" tint="-0.499984740745262"/>
      <name val="Calibri"/>
      <family val="2"/>
    </font>
    <font>
      <sz val="8"/>
      <color theme="1"/>
      <name val="Calibri"/>
      <family val="2"/>
    </font>
    <font>
      <i/>
      <sz val="8"/>
      <color theme="0" tint="-0.499984740745262"/>
      <name val="Calibri"/>
      <family val="2"/>
    </font>
    <font>
      <sz val="10"/>
      <color theme="5"/>
      <name val="Calibri"/>
      <family val="2"/>
    </font>
    <font>
      <b/>
      <i/>
      <sz val="11"/>
      <color theme="5"/>
      <name val="Calibri"/>
      <family val="2"/>
    </font>
    <font>
      <b/>
      <sz val="18"/>
      <color theme="3"/>
      <name val="Cambria"/>
      <family val="2"/>
      <scheme val="major"/>
    </font>
    <font>
      <sz val="9"/>
      <name val="Calibri"/>
      <family val="2"/>
    </font>
    <font>
      <i/>
      <sz val="10"/>
      <color rgb="FF7F7F7F"/>
      <name val="Verdana"/>
      <family val="2"/>
    </font>
    <font>
      <u/>
      <sz val="8.25"/>
      <color indexed="36"/>
      <name val="?l?r ?o?S?V?b?N"/>
      <family val="3"/>
    </font>
    <font>
      <sz val="10"/>
      <name val="Helv"/>
    </font>
    <font>
      <sz val="9"/>
      <name val="Helv"/>
    </font>
    <font>
      <sz val="10"/>
      <name val="Tms Rmn"/>
    </font>
    <font>
      <sz val="6"/>
      <name val="Arial"/>
      <family val="2"/>
    </font>
    <font>
      <sz val="10"/>
      <name val="Times New Roman"/>
      <family val="1"/>
    </font>
    <font>
      <sz val="11"/>
      <name val="Tms Rmn"/>
    </font>
    <font>
      <sz val="6"/>
      <name val="SwitzerlandCondensed"/>
    </font>
    <font>
      <u/>
      <sz val="8.25"/>
      <color indexed="12"/>
      <name val="?l?r ?o?S?V?b?N"/>
      <family val="3"/>
    </font>
    <font>
      <sz val="11"/>
      <name val="Book Antiqua"/>
      <family val="1"/>
    </font>
    <font>
      <i/>
      <sz val="12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i/>
      <sz val="6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color indexed="12"/>
      <name val="Arial"/>
      <family val="2"/>
    </font>
    <font>
      <sz val="14"/>
      <name val="Arial"/>
      <family val="2"/>
    </font>
    <font>
      <b/>
      <i/>
      <sz val="16"/>
      <name val="Helv"/>
    </font>
    <font>
      <sz val="10"/>
      <name val="Helv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7"/>
      <color indexed="52"/>
      <name val="Arial"/>
      <family val="2"/>
    </font>
    <font>
      <sz val="10"/>
      <name val="Arial"/>
      <family val="2"/>
      <charset val="177"/>
    </font>
    <font>
      <b/>
      <sz val="10"/>
      <color indexed="8"/>
      <name val="Arial"/>
      <family val="2"/>
      <charset val="177"/>
    </font>
    <font>
      <sz val="10"/>
      <name val="MS Sans Serif"/>
      <family val="2"/>
    </font>
    <font>
      <b/>
      <sz val="10"/>
      <name val="MS Sans Serif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0"/>
      <color indexed="48"/>
      <name val="Arial"/>
      <family val="2"/>
    </font>
    <font>
      <sz val="12"/>
      <color indexed="14"/>
      <name val="Arial"/>
      <family val="2"/>
    </font>
    <font>
      <b/>
      <sz val="7"/>
      <color indexed="9"/>
      <name val="Arial"/>
      <family val="2"/>
    </font>
    <font>
      <sz val="9"/>
      <name val="Helvetica-Black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sz val="12"/>
      <name val="Helv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8"/>
      <color theme="0"/>
      <name val="Calibri"/>
      <family val="2"/>
    </font>
    <font>
      <i/>
      <sz val="10"/>
      <color theme="0"/>
      <name val="Calibri"/>
      <family val="2"/>
    </font>
    <font>
      <b/>
      <sz val="9"/>
      <color rgb="FF666666"/>
      <name val="Calibri"/>
      <family val="2"/>
    </font>
    <font>
      <b/>
      <sz val="10.5"/>
      <color rgb="FFFFFFFF"/>
      <name val="Calibri"/>
      <family val="2"/>
    </font>
    <font>
      <b/>
      <sz val="9"/>
      <name val="Calibri"/>
      <family val="2"/>
    </font>
    <font>
      <u/>
      <sz val="10"/>
      <name val="Calibri"/>
      <family val="2"/>
    </font>
    <font>
      <sz val="10"/>
      <color theme="0" tint="-0.14999847407452621"/>
      <name val="Calibri"/>
      <family val="2"/>
    </font>
    <font>
      <sz val="10"/>
      <color theme="0" tint="-0.34998626667073579"/>
      <name val="Calibri"/>
      <family val="2"/>
    </font>
    <font>
      <sz val="11"/>
      <color rgb="FF1F497D"/>
      <name val="Calibri"/>
      <family val="2"/>
    </font>
    <font>
      <i/>
      <sz val="8"/>
      <color rgb="FFFFFFCC"/>
      <name val="Calibri"/>
      <family val="2"/>
    </font>
    <font>
      <sz val="8"/>
      <color theme="0" tint="-0.34998626667073579"/>
      <name val="Calibri"/>
      <family val="2"/>
    </font>
    <font>
      <sz val="8"/>
      <color theme="0" tint="-0.249977111117893"/>
      <name val="Calibri"/>
      <family val="2"/>
    </font>
    <font>
      <b/>
      <i/>
      <sz val="10"/>
      <color theme="1"/>
      <name val="Calibri"/>
      <family val="2"/>
    </font>
    <font>
      <sz val="8"/>
      <color theme="1" tint="0.499984740745262"/>
      <name val="Calibri"/>
      <family val="2"/>
    </font>
    <font>
      <i/>
      <sz val="8"/>
      <color theme="1" tint="0.499984740745262"/>
      <name val="Calibri"/>
      <family val="2"/>
    </font>
    <font>
      <i/>
      <sz val="10"/>
      <color theme="1" tint="0.499984740745262"/>
      <name val="Calibri"/>
      <family val="2"/>
    </font>
    <font>
      <sz val="10"/>
      <color theme="1" tint="0.34998626667073579"/>
      <name val="Calibri"/>
      <family val="2"/>
    </font>
    <font>
      <i/>
      <sz val="10"/>
      <color theme="1" tint="0.34998626667073579"/>
      <name val="Calibri"/>
      <family val="2"/>
    </font>
    <font>
      <i/>
      <sz val="9"/>
      <color theme="0" tint="-0.34998626667073579"/>
      <name val="Calibri"/>
      <family val="2"/>
    </font>
  </fonts>
  <fills count="11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indexed="8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79998168889431442"/>
        <bgColor indexed="64"/>
      </patternFill>
    </fill>
  </fills>
  <borders count="16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4" tint="-0.24994659260841701"/>
      </right>
      <top/>
      <bottom/>
      <diagonal/>
    </border>
    <border>
      <left/>
      <right style="thin">
        <color theme="4" tint="-0.24994659260841701"/>
      </right>
      <top/>
      <bottom style="thin">
        <color auto="1"/>
      </bottom>
      <diagonal/>
    </border>
    <border>
      <left/>
      <right style="thin">
        <color theme="4" tint="-0.24994659260841701"/>
      </right>
      <top style="hair">
        <color auto="1"/>
      </top>
      <bottom style="hair">
        <color auto="1"/>
      </bottom>
      <diagonal/>
    </border>
    <border>
      <left/>
      <right style="thin">
        <color theme="4" tint="-0.24994659260841701"/>
      </right>
      <top style="thin">
        <color auto="1"/>
      </top>
      <bottom style="double">
        <color auto="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 style="thin">
        <color auto="1"/>
      </bottom>
      <diagonal/>
    </border>
    <border>
      <left style="thin">
        <color theme="4" tint="-0.24994659260841701"/>
      </left>
      <right style="thin">
        <color theme="4" tint="-0.24994659260841701"/>
      </right>
      <top style="hair">
        <color auto="1"/>
      </top>
      <bottom style="hair">
        <color auto="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auto="1"/>
      </top>
      <bottom style="double">
        <color auto="1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thin">
        <color indexed="23"/>
      </top>
      <bottom/>
      <diagonal/>
    </border>
    <border>
      <left style="medium">
        <color rgb="FFC0504D"/>
      </left>
      <right/>
      <top style="medium">
        <color rgb="FFC0504D"/>
      </top>
      <bottom/>
      <diagonal/>
    </border>
    <border>
      <left/>
      <right/>
      <top style="medium">
        <color rgb="FFC0504D"/>
      </top>
      <bottom/>
      <diagonal/>
    </border>
    <border>
      <left style="medium">
        <color rgb="FFC0504D"/>
      </left>
      <right/>
      <top style="medium">
        <color rgb="FFC0504D"/>
      </top>
      <bottom style="medium">
        <color rgb="FFC0504D"/>
      </bottom>
      <diagonal/>
    </border>
    <border>
      <left/>
      <right/>
      <top style="medium">
        <color rgb="FFC0504D"/>
      </top>
      <bottom style="medium">
        <color rgb="FFC0504D"/>
      </bottom>
      <diagonal/>
    </border>
    <border>
      <left/>
      <right style="medium">
        <color rgb="FFC0504D"/>
      </right>
      <top style="medium">
        <color rgb="FFC0504D"/>
      </top>
      <bottom style="medium">
        <color rgb="FFC0504D"/>
      </bottom>
      <diagonal/>
    </border>
    <border>
      <left style="medium">
        <color rgb="FFC0504D"/>
      </left>
      <right/>
      <top/>
      <bottom/>
      <diagonal/>
    </border>
    <border>
      <left style="medium">
        <color rgb="FFC0504D"/>
      </left>
      <right/>
      <top/>
      <bottom style="medium">
        <color rgb="FFC0504D"/>
      </bottom>
      <diagonal/>
    </border>
    <border>
      <left/>
      <right/>
      <top/>
      <bottom style="medium">
        <color rgb="FFC0504D"/>
      </bottom>
      <diagonal/>
    </border>
    <border>
      <left/>
      <right style="medium">
        <color rgb="FFC0504D"/>
      </right>
      <top/>
      <bottom style="medium">
        <color rgb="FFC0504D"/>
      </bottom>
      <diagonal/>
    </border>
    <border>
      <left style="medium">
        <color rgb="FFC0504D"/>
      </left>
      <right/>
      <top style="double">
        <color rgb="FFC0504D"/>
      </top>
      <bottom style="medium">
        <color rgb="FFC0504D"/>
      </bottom>
      <diagonal/>
    </border>
    <border>
      <left/>
      <right/>
      <top style="double">
        <color rgb="FFC0504D"/>
      </top>
      <bottom style="medium">
        <color rgb="FFC0504D"/>
      </bottom>
      <diagonal/>
    </border>
    <border>
      <left style="medium">
        <color rgb="FFC0504D"/>
      </left>
      <right style="medium">
        <color rgb="FFC0504D"/>
      </right>
      <top style="medium">
        <color rgb="FFC0504D"/>
      </top>
      <bottom/>
      <diagonal/>
    </border>
    <border>
      <left style="medium">
        <color rgb="FFC0504D"/>
      </left>
      <right style="medium">
        <color rgb="FFC0504D"/>
      </right>
      <top style="medium">
        <color rgb="FFC0504D"/>
      </top>
      <bottom style="medium">
        <color rgb="FFC0504D"/>
      </bottom>
      <diagonal/>
    </border>
    <border>
      <left style="medium">
        <color rgb="FFC0504D"/>
      </left>
      <right style="medium">
        <color rgb="FFC0504D"/>
      </right>
      <top/>
      <bottom style="medium">
        <color rgb="FFC0504D"/>
      </bottom>
      <diagonal/>
    </border>
    <border>
      <left/>
      <right/>
      <top style="hair">
        <color auto="1"/>
      </top>
      <bottom/>
      <diagonal/>
    </border>
    <border>
      <left style="thin">
        <color theme="4" tint="-0.24994659260841701"/>
      </left>
      <right/>
      <top style="thin">
        <color auto="1"/>
      </top>
      <bottom style="double">
        <color auto="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auto="1"/>
      </top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theme="4" tint="-0.24994659260841701"/>
      </right>
      <top/>
      <bottom style="thin">
        <color indexed="64"/>
      </bottom>
      <diagonal/>
    </border>
    <border>
      <left/>
      <right style="thin">
        <color theme="4" tint="-0.24994659260841701"/>
      </right>
      <top style="hair">
        <color auto="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hair">
        <color auto="1"/>
      </top>
      <bottom/>
      <diagonal/>
    </border>
    <border>
      <left/>
      <right style="thin">
        <color theme="4" tint="-0.24994659260841701"/>
      </right>
      <top style="thin">
        <color auto="1"/>
      </top>
      <bottom/>
      <diagonal/>
    </border>
    <border>
      <left style="thin">
        <color indexed="64"/>
      </left>
      <right/>
      <top style="hair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4" tint="-0.24994659260841701"/>
      </left>
      <right style="thin">
        <color indexed="64"/>
      </right>
      <top style="thin">
        <color auto="1"/>
      </top>
      <bottom style="double">
        <color auto="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thin">
        <color auto="1"/>
      </bottom>
      <diagonal/>
    </border>
    <border>
      <left style="medium">
        <color rgb="FFC0504D"/>
      </left>
      <right style="medium">
        <color rgb="FFC0504D"/>
      </right>
      <top style="double">
        <color rgb="FFC0504D"/>
      </top>
      <bottom style="medium">
        <color rgb="FFC0504D"/>
      </bottom>
      <diagonal/>
    </border>
  </borders>
  <cellStyleXfs count="1068">
    <xf numFmtId="0" fontId="0" fillId="0" borderId="0"/>
    <xf numFmtId="0" fontId="9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5" fillId="3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  <xf numFmtId="0" fontId="15" fillId="3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5" fillId="3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5" fillId="3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5" fillId="33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5" fillId="4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7" borderId="0" applyNumberFormat="0" applyBorder="0" applyAlignment="0" applyProtection="0"/>
    <xf numFmtId="0" fontId="18" fillId="10" borderId="7" applyNumberFormat="0" applyAlignment="0" applyProtection="0"/>
    <xf numFmtId="0" fontId="19" fillId="11" borderId="10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9" fillId="0" borderId="0" applyFont="0" applyFill="0" applyBorder="0" applyAlignment="0" applyProtection="0"/>
    <xf numFmtId="0" fontId="22" fillId="6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9" borderId="7" applyNumberFormat="0" applyAlignment="0" applyProtection="0"/>
    <xf numFmtId="0" fontId="27" fillId="0" borderId="9" applyNumberFormat="0" applyFill="0" applyAlignment="0" applyProtection="0"/>
    <xf numFmtId="0" fontId="28" fillId="8" borderId="0" applyNumberFormat="0" applyBorder="0" applyAlignment="0" applyProtection="0"/>
    <xf numFmtId="0" fontId="9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12" borderId="11" applyNumberFormat="0" applyFont="0" applyAlignment="0" applyProtection="0"/>
    <xf numFmtId="0" fontId="13" fillId="12" borderId="11" applyNumberFormat="0" applyFont="0" applyAlignment="0" applyProtection="0"/>
    <xf numFmtId="0" fontId="13" fillId="12" borderId="11" applyNumberFormat="0" applyFont="0" applyAlignment="0" applyProtection="0"/>
    <xf numFmtId="0" fontId="29" fillId="10" borderId="8" applyNumberFormat="0" applyAlignment="0" applyProtection="0"/>
    <xf numFmtId="9" fontId="3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31" fillId="49" borderId="13" applyNumberFormat="0" applyProtection="0">
      <alignment vertical="center"/>
    </xf>
    <xf numFmtId="4" fontId="32" fillId="49" borderId="14" applyNumberFormat="0" applyProtection="0">
      <alignment vertical="center"/>
    </xf>
    <xf numFmtId="4" fontId="33" fillId="50" borderId="13" applyNumberFormat="0" applyProtection="0">
      <alignment vertical="center"/>
    </xf>
    <xf numFmtId="4" fontId="32" fillId="49" borderId="14" applyNumberFormat="0" applyProtection="0">
      <alignment vertical="center"/>
    </xf>
    <xf numFmtId="4" fontId="31" fillId="50" borderId="13" applyNumberFormat="0" applyProtection="0">
      <alignment horizontal="left" vertical="center" indent="1"/>
    </xf>
    <xf numFmtId="4" fontId="32" fillId="50" borderId="14" applyNumberFormat="0" applyProtection="0">
      <alignment horizontal="left" vertical="center" indent="1"/>
    </xf>
    <xf numFmtId="0" fontId="31" fillId="50" borderId="13" applyNumberFormat="0" applyProtection="0">
      <alignment horizontal="left" vertical="top" indent="1"/>
    </xf>
    <xf numFmtId="4" fontId="31" fillId="0" borderId="0" applyNumberFormat="0" applyProtection="0">
      <alignment horizontal="left" vertical="center" indent="1"/>
    </xf>
    <xf numFmtId="4" fontId="32" fillId="51" borderId="14" applyNumberFormat="0" applyProtection="0">
      <alignment horizontal="left" vertical="center" indent="1"/>
    </xf>
    <xf numFmtId="4" fontId="34" fillId="52" borderId="13" applyNumberFormat="0" applyProtection="0">
      <alignment horizontal="right" vertical="center"/>
    </xf>
    <xf numFmtId="4" fontId="32" fillId="52" borderId="14" applyNumberFormat="0" applyProtection="0">
      <alignment horizontal="right" vertical="center"/>
    </xf>
    <xf numFmtId="4" fontId="34" fillId="53" borderId="13" applyNumberFormat="0" applyProtection="0">
      <alignment horizontal="right" vertical="center"/>
    </xf>
    <xf numFmtId="4" fontId="32" fillId="54" borderId="14" applyNumberFormat="0" applyProtection="0">
      <alignment horizontal="right" vertical="center"/>
    </xf>
    <xf numFmtId="4" fontId="34" fillId="55" borderId="13" applyNumberFormat="0" applyProtection="0">
      <alignment horizontal="right" vertical="center"/>
    </xf>
    <xf numFmtId="4" fontId="32" fillId="55" borderId="15" applyNumberFormat="0" applyProtection="0">
      <alignment horizontal="right" vertical="center"/>
    </xf>
    <xf numFmtId="4" fontId="34" fillId="56" borderId="13" applyNumberFormat="0" applyProtection="0">
      <alignment horizontal="right" vertical="center"/>
    </xf>
    <xf numFmtId="4" fontId="32" fillId="56" borderId="14" applyNumberFormat="0" applyProtection="0">
      <alignment horizontal="right" vertical="center"/>
    </xf>
    <xf numFmtId="4" fontId="34" fillId="57" borderId="13" applyNumberFormat="0" applyProtection="0">
      <alignment horizontal="right" vertical="center"/>
    </xf>
    <xf numFmtId="4" fontId="32" fillId="57" borderId="14" applyNumberFormat="0" applyProtection="0">
      <alignment horizontal="right" vertical="center"/>
    </xf>
    <xf numFmtId="4" fontId="34" fillId="58" borderId="13" applyNumberFormat="0" applyProtection="0">
      <alignment horizontal="right" vertical="center"/>
    </xf>
    <xf numFmtId="4" fontId="32" fillId="58" borderId="14" applyNumberFormat="0" applyProtection="0">
      <alignment horizontal="right" vertical="center"/>
    </xf>
    <xf numFmtId="4" fontId="34" fillId="59" borderId="13" applyNumberFormat="0" applyProtection="0">
      <alignment horizontal="right" vertical="center"/>
    </xf>
    <xf numFmtId="4" fontId="32" fillId="59" borderId="14" applyNumberFormat="0" applyProtection="0">
      <alignment horizontal="right" vertical="center"/>
    </xf>
    <xf numFmtId="4" fontId="34" fillId="60" borderId="13" applyNumberFormat="0" applyProtection="0">
      <alignment horizontal="right" vertical="center"/>
    </xf>
    <xf numFmtId="4" fontId="32" fillId="60" borderId="14" applyNumberFormat="0" applyProtection="0">
      <alignment horizontal="right" vertical="center"/>
    </xf>
    <xf numFmtId="4" fontId="34" fillId="61" borderId="13" applyNumberFormat="0" applyProtection="0">
      <alignment horizontal="right" vertical="center"/>
    </xf>
    <xf numFmtId="4" fontId="32" fillId="61" borderId="14" applyNumberFormat="0" applyProtection="0">
      <alignment horizontal="right" vertical="center"/>
    </xf>
    <xf numFmtId="4" fontId="31" fillId="62" borderId="16" applyNumberFormat="0" applyProtection="0">
      <alignment horizontal="left" vertical="center" indent="1"/>
    </xf>
    <xf numFmtId="4" fontId="32" fillId="62" borderId="15" applyNumberFormat="0" applyProtection="0">
      <alignment horizontal="left" vertical="center" indent="1"/>
    </xf>
    <xf numFmtId="4" fontId="34" fillId="63" borderId="0" applyNumberFormat="0" applyProtection="0">
      <alignment horizontal="left" vertical="center" indent="1"/>
    </xf>
    <xf numFmtId="4" fontId="35" fillId="64" borderId="0" applyNumberFormat="0" applyProtection="0">
      <alignment horizontal="left" vertical="center" indent="1"/>
    </xf>
    <xf numFmtId="4" fontId="34" fillId="65" borderId="17" applyNumberFormat="0" applyProtection="0">
      <alignment horizontal="center" vertical="center"/>
    </xf>
    <xf numFmtId="4" fontId="32" fillId="66" borderId="14" applyNumberFormat="0" applyProtection="0">
      <alignment horizontal="right" vertical="center"/>
    </xf>
    <xf numFmtId="4" fontId="34" fillId="63" borderId="0" applyNumberFormat="0" applyProtection="0">
      <alignment horizontal="left" vertical="center" indent="1"/>
    </xf>
    <xf numFmtId="4" fontId="32" fillId="63" borderId="15" applyNumberFormat="0" applyProtection="0">
      <alignment horizontal="left" vertical="center" indent="1"/>
    </xf>
    <xf numFmtId="4" fontId="34" fillId="67" borderId="0" applyNumberFormat="0" applyProtection="0">
      <alignment horizontal="left" vertical="center" indent="1"/>
    </xf>
    <xf numFmtId="4" fontId="32" fillId="66" borderId="15" applyNumberFormat="0" applyProtection="0">
      <alignment horizontal="left" vertical="center" indent="1"/>
    </xf>
    <xf numFmtId="0" fontId="9" fillId="65" borderId="13" applyNumberFormat="0" applyProtection="0">
      <alignment horizontal="left" vertical="center" indent="1"/>
    </xf>
    <xf numFmtId="0" fontId="32" fillId="68" borderId="14" applyNumberFormat="0" applyProtection="0">
      <alignment horizontal="left" vertical="center" indent="1"/>
    </xf>
    <xf numFmtId="0" fontId="9" fillId="64" borderId="13" applyNumberFormat="0" applyProtection="0">
      <alignment horizontal="left" vertical="top" indent="1"/>
    </xf>
    <xf numFmtId="0" fontId="32" fillId="69" borderId="13" applyNumberFormat="0" applyProtection="0">
      <alignment horizontal="left" vertical="top" indent="1"/>
    </xf>
    <xf numFmtId="0" fontId="9" fillId="65" borderId="13" applyNumberFormat="0" applyProtection="0">
      <alignment horizontal="left" vertical="center" indent="1"/>
    </xf>
    <xf numFmtId="0" fontId="32" fillId="70" borderId="14" applyNumberFormat="0" applyProtection="0">
      <alignment horizontal="left" vertical="center" indent="1"/>
    </xf>
    <xf numFmtId="0" fontId="9" fillId="67" borderId="13" applyNumberFormat="0" applyProtection="0">
      <alignment horizontal="left" vertical="top" indent="1"/>
    </xf>
    <xf numFmtId="0" fontId="32" fillId="66" borderId="13" applyNumberFormat="0" applyProtection="0">
      <alignment horizontal="left" vertical="top" indent="1"/>
    </xf>
    <xf numFmtId="0" fontId="9" fillId="65" borderId="13" applyNumberFormat="0" applyProtection="0">
      <alignment horizontal="left" vertical="center" indent="1"/>
    </xf>
    <xf numFmtId="0" fontId="32" fillId="71" borderId="14" applyNumberFormat="0" applyProtection="0">
      <alignment horizontal="left" vertical="center" indent="1"/>
    </xf>
    <xf numFmtId="0" fontId="9" fillId="72" borderId="13" applyNumberFormat="0" applyProtection="0">
      <alignment horizontal="left" vertical="top" indent="1"/>
    </xf>
    <xf numFmtId="0" fontId="32" fillId="71" borderId="13" applyNumberFormat="0" applyProtection="0">
      <alignment horizontal="left" vertical="top" indent="1"/>
    </xf>
    <xf numFmtId="0" fontId="9" fillId="65" borderId="13" applyNumberFormat="0" applyProtection="0">
      <alignment horizontal="left" vertical="center" indent="1"/>
    </xf>
    <xf numFmtId="0" fontId="32" fillId="63" borderId="14" applyNumberFormat="0" applyProtection="0">
      <alignment horizontal="left" vertical="center" indent="1"/>
    </xf>
    <xf numFmtId="0" fontId="9" fillId="73" borderId="13" applyNumberFormat="0" applyProtection="0">
      <alignment horizontal="left" vertical="top" indent="1"/>
    </xf>
    <xf numFmtId="0" fontId="32" fillId="63" borderId="13" applyNumberFormat="0" applyProtection="0">
      <alignment horizontal="left" vertical="top" indent="1"/>
    </xf>
    <xf numFmtId="0" fontId="32" fillId="74" borderId="18" applyNumberFormat="0">
      <protection locked="0"/>
    </xf>
    <xf numFmtId="0" fontId="32" fillId="74" borderId="18" applyNumberFormat="0">
      <protection locked="0"/>
    </xf>
    <xf numFmtId="0" fontId="36" fillId="69" borderId="19" applyBorder="0"/>
    <xf numFmtId="4" fontId="34" fillId="75" borderId="13" applyNumberFormat="0" applyProtection="0">
      <alignment vertical="center"/>
    </xf>
    <xf numFmtId="4" fontId="37" fillId="75" borderId="13" applyNumberFormat="0" applyProtection="0">
      <alignment vertical="center"/>
    </xf>
    <xf numFmtId="4" fontId="32" fillId="65" borderId="20" applyNumberFormat="0" applyProtection="0">
      <alignment vertical="center"/>
    </xf>
    <xf numFmtId="4" fontId="34" fillId="75" borderId="13" applyNumberFormat="0" applyProtection="0">
      <alignment horizontal="left" vertical="center" indent="1"/>
    </xf>
    <xf numFmtId="0" fontId="34" fillId="75" borderId="13" applyNumberFormat="0" applyProtection="0">
      <alignment horizontal="left" vertical="top" indent="1"/>
    </xf>
    <xf numFmtId="4" fontId="38" fillId="0" borderId="13" applyNumberFormat="0" applyProtection="0">
      <alignment horizontal="right" vertical="center"/>
    </xf>
    <xf numFmtId="4" fontId="32" fillId="0" borderId="14" applyNumberFormat="0" applyProtection="0">
      <alignment horizontal="right" vertical="center"/>
    </xf>
    <xf numFmtId="4" fontId="37" fillId="0" borderId="13" applyNumberFormat="0" applyProtection="0">
      <alignment horizontal="right" vertical="center"/>
    </xf>
    <xf numFmtId="4" fontId="32" fillId="74" borderId="14" applyNumberFormat="0" applyProtection="0">
      <alignment horizontal="right" vertical="center"/>
    </xf>
    <xf numFmtId="4" fontId="34" fillId="76" borderId="13" applyNumberFormat="0" applyProtection="0">
      <alignment horizontal="left" vertical="center" indent="1"/>
    </xf>
    <xf numFmtId="4" fontId="32" fillId="51" borderId="14" applyNumberFormat="0" applyProtection="0">
      <alignment horizontal="left" vertical="center" indent="1"/>
    </xf>
    <xf numFmtId="0" fontId="31" fillId="76" borderId="21" applyNumberFormat="0" applyProtection="0">
      <alignment horizontal="center" vertical="top"/>
    </xf>
    <xf numFmtId="4" fontId="39" fillId="0" borderId="0" applyNumberFormat="0" applyProtection="0">
      <alignment horizontal="left" vertical="center" indent="1"/>
    </xf>
    <xf numFmtId="0" fontId="32" fillId="77" borderId="20"/>
    <xf numFmtId="0" fontId="32" fillId="77" borderId="20"/>
    <xf numFmtId="4" fontId="40" fillId="63" borderId="13" applyNumberFormat="0" applyProtection="0">
      <alignment horizontal="right" vertical="center"/>
    </xf>
    <xf numFmtId="0" fontId="41" fillId="0" borderId="0" applyNumberFormat="0" applyFill="0" applyBorder="0" applyAlignment="0" applyProtection="0"/>
    <xf numFmtId="0" fontId="42" fillId="0" borderId="12" applyNumberFormat="0" applyFill="0" applyAlignment="0" applyProtection="0"/>
    <xf numFmtId="0" fontId="43" fillId="0" borderId="0" applyNumberFormat="0" applyFill="0" applyBorder="0" applyAlignment="0" applyProtection="0"/>
    <xf numFmtId="0" fontId="51" fillId="79" borderId="0" applyNumberFormat="0" applyAlignment="0" applyProtection="0">
      <alignment vertical="top"/>
    </xf>
    <xf numFmtId="0" fontId="52" fillId="0" borderId="0" applyNumberFormat="0" applyProtection="0">
      <alignment horizontal="right" vertical="top"/>
    </xf>
    <xf numFmtId="0" fontId="53" fillId="74" borderId="25" applyNumberFormat="0" applyProtection="0">
      <alignment horizontal="centerContinuous" vertical="top"/>
    </xf>
    <xf numFmtId="0" fontId="54" fillId="0" borderId="23" applyNumberFormat="0" applyAlignment="0" applyProtection="0">
      <alignment vertical="top"/>
    </xf>
    <xf numFmtId="0" fontId="9" fillId="0" borderId="0"/>
    <xf numFmtId="0" fontId="6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6" fillId="13" borderId="0" applyNumberFormat="0" applyBorder="0" applyAlignment="0" applyProtection="0"/>
    <xf numFmtId="0" fontId="16" fillId="85" borderId="0" applyNumberFormat="0" applyBorder="0" applyAlignment="0" applyProtection="0"/>
    <xf numFmtId="0" fontId="16" fillId="16" borderId="0" applyNumberFormat="0" applyBorder="0" applyAlignment="0" applyProtection="0"/>
    <xf numFmtId="0" fontId="16" fillId="86" borderId="0" applyNumberFormat="0" applyBorder="0" applyAlignment="0" applyProtection="0"/>
    <xf numFmtId="0" fontId="16" fillId="19" borderId="0" applyNumberFormat="0" applyBorder="0" applyAlignment="0" applyProtection="0"/>
    <xf numFmtId="0" fontId="16" fillId="87" borderId="0" applyNumberFormat="0" applyBorder="0" applyAlignment="0" applyProtection="0"/>
    <xf numFmtId="0" fontId="16" fillId="22" borderId="0" applyNumberFormat="0" applyBorder="0" applyAlignment="0" applyProtection="0"/>
    <xf numFmtId="0" fontId="16" fillId="88" borderId="0" applyNumberFormat="0" applyBorder="0" applyAlignment="0" applyProtection="0"/>
    <xf numFmtId="0" fontId="16" fillId="25" borderId="0" applyNumberFormat="0" applyBorder="0" applyAlignment="0" applyProtection="0"/>
    <xf numFmtId="0" fontId="16" fillId="89" borderId="0" applyNumberFormat="0" applyBorder="0" applyAlignment="0" applyProtection="0"/>
    <xf numFmtId="0" fontId="16" fillId="28" borderId="0" applyNumberFormat="0" applyBorder="0" applyAlignment="0" applyProtection="0"/>
    <xf numFmtId="0" fontId="16" fillId="90" borderId="0" applyNumberFormat="0" applyBorder="0" applyAlignment="0" applyProtection="0"/>
    <xf numFmtId="3" fontId="88" fillId="95" borderId="0">
      <alignment vertical="center"/>
      <protection locked="0"/>
    </xf>
    <xf numFmtId="173" fontId="9" fillId="0" borderId="0" applyFont="0" applyFill="0" applyBorder="0" applyAlignment="0" applyProtection="0"/>
    <xf numFmtId="3" fontId="87" fillId="50" borderId="0" applyBorder="0">
      <alignment vertical="center"/>
      <protection locked="0"/>
    </xf>
    <xf numFmtId="3" fontId="86" fillId="95" borderId="0">
      <alignment vertical="center"/>
      <protection locked="0"/>
    </xf>
    <xf numFmtId="0" fontId="119" fillId="91" borderId="37" applyNumberFormat="0" applyAlignment="0" applyProtection="0"/>
    <xf numFmtId="3" fontId="85" fillId="0" borderId="0">
      <alignment vertical="center"/>
    </xf>
    <xf numFmtId="3" fontId="84" fillId="0" borderId="0" applyBorder="0">
      <alignment vertical="center"/>
    </xf>
    <xf numFmtId="0" fontId="74" fillId="0" borderId="0" applyBorder="0">
      <alignment horizontal="left" indent="3"/>
    </xf>
    <xf numFmtId="0" fontId="83" fillId="0" borderId="0" applyBorder="0">
      <alignment horizontal="left" indent="2"/>
    </xf>
    <xf numFmtId="0" fontId="82" fillId="0" borderId="0" applyBorder="0">
      <alignment horizontal="left" vertical="center" indent="1"/>
    </xf>
    <xf numFmtId="0" fontId="81" fillId="0" borderId="0" applyBorder="0"/>
    <xf numFmtId="3" fontId="80" fillId="0" borderId="44">
      <alignment horizontal="right"/>
    </xf>
    <xf numFmtId="3" fontId="52" fillId="0" borderId="44" applyBorder="0"/>
    <xf numFmtId="0" fontId="118" fillId="0" borderId="0" applyNumberFormat="0" applyFill="0" applyBorder="0" applyAlignment="0" applyProtection="0"/>
    <xf numFmtId="0" fontId="118" fillId="0" borderId="43" applyNumberFormat="0" applyFill="0" applyAlignment="0" applyProtection="0"/>
    <xf numFmtId="0" fontId="117" fillId="0" borderId="42" applyNumberFormat="0" applyFill="0" applyAlignment="0" applyProtection="0"/>
    <xf numFmtId="0" fontId="116" fillId="0" borderId="41" applyNumberFormat="0" applyFill="0" applyAlignment="0" applyProtection="0"/>
    <xf numFmtId="181" fontId="54" fillId="72" borderId="20" applyNumberFormat="0">
      <alignment horizontal="centerContinuous" vertical="center" wrapText="1"/>
    </xf>
    <xf numFmtId="0" fontId="52" fillId="0" borderId="40">
      <alignment horizontal="left" vertical="center"/>
    </xf>
    <xf numFmtId="0" fontId="52" fillId="0" borderId="39" applyNumberFormat="0" applyAlignment="0" applyProtection="0">
      <alignment horizontal="left" vertical="center"/>
    </xf>
    <xf numFmtId="0" fontId="115" fillId="94" borderId="0" applyNumberFormat="0" applyBorder="0" applyAlignment="0" applyProtection="0"/>
    <xf numFmtId="180" fontId="9" fillId="0" borderId="0" applyFont="0" applyFill="0" applyBorder="0" applyAlignment="0" applyProtection="0">
      <alignment horizontal="center"/>
    </xf>
    <xf numFmtId="179" fontId="79" fillId="0" borderId="0" applyFon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/>
    <xf numFmtId="178" fontId="9" fillId="0" borderId="0" applyFont="0" applyFill="0" applyBorder="0" applyAlignment="0" applyProtection="0"/>
    <xf numFmtId="0" fontId="77" fillId="0" borderId="0"/>
    <xf numFmtId="14" fontId="9" fillId="0" borderId="0" applyFont="0" applyFill="0" applyBorder="0" applyAlignment="0">
      <alignment horizontal="center" vertical="center" wrapText="1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5" fontId="76" fillId="0" borderId="0"/>
    <xf numFmtId="175" fontId="76" fillId="0" borderId="0"/>
    <xf numFmtId="175" fontId="76" fillId="0" borderId="0"/>
    <xf numFmtId="183" fontId="9" fillId="0" borderId="46" applyNumberFormat="0" applyFont="0" applyFill="0" applyAlignment="0" applyProtection="0"/>
    <xf numFmtId="175" fontId="76" fillId="0" borderId="0"/>
    <xf numFmtId="38" fontId="32" fillId="83" borderId="0">
      <alignment vertical="top"/>
    </xf>
    <xf numFmtId="3" fontId="87" fillId="50" borderId="45" applyBorder="0">
      <alignment vertical="center"/>
    </xf>
    <xf numFmtId="0" fontId="120" fillId="0" borderId="48" applyNumberFormat="0" applyFill="0" applyAlignment="0" applyProtection="0"/>
    <xf numFmtId="38" fontId="32" fillId="50" borderId="47">
      <alignment wrapText="1"/>
      <protection locked="0"/>
    </xf>
    <xf numFmtId="175" fontId="76" fillId="0" borderId="0"/>
    <xf numFmtId="175" fontId="76" fillId="0" borderId="0"/>
    <xf numFmtId="175" fontId="76" fillId="0" borderId="0"/>
    <xf numFmtId="0" fontId="9" fillId="0" borderId="0">
      <alignment horizontal="left" vertical="center" indent="1"/>
    </xf>
    <xf numFmtId="173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" fillId="0" borderId="0"/>
    <xf numFmtId="175" fontId="76" fillId="0" borderId="0"/>
    <xf numFmtId="0" fontId="13" fillId="0" borderId="0"/>
    <xf numFmtId="38" fontId="36" fillId="50" borderId="24">
      <alignment horizontal="center"/>
      <protection locked="0"/>
    </xf>
    <xf numFmtId="38" fontId="36" fillId="83" borderId="24" applyNumberFormat="0">
      <alignment horizontal="centerContinuous" wrapText="1"/>
    </xf>
    <xf numFmtId="0" fontId="113" fillId="93" borderId="38" applyNumberFormat="0" applyAlignment="0" applyProtection="0"/>
    <xf numFmtId="174" fontId="75" fillId="0" borderId="0" applyFill="0" applyBorder="0" applyAlignment="0" applyProtection="0"/>
    <xf numFmtId="3" fontId="74" fillId="0" borderId="36" applyBorder="0">
      <alignment vertical="center"/>
    </xf>
    <xf numFmtId="0" fontId="112" fillId="74" borderId="37" applyNumberFormat="0" applyAlignment="0" applyProtection="0"/>
    <xf numFmtId="0" fontId="73" fillId="0" borderId="20">
      <alignment horizontal="center"/>
      <protection hidden="1"/>
    </xf>
    <xf numFmtId="0" fontId="111" fillId="52" borderId="0" applyNumberFormat="0" applyBorder="0" applyAlignment="0" applyProtection="0"/>
    <xf numFmtId="38" fontId="9" fillId="83" borderId="0" applyNumberFormat="0" applyFont="0" applyAlignment="0"/>
    <xf numFmtId="0" fontId="15" fillId="58" borderId="0" applyNumberFormat="0" applyBorder="0" applyAlignment="0" applyProtection="0"/>
    <xf numFmtId="0" fontId="15" fillId="51" borderId="0" applyNumberFormat="0" applyBorder="0" applyAlignment="0" applyProtection="0"/>
    <xf numFmtId="0" fontId="15" fillId="70" borderId="0" applyNumberFormat="0" applyBorder="0" applyAlignment="0" applyProtection="0"/>
    <xf numFmtId="0" fontId="15" fillId="59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72" fillId="0" borderId="0" applyNumberFormat="0" applyFill="0" applyBorder="0" applyAlignment="0" applyProtection="0"/>
    <xf numFmtId="0" fontId="15" fillId="91" borderId="0" applyNumberFormat="0" applyBorder="0" applyAlignment="0" applyProtection="0"/>
    <xf numFmtId="0" fontId="15" fillId="51" borderId="0" applyNumberFormat="0" applyBorder="0" applyAlignment="0" applyProtection="0"/>
    <xf numFmtId="0" fontId="15" fillId="68" borderId="0" applyNumberFormat="0" applyBorder="0" applyAlignment="0" applyProtection="0"/>
    <xf numFmtId="0" fontId="15" fillId="49" borderId="0" applyNumberFormat="0" applyBorder="0" applyAlignment="0" applyProtection="0"/>
    <xf numFmtId="0" fontId="15" fillId="53" borderId="0" applyNumberFormat="0" applyBorder="0" applyAlignment="0" applyProtection="0"/>
    <xf numFmtId="0" fontId="15" fillId="51" borderId="0" applyNumberFormat="0" applyBorder="0" applyAlignment="0" applyProtection="0"/>
    <xf numFmtId="0" fontId="14" fillId="91" borderId="0" applyNumberFormat="0" applyBorder="0" applyAlignment="0" applyProtection="0"/>
    <xf numFmtId="0" fontId="14" fillId="71" borderId="0" applyNumberFormat="0" applyBorder="0" applyAlignment="0" applyProtection="0"/>
    <xf numFmtId="0" fontId="14" fillId="68" borderId="0" applyNumberFormat="0" applyBorder="0" applyAlignment="0" applyProtection="0"/>
    <xf numFmtId="0" fontId="14" fillId="49" borderId="0" applyNumberFormat="0" applyBorder="0" applyAlignment="0" applyProtection="0"/>
    <xf numFmtId="0" fontId="14" fillId="53" borderId="0" applyNumberFormat="0" applyBorder="0" applyAlignment="0" applyProtection="0"/>
    <xf numFmtId="0" fontId="14" fillId="68" borderId="0" applyNumberFormat="0" applyBorder="0" applyAlignment="0" applyProtection="0"/>
    <xf numFmtId="0" fontId="14" fillId="91" borderId="0" applyNumberFormat="0" applyBorder="0" applyAlignment="0" applyProtection="0"/>
    <xf numFmtId="0" fontId="14" fillId="92" borderId="0" applyNumberFormat="0" applyBorder="0" applyAlignment="0" applyProtection="0"/>
    <xf numFmtId="0" fontId="14" fillId="74" borderId="0" applyNumberFormat="0" applyBorder="0" applyAlignment="0" applyProtection="0"/>
    <xf numFmtId="0" fontId="14" fillId="65" borderId="0" applyNumberFormat="0" applyBorder="0" applyAlignment="0" applyProtection="0"/>
    <xf numFmtId="0" fontId="14" fillId="91" borderId="0" applyNumberFormat="0" applyBorder="0" applyAlignment="0" applyProtection="0"/>
    <xf numFmtId="0" fontId="14" fillId="74" borderId="0" applyNumberFormat="0" applyBorder="0" applyAlignment="0" applyProtection="0"/>
    <xf numFmtId="9" fontId="71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9" fillId="0" borderId="0"/>
    <xf numFmtId="182" fontId="89" fillId="0" borderId="0" applyNumberFormat="0" applyFill="0" applyBorder="0" applyAlignment="0"/>
    <xf numFmtId="184" fontId="90" fillId="0" borderId="0">
      <alignment vertical="center"/>
    </xf>
    <xf numFmtId="38" fontId="32" fillId="83" borderId="0">
      <alignment vertical="top"/>
    </xf>
    <xf numFmtId="185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3" fontId="81" fillId="96" borderId="36" applyBorder="0">
      <alignment horizontal="center"/>
    </xf>
    <xf numFmtId="0" fontId="121" fillId="49" borderId="0" applyNumberFormat="0" applyBorder="0" applyAlignment="0" applyProtection="0"/>
    <xf numFmtId="0" fontId="75" fillId="0" borderId="0"/>
    <xf numFmtId="189" fontId="91" fillId="0" borderId="0"/>
    <xf numFmtId="190" fontId="92" fillId="0" borderId="0"/>
    <xf numFmtId="38" fontId="93" fillId="0" borderId="0"/>
    <xf numFmtId="38" fontId="94" fillId="0" borderId="0"/>
    <xf numFmtId="191" fontId="32" fillId="83" borderId="0"/>
    <xf numFmtId="191" fontId="32" fillId="50" borderId="47"/>
    <xf numFmtId="191" fontId="36" fillId="83" borderId="49"/>
    <xf numFmtId="191" fontId="32" fillId="83" borderId="0"/>
    <xf numFmtId="192" fontId="89" fillId="0" borderId="0" applyBorder="0" applyAlignment="0">
      <protection locked="0"/>
    </xf>
    <xf numFmtId="3" fontId="95" fillId="0" borderId="0" applyBorder="0">
      <alignment vertical="center"/>
    </xf>
    <xf numFmtId="0" fontId="122" fillId="74" borderId="50" applyNumberFormat="0" applyAlignment="0" applyProtection="0"/>
    <xf numFmtId="0" fontId="96" fillId="0" borderId="20" applyFill="0" applyProtection="0">
      <alignment vertical="center" wrapText="1"/>
      <protection locked="0"/>
    </xf>
    <xf numFmtId="9" fontId="32" fillId="50" borderId="47" applyAlignment="0">
      <protection locked="0"/>
    </xf>
    <xf numFmtId="3" fontId="97" fillId="0" borderId="0" applyFill="0">
      <alignment horizontal="center" vertical="top" wrapText="1"/>
      <protection locked="0"/>
    </xf>
    <xf numFmtId="0" fontId="98" fillId="0" borderId="0" applyNumberFormat="0" applyFont="0" applyFill="0" applyBorder="0" applyAlignment="0" applyProtection="0">
      <alignment horizontal="left"/>
    </xf>
    <xf numFmtId="15" fontId="98" fillId="0" borderId="0" applyFont="0" applyFill="0" applyBorder="0" applyAlignment="0" applyProtection="0"/>
    <xf numFmtId="4" fontId="98" fillId="0" borderId="0" applyFont="0" applyFill="0" applyBorder="0" applyAlignment="0" applyProtection="0"/>
    <xf numFmtId="0" fontId="99" fillId="0" borderId="44">
      <alignment horizontal="center"/>
    </xf>
    <xf numFmtId="3" fontId="98" fillId="0" borderId="0" applyFont="0" applyFill="0" applyBorder="0" applyAlignment="0" applyProtection="0"/>
    <xf numFmtId="0" fontId="98" fillId="97" borderId="0" applyNumberFormat="0" applyFont="0" applyBorder="0" applyAlignment="0" applyProtection="0"/>
    <xf numFmtId="4" fontId="35" fillId="50" borderId="13" applyNumberFormat="0" applyProtection="0">
      <alignment vertical="center"/>
    </xf>
    <xf numFmtId="4" fontId="100" fillId="50" borderId="13" applyNumberFormat="0" applyProtection="0">
      <alignment vertical="center"/>
    </xf>
    <xf numFmtId="4" fontId="101" fillId="50" borderId="13" applyNumberFormat="0" applyProtection="0">
      <alignment horizontal="left" vertical="center" indent="1"/>
    </xf>
    <xf numFmtId="4" fontId="34" fillId="64" borderId="0" applyNumberFormat="0" applyProtection="0">
      <alignment horizontal="left" vertical="center" indent="1"/>
    </xf>
    <xf numFmtId="4" fontId="101" fillId="98" borderId="13" applyNumberFormat="0" applyProtection="0">
      <alignment horizontal="right" vertical="center"/>
    </xf>
    <xf numFmtId="4" fontId="101" fillId="99" borderId="13" applyNumberFormat="0" applyProtection="0">
      <alignment horizontal="right" vertical="center"/>
    </xf>
    <xf numFmtId="4" fontId="101" fillId="100" borderId="13" applyNumberFormat="0" applyProtection="0">
      <alignment horizontal="right" vertical="center"/>
    </xf>
    <xf numFmtId="4" fontId="101" fillId="101" borderId="13" applyNumberFormat="0" applyProtection="0">
      <alignment horizontal="right" vertical="center"/>
    </xf>
    <xf numFmtId="4" fontId="101" fillId="102" borderId="13" applyNumberFormat="0" applyProtection="0">
      <alignment horizontal="right" vertical="center"/>
    </xf>
    <xf numFmtId="4" fontId="101" fillId="95" borderId="13" applyNumberFormat="0" applyProtection="0">
      <alignment horizontal="right" vertical="center"/>
    </xf>
    <xf numFmtId="4" fontId="101" fillId="103" borderId="13" applyNumberFormat="0" applyProtection="0">
      <alignment horizontal="right" vertical="center"/>
    </xf>
    <xf numFmtId="4" fontId="101" fillId="104" borderId="13" applyNumberFormat="0" applyProtection="0">
      <alignment horizontal="right" vertical="center"/>
    </xf>
    <xf numFmtId="4" fontId="101" fillId="105" borderId="13" applyNumberFormat="0" applyProtection="0">
      <alignment horizontal="right" vertical="center"/>
    </xf>
    <xf numFmtId="4" fontId="31" fillId="106" borderId="16" applyNumberFormat="0" applyProtection="0">
      <alignment horizontal="left" vertical="center" indent="1"/>
    </xf>
    <xf numFmtId="4" fontId="31" fillId="72" borderId="0" applyNumberFormat="0" applyProtection="0">
      <alignment horizontal="left" vertical="center" indent="1"/>
    </xf>
    <xf numFmtId="4" fontId="101" fillId="72" borderId="13" applyNumberFormat="0" applyProtection="0">
      <alignment horizontal="right" vertical="center"/>
    </xf>
    <xf numFmtId="4" fontId="34" fillId="72" borderId="0" applyNumberFormat="0" applyProtection="0">
      <alignment horizontal="left" vertical="center" indent="1"/>
    </xf>
    <xf numFmtId="4" fontId="34" fillId="64" borderId="0" applyNumberFormat="0" applyProtection="0">
      <alignment horizontal="left" vertical="center" indent="1"/>
    </xf>
    <xf numFmtId="4" fontId="101" fillId="73" borderId="13" applyNumberFormat="0" applyProtection="0">
      <alignment vertical="center"/>
    </xf>
    <xf numFmtId="4" fontId="102" fillId="73" borderId="13" applyNumberFormat="0" applyProtection="0">
      <alignment vertical="center"/>
    </xf>
    <xf numFmtId="4" fontId="35" fillId="72" borderId="51" applyNumberFormat="0" applyProtection="0">
      <alignment horizontal="left" vertical="center" indent="1"/>
    </xf>
    <xf numFmtId="4" fontId="34" fillId="0" borderId="13" applyNumberFormat="0" applyProtection="0">
      <alignment horizontal="right" vertical="center"/>
    </xf>
    <xf numFmtId="4" fontId="102" fillId="73" borderId="13" applyNumberFormat="0" applyProtection="0">
      <alignment horizontal="right" vertical="center"/>
    </xf>
    <xf numFmtId="4" fontId="31" fillId="72" borderId="13" applyNumberFormat="0" applyProtection="0">
      <alignment horizontal="left" vertical="center" indent="1"/>
    </xf>
    <xf numFmtId="4" fontId="103" fillId="67" borderId="51" applyNumberFormat="0" applyProtection="0">
      <alignment horizontal="left" vertical="center" indent="1"/>
    </xf>
    <xf numFmtId="4" fontId="104" fillId="73" borderId="13" applyNumberFormat="0" applyProtection="0">
      <alignment horizontal="right" vertical="center"/>
    </xf>
    <xf numFmtId="193" fontId="9" fillId="96" borderId="15"/>
    <xf numFmtId="194" fontId="34" fillId="0" borderId="52">
      <alignment horizontal="justify" vertical="top" wrapText="1"/>
    </xf>
    <xf numFmtId="0" fontId="9" fillId="0" borderId="0"/>
    <xf numFmtId="3" fontId="105" fillId="107" borderId="0" applyBorder="0">
      <alignment vertical="center"/>
    </xf>
    <xf numFmtId="3" fontId="81" fillId="0" borderId="0">
      <alignment vertical="center"/>
    </xf>
    <xf numFmtId="3" fontId="82" fillId="0" borderId="0" applyBorder="0"/>
    <xf numFmtId="3" fontId="74" fillId="0" borderId="36" applyBorder="0"/>
    <xf numFmtId="0" fontId="106" fillId="0" borderId="0" applyFill="0" applyBorder="0" applyProtection="0">
      <alignment horizontal="left"/>
    </xf>
    <xf numFmtId="195" fontId="107" fillId="108" borderId="0" applyNumberFormat="0" applyProtection="0">
      <alignment horizontal="center" vertical="center" wrapText="1"/>
    </xf>
    <xf numFmtId="38" fontId="108" fillId="0" borderId="0" applyNumberFormat="0" applyFill="0" applyBorder="0" applyAlignment="0" applyProtection="0"/>
    <xf numFmtId="38" fontId="109" fillId="83" borderId="0" applyNumberFormat="0"/>
    <xf numFmtId="0" fontId="21" fillId="0" borderId="53" applyNumberFormat="0" applyFill="0" applyAlignment="0" applyProtection="0"/>
    <xf numFmtId="0" fontId="9" fillId="0" borderId="54" applyNumberFormat="0" applyFont="0" applyFill="0" applyAlignment="0" applyProtection="0"/>
    <xf numFmtId="193" fontId="89" fillId="0" borderId="36" applyNumberFormat="0" applyFill="0" applyBorder="0" applyAlignment="0">
      <protection locked="0"/>
    </xf>
    <xf numFmtId="0" fontId="123" fillId="0" borderId="0" applyNumberFormat="0" applyFill="0" applyBorder="0" applyAlignment="0" applyProtection="0"/>
    <xf numFmtId="0" fontId="110" fillId="0" borderId="0"/>
    <xf numFmtId="196" fontId="9" fillId="0" borderId="0" applyFont="0" applyFill="0" applyBorder="0" applyAlignment="0" applyProtection="0"/>
    <xf numFmtId="0" fontId="9" fillId="0" borderId="0"/>
    <xf numFmtId="38" fontId="9" fillId="83" borderId="0" applyNumberFormat="0" applyFont="0" applyAlignment="0"/>
    <xf numFmtId="14" fontId="9" fillId="0" borderId="0" applyFont="0" applyFill="0" applyBorder="0" applyAlignment="0">
      <alignment horizontal="center" vertical="center" wrapText="1"/>
    </xf>
    <xf numFmtId="4" fontId="34" fillId="72" borderId="0" applyNumberFormat="0" applyProtection="0">
      <alignment horizontal="left" vertical="center" indent="1"/>
    </xf>
    <xf numFmtId="4" fontId="34" fillId="64" borderId="0" applyNumberFormat="0" applyProtection="0">
      <alignment horizontal="left" vertical="center" indent="1"/>
    </xf>
    <xf numFmtId="9" fontId="13" fillId="0" borderId="0" applyFont="0" applyFill="0" applyBorder="0" applyAlignment="0" applyProtection="0"/>
    <xf numFmtId="4" fontId="32" fillId="62" borderId="82" applyNumberFormat="0" applyProtection="0">
      <alignment horizontal="left" vertical="center" indent="1"/>
    </xf>
    <xf numFmtId="4" fontId="34" fillId="59" borderId="80" applyNumberFormat="0" applyProtection="0">
      <alignment horizontal="right" vertical="center"/>
    </xf>
    <xf numFmtId="43" fontId="11" fillId="0" borderId="0" applyFont="0" applyFill="0" applyBorder="0" applyAlignment="0" applyProtection="0"/>
    <xf numFmtId="4" fontId="35" fillId="72" borderId="90" applyNumberFormat="0" applyProtection="0">
      <alignment horizontal="left" vertical="center" indent="1"/>
    </xf>
    <xf numFmtId="4" fontId="101" fillId="73" borderId="80" applyNumberFormat="0" applyProtection="0">
      <alignment vertical="center"/>
    </xf>
    <xf numFmtId="4" fontId="101" fillId="72" borderId="80" applyNumberFormat="0" applyProtection="0">
      <alignment horizontal="right" vertical="center"/>
    </xf>
    <xf numFmtId="4" fontId="101" fillId="105" borderId="80" applyNumberFormat="0" applyProtection="0">
      <alignment horizontal="right" vertical="center"/>
    </xf>
    <xf numFmtId="4" fontId="101" fillId="104" borderId="80" applyNumberFormat="0" applyProtection="0">
      <alignment horizontal="right" vertical="center"/>
    </xf>
    <xf numFmtId="4" fontId="101" fillId="95" borderId="80" applyNumberFormat="0" applyProtection="0">
      <alignment horizontal="right" vertical="center"/>
    </xf>
    <xf numFmtId="4" fontId="101" fillId="102" borderId="80" applyNumberFormat="0" applyProtection="0">
      <alignment horizontal="right" vertical="center"/>
    </xf>
    <xf numFmtId="4" fontId="101" fillId="100" borderId="80" applyNumberFormat="0" applyProtection="0">
      <alignment horizontal="right" vertical="center"/>
    </xf>
    <xf numFmtId="4" fontId="101" fillId="99" borderId="80" applyNumberFormat="0" applyProtection="0">
      <alignment horizontal="right" vertical="center"/>
    </xf>
    <xf numFmtId="4" fontId="101" fillId="50" borderId="80" applyNumberFormat="0" applyProtection="0">
      <alignment horizontal="left" vertical="center" indent="1"/>
    </xf>
    <xf numFmtId="4" fontId="35" fillId="50" borderId="80" applyNumberFormat="0" applyProtection="0">
      <alignment vertical="center"/>
    </xf>
    <xf numFmtId="0" fontId="122" fillId="74" borderId="89" applyNumberFormat="0" applyAlignment="0" applyProtection="0"/>
    <xf numFmtId="191" fontId="36" fillId="83" borderId="88"/>
    <xf numFmtId="4" fontId="34" fillId="53" borderId="106" applyNumberFormat="0" applyProtection="0">
      <alignment horizontal="right" vertical="center"/>
    </xf>
    <xf numFmtId="0" fontId="52" fillId="0" borderId="113">
      <alignment horizontal="left" vertical="center"/>
    </xf>
    <xf numFmtId="4" fontId="32" fillId="62" borderId="108" applyNumberFormat="0" applyProtection="0">
      <alignment horizontal="left" vertical="center" indent="1"/>
    </xf>
    <xf numFmtId="4" fontId="32" fillId="61" borderId="107" applyNumberFormat="0" applyProtection="0">
      <alignment horizontal="right" vertical="center"/>
    </xf>
    <xf numFmtId="4" fontId="32" fillId="59" borderId="107" applyNumberFormat="0" applyProtection="0">
      <alignment horizontal="right" vertical="center"/>
    </xf>
    <xf numFmtId="4" fontId="32" fillId="58" borderId="107" applyNumberFormat="0" applyProtection="0">
      <alignment horizontal="right" vertical="center"/>
    </xf>
    <xf numFmtId="4" fontId="32" fillId="49" borderId="107" applyNumberFormat="0" applyProtection="0">
      <alignment vertical="center"/>
    </xf>
    <xf numFmtId="4" fontId="34" fillId="57" borderId="106" applyNumberFormat="0" applyProtection="0">
      <alignment horizontal="right" vertical="center"/>
    </xf>
    <xf numFmtId="3" fontId="87" fillId="50" borderId="101" applyBorder="0">
      <alignment vertical="center"/>
    </xf>
    <xf numFmtId="4" fontId="34" fillId="55" borderId="106" applyNumberFormat="0" applyProtection="0">
      <alignment horizontal="right" vertical="center"/>
    </xf>
    <xf numFmtId="0" fontId="31" fillId="50" borderId="106" applyNumberFormat="0" applyProtection="0">
      <alignment horizontal="left" vertical="top" indent="1"/>
    </xf>
    <xf numFmtId="0" fontId="52" fillId="0" borderId="100">
      <alignment horizontal="left" vertical="center"/>
    </xf>
    <xf numFmtId="4" fontId="37" fillId="0" borderId="93" applyNumberFormat="0" applyProtection="0">
      <alignment horizontal="right" vertical="center"/>
    </xf>
    <xf numFmtId="0" fontId="32" fillId="63" borderId="94" applyNumberFormat="0" applyProtection="0">
      <alignment horizontal="left" vertical="center" indent="1"/>
    </xf>
    <xf numFmtId="0" fontId="9" fillId="65" borderId="93" applyNumberFormat="0" applyProtection="0">
      <alignment horizontal="left" vertical="center" indent="1"/>
    </xf>
    <xf numFmtId="4" fontId="32" fillId="61" borderId="94" applyNumberFormat="0" applyProtection="0">
      <alignment horizontal="right" vertical="center"/>
    </xf>
    <xf numFmtId="0" fontId="112" fillId="74" borderId="85" applyNumberFormat="0" applyAlignment="0" applyProtection="0"/>
    <xf numFmtId="4" fontId="32" fillId="60" borderId="94" applyNumberFormat="0" applyProtection="0">
      <alignment horizontal="right" vertical="center"/>
    </xf>
    <xf numFmtId="4" fontId="34" fillId="60" borderId="93" applyNumberFormat="0" applyProtection="0">
      <alignment horizontal="right" vertical="center"/>
    </xf>
    <xf numFmtId="4" fontId="34" fillId="59" borderId="93" applyNumberFormat="0" applyProtection="0">
      <alignment horizontal="right" vertical="center"/>
    </xf>
    <xf numFmtId="38" fontId="36" fillId="83" borderId="1" applyNumberFormat="0">
      <alignment horizontal="centerContinuous" wrapText="1"/>
    </xf>
    <xf numFmtId="38" fontId="36" fillId="50" borderId="1">
      <alignment horizontal="center"/>
      <protection locked="0"/>
    </xf>
    <xf numFmtId="4" fontId="38" fillId="0" borderId="106" applyNumberFormat="0" applyProtection="0">
      <alignment horizontal="right" vertical="center"/>
    </xf>
    <xf numFmtId="4" fontId="32" fillId="58" borderId="94" applyNumberFormat="0" applyProtection="0">
      <alignment horizontal="right" vertical="center"/>
    </xf>
    <xf numFmtId="0" fontId="9" fillId="73" borderId="106" applyNumberFormat="0" applyProtection="0">
      <alignment horizontal="left" vertical="top" indent="1"/>
    </xf>
    <xf numFmtId="0" fontId="32" fillId="63" borderId="107" applyNumberFormat="0" applyProtection="0">
      <alignment horizontal="left" vertical="center" indent="1"/>
    </xf>
    <xf numFmtId="4" fontId="32" fillId="57" borderId="94" applyNumberFormat="0" applyProtection="0">
      <alignment horizontal="right" vertical="center"/>
    </xf>
    <xf numFmtId="4" fontId="34" fillId="57" borderId="93" applyNumberFormat="0" applyProtection="0">
      <alignment horizontal="right" vertical="center"/>
    </xf>
    <xf numFmtId="3" fontId="87" fillId="50" borderId="87" applyBorder="0">
      <alignment vertical="center"/>
    </xf>
    <xf numFmtId="4" fontId="32" fillId="60" borderId="107" applyNumberFormat="0" applyProtection="0">
      <alignment horizontal="right" vertical="center"/>
    </xf>
    <xf numFmtId="4" fontId="32" fillId="56" borderId="94" applyNumberFormat="0" applyProtection="0">
      <alignment horizontal="right" vertical="center"/>
    </xf>
    <xf numFmtId="4" fontId="32" fillId="54" borderId="107" applyNumberFormat="0" applyProtection="0">
      <alignment horizontal="right" vertical="center"/>
    </xf>
    <xf numFmtId="4" fontId="34" fillId="56" borderId="93" applyNumberFormat="0" applyProtection="0">
      <alignment horizontal="right" vertical="center"/>
    </xf>
    <xf numFmtId="4" fontId="32" fillId="55" borderId="95" applyNumberFormat="0" applyProtection="0">
      <alignment horizontal="right" vertical="center"/>
    </xf>
    <xf numFmtId="4" fontId="31" fillId="50" borderId="93" applyNumberFormat="0" applyProtection="0">
      <alignment horizontal="left" vertical="center" indent="1"/>
    </xf>
    <xf numFmtId="0" fontId="31" fillId="50" borderId="93" applyNumberFormat="0" applyProtection="0">
      <alignment horizontal="left" vertical="top" indent="1"/>
    </xf>
    <xf numFmtId="181" fontId="54" fillId="72" borderId="84" applyNumberFormat="0">
      <alignment horizontal="centerContinuous" vertical="center" wrapText="1"/>
    </xf>
    <xf numFmtId="4" fontId="31" fillId="49" borderId="106" applyNumberFormat="0" applyProtection="0">
      <alignment vertical="center"/>
    </xf>
    <xf numFmtId="4" fontId="32" fillId="51" borderId="107" applyNumberFormat="0" applyProtection="0">
      <alignment horizontal="left" vertical="center" indent="1"/>
    </xf>
    <xf numFmtId="4" fontId="32" fillId="49" borderId="94" applyNumberFormat="0" applyProtection="0">
      <alignment vertical="center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19" fillId="91" borderId="112" applyNumberFormat="0" applyAlignment="0" applyProtection="0"/>
    <xf numFmtId="4" fontId="32" fillId="74" borderId="81" applyNumberFormat="0" applyProtection="0">
      <alignment horizontal="right" vertical="center"/>
    </xf>
    <xf numFmtId="4" fontId="32" fillId="0" borderId="81" applyNumberFormat="0" applyProtection="0">
      <alignment horizontal="right" vertical="center"/>
    </xf>
    <xf numFmtId="0" fontId="34" fillId="75" borderId="80" applyNumberFormat="0" applyProtection="0">
      <alignment horizontal="left" vertical="top" indent="1"/>
    </xf>
    <xf numFmtId="4" fontId="32" fillId="65" borderId="84" applyNumberFormat="0" applyProtection="0">
      <alignment vertical="center"/>
    </xf>
    <xf numFmtId="0" fontId="32" fillId="71" borderId="80" applyNumberFormat="0" applyProtection="0">
      <alignment horizontal="left" vertical="top" indent="1"/>
    </xf>
    <xf numFmtId="0" fontId="9" fillId="64" borderId="80" applyNumberFormat="0" applyProtection="0">
      <alignment horizontal="left" vertical="top" indent="1"/>
    </xf>
    <xf numFmtId="4" fontId="32" fillId="61" borderId="81" applyNumberFormat="0" applyProtection="0">
      <alignment horizontal="right" vertical="center"/>
    </xf>
    <xf numFmtId="4" fontId="34" fillId="61" borderId="80" applyNumberFormat="0" applyProtection="0">
      <alignment horizontal="right" vertical="center"/>
    </xf>
    <xf numFmtId="4" fontId="32" fillId="58" borderId="81" applyNumberFormat="0" applyProtection="0">
      <alignment horizontal="right" vertical="center"/>
    </xf>
    <xf numFmtId="4" fontId="34" fillId="58" borderId="80" applyNumberFormat="0" applyProtection="0">
      <alignment horizontal="right" vertical="center"/>
    </xf>
    <xf numFmtId="4" fontId="32" fillId="57" borderId="81" applyNumberFormat="0" applyProtection="0">
      <alignment horizontal="right" vertical="center"/>
    </xf>
    <xf numFmtId="4" fontId="34" fillId="57" borderId="80" applyNumberFormat="0" applyProtection="0">
      <alignment horizontal="right" vertical="center"/>
    </xf>
    <xf numFmtId="4" fontId="32" fillId="56" borderId="81" applyNumberFormat="0" applyProtection="0">
      <alignment horizontal="right" vertical="center"/>
    </xf>
    <xf numFmtId="4" fontId="34" fillId="56" borderId="80" applyNumberFormat="0" applyProtection="0">
      <alignment horizontal="right" vertical="center"/>
    </xf>
    <xf numFmtId="4" fontId="34" fillId="55" borderId="80" applyNumberFormat="0" applyProtection="0">
      <alignment horizontal="right" vertical="center"/>
    </xf>
    <xf numFmtId="4" fontId="32" fillId="54" borderId="81" applyNumberFormat="0" applyProtection="0">
      <alignment horizontal="right" vertical="center"/>
    </xf>
    <xf numFmtId="4" fontId="34" fillId="53" borderId="80" applyNumberFormat="0" applyProtection="0">
      <alignment horizontal="right" vertical="center"/>
    </xf>
    <xf numFmtId="4" fontId="34" fillId="52" borderId="80" applyNumberFormat="0" applyProtection="0">
      <alignment horizontal="right" vertical="center"/>
    </xf>
    <xf numFmtId="0" fontId="31" fillId="50" borderId="80" applyNumberFormat="0" applyProtection="0">
      <alignment horizontal="left" vertical="top" indent="1"/>
    </xf>
    <xf numFmtId="0" fontId="32" fillId="77" borderId="110"/>
    <xf numFmtId="4" fontId="32" fillId="50" borderId="107" applyNumberFormat="0" applyProtection="0">
      <alignment horizontal="left" vertical="center" indent="1"/>
    </xf>
    <xf numFmtId="4" fontId="31" fillId="49" borderId="93" applyNumberFormat="0" applyProtection="0">
      <alignment vertical="center"/>
    </xf>
    <xf numFmtId="4" fontId="32" fillId="50" borderId="94" applyNumberFormat="0" applyProtection="0">
      <alignment horizontal="left" vertical="center" indent="1"/>
    </xf>
    <xf numFmtId="4" fontId="32" fillId="51" borderId="94" applyNumberFormat="0" applyProtection="0">
      <alignment horizontal="left" vertical="center" indent="1"/>
    </xf>
    <xf numFmtId="4" fontId="32" fillId="52" borderId="94" applyNumberFormat="0" applyProtection="0">
      <alignment horizontal="right" vertical="center"/>
    </xf>
    <xf numFmtId="4" fontId="34" fillId="53" borderId="93" applyNumberFormat="0" applyProtection="0">
      <alignment horizontal="right" vertical="center"/>
    </xf>
    <xf numFmtId="4" fontId="32" fillId="59" borderId="94" applyNumberFormat="0" applyProtection="0">
      <alignment horizontal="right" vertical="center"/>
    </xf>
    <xf numFmtId="4" fontId="34" fillId="61" borderId="93" applyNumberFormat="0" applyProtection="0">
      <alignment horizontal="right" vertical="center"/>
    </xf>
    <xf numFmtId="4" fontId="34" fillId="65" borderId="96" applyNumberFormat="0" applyProtection="0">
      <alignment horizontal="center" vertical="center"/>
    </xf>
    <xf numFmtId="4" fontId="32" fillId="63" borderId="95" applyNumberFormat="0" applyProtection="0">
      <alignment horizontal="left" vertical="center" indent="1"/>
    </xf>
    <xf numFmtId="4" fontId="32" fillId="66" borderId="95" applyNumberFormat="0" applyProtection="0">
      <alignment horizontal="left" vertical="center" indent="1"/>
    </xf>
    <xf numFmtId="0" fontId="32" fillId="68" borderId="94" applyNumberFormat="0" applyProtection="0">
      <alignment horizontal="left" vertical="center" indent="1"/>
    </xf>
    <xf numFmtId="0" fontId="9" fillId="65" borderId="93" applyNumberFormat="0" applyProtection="0">
      <alignment horizontal="left" vertical="center" indent="1"/>
    </xf>
    <xf numFmtId="0" fontId="32" fillId="70" borderId="94" applyNumberFormat="0" applyProtection="0">
      <alignment horizontal="left" vertical="center" indent="1"/>
    </xf>
    <xf numFmtId="0" fontId="32" fillId="66" borderId="93" applyNumberFormat="0" applyProtection="0">
      <alignment horizontal="left" vertical="top" indent="1"/>
    </xf>
    <xf numFmtId="0" fontId="9" fillId="65" borderId="93" applyNumberFormat="0" applyProtection="0">
      <alignment horizontal="left" vertical="center" indent="1"/>
    </xf>
    <xf numFmtId="0" fontId="9" fillId="72" borderId="93" applyNumberFormat="0" applyProtection="0">
      <alignment horizontal="left" vertical="top" indent="1"/>
    </xf>
    <xf numFmtId="0" fontId="32" fillId="71" borderId="93" applyNumberFormat="0" applyProtection="0">
      <alignment horizontal="left" vertical="top" indent="1"/>
    </xf>
    <xf numFmtId="0" fontId="9" fillId="73" borderId="93" applyNumberFormat="0" applyProtection="0">
      <alignment horizontal="left" vertical="top" indent="1"/>
    </xf>
    <xf numFmtId="0" fontId="36" fillId="69" borderId="97" applyBorder="0"/>
    <xf numFmtId="4" fontId="37" fillId="75" borderId="93" applyNumberFormat="0" applyProtection="0">
      <alignment vertical="center"/>
    </xf>
    <xf numFmtId="4" fontId="32" fillId="65" borderId="98" applyNumberFormat="0" applyProtection="0">
      <alignment vertical="center"/>
    </xf>
    <xf numFmtId="4" fontId="34" fillId="75" borderId="93" applyNumberFormat="0" applyProtection="0">
      <alignment horizontal="left" vertical="center" indent="1"/>
    </xf>
    <xf numFmtId="4" fontId="38" fillId="0" borderId="93" applyNumberFormat="0" applyProtection="0">
      <alignment horizontal="right" vertical="center"/>
    </xf>
    <xf numFmtId="4" fontId="32" fillId="0" borderId="94" applyNumberFormat="0" applyProtection="0">
      <alignment horizontal="right" vertical="center"/>
    </xf>
    <xf numFmtId="4" fontId="40" fillId="63" borderId="93" applyNumberFormat="0" applyProtection="0">
      <alignment horizontal="right" vertical="center"/>
    </xf>
    <xf numFmtId="43" fontId="11" fillId="0" borderId="0" applyFont="0" applyFill="0" applyBorder="0" applyAlignment="0" applyProtection="0"/>
    <xf numFmtId="0" fontId="9" fillId="65" borderId="106" applyNumberFormat="0" applyProtection="0">
      <alignment horizontal="left" vertical="center" indent="1"/>
    </xf>
    <xf numFmtId="181" fontId="54" fillId="72" borderId="110" applyNumberFormat="0">
      <alignment horizontal="centerContinuous" vertical="center" wrapText="1"/>
    </xf>
    <xf numFmtId="4" fontId="31" fillId="50" borderId="106" applyNumberFormat="0" applyProtection="0">
      <alignment horizontal="left" vertical="center" indent="1"/>
    </xf>
    <xf numFmtId="4" fontId="34" fillId="56" borderId="106" applyNumberFormat="0" applyProtection="0">
      <alignment horizontal="right" vertical="center"/>
    </xf>
    <xf numFmtId="4" fontId="32" fillId="56" borderId="107" applyNumberFormat="0" applyProtection="0">
      <alignment horizontal="right" vertical="center"/>
    </xf>
    <xf numFmtId="0" fontId="32" fillId="71" borderId="106" applyNumberFormat="0" applyProtection="0">
      <alignment horizontal="left" vertical="top" indent="1"/>
    </xf>
    <xf numFmtId="0" fontId="9" fillId="72" borderId="106" applyNumberFormat="0" applyProtection="0">
      <alignment horizontal="left" vertical="top" indent="1"/>
    </xf>
    <xf numFmtId="0" fontId="32" fillId="70" borderId="107" applyNumberFormat="0" applyProtection="0">
      <alignment horizontal="left" vertical="center" indent="1"/>
    </xf>
    <xf numFmtId="4" fontId="32" fillId="66" borderId="107" applyNumberFormat="0" applyProtection="0">
      <alignment horizontal="right" vertical="center"/>
    </xf>
    <xf numFmtId="4" fontId="32" fillId="60" borderId="81" applyNumberFormat="0" applyProtection="0">
      <alignment horizontal="right" vertical="center"/>
    </xf>
    <xf numFmtId="0" fontId="9" fillId="64" borderId="106" applyNumberFormat="0" applyProtection="0">
      <alignment horizontal="left" vertical="top" indent="1"/>
    </xf>
    <xf numFmtId="0" fontId="32" fillId="77" borderId="110"/>
    <xf numFmtId="0" fontId="32" fillId="71" borderId="107" applyNumberFormat="0" applyProtection="0">
      <alignment horizontal="left" vertical="center" indent="1"/>
    </xf>
    <xf numFmtId="0" fontId="9" fillId="67" borderId="106" applyNumberFormat="0" applyProtection="0">
      <alignment horizontal="left" vertical="top" indent="1"/>
    </xf>
    <xf numFmtId="4" fontId="32" fillId="49" borderId="94" applyNumberFormat="0" applyProtection="0">
      <alignment vertical="center"/>
    </xf>
    <xf numFmtId="0" fontId="32" fillId="68" borderId="107" applyNumberFormat="0" applyProtection="0">
      <alignment horizontal="left" vertical="center" indent="1"/>
    </xf>
    <xf numFmtId="4" fontId="34" fillId="55" borderId="93" applyNumberFormat="0" applyProtection="0">
      <alignment horizontal="right" vertical="center"/>
    </xf>
    <xf numFmtId="4" fontId="32" fillId="66" borderId="108" applyNumberFormat="0" applyProtection="0">
      <alignment horizontal="left" vertical="center" indent="1"/>
    </xf>
    <xf numFmtId="0" fontId="52" fillId="0" borderId="86">
      <alignment horizontal="left" vertical="center"/>
    </xf>
    <xf numFmtId="0" fontId="9" fillId="65" borderId="80" applyNumberFormat="0" applyProtection="0">
      <alignment horizontal="left" vertical="center" indent="1"/>
    </xf>
    <xf numFmtId="44" fontId="9" fillId="0" borderId="0" applyFont="0" applyFill="0" applyBorder="0" applyAlignment="0" applyProtection="0"/>
    <xf numFmtId="0" fontId="32" fillId="71" borderId="81" applyNumberFormat="0" applyProtection="0">
      <alignment horizontal="left" vertical="center" indent="1"/>
    </xf>
    <xf numFmtId="0" fontId="9" fillId="72" borderId="80" applyNumberFormat="0" applyProtection="0">
      <alignment horizontal="left" vertical="top" indent="1"/>
    </xf>
    <xf numFmtId="0" fontId="119" fillId="91" borderId="73" applyNumberFormat="0" applyAlignment="0" applyProtection="0"/>
    <xf numFmtId="0" fontId="9" fillId="65" borderId="80" applyNumberFormat="0" applyProtection="0">
      <alignment horizontal="left" vertical="center" indent="1"/>
    </xf>
    <xf numFmtId="0" fontId="32" fillId="63" borderId="81" applyNumberFormat="0" applyProtection="0">
      <alignment horizontal="left" vertical="center" indent="1"/>
    </xf>
    <xf numFmtId="0" fontId="9" fillId="73" borderId="80" applyNumberFormat="0" applyProtection="0">
      <alignment horizontal="left" vertical="top" indent="1"/>
    </xf>
    <xf numFmtId="0" fontId="32" fillId="63" borderId="80" applyNumberFormat="0" applyProtection="0">
      <alignment horizontal="left" vertical="top" indent="1"/>
    </xf>
    <xf numFmtId="0" fontId="36" fillId="69" borderId="83" applyBorder="0"/>
    <xf numFmtId="4" fontId="34" fillId="75" borderId="80" applyNumberFormat="0" applyProtection="0">
      <alignment vertical="center"/>
    </xf>
    <xf numFmtId="4" fontId="37" fillId="75" borderId="80" applyNumberFormat="0" applyProtection="0">
      <alignment vertical="center"/>
    </xf>
    <xf numFmtId="4" fontId="34" fillId="75" borderId="80" applyNumberFormat="0" applyProtection="0">
      <alignment horizontal="left" vertical="center" indent="1"/>
    </xf>
    <xf numFmtId="4" fontId="38" fillId="0" borderId="80" applyNumberFormat="0" applyProtection="0">
      <alignment horizontal="right" vertical="center"/>
    </xf>
    <xf numFmtId="4" fontId="37" fillId="0" borderId="80" applyNumberFormat="0" applyProtection="0">
      <alignment horizontal="right" vertical="center"/>
    </xf>
    <xf numFmtId="4" fontId="34" fillId="76" borderId="80" applyNumberFormat="0" applyProtection="0">
      <alignment horizontal="left" vertical="center" indent="1"/>
    </xf>
    <xf numFmtId="0" fontId="52" fillId="0" borderId="74">
      <alignment horizontal="left" vertical="center"/>
    </xf>
    <xf numFmtId="4" fontId="32" fillId="51" borderId="81" applyNumberFormat="0" applyProtection="0">
      <alignment horizontal="left" vertical="center" indent="1"/>
    </xf>
    <xf numFmtId="0" fontId="32" fillId="77" borderId="84"/>
    <xf numFmtId="0" fontId="32" fillId="77" borderId="84"/>
    <xf numFmtId="4" fontId="40" fillId="63" borderId="80" applyNumberFormat="0" applyProtection="0">
      <alignment horizontal="right" vertical="center"/>
    </xf>
    <xf numFmtId="43" fontId="11" fillId="0" borderId="0" applyFont="0" applyFill="0" applyBorder="0" applyAlignment="0" applyProtection="0"/>
    <xf numFmtId="0" fontId="9" fillId="65" borderId="106" applyNumberFormat="0" applyProtection="0">
      <alignment horizontal="left" vertical="center" indent="1"/>
    </xf>
    <xf numFmtId="44" fontId="9" fillId="0" borderId="0" applyFont="0" applyFill="0" applyBorder="0" applyAlignment="0" applyProtection="0"/>
    <xf numFmtId="0" fontId="9" fillId="67" borderId="80" applyNumberFormat="0" applyProtection="0">
      <alignment horizontal="left" vertical="top" indent="1"/>
    </xf>
    <xf numFmtId="0" fontId="32" fillId="70" borderId="81" applyNumberFormat="0" applyProtection="0">
      <alignment horizontal="left" vertical="center" indent="1"/>
    </xf>
    <xf numFmtId="3" fontId="87" fillId="50" borderId="75" applyBorder="0">
      <alignment vertical="center"/>
    </xf>
    <xf numFmtId="0" fontId="32" fillId="68" borderId="81" applyNumberFormat="0" applyProtection="0">
      <alignment horizontal="left" vertical="center" indent="1"/>
    </xf>
    <xf numFmtId="0" fontId="9" fillId="65" borderId="80" applyNumberFormat="0" applyProtection="0">
      <alignment horizontal="left" vertical="center" indent="1"/>
    </xf>
    <xf numFmtId="4" fontId="34" fillId="76" borderId="93" applyNumberFormat="0" applyProtection="0">
      <alignment horizontal="left" vertical="center" indent="1"/>
    </xf>
    <xf numFmtId="0" fontId="32" fillId="63" borderId="93" applyNumberFormat="0" applyProtection="0">
      <alignment horizontal="left" vertical="top" indent="1"/>
    </xf>
    <xf numFmtId="4" fontId="34" fillId="60" borderId="80" applyNumberFormat="0" applyProtection="0">
      <alignment horizontal="right" vertical="center"/>
    </xf>
    <xf numFmtId="44" fontId="9" fillId="0" borderId="0" applyFont="0" applyFill="0" applyBorder="0" applyAlignment="0" applyProtection="0"/>
    <xf numFmtId="4" fontId="40" fillId="63" borderId="106" applyNumberFormat="0" applyProtection="0">
      <alignment horizontal="right" vertical="center"/>
    </xf>
    <xf numFmtId="4" fontId="32" fillId="59" borderId="81" applyNumberFormat="0" applyProtection="0">
      <alignment horizontal="right" vertical="center"/>
    </xf>
    <xf numFmtId="181" fontId="54" fillId="72" borderId="98" applyNumberFormat="0">
      <alignment horizontal="centerContinuous" vertical="center" wrapText="1"/>
    </xf>
    <xf numFmtId="4" fontId="32" fillId="55" borderId="82" applyNumberFormat="0" applyProtection="0">
      <alignment horizontal="right" vertical="center"/>
    </xf>
    <xf numFmtId="0" fontId="9" fillId="64" borderId="93" applyNumberFormat="0" applyProtection="0">
      <alignment horizontal="left" vertical="top" indent="1"/>
    </xf>
    <xf numFmtId="4" fontId="32" fillId="52" borderId="107" applyNumberFormat="0" applyProtection="0">
      <alignment horizontal="right" vertical="center"/>
    </xf>
    <xf numFmtId="6" fontId="75" fillId="0" borderId="0" applyFill="0" applyBorder="0" applyAlignment="0" applyProtection="0"/>
    <xf numFmtId="4" fontId="34" fillId="52" borderId="106" applyNumberFormat="0" applyProtection="0">
      <alignment horizontal="right" vertical="center"/>
    </xf>
    <xf numFmtId="0" fontId="112" fillId="74" borderId="73" applyNumberFormat="0" applyAlignment="0" applyProtection="0"/>
    <xf numFmtId="0" fontId="119" fillId="91" borderId="85" applyNumberFormat="0" applyAlignment="0" applyProtection="0"/>
    <xf numFmtId="4" fontId="33" fillId="50" borderId="106" applyNumberFormat="0" applyProtection="0">
      <alignment vertical="center"/>
    </xf>
    <xf numFmtId="4" fontId="34" fillId="58" borderId="93" applyNumberFormat="0" applyProtection="0">
      <alignment horizontal="right" vertical="center"/>
    </xf>
    <xf numFmtId="0" fontId="73" fillId="0" borderId="84">
      <alignment horizontal="center"/>
      <protection hidden="1"/>
    </xf>
    <xf numFmtId="0" fontId="32" fillId="63" borderId="106" applyNumberFormat="0" applyProtection="0">
      <alignment horizontal="left" vertical="top" indent="1"/>
    </xf>
    <xf numFmtId="4" fontId="32" fillId="63" borderId="108" applyNumberFormat="0" applyProtection="0">
      <alignment horizontal="left" vertical="center" indent="1"/>
    </xf>
    <xf numFmtId="0" fontId="9" fillId="65" borderId="106" applyNumberFormat="0" applyProtection="0">
      <alignment horizontal="left" vertical="center" indent="1"/>
    </xf>
    <xf numFmtId="0" fontId="32" fillId="69" borderId="106" applyNumberFormat="0" applyProtection="0">
      <alignment horizontal="left" vertical="top" indent="1"/>
    </xf>
    <xf numFmtId="0" fontId="32" fillId="66" borderId="106" applyNumberFormat="0" applyProtection="0">
      <alignment horizontal="left" vertical="top" indent="1"/>
    </xf>
    <xf numFmtId="4" fontId="32" fillId="51" borderId="107" applyNumberFormat="0" applyProtection="0">
      <alignment horizontal="left" vertical="center" indent="1"/>
    </xf>
    <xf numFmtId="43" fontId="11" fillId="0" borderId="0" applyFont="0" applyFill="0" applyBorder="0" applyAlignment="0" applyProtection="0"/>
    <xf numFmtId="0" fontId="96" fillId="0" borderId="84" applyFill="0" applyProtection="0">
      <alignment vertical="center" wrapText="1"/>
      <protection locked="0"/>
    </xf>
    <xf numFmtId="4" fontId="100" fillId="50" borderId="80" applyNumberFormat="0" applyProtection="0">
      <alignment vertical="center"/>
    </xf>
    <xf numFmtId="4" fontId="101" fillId="98" borderId="80" applyNumberFormat="0" applyProtection="0">
      <alignment horizontal="right" vertical="center"/>
    </xf>
    <xf numFmtId="4" fontId="101" fillId="101" borderId="80" applyNumberFormat="0" applyProtection="0">
      <alignment horizontal="right" vertical="center"/>
    </xf>
    <xf numFmtId="4" fontId="101" fillId="103" borderId="80" applyNumberFormat="0" applyProtection="0">
      <alignment horizontal="right" vertical="center"/>
    </xf>
    <xf numFmtId="4" fontId="102" fillId="73" borderId="80" applyNumberFormat="0" applyProtection="0">
      <alignment vertical="center"/>
    </xf>
    <xf numFmtId="4" fontId="34" fillId="0" borderId="80" applyNumberFormat="0" applyProtection="0">
      <alignment horizontal="right" vertical="center"/>
    </xf>
    <xf numFmtId="4" fontId="102" fillId="73" borderId="80" applyNumberFormat="0" applyProtection="0">
      <alignment horizontal="right" vertical="center"/>
    </xf>
    <xf numFmtId="4" fontId="103" fillId="67" borderId="90" applyNumberFormat="0" applyProtection="0">
      <alignment horizontal="left" vertical="center" indent="1"/>
    </xf>
    <xf numFmtId="0" fontId="32" fillId="66" borderId="80" applyNumberFormat="0" applyProtection="0">
      <alignment horizontal="left" vertical="top" indent="1"/>
    </xf>
    <xf numFmtId="0" fontId="9" fillId="65" borderId="80" applyNumberFormat="0" applyProtection="0">
      <alignment horizontal="left" vertical="center" indent="1"/>
    </xf>
    <xf numFmtId="0" fontId="32" fillId="69" borderId="80" applyNumberFormat="0" applyProtection="0">
      <alignment horizontal="left" vertical="top" indent="1"/>
    </xf>
    <xf numFmtId="4" fontId="32" fillId="66" borderId="82" applyNumberFormat="0" applyProtection="0">
      <alignment horizontal="left" vertical="center" indent="1"/>
    </xf>
    <xf numFmtId="4" fontId="32" fillId="63" borderId="82" applyNumberFormat="0" applyProtection="0">
      <alignment horizontal="left" vertical="center" indent="1"/>
    </xf>
    <xf numFmtId="4" fontId="32" fillId="66" borderId="81" applyNumberFormat="0" applyProtection="0">
      <alignment horizontal="right" vertical="center"/>
    </xf>
    <xf numFmtId="4" fontId="32" fillId="52" borderId="81" applyNumberFormat="0" applyProtection="0">
      <alignment horizontal="right" vertical="center"/>
    </xf>
    <xf numFmtId="4" fontId="32" fillId="51" borderId="81" applyNumberFormat="0" applyProtection="0">
      <alignment horizontal="left" vertical="center" indent="1"/>
    </xf>
    <xf numFmtId="4" fontId="32" fillId="50" borderId="81" applyNumberFormat="0" applyProtection="0">
      <alignment horizontal="left" vertical="center" indent="1"/>
    </xf>
    <xf numFmtId="4" fontId="31" fillId="50" borderId="80" applyNumberFormat="0" applyProtection="0">
      <alignment horizontal="left" vertical="center" indent="1"/>
    </xf>
    <xf numFmtId="4" fontId="32" fillId="49" borderId="81" applyNumberFormat="0" applyProtection="0">
      <alignment vertical="center"/>
    </xf>
    <xf numFmtId="191" fontId="36" fillId="83" borderId="76"/>
    <xf numFmtId="4" fontId="33" fillId="50" borderId="80" applyNumberFormat="0" applyProtection="0">
      <alignment vertical="center"/>
    </xf>
    <xf numFmtId="4" fontId="32" fillId="49" borderId="81" applyNumberFormat="0" applyProtection="0">
      <alignment vertical="center"/>
    </xf>
    <xf numFmtId="4" fontId="31" fillId="49" borderId="80" applyNumberFormat="0" applyProtection="0">
      <alignment vertical="center"/>
    </xf>
    <xf numFmtId="0" fontId="122" fillId="74" borderId="77" applyNumberFormat="0" applyAlignment="0" applyProtection="0"/>
    <xf numFmtId="4" fontId="37" fillId="0" borderId="106" applyNumberFormat="0" applyProtection="0">
      <alignment horizontal="right" vertical="center"/>
    </xf>
    <xf numFmtId="4" fontId="32" fillId="0" borderId="107" applyNumberFormat="0" applyProtection="0">
      <alignment horizontal="right" vertical="center"/>
    </xf>
    <xf numFmtId="0" fontId="34" fillId="75" borderId="106" applyNumberFormat="0" applyProtection="0">
      <alignment horizontal="left" vertical="top" indent="1"/>
    </xf>
    <xf numFmtId="4" fontId="34" fillId="75" borderId="106" applyNumberFormat="0" applyProtection="0">
      <alignment horizontal="left" vertical="center" indent="1"/>
    </xf>
    <xf numFmtId="4" fontId="32" fillId="65" borderId="110" applyNumberFormat="0" applyProtection="0">
      <alignment vertical="center"/>
    </xf>
    <xf numFmtId="4" fontId="37" fillId="75" borderId="106" applyNumberFormat="0" applyProtection="0">
      <alignment vertical="center"/>
    </xf>
    <xf numFmtId="4" fontId="34" fillId="75" borderId="106" applyNumberFormat="0" applyProtection="0">
      <alignment vertical="center"/>
    </xf>
    <xf numFmtId="0" fontId="36" fillId="69" borderId="109" applyBorder="0"/>
    <xf numFmtId="4" fontId="33" fillId="50" borderId="93" applyNumberFormat="0" applyProtection="0">
      <alignment vertical="center"/>
    </xf>
    <xf numFmtId="4" fontId="34" fillId="52" borderId="93" applyNumberFormat="0" applyProtection="0">
      <alignment horizontal="right" vertical="center"/>
    </xf>
    <xf numFmtId="4" fontId="32" fillId="54" borderId="94" applyNumberFormat="0" applyProtection="0">
      <alignment horizontal="right" vertical="center"/>
    </xf>
    <xf numFmtId="4" fontId="32" fillId="66" borderId="94" applyNumberFormat="0" applyProtection="0">
      <alignment horizontal="right" vertical="center"/>
    </xf>
    <xf numFmtId="0" fontId="32" fillId="69" borderId="93" applyNumberFormat="0" applyProtection="0">
      <alignment horizontal="left" vertical="top" indent="1"/>
    </xf>
    <xf numFmtId="0" fontId="9" fillId="67" borderId="93" applyNumberFormat="0" applyProtection="0">
      <alignment horizontal="left" vertical="top" indent="1"/>
    </xf>
    <xf numFmtId="0" fontId="32" fillId="71" borderId="94" applyNumberFormat="0" applyProtection="0">
      <alignment horizontal="left" vertical="center" indent="1"/>
    </xf>
    <xf numFmtId="0" fontId="9" fillId="65" borderId="93" applyNumberFormat="0" applyProtection="0">
      <alignment horizontal="left" vertical="center" indent="1"/>
    </xf>
    <xf numFmtId="4" fontId="34" fillId="75" borderId="93" applyNumberFormat="0" applyProtection="0">
      <alignment vertical="center"/>
    </xf>
    <xf numFmtId="0" fontId="34" fillId="75" borderId="93" applyNumberFormat="0" applyProtection="0">
      <alignment horizontal="left" vertical="top" indent="1"/>
    </xf>
    <xf numFmtId="4" fontId="32" fillId="51" borderId="94" applyNumberFormat="0" applyProtection="0">
      <alignment horizontal="left" vertical="center" indent="1"/>
    </xf>
    <xf numFmtId="0" fontId="32" fillId="77" borderId="98"/>
    <xf numFmtId="4" fontId="32" fillId="49" borderId="107" applyNumberFormat="0" applyProtection="0">
      <alignment vertical="center"/>
    </xf>
    <xf numFmtId="0" fontId="119" fillId="91" borderId="99" applyNumberFormat="0" applyAlignment="0" applyProtection="0"/>
    <xf numFmtId="4" fontId="35" fillId="72" borderId="78" applyNumberFormat="0" applyProtection="0">
      <alignment horizontal="left" vertical="center" indent="1"/>
    </xf>
    <xf numFmtId="4" fontId="32" fillId="55" borderId="108" applyNumberFormat="0" applyProtection="0">
      <alignment horizontal="right" vertical="center"/>
    </xf>
    <xf numFmtId="4" fontId="103" fillId="67" borderId="78" applyNumberFormat="0" applyProtection="0">
      <alignment horizontal="left" vertical="center" indent="1"/>
    </xf>
    <xf numFmtId="4" fontId="32" fillId="57" borderId="107" applyNumberFormat="0" applyProtection="0">
      <alignment horizontal="right" vertical="center"/>
    </xf>
    <xf numFmtId="4" fontId="34" fillId="58" borderId="106" applyNumberFormat="0" applyProtection="0">
      <alignment horizontal="right" vertical="center"/>
    </xf>
    <xf numFmtId="4" fontId="34" fillId="59" borderId="106" applyNumberFormat="0" applyProtection="0">
      <alignment horizontal="right" vertical="center"/>
    </xf>
    <xf numFmtId="4" fontId="34" fillId="60" borderId="106" applyNumberFormat="0" applyProtection="0">
      <alignment horizontal="right" vertical="center"/>
    </xf>
    <xf numFmtId="4" fontId="34" fillId="61" borderId="106" applyNumberFormat="0" applyProtection="0">
      <alignment horizontal="right" vertical="center"/>
    </xf>
    <xf numFmtId="0" fontId="112" fillId="74" borderId="99" applyNumberFormat="0" applyAlignment="0" applyProtection="0"/>
    <xf numFmtId="0" fontId="73" fillId="0" borderId="98">
      <alignment horizontal="center"/>
      <protection hidden="1"/>
    </xf>
    <xf numFmtId="4" fontId="34" fillId="76" borderId="106" applyNumberFormat="0" applyProtection="0">
      <alignment horizontal="left" vertical="center" indent="1"/>
    </xf>
    <xf numFmtId="0" fontId="21" fillId="0" borderId="79" applyNumberFormat="0" applyFill="0" applyAlignment="0" applyProtection="0"/>
    <xf numFmtId="43" fontId="11" fillId="0" borderId="0" applyFont="0" applyFill="0" applyBorder="0" applyAlignment="0" applyProtection="0"/>
    <xf numFmtId="0" fontId="9" fillId="65" borderId="106" applyNumberFormat="0" applyProtection="0">
      <alignment horizontal="left" vertical="center" indent="1"/>
    </xf>
    <xf numFmtId="4" fontId="31" fillId="72" borderId="80" applyNumberFormat="0" applyProtection="0">
      <alignment horizontal="left" vertical="center" indent="1"/>
    </xf>
    <xf numFmtId="4" fontId="32" fillId="74" borderId="94" applyNumberFormat="0" applyProtection="0">
      <alignment horizontal="right" vertical="center"/>
    </xf>
    <xf numFmtId="0" fontId="32" fillId="77" borderId="98"/>
    <xf numFmtId="4" fontId="32" fillId="74" borderId="107" applyNumberFormat="0" applyProtection="0">
      <alignment horizontal="right" vertical="center"/>
    </xf>
    <xf numFmtId="4" fontId="104" fillId="73" borderId="80" applyNumberFormat="0" applyProtection="0">
      <alignment horizontal="right" vertical="center"/>
    </xf>
    <xf numFmtId="193" fontId="9" fillId="96" borderId="82"/>
    <xf numFmtId="194" fontId="34" fillId="0" borderId="91">
      <alignment horizontal="justify" vertical="top" wrapText="1"/>
    </xf>
    <xf numFmtId="38" fontId="36" fillId="83" borderId="111" applyNumberFormat="0">
      <alignment horizontal="centerContinuous" wrapText="1"/>
    </xf>
    <xf numFmtId="0" fontId="112" fillId="74" borderId="112" applyNumberFormat="0" applyAlignment="0" applyProtection="0"/>
    <xf numFmtId="0" fontId="21" fillId="0" borderId="92" applyNumberFormat="0" applyFill="0" applyAlignment="0" applyProtection="0"/>
    <xf numFmtId="4" fontId="32" fillId="62" borderId="95" applyNumberFormat="0" applyProtection="0">
      <alignment horizontal="left" vertical="center" indent="1"/>
    </xf>
    <xf numFmtId="3" fontId="87" fillId="50" borderId="114" applyBorder="0">
      <alignment vertical="center"/>
    </xf>
    <xf numFmtId="38" fontId="36" fillId="50" borderId="111">
      <alignment horizontal="center"/>
      <protection locked="0"/>
    </xf>
    <xf numFmtId="0" fontId="73" fillId="0" borderId="110">
      <alignment horizontal="center"/>
      <protection hidden="1"/>
    </xf>
    <xf numFmtId="191" fontId="36" fillId="83" borderId="102"/>
    <xf numFmtId="0" fontId="122" fillId="74" borderId="103" applyNumberFormat="0" applyAlignment="0" applyProtection="0"/>
    <xf numFmtId="0" fontId="96" fillId="0" borderId="98" applyFill="0" applyProtection="0">
      <alignment vertical="center" wrapText="1"/>
      <protection locked="0"/>
    </xf>
    <xf numFmtId="4" fontId="35" fillId="50" borderId="93" applyNumberFormat="0" applyProtection="0">
      <alignment vertical="center"/>
    </xf>
    <xf numFmtId="4" fontId="100" fillId="50" borderId="93" applyNumberFormat="0" applyProtection="0">
      <alignment vertical="center"/>
    </xf>
    <xf numFmtId="4" fontId="101" fillId="50" borderId="93" applyNumberFormat="0" applyProtection="0">
      <alignment horizontal="left" vertical="center" indent="1"/>
    </xf>
    <xf numFmtId="4" fontId="101" fillId="98" borderId="93" applyNumberFormat="0" applyProtection="0">
      <alignment horizontal="right" vertical="center"/>
    </xf>
    <xf numFmtId="4" fontId="101" fillId="99" borderId="93" applyNumberFormat="0" applyProtection="0">
      <alignment horizontal="right" vertical="center"/>
    </xf>
    <xf numFmtId="4" fontId="101" fillId="100" borderId="93" applyNumberFormat="0" applyProtection="0">
      <alignment horizontal="right" vertical="center"/>
    </xf>
    <xf numFmtId="4" fontId="101" fillId="101" borderId="93" applyNumberFormat="0" applyProtection="0">
      <alignment horizontal="right" vertical="center"/>
    </xf>
    <xf numFmtId="4" fontId="101" fillId="102" borderId="93" applyNumberFormat="0" applyProtection="0">
      <alignment horizontal="right" vertical="center"/>
    </xf>
    <xf numFmtId="4" fontId="101" fillId="95" borderId="93" applyNumberFormat="0" applyProtection="0">
      <alignment horizontal="right" vertical="center"/>
    </xf>
    <xf numFmtId="4" fontId="101" fillId="103" borderId="93" applyNumberFormat="0" applyProtection="0">
      <alignment horizontal="right" vertical="center"/>
    </xf>
    <xf numFmtId="4" fontId="101" fillId="104" borderId="93" applyNumberFormat="0" applyProtection="0">
      <alignment horizontal="right" vertical="center"/>
    </xf>
    <xf numFmtId="4" fontId="101" fillId="105" borderId="93" applyNumberFormat="0" applyProtection="0">
      <alignment horizontal="right" vertical="center"/>
    </xf>
    <xf numFmtId="4" fontId="101" fillId="72" borderId="93" applyNumberFormat="0" applyProtection="0">
      <alignment horizontal="right" vertical="center"/>
    </xf>
    <xf numFmtId="4" fontId="101" fillId="73" borderId="93" applyNumberFormat="0" applyProtection="0">
      <alignment vertical="center"/>
    </xf>
    <xf numFmtId="4" fontId="102" fillId="73" borderId="93" applyNumberFormat="0" applyProtection="0">
      <alignment vertical="center"/>
    </xf>
    <xf numFmtId="4" fontId="35" fillId="72" borderId="104" applyNumberFormat="0" applyProtection="0">
      <alignment horizontal="left" vertical="center" indent="1"/>
    </xf>
    <xf numFmtId="4" fontId="34" fillId="0" borderId="93" applyNumberFormat="0" applyProtection="0">
      <alignment horizontal="right" vertical="center"/>
    </xf>
    <xf numFmtId="4" fontId="102" fillId="73" borderId="93" applyNumberFormat="0" applyProtection="0">
      <alignment horizontal="right" vertical="center"/>
    </xf>
    <xf numFmtId="4" fontId="31" fillId="72" borderId="93" applyNumberFormat="0" applyProtection="0">
      <alignment horizontal="left" vertical="center" indent="1"/>
    </xf>
    <xf numFmtId="4" fontId="103" fillId="67" borderId="104" applyNumberFormat="0" applyProtection="0">
      <alignment horizontal="left" vertical="center" indent="1"/>
    </xf>
    <xf numFmtId="4" fontId="104" fillId="73" borderId="93" applyNumberFormat="0" applyProtection="0">
      <alignment horizontal="right" vertical="center"/>
    </xf>
    <xf numFmtId="193" fontId="9" fillId="96" borderId="95"/>
    <xf numFmtId="0" fontId="21" fillId="0" borderId="105" applyNumberFormat="0" applyFill="0" applyAlignment="0" applyProtection="0"/>
    <xf numFmtId="191" fontId="36" fillId="83" borderId="115"/>
    <xf numFmtId="0" fontId="122" fillId="74" borderId="116" applyNumberFormat="0" applyAlignment="0" applyProtection="0"/>
    <xf numFmtId="0" fontId="96" fillId="0" borderId="110" applyFill="0" applyProtection="0">
      <alignment vertical="center" wrapText="1"/>
      <protection locked="0"/>
    </xf>
    <xf numFmtId="4" fontId="35" fillId="50" borderId="106" applyNumberFormat="0" applyProtection="0">
      <alignment vertical="center"/>
    </xf>
    <xf numFmtId="4" fontId="100" fillId="50" borderId="106" applyNumberFormat="0" applyProtection="0">
      <alignment vertical="center"/>
    </xf>
    <xf numFmtId="4" fontId="101" fillId="50" borderId="106" applyNumberFormat="0" applyProtection="0">
      <alignment horizontal="left" vertical="center" indent="1"/>
    </xf>
    <xf numFmtId="4" fontId="101" fillId="98" borderId="106" applyNumberFormat="0" applyProtection="0">
      <alignment horizontal="right" vertical="center"/>
    </xf>
    <xf numFmtId="4" fontId="101" fillId="99" borderId="106" applyNumberFormat="0" applyProtection="0">
      <alignment horizontal="right" vertical="center"/>
    </xf>
    <xf numFmtId="4" fontId="101" fillId="100" borderId="106" applyNumberFormat="0" applyProtection="0">
      <alignment horizontal="right" vertical="center"/>
    </xf>
    <xf numFmtId="4" fontId="101" fillId="101" borderId="106" applyNumberFormat="0" applyProtection="0">
      <alignment horizontal="right" vertical="center"/>
    </xf>
    <xf numFmtId="4" fontId="101" fillId="102" borderId="106" applyNumberFormat="0" applyProtection="0">
      <alignment horizontal="right" vertical="center"/>
    </xf>
    <xf numFmtId="4" fontId="101" fillId="95" borderId="106" applyNumberFormat="0" applyProtection="0">
      <alignment horizontal="right" vertical="center"/>
    </xf>
    <xf numFmtId="4" fontId="101" fillId="103" borderId="106" applyNumberFormat="0" applyProtection="0">
      <alignment horizontal="right" vertical="center"/>
    </xf>
    <xf numFmtId="4" fontId="101" fillId="104" borderId="106" applyNumberFormat="0" applyProtection="0">
      <alignment horizontal="right" vertical="center"/>
    </xf>
    <xf numFmtId="4" fontId="101" fillId="105" borderId="106" applyNumberFormat="0" applyProtection="0">
      <alignment horizontal="right" vertical="center"/>
    </xf>
    <xf numFmtId="4" fontId="101" fillId="72" borderId="106" applyNumberFormat="0" applyProtection="0">
      <alignment horizontal="right" vertical="center"/>
    </xf>
    <xf numFmtId="4" fontId="101" fillId="73" borderId="106" applyNumberFormat="0" applyProtection="0">
      <alignment vertical="center"/>
    </xf>
    <xf numFmtId="4" fontId="102" fillId="73" borderId="106" applyNumberFormat="0" applyProtection="0">
      <alignment vertical="center"/>
    </xf>
    <xf numFmtId="4" fontId="35" fillId="72" borderId="117" applyNumberFormat="0" applyProtection="0">
      <alignment horizontal="left" vertical="center" indent="1"/>
    </xf>
    <xf numFmtId="4" fontId="34" fillId="0" borderId="106" applyNumberFormat="0" applyProtection="0">
      <alignment horizontal="right" vertical="center"/>
    </xf>
    <xf numFmtId="4" fontId="102" fillId="73" borderId="106" applyNumberFormat="0" applyProtection="0">
      <alignment horizontal="right" vertical="center"/>
    </xf>
    <xf numFmtId="4" fontId="31" fillId="72" borderId="106" applyNumberFormat="0" applyProtection="0">
      <alignment horizontal="left" vertical="center" indent="1"/>
    </xf>
    <xf numFmtId="4" fontId="103" fillId="67" borderId="117" applyNumberFormat="0" applyProtection="0">
      <alignment horizontal="left" vertical="center" indent="1"/>
    </xf>
    <xf numFmtId="4" fontId="104" fillId="73" borderId="106" applyNumberFormat="0" applyProtection="0">
      <alignment horizontal="right" vertical="center"/>
    </xf>
    <xf numFmtId="193" fontId="9" fillId="96" borderId="108"/>
    <xf numFmtId="0" fontId="21" fillId="0" borderId="118" applyNumberFormat="0" applyFill="0" applyAlignment="0" applyProtection="0"/>
    <xf numFmtId="193" fontId="9" fillId="96" borderId="124"/>
    <xf numFmtId="4" fontId="104" fillId="73" borderId="122" applyNumberFormat="0" applyProtection="0">
      <alignment horizontal="right" vertical="center"/>
    </xf>
    <xf numFmtId="4" fontId="40" fillId="63" borderId="122" applyNumberFormat="0" applyProtection="0">
      <alignment horizontal="right" vertical="center"/>
    </xf>
    <xf numFmtId="4" fontId="103" fillId="67" borderId="126" applyNumberFormat="0" applyProtection="0">
      <alignment horizontal="left" vertical="center" indent="1"/>
    </xf>
    <xf numFmtId="4" fontId="31" fillId="72" borderId="122" applyNumberFormat="0" applyProtection="0">
      <alignment horizontal="left" vertical="center" indent="1"/>
    </xf>
    <xf numFmtId="4" fontId="32" fillId="51" borderId="123" applyNumberFormat="0" applyProtection="0">
      <alignment horizontal="left" vertical="center" indent="1"/>
    </xf>
    <xf numFmtId="4" fontId="34" fillId="76" borderId="122" applyNumberFormat="0" applyProtection="0">
      <alignment horizontal="left" vertical="center" indent="1"/>
    </xf>
    <xf numFmtId="4" fontId="102" fillId="73" borderId="122" applyNumberFormat="0" applyProtection="0">
      <alignment horizontal="right" vertical="center"/>
    </xf>
    <xf numFmtId="4" fontId="32" fillId="74" borderId="123" applyNumberFormat="0" applyProtection="0">
      <alignment horizontal="right" vertical="center"/>
    </xf>
    <xf numFmtId="4" fontId="37" fillId="0" borderId="122" applyNumberFormat="0" applyProtection="0">
      <alignment horizontal="right" vertical="center"/>
    </xf>
    <xf numFmtId="4" fontId="34" fillId="0" borderId="122" applyNumberFormat="0" applyProtection="0">
      <alignment horizontal="right" vertical="center"/>
    </xf>
    <xf numFmtId="4" fontId="32" fillId="0" borderId="123" applyNumberFormat="0" applyProtection="0">
      <alignment horizontal="right" vertical="center"/>
    </xf>
    <xf numFmtId="4" fontId="38" fillId="0" borderId="122" applyNumberFormat="0" applyProtection="0">
      <alignment horizontal="right" vertical="center"/>
    </xf>
    <xf numFmtId="0" fontId="34" fillId="75" borderId="122" applyNumberFormat="0" applyProtection="0">
      <alignment horizontal="left" vertical="top" indent="1"/>
    </xf>
    <xf numFmtId="4" fontId="35" fillId="72" borderId="126" applyNumberFormat="0" applyProtection="0">
      <alignment horizontal="left" vertical="center" indent="1"/>
    </xf>
    <xf numFmtId="4" fontId="34" fillId="75" borderId="122" applyNumberFormat="0" applyProtection="0">
      <alignment horizontal="left" vertical="center" indent="1"/>
    </xf>
    <xf numFmtId="4" fontId="102" fillId="73" borderId="122" applyNumberFormat="0" applyProtection="0">
      <alignment vertical="center"/>
    </xf>
    <xf numFmtId="4" fontId="37" fillId="75" borderId="122" applyNumberFormat="0" applyProtection="0">
      <alignment vertical="center"/>
    </xf>
    <xf numFmtId="4" fontId="101" fillId="73" borderId="122" applyNumberFormat="0" applyProtection="0">
      <alignment vertical="center"/>
    </xf>
    <xf numFmtId="4" fontId="34" fillId="75" borderId="122" applyNumberFormat="0" applyProtection="0">
      <alignment vertical="center"/>
    </xf>
    <xf numFmtId="0" fontId="36" fillId="69" borderId="125" applyBorder="0"/>
    <xf numFmtId="0" fontId="32" fillId="63" borderId="122" applyNumberFormat="0" applyProtection="0">
      <alignment horizontal="left" vertical="top" indent="1"/>
    </xf>
    <xf numFmtId="0" fontId="9" fillId="73" borderId="122" applyNumberFormat="0" applyProtection="0">
      <alignment horizontal="left" vertical="top" indent="1"/>
    </xf>
    <xf numFmtId="0" fontId="32" fillId="63" borderId="123" applyNumberFormat="0" applyProtection="0">
      <alignment horizontal="left" vertical="center" indent="1"/>
    </xf>
    <xf numFmtId="0" fontId="9" fillId="65" borderId="122" applyNumberFormat="0" applyProtection="0">
      <alignment horizontal="left" vertical="center" indent="1"/>
    </xf>
    <xf numFmtId="0" fontId="32" fillId="71" borderId="122" applyNumberFormat="0" applyProtection="0">
      <alignment horizontal="left" vertical="top" indent="1"/>
    </xf>
    <xf numFmtId="0" fontId="9" fillId="72" borderId="122" applyNumberFormat="0" applyProtection="0">
      <alignment horizontal="left" vertical="top" indent="1"/>
    </xf>
    <xf numFmtId="0" fontId="32" fillId="71" borderId="123" applyNumberFormat="0" applyProtection="0">
      <alignment horizontal="left" vertical="center" indent="1"/>
    </xf>
    <xf numFmtId="0" fontId="9" fillId="65" borderId="122" applyNumberFormat="0" applyProtection="0">
      <alignment horizontal="left" vertical="center" indent="1"/>
    </xf>
    <xf numFmtId="0" fontId="32" fillId="66" borderId="122" applyNumberFormat="0" applyProtection="0">
      <alignment horizontal="left" vertical="top" indent="1"/>
    </xf>
    <xf numFmtId="0" fontId="9" fillId="67" borderId="122" applyNumberFormat="0" applyProtection="0">
      <alignment horizontal="left" vertical="top" indent="1"/>
    </xf>
    <xf numFmtId="0" fontId="32" fillId="70" borderId="123" applyNumberFormat="0" applyProtection="0">
      <alignment horizontal="left" vertical="center" indent="1"/>
    </xf>
    <xf numFmtId="0" fontId="9" fillId="65" borderId="122" applyNumberFormat="0" applyProtection="0">
      <alignment horizontal="left" vertical="center" indent="1"/>
    </xf>
    <xf numFmtId="0" fontId="32" fillId="69" borderId="122" applyNumberFormat="0" applyProtection="0">
      <alignment horizontal="left" vertical="top" indent="1"/>
    </xf>
    <xf numFmtId="0" fontId="9" fillId="64" borderId="122" applyNumberFormat="0" applyProtection="0">
      <alignment horizontal="left" vertical="top" indent="1"/>
    </xf>
    <xf numFmtId="0" fontId="32" fillId="68" borderId="123" applyNumberFormat="0" applyProtection="0">
      <alignment horizontal="left" vertical="center" indent="1"/>
    </xf>
    <xf numFmtId="0" fontId="9" fillId="65" borderId="122" applyNumberFormat="0" applyProtection="0">
      <alignment horizontal="left" vertical="center" indent="1"/>
    </xf>
    <xf numFmtId="4" fontId="101" fillId="100" borderId="140" applyNumberFormat="0" applyProtection="0">
      <alignment horizontal="right" vertical="center"/>
    </xf>
    <xf numFmtId="4" fontId="32" fillId="66" borderId="124" applyNumberFormat="0" applyProtection="0">
      <alignment horizontal="left" vertical="center" indent="1"/>
    </xf>
    <xf numFmtId="4" fontId="32" fillId="55" borderId="142" applyNumberFormat="0" applyProtection="0">
      <alignment horizontal="right" vertical="center"/>
    </xf>
    <xf numFmtId="4" fontId="34" fillId="55" borderId="140" applyNumberFormat="0" applyProtection="0">
      <alignment horizontal="right" vertical="center"/>
    </xf>
    <xf numFmtId="4" fontId="101" fillId="99" borderId="140" applyNumberFormat="0" applyProtection="0">
      <alignment horizontal="right" vertical="center"/>
    </xf>
    <xf numFmtId="4" fontId="32" fillId="63" borderId="124" applyNumberFormat="0" applyProtection="0">
      <alignment horizontal="left" vertical="center" indent="1"/>
    </xf>
    <xf numFmtId="4" fontId="32" fillId="54" borderId="141" applyNumberFormat="0" applyProtection="0">
      <alignment horizontal="right" vertical="center"/>
    </xf>
    <xf numFmtId="4" fontId="101" fillId="72" borderId="122" applyNumberFormat="0" applyProtection="0">
      <alignment horizontal="right" vertical="center"/>
    </xf>
    <xf numFmtId="4" fontId="32" fillId="66" borderId="123" applyNumberFormat="0" applyProtection="0">
      <alignment horizontal="right" vertical="center"/>
    </xf>
    <xf numFmtId="4" fontId="34" fillId="53" borderId="140" applyNumberFormat="0" applyProtection="0">
      <alignment horizontal="right" vertical="center"/>
    </xf>
    <xf numFmtId="4" fontId="101" fillId="98" borderId="140" applyNumberFormat="0" applyProtection="0">
      <alignment horizontal="right" vertical="center"/>
    </xf>
    <xf numFmtId="4" fontId="32" fillId="52" borderId="141" applyNumberFormat="0" applyProtection="0">
      <alignment horizontal="right" vertical="center"/>
    </xf>
    <xf numFmtId="4" fontId="34" fillId="52" borderId="140" applyNumberFormat="0" applyProtection="0">
      <alignment horizontal="right" vertical="center"/>
    </xf>
    <xf numFmtId="4" fontId="32" fillId="62" borderId="124" applyNumberFormat="0" applyProtection="0">
      <alignment horizontal="left" vertical="center" indent="1"/>
    </xf>
    <xf numFmtId="4" fontId="32" fillId="51" borderId="141" applyNumberFormat="0" applyProtection="0">
      <alignment horizontal="left" vertical="center" indent="1"/>
    </xf>
    <xf numFmtId="4" fontId="101" fillId="105" borderId="122" applyNumberFormat="0" applyProtection="0">
      <alignment horizontal="right" vertical="center"/>
    </xf>
    <xf numFmtId="4" fontId="32" fillId="61" borderId="123" applyNumberFormat="0" applyProtection="0">
      <alignment horizontal="right" vertical="center"/>
    </xf>
    <xf numFmtId="4" fontId="34" fillId="61" borderId="122" applyNumberFormat="0" applyProtection="0">
      <alignment horizontal="right" vertical="center"/>
    </xf>
    <xf numFmtId="4" fontId="101" fillId="104" borderId="122" applyNumberFormat="0" applyProtection="0">
      <alignment horizontal="right" vertical="center"/>
    </xf>
    <xf numFmtId="4" fontId="32" fillId="60" borderId="123" applyNumberFormat="0" applyProtection="0">
      <alignment horizontal="right" vertical="center"/>
    </xf>
    <xf numFmtId="4" fontId="34" fillId="60" borderId="122" applyNumberFormat="0" applyProtection="0">
      <alignment horizontal="right" vertical="center"/>
    </xf>
    <xf numFmtId="4" fontId="101" fillId="103" borderId="122" applyNumberFormat="0" applyProtection="0">
      <alignment horizontal="right" vertical="center"/>
    </xf>
    <xf numFmtId="4" fontId="32" fillId="59" borderId="123" applyNumberFormat="0" applyProtection="0">
      <alignment horizontal="right" vertical="center"/>
    </xf>
    <xf numFmtId="4" fontId="34" fillId="59" borderId="122" applyNumberFormat="0" applyProtection="0">
      <alignment horizontal="right" vertical="center"/>
    </xf>
    <xf numFmtId="4" fontId="101" fillId="95" borderId="122" applyNumberFormat="0" applyProtection="0">
      <alignment horizontal="right" vertical="center"/>
    </xf>
    <xf numFmtId="4" fontId="32" fillId="58" borderId="123" applyNumberFormat="0" applyProtection="0">
      <alignment horizontal="right" vertical="center"/>
    </xf>
    <xf numFmtId="4" fontId="34" fillId="58" borderId="122" applyNumberFormat="0" applyProtection="0">
      <alignment horizontal="right" vertical="center"/>
    </xf>
    <xf numFmtId="4" fontId="101" fillId="102" borderId="122" applyNumberFormat="0" applyProtection="0">
      <alignment horizontal="right" vertical="center"/>
    </xf>
    <xf numFmtId="4" fontId="32" fillId="57" borderId="123" applyNumberFormat="0" applyProtection="0">
      <alignment horizontal="right" vertical="center"/>
    </xf>
    <xf numFmtId="4" fontId="34" fillId="57" borderId="122" applyNumberFormat="0" applyProtection="0">
      <alignment horizontal="right" vertical="center"/>
    </xf>
    <xf numFmtId="4" fontId="101" fillId="101" borderId="122" applyNumberFormat="0" applyProtection="0">
      <alignment horizontal="right" vertical="center"/>
    </xf>
    <xf numFmtId="4" fontId="32" fillId="56" borderId="123" applyNumberFormat="0" applyProtection="0">
      <alignment horizontal="right" vertical="center"/>
    </xf>
    <xf numFmtId="4" fontId="34" fillId="56" borderId="122" applyNumberFormat="0" applyProtection="0">
      <alignment horizontal="right" vertical="center"/>
    </xf>
    <xf numFmtId="4" fontId="101" fillId="100" borderId="122" applyNumberFormat="0" applyProtection="0">
      <alignment horizontal="right" vertical="center"/>
    </xf>
    <xf numFmtId="4" fontId="32" fillId="55" borderId="124" applyNumberFormat="0" applyProtection="0">
      <alignment horizontal="right" vertical="center"/>
    </xf>
    <xf numFmtId="4" fontId="34" fillId="55" borderId="122" applyNumberFormat="0" applyProtection="0">
      <alignment horizontal="right" vertical="center"/>
    </xf>
    <xf numFmtId="4" fontId="101" fillId="99" borderId="122" applyNumberFormat="0" applyProtection="0">
      <alignment horizontal="right" vertical="center"/>
    </xf>
    <xf numFmtId="4" fontId="32" fillId="54" borderId="123" applyNumberFormat="0" applyProtection="0">
      <alignment horizontal="right" vertical="center"/>
    </xf>
    <xf numFmtId="4" fontId="34" fillId="53" borderId="122" applyNumberFormat="0" applyProtection="0">
      <alignment horizontal="right" vertical="center"/>
    </xf>
    <xf numFmtId="4" fontId="101" fillId="98" borderId="122" applyNumberFormat="0" applyProtection="0">
      <alignment horizontal="right" vertical="center"/>
    </xf>
    <xf numFmtId="4" fontId="32" fillId="52" borderId="123" applyNumberFormat="0" applyProtection="0">
      <alignment horizontal="right" vertical="center"/>
    </xf>
    <xf numFmtId="4" fontId="34" fillId="52" borderId="122" applyNumberFormat="0" applyProtection="0">
      <alignment horizontal="right" vertical="center"/>
    </xf>
    <xf numFmtId="4" fontId="32" fillId="51" borderId="123" applyNumberFormat="0" applyProtection="0">
      <alignment horizontal="left" vertical="center" indent="1"/>
    </xf>
    <xf numFmtId="0" fontId="31" fillId="50" borderId="140" applyNumberFormat="0" applyProtection="0">
      <alignment horizontal="left" vertical="top" indent="1"/>
    </xf>
    <xf numFmtId="0" fontId="31" fillId="50" borderId="122" applyNumberFormat="0" applyProtection="0">
      <alignment horizontal="left" vertical="top" indent="1"/>
    </xf>
    <xf numFmtId="4" fontId="101" fillId="50" borderId="122" applyNumberFormat="0" applyProtection="0">
      <alignment horizontal="left" vertical="center" indent="1"/>
    </xf>
    <xf numFmtId="4" fontId="32" fillId="50" borderId="123" applyNumberFormat="0" applyProtection="0">
      <alignment horizontal="left" vertical="center" indent="1"/>
    </xf>
    <xf numFmtId="4" fontId="31" fillId="50" borderId="122" applyNumberFormat="0" applyProtection="0">
      <alignment horizontal="left" vertical="center" indent="1"/>
    </xf>
    <xf numFmtId="4" fontId="100" fillId="50" borderId="122" applyNumberFormat="0" applyProtection="0">
      <alignment vertical="center"/>
    </xf>
    <xf numFmtId="4" fontId="32" fillId="49" borderId="123" applyNumberFormat="0" applyProtection="0">
      <alignment vertical="center"/>
    </xf>
    <xf numFmtId="4" fontId="33" fillId="50" borderId="122" applyNumberFormat="0" applyProtection="0">
      <alignment vertical="center"/>
    </xf>
    <xf numFmtId="4" fontId="35" fillId="50" borderId="122" applyNumberFormat="0" applyProtection="0">
      <alignment vertical="center"/>
    </xf>
    <xf numFmtId="4" fontId="32" fillId="49" borderId="123" applyNumberFormat="0" applyProtection="0">
      <alignment vertical="center"/>
    </xf>
    <xf numFmtId="4" fontId="31" fillId="49" borderId="122" applyNumberFormat="0" applyProtection="0">
      <alignment vertical="center"/>
    </xf>
    <xf numFmtId="4" fontId="101" fillId="50" borderId="140" applyNumberFormat="0" applyProtection="0">
      <alignment horizontal="left" vertical="center" indent="1"/>
    </xf>
    <xf numFmtId="4" fontId="32" fillId="50" borderId="141" applyNumberFormat="0" applyProtection="0">
      <alignment horizontal="left" vertical="center" indent="1"/>
    </xf>
    <xf numFmtId="4" fontId="31" fillId="50" borderId="140" applyNumberFormat="0" applyProtection="0">
      <alignment horizontal="left" vertical="center" indent="1"/>
    </xf>
    <xf numFmtId="4" fontId="100" fillId="50" borderId="140" applyNumberFormat="0" applyProtection="0">
      <alignment vertical="center"/>
    </xf>
    <xf numFmtId="4" fontId="32" fillId="49" borderId="141" applyNumberFormat="0" applyProtection="0">
      <alignment vertical="center"/>
    </xf>
    <xf numFmtId="4" fontId="33" fillId="50" borderId="140" applyNumberFormat="0" applyProtection="0">
      <alignment vertical="center"/>
    </xf>
    <xf numFmtId="4" fontId="35" fillId="50" borderId="140" applyNumberFormat="0" applyProtection="0">
      <alignment vertical="center"/>
    </xf>
    <xf numFmtId="4" fontId="32" fillId="49" borderId="141" applyNumberFormat="0" applyProtection="0">
      <alignment vertical="center"/>
    </xf>
    <xf numFmtId="4" fontId="31" fillId="49" borderId="140" applyNumberFormat="0" applyProtection="0">
      <alignment vertical="center"/>
    </xf>
    <xf numFmtId="0" fontId="122" fillId="74" borderId="121" applyNumberFormat="0" applyAlignment="0" applyProtection="0"/>
    <xf numFmtId="0" fontId="122" fillId="74" borderId="139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" fillId="0" borderId="0" applyFont="0" applyFill="0" applyBorder="0" applyAlignment="0" applyProtection="0"/>
    <xf numFmtId="3" fontId="87" fillId="50" borderId="120" applyBorder="0">
      <alignment vertical="center"/>
    </xf>
    <xf numFmtId="0" fontId="119" fillId="91" borderId="119" applyNumberFormat="0" applyAlignment="0" applyProtection="0"/>
    <xf numFmtId="3" fontId="87" fillId="50" borderId="138" applyBorder="0">
      <alignment vertical="center"/>
    </xf>
    <xf numFmtId="0" fontId="119" fillId="91" borderId="137" applyNumberFormat="0" applyAlignment="0" applyProtection="0"/>
    <xf numFmtId="0" fontId="112" fillId="74" borderId="146" applyNumberFormat="0" applyAlignment="0" applyProtection="0"/>
    <xf numFmtId="0" fontId="112" fillId="74" borderId="128" applyNumberFormat="0" applyAlignment="0" applyProtection="0"/>
    <xf numFmtId="0" fontId="112" fillId="74" borderId="119" applyNumberFormat="0" applyAlignment="0" applyProtection="0"/>
    <xf numFmtId="0" fontId="112" fillId="74" borderId="137" applyNumberFormat="0" applyAlignment="0" applyProtection="0"/>
    <xf numFmtId="0" fontId="119" fillId="91" borderId="146" applyNumberFormat="0" applyAlignment="0" applyProtection="0"/>
    <xf numFmtId="3" fontId="87" fillId="50" borderId="147" applyBorder="0">
      <alignment vertical="center"/>
    </xf>
    <xf numFmtId="0" fontId="119" fillId="91" borderId="128" applyNumberFormat="0" applyAlignment="0" applyProtection="0"/>
    <xf numFmtId="3" fontId="87" fillId="50" borderId="129" applyBorder="0">
      <alignment vertical="center"/>
    </xf>
    <xf numFmtId="0" fontId="122" fillId="74" borderId="148" applyNumberFormat="0" applyAlignment="0" applyProtection="0"/>
    <xf numFmtId="0" fontId="122" fillId="74" borderId="130" applyNumberFormat="0" applyAlignment="0" applyProtection="0"/>
    <xf numFmtId="4" fontId="31" fillId="49" borderId="149" applyNumberFormat="0" applyProtection="0">
      <alignment vertical="center"/>
    </xf>
    <xf numFmtId="4" fontId="32" fillId="49" borderId="150" applyNumberFormat="0" applyProtection="0">
      <alignment vertical="center"/>
    </xf>
    <xf numFmtId="4" fontId="35" fillId="50" borderId="149" applyNumberFormat="0" applyProtection="0">
      <alignment vertical="center"/>
    </xf>
    <xf numFmtId="4" fontId="33" fillId="50" borderId="149" applyNumberFormat="0" applyProtection="0">
      <alignment vertical="center"/>
    </xf>
    <xf numFmtId="4" fontId="32" fillId="49" borderId="150" applyNumberFormat="0" applyProtection="0">
      <alignment vertical="center"/>
    </xf>
    <xf numFmtId="4" fontId="100" fillId="50" borderId="149" applyNumberFormat="0" applyProtection="0">
      <alignment vertical="center"/>
    </xf>
    <xf numFmtId="4" fontId="31" fillId="50" borderId="149" applyNumberFormat="0" applyProtection="0">
      <alignment horizontal="left" vertical="center" indent="1"/>
    </xf>
    <xf numFmtId="4" fontId="32" fillId="50" borderId="150" applyNumberFormat="0" applyProtection="0">
      <alignment horizontal="left" vertical="center" indent="1"/>
    </xf>
    <xf numFmtId="4" fontId="101" fillId="50" borderId="149" applyNumberFormat="0" applyProtection="0">
      <alignment horizontal="left" vertical="center" indent="1"/>
    </xf>
    <xf numFmtId="0" fontId="31" fillId="50" borderId="149" applyNumberFormat="0" applyProtection="0">
      <alignment horizontal="left" vertical="top" indent="1"/>
    </xf>
    <xf numFmtId="4" fontId="32" fillId="51" borderId="150" applyNumberFormat="0" applyProtection="0">
      <alignment horizontal="left" vertical="center" indent="1"/>
    </xf>
    <xf numFmtId="4" fontId="31" fillId="49" borderId="131" applyNumberFormat="0" applyProtection="0">
      <alignment vertical="center"/>
    </xf>
    <xf numFmtId="4" fontId="32" fillId="49" borderId="132" applyNumberFormat="0" applyProtection="0">
      <alignment vertical="center"/>
    </xf>
    <xf numFmtId="4" fontId="35" fillId="50" borderId="131" applyNumberFormat="0" applyProtection="0">
      <alignment vertical="center"/>
    </xf>
    <xf numFmtId="4" fontId="33" fillId="50" borderId="131" applyNumberFormat="0" applyProtection="0">
      <alignment vertical="center"/>
    </xf>
    <xf numFmtId="4" fontId="32" fillId="49" borderId="132" applyNumberFormat="0" applyProtection="0">
      <alignment vertical="center"/>
    </xf>
    <xf numFmtId="4" fontId="100" fillId="50" borderId="131" applyNumberFormat="0" applyProtection="0">
      <alignment vertical="center"/>
    </xf>
    <xf numFmtId="4" fontId="31" fillId="50" borderId="131" applyNumberFormat="0" applyProtection="0">
      <alignment horizontal="left" vertical="center" indent="1"/>
    </xf>
    <xf numFmtId="4" fontId="32" fillId="50" borderId="132" applyNumberFormat="0" applyProtection="0">
      <alignment horizontal="left" vertical="center" indent="1"/>
    </xf>
    <xf numFmtId="4" fontId="101" fillId="50" borderId="131" applyNumberFormat="0" applyProtection="0">
      <alignment horizontal="left" vertical="center" indent="1"/>
    </xf>
    <xf numFmtId="0" fontId="31" fillId="50" borderId="131" applyNumberFormat="0" applyProtection="0">
      <alignment horizontal="left" vertical="top" indent="1"/>
    </xf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1" fillId="0" borderId="127" applyNumberFormat="0" applyFill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" fontId="32" fillId="51" borderId="132" applyNumberFormat="0" applyProtection="0">
      <alignment horizontal="left" vertical="center" indent="1"/>
    </xf>
    <xf numFmtId="4" fontId="34" fillId="52" borderId="149" applyNumberFormat="0" applyProtection="0">
      <alignment horizontal="right" vertical="center"/>
    </xf>
    <xf numFmtId="4" fontId="34" fillId="52" borderId="131" applyNumberFormat="0" applyProtection="0">
      <alignment horizontal="right" vertical="center"/>
    </xf>
    <xf numFmtId="4" fontId="32" fillId="52" borderId="132" applyNumberFormat="0" applyProtection="0">
      <alignment horizontal="right" vertical="center"/>
    </xf>
    <xf numFmtId="4" fontId="101" fillId="98" borderId="131" applyNumberFormat="0" applyProtection="0">
      <alignment horizontal="right" vertical="center"/>
    </xf>
    <xf numFmtId="4" fontId="34" fillId="53" borderId="131" applyNumberFormat="0" applyProtection="0">
      <alignment horizontal="right" vertical="center"/>
    </xf>
    <xf numFmtId="4" fontId="32" fillId="54" borderId="132" applyNumberFormat="0" applyProtection="0">
      <alignment horizontal="right" vertical="center"/>
    </xf>
    <xf numFmtId="4" fontId="101" fillId="99" borderId="131" applyNumberFormat="0" applyProtection="0">
      <alignment horizontal="right" vertical="center"/>
    </xf>
    <xf numFmtId="4" fontId="34" fillId="55" borderId="131" applyNumberFormat="0" applyProtection="0">
      <alignment horizontal="right" vertical="center"/>
    </xf>
    <xf numFmtId="4" fontId="32" fillId="55" borderId="133" applyNumberFormat="0" applyProtection="0">
      <alignment horizontal="right" vertical="center"/>
    </xf>
    <xf numFmtId="4" fontId="101" fillId="100" borderId="131" applyNumberFormat="0" applyProtection="0">
      <alignment horizontal="right" vertical="center"/>
    </xf>
    <xf numFmtId="4" fontId="34" fillId="56" borderId="131" applyNumberFormat="0" applyProtection="0">
      <alignment horizontal="right" vertical="center"/>
    </xf>
    <xf numFmtId="4" fontId="32" fillId="56" borderId="132" applyNumberFormat="0" applyProtection="0">
      <alignment horizontal="right" vertical="center"/>
    </xf>
    <xf numFmtId="4" fontId="101" fillId="101" borderId="131" applyNumberFormat="0" applyProtection="0">
      <alignment horizontal="right" vertical="center"/>
    </xf>
    <xf numFmtId="4" fontId="34" fillId="57" borderId="131" applyNumberFormat="0" applyProtection="0">
      <alignment horizontal="right" vertical="center"/>
    </xf>
    <xf numFmtId="4" fontId="32" fillId="57" borderId="132" applyNumberFormat="0" applyProtection="0">
      <alignment horizontal="right" vertical="center"/>
    </xf>
    <xf numFmtId="4" fontId="101" fillId="102" borderId="131" applyNumberFormat="0" applyProtection="0">
      <alignment horizontal="right" vertical="center"/>
    </xf>
    <xf numFmtId="4" fontId="34" fillId="58" borderId="131" applyNumberFormat="0" applyProtection="0">
      <alignment horizontal="right" vertical="center"/>
    </xf>
    <xf numFmtId="4" fontId="32" fillId="58" borderId="132" applyNumberFormat="0" applyProtection="0">
      <alignment horizontal="right" vertical="center"/>
    </xf>
    <xf numFmtId="4" fontId="101" fillId="95" borderId="131" applyNumberFormat="0" applyProtection="0">
      <alignment horizontal="right" vertical="center"/>
    </xf>
    <xf numFmtId="4" fontId="34" fillId="59" borderId="131" applyNumberFormat="0" applyProtection="0">
      <alignment horizontal="right" vertical="center"/>
    </xf>
    <xf numFmtId="4" fontId="32" fillId="59" borderId="132" applyNumberFormat="0" applyProtection="0">
      <alignment horizontal="right" vertical="center"/>
    </xf>
    <xf numFmtId="4" fontId="101" fillId="103" borderId="131" applyNumberFormat="0" applyProtection="0">
      <alignment horizontal="right" vertical="center"/>
    </xf>
    <xf numFmtId="4" fontId="34" fillId="60" borderId="131" applyNumberFormat="0" applyProtection="0">
      <alignment horizontal="right" vertical="center"/>
    </xf>
    <xf numFmtId="4" fontId="32" fillId="60" borderId="132" applyNumberFormat="0" applyProtection="0">
      <alignment horizontal="right" vertical="center"/>
    </xf>
    <xf numFmtId="4" fontId="101" fillId="104" borderId="131" applyNumberFormat="0" applyProtection="0">
      <alignment horizontal="right" vertical="center"/>
    </xf>
    <xf numFmtId="4" fontId="34" fillId="61" borderId="131" applyNumberFormat="0" applyProtection="0">
      <alignment horizontal="right" vertical="center"/>
    </xf>
    <xf numFmtId="4" fontId="32" fillId="61" borderId="132" applyNumberFormat="0" applyProtection="0">
      <alignment horizontal="right" vertical="center"/>
    </xf>
    <xf numFmtId="4" fontId="101" fillId="105" borderId="131" applyNumberFormat="0" applyProtection="0">
      <alignment horizontal="right" vertical="center"/>
    </xf>
    <xf numFmtId="4" fontId="32" fillId="52" borderId="150" applyNumberFormat="0" applyProtection="0">
      <alignment horizontal="right" vertical="center"/>
    </xf>
    <xf numFmtId="4" fontId="32" fillId="62" borderId="133" applyNumberFormat="0" applyProtection="0">
      <alignment horizontal="left" vertical="center" indent="1"/>
    </xf>
    <xf numFmtId="4" fontId="101" fillId="98" borderId="149" applyNumberFormat="0" applyProtection="0">
      <alignment horizontal="right" vertical="center"/>
    </xf>
    <xf numFmtId="4" fontId="34" fillId="53" borderId="149" applyNumberFormat="0" applyProtection="0">
      <alignment horizontal="right" vertical="center"/>
    </xf>
    <xf numFmtId="4" fontId="32" fillId="54" borderId="150" applyNumberFormat="0" applyProtection="0">
      <alignment horizontal="right" vertical="center"/>
    </xf>
    <xf numFmtId="4" fontId="101" fillId="99" borderId="149" applyNumberFormat="0" applyProtection="0">
      <alignment horizontal="right" vertical="center"/>
    </xf>
    <xf numFmtId="4" fontId="34" fillId="55" borderId="149" applyNumberFormat="0" applyProtection="0">
      <alignment horizontal="right" vertical="center"/>
    </xf>
    <xf numFmtId="4" fontId="32" fillId="66" borderId="132" applyNumberFormat="0" applyProtection="0">
      <alignment horizontal="right" vertical="center"/>
    </xf>
    <xf numFmtId="4" fontId="101" fillId="72" borderId="131" applyNumberFormat="0" applyProtection="0">
      <alignment horizontal="right" vertical="center"/>
    </xf>
    <xf numFmtId="4" fontId="32" fillId="55" borderId="151" applyNumberFormat="0" applyProtection="0">
      <alignment horizontal="right" vertical="center"/>
    </xf>
    <xf numFmtId="4" fontId="32" fillId="63" borderId="133" applyNumberFormat="0" applyProtection="0">
      <alignment horizontal="left" vertical="center" indent="1"/>
    </xf>
    <xf numFmtId="4" fontId="101" fillId="100" borderId="149" applyNumberFormat="0" applyProtection="0">
      <alignment horizontal="right" vertical="center"/>
    </xf>
    <xf numFmtId="4" fontId="34" fillId="56" borderId="149" applyNumberFormat="0" applyProtection="0">
      <alignment horizontal="right" vertical="center"/>
    </xf>
    <xf numFmtId="4" fontId="32" fillId="56" borderId="150" applyNumberFormat="0" applyProtection="0">
      <alignment horizontal="right" vertical="center"/>
    </xf>
    <xf numFmtId="4" fontId="32" fillId="66" borderId="133" applyNumberFormat="0" applyProtection="0">
      <alignment horizontal="left" vertical="center" indent="1"/>
    </xf>
    <xf numFmtId="4" fontId="101" fillId="101" borderId="149" applyNumberFormat="0" applyProtection="0">
      <alignment horizontal="right" vertical="center"/>
    </xf>
    <xf numFmtId="4" fontId="34" fillId="57" borderId="149" applyNumberFormat="0" applyProtection="0">
      <alignment horizontal="right" vertical="center"/>
    </xf>
    <xf numFmtId="0" fontId="9" fillId="65" borderId="131" applyNumberFormat="0" applyProtection="0">
      <alignment horizontal="left" vertical="center" indent="1"/>
    </xf>
    <xf numFmtId="0" fontId="32" fillId="68" borderId="132" applyNumberFormat="0" applyProtection="0">
      <alignment horizontal="left" vertical="center" indent="1"/>
    </xf>
    <xf numFmtId="0" fontId="9" fillId="64" borderId="131" applyNumberFormat="0" applyProtection="0">
      <alignment horizontal="left" vertical="top" indent="1"/>
    </xf>
    <xf numFmtId="0" fontId="32" fillId="69" borderId="131" applyNumberFormat="0" applyProtection="0">
      <alignment horizontal="left" vertical="top" indent="1"/>
    </xf>
    <xf numFmtId="0" fontId="9" fillId="65" borderId="131" applyNumberFormat="0" applyProtection="0">
      <alignment horizontal="left" vertical="center" indent="1"/>
    </xf>
    <xf numFmtId="0" fontId="32" fillId="70" borderId="132" applyNumberFormat="0" applyProtection="0">
      <alignment horizontal="left" vertical="center" indent="1"/>
    </xf>
    <xf numFmtId="0" fontId="9" fillId="67" borderId="131" applyNumberFormat="0" applyProtection="0">
      <alignment horizontal="left" vertical="top" indent="1"/>
    </xf>
    <xf numFmtId="0" fontId="32" fillId="66" borderId="131" applyNumberFormat="0" applyProtection="0">
      <alignment horizontal="left" vertical="top" indent="1"/>
    </xf>
    <xf numFmtId="0" fontId="9" fillId="65" borderId="131" applyNumberFormat="0" applyProtection="0">
      <alignment horizontal="left" vertical="center" indent="1"/>
    </xf>
    <xf numFmtId="0" fontId="32" fillId="71" borderId="132" applyNumberFormat="0" applyProtection="0">
      <alignment horizontal="left" vertical="center" indent="1"/>
    </xf>
    <xf numFmtId="0" fontId="9" fillId="72" borderId="131" applyNumberFormat="0" applyProtection="0">
      <alignment horizontal="left" vertical="top" indent="1"/>
    </xf>
    <xf numFmtId="0" fontId="32" fillId="71" borderId="131" applyNumberFormat="0" applyProtection="0">
      <alignment horizontal="left" vertical="top" indent="1"/>
    </xf>
    <xf numFmtId="0" fontId="9" fillId="65" borderId="131" applyNumberFormat="0" applyProtection="0">
      <alignment horizontal="left" vertical="center" indent="1"/>
    </xf>
    <xf numFmtId="0" fontId="32" fillId="63" borderId="132" applyNumberFormat="0" applyProtection="0">
      <alignment horizontal="left" vertical="center" indent="1"/>
    </xf>
    <xf numFmtId="0" fontId="9" fillId="73" borderId="131" applyNumberFormat="0" applyProtection="0">
      <alignment horizontal="left" vertical="top" indent="1"/>
    </xf>
    <xf numFmtId="0" fontId="32" fillId="63" borderId="131" applyNumberFormat="0" applyProtection="0">
      <alignment horizontal="left" vertical="top" indent="1"/>
    </xf>
    <xf numFmtId="4" fontId="32" fillId="57" borderId="150" applyNumberFormat="0" applyProtection="0">
      <alignment horizontal="right" vertical="center"/>
    </xf>
    <xf numFmtId="4" fontId="101" fillId="102" borderId="149" applyNumberFormat="0" applyProtection="0">
      <alignment horizontal="right" vertical="center"/>
    </xf>
    <xf numFmtId="0" fontId="36" fillId="69" borderId="134" applyBorder="0"/>
    <xf numFmtId="4" fontId="34" fillId="75" borderId="131" applyNumberFormat="0" applyProtection="0">
      <alignment vertical="center"/>
    </xf>
    <xf numFmtId="4" fontId="101" fillId="73" borderId="131" applyNumberFormat="0" applyProtection="0">
      <alignment vertical="center"/>
    </xf>
    <xf numFmtId="4" fontId="37" fillId="75" borderId="131" applyNumberFormat="0" applyProtection="0">
      <alignment vertical="center"/>
    </xf>
    <xf numFmtId="4" fontId="34" fillId="58" borderId="149" applyNumberFormat="0" applyProtection="0">
      <alignment horizontal="right" vertical="center"/>
    </xf>
    <xf numFmtId="4" fontId="102" fillId="73" borderId="131" applyNumberFormat="0" applyProtection="0">
      <alignment vertical="center"/>
    </xf>
    <xf numFmtId="4" fontId="34" fillId="75" borderId="131" applyNumberFormat="0" applyProtection="0">
      <alignment horizontal="left" vertical="center" indent="1"/>
    </xf>
    <xf numFmtId="4" fontId="35" fillId="72" borderId="135" applyNumberFormat="0" applyProtection="0">
      <alignment horizontal="left" vertical="center" indent="1"/>
    </xf>
    <xf numFmtId="0" fontId="34" fillId="75" borderId="131" applyNumberFormat="0" applyProtection="0">
      <alignment horizontal="left" vertical="top" indent="1"/>
    </xf>
    <xf numFmtId="4" fontId="38" fillId="0" borderId="131" applyNumberFormat="0" applyProtection="0">
      <alignment horizontal="right" vertical="center"/>
    </xf>
    <xf numFmtId="4" fontId="32" fillId="0" borderId="132" applyNumberFormat="0" applyProtection="0">
      <alignment horizontal="right" vertical="center"/>
    </xf>
    <xf numFmtId="4" fontId="34" fillId="0" borderId="131" applyNumberFormat="0" applyProtection="0">
      <alignment horizontal="right" vertical="center"/>
    </xf>
    <xf numFmtId="4" fontId="37" fillId="0" borderId="131" applyNumberFormat="0" applyProtection="0">
      <alignment horizontal="right" vertical="center"/>
    </xf>
    <xf numFmtId="4" fontId="32" fillId="74" borderId="132" applyNumberFormat="0" applyProtection="0">
      <alignment horizontal="right" vertical="center"/>
    </xf>
    <xf numFmtId="4" fontId="102" fillId="73" borderId="131" applyNumberFormat="0" applyProtection="0">
      <alignment horizontal="right" vertical="center"/>
    </xf>
    <xf numFmtId="4" fontId="34" fillId="76" borderId="131" applyNumberFormat="0" applyProtection="0">
      <alignment horizontal="left" vertical="center" indent="1"/>
    </xf>
    <xf numFmtId="4" fontId="32" fillId="51" borderId="132" applyNumberFormat="0" applyProtection="0">
      <alignment horizontal="left" vertical="center" indent="1"/>
    </xf>
    <xf numFmtId="4" fontId="31" fillId="72" borderId="131" applyNumberFormat="0" applyProtection="0">
      <alignment horizontal="left" vertical="center" indent="1"/>
    </xf>
    <xf numFmtId="4" fontId="32" fillId="58" borderId="150" applyNumberFormat="0" applyProtection="0">
      <alignment horizontal="right" vertical="center"/>
    </xf>
    <xf numFmtId="4" fontId="101" fillId="95" borderId="149" applyNumberFormat="0" applyProtection="0">
      <alignment horizontal="right" vertical="center"/>
    </xf>
    <xf numFmtId="4" fontId="103" fillId="67" borderId="135" applyNumberFormat="0" applyProtection="0">
      <alignment horizontal="left" vertical="center" indent="1"/>
    </xf>
    <xf numFmtId="4" fontId="34" fillId="59" borderId="149" applyNumberFormat="0" applyProtection="0">
      <alignment horizontal="right" vertical="center"/>
    </xf>
    <xf numFmtId="4" fontId="32" fillId="59" borderId="150" applyNumberFormat="0" applyProtection="0">
      <alignment horizontal="right" vertical="center"/>
    </xf>
    <xf numFmtId="4" fontId="40" fillId="63" borderId="131" applyNumberFormat="0" applyProtection="0">
      <alignment horizontal="right" vertical="center"/>
    </xf>
    <xf numFmtId="4" fontId="104" fillId="73" borderId="131" applyNumberFormat="0" applyProtection="0">
      <alignment horizontal="right" vertical="center"/>
    </xf>
    <xf numFmtId="193" fontId="9" fillId="96" borderId="133"/>
    <xf numFmtId="4" fontId="101" fillId="103" borderId="149" applyNumberFormat="0" applyProtection="0">
      <alignment horizontal="right" vertical="center"/>
    </xf>
    <xf numFmtId="4" fontId="34" fillId="60" borderId="149" applyNumberFormat="0" applyProtection="0">
      <alignment horizontal="right" vertical="center"/>
    </xf>
    <xf numFmtId="4" fontId="32" fillId="60" borderId="150" applyNumberFormat="0" applyProtection="0">
      <alignment horizontal="right" vertical="center"/>
    </xf>
    <xf numFmtId="0" fontId="21" fillId="0" borderId="136" applyNumberFormat="0" applyFill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" fontId="34" fillId="56" borderId="140" applyNumberFormat="0" applyProtection="0">
      <alignment horizontal="right" vertical="center"/>
    </xf>
    <xf numFmtId="4" fontId="32" fillId="56" borderId="141" applyNumberFormat="0" applyProtection="0">
      <alignment horizontal="right" vertical="center"/>
    </xf>
    <xf numFmtId="4" fontId="101" fillId="101" borderId="140" applyNumberFormat="0" applyProtection="0">
      <alignment horizontal="right" vertical="center"/>
    </xf>
    <xf numFmtId="4" fontId="34" fillId="57" borderId="140" applyNumberFormat="0" applyProtection="0">
      <alignment horizontal="right" vertical="center"/>
    </xf>
    <xf numFmtId="4" fontId="32" fillId="57" borderId="141" applyNumberFormat="0" applyProtection="0">
      <alignment horizontal="right" vertical="center"/>
    </xf>
    <xf numFmtId="4" fontId="101" fillId="102" borderId="140" applyNumberFormat="0" applyProtection="0">
      <alignment horizontal="right" vertical="center"/>
    </xf>
    <xf numFmtId="4" fontId="34" fillId="58" borderId="140" applyNumberFormat="0" applyProtection="0">
      <alignment horizontal="right" vertical="center"/>
    </xf>
    <xf numFmtId="4" fontId="32" fillId="58" borderId="141" applyNumberFormat="0" applyProtection="0">
      <alignment horizontal="right" vertical="center"/>
    </xf>
    <xf numFmtId="4" fontId="101" fillId="95" borderId="140" applyNumberFormat="0" applyProtection="0">
      <alignment horizontal="right" vertical="center"/>
    </xf>
    <xf numFmtId="4" fontId="34" fillId="59" borderId="140" applyNumberFormat="0" applyProtection="0">
      <alignment horizontal="right" vertical="center"/>
    </xf>
    <xf numFmtId="4" fontId="32" fillId="59" borderId="141" applyNumberFormat="0" applyProtection="0">
      <alignment horizontal="right" vertical="center"/>
    </xf>
    <xf numFmtId="4" fontId="101" fillId="103" borderId="140" applyNumberFormat="0" applyProtection="0">
      <alignment horizontal="right" vertical="center"/>
    </xf>
    <xf numFmtId="4" fontId="34" fillId="60" borderId="140" applyNumberFormat="0" applyProtection="0">
      <alignment horizontal="right" vertical="center"/>
    </xf>
    <xf numFmtId="4" fontId="32" fillId="60" borderId="141" applyNumberFormat="0" applyProtection="0">
      <alignment horizontal="right" vertical="center"/>
    </xf>
    <xf numFmtId="4" fontId="101" fillId="104" borderId="140" applyNumberFormat="0" applyProtection="0">
      <alignment horizontal="right" vertical="center"/>
    </xf>
    <xf numFmtId="4" fontId="34" fillId="61" borderId="140" applyNumberFormat="0" applyProtection="0">
      <alignment horizontal="right" vertical="center"/>
    </xf>
    <xf numFmtId="4" fontId="32" fillId="61" borderId="141" applyNumberFormat="0" applyProtection="0">
      <alignment horizontal="right" vertical="center"/>
    </xf>
    <xf numFmtId="4" fontId="101" fillId="105" borderId="140" applyNumberFormat="0" applyProtection="0">
      <alignment horizontal="right" vertical="center"/>
    </xf>
    <xf numFmtId="4" fontId="32" fillId="62" borderId="142" applyNumberFormat="0" applyProtection="0">
      <alignment horizontal="left" vertical="center" indent="1"/>
    </xf>
    <xf numFmtId="4" fontId="32" fillId="66" borderId="141" applyNumberFormat="0" applyProtection="0">
      <alignment horizontal="right" vertical="center"/>
    </xf>
    <xf numFmtId="4" fontId="101" fillId="72" borderId="140" applyNumberFormat="0" applyProtection="0">
      <alignment horizontal="right" vertical="center"/>
    </xf>
    <xf numFmtId="4" fontId="32" fillId="63" borderId="142" applyNumberFormat="0" applyProtection="0">
      <alignment horizontal="left" vertical="center" indent="1"/>
    </xf>
    <xf numFmtId="4" fontId="32" fillId="66" borderId="142" applyNumberFormat="0" applyProtection="0">
      <alignment horizontal="left" vertical="center" indent="1"/>
    </xf>
    <xf numFmtId="0" fontId="9" fillId="65" borderId="140" applyNumberFormat="0" applyProtection="0">
      <alignment horizontal="left" vertical="center" indent="1"/>
    </xf>
    <xf numFmtId="0" fontId="32" fillId="68" borderId="141" applyNumberFormat="0" applyProtection="0">
      <alignment horizontal="left" vertical="center" indent="1"/>
    </xf>
    <xf numFmtId="0" fontId="9" fillId="64" borderId="140" applyNumberFormat="0" applyProtection="0">
      <alignment horizontal="left" vertical="top" indent="1"/>
    </xf>
    <xf numFmtId="0" fontId="32" fillId="69" borderId="140" applyNumberFormat="0" applyProtection="0">
      <alignment horizontal="left" vertical="top" indent="1"/>
    </xf>
    <xf numFmtId="0" fontId="9" fillId="65" borderId="140" applyNumberFormat="0" applyProtection="0">
      <alignment horizontal="left" vertical="center" indent="1"/>
    </xf>
    <xf numFmtId="0" fontId="32" fillId="70" borderId="141" applyNumberFormat="0" applyProtection="0">
      <alignment horizontal="left" vertical="center" indent="1"/>
    </xf>
    <xf numFmtId="0" fontId="9" fillId="67" borderId="140" applyNumberFormat="0" applyProtection="0">
      <alignment horizontal="left" vertical="top" indent="1"/>
    </xf>
    <xf numFmtId="0" fontId="32" fillId="66" borderId="140" applyNumberFormat="0" applyProtection="0">
      <alignment horizontal="left" vertical="top" indent="1"/>
    </xf>
    <xf numFmtId="0" fontId="9" fillId="65" borderId="140" applyNumberFormat="0" applyProtection="0">
      <alignment horizontal="left" vertical="center" indent="1"/>
    </xf>
    <xf numFmtId="0" fontId="32" fillId="71" borderId="141" applyNumberFormat="0" applyProtection="0">
      <alignment horizontal="left" vertical="center" indent="1"/>
    </xf>
    <xf numFmtId="0" fontId="9" fillId="72" borderId="140" applyNumberFormat="0" applyProtection="0">
      <alignment horizontal="left" vertical="top" indent="1"/>
    </xf>
    <xf numFmtId="0" fontId="32" fillId="71" borderId="140" applyNumberFormat="0" applyProtection="0">
      <alignment horizontal="left" vertical="top" indent="1"/>
    </xf>
    <xf numFmtId="0" fontId="9" fillId="65" borderId="140" applyNumberFormat="0" applyProtection="0">
      <alignment horizontal="left" vertical="center" indent="1"/>
    </xf>
    <xf numFmtId="0" fontId="32" fillId="63" borderId="141" applyNumberFormat="0" applyProtection="0">
      <alignment horizontal="left" vertical="center" indent="1"/>
    </xf>
    <xf numFmtId="0" fontId="9" fillId="73" borderId="140" applyNumberFormat="0" applyProtection="0">
      <alignment horizontal="left" vertical="top" indent="1"/>
    </xf>
    <xf numFmtId="0" fontId="32" fillId="63" borderId="140" applyNumberFormat="0" applyProtection="0">
      <alignment horizontal="left" vertical="top" indent="1"/>
    </xf>
    <xf numFmtId="0" fontId="36" fillId="69" borderId="143" applyBorder="0"/>
    <xf numFmtId="4" fontId="34" fillId="75" borderId="140" applyNumberFormat="0" applyProtection="0">
      <alignment vertical="center"/>
    </xf>
    <xf numFmtId="4" fontId="101" fillId="73" borderId="140" applyNumberFormat="0" applyProtection="0">
      <alignment vertical="center"/>
    </xf>
    <xf numFmtId="4" fontId="37" fillId="75" borderId="140" applyNumberFormat="0" applyProtection="0">
      <alignment vertical="center"/>
    </xf>
    <xf numFmtId="4" fontId="102" fillId="73" borderId="140" applyNumberFormat="0" applyProtection="0">
      <alignment vertical="center"/>
    </xf>
    <xf numFmtId="4" fontId="34" fillId="75" borderId="140" applyNumberFormat="0" applyProtection="0">
      <alignment horizontal="left" vertical="center" indent="1"/>
    </xf>
    <xf numFmtId="4" fontId="35" fillId="72" borderId="144" applyNumberFormat="0" applyProtection="0">
      <alignment horizontal="left" vertical="center" indent="1"/>
    </xf>
    <xf numFmtId="0" fontId="34" fillId="75" borderId="140" applyNumberFormat="0" applyProtection="0">
      <alignment horizontal="left" vertical="top" indent="1"/>
    </xf>
    <xf numFmtId="4" fontId="38" fillId="0" borderId="140" applyNumberFormat="0" applyProtection="0">
      <alignment horizontal="right" vertical="center"/>
    </xf>
    <xf numFmtId="4" fontId="32" fillId="0" borderId="141" applyNumberFormat="0" applyProtection="0">
      <alignment horizontal="right" vertical="center"/>
    </xf>
    <xf numFmtId="4" fontId="34" fillId="0" borderId="140" applyNumberFormat="0" applyProtection="0">
      <alignment horizontal="right" vertical="center"/>
    </xf>
    <xf numFmtId="4" fontId="37" fillId="0" borderId="140" applyNumberFormat="0" applyProtection="0">
      <alignment horizontal="right" vertical="center"/>
    </xf>
    <xf numFmtId="4" fontId="32" fillId="74" borderId="141" applyNumberFormat="0" applyProtection="0">
      <alignment horizontal="right" vertical="center"/>
    </xf>
    <xf numFmtId="4" fontId="102" fillId="73" borderId="140" applyNumberFormat="0" applyProtection="0">
      <alignment horizontal="right" vertical="center"/>
    </xf>
    <xf numFmtId="4" fontId="34" fillId="76" borderId="140" applyNumberFormat="0" applyProtection="0">
      <alignment horizontal="left" vertical="center" indent="1"/>
    </xf>
    <xf numFmtId="4" fontId="32" fillId="51" borderId="141" applyNumberFormat="0" applyProtection="0">
      <alignment horizontal="left" vertical="center" indent="1"/>
    </xf>
    <xf numFmtId="4" fontId="31" fillId="72" borderId="140" applyNumberFormat="0" applyProtection="0">
      <alignment horizontal="left" vertical="center" indent="1"/>
    </xf>
    <xf numFmtId="4" fontId="103" fillId="67" borderId="144" applyNumberFormat="0" applyProtection="0">
      <alignment horizontal="left" vertical="center" indent="1"/>
    </xf>
    <xf numFmtId="4" fontId="40" fillId="63" borderId="140" applyNumberFormat="0" applyProtection="0">
      <alignment horizontal="right" vertical="center"/>
    </xf>
    <xf numFmtId="4" fontId="104" fillId="73" borderId="140" applyNumberFormat="0" applyProtection="0">
      <alignment horizontal="right" vertical="center"/>
    </xf>
    <xf numFmtId="193" fontId="9" fillId="96" borderId="142"/>
    <xf numFmtId="0" fontId="21" fillId="0" borderId="145" applyNumberFormat="0" applyFill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" fontId="101" fillId="104" borderId="149" applyNumberFormat="0" applyProtection="0">
      <alignment horizontal="right" vertical="center"/>
    </xf>
    <xf numFmtId="4" fontId="34" fillId="61" borderId="149" applyNumberFormat="0" applyProtection="0">
      <alignment horizontal="right" vertical="center"/>
    </xf>
    <xf numFmtId="4" fontId="32" fillId="61" borderId="150" applyNumberFormat="0" applyProtection="0">
      <alignment horizontal="right" vertical="center"/>
    </xf>
    <xf numFmtId="4" fontId="101" fillId="105" borderId="149" applyNumberFormat="0" applyProtection="0">
      <alignment horizontal="right" vertical="center"/>
    </xf>
    <xf numFmtId="4" fontId="32" fillId="62" borderId="151" applyNumberFormat="0" applyProtection="0">
      <alignment horizontal="left" vertical="center" indent="1"/>
    </xf>
    <xf numFmtId="4" fontId="32" fillId="66" borderId="150" applyNumberFormat="0" applyProtection="0">
      <alignment horizontal="right" vertical="center"/>
    </xf>
    <xf numFmtId="4" fontId="101" fillId="72" borderId="149" applyNumberFormat="0" applyProtection="0">
      <alignment horizontal="right" vertical="center"/>
    </xf>
    <xf numFmtId="4" fontId="32" fillId="63" borderId="151" applyNumberFormat="0" applyProtection="0">
      <alignment horizontal="left" vertical="center" indent="1"/>
    </xf>
    <xf numFmtId="4" fontId="32" fillId="66" borderId="151" applyNumberFormat="0" applyProtection="0">
      <alignment horizontal="left" vertical="center" indent="1"/>
    </xf>
    <xf numFmtId="0" fontId="9" fillId="65" borderId="149" applyNumberFormat="0" applyProtection="0">
      <alignment horizontal="left" vertical="center" indent="1"/>
    </xf>
    <xf numFmtId="0" fontId="32" fillId="68" borderId="150" applyNumberFormat="0" applyProtection="0">
      <alignment horizontal="left" vertical="center" indent="1"/>
    </xf>
    <xf numFmtId="0" fontId="9" fillId="64" borderId="149" applyNumberFormat="0" applyProtection="0">
      <alignment horizontal="left" vertical="top" indent="1"/>
    </xf>
    <xf numFmtId="0" fontId="32" fillId="69" borderId="149" applyNumberFormat="0" applyProtection="0">
      <alignment horizontal="left" vertical="top" indent="1"/>
    </xf>
    <xf numFmtId="0" fontId="9" fillId="65" borderId="149" applyNumberFormat="0" applyProtection="0">
      <alignment horizontal="left" vertical="center" indent="1"/>
    </xf>
    <xf numFmtId="0" fontId="32" fillId="70" borderId="150" applyNumberFormat="0" applyProtection="0">
      <alignment horizontal="left" vertical="center" indent="1"/>
    </xf>
    <xf numFmtId="0" fontId="9" fillId="67" borderId="149" applyNumberFormat="0" applyProtection="0">
      <alignment horizontal="left" vertical="top" indent="1"/>
    </xf>
    <xf numFmtId="0" fontId="32" fillId="66" borderId="149" applyNumberFormat="0" applyProtection="0">
      <alignment horizontal="left" vertical="top" indent="1"/>
    </xf>
    <xf numFmtId="0" fontId="9" fillId="65" borderId="149" applyNumberFormat="0" applyProtection="0">
      <alignment horizontal="left" vertical="center" indent="1"/>
    </xf>
    <xf numFmtId="0" fontId="32" fillId="71" borderId="150" applyNumberFormat="0" applyProtection="0">
      <alignment horizontal="left" vertical="center" indent="1"/>
    </xf>
    <xf numFmtId="0" fontId="9" fillId="72" borderId="149" applyNumberFormat="0" applyProtection="0">
      <alignment horizontal="left" vertical="top" indent="1"/>
    </xf>
    <xf numFmtId="0" fontId="32" fillId="71" borderId="149" applyNumberFormat="0" applyProtection="0">
      <alignment horizontal="left" vertical="top" indent="1"/>
    </xf>
    <xf numFmtId="0" fontId="9" fillId="65" borderId="149" applyNumberFormat="0" applyProtection="0">
      <alignment horizontal="left" vertical="center" indent="1"/>
    </xf>
    <xf numFmtId="0" fontId="32" fillId="63" borderId="150" applyNumberFormat="0" applyProtection="0">
      <alignment horizontal="left" vertical="center" indent="1"/>
    </xf>
    <xf numFmtId="0" fontId="9" fillId="73" borderId="149" applyNumberFormat="0" applyProtection="0">
      <alignment horizontal="left" vertical="top" indent="1"/>
    </xf>
    <xf numFmtId="0" fontId="32" fillId="63" borderId="149" applyNumberFormat="0" applyProtection="0">
      <alignment horizontal="left" vertical="top" indent="1"/>
    </xf>
    <xf numFmtId="0" fontId="36" fillId="69" borderId="152" applyBorder="0"/>
    <xf numFmtId="4" fontId="34" fillId="75" borderId="149" applyNumberFormat="0" applyProtection="0">
      <alignment vertical="center"/>
    </xf>
    <xf numFmtId="4" fontId="101" fillId="73" borderId="149" applyNumberFormat="0" applyProtection="0">
      <alignment vertical="center"/>
    </xf>
    <xf numFmtId="4" fontId="37" fillId="75" borderId="149" applyNumberFormat="0" applyProtection="0">
      <alignment vertical="center"/>
    </xf>
    <xf numFmtId="4" fontId="102" fillId="73" borderId="149" applyNumberFormat="0" applyProtection="0">
      <alignment vertical="center"/>
    </xf>
    <xf numFmtId="4" fontId="34" fillId="75" borderId="149" applyNumberFormat="0" applyProtection="0">
      <alignment horizontal="left" vertical="center" indent="1"/>
    </xf>
    <xf numFmtId="4" fontId="35" fillId="72" borderId="153" applyNumberFormat="0" applyProtection="0">
      <alignment horizontal="left" vertical="center" indent="1"/>
    </xf>
    <xf numFmtId="0" fontId="34" fillId="75" borderId="149" applyNumberFormat="0" applyProtection="0">
      <alignment horizontal="left" vertical="top" indent="1"/>
    </xf>
    <xf numFmtId="4" fontId="38" fillId="0" borderId="149" applyNumberFormat="0" applyProtection="0">
      <alignment horizontal="right" vertical="center"/>
    </xf>
    <xf numFmtId="4" fontId="32" fillId="0" borderId="150" applyNumberFormat="0" applyProtection="0">
      <alignment horizontal="right" vertical="center"/>
    </xf>
    <xf numFmtId="4" fontId="34" fillId="0" borderId="149" applyNumberFormat="0" applyProtection="0">
      <alignment horizontal="right" vertical="center"/>
    </xf>
    <xf numFmtId="4" fontId="37" fillId="0" borderId="149" applyNumberFormat="0" applyProtection="0">
      <alignment horizontal="right" vertical="center"/>
    </xf>
    <xf numFmtId="4" fontId="32" fillId="74" borderId="150" applyNumberFormat="0" applyProtection="0">
      <alignment horizontal="right" vertical="center"/>
    </xf>
    <xf numFmtId="4" fontId="102" fillId="73" borderId="149" applyNumberFormat="0" applyProtection="0">
      <alignment horizontal="right" vertical="center"/>
    </xf>
    <xf numFmtId="4" fontId="34" fillId="76" borderId="149" applyNumberFormat="0" applyProtection="0">
      <alignment horizontal="left" vertical="center" indent="1"/>
    </xf>
    <xf numFmtId="4" fontId="32" fillId="51" borderId="150" applyNumberFormat="0" applyProtection="0">
      <alignment horizontal="left" vertical="center" indent="1"/>
    </xf>
    <xf numFmtId="4" fontId="31" fillId="72" borderId="149" applyNumberFormat="0" applyProtection="0">
      <alignment horizontal="left" vertical="center" indent="1"/>
    </xf>
    <xf numFmtId="4" fontId="103" fillId="67" borderId="153" applyNumberFormat="0" applyProtection="0">
      <alignment horizontal="left" vertical="center" indent="1"/>
    </xf>
    <xf numFmtId="4" fontId="40" fillId="63" borderId="149" applyNumberFormat="0" applyProtection="0">
      <alignment horizontal="right" vertical="center"/>
    </xf>
    <xf numFmtId="4" fontId="104" fillId="73" borderId="149" applyNumberFormat="0" applyProtection="0">
      <alignment horizontal="right" vertical="center"/>
    </xf>
    <xf numFmtId="193" fontId="9" fillId="96" borderId="151"/>
    <xf numFmtId="0" fontId="21" fillId="0" borderId="154" applyNumberFormat="0" applyFill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371">
    <xf numFmtId="0" fontId="0" fillId="0" borderId="0" xfId="0"/>
    <xf numFmtId="0" fontId="2" fillId="0" borderId="0" xfId="0" applyFont="1"/>
    <xf numFmtId="0" fontId="0" fillId="0" borderId="0" xfId="0" applyAlignment="1">
      <alignment horizontal="left" vertical="top" wrapText="1"/>
    </xf>
    <xf numFmtId="6" fontId="3" fillId="0" borderId="0" xfId="0" quotePrefix="1" applyNumberFormat="1" applyFont="1"/>
    <xf numFmtId="0" fontId="5" fillId="0" borderId="0" xfId="0" applyFont="1"/>
    <xf numFmtId="0" fontId="0" fillId="0" borderId="0" xfId="0" applyFont="1"/>
    <xf numFmtId="0" fontId="6" fillId="0" borderId="0" xfId="0" applyFont="1" applyBorder="1"/>
    <xf numFmtId="0" fontId="6" fillId="0" borderId="0" xfId="0" applyFont="1" applyBorder="1" applyAlignment="1">
      <alignment horizontal="center" vertical="top"/>
    </xf>
    <xf numFmtId="0" fontId="5" fillId="0" borderId="0" xfId="0" applyFont="1" applyBorder="1"/>
    <xf numFmtId="0" fontId="4" fillId="0" borderId="0" xfId="0" applyFont="1" applyBorder="1"/>
    <xf numFmtId="0" fontId="1" fillId="0" borderId="0" xfId="0" applyFont="1"/>
    <xf numFmtId="0" fontId="7" fillId="0" borderId="0" xfId="0" applyFont="1" applyFill="1"/>
    <xf numFmtId="8" fontId="0" fillId="0" borderId="0" xfId="0" applyNumberFormat="1"/>
    <xf numFmtId="0" fontId="0" fillId="0" borderId="0" xfId="0" applyAlignment="1">
      <alignment vertical="top"/>
    </xf>
    <xf numFmtId="0" fontId="8" fillId="0" borderId="0" xfId="0" applyFont="1" applyAlignment="1">
      <alignment horizontal="right"/>
    </xf>
    <xf numFmtId="0" fontId="1" fillId="0" borderId="2" xfId="0" applyFont="1" applyBorder="1"/>
    <xf numFmtId="0" fontId="0" fillId="0" borderId="2" xfId="0" applyBorder="1"/>
    <xf numFmtId="0" fontId="0" fillId="0" borderId="0" xfId="0" applyFill="1"/>
    <xf numFmtId="0" fontId="0" fillId="0" borderId="0" xfId="0" applyBorder="1"/>
    <xf numFmtId="0" fontId="0" fillId="0" borderId="0" xfId="0" applyBorder="1" applyAlignment="1">
      <alignment vertical="top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65" fontId="0" fillId="2" borderId="3" xfId="0" applyNumberFormat="1" applyFont="1" applyFill="1" applyBorder="1" applyAlignment="1">
      <alignment horizontal="right" vertical="top"/>
    </xf>
    <xf numFmtId="164" fontId="0" fillId="2" borderId="3" xfId="0" applyNumberFormat="1" applyFont="1" applyFill="1" applyBorder="1" applyAlignment="1">
      <alignment horizontal="right" vertical="top"/>
    </xf>
    <xf numFmtId="6" fontId="0" fillId="0" borderId="0" xfId="0" applyNumberFormat="1"/>
    <xf numFmtId="0" fontId="4" fillId="0" borderId="1" xfId="0" applyFont="1" applyBorder="1"/>
    <xf numFmtId="0" fontId="0" fillId="0" borderId="1" xfId="0" applyBorder="1"/>
    <xf numFmtId="0" fontId="0" fillId="0" borderId="0" xfId="0" applyFont="1" applyBorder="1"/>
    <xf numFmtId="38" fontId="0" fillId="2" borderId="3" xfId="0" applyNumberFormat="1" applyFont="1" applyFill="1" applyBorder="1" applyAlignment="1">
      <alignment horizontal="right" vertical="top"/>
    </xf>
    <xf numFmtId="0" fontId="1" fillId="0" borderId="0" xfId="0" applyFont="1" applyAlignment="1">
      <alignment horizontal="right"/>
    </xf>
    <xf numFmtId="0" fontId="3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 vertical="top"/>
    </xf>
    <xf numFmtId="0" fontId="0" fillId="0" borderId="0" xfId="0" applyFont="1" applyAlignment="1">
      <alignment vertical="top"/>
    </xf>
    <xf numFmtId="164" fontId="0" fillId="0" borderId="0" xfId="0" applyNumberFormat="1"/>
    <xf numFmtId="6" fontId="1" fillId="0" borderId="0" xfId="0" applyNumberFormat="1" applyFont="1" applyBorder="1"/>
    <xf numFmtId="0" fontId="0" fillId="0" borderId="0" xfId="0" applyAlignment="1">
      <alignment horizontal="left" vertical="top"/>
    </xf>
    <xf numFmtId="0" fontId="12" fillId="0" borderId="0" xfId="0" applyFont="1" applyFill="1"/>
    <xf numFmtId="8" fontId="3" fillId="0" borderId="0" xfId="0" applyNumberFormat="1" applyFont="1"/>
    <xf numFmtId="9" fontId="3" fillId="0" borderId="0" xfId="2" applyNumberFormat="1" applyFont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" fillId="0" borderId="0" xfId="0" applyFont="1" applyBorder="1"/>
    <xf numFmtId="0" fontId="0" fillId="0" borderId="1" xfId="0" applyBorder="1" applyAlignment="1">
      <alignment horizontal="left" vertical="top" wrapText="1"/>
    </xf>
    <xf numFmtId="0" fontId="1" fillId="0" borderId="1" xfId="0" applyFont="1" applyBorder="1" applyAlignment="1">
      <alignment horizontal="right"/>
    </xf>
    <xf numFmtId="164" fontId="1" fillId="0" borderId="0" xfId="0" applyNumberFormat="1" applyFont="1" applyBorder="1"/>
    <xf numFmtId="6" fontId="0" fillId="0" borderId="0" xfId="0" applyNumberFormat="1" applyFont="1" applyFill="1" applyBorder="1" applyAlignment="1">
      <alignment horizontal="right" vertical="top"/>
    </xf>
    <xf numFmtId="0" fontId="7" fillId="0" borderId="0" xfId="0" applyFont="1" applyFill="1" applyAlignment="1">
      <alignment horizontal="right"/>
    </xf>
    <xf numFmtId="0" fontId="46" fillId="0" borderId="0" xfId="0" applyFont="1"/>
    <xf numFmtId="168" fontId="0" fillId="0" borderId="0" xfId="0" applyNumberFormat="1"/>
    <xf numFmtId="0" fontId="0" fillId="0" borderId="23" xfId="0" applyBorder="1"/>
    <xf numFmtId="0" fontId="7" fillId="0" borderId="23" xfId="0" applyFont="1" applyFill="1" applyBorder="1"/>
    <xf numFmtId="8" fontId="0" fillId="0" borderId="23" xfId="0" applyNumberFormat="1" applyBorder="1"/>
    <xf numFmtId="164" fontId="0" fillId="0" borderId="23" xfId="0" applyNumberFormat="1" applyBorder="1"/>
    <xf numFmtId="0" fontId="4" fillId="5" borderId="1" xfId="0" applyFont="1" applyFill="1" applyBorder="1" applyAlignment="1">
      <alignment horizontal="center" vertical="top"/>
    </xf>
    <xf numFmtId="0" fontId="0" fillId="0" borderId="0" xfId="0" applyBorder="1" applyAlignment="1">
      <alignment horizontal="left" vertical="top" wrapText="1"/>
    </xf>
    <xf numFmtId="0" fontId="0" fillId="78" borderId="0" xfId="0" applyFont="1" applyFill="1" applyAlignment="1">
      <alignment horizontal="centerContinuous"/>
    </xf>
    <xf numFmtId="9" fontId="44" fillId="78" borderId="0" xfId="0" applyNumberFormat="1" applyFont="1" applyFill="1" applyAlignment="1">
      <alignment horizontal="centerContinuous"/>
    </xf>
    <xf numFmtId="9" fontId="3" fillId="0" borderId="0" xfId="2" applyNumberFormat="1" applyFont="1" applyAlignment="1">
      <alignment horizontal="right"/>
    </xf>
    <xf numFmtId="0" fontId="0" fillId="0" borderId="0" xfId="0" applyAlignment="1">
      <alignment horizontal="centerContinuous"/>
    </xf>
    <xf numFmtId="0" fontId="45" fillId="0" borderId="23" xfId="0" applyFont="1" applyBorder="1"/>
    <xf numFmtId="0" fontId="45" fillId="0" borderId="0" xfId="0" applyFont="1"/>
    <xf numFmtId="0" fontId="45" fillId="0" borderId="0" xfId="0" applyFont="1" applyBorder="1"/>
    <xf numFmtId="164" fontId="1" fillId="0" borderId="23" xfId="0" applyNumberFormat="1" applyFont="1" applyBorder="1"/>
    <xf numFmtId="0" fontId="1" fillId="0" borderId="0" xfId="0" applyFont="1" applyAlignment="1">
      <alignment horizontal="left" vertical="top" wrapText="1"/>
    </xf>
    <xf numFmtId="168" fontId="0" fillId="0" borderId="0" xfId="0" applyNumberFormat="1" applyFont="1" applyFill="1" applyBorder="1"/>
    <xf numFmtId="168" fontId="1" fillId="0" borderId="0" xfId="0" applyNumberFormat="1" applyFont="1" applyFill="1" applyBorder="1"/>
    <xf numFmtId="0" fontId="0" fillId="0" borderId="0" xfId="0" applyFont="1" applyBorder="1" applyAlignment="1">
      <alignment horizontal="right"/>
    </xf>
    <xf numFmtId="0" fontId="0" fillId="0" borderId="0" xfId="0" applyFont="1" applyAlignment="1">
      <alignment horizontal="right"/>
    </xf>
    <xf numFmtId="167" fontId="0" fillId="0" borderId="0" xfId="3" applyNumberFormat="1" applyFont="1"/>
    <xf numFmtId="0" fontId="48" fillId="0" borderId="0" xfId="0" applyFont="1"/>
    <xf numFmtId="0" fontId="47" fillId="0" borderId="0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left" vertical="center" indent="1"/>
    </xf>
    <xf numFmtId="0" fontId="47" fillId="0" borderId="0" xfId="0" applyFont="1" applyFill="1" applyBorder="1" applyAlignment="1">
      <alignment horizontal="left" vertical="center" wrapText="1" indent="1"/>
    </xf>
    <xf numFmtId="9" fontId="0" fillId="0" borderId="0" xfId="2" applyFont="1" applyFill="1" applyBorder="1" applyAlignment="1">
      <alignment horizontal="center" vertical="center"/>
    </xf>
    <xf numFmtId="169" fontId="47" fillId="0" borderId="0" xfId="0" applyNumberFormat="1" applyFont="1" applyFill="1" applyBorder="1" applyAlignment="1">
      <alignment horizontal="right" vertical="center"/>
    </xf>
    <xf numFmtId="170" fontId="46" fillId="4" borderId="24" xfId="0" applyNumberFormat="1" applyFont="1" applyFill="1" applyBorder="1" applyAlignment="1">
      <alignment horizontal="right" vertical="center" wrapText="1" indent="1"/>
    </xf>
    <xf numFmtId="0" fontId="46" fillId="0" borderId="0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right" vertical="center"/>
    </xf>
    <xf numFmtId="170" fontId="0" fillId="2" borderId="3" xfId="0" applyNumberFormat="1" applyFont="1" applyFill="1" applyBorder="1" applyAlignment="1">
      <alignment horizontal="right" vertical="top"/>
    </xf>
    <xf numFmtId="0" fontId="0" fillId="0" borderId="24" xfId="0" applyBorder="1" applyAlignment="1">
      <alignment horizontal="center"/>
    </xf>
    <xf numFmtId="0" fontId="0" fillId="4" borderId="0" xfId="0" applyFill="1" applyBorder="1"/>
    <xf numFmtId="0" fontId="56" fillId="80" borderId="1" xfId="0" applyFont="1" applyFill="1" applyBorder="1" applyAlignment="1">
      <alignment horizontal="center" vertical="top"/>
    </xf>
    <xf numFmtId="0" fontId="0" fillId="4" borderId="26" xfId="0" applyFill="1" applyBorder="1"/>
    <xf numFmtId="3" fontId="0" fillId="0" borderId="2" xfId="0" applyNumberFormat="1" applyBorder="1"/>
    <xf numFmtId="38" fontId="0" fillId="2" borderId="3" xfId="0" applyNumberFormat="1" applyFont="1" applyFill="1" applyBorder="1" applyAlignment="1">
      <alignment horizontal="left" vertical="top"/>
    </xf>
    <xf numFmtId="0" fontId="58" fillId="0" borderId="0" xfId="0" applyFont="1" applyBorder="1"/>
    <xf numFmtId="10" fontId="3" fillId="0" borderId="0" xfId="0" applyNumberFormat="1" applyFont="1" applyAlignment="1">
      <alignment horizontal="right" vertical="top" wrapText="1"/>
    </xf>
    <xf numFmtId="169" fontId="47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/>
    <xf numFmtId="170" fontId="47" fillId="0" borderId="0" xfId="0" applyNumberFormat="1" applyFont="1" applyFill="1" applyBorder="1" applyAlignment="1">
      <alignment horizontal="center"/>
    </xf>
    <xf numFmtId="165" fontId="0" fillId="0" borderId="3" xfId="0" applyNumberFormat="1" applyFont="1" applyFill="1" applyBorder="1" applyAlignment="1">
      <alignment horizontal="right" vertical="top"/>
    </xf>
    <xf numFmtId="0" fontId="1" fillId="0" borderId="0" xfId="0" applyFont="1" applyBorder="1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4" borderId="0" xfId="0" applyNumberFormat="1" applyFont="1" applyFill="1" applyBorder="1" applyAlignment="1">
      <alignment horizontal="right" vertical="top"/>
    </xf>
    <xf numFmtId="170" fontId="0" fillId="0" borderId="0" xfId="0" applyNumberFormat="1" applyFont="1" applyFill="1" applyBorder="1" applyAlignment="1">
      <alignment horizontal="right" vertical="top"/>
    </xf>
    <xf numFmtId="170" fontId="0" fillId="0" borderId="0" xfId="0" applyNumberFormat="1"/>
    <xf numFmtId="10" fontId="0" fillId="0" borderId="0" xfId="2" applyNumberFormat="1" applyFont="1" applyAlignment="1">
      <alignment horizontal="right" vertical="top" wrapText="1"/>
    </xf>
    <xf numFmtId="0" fontId="56" fillId="80" borderId="28" xfId="0" applyFont="1" applyFill="1" applyBorder="1" applyAlignment="1">
      <alignment horizontal="center" vertical="top"/>
    </xf>
    <xf numFmtId="0" fontId="4" fillId="0" borderId="27" xfId="0" applyFont="1" applyBorder="1"/>
    <xf numFmtId="0" fontId="0" fillId="0" borderId="27" xfId="0" applyBorder="1"/>
    <xf numFmtId="6" fontId="0" fillId="0" borderId="27" xfId="0" applyNumberFormat="1" applyFont="1" applyFill="1" applyBorder="1" applyAlignment="1">
      <alignment horizontal="right" vertical="top"/>
    </xf>
    <xf numFmtId="0" fontId="5" fillId="0" borderId="27" xfId="0" applyFont="1" applyBorder="1"/>
    <xf numFmtId="3" fontId="0" fillId="0" borderId="30" xfId="0" applyNumberFormat="1" applyBorder="1"/>
    <xf numFmtId="8" fontId="0" fillId="0" borderId="27" xfId="0" applyNumberFormat="1" applyBorder="1"/>
    <xf numFmtId="0" fontId="56" fillId="80" borderId="32" xfId="0" applyFont="1" applyFill="1" applyBorder="1" applyAlignment="1">
      <alignment horizontal="center" vertical="top"/>
    </xf>
    <xf numFmtId="0" fontId="0" fillId="0" borderId="31" xfId="0" applyBorder="1"/>
    <xf numFmtId="3" fontId="0" fillId="0" borderId="31" xfId="0" applyNumberFormat="1" applyBorder="1"/>
    <xf numFmtId="6" fontId="0" fillId="0" borderId="31" xfId="0" applyNumberFormat="1" applyFont="1" applyFill="1" applyBorder="1" applyAlignment="1">
      <alignment horizontal="right" vertical="top"/>
    </xf>
    <xf numFmtId="0" fontId="5" fillId="0" borderId="31" xfId="0" applyFont="1" applyBorder="1"/>
    <xf numFmtId="3" fontId="0" fillId="0" borderId="34" xfId="0" applyNumberFormat="1" applyBorder="1"/>
    <xf numFmtId="0" fontId="57" fillId="82" borderId="0" xfId="0" applyFont="1" applyFill="1" applyBorder="1" applyAlignment="1">
      <alignment horizontal="center"/>
    </xf>
    <xf numFmtId="0" fontId="57" fillId="82" borderId="27" xfId="0" applyFont="1" applyFill="1" applyBorder="1" applyAlignment="1">
      <alignment horizontal="center"/>
    </xf>
    <xf numFmtId="0" fontId="57" fillId="82" borderId="31" xfId="0" applyFont="1" applyFill="1" applyBorder="1" applyAlignment="1">
      <alignment horizontal="center"/>
    </xf>
    <xf numFmtId="170" fontId="50" fillId="0" borderId="0" xfId="0" applyNumberFormat="1" applyFont="1"/>
    <xf numFmtId="0" fontId="56" fillId="81" borderId="0" xfId="0" applyFont="1" applyFill="1" applyAlignment="1">
      <alignment horizontal="centerContinuous" vertical="center"/>
    </xf>
    <xf numFmtId="9" fontId="0" fillId="0" borderId="0" xfId="2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right" vertical="center"/>
    </xf>
    <xf numFmtId="8" fontId="0" fillId="0" borderId="0" xfId="0" applyNumberFormat="1" applyBorder="1"/>
    <xf numFmtId="0" fontId="56" fillId="80" borderId="31" xfId="0" applyFont="1" applyFill="1" applyBorder="1" applyAlignment="1">
      <alignment horizontal="center" vertical="top"/>
    </xf>
    <xf numFmtId="0" fontId="60" fillId="0" borderId="0" xfId="0" applyFont="1"/>
    <xf numFmtId="10" fontId="3" fillId="0" borderId="0" xfId="2" applyNumberFormat="1" applyFont="1"/>
    <xf numFmtId="0" fontId="4" fillId="0" borderId="0" xfId="0" applyFont="1" applyAlignment="1">
      <alignment vertical="top"/>
    </xf>
    <xf numFmtId="6" fontId="4" fillId="0" borderId="0" xfId="0" applyNumberFormat="1" applyFont="1" applyBorder="1"/>
    <xf numFmtId="0" fontId="50" fillId="0" borderId="0" xfId="0" applyFont="1"/>
    <xf numFmtId="8" fontId="50" fillId="0" borderId="0" xfId="0" applyNumberFormat="1" applyFont="1"/>
    <xf numFmtId="10" fontId="0" fillId="0" borderId="0" xfId="0" applyNumberFormat="1" applyFont="1" applyFill="1" applyBorder="1" applyAlignment="1">
      <alignment horizontal="right" vertical="top"/>
    </xf>
    <xf numFmtId="166" fontId="0" fillId="0" borderId="0" xfId="2" applyNumberFormat="1" applyFont="1"/>
    <xf numFmtId="3" fontId="0" fillId="0" borderId="0" xfId="0" applyNumberFormat="1"/>
    <xf numFmtId="3" fontId="0" fillId="0" borderId="0" xfId="0" applyNumberFormat="1" applyBorder="1" applyAlignment="1">
      <alignment horizontal="left" vertical="top" wrapText="1"/>
    </xf>
    <xf numFmtId="0" fontId="0" fillId="3" borderId="0" xfId="0" applyFill="1" applyAlignment="1">
      <alignment horizontal="left" vertical="top" wrapText="1"/>
    </xf>
    <xf numFmtId="0" fontId="7" fillId="0" borderId="0" xfId="0" applyFont="1" applyFill="1" applyBorder="1"/>
    <xf numFmtId="164" fontId="0" fillId="0" borderId="0" xfId="0" applyNumberFormat="1" applyBorder="1"/>
    <xf numFmtId="0" fontId="61" fillId="0" borderId="0" xfId="0" applyFont="1"/>
    <xf numFmtId="170" fontId="50" fillId="0" borderId="0" xfId="0" applyNumberFormat="1" applyFont="1" applyFill="1"/>
    <xf numFmtId="9" fontId="0" fillId="2" borderId="3" xfId="2" applyFont="1" applyFill="1" applyBorder="1" applyAlignment="1">
      <alignment horizontal="left" vertical="top"/>
    </xf>
    <xf numFmtId="9" fontId="0" fillId="0" borderId="0" xfId="2" applyFont="1"/>
    <xf numFmtId="0" fontId="59" fillId="0" borderId="0" xfId="0" applyFont="1"/>
    <xf numFmtId="6" fontId="62" fillId="0" borderId="0" xfId="0" applyNumberFormat="1" applyFont="1"/>
    <xf numFmtId="0" fontId="50" fillId="0" borderId="0" xfId="0" applyFont="1" applyFill="1"/>
    <xf numFmtId="3" fontId="0" fillId="0" borderId="0" xfId="0" applyNumberFormat="1" applyAlignment="1">
      <alignment horizontal="left" vertical="top" wrapText="1"/>
    </xf>
    <xf numFmtId="166" fontId="1" fillId="0" borderId="0" xfId="2" applyNumberFormat="1" applyFont="1" applyBorder="1"/>
    <xf numFmtId="6" fontId="64" fillId="0" borderId="0" xfId="0" applyNumberFormat="1" applyFont="1"/>
    <xf numFmtId="0" fontId="63" fillId="0" borderId="0" xfId="0" applyFont="1"/>
    <xf numFmtId="0" fontId="4" fillId="5" borderId="0" xfId="0" applyFont="1" applyFill="1" applyBorder="1"/>
    <xf numFmtId="0" fontId="0" fillId="5" borderId="0" xfId="0" applyFill="1" applyBorder="1"/>
    <xf numFmtId="0" fontId="7" fillId="5" borderId="0" xfId="0" applyFont="1" applyFill="1" applyBorder="1"/>
    <xf numFmtId="0" fontId="45" fillId="5" borderId="0" xfId="0" applyFont="1" applyFill="1" applyBorder="1"/>
    <xf numFmtId="168" fontId="1" fillId="5" borderId="0" xfId="0" applyNumberFormat="1" applyFont="1" applyFill="1"/>
    <xf numFmtId="9" fontId="66" fillId="0" borderId="0" xfId="0" quotePrefix="1" applyNumberFormat="1" applyFont="1"/>
    <xf numFmtId="0" fontId="65" fillId="0" borderId="0" xfId="0" applyFont="1"/>
    <xf numFmtId="10" fontId="0" fillId="2" borderId="3" xfId="2" applyNumberFormat="1" applyFont="1" applyFill="1" applyBorder="1" applyAlignment="1">
      <alignment horizontal="right" vertical="top"/>
    </xf>
    <xf numFmtId="168" fontId="0" fillId="0" borderId="35" xfId="0" applyNumberFormat="1" applyBorder="1"/>
    <xf numFmtId="168" fontId="1" fillId="0" borderId="35" xfId="0" applyNumberFormat="1" applyFont="1" applyBorder="1"/>
    <xf numFmtId="0" fontId="0" fillId="0" borderId="35" xfId="0" applyBorder="1"/>
    <xf numFmtId="0" fontId="45" fillId="0" borderId="35" xfId="0" applyFont="1" applyBorder="1"/>
    <xf numFmtId="0" fontId="49" fillId="0" borderId="35" xfId="0" applyFont="1" applyFill="1" applyBorder="1"/>
    <xf numFmtId="10" fontId="3" fillId="0" borderId="35" xfId="0" applyNumberFormat="1" applyFont="1" applyFill="1" applyBorder="1" applyAlignment="1">
      <alignment horizontal="right" vertical="top"/>
    </xf>
    <xf numFmtId="0" fontId="0" fillId="0" borderId="35" xfId="0" applyFont="1" applyBorder="1" applyAlignment="1">
      <alignment horizontal="right"/>
    </xf>
    <xf numFmtId="0" fontId="0" fillId="0" borderId="0" xfId="0" applyFill="1" applyBorder="1" applyAlignment="1">
      <alignment vertical="top"/>
    </xf>
    <xf numFmtId="0" fontId="5" fillId="0" borderId="0" xfId="0" applyFont="1" applyFill="1"/>
    <xf numFmtId="6" fontId="1" fillId="0" borderId="0" xfId="0" applyNumberFormat="1" applyFont="1" applyBorder="1" applyAlignment="1">
      <alignment horizontal="right"/>
    </xf>
    <xf numFmtId="0" fontId="50" fillId="0" borderId="0" xfId="0" applyFont="1" applyAlignment="1">
      <alignment horizontal="right" vertical="top"/>
    </xf>
    <xf numFmtId="9" fontId="0" fillId="0" borderId="3" xfId="2" applyFont="1" applyFill="1" applyBorder="1" applyAlignment="1">
      <alignment horizontal="left" vertical="top"/>
    </xf>
    <xf numFmtId="10" fontId="3" fillId="0" borderId="0" xfId="0" applyNumberFormat="1" applyFont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166" fontId="3" fillId="0" borderId="0" xfId="2" applyNumberFormat="1" applyFont="1"/>
    <xf numFmtId="10" fontId="47" fillId="0" borderId="3" xfId="2" applyNumberFormat="1" applyFont="1" applyFill="1" applyBorder="1" applyAlignment="1">
      <alignment horizontal="right" vertical="center"/>
    </xf>
    <xf numFmtId="0" fontId="0" fillId="0" borderId="24" xfId="0" applyFont="1" applyBorder="1" applyAlignment="1">
      <alignment horizontal="center"/>
    </xf>
    <xf numFmtId="0" fontId="1" fillId="0" borderId="0" xfId="0" applyFont="1" applyAlignment="1">
      <alignment vertical="top"/>
    </xf>
    <xf numFmtId="38" fontId="46" fillId="0" borderId="0" xfId="0" applyNumberFormat="1" applyFont="1" applyAlignment="1">
      <alignment horizontal="right" vertical="top"/>
    </xf>
    <xf numFmtId="0" fontId="0" fillId="0" borderId="0" xfId="0" quotePrefix="1" applyFont="1" applyAlignment="1">
      <alignment horizontal="right"/>
    </xf>
    <xf numFmtId="0" fontId="0" fillId="0" borderId="0" xfId="0" applyFont="1" applyFill="1"/>
    <xf numFmtId="0" fontId="47" fillId="0" borderId="1" xfId="0" applyFont="1" applyBorder="1" applyAlignment="1">
      <alignment horizontal="right"/>
    </xf>
    <xf numFmtId="0" fontId="1" fillId="0" borderId="0" xfId="0" applyFont="1" applyBorder="1" applyAlignment="1">
      <alignment horizontal="center" vertical="top" wrapText="1"/>
    </xf>
    <xf numFmtId="171" fontId="0" fillId="0" borderId="0" xfId="0" applyNumberFormat="1" applyFont="1" applyFill="1" applyBorder="1"/>
    <xf numFmtId="43" fontId="0" fillId="0" borderId="0" xfId="0" applyNumberFormat="1" applyAlignment="1">
      <alignment horizontal="left" vertical="top" wrapText="1"/>
    </xf>
    <xf numFmtId="171" fontId="0" fillId="0" borderId="0" xfId="0" applyNumberFormat="1" applyAlignment="1">
      <alignment horizontal="right"/>
    </xf>
    <xf numFmtId="0" fontId="3" fillId="0" borderId="0" xfId="0" applyFont="1" applyAlignment="1">
      <alignment horizontal="right"/>
    </xf>
    <xf numFmtId="171" fontId="3" fillId="0" borderId="0" xfId="0" applyNumberFormat="1" applyFont="1" applyFill="1" applyBorder="1"/>
    <xf numFmtId="0" fontId="9" fillId="0" borderId="55" xfId="216" applyFill="1" applyBorder="1" applyAlignment="1">
      <alignment horizontal="left"/>
    </xf>
    <xf numFmtId="197" fontId="0" fillId="0" borderId="0" xfId="0" applyNumberFormat="1" applyFont="1" applyFill="1" applyBorder="1"/>
    <xf numFmtId="0" fontId="124" fillId="81" borderId="0" xfId="0" applyFont="1" applyFill="1"/>
    <xf numFmtId="0" fontId="55" fillId="81" borderId="0" xfId="0" applyFont="1" applyFill="1"/>
    <xf numFmtId="0" fontId="125" fillId="81" borderId="0" xfId="0" applyFont="1" applyFill="1"/>
    <xf numFmtId="0" fontId="126" fillId="81" borderId="0" xfId="0" applyFont="1" applyFill="1"/>
    <xf numFmtId="6" fontId="127" fillId="81" borderId="0" xfId="0" quotePrefix="1" applyNumberFormat="1" applyFont="1" applyFill="1"/>
    <xf numFmtId="0" fontId="57" fillId="81" borderId="0" xfId="0" applyFont="1" applyFill="1"/>
    <xf numFmtId="0" fontId="57" fillId="81" borderId="0" xfId="0" applyFont="1" applyFill="1" applyAlignment="1">
      <alignment horizontal="right"/>
    </xf>
    <xf numFmtId="0" fontId="57" fillId="81" borderId="0" xfId="0" applyFont="1" applyFill="1" applyAlignment="1">
      <alignment horizontal="left" vertical="top" wrapText="1"/>
    </xf>
    <xf numFmtId="0" fontId="129" fillId="109" borderId="57" xfId="0" applyFont="1" applyFill="1" applyBorder="1" applyAlignment="1">
      <alignment vertical="center" wrapText="1"/>
    </xf>
    <xf numFmtId="0" fontId="0" fillId="0" borderId="0" xfId="0" applyAlignment="1"/>
    <xf numFmtId="0" fontId="128" fillId="0" borderId="0" xfId="0" applyFont="1" applyAlignment="1">
      <alignment horizontal="left" vertical="center"/>
    </xf>
    <xf numFmtId="0" fontId="129" fillId="109" borderId="56" xfId="0" applyFont="1" applyFill="1" applyBorder="1" applyAlignment="1">
      <alignment vertical="center"/>
    </xf>
    <xf numFmtId="43" fontId="0" fillId="0" borderId="0" xfId="0" applyNumberFormat="1" applyAlignment="1">
      <alignment horizontal="left" vertical="top"/>
    </xf>
    <xf numFmtId="0" fontId="68" fillId="0" borderId="58" xfId="0" applyFont="1" applyBorder="1" applyAlignment="1">
      <alignment vertical="center"/>
    </xf>
    <xf numFmtId="0" fontId="68" fillId="0" borderId="61" xfId="0" applyFont="1" applyBorder="1" applyAlignment="1">
      <alignment vertical="center"/>
    </xf>
    <xf numFmtId="0" fontId="130" fillId="0" borderId="62" xfId="0" applyFont="1" applyBorder="1" applyAlignment="1">
      <alignment vertical="center"/>
    </xf>
    <xf numFmtId="0" fontId="47" fillId="0" borderId="0" xfId="0" applyFont="1" applyAlignment="1">
      <alignment horizontal="left" vertical="center"/>
    </xf>
    <xf numFmtId="0" fontId="130" fillId="0" borderId="65" xfId="0" applyFont="1" applyBorder="1" applyAlignment="1">
      <alignment vertical="center"/>
    </xf>
    <xf numFmtId="0" fontId="47" fillId="0" borderId="0" xfId="0" applyFont="1" applyAlignment="1">
      <alignment horizontal="left" vertical="top"/>
    </xf>
    <xf numFmtId="164" fontId="0" fillId="0" borderId="0" xfId="0" applyNumberFormat="1" applyFont="1"/>
    <xf numFmtId="0" fontId="0" fillId="81" borderId="0" xfId="0" applyFill="1" applyAlignment="1">
      <alignment horizontal="left" vertical="top" wrapText="1"/>
    </xf>
    <xf numFmtId="0" fontId="131" fillId="0" borderId="0" xfId="0" applyFont="1" applyFill="1" applyBorder="1" applyAlignment="1">
      <alignment horizontal="right" vertical="center"/>
    </xf>
    <xf numFmtId="0" fontId="131" fillId="0" borderId="0" xfId="0" applyFont="1" applyFill="1" applyBorder="1" applyAlignment="1">
      <alignment horizontal="left" vertical="center"/>
    </xf>
    <xf numFmtId="0" fontId="46" fillId="0" borderId="0" xfId="0" applyFont="1" applyBorder="1"/>
    <xf numFmtId="0" fontId="56" fillId="81" borderId="0" xfId="0" applyFont="1" applyFill="1"/>
    <xf numFmtId="6" fontId="0" fillId="0" borderId="23" xfId="0" applyNumberFormat="1" applyFont="1" applyFill="1" applyBorder="1" applyAlignment="1">
      <alignment horizontal="right" vertical="top"/>
    </xf>
    <xf numFmtId="198" fontId="0" fillId="0" borderId="0" xfId="0" applyNumberFormat="1" applyFont="1" applyFill="1" applyBorder="1" applyAlignment="1">
      <alignment horizontal="right" vertical="top"/>
    </xf>
    <xf numFmtId="0" fontId="9" fillId="0" borderId="55" xfId="216" applyFill="1" applyBorder="1" applyAlignment="1">
      <alignment horizontal="left"/>
    </xf>
    <xf numFmtId="43" fontId="9" fillId="0" borderId="0" xfId="10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top" wrapText="1"/>
    </xf>
    <xf numFmtId="199" fontId="68" fillId="0" borderId="68" xfId="0" applyNumberFormat="1" applyFont="1" applyBorder="1" applyAlignment="1">
      <alignment vertical="center" wrapText="1"/>
    </xf>
    <xf numFmtId="199" fontId="130" fillId="0" borderId="69" xfId="0" applyNumberFormat="1" applyFont="1" applyBorder="1" applyAlignment="1">
      <alignment vertical="center" wrapText="1"/>
    </xf>
    <xf numFmtId="0" fontId="4" fillId="0" borderId="1" xfId="0" applyFont="1" applyFill="1" applyBorder="1"/>
    <xf numFmtId="0" fontId="0" fillId="0" borderId="1" xfId="0" applyFill="1" applyBorder="1"/>
    <xf numFmtId="0" fontId="129" fillId="109" borderId="67" xfId="0" applyFont="1" applyFill="1" applyBorder="1" applyAlignment="1">
      <alignment horizontal="right" vertical="center" wrapText="1"/>
    </xf>
    <xf numFmtId="0" fontId="132" fillId="0" borderId="0" xfId="0" applyFont="1"/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top" wrapText="1"/>
    </xf>
    <xf numFmtId="198" fontId="1" fillId="0" borderId="0" xfId="0" applyNumberFormat="1" applyFont="1" applyBorder="1"/>
    <xf numFmtId="0" fontId="4" fillId="110" borderId="1" xfId="0" applyFont="1" applyFill="1" applyBorder="1"/>
    <xf numFmtId="0" fontId="0" fillId="110" borderId="1" xfId="0" applyFill="1" applyBorder="1"/>
    <xf numFmtId="0" fontId="1" fillId="110" borderId="1" xfId="0" applyFont="1" applyFill="1" applyBorder="1"/>
    <xf numFmtId="0" fontId="1" fillId="110" borderId="1" xfId="0" applyFont="1" applyFill="1" applyBorder="1" applyAlignment="1">
      <alignment horizontal="right"/>
    </xf>
    <xf numFmtId="0" fontId="1" fillId="110" borderId="1" xfId="0" applyFont="1" applyFill="1" applyBorder="1" applyAlignment="1">
      <alignment horizontal="center" vertical="top" wrapText="1"/>
    </xf>
    <xf numFmtId="0" fontId="1" fillId="0" borderId="70" xfId="0" applyFont="1" applyBorder="1" applyAlignment="1">
      <alignment vertical="top"/>
    </xf>
    <xf numFmtId="0" fontId="1" fillId="0" borderId="70" xfId="0" applyFont="1" applyBorder="1"/>
    <xf numFmtId="0" fontId="1" fillId="0" borderId="70" xfId="0" applyFont="1" applyBorder="1" applyAlignment="1">
      <alignment horizontal="right" vertical="top"/>
    </xf>
    <xf numFmtId="6" fontId="1" fillId="0" borderId="70" xfId="0" applyNumberFormat="1" applyFont="1" applyBorder="1"/>
    <xf numFmtId="198" fontId="1" fillId="0" borderId="70" xfId="0" applyNumberFormat="1" applyFont="1" applyBorder="1"/>
    <xf numFmtId="9" fontId="0" fillId="0" borderId="0" xfId="2" applyNumberFormat="1" applyFont="1" applyFill="1" applyBorder="1" applyAlignment="1">
      <alignment horizontal="right" vertical="top"/>
    </xf>
    <xf numFmtId="9" fontId="1" fillId="0" borderId="70" xfId="2" applyNumberFormat="1" applyFont="1" applyBorder="1"/>
    <xf numFmtId="0" fontId="1" fillId="0" borderId="70" xfId="0" applyFont="1" applyBorder="1" applyAlignment="1">
      <alignment horizontal="left" vertical="top"/>
    </xf>
    <xf numFmtId="199" fontId="0" fillId="0" borderId="0" xfId="0" applyNumberFormat="1" applyAlignment="1">
      <alignment horizontal="left" vertical="top" wrapText="1"/>
    </xf>
    <xf numFmtId="199" fontId="0" fillId="0" borderId="0" xfId="0" applyNumberFormat="1"/>
    <xf numFmtId="200" fontId="68" fillId="0" borderId="59" xfId="0" applyNumberFormat="1" applyFont="1" applyBorder="1" applyAlignment="1">
      <alignment vertical="center" wrapText="1"/>
    </xf>
    <xf numFmtId="200" fontId="68" fillId="0" borderId="60" xfId="0" applyNumberFormat="1" applyFont="1" applyBorder="1" applyAlignment="1">
      <alignment vertical="center" wrapText="1"/>
    </xf>
    <xf numFmtId="200" fontId="130" fillId="0" borderId="63" xfId="0" applyNumberFormat="1" applyFont="1" applyBorder="1" applyAlignment="1">
      <alignment vertical="center" wrapText="1"/>
    </xf>
    <xf numFmtId="200" fontId="130" fillId="0" borderId="64" xfId="0" applyNumberFormat="1" applyFont="1" applyBorder="1" applyAlignment="1">
      <alignment vertical="center" wrapText="1"/>
    </xf>
    <xf numFmtId="0" fontId="1" fillId="0" borderId="0" xfId="0" applyFont="1" applyAlignment="1"/>
    <xf numFmtId="0" fontId="46" fillId="84" borderId="24" xfId="0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47" fillId="84" borderId="24" xfId="0" applyFont="1" applyFill="1" applyBorder="1" applyAlignment="1">
      <alignment horizontal="left" vertical="center"/>
    </xf>
    <xf numFmtId="0" fontId="47" fillId="84" borderId="24" xfId="0" applyFont="1" applyFill="1" applyBorder="1" applyAlignment="1">
      <alignment horizontal="right" vertical="center"/>
    </xf>
    <xf numFmtId="0" fontId="46" fillId="84" borderId="24" xfId="0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right" vertical="center"/>
    </xf>
    <xf numFmtId="0" fontId="4" fillId="0" borderId="0" xfId="0" applyFont="1" applyFill="1" applyBorder="1"/>
    <xf numFmtId="0" fontId="6" fillId="0" borderId="0" xfId="0" applyFont="1" applyFill="1" applyBorder="1"/>
    <xf numFmtId="0" fontId="5" fillId="0" borderId="0" xfId="0" applyFont="1" applyFill="1" applyBorder="1"/>
    <xf numFmtId="0" fontId="1" fillId="0" borderId="0" xfId="0" applyFont="1" applyFill="1" applyAlignment="1">
      <alignment horizontal="center"/>
    </xf>
    <xf numFmtId="170" fontId="0" fillId="2" borderId="3" xfId="0" applyNumberFormat="1" applyFont="1" applyFill="1" applyBorder="1" applyAlignment="1">
      <alignment horizontal="left" vertical="top"/>
    </xf>
    <xf numFmtId="170" fontId="0" fillId="0" borderId="3" xfId="0" applyNumberFormat="1" applyFont="1" applyFill="1" applyBorder="1" applyAlignment="1">
      <alignment horizontal="left" vertical="top"/>
    </xf>
    <xf numFmtId="0" fontId="133" fillId="0" borderId="0" xfId="0" applyFont="1" applyAlignment="1">
      <alignment horizontal="left" vertical="top" wrapText="1"/>
    </xf>
    <xf numFmtId="2" fontId="133" fillId="0" borderId="0" xfId="0" applyNumberFormat="1" applyFont="1" applyFill="1" applyAlignment="1">
      <alignment horizontal="left" vertical="top" wrapText="1"/>
    </xf>
    <xf numFmtId="38" fontId="47" fillId="2" borderId="3" xfId="0" applyNumberFormat="1" applyFont="1" applyFill="1" applyBorder="1" applyAlignment="1">
      <alignment horizontal="right" vertical="top"/>
    </xf>
    <xf numFmtId="168" fontId="0" fillId="0" borderId="0" xfId="0" applyNumberFormat="1" applyBorder="1"/>
    <xf numFmtId="168" fontId="1" fillId="0" borderId="0" xfId="0" applyNumberFormat="1" applyFont="1" applyBorder="1"/>
    <xf numFmtId="168" fontId="0" fillId="4" borderId="35" xfId="0" applyNumberFormat="1" applyFill="1" applyBorder="1"/>
    <xf numFmtId="10" fontId="0" fillId="0" borderId="0" xfId="0" applyNumberFormat="1" applyFont="1"/>
    <xf numFmtId="3" fontId="0" fillId="0" borderId="2" xfId="0" applyNumberFormat="1" applyBorder="1"/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Font="1"/>
    <xf numFmtId="165" fontId="0" fillId="2" borderId="3" xfId="0" applyNumberFormat="1" applyFont="1" applyFill="1" applyBorder="1" applyAlignment="1">
      <alignment horizontal="right" vertical="top"/>
    </xf>
    <xf numFmtId="0" fontId="3" fillId="0" borderId="0" xfId="0" applyFont="1"/>
    <xf numFmtId="198" fontId="0" fillId="0" borderId="0" xfId="0" applyNumberFormat="1" applyFont="1" applyFill="1" applyBorder="1" applyAlignment="1">
      <alignment horizontal="right" vertical="top"/>
    </xf>
    <xf numFmtId="198" fontId="1" fillId="0" borderId="70" xfId="0" applyNumberFormat="1" applyFont="1" applyBorder="1"/>
    <xf numFmtId="0" fontId="0" fillId="0" borderId="0" xfId="0" applyFill="1"/>
    <xf numFmtId="164" fontId="0" fillId="2" borderId="3" xfId="0" applyNumberFormat="1" applyFont="1" applyFill="1" applyBorder="1" applyAlignment="1">
      <alignment horizontal="right" vertical="top"/>
    </xf>
    <xf numFmtId="201" fontId="0" fillId="0" borderId="0" xfId="0" applyNumberFormat="1"/>
    <xf numFmtId="164" fontId="0" fillId="5" borderId="3" xfId="0" applyNumberFormat="1" applyFont="1" applyFill="1" applyBorder="1" applyAlignment="1">
      <alignment horizontal="right" vertical="top"/>
    </xf>
    <xf numFmtId="165" fontId="0" fillId="0" borderId="0" xfId="0" applyNumberFormat="1" applyAlignment="1">
      <alignment horizontal="left" vertical="top" wrapText="1"/>
    </xf>
    <xf numFmtId="165" fontId="0" fillId="0" borderId="0" xfId="0" applyNumberFormat="1"/>
    <xf numFmtId="202" fontId="47" fillId="0" borderId="0" xfId="0" applyNumberFormat="1" applyFont="1" applyFill="1" applyBorder="1" applyAlignment="1">
      <alignment horizontal="left" vertical="center" indent="1"/>
    </xf>
    <xf numFmtId="169" fontId="47" fillId="2" borderId="0" xfId="0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top"/>
    </xf>
    <xf numFmtId="0" fontId="5" fillId="0" borderId="27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right" vertical="top" wrapText="1"/>
    </xf>
    <xf numFmtId="6" fontId="0" fillId="0" borderId="157" xfId="0" applyNumberFormat="1" applyFont="1" applyFill="1" applyBorder="1" applyAlignment="1">
      <alignment horizontal="right" vertical="top"/>
    </xf>
    <xf numFmtId="3" fontId="0" fillId="0" borderId="22" xfId="0" applyNumberFormat="1" applyFont="1" applyFill="1" applyBorder="1" applyAlignment="1">
      <alignment horizontal="right" vertical="top"/>
    </xf>
    <xf numFmtId="3" fontId="0" fillId="0" borderId="29" xfId="0" applyNumberFormat="1" applyFont="1" applyFill="1" applyBorder="1" applyAlignment="1">
      <alignment horizontal="right" vertical="top"/>
    </xf>
    <xf numFmtId="3" fontId="0" fillId="0" borderId="33" xfId="0" applyNumberFormat="1" applyFont="1" applyFill="1" applyBorder="1" applyAlignment="1">
      <alignment horizontal="right" vertical="top"/>
    </xf>
    <xf numFmtId="38" fontId="0" fillId="0" borderId="22" xfId="0" applyNumberFormat="1" applyFont="1" applyFill="1" applyBorder="1" applyAlignment="1">
      <alignment horizontal="right" vertical="top"/>
    </xf>
    <xf numFmtId="0" fontId="0" fillId="0" borderId="158" xfId="0" applyBorder="1"/>
    <xf numFmtId="6" fontId="0" fillId="4" borderId="159" xfId="0" applyNumberFormat="1" applyFont="1" applyFill="1" applyBorder="1" applyAlignment="1">
      <alignment horizontal="right" vertical="top"/>
    </xf>
    <xf numFmtId="6" fontId="0" fillId="4" borderId="70" xfId="0" applyNumberFormat="1" applyFont="1" applyFill="1" applyBorder="1" applyAlignment="1">
      <alignment horizontal="right" vertical="top"/>
    </xf>
    <xf numFmtId="6" fontId="0" fillId="4" borderId="156" xfId="0" applyNumberFormat="1" applyFont="1" applyFill="1" applyBorder="1" applyAlignment="1">
      <alignment horizontal="right" vertical="top"/>
    </xf>
    <xf numFmtId="6" fontId="0" fillId="4" borderId="160" xfId="0" applyNumberFormat="1" applyFont="1" applyFill="1" applyBorder="1" applyAlignment="1">
      <alignment horizontal="right" vertical="top"/>
    </xf>
    <xf numFmtId="6" fontId="0" fillId="4" borderId="111" xfId="0" applyNumberFormat="1" applyFont="1" applyFill="1" applyBorder="1" applyAlignment="1">
      <alignment horizontal="right" vertical="top"/>
    </xf>
    <xf numFmtId="6" fontId="0" fillId="4" borderId="155" xfId="0" applyNumberFormat="1" applyFont="1" applyFill="1" applyBorder="1" applyAlignment="1">
      <alignment horizontal="right" vertical="top"/>
    </xf>
    <xf numFmtId="38" fontId="0" fillId="0" borderId="71" xfId="0" applyNumberFormat="1" applyFont="1" applyFill="1" applyBorder="1" applyAlignment="1">
      <alignment horizontal="right" vertical="top"/>
    </xf>
    <xf numFmtId="38" fontId="0" fillId="0" borderId="72" xfId="0" applyNumberFormat="1" applyFont="1" applyFill="1" applyBorder="1" applyAlignment="1">
      <alignment horizontal="right" vertical="top"/>
    </xf>
    <xf numFmtId="168" fontId="0" fillId="0" borderId="0" xfId="0" applyNumberFormat="1" applyAlignment="1">
      <alignment horizontal="left" vertical="top" wrapText="1"/>
    </xf>
    <xf numFmtId="0" fontId="134" fillId="0" borderId="0" xfId="0" applyFont="1" applyAlignment="1">
      <alignment horizontal="left" vertical="center" indent="1"/>
    </xf>
    <xf numFmtId="43" fontId="0" fillId="0" borderId="0" xfId="3" applyFont="1" applyAlignment="1">
      <alignment horizontal="right" vertical="top" wrapText="1"/>
    </xf>
    <xf numFmtId="0" fontId="11" fillId="0" borderId="0" xfId="0" applyFont="1" applyAlignment="1">
      <alignment vertical="center"/>
    </xf>
    <xf numFmtId="0" fontId="46" fillId="84" borderId="111" xfId="0" applyFont="1" applyFill="1" applyBorder="1" applyAlignment="1">
      <alignment horizontal="right" vertical="center"/>
    </xf>
    <xf numFmtId="0" fontId="0" fillId="2" borderId="3" xfId="0" applyNumberFormat="1" applyFont="1" applyFill="1" applyBorder="1" applyAlignment="1">
      <alignment horizontal="right" vertical="top"/>
    </xf>
    <xf numFmtId="0" fontId="134" fillId="0" borderId="0" xfId="0" applyFont="1" applyAlignment="1">
      <alignment vertical="center"/>
    </xf>
    <xf numFmtId="164" fontId="3" fillId="0" borderId="0" xfId="0" applyNumberFormat="1" applyFont="1"/>
    <xf numFmtId="165" fontId="47" fillId="2" borderId="3" xfId="0" applyNumberFormat="1" applyFont="1" applyFill="1" applyBorder="1" applyAlignment="1">
      <alignment horizontal="right" vertical="top"/>
    </xf>
    <xf numFmtId="8" fontId="1" fillId="0" borderId="0" xfId="0" applyNumberFormat="1" applyFont="1"/>
    <xf numFmtId="9" fontId="1" fillId="0" borderId="1" xfId="2" applyFont="1" applyBorder="1" applyAlignment="1">
      <alignment horizontal="center" vertical="top"/>
    </xf>
    <xf numFmtId="0" fontId="0" fillId="4" borderId="0" xfId="0" applyFill="1" applyBorder="1" applyAlignment="1">
      <alignment horizontal="right"/>
    </xf>
    <xf numFmtId="6" fontId="0" fillId="4" borderId="36" xfId="0" applyNumberFormat="1" applyFont="1" applyFill="1" applyBorder="1" applyAlignment="1">
      <alignment horizontal="right" vertical="top"/>
    </xf>
    <xf numFmtId="6" fontId="0" fillId="4" borderId="0" xfId="0" applyNumberFormat="1" applyFont="1" applyFill="1" applyBorder="1" applyAlignment="1">
      <alignment horizontal="right" vertical="top"/>
    </xf>
    <xf numFmtId="6" fontId="0" fillId="4" borderId="27" xfId="0" applyNumberFormat="1" applyFont="1" applyFill="1" applyBorder="1" applyAlignment="1">
      <alignment horizontal="right" vertical="top"/>
    </xf>
    <xf numFmtId="172" fontId="135" fillId="0" borderId="0" xfId="0" applyNumberFormat="1" applyFont="1" applyFill="1" applyBorder="1"/>
    <xf numFmtId="6" fontId="62" fillId="0" borderId="0" xfId="0" applyNumberFormat="1" applyFont="1" applyFill="1" applyBorder="1"/>
    <xf numFmtId="199" fontId="136" fillId="0" borderId="0" xfId="0" applyNumberFormat="1" applyFont="1" applyFill="1" applyAlignment="1">
      <alignment horizontal="right" vertical="top" wrapText="1"/>
    </xf>
    <xf numFmtId="0" fontId="137" fillId="0" borderId="0" xfId="0" applyFont="1" applyAlignment="1">
      <alignment horizontal="right" vertical="top" wrapText="1"/>
    </xf>
    <xf numFmtId="164" fontId="0" fillId="2" borderId="161" xfId="0" applyNumberFormat="1" applyFont="1" applyFill="1" applyBorder="1"/>
    <xf numFmtId="164" fontId="0" fillId="2" borderId="162" xfId="0" applyNumberFormat="1" applyFont="1" applyFill="1" applyBorder="1"/>
    <xf numFmtId="164" fontId="0" fillId="0" borderId="3" xfId="0" applyNumberFormat="1" applyBorder="1"/>
    <xf numFmtId="168" fontId="0" fillId="0" borderId="35" xfId="0" applyNumberFormat="1" applyFill="1" applyBorder="1"/>
    <xf numFmtId="0" fontId="1" fillId="0" borderId="1" xfId="0" applyFont="1" applyBorder="1" applyAlignment="1">
      <alignment horizontal="center"/>
    </xf>
    <xf numFmtId="3" fontId="0" fillId="0" borderId="0" xfId="0" applyNumberFormat="1" applyFill="1"/>
    <xf numFmtId="6" fontId="0" fillId="0" borderId="0" xfId="2" applyNumberFormat="1" applyFont="1" applyFill="1" applyAlignment="1">
      <alignment horizontal="right" vertical="top" wrapText="1"/>
    </xf>
    <xf numFmtId="0" fontId="0" fillId="0" borderId="0" xfId="0" applyFill="1" applyAlignment="1">
      <alignment horizontal="left" vertical="top" wrapText="1"/>
    </xf>
    <xf numFmtId="10" fontId="0" fillId="0" borderId="0" xfId="2" applyNumberFormat="1" applyFont="1" applyFill="1" applyAlignment="1">
      <alignment horizontal="right" vertical="top" wrapText="1"/>
    </xf>
    <xf numFmtId="38" fontId="0" fillId="0" borderId="163" xfId="0" applyNumberFormat="1" applyFont="1" applyFill="1" applyBorder="1" applyAlignment="1">
      <alignment horizontal="right" vertical="top"/>
    </xf>
    <xf numFmtId="0" fontId="138" fillId="0" borderId="0" xfId="0" applyFont="1"/>
    <xf numFmtId="0" fontId="139" fillId="0" borderId="0" xfId="0" applyFont="1" applyBorder="1"/>
    <xf numFmtId="0" fontId="140" fillId="0" borderId="0" xfId="0" applyFont="1" applyAlignment="1">
      <alignment horizontal="right"/>
    </xf>
    <xf numFmtId="203" fontId="10" fillId="0" borderId="0" xfId="2" applyNumberFormat="1" applyFont="1" applyFill="1" applyBorder="1" applyAlignment="1">
      <alignment horizontal="right" vertical="center"/>
    </xf>
    <xf numFmtId="169" fontId="0" fillId="0" borderId="0" xfId="0" applyNumberFormat="1"/>
    <xf numFmtId="1" fontId="47" fillId="0" borderId="0" xfId="0" applyNumberFormat="1" applyFont="1" applyFill="1" applyBorder="1" applyAlignment="1">
      <alignment horizontal="left" vertical="center"/>
    </xf>
    <xf numFmtId="1" fontId="0" fillId="0" borderId="0" xfId="0" applyNumberFormat="1"/>
    <xf numFmtId="164" fontId="47" fillId="0" borderId="0" xfId="0" applyNumberFormat="1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top" wrapText="1"/>
    </xf>
    <xf numFmtId="9" fontId="0" fillId="0" borderId="0" xfId="2" applyFont="1" applyFill="1"/>
    <xf numFmtId="9" fontId="0" fillId="0" borderId="3" xfId="2" applyFont="1" applyFill="1" applyBorder="1" applyAlignment="1">
      <alignment horizontal="right" vertical="top"/>
    </xf>
    <xf numFmtId="172" fontId="0" fillId="2" borderId="3" xfId="0" applyNumberFormat="1" applyFont="1" applyFill="1" applyBorder="1" applyAlignment="1">
      <alignment horizontal="right" vertical="top"/>
    </xf>
    <xf numFmtId="204" fontId="0" fillId="2" borderId="3" xfId="0" applyNumberFormat="1" applyFont="1" applyFill="1" applyBorder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0" fontId="56" fillId="80" borderId="164" xfId="0" applyFont="1" applyFill="1" applyBorder="1" applyAlignment="1">
      <alignment horizontal="center" vertical="top"/>
    </xf>
    <xf numFmtId="0" fontId="138" fillId="0" borderId="0" xfId="0" applyFont="1" applyAlignment="1">
      <alignment horizontal="left" vertical="top" wrapText="1"/>
    </xf>
    <xf numFmtId="164" fontId="0" fillId="0" borderId="3" xfId="0" applyNumberFormat="1" applyFont="1" applyFill="1" applyBorder="1" applyAlignment="1">
      <alignment horizontal="right" vertical="top"/>
    </xf>
    <xf numFmtId="171" fontId="0" fillId="4" borderId="0" xfId="0" applyNumberFormat="1" applyFont="1" applyFill="1" applyBorder="1"/>
    <xf numFmtId="2" fontId="68" fillId="0" borderId="59" xfId="0" applyNumberFormat="1" applyFont="1" applyBorder="1" applyAlignment="1">
      <alignment vertical="center" wrapText="1"/>
    </xf>
    <xf numFmtId="2" fontId="68" fillId="0" borderId="0" xfId="0" applyNumberFormat="1" applyFont="1" applyAlignment="1">
      <alignment vertical="center" wrapText="1"/>
    </xf>
    <xf numFmtId="2" fontId="130" fillId="0" borderId="66" xfId="0" applyNumberFormat="1" applyFont="1" applyBorder="1" applyAlignment="1">
      <alignment vertical="center" wrapText="1"/>
    </xf>
    <xf numFmtId="206" fontId="47" fillId="2" borderId="3" xfId="0" applyNumberFormat="1" applyFont="1" applyFill="1" applyBorder="1" applyAlignment="1">
      <alignment horizontal="right" vertical="top"/>
    </xf>
    <xf numFmtId="207" fontId="0" fillId="0" borderId="0" xfId="0" applyNumberFormat="1"/>
    <xf numFmtId="208" fontId="3" fillId="0" borderId="31" xfId="0" applyNumberFormat="1" applyFont="1" applyBorder="1"/>
    <xf numFmtId="43" fontId="0" fillId="0" borderId="0" xfId="0" applyNumberFormat="1"/>
    <xf numFmtId="0" fontId="142" fillId="0" borderId="0" xfId="0" applyFont="1" applyAlignment="1">
      <alignment horizontal="right"/>
    </xf>
    <xf numFmtId="43" fontId="143" fillId="0" borderId="0" xfId="3" applyFont="1" applyAlignment="1">
      <alignment horizontal="right" vertical="top" wrapText="1"/>
    </xf>
    <xf numFmtId="0" fontId="143" fillId="0" borderId="0" xfId="0" applyFont="1" applyAlignment="1">
      <alignment horizontal="right"/>
    </xf>
    <xf numFmtId="0" fontId="143" fillId="0" borderId="0" xfId="0" applyFont="1" applyAlignment="1">
      <alignment horizontal="left" vertical="top" wrapText="1"/>
    </xf>
    <xf numFmtId="6" fontId="141" fillId="0" borderId="0" xfId="0" applyNumberFormat="1" applyFont="1" applyBorder="1" applyAlignment="1">
      <alignment horizontal="right"/>
    </xf>
    <xf numFmtId="2" fontId="144" fillId="0" borderId="0" xfId="0" applyNumberFormat="1" applyFont="1" applyFill="1" applyAlignment="1">
      <alignment horizontal="left" vertical="top" wrapText="1"/>
    </xf>
    <xf numFmtId="43" fontId="0" fillId="2" borderId="55" xfId="0" applyNumberFormat="1" applyFill="1" applyBorder="1" applyAlignment="1">
      <alignment horizontal="right"/>
    </xf>
    <xf numFmtId="43" fontId="47" fillId="2" borderId="0" xfId="100" applyNumberFormat="1" applyFont="1" applyFill="1" applyBorder="1" applyAlignment="1">
      <alignment horizontal="right" vertical="center"/>
    </xf>
    <xf numFmtId="43" fontId="47" fillId="2" borderId="55" xfId="100" applyNumberFormat="1" applyFont="1" applyFill="1" applyBorder="1" applyAlignment="1">
      <alignment horizontal="right" vertical="center"/>
    </xf>
    <xf numFmtId="171" fontId="11" fillId="4" borderId="0" xfId="0" applyNumberFormat="1" applyFont="1" applyFill="1" applyBorder="1"/>
    <xf numFmtId="0" fontId="140" fillId="0" borderId="0" xfId="0" applyFont="1" applyAlignment="1">
      <alignment horizontal="left"/>
    </xf>
    <xf numFmtId="205" fontId="68" fillId="0" borderId="68" xfId="0" applyNumberFormat="1" applyFont="1" applyFill="1" applyBorder="1" applyAlignment="1">
      <alignment vertical="center" wrapText="1"/>
    </xf>
    <xf numFmtId="205" fontId="130" fillId="0" borderId="165" xfId="0" applyNumberFormat="1" applyFont="1" applyFill="1" applyBorder="1" applyAlignment="1">
      <alignment vertical="center" wrapText="1"/>
    </xf>
    <xf numFmtId="0" fontId="3" fillId="0" borderId="0" xfId="0" applyFont="1" applyFill="1"/>
    <xf numFmtId="172" fontId="0" fillId="111" borderId="0" xfId="0" applyNumberFormat="1" applyFont="1" applyFill="1" applyBorder="1"/>
    <xf numFmtId="209" fontId="0" fillId="111" borderId="0" xfId="0" applyNumberFormat="1" applyFont="1" applyFill="1" applyBorder="1"/>
    <xf numFmtId="208" fontId="57" fillId="82" borderId="31" xfId="0" applyNumberFormat="1" applyFont="1" applyFill="1" applyBorder="1" applyAlignment="1">
      <alignment horizontal="center"/>
    </xf>
    <xf numFmtId="0" fontId="9" fillId="0" borderId="55" xfId="216" applyFill="1" applyBorder="1" applyAlignment="1">
      <alignment horizontal="left"/>
    </xf>
    <xf numFmtId="208" fontId="3" fillId="112" borderId="31" xfId="0" applyNumberFormat="1" applyFont="1" applyFill="1" applyBorder="1"/>
  </cellXfs>
  <cellStyles count="1068">
    <cellStyle name="%" xfId="316" xr:uid="{00000000-0005-0000-0000-000000000000}"/>
    <cellStyle name="% 2" xfId="390" xr:uid="{00000000-0005-0000-0000-000001000000}"/>
    <cellStyle name="•\Ž¦Ï‚Ý‚ÌƒnƒCƒp[ƒŠƒ“ƒN" xfId="315" xr:uid="{00000000-0005-0000-0000-000002000000}"/>
    <cellStyle name="0000" xfId="314" xr:uid="{00000000-0005-0000-0000-000003000000}"/>
    <cellStyle name="20% - Accent1 2" xfId="4" xr:uid="{00000000-0005-0000-0000-000004000000}"/>
    <cellStyle name="20% - Accent1 2 2" xfId="313" xr:uid="{00000000-0005-0000-0000-000005000000}"/>
    <cellStyle name="20% - Accent1 3" xfId="5" xr:uid="{00000000-0005-0000-0000-000006000000}"/>
    <cellStyle name="20% - Accent2 2" xfId="6" xr:uid="{00000000-0005-0000-0000-000007000000}"/>
    <cellStyle name="20% - Accent2 2 2" xfId="312" xr:uid="{00000000-0005-0000-0000-000008000000}"/>
    <cellStyle name="20% - Accent2 3" xfId="7" xr:uid="{00000000-0005-0000-0000-000009000000}"/>
    <cellStyle name="20% - Accent3 2" xfId="8" xr:uid="{00000000-0005-0000-0000-00000A000000}"/>
    <cellStyle name="20% - Accent3 2 2" xfId="311" xr:uid="{00000000-0005-0000-0000-00000B000000}"/>
    <cellStyle name="20% - Accent3 3" xfId="9" xr:uid="{00000000-0005-0000-0000-00000C000000}"/>
    <cellStyle name="20% - Accent4 2" xfId="10" xr:uid="{00000000-0005-0000-0000-00000D000000}"/>
    <cellStyle name="20% - Accent4 2 2" xfId="310" xr:uid="{00000000-0005-0000-0000-00000E000000}"/>
    <cellStyle name="20% - Accent4 3" xfId="11" xr:uid="{00000000-0005-0000-0000-00000F000000}"/>
    <cellStyle name="20% - Accent5 2" xfId="12" xr:uid="{00000000-0005-0000-0000-000010000000}"/>
    <cellStyle name="20% - Accent5 2 2" xfId="309" xr:uid="{00000000-0005-0000-0000-000011000000}"/>
    <cellStyle name="20% - Accent5 3" xfId="13" xr:uid="{00000000-0005-0000-0000-000012000000}"/>
    <cellStyle name="20% - Accent6 2" xfId="14" xr:uid="{00000000-0005-0000-0000-000013000000}"/>
    <cellStyle name="20% - Accent6 2 2" xfId="308" xr:uid="{00000000-0005-0000-0000-000014000000}"/>
    <cellStyle name="20% - Accent6 3" xfId="15" xr:uid="{00000000-0005-0000-0000-000015000000}"/>
    <cellStyle name="40% - Accent1 2" xfId="16" xr:uid="{00000000-0005-0000-0000-000016000000}"/>
    <cellStyle name="40% - Accent1 2 2" xfId="307" xr:uid="{00000000-0005-0000-0000-000017000000}"/>
    <cellStyle name="40% - Accent1 3" xfId="17" xr:uid="{00000000-0005-0000-0000-000018000000}"/>
    <cellStyle name="40% - Accent1 4" xfId="18" xr:uid="{00000000-0005-0000-0000-000019000000}"/>
    <cellStyle name="40% - Accent2 2" xfId="19" xr:uid="{00000000-0005-0000-0000-00001A000000}"/>
    <cellStyle name="40% - Accent2 2 2" xfId="306" xr:uid="{00000000-0005-0000-0000-00001B000000}"/>
    <cellStyle name="40% - Accent2 3" xfId="20" xr:uid="{00000000-0005-0000-0000-00001C000000}"/>
    <cellStyle name="40% - Accent3 2" xfId="21" xr:uid="{00000000-0005-0000-0000-00001D000000}"/>
    <cellStyle name="40% - Accent3 2 2" xfId="305" xr:uid="{00000000-0005-0000-0000-00001E000000}"/>
    <cellStyle name="40% - Accent3 3" xfId="22" xr:uid="{00000000-0005-0000-0000-00001F000000}"/>
    <cellStyle name="40% - Accent4 2" xfId="23" xr:uid="{00000000-0005-0000-0000-000020000000}"/>
    <cellStyle name="40% - Accent4 2 2" xfId="304" xr:uid="{00000000-0005-0000-0000-000021000000}"/>
    <cellStyle name="40% - Accent4 3" xfId="24" xr:uid="{00000000-0005-0000-0000-000022000000}"/>
    <cellStyle name="40% - Accent5 2" xfId="25" xr:uid="{00000000-0005-0000-0000-000023000000}"/>
    <cellStyle name="40% - Accent5 2 2" xfId="303" xr:uid="{00000000-0005-0000-0000-000024000000}"/>
    <cellStyle name="40% - Accent5 3" xfId="26" xr:uid="{00000000-0005-0000-0000-000025000000}"/>
    <cellStyle name="40% - Accent6 2" xfId="27" xr:uid="{00000000-0005-0000-0000-000026000000}"/>
    <cellStyle name="40% - Accent6 2 2" xfId="302" xr:uid="{00000000-0005-0000-0000-000027000000}"/>
    <cellStyle name="40% - Accent6 3" xfId="28" xr:uid="{00000000-0005-0000-0000-000028000000}"/>
    <cellStyle name="60% - Accent1 2" xfId="301" xr:uid="{00000000-0005-0000-0000-000029000000}"/>
    <cellStyle name="60% - Accent1 3" xfId="220" xr:uid="{00000000-0005-0000-0000-00002A000000}"/>
    <cellStyle name="60% - Accent2 2" xfId="300" xr:uid="{00000000-0005-0000-0000-00002B000000}"/>
    <cellStyle name="60% - Accent2 3" xfId="222" xr:uid="{00000000-0005-0000-0000-00002C000000}"/>
    <cellStyle name="60% - Accent3 2" xfId="299" xr:uid="{00000000-0005-0000-0000-00002D000000}"/>
    <cellStyle name="60% - Accent3 3" xfId="224" xr:uid="{00000000-0005-0000-0000-00002E000000}"/>
    <cellStyle name="60% - Accent4 2" xfId="298" xr:uid="{00000000-0005-0000-0000-00002F000000}"/>
    <cellStyle name="60% - Accent4 3" xfId="226" xr:uid="{00000000-0005-0000-0000-000030000000}"/>
    <cellStyle name="60% - Accent5 2" xfId="297" xr:uid="{00000000-0005-0000-0000-000031000000}"/>
    <cellStyle name="60% - Accent5 3" xfId="228" xr:uid="{00000000-0005-0000-0000-000032000000}"/>
    <cellStyle name="60% - Accent6 2" xfId="296" xr:uid="{00000000-0005-0000-0000-000033000000}"/>
    <cellStyle name="60% - Accent6 3" xfId="230" xr:uid="{00000000-0005-0000-0000-000034000000}"/>
    <cellStyle name="_x0002_-_x0002_Ä_x0001_‡_x0003_0_x0002_P_x0003_ _x0002_X_x0003_·_x0002_®_x0003_@_x0002_p_x0003_ª_x0002_¨_x0010_!_x0002__x0003_&quot;_x0001_ÄÇ_x0002__x000e__x0003_ _x0002_é_x0002_Ä_x0001_‡_x0003_Ë_x0002_H_x0003_ _x0002_X" xfId="295" xr:uid="{00000000-0005-0000-0000-000035000000}"/>
    <cellStyle name="Accent1 - 20%" xfId="29" xr:uid="{00000000-0005-0000-0000-000036000000}"/>
    <cellStyle name="Accent1 - 40%" xfId="30" xr:uid="{00000000-0005-0000-0000-000037000000}"/>
    <cellStyle name="Accent1 - 60%" xfId="31" xr:uid="{00000000-0005-0000-0000-000038000000}"/>
    <cellStyle name="Accent1 10" xfId="219" xr:uid="{00000000-0005-0000-0000-000039000000}"/>
    <cellStyle name="Accent1 2" xfId="32" xr:uid="{00000000-0005-0000-0000-00003A000000}"/>
    <cellStyle name="Accent1 2 2" xfId="294" xr:uid="{00000000-0005-0000-0000-00003B000000}"/>
    <cellStyle name="Accent1 3" xfId="33" xr:uid="{00000000-0005-0000-0000-00003C000000}"/>
    <cellStyle name="Accent1 4" xfId="34" xr:uid="{00000000-0005-0000-0000-00003D000000}"/>
    <cellStyle name="Accent1 5" xfId="35" xr:uid="{00000000-0005-0000-0000-00003E000000}"/>
    <cellStyle name="Accent1 6" xfId="36" xr:uid="{00000000-0005-0000-0000-00003F000000}"/>
    <cellStyle name="Accent1 7" xfId="37" xr:uid="{00000000-0005-0000-0000-000040000000}"/>
    <cellStyle name="Accent1 8" xfId="38" xr:uid="{00000000-0005-0000-0000-000041000000}"/>
    <cellStyle name="Accent1 9" xfId="39" xr:uid="{00000000-0005-0000-0000-000042000000}"/>
    <cellStyle name="Accent2 - 20%" xfId="40" xr:uid="{00000000-0005-0000-0000-000043000000}"/>
    <cellStyle name="Accent2 - 40%" xfId="41" xr:uid="{00000000-0005-0000-0000-000044000000}"/>
    <cellStyle name="Accent2 - 60%" xfId="42" xr:uid="{00000000-0005-0000-0000-000045000000}"/>
    <cellStyle name="Accent2 10" xfId="221" xr:uid="{00000000-0005-0000-0000-000046000000}"/>
    <cellStyle name="Accent2 2" xfId="43" xr:uid="{00000000-0005-0000-0000-000047000000}"/>
    <cellStyle name="Accent2 2 2" xfId="293" xr:uid="{00000000-0005-0000-0000-000048000000}"/>
    <cellStyle name="Accent2 3" xfId="44" xr:uid="{00000000-0005-0000-0000-000049000000}"/>
    <cellStyle name="Accent2 4" xfId="45" xr:uid="{00000000-0005-0000-0000-00004A000000}"/>
    <cellStyle name="Accent2 5" xfId="46" xr:uid="{00000000-0005-0000-0000-00004B000000}"/>
    <cellStyle name="Accent2 6" xfId="47" xr:uid="{00000000-0005-0000-0000-00004C000000}"/>
    <cellStyle name="Accent2 7" xfId="48" xr:uid="{00000000-0005-0000-0000-00004D000000}"/>
    <cellStyle name="Accent2 8" xfId="49" xr:uid="{00000000-0005-0000-0000-00004E000000}"/>
    <cellStyle name="Accent2 9" xfId="50" xr:uid="{00000000-0005-0000-0000-00004F000000}"/>
    <cellStyle name="Accent3 - 20%" xfId="51" xr:uid="{00000000-0005-0000-0000-000050000000}"/>
    <cellStyle name="Accent3 - 40%" xfId="52" xr:uid="{00000000-0005-0000-0000-000051000000}"/>
    <cellStyle name="Accent3 - 60%" xfId="53" xr:uid="{00000000-0005-0000-0000-000052000000}"/>
    <cellStyle name="Accent3 10" xfId="223" xr:uid="{00000000-0005-0000-0000-000053000000}"/>
    <cellStyle name="Accent3 2" xfId="54" xr:uid="{00000000-0005-0000-0000-000054000000}"/>
    <cellStyle name="Accent3 2 2" xfId="292" xr:uid="{00000000-0005-0000-0000-000055000000}"/>
    <cellStyle name="Accent3 3" xfId="55" xr:uid="{00000000-0005-0000-0000-000056000000}"/>
    <cellStyle name="Accent3 4" xfId="56" xr:uid="{00000000-0005-0000-0000-000057000000}"/>
    <cellStyle name="Accent3 5" xfId="57" xr:uid="{00000000-0005-0000-0000-000058000000}"/>
    <cellStyle name="Accent3 6" xfId="58" xr:uid="{00000000-0005-0000-0000-000059000000}"/>
    <cellStyle name="Accent3 7" xfId="59" xr:uid="{00000000-0005-0000-0000-00005A000000}"/>
    <cellStyle name="Accent3 8" xfId="60" xr:uid="{00000000-0005-0000-0000-00005B000000}"/>
    <cellStyle name="Accent3 9" xfId="61" xr:uid="{00000000-0005-0000-0000-00005C000000}"/>
    <cellStyle name="Accent4 - 20%" xfId="62" xr:uid="{00000000-0005-0000-0000-00005D000000}"/>
    <cellStyle name="Accent4 - 40%" xfId="63" xr:uid="{00000000-0005-0000-0000-00005E000000}"/>
    <cellStyle name="Accent4 - 60%" xfId="64" xr:uid="{00000000-0005-0000-0000-00005F000000}"/>
    <cellStyle name="Accent4 10" xfId="225" xr:uid="{00000000-0005-0000-0000-000060000000}"/>
    <cellStyle name="Accent4 2" xfId="65" xr:uid="{00000000-0005-0000-0000-000061000000}"/>
    <cellStyle name="Accent4 2 2" xfId="291" xr:uid="{00000000-0005-0000-0000-000062000000}"/>
    <cellStyle name="Accent4 3" xfId="66" xr:uid="{00000000-0005-0000-0000-000063000000}"/>
    <cellStyle name="Accent4 4" xfId="67" xr:uid="{00000000-0005-0000-0000-000064000000}"/>
    <cellStyle name="Accent4 5" xfId="68" xr:uid="{00000000-0005-0000-0000-000065000000}"/>
    <cellStyle name="Accent4 6" xfId="69" xr:uid="{00000000-0005-0000-0000-000066000000}"/>
    <cellStyle name="Accent4 7" xfId="70" xr:uid="{00000000-0005-0000-0000-000067000000}"/>
    <cellStyle name="Accent4 8" xfId="71" xr:uid="{00000000-0005-0000-0000-000068000000}"/>
    <cellStyle name="Accent4 9" xfId="72" xr:uid="{00000000-0005-0000-0000-000069000000}"/>
    <cellStyle name="Accent5 - 20%" xfId="73" xr:uid="{00000000-0005-0000-0000-00006A000000}"/>
    <cellStyle name="Accent5 - 40%" xfId="74" xr:uid="{00000000-0005-0000-0000-00006B000000}"/>
    <cellStyle name="Accent5 - 60%" xfId="75" xr:uid="{00000000-0005-0000-0000-00006C000000}"/>
    <cellStyle name="Accent5 10" xfId="227" xr:uid="{00000000-0005-0000-0000-00006D000000}"/>
    <cellStyle name="Accent5 2" xfId="76" xr:uid="{00000000-0005-0000-0000-00006E000000}"/>
    <cellStyle name="Accent5 2 2" xfId="290" xr:uid="{00000000-0005-0000-0000-00006F000000}"/>
    <cellStyle name="Accent5 3" xfId="77" xr:uid="{00000000-0005-0000-0000-000070000000}"/>
    <cellStyle name="Accent5 4" xfId="78" xr:uid="{00000000-0005-0000-0000-000071000000}"/>
    <cellStyle name="Accent5 5" xfId="79" xr:uid="{00000000-0005-0000-0000-000072000000}"/>
    <cellStyle name="Accent5 6" xfId="80" xr:uid="{00000000-0005-0000-0000-000073000000}"/>
    <cellStyle name="Accent5 7" xfId="81" xr:uid="{00000000-0005-0000-0000-000074000000}"/>
    <cellStyle name="Accent5 8" xfId="82" xr:uid="{00000000-0005-0000-0000-000075000000}"/>
    <cellStyle name="Accent5 9" xfId="83" xr:uid="{00000000-0005-0000-0000-000076000000}"/>
    <cellStyle name="Accent6 - 20%" xfId="84" xr:uid="{00000000-0005-0000-0000-000077000000}"/>
    <cellStyle name="Accent6 - 40%" xfId="85" xr:uid="{00000000-0005-0000-0000-000078000000}"/>
    <cellStyle name="Accent6 - 60%" xfId="86" xr:uid="{00000000-0005-0000-0000-000079000000}"/>
    <cellStyle name="Accent6 10" xfId="229" xr:uid="{00000000-0005-0000-0000-00007A000000}"/>
    <cellStyle name="Accent6 2" xfId="87" xr:uid="{00000000-0005-0000-0000-00007B000000}"/>
    <cellStyle name="Accent6 2 2" xfId="289" xr:uid="{00000000-0005-0000-0000-00007C000000}"/>
    <cellStyle name="Accent6 3" xfId="88" xr:uid="{00000000-0005-0000-0000-00007D000000}"/>
    <cellStyle name="Accent6 4" xfId="89" xr:uid="{00000000-0005-0000-0000-00007E000000}"/>
    <cellStyle name="Accent6 5" xfId="90" xr:uid="{00000000-0005-0000-0000-00007F000000}"/>
    <cellStyle name="Accent6 6" xfId="91" xr:uid="{00000000-0005-0000-0000-000080000000}"/>
    <cellStyle name="Accent6 7" xfId="92" xr:uid="{00000000-0005-0000-0000-000081000000}"/>
    <cellStyle name="Accent6 8" xfId="93" xr:uid="{00000000-0005-0000-0000-000082000000}"/>
    <cellStyle name="Accent6 9" xfId="94" xr:uid="{00000000-0005-0000-0000-000083000000}"/>
    <cellStyle name="Background" xfId="288" xr:uid="{00000000-0005-0000-0000-000084000000}"/>
    <cellStyle name="Background 2" xfId="391" xr:uid="{00000000-0005-0000-0000-000085000000}"/>
    <cellStyle name="Bad 2" xfId="95" xr:uid="{00000000-0005-0000-0000-000086000000}"/>
    <cellStyle name="Bad 2 2" xfId="287" xr:uid="{00000000-0005-0000-0000-000087000000}"/>
    <cellStyle name="Box" xfId="286" xr:uid="{00000000-0005-0000-0000-000088000000}"/>
    <cellStyle name="Box 2" xfId="573" xr:uid="{00000000-0005-0000-0000-000089000000}"/>
    <cellStyle name="Box 3" xfId="637" xr:uid="{00000000-0005-0000-0000-00008A000000}"/>
    <cellStyle name="Box 4" xfId="655" xr:uid="{00000000-0005-0000-0000-00008B000000}"/>
    <cellStyle name="Calculation 2" xfId="96" xr:uid="{00000000-0005-0000-0000-00008C000000}"/>
    <cellStyle name="Calculation 2 2" xfId="285" xr:uid="{00000000-0005-0000-0000-00008D000000}"/>
    <cellStyle name="Calculation 2 2 2" xfId="569" xr:uid="{00000000-0005-0000-0000-00008E000000}"/>
    <cellStyle name="Calculation 2 2 3" xfId="428" xr:uid="{00000000-0005-0000-0000-00008F000000}"/>
    <cellStyle name="Calculation 2 2 4" xfId="636" xr:uid="{00000000-0005-0000-0000-000090000000}"/>
    <cellStyle name="Calculation 2 2 5" xfId="650" xr:uid="{00000000-0005-0000-0000-000091000000}"/>
    <cellStyle name="Calculation 2 2 6" xfId="826" xr:uid="{00000000-0005-0000-0000-000092000000}"/>
    <cellStyle name="Calculation 2 2 7" xfId="825" xr:uid="{00000000-0005-0000-0000-000093000000}"/>
    <cellStyle name="Calculation 2 2 8" xfId="827" xr:uid="{00000000-0005-0000-0000-000094000000}"/>
    <cellStyle name="Calculation 2 2 9" xfId="824" xr:uid="{00000000-0005-0000-0000-000095000000}"/>
    <cellStyle name="CalculationData" xfId="284" xr:uid="{00000000-0005-0000-0000-000096000000}"/>
    <cellStyle name="Capacity Cost" xfId="283" xr:uid="{00000000-0005-0000-0000-000097000000}"/>
    <cellStyle name="Capacity Cost 2" xfId="567" xr:uid="{00000000-0005-0000-0000-000098000000}"/>
    <cellStyle name="Check Cell 2" xfId="97" xr:uid="{00000000-0005-0000-0000-000099000000}"/>
    <cellStyle name="Check Cell 2 2" xfId="282" xr:uid="{00000000-0005-0000-0000-00009A000000}"/>
    <cellStyle name="Column Heading" xfId="281" xr:uid="{00000000-0005-0000-0000-00009B000000}"/>
    <cellStyle name="Column Heading 2" xfId="432" xr:uid="{00000000-0005-0000-0000-00009C000000}"/>
    <cellStyle name="Column Heading 3" xfId="649" xr:uid="{00000000-0005-0000-0000-00009D000000}"/>
    <cellStyle name="Column Heading Input" xfId="280" xr:uid="{00000000-0005-0000-0000-00009E000000}"/>
    <cellStyle name="Column Heading Input 2" xfId="433" xr:uid="{00000000-0005-0000-0000-00009F000000}"/>
    <cellStyle name="Column Heading Input 3" xfId="654" xr:uid="{00000000-0005-0000-0000-0000A0000000}"/>
    <cellStyle name="Comma" xfId="3" builtinId="3"/>
    <cellStyle name="Comma  - Style1" xfId="278" xr:uid="{00000000-0005-0000-0000-0000A2000000}"/>
    <cellStyle name="Comma  - Style2" xfId="273" xr:uid="{00000000-0005-0000-0000-0000A3000000}"/>
    <cellStyle name="Comma  - Style3" xfId="272" xr:uid="{00000000-0005-0000-0000-0000A4000000}"/>
    <cellStyle name="Comma  - Style4" xfId="271" xr:uid="{00000000-0005-0000-0000-0000A5000000}"/>
    <cellStyle name="Comma  - Style5" xfId="266" xr:uid="{00000000-0005-0000-0000-0000A6000000}"/>
    <cellStyle name="Comma  - Style6" xfId="264" xr:uid="{00000000-0005-0000-0000-0000A7000000}"/>
    <cellStyle name="Comma  - Style7" xfId="263" xr:uid="{00000000-0005-0000-0000-0000A8000000}"/>
    <cellStyle name="Comma  - Style8" xfId="262" xr:uid="{00000000-0005-0000-0000-0000A9000000}"/>
    <cellStyle name="Comma 10" xfId="580" xr:uid="{00000000-0005-0000-0000-0000AA000000}"/>
    <cellStyle name="Comma 11" xfId="855" xr:uid="{00000000-0005-0000-0000-0000AB000000}"/>
    <cellStyle name="Comma 12" xfId="858" xr:uid="{00000000-0005-0000-0000-0000AC000000}"/>
    <cellStyle name="Comma 13" xfId="954" xr:uid="{00000000-0005-0000-0000-0000AD000000}"/>
    <cellStyle name="Comma 14" xfId="1017" xr:uid="{00000000-0005-0000-0000-0000AE000000}"/>
    <cellStyle name="Comma 15" xfId="1066" xr:uid="{00000000-0005-0000-0000-0000AF000000}"/>
    <cellStyle name="Comma 2" xfId="98" xr:uid="{00000000-0005-0000-0000-0000B0000000}"/>
    <cellStyle name="Comma 2 2" xfId="452" xr:uid="{00000000-0005-0000-0000-0000B1000000}"/>
    <cellStyle name="Comma 2 3" xfId="810" xr:uid="{00000000-0005-0000-0000-0000B2000000}"/>
    <cellStyle name="Comma 3" xfId="99" xr:uid="{00000000-0005-0000-0000-0000B3000000}"/>
    <cellStyle name="Comma 3 2" xfId="453" xr:uid="{00000000-0005-0000-0000-0000B4000000}"/>
    <cellStyle name="Comma 3 3" xfId="811" xr:uid="{00000000-0005-0000-0000-0000B5000000}"/>
    <cellStyle name="Comma 4" xfId="100" xr:uid="{00000000-0005-0000-0000-0000B6000000}"/>
    <cellStyle name="Comma 4 2" xfId="101" xr:uid="{00000000-0005-0000-0000-0000B7000000}"/>
    <cellStyle name="Comma 4 2 2" xfId="455" xr:uid="{00000000-0005-0000-0000-0000B8000000}"/>
    <cellStyle name="Comma 4 2 3" xfId="813" xr:uid="{00000000-0005-0000-0000-0000B9000000}"/>
    <cellStyle name="Comma 4 3" xfId="454" xr:uid="{00000000-0005-0000-0000-0000BA000000}"/>
    <cellStyle name="Comma 4 4" xfId="812" xr:uid="{00000000-0005-0000-0000-0000BB000000}"/>
    <cellStyle name="Comma 5" xfId="102" xr:uid="{00000000-0005-0000-0000-0000BC000000}"/>
    <cellStyle name="Comma 5 2" xfId="456" xr:uid="{00000000-0005-0000-0000-0000BD000000}"/>
    <cellStyle name="Comma 5 3" xfId="814" xr:uid="{00000000-0005-0000-0000-0000BE000000}"/>
    <cellStyle name="Comma 6" xfId="398" xr:uid="{00000000-0005-0000-0000-0000BF000000}"/>
    <cellStyle name="Comma 7" xfId="640" xr:uid="{00000000-0005-0000-0000-0000C0000000}"/>
    <cellStyle name="Comma 8" xfId="549" xr:uid="{00000000-0005-0000-0000-0000C1000000}"/>
    <cellStyle name="Comma 9" xfId="508" xr:uid="{00000000-0005-0000-0000-0000C2000000}"/>
    <cellStyle name="Currency [$0]" xfId="260" xr:uid="{00000000-0005-0000-0000-0000C3000000}"/>
    <cellStyle name="Currency [£0]" xfId="259" xr:uid="{00000000-0005-0000-0000-0000C4000000}"/>
    <cellStyle name="Currency 10" xfId="1067" xr:uid="{00000000-0005-0000-0000-0000C5000000}"/>
    <cellStyle name="Currency 2" xfId="103" xr:uid="{00000000-0005-0000-0000-0000C6000000}"/>
    <cellStyle name="Currency 2 2" xfId="261" xr:uid="{00000000-0005-0000-0000-0000C7000000}"/>
    <cellStyle name="Currency 2 2 2" xfId="551" xr:uid="{00000000-0005-0000-0000-0000C8000000}"/>
    <cellStyle name="Currency 2 2 3" xfId="816" xr:uid="{00000000-0005-0000-0000-0000C9000000}"/>
    <cellStyle name="Currency 2 3" xfId="275" xr:uid="{00000000-0005-0000-0000-0000CA000000}"/>
    <cellStyle name="Currency 2 3 2" xfId="560" xr:uid="{00000000-0005-0000-0000-0000CB000000}"/>
    <cellStyle name="Currency 2 4" xfId="457" xr:uid="{00000000-0005-0000-0000-0000CC000000}"/>
    <cellStyle name="Currency 2 5" xfId="815" xr:uid="{00000000-0005-0000-0000-0000CD000000}"/>
    <cellStyle name="Currency 3" xfId="104" xr:uid="{00000000-0005-0000-0000-0000CE000000}"/>
    <cellStyle name="Currency 3 2" xfId="232" xr:uid="{00000000-0005-0000-0000-0000CF000000}"/>
    <cellStyle name="Currency 3 2 2" xfId="529" xr:uid="{00000000-0005-0000-0000-0000D0000000}"/>
    <cellStyle name="Currency 3 3" xfId="458" xr:uid="{00000000-0005-0000-0000-0000D1000000}"/>
    <cellStyle name="Currency 3 4" xfId="817" xr:uid="{00000000-0005-0000-0000-0000D2000000}"/>
    <cellStyle name="Currency 4" xfId="105" xr:uid="{00000000-0005-0000-0000-0000D3000000}"/>
    <cellStyle name="Currency 4 2" xfId="459" xr:uid="{00000000-0005-0000-0000-0000D4000000}"/>
    <cellStyle name="Currency 4 3" xfId="818" xr:uid="{00000000-0005-0000-0000-0000D5000000}"/>
    <cellStyle name="Currency 5" xfId="106" xr:uid="{00000000-0005-0000-0000-0000D6000000}"/>
    <cellStyle name="Currency 5 2" xfId="460" xr:uid="{00000000-0005-0000-0000-0000D7000000}"/>
    <cellStyle name="Currency 5 3" xfId="819" xr:uid="{00000000-0005-0000-0000-0000D8000000}"/>
    <cellStyle name="Currency 6" xfId="856" xr:uid="{00000000-0005-0000-0000-0000D9000000}"/>
    <cellStyle name="Currency 7" xfId="859" xr:uid="{00000000-0005-0000-0000-0000DA000000}"/>
    <cellStyle name="Currency 8" xfId="955" xr:uid="{00000000-0005-0000-0000-0000DB000000}"/>
    <cellStyle name="Currency 9" xfId="1018" xr:uid="{00000000-0005-0000-0000-0000DC000000}"/>
    <cellStyle name="Date" xfId="258" xr:uid="{00000000-0005-0000-0000-0000DD000000}"/>
    <cellStyle name="Date 2" xfId="392" xr:uid="{00000000-0005-0000-0000-0000DE000000}"/>
    <cellStyle name="Desc" xfId="257" xr:uid="{00000000-0005-0000-0000-0000DF000000}"/>
    <cellStyle name="Emphasis 1" xfId="107" xr:uid="{00000000-0005-0000-0000-0000E0000000}"/>
    <cellStyle name="Emphasis 2" xfId="108" xr:uid="{00000000-0005-0000-0000-0000E1000000}"/>
    <cellStyle name="Emphasis 3" xfId="109" xr:uid="{00000000-0005-0000-0000-0000E2000000}"/>
    <cellStyle name="Euro" xfId="110" xr:uid="{00000000-0005-0000-0000-0000E3000000}"/>
    <cellStyle name="Euro 2" xfId="256" xr:uid="{00000000-0005-0000-0000-0000E4000000}"/>
    <cellStyle name="Explanatory Text 2" xfId="255" xr:uid="{00000000-0005-0000-0000-0000E5000000}"/>
    <cellStyle name="Explanatory Text 3" xfId="218" xr:uid="{00000000-0005-0000-0000-0000E6000000}"/>
    <cellStyle name="ƒnƒCƒp[ƒŠƒ“ƒN" xfId="254" xr:uid="{00000000-0005-0000-0000-0000E7000000}"/>
    <cellStyle name="fred" xfId="253" xr:uid="{00000000-0005-0000-0000-0000E8000000}"/>
    <cellStyle name="Fred%" xfId="252" xr:uid="{00000000-0005-0000-0000-0000E9000000}"/>
    <cellStyle name="Good 2" xfId="111" xr:uid="{00000000-0005-0000-0000-0000EA000000}"/>
    <cellStyle name="Good 2 2" xfId="251" xr:uid="{00000000-0005-0000-0000-0000EB000000}"/>
    <cellStyle name="Header1" xfId="250" xr:uid="{00000000-0005-0000-0000-0000EC000000}"/>
    <cellStyle name="Header2" xfId="249" xr:uid="{00000000-0005-0000-0000-0000ED000000}"/>
    <cellStyle name="Header2 2" xfId="544" xr:uid="{00000000-0005-0000-0000-0000EE000000}"/>
    <cellStyle name="Header2 3" xfId="527" xr:uid="{00000000-0005-0000-0000-0000EF000000}"/>
    <cellStyle name="Header2 4" xfId="423" xr:uid="{00000000-0005-0000-0000-0000F0000000}"/>
    <cellStyle name="Header2 5" xfId="413" xr:uid="{00000000-0005-0000-0000-0000F1000000}"/>
    <cellStyle name="Heading" xfId="248" xr:uid="{00000000-0005-0000-0000-0000F2000000}"/>
    <cellStyle name="Heading 1 2" xfId="112" xr:uid="{00000000-0005-0000-0000-0000F3000000}"/>
    <cellStyle name="Heading 1 2 2" xfId="247" xr:uid="{00000000-0005-0000-0000-0000F4000000}"/>
    <cellStyle name="Heading 2 2" xfId="113" xr:uid="{00000000-0005-0000-0000-0000F5000000}"/>
    <cellStyle name="Heading 2 2 2" xfId="246" xr:uid="{00000000-0005-0000-0000-0000F6000000}"/>
    <cellStyle name="Heading 3 2" xfId="114" xr:uid="{00000000-0005-0000-0000-0000F7000000}"/>
    <cellStyle name="Heading 3 2 2" xfId="245" xr:uid="{00000000-0005-0000-0000-0000F8000000}"/>
    <cellStyle name="Heading 4 2" xfId="115" xr:uid="{00000000-0005-0000-0000-0000F9000000}"/>
    <cellStyle name="Heading 4 2 2" xfId="244" xr:uid="{00000000-0005-0000-0000-0000FA000000}"/>
    <cellStyle name="Heading 5" xfId="448" xr:uid="{00000000-0005-0000-0000-0000FB000000}"/>
    <cellStyle name="Heading 6" xfId="563" xr:uid="{00000000-0005-0000-0000-0000FC000000}"/>
    <cellStyle name="Heading 7" xfId="510" xr:uid="{00000000-0005-0000-0000-0000FD000000}"/>
    <cellStyle name="Heading0" xfId="243" xr:uid="{00000000-0005-0000-0000-0000FE000000}"/>
    <cellStyle name="Heading0Bis" xfId="242" xr:uid="{00000000-0005-0000-0000-0000FF000000}"/>
    <cellStyle name="Heading1" xfId="241" xr:uid="{00000000-0005-0000-0000-000000010000}"/>
    <cellStyle name="Heading2" xfId="240" xr:uid="{00000000-0005-0000-0000-000001010000}"/>
    <cellStyle name="Heading3" xfId="239" xr:uid="{00000000-0005-0000-0000-000002010000}"/>
    <cellStyle name="Heading4" xfId="238" xr:uid="{00000000-0005-0000-0000-000003010000}"/>
    <cellStyle name="IncomingData" xfId="237" xr:uid="{00000000-0005-0000-0000-000004010000}"/>
    <cellStyle name="IncomingDataBold" xfId="236" xr:uid="{00000000-0005-0000-0000-000005010000}"/>
    <cellStyle name="Input 2" xfId="116" xr:uid="{00000000-0005-0000-0000-000006010000}"/>
    <cellStyle name="Input 2 2" xfId="235" xr:uid="{00000000-0005-0000-0000-000007010000}"/>
    <cellStyle name="Input 2 2 2" xfId="532" xr:uid="{00000000-0005-0000-0000-000008010000}"/>
    <cellStyle name="Input 2 2 3" xfId="570" xr:uid="{00000000-0005-0000-0000-000009010000}"/>
    <cellStyle name="Input 2 2 4" xfId="627" xr:uid="{00000000-0005-0000-0000-00000A010000}"/>
    <cellStyle name="Input 2 2 5" xfId="461" xr:uid="{00000000-0005-0000-0000-00000B010000}"/>
    <cellStyle name="Input 2 2 6" xfId="821" xr:uid="{00000000-0005-0000-0000-00000C010000}"/>
    <cellStyle name="Input 2 2 7" xfId="830" xr:uid="{00000000-0005-0000-0000-00000D010000}"/>
    <cellStyle name="Input 2 2 8" xfId="823" xr:uid="{00000000-0005-0000-0000-00000E010000}"/>
    <cellStyle name="Input 2 2 9" xfId="828" xr:uid="{00000000-0005-0000-0000-00000F010000}"/>
    <cellStyle name="InputData" xfId="234" xr:uid="{00000000-0005-0000-0000-000010010000}"/>
    <cellStyle name="InputData2" xfId="233" xr:uid="{00000000-0005-0000-0000-000011010000}"/>
    <cellStyle name="InputDataBold" xfId="231" xr:uid="{00000000-0005-0000-0000-000012010000}"/>
    <cellStyle name="InputDataJM" xfId="268" xr:uid="{00000000-0005-0000-0000-000013010000}"/>
    <cellStyle name="InputDataJM 2" xfId="554" xr:uid="{00000000-0005-0000-0000-000014010000}"/>
    <cellStyle name="InputDataJM 3" xfId="440" xr:uid="{00000000-0005-0000-0000-000015010000}"/>
    <cellStyle name="InputDataJM 4" xfId="420" xr:uid="{00000000-0005-0000-0000-000016010000}"/>
    <cellStyle name="InputDataJM 5" xfId="653" xr:uid="{00000000-0005-0000-0000-000017010000}"/>
    <cellStyle name="InputDataJM 6" xfId="820" xr:uid="{00000000-0005-0000-0000-000018010000}"/>
    <cellStyle name="InputDataJM 7" xfId="831" xr:uid="{00000000-0005-0000-0000-000019010000}"/>
    <cellStyle name="InputDataJM 8" xfId="822" xr:uid="{00000000-0005-0000-0000-00001A010000}"/>
    <cellStyle name="InputDataJM 9" xfId="829" xr:uid="{00000000-0005-0000-0000-00001B010000}"/>
    <cellStyle name="Interformula" xfId="317" xr:uid="{00000000-0005-0000-0000-00001C010000}"/>
    <cellStyle name="Internal link" xfId="265" xr:uid="{00000000-0005-0000-0000-00001D010000}"/>
    <cellStyle name="Line Item" xfId="267" xr:uid="{00000000-0005-0000-0000-00001E010000}"/>
    <cellStyle name="Line Item Input" xfId="270" xr:uid="{00000000-0005-0000-0000-00001F010000}"/>
    <cellStyle name="Line Item_Peter WP" xfId="319" xr:uid="{00000000-0005-0000-0000-000020010000}"/>
    <cellStyle name="Linked Cell 2" xfId="117" xr:uid="{00000000-0005-0000-0000-000021010000}"/>
    <cellStyle name="Linked Cell 2 2" xfId="269" xr:uid="{00000000-0005-0000-0000-000022010000}"/>
    <cellStyle name="MDA" xfId="318" xr:uid="{00000000-0005-0000-0000-000023010000}"/>
    <cellStyle name="Millares [0]_Capex modelo negocio" xfId="320" xr:uid="{00000000-0005-0000-0000-000024010000}"/>
    <cellStyle name="Millares_Capex modelo negocio" xfId="321" xr:uid="{00000000-0005-0000-0000-000025010000}"/>
    <cellStyle name="Moneda [0]_Garantías 2.0" xfId="322" xr:uid="{00000000-0005-0000-0000-000026010000}"/>
    <cellStyle name="Moneda_Garantías 2.0" xfId="323" xr:uid="{00000000-0005-0000-0000-000027010000}"/>
    <cellStyle name="Month" xfId="324" xr:uid="{00000000-0005-0000-0000-000028010000}"/>
    <cellStyle name="Neutral 2" xfId="118" xr:uid="{00000000-0005-0000-0000-000029010000}"/>
    <cellStyle name="Neutral 2 2" xfId="325" xr:uid="{00000000-0005-0000-0000-00002A010000}"/>
    <cellStyle name="New Times Roman" xfId="326" xr:uid="{00000000-0005-0000-0000-00002B010000}"/>
    <cellStyle name="Normal" xfId="0" builtinId="0"/>
    <cellStyle name="Normal - Style1" xfId="327" xr:uid="{00000000-0005-0000-0000-00002D010000}"/>
    <cellStyle name="Normal 10" xfId="119" xr:uid="{00000000-0005-0000-0000-00002E010000}"/>
    <cellStyle name="Normal 2" xfId="120" xr:uid="{00000000-0005-0000-0000-00002F010000}"/>
    <cellStyle name="Normal 2 2" xfId="216" xr:uid="{00000000-0005-0000-0000-000030010000}"/>
    <cellStyle name="Normal 2 3" xfId="274" xr:uid="{00000000-0005-0000-0000-000031010000}"/>
    <cellStyle name="Normal 27" xfId="277" xr:uid="{00000000-0005-0000-0000-000032010000}"/>
    <cellStyle name="Normal 3" xfId="1" xr:uid="{00000000-0005-0000-0000-000033010000}"/>
    <cellStyle name="Normal 3 2" xfId="121" xr:uid="{00000000-0005-0000-0000-000034010000}"/>
    <cellStyle name="Normal 4" xfId="122" xr:uid="{00000000-0005-0000-0000-000035010000}"/>
    <cellStyle name="Normal 5" xfId="123" xr:uid="{00000000-0005-0000-0000-000036010000}"/>
    <cellStyle name="Normal 5 2" xfId="124" xr:uid="{00000000-0005-0000-0000-000037010000}"/>
    <cellStyle name="Normal 6" xfId="125" xr:uid="{00000000-0005-0000-0000-000038010000}"/>
    <cellStyle name="Normal 7" xfId="126" xr:uid="{00000000-0005-0000-0000-000039010000}"/>
    <cellStyle name="Normal 7 2" xfId="279" xr:uid="{00000000-0005-0000-0000-00003A010000}"/>
    <cellStyle name="Normal 8" xfId="127" xr:uid="{00000000-0005-0000-0000-00003B010000}"/>
    <cellStyle name="Normal 8 2" xfId="128" xr:uid="{00000000-0005-0000-0000-00003C010000}"/>
    <cellStyle name="Normal 9" xfId="129" xr:uid="{00000000-0005-0000-0000-00003D010000}"/>
    <cellStyle name="Normal^laroux_3_VERA_VERA" xfId="328" xr:uid="{00000000-0005-0000-0000-00003E010000}"/>
    <cellStyle name="Note 2" xfId="130" xr:uid="{00000000-0005-0000-0000-00003F010000}"/>
    <cellStyle name="Note 2 2" xfId="329" xr:uid="{00000000-0005-0000-0000-000040010000}"/>
    <cellStyle name="Note 3" xfId="131" xr:uid="{00000000-0005-0000-0000-000041010000}"/>
    <cellStyle name="Note 4" xfId="132" xr:uid="{00000000-0005-0000-0000-000042010000}"/>
    <cellStyle name="Note heading" xfId="330" xr:uid="{00000000-0005-0000-0000-000043010000}"/>
    <cellStyle name="Number" xfId="331" xr:uid="{00000000-0005-0000-0000-000044010000}"/>
    <cellStyle name="Number Input" xfId="332" xr:uid="{00000000-0005-0000-0000-000045010000}"/>
    <cellStyle name="Number Total" xfId="333" xr:uid="{00000000-0005-0000-0000-000046010000}"/>
    <cellStyle name="Number Total 2" xfId="601" xr:uid="{00000000-0005-0000-0000-000047010000}"/>
    <cellStyle name="Number Total 3" xfId="411" xr:uid="{00000000-0005-0000-0000-000048010000}"/>
    <cellStyle name="Number Total 4" xfId="656" xr:uid="{00000000-0005-0000-0000-000049010000}"/>
    <cellStyle name="Number Total 5" xfId="682" xr:uid="{00000000-0005-0000-0000-00004A010000}"/>
    <cellStyle name="Number_Peter WP" xfId="334" xr:uid="{00000000-0005-0000-0000-00004B010000}"/>
    <cellStyle name="NumberWholeUnlocked" xfId="335" xr:uid="{00000000-0005-0000-0000-00004C010000}"/>
    <cellStyle name="OutgoingData" xfId="336" xr:uid="{00000000-0005-0000-0000-00004D010000}"/>
    <cellStyle name="Output 2" xfId="133" xr:uid="{00000000-0005-0000-0000-00004E010000}"/>
    <cellStyle name="Output 2 2" xfId="337" xr:uid="{00000000-0005-0000-0000-00004F010000}"/>
    <cellStyle name="Output 2 2 2" xfId="605" xr:uid="{00000000-0005-0000-0000-000050010000}"/>
    <cellStyle name="Output 2 2 3" xfId="410" xr:uid="{00000000-0005-0000-0000-000051010000}"/>
    <cellStyle name="Output 2 2 4" xfId="657" xr:uid="{00000000-0005-0000-0000-000052010000}"/>
    <cellStyle name="Output 2 2 5" xfId="683" xr:uid="{00000000-0005-0000-0000-000053010000}"/>
    <cellStyle name="Output 2 2 6" xfId="808" xr:uid="{00000000-0005-0000-0000-000054010000}"/>
    <cellStyle name="Output 2 2 7" xfId="833" xr:uid="{00000000-0005-0000-0000-000055010000}"/>
    <cellStyle name="Output 2 2 8" xfId="809" xr:uid="{00000000-0005-0000-0000-000056010000}"/>
    <cellStyle name="Output 2 2 9" xfId="832" xr:uid="{00000000-0005-0000-0000-000057010000}"/>
    <cellStyle name="page" xfId="338" xr:uid="{00000000-0005-0000-0000-000058010000}"/>
    <cellStyle name="page 2" xfId="581" xr:uid="{00000000-0005-0000-0000-000059010000}"/>
    <cellStyle name="page 3" xfId="658" xr:uid="{00000000-0005-0000-0000-00005A010000}"/>
    <cellStyle name="page 4" xfId="684" xr:uid="{00000000-0005-0000-0000-00005B010000}"/>
    <cellStyle name="Percent" xfId="2" builtinId="5"/>
    <cellStyle name="Percent 2" xfId="134" xr:uid="{00000000-0005-0000-0000-00005D010000}"/>
    <cellStyle name="Percent 2 2" xfId="276" xr:uid="{00000000-0005-0000-0000-00005E010000}"/>
    <cellStyle name="Percent 3" xfId="135" xr:uid="{00000000-0005-0000-0000-00005F010000}"/>
    <cellStyle name="Percent 4" xfId="136" xr:uid="{00000000-0005-0000-0000-000060010000}"/>
    <cellStyle name="Percent 5" xfId="395" xr:uid="{00000000-0005-0000-0000-000061010000}"/>
    <cellStyle name="Percent Input" xfId="339" xr:uid="{00000000-0005-0000-0000-000062010000}"/>
    <cellStyle name="price" xfId="340" xr:uid="{00000000-0005-0000-0000-000063010000}"/>
    <cellStyle name="PSChar" xfId="341" xr:uid="{00000000-0005-0000-0000-000064010000}"/>
    <cellStyle name="PSDate" xfId="342" xr:uid="{00000000-0005-0000-0000-000065010000}"/>
    <cellStyle name="PSDec" xfId="343" xr:uid="{00000000-0005-0000-0000-000066010000}"/>
    <cellStyle name="PSHeading" xfId="344" xr:uid="{00000000-0005-0000-0000-000067010000}"/>
    <cellStyle name="PSInt" xfId="345" xr:uid="{00000000-0005-0000-0000-000068010000}"/>
    <cellStyle name="PSSpacer" xfId="346" xr:uid="{00000000-0005-0000-0000-000069010000}"/>
    <cellStyle name="RHColumnHeading" xfId="212" xr:uid="{00000000-0005-0000-0000-00006A010000}"/>
    <cellStyle name="RHHeading" xfId="213" xr:uid="{00000000-0005-0000-0000-00006B010000}"/>
    <cellStyle name="RHJobTitle" xfId="214" xr:uid="{00000000-0005-0000-0000-00006C010000}"/>
    <cellStyle name="RHSubTotal" xfId="215" xr:uid="{00000000-0005-0000-0000-00006D010000}"/>
    <cellStyle name="SAPBEXaggData" xfId="137" xr:uid="{00000000-0005-0000-0000-00006E010000}"/>
    <cellStyle name="SAPBEXaggData 10" xfId="834" xr:uid="{00000000-0005-0000-0000-00006F010000}"/>
    <cellStyle name="SAPBEXaggData 2" xfId="138" xr:uid="{00000000-0005-0000-0000-000070010000}"/>
    <cellStyle name="SAPBEXaggData 2 2" xfId="603" xr:uid="{00000000-0005-0000-0000-000071010000}"/>
    <cellStyle name="SAPBEXaggData 2 3" xfId="451" xr:uid="{00000000-0005-0000-0000-000072010000}"/>
    <cellStyle name="SAPBEXaggData 2 4" xfId="626" xr:uid="{00000000-0005-0000-0000-000073010000}"/>
    <cellStyle name="SAPBEXaggData 2 5" xfId="797" xr:uid="{00000000-0005-0000-0000-000074010000}"/>
    <cellStyle name="SAPBEXaggData 2 6" xfId="846" xr:uid="{00000000-0005-0000-0000-000075010000}"/>
    <cellStyle name="SAPBEXaggData 2 7" xfId="806" xr:uid="{00000000-0005-0000-0000-000076010000}"/>
    <cellStyle name="SAPBEXaggData 2 8" xfId="835" xr:uid="{00000000-0005-0000-0000-000077010000}"/>
    <cellStyle name="SAPBEXaggData 3" xfId="347" xr:uid="{00000000-0005-0000-0000-000078010000}"/>
    <cellStyle name="SAPBEXaggData 3 2" xfId="409" xr:uid="{00000000-0005-0000-0000-000079010000}"/>
    <cellStyle name="SAPBEXaggData 3 3" xfId="659" xr:uid="{00000000-0005-0000-0000-00007A010000}"/>
    <cellStyle name="SAPBEXaggData 3 4" xfId="685" xr:uid="{00000000-0005-0000-0000-00007B010000}"/>
    <cellStyle name="SAPBEXaggData 3 5" xfId="796" xr:uid="{00000000-0005-0000-0000-00007C010000}"/>
    <cellStyle name="SAPBEXaggData 3 6" xfId="847" xr:uid="{00000000-0005-0000-0000-00007D010000}"/>
    <cellStyle name="SAPBEXaggData 3 7" xfId="805" xr:uid="{00000000-0005-0000-0000-00007E010000}"/>
    <cellStyle name="SAPBEXaggData 3 8" xfId="836" xr:uid="{00000000-0005-0000-0000-00007F010000}"/>
    <cellStyle name="SAPBEXaggData 4" xfId="604" xr:uid="{00000000-0005-0000-0000-000080010000}"/>
    <cellStyle name="SAPBEXaggData 5" xfId="483" xr:uid="{00000000-0005-0000-0000-000081010000}"/>
    <cellStyle name="SAPBEXaggData 6" xfId="449" xr:uid="{00000000-0005-0000-0000-000082010000}"/>
    <cellStyle name="SAPBEXaggData 7" xfId="798" xr:uid="{00000000-0005-0000-0000-000083010000}"/>
    <cellStyle name="SAPBEXaggData 8" xfId="845" xr:uid="{00000000-0005-0000-0000-000084010000}"/>
    <cellStyle name="SAPBEXaggData 9" xfId="807" xr:uid="{00000000-0005-0000-0000-000085010000}"/>
    <cellStyle name="SAPBEXaggDataEmph" xfId="139" xr:uid="{00000000-0005-0000-0000-000086010000}"/>
    <cellStyle name="SAPBEXaggDataEmph 10" xfId="837" xr:uid="{00000000-0005-0000-0000-000087010000}"/>
    <cellStyle name="SAPBEXaggDataEmph 2" xfId="140" xr:uid="{00000000-0005-0000-0000-000088010000}"/>
    <cellStyle name="SAPBEXaggDataEmph 2 2" xfId="600" xr:uid="{00000000-0005-0000-0000-000089010000}"/>
    <cellStyle name="SAPBEXaggDataEmph 2 3" xfId="523" xr:uid="{00000000-0005-0000-0000-00008A010000}"/>
    <cellStyle name="SAPBEXaggDataEmph 2 4" xfId="418" xr:uid="{00000000-0005-0000-0000-00008B010000}"/>
    <cellStyle name="SAPBEXaggDataEmph 2 5" xfId="794" xr:uid="{00000000-0005-0000-0000-00008C010000}"/>
    <cellStyle name="SAPBEXaggDataEmph 2 6" xfId="849" xr:uid="{00000000-0005-0000-0000-00008D010000}"/>
    <cellStyle name="SAPBEXaggDataEmph 2 7" xfId="803" xr:uid="{00000000-0005-0000-0000-00008E010000}"/>
    <cellStyle name="SAPBEXaggDataEmph 2 8" xfId="838" xr:uid="{00000000-0005-0000-0000-00008F010000}"/>
    <cellStyle name="SAPBEXaggDataEmph 3" xfId="348" xr:uid="{00000000-0005-0000-0000-000090010000}"/>
    <cellStyle name="SAPBEXaggDataEmph 3 2" xfId="582" xr:uid="{00000000-0005-0000-0000-000091010000}"/>
    <cellStyle name="SAPBEXaggDataEmph 3 3" xfId="660" xr:uid="{00000000-0005-0000-0000-000092010000}"/>
    <cellStyle name="SAPBEXaggDataEmph 3 4" xfId="686" xr:uid="{00000000-0005-0000-0000-000093010000}"/>
    <cellStyle name="SAPBEXaggDataEmph 3 5" xfId="793" xr:uid="{00000000-0005-0000-0000-000094010000}"/>
    <cellStyle name="SAPBEXaggDataEmph 3 6" xfId="850" xr:uid="{00000000-0005-0000-0000-000095010000}"/>
    <cellStyle name="SAPBEXaggDataEmph 3 7" xfId="802" xr:uid="{00000000-0005-0000-0000-000096010000}"/>
    <cellStyle name="SAPBEXaggDataEmph 3 8" xfId="839" xr:uid="{00000000-0005-0000-0000-000097010000}"/>
    <cellStyle name="SAPBEXaggDataEmph 4" xfId="602" xr:uid="{00000000-0005-0000-0000-000098010000}"/>
    <cellStyle name="SAPBEXaggDataEmph 5" xfId="614" xr:uid="{00000000-0005-0000-0000-000099010000}"/>
    <cellStyle name="SAPBEXaggDataEmph 6" xfId="571" xr:uid="{00000000-0005-0000-0000-00009A010000}"/>
    <cellStyle name="SAPBEXaggDataEmph 7" xfId="795" xr:uid="{00000000-0005-0000-0000-00009B010000}"/>
    <cellStyle name="SAPBEXaggDataEmph 8" xfId="848" xr:uid="{00000000-0005-0000-0000-00009C010000}"/>
    <cellStyle name="SAPBEXaggDataEmph 9" xfId="804" xr:uid="{00000000-0005-0000-0000-00009D010000}"/>
    <cellStyle name="SAPBEXaggItem" xfId="141" xr:uid="{00000000-0005-0000-0000-00009E010000}"/>
    <cellStyle name="SAPBEXaggItem 10" xfId="840" xr:uid="{00000000-0005-0000-0000-00009F010000}"/>
    <cellStyle name="SAPBEXaggItem 2" xfId="142" xr:uid="{00000000-0005-0000-0000-0000A0010000}"/>
    <cellStyle name="SAPBEXaggItem 2 2" xfId="598" xr:uid="{00000000-0005-0000-0000-0000A1010000}"/>
    <cellStyle name="SAPBEXaggItem 2 3" xfId="484" xr:uid="{00000000-0005-0000-0000-0000A2010000}"/>
    <cellStyle name="SAPBEXaggItem 2 4" xfId="482" xr:uid="{00000000-0005-0000-0000-0000A3010000}"/>
    <cellStyle name="SAPBEXaggItem 2 5" xfId="791" xr:uid="{00000000-0005-0000-0000-0000A4010000}"/>
    <cellStyle name="SAPBEXaggItem 2 6" xfId="852" xr:uid="{00000000-0005-0000-0000-0000A5010000}"/>
    <cellStyle name="SAPBEXaggItem 2 7" xfId="800" xr:uid="{00000000-0005-0000-0000-0000A6010000}"/>
    <cellStyle name="SAPBEXaggItem 2 8" xfId="841" xr:uid="{00000000-0005-0000-0000-0000A7010000}"/>
    <cellStyle name="SAPBEXaggItem 3" xfId="349" xr:uid="{00000000-0005-0000-0000-0000A8010000}"/>
    <cellStyle name="SAPBEXaggItem 3 2" xfId="408" xr:uid="{00000000-0005-0000-0000-0000A9010000}"/>
    <cellStyle name="SAPBEXaggItem 3 3" xfId="661" xr:uid="{00000000-0005-0000-0000-0000AA010000}"/>
    <cellStyle name="SAPBEXaggItem 3 4" xfId="687" xr:uid="{00000000-0005-0000-0000-0000AB010000}"/>
    <cellStyle name="SAPBEXaggItem 3 5" xfId="790" xr:uid="{00000000-0005-0000-0000-0000AC010000}"/>
    <cellStyle name="SAPBEXaggItem 3 6" xfId="853" xr:uid="{00000000-0005-0000-0000-0000AD010000}"/>
    <cellStyle name="SAPBEXaggItem 3 7" xfId="799" xr:uid="{00000000-0005-0000-0000-0000AE010000}"/>
    <cellStyle name="SAPBEXaggItem 3 8" xfId="842" xr:uid="{00000000-0005-0000-0000-0000AF010000}"/>
    <cellStyle name="SAPBEXaggItem 4" xfId="599" xr:uid="{00000000-0005-0000-0000-0000B0010000}"/>
    <cellStyle name="SAPBEXaggItem 5" xfId="446" xr:uid="{00000000-0005-0000-0000-0000B1010000}"/>
    <cellStyle name="SAPBEXaggItem 6" xfId="511" xr:uid="{00000000-0005-0000-0000-0000B2010000}"/>
    <cellStyle name="SAPBEXaggItem 7" xfId="792" xr:uid="{00000000-0005-0000-0000-0000B3010000}"/>
    <cellStyle name="SAPBEXaggItem 8" xfId="851" xr:uid="{00000000-0005-0000-0000-0000B4010000}"/>
    <cellStyle name="SAPBEXaggItem 9" xfId="801" xr:uid="{00000000-0005-0000-0000-0000B5010000}"/>
    <cellStyle name="SAPBEXaggItemX" xfId="143" xr:uid="{00000000-0005-0000-0000-0000B6010000}"/>
    <cellStyle name="SAPBEXaggItemX 2" xfId="480" xr:uid="{00000000-0005-0000-0000-0000B7010000}"/>
    <cellStyle name="SAPBEXaggItemX 3" xfId="447" xr:uid="{00000000-0005-0000-0000-0000B8010000}"/>
    <cellStyle name="SAPBEXaggItemX 4" xfId="422" xr:uid="{00000000-0005-0000-0000-0000B9010000}"/>
    <cellStyle name="SAPBEXaggItemX 5" xfId="789" xr:uid="{00000000-0005-0000-0000-0000BA010000}"/>
    <cellStyle name="SAPBEXaggItemX 6" xfId="854" xr:uid="{00000000-0005-0000-0000-0000BB010000}"/>
    <cellStyle name="SAPBEXaggItemX 7" xfId="788" xr:uid="{00000000-0005-0000-0000-0000BC010000}"/>
    <cellStyle name="SAPBEXaggItemX 8" xfId="843" xr:uid="{00000000-0005-0000-0000-0000BD010000}"/>
    <cellStyle name="SAPBEXchaText" xfId="144" xr:uid="{00000000-0005-0000-0000-0000BE010000}"/>
    <cellStyle name="SAPBEXchaText 2" xfId="145" xr:uid="{00000000-0005-0000-0000-0000BF010000}"/>
    <cellStyle name="SAPBEXchaText 2 2" xfId="597" xr:uid="{00000000-0005-0000-0000-0000C0010000}"/>
    <cellStyle name="SAPBEXchaText 2 3" xfId="485" xr:uid="{00000000-0005-0000-0000-0000C1010000}"/>
    <cellStyle name="SAPBEXchaText 2 4" xfId="450" xr:uid="{00000000-0005-0000-0000-0000C2010000}"/>
    <cellStyle name="SAPBEXchaText 2 5" xfId="787" xr:uid="{00000000-0005-0000-0000-0000C3010000}"/>
    <cellStyle name="SAPBEXchaText 2 6" xfId="860" xr:uid="{00000000-0005-0000-0000-0000C4010000}"/>
    <cellStyle name="SAPBEXchaText 2 7" xfId="759" xr:uid="{00000000-0005-0000-0000-0000C5010000}"/>
    <cellStyle name="SAPBEXchaText 2 8" xfId="844" xr:uid="{00000000-0005-0000-0000-0000C6010000}"/>
    <cellStyle name="SAPBEXchaText 3" xfId="350" xr:uid="{00000000-0005-0000-0000-0000C7010000}"/>
    <cellStyle name="SAPBEXexcBad7" xfId="146" xr:uid="{00000000-0005-0000-0000-0000C8010000}"/>
    <cellStyle name="SAPBEXexcBad7 10" xfId="861" xr:uid="{00000000-0005-0000-0000-0000C9010000}"/>
    <cellStyle name="SAPBEXexcBad7 2" xfId="147" xr:uid="{00000000-0005-0000-0000-0000CA010000}"/>
    <cellStyle name="SAPBEXexcBad7 2 2" xfId="596" xr:uid="{00000000-0005-0000-0000-0000CB010000}"/>
    <cellStyle name="SAPBEXexcBad7 2 3" xfId="486" xr:uid="{00000000-0005-0000-0000-0000CC010000}"/>
    <cellStyle name="SAPBEXexcBad7 2 4" xfId="566" xr:uid="{00000000-0005-0000-0000-0000CD010000}"/>
    <cellStyle name="SAPBEXexcBad7 2 5" xfId="785" xr:uid="{00000000-0005-0000-0000-0000CE010000}"/>
    <cellStyle name="SAPBEXexcBad7 2 6" xfId="863" xr:uid="{00000000-0005-0000-0000-0000CF010000}"/>
    <cellStyle name="SAPBEXexcBad7 2 7" xfId="756" xr:uid="{00000000-0005-0000-0000-0000D0010000}"/>
    <cellStyle name="SAPBEXexcBad7 2 8" xfId="889" xr:uid="{00000000-0005-0000-0000-0000D1010000}"/>
    <cellStyle name="SAPBEXexcBad7 3" xfId="351" xr:uid="{00000000-0005-0000-0000-0000D2010000}"/>
    <cellStyle name="SAPBEXexcBad7 3 2" xfId="583" xr:uid="{00000000-0005-0000-0000-0000D3010000}"/>
    <cellStyle name="SAPBEXexcBad7 3 3" xfId="662" xr:uid="{00000000-0005-0000-0000-0000D4010000}"/>
    <cellStyle name="SAPBEXexcBad7 3 4" xfId="688" xr:uid="{00000000-0005-0000-0000-0000D5010000}"/>
    <cellStyle name="SAPBEXexcBad7 3 5" xfId="784" xr:uid="{00000000-0005-0000-0000-0000D6010000}"/>
    <cellStyle name="SAPBEXexcBad7 3 6" xfId="864" xr:uid="{00000000-0005-0000-0000-0000D7010000}"/>
    <cellStyle name="SAPBEXexcBad7 3 7" xfId="755" xr:uid="{00000000-0005-0000-0000-0000D8010000}"/>
    <cellStyle name="SAPBEXexcBad7 3 8" xfId="891" xr:uid="{00000000-0005-0000-0000-0000D9010000}"/>
    <cellStyle name="SAPBEXexcBad7 4" xfId="479" xr:uid="{00000000-0005-0000-0000-0000DA010000}"/>
    <cellStyle name="SAPBEXexcBad7 5" xfId="615" xr:uid="{00000000-0005-0000-0000-0000DB010000}"/>
    <cellStyle name="SAPBEXexcBad7 6" xfId="568" xr:uid="{00000000-0005-0000-0000-0000DC010000}"/>
    <cellStyle name="SAPBEXexcBad7 7" xfId="786" xr:uid="{00000000-0005-0000-0000-0000DD010000}"/>
    <cellStyle name="SAPBEXexcBad7 8" xfId="862" xr:uid="{00000000-0005-0000-0000-0000DE010000}"/>
    <cellStyle name="SAPBEXexcBad7 9" xfId="757" xr:uid="{00000000-0005-0000-0000-0000DF010000}"/>
    <cellStyle name="SAPBEXexcBad8" xfId="148" xr:uid="{00000000-0005-0000-0000-0000E0010000}"/>
    <cellStyle name="SAPBEXexcBad8 10" xfId="892" xr:uid="{00000000-0005-0000-0000-0000E1010000}"/>
    <cellStyle name="SAPBEXexcBad8 2" xfId="149" xr:uid="{00000000-0005-0000-0000-0000E2010000}"/>
    <cellStyle name="SAPBEXexcBad8 2 2" xfId="477" xr:uid="{00000000-0005-0000-0000-0000E3010000}"/>
    <cellStyle name="SAPBEXexcBad8 2 3" xfId="616" xr:uid="{00000000-0005-0000-0000-0000E4010000}"/>
    <cellStyle name="SAPBEXexcBad8 2 4" xfId="443" xr:uid="{00000000-0005-0000-0000-0000E5010000}"/>
    <cellStyle name="SAPBEXexcBad8 2 5" xfId="782" xr:uid="{00000000-0005-0000-0000-0000E6010000}"/>
    <cellStyle name="SAPBEXexcBad8 2 6" xfId="866" xr:uid="{00000000-0005-0000-0000-0000E7010000}"/>
    <cellStyle name="SAPBEXexcBad8 2 7" xfId="751" xr:uid="{00000000-0005-0000-0000-0000E8010000}"/>
    <cellStyle name="SAPBEXexcBad8 2 8" xfId="893" xr:uid="{00000000-0005-0000-0000-0000E9010000}"/>
    <cellStyle name="SAPBEXexcBad8 3" xfId="352" xr:uid="{00000000-0005-0000-0000-0000EA010000}"/>
    <cellStyle name="SAPBEXexcBad8 3 2" xfId="407" xr:uid="{00000000-0005-0000-0000-0000EB010000}"/>
    <cellStyle name="SAPBEXexcBad8 3 3" xfId="663" xr:uid="{00000000-0005-0000-0000-0000EC010000}"/>
    <cellStyle name="SAPBEXexcBad8 3 4" xfId="689" xr:uid="{00000000-0005-0000-0000-0000ED010000}"/>
    <cellStyle name="SAPBEXexcBad8 3 5" xfId="781" xr:uid="{00000000-0005-0000-0000-0000EE010000}"/>
    <cellStyle name="SAPBEXexcBad8 3 6" xfId="867" xr:uid="{00000000-0005-0000-0000-0000EF010000}"/>
    <cellStyle name="SAPBEXexcBad8 3 7" xfId="749" xr:uid="{00000000-0005-0000-0000-0000F0010000}"/>
    <cellStyle name="SAPBEXexcBad8 3 8" xfId="894" xr:uid="{00000000-0005-0000-0000-0000F1010000}"/>
    <cellStyle name="SAPBEXexcBad8 4" xfId="478" xr:uid="{00000000-0005-0000-0000-0000F2010000}"/>
    <cellStyle name="SAPBEXexcBad8 5" xfId="487" xr:uid="{00000000-0005-0000-0000-0000F3010000}"/>
    <cellStyle name="SAPBEXexcBad8 6" xfId="412" xr:uid="{00000000-0005-0000-0000-0000F4010000}"/>
    <cellStyle name="SAPBEXexcBad8 7" xfId="783" xr:uid="{00000000-0005-0000-0000-0000F5010000}"/>
    <cellStyle name="SAPBEXexcBad8 8" xfId="865" xr:uid="{00000000-0005-0000-0000-0000F6010000}"/>
    <cellStyle name="SAPBEXexcBad8 9" xfId="754" xr:uid="{00000000-0005-0000-0000-0000F7010000}"/>
    <cellStyle name="SAPBEXexcBad9" xfId="150" xr:uid="{00000000-0005-0000-0000-0000F8010000}"/>
    <cellStyle name="SAPBEXexcBad9 10" xfId="895" xr:uid="{00000000-0005-0000-0000-0000F9010000}"/>
    <cellStyle name="SAPBEXexcBad9 2" xfId="151" xr:uid="{00000000-0005-0000-0000-0000FA010000}"/>
    <cellStyle name="SAPBEXexcBad9 2 2" xfId="564" xr:uid="{00000000-0005-0000-0000-0000FB010000}"/>
    <cellStyle name="SAPBEXexcBad9 2 3" xfId="445" xr:uid="{00000000-0005-0000-0000-0000FC010000}"/>
    <cellStyle name="SAPBEXexcBad9 2 4" xfId="629" xr:uid="{00000000-0005-0000-0000-0000FD010000}"/>
    <cellStyle name="SAPBEXexcBad9 2 5" xfId="779" xr:uid="{00000000-0005-0000-0000-0000FE010000}"/>
    <cellStyle name="SAPBEXexcBad9 2 6" xfId="869" xr:uid="{00000000-0005-0000-0000-0000FF010000}"/>
    <cellStyle name="SAPBEXexcBad9 2 7" xfId="747" xr:uid="{00000000-0005-0000-0000-000000020000}"/>
    <cellStyle name="SAPBEXexcBad9 2 8" xfId="898" xr:uid="{00000000-0005-0000-0000-000001020000}"/>
    <cellStyle name="SAPBEXexcBad9 3" xfId="353" xr:uid="{00000000-0005-0000-0000-000002020000}"/>
    <cellStyle name="SAPBEXexcBad9 3 2" xfId="406" xr:uid="{00000000-0005-0000-0000-000003020000}"/>
    <cellStyle name="SAPBEXexcBad9 3 3" xfId="664" xr:uid="{00000000-0005-0000-0000-000004020000}"/>
    <cellStyle name="SAPBEXexcBad9 3 4" xfId="690" xr:uid="{00000000-0005-0000-0000-000005020000}"/>
    <cellStyle name="SAPBEXexcBad9 3 5" xfId="778" xr:uid="{00000000-0005-0000-0000-000006020000}"/>
    <cellStyle name="SAPBEXexcBad9 3 6" xfId="870" xr:uid="{00000000-0005-0000-0000-000007020000}"/>
    <cellStyle name="SAPBEXexcBad9 3 7" xfId="745" xr:uid="{00000000-0005-0000-0000-000008020000}"/>
    <cellStyle name="SAPBEXexcBad9 3 8" xfId="900" xr:uid="{00000000-0005-0000-0000-000009020000}"/>
    <cellStyle name="SAPBEXexcBad9 4" xfId="476" xr:uid="{00000000-0005-0000-0000-00000A020000}"/>
    <cellStyle name="SAPBEXexcBad9 5" xfId="525" xr:uid="{00000000-0005-0000-0000-00000B020000}"/>
    <cellStyle name="SAPBEXexcBad9 6" xfId="421" xr:uid="{00000000-0005-0000-0000-00000C020000}"/>
    <cellStyle name="SAPBEXexcBad9 7" xfId="780" xr:uid="{00000000-0005-0000-0000-00000D020000}"/>
    <cellStyle name="SAPBEXexcBad9 8" xfId="868" xr:uid="{00000000-0005-0000-0000-00000E020000}"/>
    <cellStyle name="SAPBEXexcBad9 9" xfId="748" xr:uid="{00000000-0005-0000-0000-00000F020000}"/>
    <cellStyle name="SAPBEXexcCritical4" xfId="152" xr:uid="{00000000-0005-0000-0000-000010020000}"/>
    <cellStyle name="SAPBEXexcCritical4 10" xfId="901" xr:uid="{00000000-0005-0000-0000-000011020000}"/>
    <cellStyle name="SAPBEXexcCritical4 2" xfId="153" xr:uid="{00000000-0005-0000-0000-000012020000}"/>
    <cellStyle name="SAPBEXexcCritical4 2 2" xfId="474" xr:uid="{00000000-0005-0000-0000-000013020000}"/>
    <cellStyle name="SAPBEXexcCritical4 2 3" xfId="442" xr:uid="{00000000-0005-0000-0000-000014020000}"/>
    <cellStyle name="SAPBEXexcCritical4 2 4" xfId="513" xr:uid="{00000000-0005-0000-0000-000015020000}"/>
    <cellStyle name="SAPBEXexcCritical4 2 5" xfId="776" xr:uid="{00000000-0005-0000-0000-000016020000}"/>
    <cellStyle name="SAPBEXexcCritical4 2 6" xfId="872" xr:uid="{00000000-0005-0000-0000-000017020000}"/>
    <cellStyle name="SAPBEXexcCritical4 2 7" xfId="957" xr:uid="{00000000-0005-0000-0000-000018020000}"/>
    <cellStyle name="SAPBEXexcCritical4 2 8" xfId="902" xr:uid="{00000000-0005-0000-0000-000019020000}"/>
    <cellStyle name="SAPBEXexcCritical4 3" xfId="354" xr:uid="{00000000-0005-0000-0000-00001A020000}"/>
    <cellStyle name="SAPBEXexcCritical4 3 2" xfId="584" xr:uid="{00000000-0005-0000-0000-00001B020000}"/>
    <cellStyle name="SAPBEXexcCritical4 3 3" xfId="665" xr:uid="{00000000-0005-0000-0000-00001C020000}"/>
    <cellStyle name="SAPBEXexcCritical4 3 4" xfId="691" xr:uid="{00000000-0005-0000-0000-00001D020000}"/>
    <cellStyle name="SAPBEXexcCritical4 3 5" xfId="775" xr:uid="{00000000-0005-0000-0000-00001E020000}"/>
    <cellStyle name="SAPBEXexcCritical4 3 6" xfId="873" xr:uid="{00000000-0005-0000-0000-00001F020000}"/>
    <cellStyle name="SAPBEXexcCritical4 3 7" xfId="958" xr:uid="{00000000-0005-0000-0000-000020020000}"/>
    <cellStyle name="SAPBEXexcCritical4 3 8" xfId="904" xr:uid="{00000000-0005-0000-0000-000021020000}"/>
    <cellStyle name="SAPBEXexcCritical4 4" xfId="475" xr:uid="{00000000-0005-0000-0000-000022020000}"/>
    <cellStyle name="SAPBEXexcCritical4 5" xfId="444" xr:uid="{00000000-0005-0000-0000-000023020000}"/>
    <cellStyle name="SAPBEXexcCritical4 6" xfId="512" xr:uid="{00000000-0005-0000-0000-000024020000}"/>
    <cellStyle name="SAPBEXexcCritical4 7" xfId="777" xr:uid="{00000000-0005-0000-0000-000025020000}"/>
    <cellStyle name="SAPBEXexcCritical4 8" xfId="871" xr:uid="{00000000-0005-0000-0000-000026020000}"/>
    <cellStyle name="SAPBEXexcCritical4 9" xfId="956" xr:uid="{00000000-0005-0000-0000-000027020000}"/>
    <cellStyle name="SAPBEXexcCritical5" xfId="154" xr:uid="{00000000-0005-0000-0000-000028020000}"/>
    <cellStyle name="SAPBEXexcCritical5 10" xfId="905" xr:uid="{00000000-0005-0000-0000-000029020000}"/>
    <cellStyle name="SAPBEXexcCritical5 2" xfId="155" xr:uid="{00000000-0005-0000-0000-00002A020000}"/>
    <cellStyle name="SAPBEXexcCritical5 2 2" xfId="472" xr:uid="{00000000-0005-0000-0000-00002B020000}"/>
    <cellStyle name="SAPBEXexcCritical5 2 3" xfId="438" xr:uid="{00000000-0005-0000-0000-00002C020000}"/>
    <cellStyle name="SAPBEXexcCritical5 2 4" xfId="631" xr:uid="{00000000-0005-0000-0000-00002D020000}"/>
    <cellStyle name="SAPBEXexcCritical5 2 5" xfId="773" xr:uid="{00000000-0005-0000-0000-00002E020000}"/>
    <cellStyle name="SAPBEXexcCritical5 2 6" xfId="875" xr:uid="{00000000-0005-0000-0000-00002F020000}"/>
    <cellStyle name="SAPBEXexcCritical5 2 7" xfId="960" xr:uid="{00000000-0005-0000-0000-000030020000}"/>
    <cellStyle name="SAPBEXexcCritical5 2 8" xfId="922" xr:uid="{00000000-0005-0000-0000-000031020000}"/>
    <cellStyle name="SAPBEXexcCritical5 3" xfId="355" xr:uid="{00000000-0005-0000-0000-000032020000}"/>
    <cellStyle name="SAPBEXexcCritical5 3 2" xfId="405" xr:uid="{00000000-0005-0000-0000-000033020000}"/>
    <cellStyle name="SAPBEXexcCritical5 3 3" xfId="666" xr:uid="{00000000-0005-0000-0000-000034020000}"/>
    <cellStyle name="SAPBEXexcCritical5 3 4" xfId="692" xr:uid="{00000000-0005-0000-0000-000035020000}"/>
    <cellStyle name="SAPBEXexcCritical5 3 5" xfId="772" xr:uid="{00000000-0005-0000-0000-000036020000}"/>
    <cellStyle name="SAPBEXexcCritical5 3 6" xfId="876" xr:uid="{00000000-0005-0000-0000-000037020000}"/>
    <cellStyle name="SAPBEXexcCritical5 3 7" xfId="961" xr:uid="{00000000-0005-0000-0000-000038020000}"/>
    <cellStyle name="SAPBEXexcCritical5 3 8" xfId="923" xr:uid="{00000000-0005-0000-0000-000039020000}"/>
    <cellStyle name="SAPBEXexcCritical5 4" xfId="473" xr:uid="{00000000-0005-0000-0000-00003A020000}"/>
    <cellStyle name="SAPBEXexcCritical5 5" xfId="439" xr:uid="{00000000-0005-0000-0000-00003B020000}"/>
    <cellStyle name="SAPBEXexcCritical5 6" xfId="419" xr:uid="{00000000-0005-0000-0000-00003C020000}"/>
    <cellStyle name="SAPBEXexcCritical5 7" xfId="774" xr:uid="{00000000-0005-0000-0000-00003D020000}"/>
    <cellStyle name="SAPBEXexcCritical5 8" xfId="874" xr:uid="{00000000-0005-0000-0000-00003E020000}"/>
    <cellStyle name="SAPBEXexcCritical5 9" xfId="959" xr:uid="{00000000-0005-0000-0000-00003F020000}"/>
    <cellStyle name="SAPBEXexcCritical6" xfId="156" xr:uid="{00000000-0005-0000-0000-000040020000}"/>
    <cellStyle name="SAPBEXexcCritical6 10" xfId="928" xr:uid="{00000000-0005-0000-0000-000041020000}"/>
    <cellStyle name="SAPBEXexcCritical6 2" xfId="157" xr:uid="{00000000-0005-0000-0000-000042020000}"/>
    <cellStyle name="SAPBEXexcCritical6 2 2" xfId="470" xr:uid="{00000000-0005-0000-0000-000043020000}"/>
    <cellStyle name="SAPBEXexcCritical6 2 3" xfId="435" xr:uid="{00000000-0005-0000-0000-000044020000}"/>
    <cellStyle name="SAPBEXexcCritical6 2 4" xfId="417" xr:uid="{00000000-0005-0000-0000-000045020000}"/>
    <cellStyle name="SAPBEXexcCritical6 2 5" xfId="770" xr:uid="{00000000-0005-0000-0000-000046020000}"/>
    <cellStyle name="SAPBEXexcCritical6 2 6" xfId="878" xr:uid="{00000000-0005-0000-0000-000047020000}"/>
    <cellStyle name="SAPBEXexcCritical6 2 7" xfId="963" xr:uid="{00000000-0005-0000-0000-000048020000}"/>
    <cellStyle name="SAPBEXexcCritical6 2 8" xfId="942" xr:uid="{00000000-0005-0000-0000-000049020000}"/>
    <cellStyle name="SAPBEXexcCritical6 3" xfId="356" xr:uid="{00000000-0005-0000-0000-00004A020000}"/>
    <cellStyle name="SAPBEXexcCritical6 3 2" xfId="404" xr:uid="{00000000-0005-0000-0000-00004B020000}"/>
    <cellStyle name="SAPBEXexcCritical6 3 3" xfId="667" xr:uid="{00000000-0005-0000-0000-00004C020000}"/>
    <cellStyle name="SAPBEXexcCritical6 3 4" xfId="693" xr:uid="{00000000-0005-0000-0000-00004D020000}"/>
    <cellStyle name="SAPBEXexcCritical6 3 5" xfId="769" xr:uid="{00000000-0005-0000-0000-00004E020000}"/>
    <cellStyle name="SAPBEXexcCritical6 3 6" xfId="879" xr:uid="{00000000-0005-0000-0000-00004F020000}"/>
    <cellStyle name="SAPBEXexcCritical6 3 7" xfId="964" xr:uid="{00000000-0005-0000-0000-000050020000}"/>
    <cellStyle name="SAPBEXexcCritical6 3 8" xfId="943" xr:uid="{00000000-0005-0000-0000-000051020000}"/>
    <cellStyle name="SAPBEXexcCritical6 4" xfId="471" xr:uid="{00000000-0005-0000-0000-000052020000}"/>
    <cellStyle name="SAPBEXexcCritical6 5" xfId="572" xr:uid="{00000000-0005-0000-0000-000053020000}"/>
    <cellStyle name="SAPBEXexcCritical6 6" xfId="632" xr:uid="{00000000-0005-0000-0000-000054020000}"/>
    <cellStyle name="SAPBEXexcCritical6 7" xfId="771" xr:uid="{00000000-0005-0000-0000-000055020000}"/>
    <cellStyle name="SAPBEXexcCritical6 8" xfId="877" xr:uid="{00000000-0005-0000-0000-000056020000}"/>
    <cellStyle name="SAPBEXexcCritical6 9" xfId="962" xr:uid="{00000000-0005-0000-0000-000057020000}"/>
    <cellStyle name="SAPBEXexcGood1" xfId="158" xr:uid="{00000000-0005-0000-0000-000058020000}"/>
    <cellStyle name="SAPBEXexcGood1 10" xfId="945" xr:uid="{00000000-0005-0000-0000-000059020000}"/>
    <cellStyle name="SAPBEXexcGood1 2" xfId="159" xr:uid="{00000000-0005-0000-0000-00005A020000}"/>
    <cellStyle name="SAPBEXexcGood1 2 2" xfId="562" xr:uid="{00000000-0005-0000-0000-00005B020000}"/>
    <cellStyle name="SAPBEXexcGood1 2 3" xfId="488" xr:uid="{00000000-0005-0000-0000-00005C020000}"/>
    <cellStyle name="SAPBEXexcGood1 2 4" xfId="416" xr:uid="{00000000-0005-0000-0000-00005D020000}"/>
    <cellStyle name="SAPBEXexcGood1 2 5" xfId="767" xr:uid="{00000000-0005-0000-0000-00005E020000}"/>
    <cellStyle name="SAPBEXexcGood1 2 6" xfId="881" xr:uid="{00000000-0005-0000-0000-00005F020000}"/>
    <cellStyle name="SAPBEXexcGood1 2 7" xfId="966" xr:uid="{00000000-0005-0000-0000-000060020000}"/>
    <cellStyle name="SAPBEXexcGood1 2 8" xfId="946" xr:uid="{00000000-0005-0000-0000-000061020000}"/>
    <cellStyle name="SAPBEXexcGood1 3" xfId="357" xr:uid="{00000000-0005-0000-0000-000062020000}"/>
    <cellStyle name="SAPBEXexcGood1 3 2" xfId="585" xr:uid="{00000000-0005-0000-0000-000063020000}"/>
    <cellStyle name="SAPBEXexcGood1 3 3" xfId="668" xr:uid="{00000000-0005-0000-0000-000064020000}"/>
    <cellStyle name="SAPBEXexcGood1 3 4" xfId="694" xr:uid="{00000000-0005-0000-0000-000065020000}"/>
    <cellStyle name="SAPBEXexcGood1 3 5" xfId="766" xr:uid="{00000000-0005-0000-0000-000066020000}"/>
    <cellStyle name="SAPBEXexcGood1 3 6" xfId="882" xr:uid="{00000000-0005-0000-0000-000067020000}"/>
    <cellStyle name="SAPBEXexcGood1 3 7" xfId="967" xr:uid="{00000000-0005-0000-0000-000068020000}"/>
    <cellStyle name="SAPBEXexcGood1 3 8" xfId="950" xr:uid="{00000000-0005-0000-0000-000069020000}"/>
    <cellStyle name="SAPBEXexcGood1 4" xfId="397" xr:uid="{00000000-0005-0000-0000-00006A020000}"/>
    <cellStyle name="SAPBEXexcGood1 5" xfId="431" xr:uid="{00000000-0005-0000-0000-00006B020000}"/>
    <cellStyle name="SAPBEXexcGood1 6" xfId="633" xr:uid="{00000000-0005-0000-0000-00006C020000}"/>
    <cellStyle name="SAPBEXexcGood1 7" xfId="768" xr:uid="{00000000-0005-0000-0000-00006D020000}"/>
    <cellStyle name="SAPBEXexcGood1 8" xfId="880" xr:uid="{00000000-0005-0000-0000-00006E020000}"/>
    <cellStyle name="SAPBEXexcGood1 9" xfId="965" xr:uid="{00000000-0005-0000-0000-00006F020000}"/>
    <cellStyle name="SAPBEXexcGood2" xfId="160" xr:uid="{00000000-0005-0000-0000-000070020000}"/>
    <cellStyle name="SAPBEXexcGood2 10" xfId="951" xr:uid="{00000000-0005-0000-0000-000071020000}"/>
    <cellStyle name="SAPBEXexcGood2 2" xfId="161" xr:uid="{00000000-0005-0000-0000-000072020000}"/>
    <cellStyle name="SAPBEXexcGood2 2 2" xfId="518" xr:uid="{00000000-0005-0000-0000-000073020000}"/>
    <cellStyle name="SAPBEXexcGood2 2 3" xfId="429" xr:uid="{00000000-0005-0000-0000-000074020000}"/>
    <cellStyle name="SAPBEXexcGood2 2 4" xfId="441" xr:uid="{00000000-0005-0000-0000-000075020000}"/>
    <cellStyle name="SAPBEXexcGood2 2 5" xfId="764" xr:uid="{00000000-0005-0000-0000-000076020000}"/>
    <cellStyle name="SAPBEXexcGood2 2 6" xfId="884" xr:uid="{00000000-0005-0000-0000-000077020000}"/>
    <cellStyle name="SAPBEXexcGood2 2 7" xfId="969" xr:uid="{00000000-0005-0000-0000-000078020000}"/>
    <cellStyle name="SAPBEXexcGood2 2 8" xfId="952" xr:uid="{00000000-0005-0000-0000-000079020000}"/>
    <cellStyle name="SAPBEXexcGood2 3" xfId="358" xr:uid="{00000000-0005-0000-0000-00007A020000}"/>
    <cellStyle name="SAPBEXexcGood2 3 2" xfId="403" xr:uid="{00000000-0005-0000-0000-00007B020000}"/>
    <cellStyle name="SAPBEXexcGood2 3 3" xfId="669" xr:uid="{00000000-0005-0000-0000-00007C020000}"/>
    <cellStyle name="SAPBEXexcGood2 3 4" xfId="695" xr:uid="{00000000-0005-0000-0000-00007D020000}"/>
    <cellStyle name="SAPBEXexcGood2 3 5" xfId="763" xr:uid="{00000000-0005-0000-0000-00007E020000}"/>
    <cellStyle name="SAPBEXexcGood2 3 6" xfId="885" xr:uid="{00000000-0005-0000-0000-00007F020000}"/>
    <cellStyle name="SAPBEXexcGood2 3 7" xfId="970" xr:uid="{00000000-0005-0000-0000-000080020000}"/>
    <cellStyle name="SAPBEXexcGood2 3 8" xfId="1019" xr:uid="{00000000-0005-0000-0000-000081020000}"/>
    <cellStyle name="SAPBEXexcGood2 4" xfId="559" xr:uid="{00000000-0005-0000-0000-000082020000}"/>
    <cellStyle name="SAPBEXexcGood2 5" xfId="430" xr:uid="{00000000-0005-0000-0000-000083020000}"/>
    <cellStyle name="SAPBEXexcGood2 6" xfId="634" xr:uid="{00000000-0005-0000-0000-000084020000}"/>
    <cellStyle name="SAPBEXexcGood2 7" xfId="765" xr:uid="{00000000-0005-0000-0000-000085020000}"/>
    <cellStyle name="SAPBEXexcGood2 8" xfId="883" xr:uid="{00000000-0005-0000-0000-000086020000}"/>
    <cellStyle name="SAPBEXexcGood2 9" xfId="968" xr:uid="{00000000-0005-0000-0000-000087020000}"/>
    <cellStyle name="SAPBEXexcGood3" xfId="162" xr:uid="{00000000-0005-0000-0000-000088020000}"/>
    <cellStyle name="SAPBEXexcGood3 10" xfId="1020" xr:uid="{00000000-0005-0000-0000-000089020000}"/>
    <cellStyle name="SAPBEXexcGood3 2" xfId="163" xr:uid="{00000000-0005-0000-0000-00008A020000}"/>
    <cellStyle name="SAPBEXexcGood3 2 2" xfId="468" xr:uid="{00000000-0005-0000-0000-00008B020000}"/>
    <cellStyle name="SAPBEXexcGood3 2 3" xfId="427" xr:uid="{00000000-0005-0000-0000-00008C020000}"/>
    <cellStyle name="SAPBEXexcGood3 2 4" xfId="415" xr:uid="{00000000-0005-0000-0000-00008D020000}"/>
    <cellStyle name="SAPBEXexcGood3 2 5" xfId="761" xr:uid="{00000000-0005-0000-0000-00008E020000}"/>
    <cellStyle name="SAPBEXexcGood3 2 6" xfId="887" xr:uid="{00000000-0005-0000-0000-00008F020000}"/>
    <cellStyle name="SAPBEXexcGood3 2 7" xfId="972" xr:uid="{00000000-0005-0000-0000-000090020000}"/>
    <cellStyle name="SAPBEXexcGood3 2 8" xfId="1021" xr:uid="{00000000-0005-0000-0000-000091020000}"/>
    <cellStyle name="SAPBEXexcGood3 3" xfId="359" xr:uid="{00000000-0005-0000-0000-000092020000}"/>
    <cellStyle name="SAPBEXexcGood3 3 2" xfId="402" xr:uid="{00000000-0005-0000-0000-000093020000}"/>
    <cellStyle name="SAPBEXexcGood3 3 3" xfId="670" xr:uid="{00000000-0005-0000-0000-000094020000}"/>
    <cellStyle name="SAPBEXexcGood3 3 4" xfId="696" xr:uid="{00000000-0005-0000-0000-000095020000}"/>
    <cellStyle name="SAPBEXexcGood3 3 5" xfId="760" xr:uid="{00000000-0005-0000-0000-000096020000}"/>
    <cellStyle name="SAPBEXexcGood3 3 6" xfId="888" xr:uid="{00000000-0005-0000-0000-000097020000}"/>
    <cellStyle name="SAPBEXexcGood3 3 7" xfId="973" xr:uid="{00000000-0005-0000-0000-000098020000}"/>
    <cellStyle name="SAPBEXexcGood3 3 8" xfId="1022" xr:uid="{00000000-0005-0000-0000-000099020000}"/>
    <cellStyle name="SAPBEXexcGood3 4" xfId="469" xr:uid="{00000000-0005-0000-0000-00009A020000}"/>
    <cellStyle name="SAPBEXexcGood3 5" xfId="489" xr:uid="{00000000-0005-0000-0000-00009B020000}"/>
    <cellStyle name="SAPBEXexcGood3 6" xfId="635" xr:uid="{00000000-0005-0000-0000-00009C020000}"/>
    <cellStyle name="SAPBEXexcGood3 7" xfId="762" xr:uid="{00000000-0005-0000-0000-00009D020000}"/>
    <cellStyle name="SAPBEXexcGood3 8" xfId="886" xr:uid="{00000000-0005-0000-0000-00009E020000}"/>
    <cellStyle name="SAPBEXexcGood3 9" xfId="971" xr:uid="{00000000-0005-0000-0000-00009F020000}"/>
    <cellStyle name="SAPBEXfilterDrill" xfId="164" xr:uid="{00000000-0005-0000-0000-0000A0020000}"/>
    <cellStyle name="SAPBEXfilterDrill 2" xfId="165" xr:uid="{00000000-0005-0000-0000-0000A1020000}"/>
    <cellStyle name="SAPBEXfilterDrill 2 2" xfId="396" xr:uid="{00000000-0005-0000-0000-0000A2020000}"/>
    <cellStyle name="SAPBEXfilterDrill 2 3" xfId="652" xr:uid="{00000000-0005-0000-0000-0000A3020000}"/>
    <cellStyle name="SAPBEXfilterDrill 2 4" xfId="414" xr:uid="{00000000-0005-0000-0000-0000A4020000}"/>
    <cellStyle name="SAPBEXfilterDrill 2 5" xfId="758" xr:uid="{00000000-0005-0000-0000-0000A5020000}"/>
    <cellStyle name="SAPBEXfilterDrill 2 6" xfId="890" xr:uid="{00000000-0005-0000-0000-0000A6020000}"/>
    <cellStyle name="SAPBEXfilterDrill 2 7" xfId="974" xr:uid="{00000000-0005-0000-0000-0000A7020000}"/>
    <cellStyle name="SAPBEXfilterDrill 2 8" xfId="1023" xr:uid="{00000000-0005-0000-0000-0000A8020000}"/>
    <cellStyle name="SAPBEXfilterDrill 3" xfId="360" xr:uid="{00000000-0005-0000-0000-0000A9020000}"/>
    <cellStyle name="SAPBEXfilterItem" xfId="166" xr:uid="{00000000-0005-0000-0000-0000AA020000}"/>
    <cellStyle name="SAPBEXfilterItem 2" xfId="361" xr:uid="{00000000-0005-0000-0000-0000AB020000}"/>
    <cellStyle name="SAPBEXfilterText" xfId="167" xr:uid="{00000000-0005-0000-0000-0000AC020000}"/>
    <cellStyle name="SAPBEXformats" xfId="168" xr:uid="{00000000-0005-0000-0000-0000AD020000}"/>
    <cellStyle name="SAPBEXformats 2" xfId="169" xr:uid="{00000000-0005-0000-0000-0000AE020000}"/>
    <cellStyle name="SAPBEXformats 2 2" xfId="595" xr:uid="{00000000-0005-0000-0000-0000AF020000}"/>
    <cellStyle name="SAPBEXformats 2 3" xfId="617" xr:uid="{00000000-0005-0000-0000-0000B0020000}"/>
    <cellStyle name="SAPBEXformats 2 4" xfId="517" xr:uid="{00000000-0005-0000-0000-0000B1020000}"/>
    <cellStyle name="SAPBEXformats 2 5" xfId="753" xr:uid="{00000000-0005-0000-0000-0000B2020000}"/>
    <cellStyle name="SAPBEXformats 2 6" xfId="896" xr:uid="{00000000-0005-0000-0000-0000B3020000}"/>
    <cellStyle name="SAPBEXformats 2 7" xfId="975" xr:uid="{00000000-0005-0000-0000-0000B4020000}"/>
    <cellStyle name="SAPBEXformats 2 8" xfId="1024" xr:uid="{00000000-0005-0000-0000-0000B5020000}"/>
    <cellStyle name="SAPBEXformats 3" xfId="362" xr:uid="{00000000-0005-0000-0000-0000B6020000}"/>
    <cellStyle name="SAPBEXformats 3 2" xfId="401" xr:uid="{00000000-0005-0000-0000-0000B7020000}"/>
    <cellStyle name="SAPBEXformats 3 3" xfId="671" xr:uid="{00000000-0005-0000-0000-0000B8020000}"/>
    <cellStyle name="SAPBEXformats 3 4" xfId="697" xr:uid="{00000000-0005-0000-0000-0000B9020000}"/>
    <cellStyle name="SAPBEXformats 3 5" xfId="752" xr:uid="{00000000-0005-0000-0000-0000BA020000}"/>
    <cellStyle name="SAPBEXformats 3 6" xfId="897" xr:uid="{00000000-0005-0000-0000-0000BB020000}"/>
    <cellStyle name="SAPBEXformats 3 7" xfId="976" xr:uid="{00000000-0005-0000-0000-0000BC020000}"/>
    <cellStyle name="SAPBEXformats 3 8" xfId="1025" xr:uid="{00000000-0005-0000-0000-0000BD020000}"/>
    <cellStyle name="SAPBEXformats 4" xfId="490" xr:uid="{00000000-0005-0000-0000-0000BE020000}"/>
    <cellStyle name="SAPBEXheaderItem" xfId="170" xr:uid="{00000000-0005-0000-0000-0000BF020000}"/>
    <cellStyle name="SAPBEXheaderItem 2" xfId="171" xr:uid="{00000000-0005-0000-0000-0000C0020000}"/>
    <cellStyle name="SAPBEXheaderItem 2 2" xfId="393" xr:uid="{00000000-0005-0000-0000-0000C1020000}"/>
    <cellStyle name="SAPBEXheaderItem 2 3" xfId="594" xr:uid="{00000000-0005-0000-0000-0000C2020000}"/>
    <cellStyle name="SAPBEXheaderItem 2 4" xfId="491" xr:uid="{00000000-0005-0000-0000-0000C3020000}"/>
    <cellStyle name="SAPBEXheaderItem 2 5" xfId="575" xr:uid="{00000000-0005-0000-0000-0000C4020000}"/>
    <cellStyle name="SAPBEXheaderItem 2 6" xfId="750" xr:uid="{00000000-0005-0000-0000-0000C5020000}"/>
    <cellStyle name="SAPBEXheaderItem 2 7" xfId="899" xr:uid="{00000000-0005-0000-0000-0000C6020000}"/>
    <cellStyle name="SAPBEXheaderItem 2 8" xfId="977" xr:uid="{00000000-0005-0000-0000-0000C7020000}"/>
    <cellStyle name="SAPBEXheaderItem 2 9" xfId="1026" xr:uid="{00000000-0005-0000-0000-0000C8020000}"/>
    <cellStyle name="SAPBEXheaderItem 3" xfId="363" xr:uid="{00000000-0005-0000-0000-0000C9020000}"/>
    <cellStyle name="SAPBEXheaderText" xfId="172" xr:uid="{00000000-0005-0000-0000-0000CA020000}"/>
    <cellStyle name="SAPBEXheaderText 2" xfId="173" xr:uid="{00000000-0005-0000-0000-0000CB020000}"/>
    <cellStyle name="SAPBEXheaderText 2 2" xfId="394" xr:uid="{00000000-0005-0000-0000-0000CC020000}"/>
    <cellStyle name="SAPBEXheaderText 2 3" xfId="593" xr:uid="{00000000-0005-0000-0000-0000CD020000}"/>
    <cellStyle name="SAPBEXheaderText 2 4" xfId="492" xr:uid="{00000000-0005-0000-0000-0000CE020000}"/>
    <cellStyle name="SAPBEXheaderText 2 5" xfId="526" xr:uid="{00000000-0005-0000-0000-0000CF020000}"/>
    <cellStyle name="SAPBEXheaderText 2 6" xfId="746" xr:uid="{00000000-0005-0000-0000-0000D0020000}"/>
    <cellStyle name="SAPBEXheaderText 2 7" xfId="903" xr:uid="{00000000-0005-0000-0000-0000D1020000}"/>
    <cellStyle name="SAPBEXheaderText 2 8" xfId="978" xr:uid="{00000000-0005-0000-0000-0000D2020000}"/>
    <cellStyle name="SAPBEXheaderText 2 9" xfId="1027" xr:uid="{00000000-0005-0000-0000-0000D3020000}"/>
    <cellStyle name="SAPBEXheaderText 3" xfId="364" xr:uid="{00000000-0005-0000-0000-0000D4020000}"/>
    <cellStyle name="SAPBEXHLevel0" xfId="174" xr:uid="{00000000-0005-0000-0000-0000D5020000}"/>
    <cellStyle name="SAPBEXHLevel0 2" xfId="175" xr:uid="{00000000-0005-0000-0000-0000D6020000}"/>
    <cellStyle name="SAPBEXHLevel0 2 2" xfId="555" xr:uid="{00000000-0005-0000-0000-0000D7020000}"/>
    <cellStyle name="SAPBEXHLevel0 2 3" xfId="493" xr:uid="{00000000-0005-0000-0000-0000D8020000}"/>
    <cellStyle name="SAPBEXHLevel0 2 4" xfId="524" xr:uid="{00000000-0005-0000-0000-0000D9020000}"/>
    <cellStyle name="SAPBEXHLevel0 2 5" xfId="743" xr:uid="{00000000-0005-0000-0000-0000DA020000}"/>
    <cellStyle name="SAPBEXHLevel0 2 6" xfId="907" xr:uid="{00000000-0005-0000-0000-0000DB020000}"/>
    <cellStyle name="SAPBEXHLevel0 2 7" xfId="980" xr:uid="{00000000-0005-0000-0000-0000DC020000}"/>
    <cellStyle name="SAPBEXHLevel0 2 8" xfId="1029" xr:uid="{00000000-0005-0000-0000-0000DD020000}"/>
    <cellStyle name="SAPBEXHLevel0 3" xfId="591" xr:uid="{00000000-0005-0000-0000-0000DE020000}"/>
    <cellStyle name="SAPBEXHLevel0 4" xfId="426" xr:uid="{00000000-0005-0000-0000-0000DF020000}"/>
    <cellStyle name="SAPBEXHLevel0 5" xfId="576" xr:uid="{00000000-0005-0000-0000-0000E0020000}"/>
    <cellStyle name="SAPBEXHLevel0 6" xfId="744" xr:uid="{00000000-0005-0000-0000-0000E1020000}"/>
    <cellStyle name="SAPBEXHLevel0 7" xfId="906" xr:uid="{00000000-0005-0000-0000-0000E2020000}"/>
    <cellStyle name="SAPBEXHLevel0 8" xfId="979" xr:uid="{00000000-0005-0000-0000-0000E3020000}"/>
    <cellStyle name="SAPBEXHLevel0 9" xfId="1028" xr:uid="{00000000-0005-0000-0000-0000E4020000}"/>
    <cellStyle name="SAPBEXHLevel0X" xfId="176" xr:uid="{00000000-0005-0000-0000-0000E5020000}"/>
    <cellStyle name="SAPBEXHLevel0X 2" xfId="177" xr:uid="{00000000-0005-0000-0000-0000E6020000}"/>
    <cellStyle name="SAPBEXHLevel0X 2 2" xfId="592" xr:uid="{00000000-0005-0000-0000-0000E7020000}"/>
    <cellStyle name="SAPBEXHLevel0X 2 3" xfId="618" xr:uid="{00000000-0005-0000-0000-0000E8020000}"/>
    <cellStyle name="SAPBEXHLevel0X 2 4" xfId="577" xr:uid="{00000000-0005-0000-0000-0000E9020000}"/>
    <cellStyle name="SAPBEXHLevel0X 2 5" xfId="741" xr:uid="{00000000-0005-0000-0000-0000EA020000}"/>
    <cellStyle name="SAPBEXHLevel0X 2 6" xfId="909" xr:uid="{00000000-0005-0000-0000-0000EB020000}"/>
    <cellStyle name="SAPBEXHLevel0X 2 7" xfId="982" xr:uid="{00000000-0005-0000-0000-0000EC020000}"/>
    <cellStyle name="SAPBEXHLevel0X 2 8" xfId="1031" xr:uid="{00000000-0005-0000-0000-0000ED020000}"/>
    <cellStyle name="SAPBEXHLevel0X 3" xfId="467" xr:uid="{00000000-0005-0000-0000-0000EE020000}"/>
    <cellStyle name="SAPBEXHLevel0X 4" xfId="565" xr:uid="{00000000-0005-0000-0000-0000EF020000}"/>
    <cellStyle name="SAPBEXHLevel0X 5" xfId="519" xr:uid="{00000000-0005-0000-0000-0000F0020000}"/>
    <cellStyle name="SAPBEXHLevel0X 6" xfId="742" xr:uid="{00000000-0005-0000-0000-0000F1020000}"/>
    <cellStyle name="SAPBEXHLevel0X 7" xfId="908" xr:uid="{00000000-0005-0000-0000-0000F2020000}"/>
    <cellStyle name="SAPBEXHLevel0X 8" xfId="981" xr:uid="{00000000-0005-0000-0000-0000F3020000}"/>
    <cellStyle name="SAPBEXHLevel0X 9" xfId="1030" xr:uid="{00000000-0005-0000-0000-0000F4020000}"/>
    <cellStyle name="SAPBEXHLevel1" xfId="178" xr:uid="{00000000-0005-0000-0000-0000F5020000}"/>
    <cellStyle name="SAPBEXHLevel1 2" xfId="179" xr:uid="{00000000-0005-0000-0000-0000F6020000}"/>
    <cellStyle name="SAPBEXHLevel1 2 2" xfId="553" xr:uid="{00000000-0005-0000-0000-0000F7020000}"/>
    <cellStyle name="SAPBEXHLevel1 2 3" xfId="495" xr:uid="{00000000-0005-0000-0000-0000F8020000}"/>
    <cellStyle name="SAPBEXHLevel1 2 4" xfId="516" xr:uid="{00000000-0005-0000-0000-0000F9020000}"/>
    <cellStyle name="SAPBEXHLevel1 2 5" xfId="739" xr:uid="{00000000-0005-0000-0000-0000FA020000}"/>
    <cellStyle name="SAPBEXHLevel1 2 6" xfId="911" xr:uid="{00000000-0005-0000-0000-0000FB020000}"/>
    <cellStyle name="SAPBEXHLevel1 2 7" xfId="984" xr:uid="{00000000-0005-0000-0000-0000FC020000}"/>
    <cellStyle name="SAPBEXHLevel1 2 8" xfId="1033" xr:uid="{00000000-0005-0000-0000-0000FD020000}"/>
    <cellStyle name="SAPBEXHLevel1 3" xfId="556" xr:uid="{00000000-0005-0000-0000-0000FE020000}"/>
    <cellStyle name="SAPBEXHLevel1 4" xfId="494" xr:uid="{00000000-0005-0000-0000-0000FF020000}"/>
    <cellStyle name="SAPBEXHLevel1 5" xfId="509" xr:uid="{00000000-0005-0000-0000-000000030000}"/>
    <cellStyle name="SAPBEXHLevel1 6" xfId="740" xr:uid="{00000000-0005-0000-0000-000001030000}"/>
    <cellStyle name="SAPBEXHLevel1 7" xfId="910" xr:uid="{00000000-0005-0000-0000-000002030000}"/>
    <cellStyle name="SAPBEXHLevel1 8" xfId="983" xr:uid="{00000000-0005-0000-0000-000003030000}"/>
    <cellStyle name="SAPBEXHLevel1 9" xfId="1032" xr:uid="{00000000-0005-0000-0000-000004030000}"/>
    <cellStyle name="SAPBEXHLevel1X" xfId="180" xr:uid="{00000000-0005-0000-0000-000005030000}"/>
    <cellStyle name="SAPBEXHLevel1X 2" xfId="181" xr:uid="{00000000-0005-0000-0000-000006030000}"/>
    <cellStyle name="SAPBEXHLevel1X 2 2" xfId="590" xr:uid="{00000000-0005-0000-0000-000007030000}"/>
    <cellStyle name="SAPBEXHLevel1X 2 3" xfId="496" xr:uid="{00000000-0005-0000-0000-000008030000}"/>
    <cellStyle name="SAPBEXHLevel1X 2 4" xfId="578" xr:uid="{00000000-0005-0000-0000-000009030000}"/>
    <cellStyle name="SAPBEXHLevel1X 2 5" xfId="737" xr:uid="{00000000-0005-0000-0000-00000A030000}"/>
    <cellStyle name="SAPBEXHLevel1X 2 6" xfId="913" xr:uid="{00000000-0005-0000-0000-00000B030000}"/>
    <cellStyle name="SAPBEXHLevel1X 2 7" xfId="986" xr:uid="{00000000-0005-0000-0000-00000C030000}"/>
    <cellStyle name="SAPBEXHLevel1X 2 8" xfId="1035" xr:uid="{00000000-0005-0000-0000-00000D030000}"/>
    <cellStyle name="SAPBEXHLevel1X 3" xfId="552" xr:uid="{00000000-0005-0000-0000-00000E030000}"/>
    <cellStyle name="SAPBEXHLevel1X 4" xfId="619" xr:uid="{00000000-0005-0000-0000-00000F030000}"/>
    <cellStyle name="SAPBEXHLevel1X 5" xfId="522" xr:uid="{00000000-0005-0000-0000-000010030000}"/>
    <cellStyle name="SAPBEXHLevel1X 6" xfId="738" xr:uid="{00000000-0005-0000-0000-000011030000}"/>
    <cellStyle name="SAPBEXHLevel1X 7" xfId="912" xr:uid="{00000000-0005-0000-0000-000012030000}"/>
    <cellStyle name="SAPBEXHLevel1X 8" xfId="985" xr:uid="{00000000-0005-0000-0000-000013030000}"/>
    <cellStyle name="SAPBEXHLevel1X 9" xfId="1034" xr:uid="{00000000-0005-0000-0000-000014030000}"/>
    <cellStyle name="SAPBEXHLevel2" xfId="182" xr:uid="{00000000-0005-0000-0000-000015030000}"/>
    <cellStyle name="SAPBEXHLevel2 2" xfId="183" xr:uid="{00000000-0005-0000-0000-000016030000}"/>
    <cellStyle name="SAPBEXHLevel2 2 2" xfId="530" xr:uid="{00000000-0005-0000-0000-000017030000}"/>
    <cellStyle name="SAPBEXHLevel2 2 3" xfId="620" xr:uid="{00000000-0005-0000-0000-000018030000}"/>
    <cellStyle name="SAPBEXHLevel2 2 4" xfId="521" xr:uid="{00000000-0005-0000-0000-000019030000}"/>
    <cellStyle name="SAPBEXHLevel2 2 5" xfId="735" xr:uid="{00000000-0005-0000-0000-00001A030000}"/>
    <cellStyle name="SAPBEXHLevel2 2 6" xfId="915" xr:uid="{00000000-0005-0000-0000-00001B030000}"/>
    <cellStyle name="SAPBEXHLevel2 2 7" xfId="988" xr:uid="{00000000-0005-0000-0000-00001C030000}"/>
    <cellStyle name="SAPBEXHLevel2 2 8" xfId="1037" xr:uid="{00000000-0005-0000-0000-00001D030000}"/>
    <cellStyle name="SAPBEXHLevel2 3" xfId="528" xr:uid="{00000000-0005-0000-0000-00001E030000}"/>
    <cellStyle name="SAPBEXHLevel2 4" xfId="497" xr:uid="{00000000-0005-0000-0000-00001F030000}"/>
    <cellStyle name="SAPBEXHLevel2 5" xfId="641" xr:uid="{00000000-0005-0000-0000-000020030000}"/>
    <cellStyle name="SAPBEXHLevel2 6" xfId="736" xr:uid="{00000000-0005-0000-0000-000021030000}"/>
    <cellStyle name="SAPBEXHLevel2 7" xfId="914" xr:uid="{00000000-0005-0000-0000-000022030000}"/>
    <cellStyle name="SAPBEXHLevel2 8" xfId="987" xr:uid="{00000000-0005-0000-0000-000023030000}"/>
    <cellStyle name="SAPBEXHLevel2 9" xfId="1036" xr:uid="{00000000-0005-0000-0000-000024030000}"/>
    <cellStyle name="SAPBEXHLevel2X" xfId="184" xr:uid="{00000000-0005-0000-0000-000025030000}"/>
    <cellStyle name="SAPBEXHLevel2X 2" xfId="185" xr:uid="{00000000-0005-0000-0000-000026030000}"/>
    <cellStyle name="SAPBEXHLevel2X 2 2" xfId="466" xr:uid="{00000000-0005-0000-0000-000027030000}"/>
    <cellStyle name="SAPBEXHLevel2X 2 3" xfId="499" xr:uid="{00000000-0005-0000-0000-000028030000}"/>
    <cellStyle name="SAPBEXHLevel2X 2 4" xfId="514" xr:uid="{00000000-0005-0000-0000-000029030000}"/>
    <cellStyle name="SAPBEXHLevel2X 2 5" xfId="733" xr:uid="{00000000-0005-0000-0000-00002A030000}"/>
    <cellStyle name="SAPBEXHLevel2X 2 6" xfId="917" xr:uid="{00000000-0005-0000-0000-00002B030000}"/>
    <cellStyle name="SAPBEXHLevel2X 2 7" xfId="990" xr:uid="{00000000-0005-0000-0000-00002C030000}"/>
    <cellStyle name="SAPBEXHLevel2X 2 8" xfId="1039" xr:uid="{00000000-0005-0000-0000-00002D030000}"/>
    <cellStyle name="SAPBEXHLevel2X 3" xfId="531" xr:uid="{00000000-0005-0000-0000-00002E030000}"/>
    <cellStyle name="SAPBEXHLevel2X 4" xfId="498" xr:uid="{00000000-0005-0000-0000-00002F030000}"/>
    <cellStyle name="SAPBEXHLevel2X 5" xfId="515" xr:uid="{00000000-0005-0000-0000-000030030000}"/>
    <cellStyle name="SAPBEXHLevel2X 6" xfId="734" xr:uid="{00000000-0005-0000-0000-000031030000}"/>
    <cellStyle name="SAPBEXHLevel2X 7" xfId="916" xr:uid="{00000000-0005-0000-0000-000032030000}"/>
    <cellStyle name="SAPBEXHLevel2X 8" xfId="989" xr:uid="{00000000-0005-0000-0000-000033030000}"/>
    <cellStyle name="SAPBEXHLevel2X 9" xfId="1038" xr:uid="{00000000-0005-0000-0000-000034030000}"/>
    <cellStyle name="SAPBEXHLevel3" xfId="186" xr:uid="{00000000-0005-0000-0000-000035030000}"/>
    <cellStyle name="SAPBEXHLevel3 2" xfId="187" xr:uid="{00000000-0005-0000-0000-000036030000}"/>
    <cellStyle name="SAPBEXHLevel3 2 2" xfId="534" xr:uid="{00000000-0005-0000-0000-000037030000}"/>
    <cellStyle name="SAPBEXHLevel3 2 3" xfId="425" xr:uid="{00000000-0005-0000-0000-000038030000}"/>
    <cellStyle name="SAPBEXHLevel3 2 4" xfId="437" xr:uid="{00000000-0005-0000-0000-000039030000}"/>
    <cellStyle name="SAPBEXHLevel3 2 5" xfId="731" xr:uid="{00000000-0005-0000-0000-00003A030000}"/>
    <cellStyle name="SAPBEXHLevel3 2 6" xfId="919" xr:uid="{00000000-0005-0000-0000-00003B030000}"/>
    <cellStyle name="SAPBEXHLevel3 2 7" xfId="992" xr:uid="{00000000-0005-0000-0000-00003C030000}"/>
    <cellStyle name="SAPBEXHLevel3 2 8" xfId="1041" xr:uid="{00000000-0005-0000-0000-00003D030000}"/>
    <cellStyle name="SAPBEXHLevel3 3" xfId="533" xr:uid="{00000000-0005-0000-0000-00003E030000}"/>
    <cellStyle name="SAPBEXHLevel3 4" xfId="621" xr:uid="{00000000-0005-0000-0000-00003F030000}"/>
    <cellStyle name="SAPBEXHLevel3 5" xfId="550" xr:uid="{00000000-0005-0000-0000-000040030000}"/>
    <cellStyle name="SAPBEXHLevel3 6" xfId="732" xr:uid="{00000000-0005-0000-0000-000041030000}"/>
    <cellStyle name="SAPBEXHLevel3 7" xfId="918" xr:uid="{00000000-0005-0000-0000-000042030000}"/>
    <cellStyle name="SAPBEXHLevel3 8" xfId="991" xr:uid="{00000000-0005-0000-0000-000043030000}"/>
    <cellStyle name="SAPBEXHLevel3 9" xfId="1040" xr:uid="{00000000-0005-0000-0000-000044030000}"/>
    <cellStyle name="SAPBEXHLevel3X" xfId="188" xr:uid="{00000000-0005-0000-0000-000045030000}"/>
    <cellStyle name="SAPBEXHLevel3X 2" xfId="189" xr:uid="{00000000-0005-0000-0000-000046030000}"/>
    <cellStyle name="SAPBEXHLevel3X 2 2" xfId="536" xr:uid="{00000000-0005-0000-0000-000047030000}"/>
    <cellStyle name="SAPBEXHLevel3X 2 3" xfId="558" xr:uid="{00000000-0005-0000-0000-000048030000}"/>
    <cellStyle name="SAPBEXHLevel3X 2 4" xfId="574" xr:uid="{00000000-0005-0000-0000-000049030000}"/>
    <cellStyle name="SAPBEXHLevel3X 2 5" xfId="729" xr:uid="{00000000-0005-0000-0000-00004A030000}"/>
    <cellStyle name="SAPBEXHLevel3X 2 6" xfId="921" xr:uid="{00000000-0005-0000-0000-00004B030000}"/>
    <cellStyle name="SAPBEXHLevel3X 2 7" xfId="994" xr:uid="{00000000-0005-0000-0000-00004C030000}"/>
    <cellStyle name="SAPBEXHLevel3X 2 8" xfId="1043" xr:uid="{00000000-0005-0000-0000-00004D030000}"/>
    <cellStyle name="SAPBEXHLevel3X 3" xfId="535" xr:uid="{00000000-0005-0000-0000-00004E030000}"/>
    <cellStyle name="SAPBEXHLevel3X 4" xfId="500" xr:uid="{00000000-0005-0000-0000-00004F030000}"/>
    <cellStyle name="SAPBEXHLevel3X 5" xfId="436" xr:uid="{00000000-0005-0000-0000-000050030000}"/>
    <cellStyle name="SAPBEXHLevel3X 6" xfId="730" xr:uid="{00000000-0005-0000-0000-000051030000}"/>
    <cellStyle name="SAPBEXHLevel3X 7" xfId="920" xr:uid="{00000000-0005-0000-0000-000052030000}"/>
    <cellStyle name="SAPBEXHLevel3X 8" xfId="993" xr:uid="{00000000-0005-0000-0000-000053030000}"/>
    <cellStyle name="SAPBEXHLevel3X 9" xfId="1042" xr:uid="{00000000-0005-0000-0000-000054030000}"/>
    <cellStyle name="SAPBEXinputData" xfId="190" xr:uid="{00000000-0005-0000-0000-000055030000}"/>
    <cellStyle name="SAPBEXinputData 2" xfId="191" xr:uid="{00000000-0005-0000-0000-000056030000}"/>
    <cellStyle name="SAPBEXItemHeader" xfId="192" xr:uid="{00000000-0005-0000-0000-000057030000}"/>
    <cellStyle name="SAPBEXItemHeader 2" xfId="537" xr:uid="{00000000-0005-0000-0000-000058030000}"/>
    <cellStyle name="SAPBEXItemHeader 3" xfId="501" xr:uid="{00000000-0005-0000-0000-000059030000}"/>
    <cellStyle name="SAPBEXItemHeader 4" xfId="613" xr:uid="{00000000-0005-0000-0000-00005A030000}"/>
    <cellStyle name="SAPBEXItemHeader 5" xfId="728" xr:uid="{00000000-0005-0000-0000-00005B030000}"/>
    <cellStyle name="SAPBEXItemHeader 6" xfId="924" xr:uid="{00000000-0005-0000-0000-00005C030000}"/>
    <cellStyle name="SAPBEXItemHeader 7" xfId="995" xr:uid="{00000000-0005-0000-0000-00005D030000}"/>
    <cellStyle name="SAPBEXItemHeader 8" xfId="1044" xr:uid="{00000000-0005-0000-0000-00005E030000}"/>
    <cellStyle name="SAPBEXresData" xfId="193" xr:uid="{00000000-0005-0000-0000-00005F030000}"/>
    <cellStyle name="SAPBEXresData 2" xfId="365" xr:uid="{00000000-0005-0000-0000-000060030000}"/>
    <cellStyle name="SAPBEXresData 2 2" xfId="400" xr:uid="{00000000-0005-0000-0000-000061030000}"/>
    <cellStyle name="SAPBEXresData 2 3" xfId="672" xr:uid="{00000000-0005-0000-0000-000062030000}"/>
    <cellStyle name="SAPBEXresData 2 4" xfId="698" xr:uid="{00000000-0005-0000-0000-000063030000}"/>
    <cellStyle name="SAPBEXresData 2 5" xfId="726" xr:uid="{00000000-0005-0000-0000-000064030000}"/>
    <cellStyle name="SAPBEXresData 2 6" xfId="926" xr:uid="{00000000-0005-0000-0000-000065030000}"/>
    <cellStyle name="SAPBEXresData 2 7" xfId="997" xr:uid="{00000000-0005-0000-0000-000066030000}"/>
    <cellStyle name="SAPBEXresData 2 8" xfId="1046" xr:uid="{00000000-0005-0000-0000-000067030000}"/>
    <cellStyle name="SAPBEXresData 3" xfId="538" xr:uid="{00000000-0005-0000-0000-000068030000}"/>
    <cellStyle name="SAPBEXresData 4" xfId="622" xr:uid="{00000000-0005-0000-0000-000069030000}"/>
    <cellStyle name="SAPBEXresData 5" xfId="612" xr:uid="{00000000-0005-0000-0000-00006A030000}"/>
    <cellStyle name="SAPBEXresData 6" xfId="727" xr:uid="{00000000-0005-0000-0000-00006B030000}"/>
    <cellStyle name="SAPBEXresData 7" xfId="925" xr:uid="{00000000-0005-0000-0000-00006C030000}"/>
    <cellStyle name="SAPBEXresData 8" xfId="996" xr:uid="{00000000-0005-0000-0000-00006D030000}"/>
    <cellStyle name="SAPBEXresData 9" xfId="1045" xr:uid="{00000000-0005-0000-0000-00006E030000}"/>
    <cellStyle name="SAPBEXresDataEmph" xfId="194" xr:uid="{00000000-0005-0000-0000-00006F030000}"/>
    <cellStyle name="SAPBEXresDataEmph 10" xfId="1047" xr:uid="{00000000-0005-0000-0000-000070030000}"/>
    <cellStyle name="SAPBEXresDataEmph 2" xfId="195" xr:uid="{00000000-0005-0000-0000-000071030000}"/>
    <cellStyle name="SAPBEXresDataEmph 2 2" xfId="465" xr:uid="{00000000-0005-0000-0000-000072030000}"/>
    <cellStyle name="SAPBEXresDataEmph 2 3" xfId="503" xr:uid="{00000000-0005-0000-0000-000073030000}"/>
    <cellStyle name="SAPBEXresDataEmph 2 4" xfId="610" xr:uid="{00000000-0005-0000-0000-000074030000}"/>
    <cellStyle name="SAPBEXresDataEmph 3" xfId="366" xr:uid="{00000000-0005-0000-0000-000075030000}"/>
    <cellStyle name="SAPBEXresDataEmph 3 2" xfId="586" xr:uid="{00000000-0005-0000-0000-000076030000}"/>
    <cellStyle name="SAPBEXresDataEmph 3 3" xfId="673" xr:uid="{00000000-0005-0000-0000-000077030000}"/>
    <cellStyle name="SAPBEXresDataEmph 3 4" xfId="699" xr:uid="{00000000-0005-0000-0000-000078030000}"/>
    <cellStyle name="SAPBEXresDataEmph 3 5" xfId="724" xr:uid="{00000000-0005-0000-0000-000079030000}"/>
    <cellStyle name="SAPBEXresDataEmph 3 6" xfId="929" xr:uid="{00000000-0005-0000-0000-00007A030000}"/>
    <cellStyle name="SAPBEXresDataEmph 3 7" xfId="999" xr:uid="{00000000-0005-0000-0000-00007B030000}"/>
    <cellStyle name="SAPBEXresDataEmph 3 8" xfId="1048" xr:uid="{00000000-0005-0000-0000-00007C030000}"/>
    <cellStyle name="SAPBEXresDataEmph 4" xfId="539" xr:uid="{00000000-0005-0000-0000-00007D030000}"/>
    <cellStyle name="SAPBEXresDataEmph 5" xfId="502" xr:uid="{00000000-0005-0000-0000-00007E030000}"/>
    <cellStyle name="SAPBEXresDataEmph 6" xfId="611" xr:uid="{00000000-0005-0000-0000-00007F030000}"/>
    <cellStyle name="SAPBEXresDataEmph 7" xfId="725" xr:uid="{00000000-0005-0000-0000-000080030000}"/>
    <cellStyle name="SAPBEXresDataEmph 8" xfId="927" xr:uid="{00000000-0005-0000-0000-000081030000}"/>
    <cellStyle name="SAPBEXresDataEmph 9" xfId="998" xr:uid="{00000000-0005-0000-0000-000082030000}"/>
    <cellStyle name="SAPBEXresItem" xfId="196" xr:uid="{00000000-0005-0000-0000-000083030000}"/>
    <cellStyle name="SAPBEXresItem 2" xfId="367" xr:uid="{00000000-0005-0000-0000-000084030000}"/>
    <cellStyle name="SAPBEXresItem 2 2" xfId="628" xr:uid="{00000000-0005-0000-0000-000085030000}"/>
    <cellStyle name="SAPBEXresItem 2 3" xfId="399" xr:uid="{00000000-0005-0000-0000-000086030000}"/>
    <cellStyle name="SAPBEXresItem 2 4" xfId="674" xr:uid="{00000000-0005-0000-0000-000087030000}"/>
    <cellStyle name="SAPBEXresItem 2 5" xfId="700" xr:uid="{00000000-0005-0000-0000-000088030000}"/>
    <cellStyle name="SAPBEXresItem 2 6" xfId="722" xr:uid="{00000000-0005-0000-0000-000089030000}"/>
    <cellStyle name="SAPBEXresItem 2 7" xfId="931" xr:uid="{00000000-0005-0000-0000-00008A030000}"/>
    <cellStyle name="SAPBEXresItem 2 8" xfId="1001" xr:uid="{00000000-0005-0000-0000-00008B030000}"/>
    <cellStyle name="SAPBEXresItem 2 9" xfId="1050" xr:uid="{00000000-0005-0000-0000-00008C030000}"/>
    <cellStyle name="SAPBEXresItem 3" xfId="540" xr:uid="{00000000-0005-0000-0000-00008D030000}"/>
    <cellStyle name="SAPBEXresItem 4" xfId="504" xr:uid="{00000000-0005-0000-0000-00008E030000}"/>
    <cellStyle name="SAPBEXresItem 5" xfId="609" xr:uid="{00000000-0005-0000-0000-00008F030000}"/>
    <cellStyle name="SAPBEXresItem 6" xfId="723" xr:uid="{00000000-0005-0000-0000-000090030000}"/>
    <cellStyle name="SAPBEXresItem 7" xfId="930" xr:uid="{00000000-0005-0000-0000-000091030000}"/>
    <cellStyle name="SAPBEXresItem 8" xfId="1000" xr:uid="{00000000-0005-0000-0000-000092030000}"/>
    <cellStyle name="SAPBEXresItem 9" xfId="1049" xr:uid="{00000000-0005-0000-0000-000093030000}"/>
    <cellStyle name="SAPBEXresItemX" xfId="197" xr:uid="{00000000-0005-0000-0000-000094030000}"/>
    <cellStyle name="SAPBEXresItemX 2" xfId="464" xr:uid="{00000000-0005-0000-0000-000095030000}"/>
    <cellStyle name="SAPBEXresItemX 3" xfId="623" xr:uid="{00000000-0005-0000-0000-000096030000}"/>
    <cellStyle name="SAPBEXresItemX 4" xfId="608" xr:uid="{00000000-0005-0000-0000-000097030000}"/>
    <cellStyle name="SAPBEXresItemX 5" xfId="721" xr:uid="{00000000-0005-0000-0000-000098030000}"/>
    <cellStyle name="SAPBEXresItemX 6" xfId="932" xr:uid="{00000000-0005-0000-0000-000099030000}"/>
    <cellStyle name="SAPBEXresItemX 7" xfId="1002" xr:uid="{00000000-0005-0000-0000-00009A030000}"/>
    <cellStyle name="SAPBEXresItemX 8" xfId="1051" xr:uid="{00000000-0005-0000-0000-00009B030000}"/>
    <cellStyle name="SAPBEXstdData" xfId="198" xr:uid="{00000000-0005-0000-0000-00009C030000}"/>
    <cellStyle name="SAPBEXstdData 10" xfId="1052" xr:uid="{00000000-0005-0000-0000-00009D030000}"/>
    <cellStyle name="SAPBEXstdData 2" xfId="199" xr:uid="{00000000-0005-0000-0000-00009E030000}"/>
    <cellStyle name="SAPBEXstdData 2 2" xfId="463" xr:uid="{00000000-0005-0000-0000-00009F030000}"/>
    <cellStyle name="SAPBEXstdData 2 3" xfId="506" xr:uid="{00000000-0005-0000-0000-0000A0030000}"/>
    <cellStyle name="SAPBEXstdData 2 4" xfId="607" xr:uid="{00000000-0005-0000-0000-0000A1030000}"/>
    <cellStyle name="SAPBEXstdData 2 5" xfId="719" xr:uid="{00000000-0005-0000-0000-0000A2030000}"/>
    <cellStyle name="SAPBEXstdData 2 6" xfId="934" xr:uid="{00000000-0005-0000-0000-0000A3030000}"/>
    <cellStyle name="SAPBEXstdData 2 7" xfId="1004" xr:uid="{00000000-0005-0000-0000-0000A4030000}"/>
    <cellStyle name="SAPBEXstdData 2 8" xfId="1053" xr:uid="{00000000-0005-0000-0000-0000A5030000}"/>
    <cellStyle name="SAPBEXstdData 3" xfId="368" xr:uid="{00000000-0005-0000-0000-0000A6030000}"/>
    <cellStyle name="SAPBEXstdData 3 2" xfId="587" xr:uid="{00000000-0005-0000-0000-0000A7030000}"/>
    <cellStyle name="SAPBEXstdData 3 3" xfId="675" xr:uid="{00000000-0005-0000-0000-0000A8030000}"/>
    <cellStyle name="SAPBEXstdData 3 4" xfId="701" xr:uid="{00000000-0005-0000-0000-0000A9030000}"/>
    <cellStyle name="SAPBEXstdData 3 5" xfId="718" xr:uid="{00000000-0005-0000-0000-0000AA030000}"/>
    <cellStyle name="SAPBEXstdData 3 6" xfId="935" xr:uid="{00000000-0005-0000-0000-0000AB030000}"/>
    <cellStyle name="SAPBEXstdData 3 7" xfId="1005" xr:uid="{00000000-0005-0000-0000-0000AC030000}"/>
    <cellStyle name="SAPBEXstdData 3 8" xfId="1054" xr:uid="{00000000-0005-0000-0000-0000AD030000}"/>
    <cellStyle name="SAPBEXstdData 4" xfId="541" xr:uid="{00000000-0005-0000-0000-0000AE030000}"/>
    <cellStyle name="SAPBEXstdData 5" xfId="505" xr:uid="{00000000-0005-0000-0000-0000AF030000}"/>
    <cellStyle name="SAPBEXstdData 6" xfId="434" xr:uid="{00000000-0005-0000-0000-0000B0030000}"/>
    <cellStyle name="SAPBEXstdData 7" xfId="720" xr:uid="{00000000-0005-0000-0000-0000B1030000}"/>
    <cellStyle name="SAPBEXstdData 8" xfId="933" xr:uid="{00000000-0005-0000-0000-0000B2030000}"/>
    <cellStyle name="SAPBEXstdData 9" xfId="1003" xr:uid="{00000000-0005-0000-0000-0000B3030000}"/>
    <cellStyle name="SAPBEXstdDataEmph" xfId="200" xr:uid="{00000000-0005-0000-0000-0000B4030000}"/>
    <cellStyle name="SAPBEXstdDataEmph 10" xfId="1055" xr:uid="{00000000-0005-0000-0000-0000B5030000}"/>
    <cellStyle name="SAPBEXstdDataEmph 2" xfId="201" xr:uid="{00000000-0005-0000-0000-0000B6030000}"/>
    <cellStyle name="SAPBEXstdDataEmph 2 2" xfId="462" xr:uid="{00000000-0005-0000-0000-0000B7030000}"/>
    <cellStyle name="SAPBEXstdDataEmph 2 3" xfId="643" xr:uid="{00000000-0005-0000-0000-0000B8030000}"/>
    <cellStyle name="SAPBEXstdDataEmph 2 4" xfId="645" xr:uid="{00000000-0005-0000-0000-0000B9030000}"/>
    <cellStyle name="SAPBEXstdDataEmph 2 5" xfId="716" xr:uid="{00000000-0005-0000-0000-0000BA030000}"/>
    <cellStyle name="SAPBEXstdDataEmph 2 6" xfId="937" xr:uid="{00000000-0005-0000-0000-0000BB030000}"/>
    <cellStyle name="SAPBEXstdDataEmph 2 7" xfId="1007" xr:uid="{00000000-0005-0000-0000-0000BC030000}"/>
    <cellStyle name="SAPBEXstdDataEmph 2 8" xfId="1056" xr:uid="{00000000-0005-0000-0000-0000BD030000}"/>
    <cellStyle name="SAPBEXstdDataEmph 3" xfId="369" xr:uid="{00000000-0005-0000-0000-0000BE030000}"/>
    <cellStyle name="SAPBEXstdDataEmph 3 2" xfId="588" xr:uid="{00000000-0005-0000-0000-0000BF030000}"/>
    <cellStyle name="SAPBEXstdDataEmph 3 3" xfId="676" xr:uid="{00000000-0005-0000-0000-0000C0030000}"/>
    <cellStyle name="SAPBEXstdDataEmph 3 4" xfId="702" xr:uid="{00000000-0005-0000-0000-0000C1030000}"/>
    <cellStyle name="SAPBEXstdDataEmph 3 5" xfId="715" xr:uid="{00000000-0005-0000-0000-0000C2030000}"/>
    <cellStyle name="SAPBEXstdDataEmph 3 6" xfId="938" xr:uid="{00000000-0005-0000-0000-0000C3030000}"/>
    <cellStyle name="SAPBEXstdDataEmph 3 7" xfId="1008" xr:uid="{00000000-0005-0000-0000-0000C4030000}"/>
    <cellStyle name="SAPBEXstdDataEmph 3 8" xfId="1057" xr:uid="{00000000-0005-0000-0000-0000C5030000}"/>
    <cellStyle name="SAPBEXstdDataEmph 4" xfId="542" xr:uid="{00000000-0005-0000-0000-0000C6030000}"/>
    <cellStyle name="SAPBEXstdDataEmph 5" xfId="424" xr:uid="{00000000-0005-0000-0000-0000C7030000}"/>
    <cellStyle name="SAPBEXstdDataEmph 6" xfId="606" xr:uid="{00000000-0005-0000-0000-0000C8030000}"/>
    <cellStyle name="SAPBEXstdDataEmph 7" xfId="717" xr:uid="{00000000-0005-0000-0000-0000C9030000}"/>
    <cellStyle name="SAPBEXstdDataEmph 8" xfId="936" xr:uid="{00000000-0005-0000-0000-0000CA030000}"/>
    <cellStyle name="SAPBEXstdDataEmph 9" xfId="1006" xr:uid="{00000000-0005-0000-0000-0000CB030000}"/>
    <cellStyle name="SAPBEXstdItem" xfId="202" xr:uid="{00000000-0005-0000-0000-0000CC030000}"/>
    <cellStyle name="SAPBEXstdItem 10" xfId="1058" xr:uid="{00000000-0005-0000-0000-0000CD030000}"/>
    <cellStyle name="SAPBEXstdItem 2" xfId="203" xr:uid="{00000000-0005-0000-0000-0000CE030000}"/>
    <cellStyle name="SAPBEXstdItem 2 2" xfId="545" xr:uid="{00000000-0005-0000-0000-0000CF030000}"/>
    <cellStyle name="SAPBEXstdItem 2 3" xfId="624" xr:uid="{00000000-0005-0000-0000-0000D0030000}"/>
    <cellStyle name="SAPBEXstdItem 2 4" xfId="579" xr:uid="{00000000-0005-0000-0000-0000D1030000}"/>
    <cellStyle name="SAPBEXstdItem 2 5" xfId="713" xr:uid="{00000000-0005-0000-0000-0000D2030000}"/>
    <cellStyle name="SAPBEXstdItem 2 6" xfId="940" xr:uid="{00000000-0005-0000-0000-0000D3030000}"/>
    <cellStyle name="SAPBEXstdItem 2 7" xfId="1010" xr:uid="{00000000-0005-0000-0000-0000D4030000}"/>
    <cellStyle name="SAPBEXstdItem 2 8" xfId="1059" xr:uid="{00000000-0005-0000-0000-0000D5030000}"/>
    <cellStyle name="SAPBEXstdItem 3" xfId="370" xr:uid="{00000000-0005-0000-0000-0000D6030000}"/>
    <cellStyle name="SAPBEXstdItem 3 2" xfId="642" xr:uid="{00000000-0005-0000-0000-0000D7030000}"/>
    <cellStyle name="SAPBEXstdItem 3 3" xfId="677" xr:uid="{00000000-0005-0000-0000-0000D8030000}"/>
    <cellStyle name="SAPBEXstdItem 3 4" xfId="703" xr:uid="{00000000-0005-0000-0000-0000D9030000}"/>
    <cellStyle name="SAPBEXstdItem 3 5" xfId="712" xr:uid="{00000000-0005-0000-0000-0000DA030000}"/>
    <cellStyle name="SAPBEXstdItem 3 6" xfId="941" xr:uid="{00000000-0005-0000-0000-0000DB030000}"/>
    <cellStyle name="SAPBEXstdItem 3 7" xfId="1011" xr:uid="{00000000-0005-0000-0000-0000DC030000}"/>
    <cellStyle name="SAPBEXstdItem 3 8" xfId="1060" xr:uid="{00000000-0005-0000-0000-0000DD030000}"/>
    <cellStyle name="SAPBEXstdItem 4" xfId="543" xr:uid="{00000000-0005-0000-0000-0000DE030000}"/>
    <cellStyle name="SAPBEXstdItem 5" xfId="557" xr:uid="{00000000-0005-0000-0000-0000DF030000}"/>
    <cellStyle name="SAPBEXstdItem 6" xfId="638" xr:uid="{00000000-0005-0000-0000-0000E0030000}"/>
    <cellStyle name="SAPBEXstdItem 7" xfId="714" xr:uid="{00000000-0005-0000-0000-0000E1030000}"/>
    <cellStyle name="SAPBEXstdItem 8" xfId="939" xr:uid="{00000000-0005-0000-0000-0000E2030000}"/>
    <cellStyle name="SAPBEXstdItem 9" xfId="1009" xr:uid="{00000000-0005-0000-0000-0000E3030000}"/>
    <cellStyle name="SAPBEXstdItemX" xfId="204" xr:uid="{00000000-0005-0000-0000-0000E4030000}"/>
    <cellStyle name="SAPBEXtitle" xfId="205" xr:uid="{00000000-0005-0000-0000-0000E5030000}"/>
    <cellStyle name="SAPBEXtitle 2" xfId="371" xr:uid="{00000000-0005-0000-0000-0000E6030000}"/>
    <cellStyle name="SAPBEXtitle 2 2" xfId="630" xr:uid="{00000000-0005-0000-0000-0000E7030000}"/>
    <cellStyle name="SAPBEXtitle 2 3" xfId="589" xr:uid="{00000000-0005-0000-0000-0000E8030000}"/>
    <cellStyle name="SAPBEXtitle 2 4" xfId="678" xr:uid="{00000000-0005-0000-0000-0000E9030000}"/>
    <cellStyle name="SAPBEXtitle 2 5" xfId="704" xr:uid="{00000000-0005-0000-0000-0000EA030000}"/>
    <cellStyle name="SAPBEXtitle 2 6" xfId="711" xr:uid="{00000000-0005-0000-0000-0000EB030000}"/>
    <cellStyle name="SAPBEXtitle 2 7" xfId="944" xr:uid="{00000000-0005-0000-0000-0000EC030000}"/>
    <cellStyle name="SAPBEXtitle 2 8" xfId="1012" xr:uid="{00000000-0005-0000-0000-0000ED030000}"/>
    <cellStyle name="SAPBEXtitle 2 9" xfId="1061" xr:uid="{00000000-0005-0000-0000-0000EE030000}"/>
    <cellStyle name="SAPBEXunassignedItem" xfId="206" xr:uid="{00000000-0005-0000-0000-0000EF030000}"/>
    <cellStyle name="SAPBEXunassignedItem 2" xfId="207" xr:uid="{00000000-0005-0000-0000-0000F0030000}"/>
    <cellStyle name="SAPBEXunassignedItem 2 2" xfId="547" xr:uid="{00000000-0005-0000-0000-0000F1030000}"/>
    <cellStyle name="SAPBEXunassignedItem 2 3" xfId="625" xr:uid="{00000000-0005-0000-0000-0000F2030000}"/>
    <cellStyle name="SAPBEXunassignedItem 2 4" xfId="481" xr:uid="{00000000-0005-0000-0000-0000F3030000}"/>
    <cellStyle name="SAPBEXunassignedItem 3" xfId="546" xr:uid="{00000000-0005-0000-0000-0000F4030000}"/>
    <cellStyle name="SAPBEXunassignedItem 4" xfId="644" xr:uid="{00000000-0005-0000-0000-0000F5030000}"/>
    <cellStyle name="SAPBEXunassignedItem 5" xfId="520" xr:uid="{00000000-0005-0000-0000-0000F6030000}"/>
    <cellStyle name="SAPBEXundefined" xfId="208" xr:uid="{00000000-0005-0000-0000-0000F7030000}"/>
    <cellStyle name="SAPBEXundefined 2" xfId="372" xr:uid="{00000000-0005-0000-0000-0000F8030000}"/>
    <cellStyle name="SAPBEXundefined 2 2" xfId="646" xr:uid="{00000000-0005-0000-0000-0000F9030000}"/>
    <cellStyle name="SAPBEXundefined 2 3" xfId="679" xr:uid="{00000000-0005-0000-0000-0000FA030000}"/>
    <cellStyle name="SAPBEXundefined 2 4" xfId="705" xr:uid="{00000000-0005-0000-0000-0000FB030000}"/>
    <cellStyle name="SAPBEXundefined 2 5" xfId="709" xr:uid="{00000000-0005-0000-0000-0000FC030000}"/>
    <cellStyle name="SAPBEXundefined 2 6" xfId="948" xr:uid="{00000000-0005-0000-0000-0000FD030000}"/>
    <cellStyle name="SAPBEXundefined 2 7" xfId="1014" xr:uid="{00000000-0005-0000-0000-0000FE030000}"/>
    <cellStyle name="SAPBEXundefined 2 8" xfId="1063" xr:uid="{00000000-0005-0000-0000-0000FF030000}"/>
    <cellStyle name="SAPBEXundefined 3" xfId="548" xr:uid="{00000000-0005-0000-0000-000000040000}"/>
    <cellStyle name="SAPBEXundefined 4" xfId="507" xr:uid="{00000000-0005-0000-0000-000001040000}"/>
    <cellStyle name="SAPBEXundefined 5" xfId="561" xr:uid="{00000000-0005-0000-0000-000002040000}"/>
    <cellStyle name="SAPBEXundefined 6" xfId="710" xr:uid="{00000000-0005-0000-0000-000003040000}"/>
    <cellStyle name="SAPBEXundefined 7" xfId="947" xr:uid="{00000000-0005-0000-0000-000004040000}"/>
    <cellStyle name="SAPBEXundefined 8" xfId="1013" xr:uid="{00000000-0005-0000-0000-000005040000}"/>
    <cellStyle name="SAPBEXundefined 9" xfId="1062" xr:uid="{00000000-0005-0000-0000-000006040000}"/>
    <cellStyle name="Shaded" xfId="373" xr:uid="{00000000-0005-0000-0000-000007040000}"/>
    <cellStyle name="Shaded 2" xfId="647" xr:uid="{00000000-0005-0000-0000-000008040000}"/>
    <cellStyle name="Shaded 3" xfId="680" xr:uid="{00000000-0005-0000-0000-000009040000}"/>
    <cellStyle name="Shaded 4" xfId="706" xr:uid="{00000000-0005-0000-0000-00000A040000}"/>
    <cellStyle name="Shaded 5" xfId="708" xr:uid="{00000000-0005-0000-0000-00000B040000}"/>
    <cellStyle name="Shaded 6" xfId="949" xr:uid="{00000000-0005-0000-0000-00000C040000}"/>
    <cellStyle name="Shaded 7" xfId="1015" xr:uid="{00000000-0005-0000-0000-00000D040000}"/>
    <cellStyle name="Shaded 8" xfId="1064" xr:uid="{00000000-0005-0000-0000-00000E040000}"/>
    <cellStyle name="Sheet Title" xfId="209" xr:uid="{00000000-0005-0000-0000-00000F040000}"/>
    <cellStyle name="Special" xfId="374" xr:uid="{00000000-0005-0000-0000-000010040000}"/>
    <cellStyle name="Special 2" xfId="648" xr:uid="{00000000-0005-0000-0000-000011040000}"/>
    <cellStyle name="Style 1" xfId="375" xr:uid="{00000000-0005-0000-0000-000012040000}"/>
    <cellStyle name="Summary0" xfId="376" xr:uid="{00000000-0005-0000-0000-000013040000}"/>
    <cellStyle name="Summary1" xfId="377" xr:uid="{00000000-0005-0000-0000-000014040000}"/>
    <cellStyle name="Summary2" xfId="378" xr:uid="{00000000-0005-0000-0000-000015040000}"/>
    <cellStyle name="Summary3" xfId="379" xr:uid="{00000000-0005-0000-0000-000016040000}"/>
    <cellStyle name="Table Title" xfId="380" xr:uid="{00000000-0005-0000-0000-000017040000}"/>
    <cellStyle name="tablehead" xfId="381" xr:uid="{00000000-0005-0000-0000-000018040000}"/>
    <cellStyle name="Tickmark" xfId="382" xr:uid="{00000000-0005-0000-0000-000019040000}"/>
    <cellStyle name="Title" xfId="217" builtinId="15" customBuiltin="1"/>
    <cellStyle name="Title 2" xfId="383" xr:uid="{00000000-0005-0000-0000-00001B040000}"/>
    <cellStyle name="Total 2" xfId="210" xr:uid="{00000000-0005-0000-0000-00001C040000}"/>
    <cellStyle name="Total 2 2" xfId="384" xr:uid="{00000000-0005-0000-0000-00001D040000}"/>
    <cellStyle name="Total 2 2 2" xfId="639" xr:uid="{00000000-0005-0000-0000-00001E040000}"/>
    <cellStyle name="Total 2 2 3" xfId="651" xr:uid="{00000000-0005-0000-0000-00001F040000}"/>
    <cellStyle name="Total 2 2 4" xfId="681" xr:uid="{00000000-0005-0000-0000-000020040000}"/>
    <cellStyle name="Total 2 2 5" xfId="707" xr:uid="{00000000-0005-0000-0000-000021040000}"/>
    <cellStyle name="Total 2 2 6" xfId="857" xr:uid="{00000000-0005-0000-0000-000022040000}"/>
    <cellStyle name="Total 2 2 7" xfId="953" xr:uid="{00000000-0005-0000-0000-000023040000}"/>
    <cellStyle name="Total 2 2 8" xfId="1016" xr:uid="{00000000-0005-0000-0000-000024040000}"/>
    <cellStyle name="Total 2 2 9" xfId="1065" xr:uid="{00000000-0005-0000-0000-000025040000}"/>
    <cellStyle name="Transfer out" xfId="385" xr:uid="{00000000-0005-0000-0000-000026040000}"/>
    <cellStyle name="Unprotected" xfId="386" xr:uid="{00000000-0005-0000-0000-000027040000}"/>
    <cellStyle name="Warning Text 2" xfId="211" xr:uid="{00000000-0005-0000-0000-000028040000}"/>
    <cellStyle name="Warning Text 2 2" xfId="387" xr:uid="{00000000-0005-0000-0000-000029040000}"/>
    <cellStyle name="一般_CAS" xfId="388" xr:uid="{00000000-0005-0000-0000-00002A040000}"/>
    <cellStyle name="千分位_CAS (AquaTower)" xfId="389" xr:uid="{00000000-0005-0000-0000-00002B040000}"/>
  </cellStyles>
  <dxfs count="41"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b/>
        <i val="0"/>
        <strike val="0"/>
        <color rgb="FF92D050"/>
      </font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b/>
        <i val="0"/>
        <strike val="0"/>
        <color rgb="FF92D050"/>
      </font>
    </dxf>
    <dxf>
      <font>
        <color theme="0" tint="-0.34998626667073579"/>
      </font>
      <fill>
        <patternFill patternType="darkUp">
          <fgColor theme="0"/>
          <bgColor theme="0" tint="-0.34998626667073579"/>
        </patternFill>
      </fill>
    </dxf>
    <dxf>
      <font>
        <b/>
        <i val="0"/>
        <strike val="0"/>
        <color rgb="FF92D050"/>
      </font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b/>
        <i val="0"/>
        <strike val="0"/>
        <color rgb="FF92D050"/>
      </font>
    </dxf>
  </dxfs>
  <tableStyles count="0" defaultTableStyle="TableStyleMedium2" defaultPivotStyle="PivotStyleLight16"/>
  <colors>
    <mruColors>
      <color rgb="FFFF66CC"/>
      <color rgb="FFFFFFCC"/>
      <color rgb="FFFF99CC"/>
      <color rgb="FF66FFFF"/>
      <color rgb="FF336699"/>
      <color rgb="FF9179AF"/>
      <color rgb="FFFFFF99"/>
      <color rgb="FF166986"/>
      <color rgb="FF145488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Tranche</a:t>
            </a:r>
            <a:r>
              <a:rPr lang="en-AU" baseline="0"/>
              <a:t> 3 and Tranche 2 labour rate comparison</a:t>
            </a:r>
            <a:endParaRPr lang="en-AU" sz="1200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635158851092411E-2"/>
          <c:y val="7.8413311856808832E-2"/>
          <c:w val="0.9374340392388687"/>
          <c:h val="0.73898140439646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Labour_rates!$V$78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5">
                    <a:shade val="47000"/>
                    <a:shade val="51000"/>
                    <a:satMod val="130000"/>
                  </a:schemeClr>
                </a:gs>
                <a:gs pos="80000">
                  <a:schemeClr val="accent5">
                    <a:shade val="47000"/>
                    <a:shade val="93000"/>
                    <a:satMod val="130000"/>
                  </a:schemeClr>
                </a:gs>
                <a:gs pos="100000">
                  <a:schemeClr val="accent5">
                    <a:shade val="4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7.5681686402503815E-3"/>
                  <c:y val="-3.4250020293811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00C-421C-8F4A-90D83D22A719}"/>
                </c:ext>
              </c:extLst>
            </c:dLbl>
            <c:dLbl>
              <c:idx val="2"/>
              <c:layout>
                <c:manualLayout>
                  <c:x val="-9.4602108003129758E-3"/>
                  <c:y val="3.42500202938106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00C-421C-8F4A-90D83D22A719}"/>
                </c:ext>
              </c:extLst>
            </c:dLbl>
            <c:dLbl>
              <c:idx val="3"/>
              <c:layout>
                <c:manualLayout>
                  <c:x val="0"/>
                  <c:y val="5.6965718748135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00C-421C-8F4A-90D83D22A719}"/>
                </c:ext>
              </c:extLst>
            </c:dLbl>
            <c:dLbl>
              <c:idx val="4"/>
              <c:layout>
                <c:manualLayout>
                  <c:x val="-7.5681686402503815E-3"/>
                  <c:y val="-1.02750060881433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00C-421C-8F4A-90D83D22A719}"/>
                </c:ext>
              </c:extLst>
            </c:dLbl>
            <c:dLbl>
              <c:idx val="6"/>
              <c:layout>
                <c:manualLayout>
                  <c:x val="-3.5751837208091177E-3"/>
                  <c:y val="5.29694528108381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00C-421C-8F4A-90D83D22A719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1F497D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Labour_rates!$V$79:$V$85</c:f>
              <c:numCache>
                <c:formatCode>"$"#,##0;[Red]\-"$"#,##0;\ "-"</c:formatCode>
                <c:ptCount val="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3B-600C-421C-8F4A-90D83D22A719}"/>
            </c:ext>
          </c:extLst>
        </c:ser>
        <c:ser>
          <c:idx val="2"/>
          <c:order val="1"/>
          <c:tx>
            <c:strRef>
              <c:f>Labour_rates!$U$78</c:f>
              <c:strCache>
                <c:ptCount val="1"/>
              </c:strCache>
            </c:strRef>
          </c:tx>
          <c:spPr>
            <a:solidFill>
              <a:schemeClr val="bg1"/>
            </a:solidFill>
            <a:ln w="19050">
              <a:solidFill>
                <a:schemeClr val="accent5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8920322667368484E-3"/>
                  <c:y val="-4.3567374936914855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00C-421C-8F4A-90D83D22A7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00C-421C-8F4A-90D83D22A719}"/>
                </c:ext>
              </c:extLst>
            </c:dLbl>
            <c:dLbl>
              <c:idx val="2"/>
              <c:layout>
                <c:manualLayout>
                  <c:x val="5.3627755812136763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00C-421C-8F4A-90D83D22A7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00C-421C-8F4A-90D83D22A719}"/>
                </c:ext>
              </c:extLst>
            </c:dLbl>
            <c:dLbl>
              <c:idx val="4"/>
              <c:layout>
                <c:manualLayout>
                  <c:x val="5.4672159875459739E-3"/>
                  <c:y val="-1.2423298515727267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00C-421C-8F4A-90D83D22A7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00C-421C-8F4A-90D83D22A719}"/>
                </c:ext>
              </c:extLst>
            </c:dLbl>
            <c:dLbl>
              <c:idx val="6"/>
              <c:layout>
                <c:manualLayout>
                  <c:x val="-1.3108855541682258E-16"/>
                  <c:y val="-1.1836465642688671E-2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00C-421C-8F4A-90D83D22A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Labour_rates!$U$79:$U$85</c:f>
              <c:numCache>
                <c:formatCode>"$"#,##0;[Red]\-"$"#,##0;\ "-"</c:formatCode>
                <c:ptCount val="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44-600C-421C-8F4A-90D83D22A719}"/>
            </c:ext>
          </c:extLst>
        </c:ser>
        <c:ser>
          <c:idx val="3"/>
          <c:order val="2"/>
          <c:tx>
            <c:strRef>
              <c:f>Labour_rates!$W$78</c:f>
              <c:strCache>
                <c:ptCount val="1"/>
              </c:strCache>
            </c:strRef>
          </c:tx>
          <c:spPr>
            <a:solidFill>
              <a:schemeClr val="bg1"/>
            </a:solidFill>
            <a:ln w="19050">
              <a:solidFill>
                <a:srgbClr val="B7CE88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C0081B0-C260-4A91-AEFF-AE3C2869447E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600C-421C-8F4A-90D83D22A7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00C-421C-8F4A-90D83D22A7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00C-421C-8F4A-90D83D22A719}"/>
                </c:ext>
              </c:extLst>
            </c:dLbl>
            <c:dLbl>
              <c:idx val="3"/>
              <c:layout>
                <c:manualLayout>
                  <c:x val="-3.6237668314339231E-3"/>
                  <c:y val="2.8482859374067337E-3"/>
                </c:manualLayout>
              </c:layout>
              <c:tx>
                <c:rich>
                  <a:bodyPr/>
                  <a:lstStyle/>
                  <a:p>
                    <a:fld id="{AF3902C5-C2D7-4BEF-931F-BC53AB2B8DE4}" type="CELLRANGE">
                      <a:rPr lang="en-US"/>
                      <a:pPr/>
                      <a:t>[CELLRANGE]</a:t>
                    </a:fld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600C-421C-8F4A-90D83D22A71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00C-421C-8F4A-90D83D22A7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00C-421C-8F4A-90D83D22A71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00C-421C-8F4A-90D83D22A71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AU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00C-421C-8F4A-90D83D22A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Labour_rates!$W$79:$W$86</c:f>
              <c:numCache>
                <c:formatCode>"$"#,##0;[Red]\-"$"#,##0;\ "-"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Labour_rates!$W$45:$W$48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4E-600C-421C-8F4A-90D83D22A719}"/>
            </c:ext>
          </c:extLst>
        </c:ser>
        <c:ser>
          <c:idx val="4"/>
          <c:order val="3"/>
          <c:tx>
            <c:strRef>
              <c:f>Labour_rates!$Y$78</c:f>
              <c:strCache>
                <c:ptCount val="1"/>
              </c:strCache>
            </c:strRef>
          </c:tx>
          <c:spPr>
            <a:gradFill rotWithShape="1">
              <a:gsLst>
                <a:gs pos="0">
                  <a:srgbClr val="D16309"/>
                </a:gs>
                <a:gs pos="61000">
                  <a:srgbClr val="D16309"/>
                </a:gs>
                <a:gs pos="100000">
                  <a:srgbClr val="F5750B"/>
                </a:gs>
              </a:gsLst>
              <a:lin ang="16200000" scaled="0"/>
            </a:gradFill>
            <a:ln w="19050"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3.784084320125208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00C-421C-8F4A-90D83D22A719}"/>
                </c:ext>
              </c:extLst>
            </c:dLbl>
            <c:dLbl>
              <c:idx val="4"/>
              <c:layout>
                <c:manualLayout>
                  <c:x val="3.1574220954799261E-3"/>
                  <c:y val="3.1144076421187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00C-421C-8F4A-90D83D22A719}"/>
                </c:ext>
              </c:extLst>
            </c:dLbl>
            <c:dLbl>
              <c:idx val="6"/>
              <c:layout>
                <c:manualLayout>
                  <c:x val="-5.6761264801877863E-3"/>
                  <c:y val="6.85000405876224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00C-421C-8F4A-90D83D22A719}"/>
                </c:ext>
              </c:extLst>
            </c:dLbl>
            <c:numFmt formatCode="&quot;$&quot;#,##0;[Red]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Labour_rates!$Y$79:$Y$85</c:f>
              <c:numCache>
                <c:formatCode>"$"#,##0;[Red]\-"$"#,##0;\ "-"</c:formatCode>
                <c:ptCount val="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58-600C-421C-8F4A-90D83D22A719}"/>
            </c:ext>
          </c:extLst>
        </c:ser>
        <c:ser>
          <c:idx val="5"/>
          <c:order val="4"/>
          <c:tx>
            <c:strRef>
              <c:f>Labour_rates!$X$78</c:f>
              <c:strCache>
                <c:ptCount val="1"/>
              </c:strCache>
            </c:strRef>
          </c:tx>
          <c:spPr>
            <a:solidFill>
              <a:schemeClr val="bg1"/>
            </a:solidFill>
            <a:ln w="19050">
              <a:solidFill>
                <a:schemeClr val="accent6">
                  <a:lumMod val="60000"/>
                  <a:lumOff val="4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1.7875918604045424E-3"/>
                  <c:y val="-1.2423298515727267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00C-421C-8F4A-90D83D22A7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00C-421C-8F4A-90D83D22A719}"/>
                </c:ext>
              </c:extLst>
            </c:dLbl>
            <c:dLbl>
              <c:idx val="2"/>
              <c:layout>
                <c:manualLayout>
                  <c:x val="3.5751837208091177E-3"/>
                  <c:y val="7.7901879974162681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00C-421C-8F4A-90D83D22A7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00C-421C-8F4A-90D83D22A719}"/>
                </c:ext>
              </c:extLst>
            </c:dLbl>
            <c:dLbl>
              <c:idx val="4"/>
              <c:layout>
                <c:manualLayout>
                  <c:x val="3.5751837208091177E-3"/>
                  <c:y val="6.2288152842374881E-3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00C-421C-8F4A-90D83D22A7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00C-421C-8F4A-90D83D22A719}"/>
                </c:ext>
              </c:extLst>
            </c:dLbl>
            <c:dLbl>
              <c:idx val="6"/>
              <c:layout>
                <c:manualLayout>
                  <c:x val="3.5751837208091177E-3"/>
                  <c:y val="0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00C-421C-8F4A-90D83D22A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Labour_rates!$X$79:$X$85</c:f>
              <c:numCache>
                <c:formatCode>"$"#,##0;[Red]\-"$"#,##0;\ "-"</c:formatCode>
                <c:ptCount val="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Labour_rates!$S$79:$T$85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61-600C-421C-8F4A-90D83D22A7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"/>
        <c:overlap val="1"/>
        <c:axId val="332313728"/>
        <c:axId val="332315264"/>
        <c:extLst/>
      </c:barChart>
      <c:catAx>
        <c:axId val="33231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315264"/>
        <c:crosses val="autoZero"/>
        <c:auto val="1"/>
        <c:lblAlgn val="ctr"/>
        <c:lblOffset val="100"/>
        <c:noMultiLvlLbl val="0"/>
      </c:catAx>
      <c:valAx>
        <c:axId val="332315264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$&quot;#,##0;[Red]\-&quot;$&quot;#,##0;\ &quot;-&quot;" sourceLinked="1"/>
        <c:majorTickMark val="none"/>
        <c:minorTickMark val="none"/>
        <c:tickLblPos val="nextTo"/>
        <c:crossAx val="33231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702277279425939"/>
          <c:y val="0.94096039503440809"/>
          <c:w val="0.4552639294527499"/>
          <c:h val="5.7797313773605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560293</xdr:colOff>
      <xdr:row>105</xdr:row>
      <xdr:rowOff>34737</xdr:rowOff>
    </xdr:from>
    <xdr:to>
      <xdr:col>38</xdr:col>
      <xdr:colOff>212911</xdr:colOff>
      <xdr:row>131</xdr:row>
      <xdr:rowOff>33618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D6EEDA6-D1AF-4DC9-87CC-F33025B292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FCL3_MOD.02%20-%20Amended%20PTR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FCL3_MOD.04%20-%20Amended%20REPEX%20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  <sheetName val="REFCL3_MOD.02 - Amended PTRM"/>
    </sheetNames>
    <definedNames>
      <definedName name="NPV_Diff_RevCap" refersTo="='X factors'!$R$63"/>
    </definedNames>
    <sheetDataSet>
      <sheetData sheetId="0" refreshError="1"/>
      <sheetData sheetId="1" refreshError="1"/>
      <sheetData sheetId="2">
        <row r="41">
          <cell r="G41">
            <v>47.081806848659454</v>
          </cell>
          <cell r="H41">
            <v>50.258913481220638</v>
          </cell>
          <cell r="I41">
            <v>46.451052147065099</v>
          </cell>
          <cell r="J41">
            <v>47.686365046044678</v>
          </cell>
          <cell r="K41">
            <v>48.117509228062552</v>
          </cell>
        </row>
        <row r="42">
          <cell r="G42">
            <v>293.50606554608288</v>
          </cell>
          <cell r="H42">
            <v>327.71557981982249</v>
          </cell>
          <cell r="I42">
            <v>331.84023857726766</v>
          </cell>
          <cell r="J42">
            <v>316.73377265051857</v>
          </cell>
          <cell r="K42">
            <v>316.43957147543432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5.9461975027873928</v>
          </cell>
          <cell r="H45">
            <v>18.203389867520869</v>
          </cell>
          <cell r="I45">
            <v>45.746073859768117</v>
          </cell>
          <cell r="J45">
            <v>38.170668929186228</v>
          </cell>
          <cell r="K45">
            <v>30.69293363304531</v>
          </cell>
        </row>
        <row r="46">
          <cell r="G46">
            <v>39.836373559873593</v>
          </cell>
          <cell r="H46">
            <v>39.690149736788491</v>
          </cell>
          <cell r="I46">
            <v>33.493575656447291</v>
          </cell>
          <cell r="J46">
            <v>24.929360309251759</v>
          </cell>
          <cell r="K46">
            <v>19.088480439478893</v>
          </cell>
        </row>
        <row r="47">
          <cell r="G47">
            <v>17.113827493747586</v>
          </cell>
          <cell r="H47">
            <v>17.102976212762687</v>
          </cell>
          <cell r="I47">
            <v>17.125365850743403</v>
          </cell>
          <cell r="J47">
            <v>17.181957275029738</v>
          </cell>
          <cell r="K47">
            <v>17.252723315972315</v>
          </cell>
        </row>
        <row r="48">
          <cell r="G48">
            <v>11.769409794318051</v>
          </cell>
          <cell r="H48">
            <v>13.072667991696802</v>
          </cell>
          <cell r="I48">
            <v>10.155643577931121</v>
          </cell>
          <cell r="J48">
            <v>13.229059066594468</v>
          </cell>
          <cell r="K48">
            <v>13.181104067267098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G51">
            <v>6.8474065442303819E-2</v>
          </cell>
          <cell r="H51">
            <v>0.18442121531309255</v>
          </cell>
          <cell r="I51">
            <v>0.23590643129963162</v>
          </cell>
          <cell r="J51">
            <v>0.21643081966767955</v>
          </cell>
          <cell r="K51">
            <v>0.29611646530268765</v>
          </cell>
        </row>
        <row r="177">
          <cell r="G177">
            <v>225.54656368495981</v>
          </cell>
          <cell r="H177">
            <v>231.413243035379</v>
          </cell>
          <cell r="I177">
            <v>241.24251287505714</v>
          </cell>
          <cell r="J177">
            <v>243.75844048200338</v>
          </cell>
          <cell r="K177">
            <v>249.13780226531861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30">
          <cell r="AE30">
            <v>0</v>
          </cell>
          <cell r="AF30">
            <v>5.3325072915811234E-2</v>
          </cell>
          <cell r="AG30">
            <v>5.2723683968366686E-2</v>
          </cell>
          <cell r="AH30">
            <v>5.2041381137769349E-2</v>
          </cell>
          <cell r="AI30">
            <v>1.4026889615472555</v>
          </cell>
        </row>
        <row r="31">
          <cell r="AE31">
            <v>0</v>
          </cell>
          <cell r="AF31">
            <v>2.547327398403354E-3</v>
          </cell>
          <cell r="AG31">
            <v>3.1538049349109087E-3</v>
          </cell>
          <cell r="AH31">
            <v>3.7873746578185319E-3</v>
          </cell>
          <cell r="AI31">
            <v>0.35640109438512013</v>
          </cell>
        </row>
        <row r="32">
          <cell r="AE32">
            <v>0</v>
          </cell>
          <cell r="AF32">
            <v>4.5359316035842312E-4</v>
          </cell>
          <cell r="AG32">
            <v>4.5228286404608298E-4</v>
          </cell>
          <cell r="AH32">
            <v>4.5066060721410395E-4</v>
          </cell>
          <cell r="AI32">
            <v>1.21468078940552E-2</v>
          </cell>
        </row>
        <row r="34">
          <cell r="AE34">
            <v>0</v>
          </cell>
          <cell r="AF34">
            <v>-3.2043618437029409E-2</v>
          </cell>
          <cell r="AG34">
            <v>-3.1926145965705643E-2</v>
          </cell>
          <cell r="AH34">
            <v>-3.1806454047099919E-2</v>
          </cell>
          <cell r="AI34">
            <v>-4.5054864863502075E-2</v>
          </cell>
        </row>
        <row r="35">
          <cell r="AE35">
            <v>0</v>
          </cell>
          <cell r="AF35">
            <v>2.4282375037500969E-2</v>
          </cell>
          <cell r="AG35">
            <v>2.4403625801596718E-2</v>
          </cell>
          <cell r="AH35">
            <v>2.4472962355730488E-2</v>
          </cell>
          <cell r="AI35">
            <v>1.726181998962943</v>
          </cell>
        </row>
        <row r="36"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1.8083366641590146</v>
          </cell>
        </row>
        <row r="63">
          <cell r="R63">
            <v>1.0560807368165115E-5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CLs"/>
      <sheetName val="Unit Rate Substitutions"/>
      <sheetName val="Unit Rate &amp; Age Profile"/>
      <sheetName val="BaseInputs"/>
      <sheetName val="CalibratedInputs"/>
      <sheetName val="CalibratedOutputs"/>
      <sheetName val="Goal Seek"/>
      <sheetName val="Calibration Targets"/>
      <sheetName val="Asset data"/>
      <sheetName val="Age profile summary"/>
      <sheetName val="RRR hist-forc"/>
      <sheetName val="Tables"/>
      <sheetName val="Age profile (Inst)"/>
      <sheetName val="Age profile (RL)"/>
      <sheetName val="Age profile (years)"/>
      <sheetName val="Sheet1"/>
    </sheetNames>
    <sheetDataSet>
      <sheetData sheetId="0">
        <row r="8">
          <cell r="G8">
            <v>26608.26471937836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C000"/>
  </sheetPr>
  <dimension ref="A1:W54"/>
  <sheetViews>
    <sheetView showGridLines="0" tabSelected="1" zoomScale="85" zoomScaleNormal="85" workbookViewId="0">
      <selection activeCell="B1" sqref="B1"/>
    </sheetView>
  </sheetViews>
  <sheetFormatPr defaultRowHeight="12.75"/>
  <cols>
    <col min="1" max="1" width="4" customWidth="1"/>
    <col min="2" max="2" width="34.5703125" style="194" customWidth="1"/>
    <col min="3" max="7" width="13.85546875" customWidth="1"/>
    <col min="8" max="11" width="13.85546875" style="265" customWidth="1"/>
    <col min="12" max="12" width="12.7109375" customWidth="1"/>
    <col min="14" max="14" width="12.42578125" customWidth="1"/>
    <col min="15" max="15" width="12.42578125" style="265" customWidth="1"/>
  </cols>
  <sheetData>
    <row r="1" spans="1:23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U1" s="10"/>
      <c r="V1" s="10"/>
      <c r="W1" s="10"/>
    </row>
    <row r="2" spans="1:23" ht="21">
      <c r="A2" s="187" t="s">
        <v>98</v>
      </c>
      <c r="B2" s="186"/>
      <c r="C2" s="186"/>
      <c r="D2" s="186"/>
      <c r="E2" s="187"/>
      <c r="F2" s="187"/>
      <c r="G2" s="186"/>
      <c r="H2" s="186"/>
      <c r="I2" s="186"/>
      <c r="J2" s="186"/>
      <c r="K2" s="186"/>
      <c r="L2" s="186"/>
      <c r="Q2" s="5"/>
      <c r="R2" s="29"/>
      <c r="S2" s="174"/>
      <c r="U2" s="10"/>
      <c r="V2" s="10"/>
      <c r="W2" s="10"/>
    </row>
    <row r="3" spans="1:23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Q3" s="5"/>
      <c r="R3" s="10"/>
      <c r="S3" s="174"/>
      <c r="U3" s="10"/>
      <c r="V3" s="10"/>
      <c r="W3" s="10"/>
    </row>
    <row r="4" spans="1:23">
      <c r="B4" s="244"/>
    </row>
    <row r="7" spans="1:23" s="2" customFormat="1" ht="13.5" thickBot="1">
      <c r="B7" s="195" t="s">
        <v>139</v>
      </c>
      <c r="C7"/>
      <c r="D7"/>
      <c r="E7"/>
      <c r="F7"/>
      <c r="G7"/>
      <c r="H7" s="265"/>
      <c r="I7" s="265"/>
      <c r="J7" s="265"/>
      <c r="K7" s="265"/>
      <c r="N7" s="316">
        <v>2020</v>
      </c>
      <c r="O7" s="316">
        <v>2025</v>
      </c>
    </row>
    <row r="8" spans="1:23" s="2" customFormat="1" ht="15" thickBot="1">
      <c r="B8" s="196" t="s">
        <v>85</v>
      </c>
      <c r="C8" s="193">
        <f>Year_Summary!I$13</f>
        <v>2016</v>
      </c>
      <c r="D8" s="193">
        <f>Year_Summary!J$13</f>
        <v>2017</v>
      </c>
      <c r="E8" s="193">
        <f>Year_Summary!K$13</f>
        <v>2018</v>
      </c>
      <c r="F8" s="193">
        <f>Year_Summary!L$13</f>
        <v>2019</v>
      </c>
      <c r="G8" s="193">
        <f>Year_Summary!M$13</f>
        <v>2020</v>
      </c>
      <c r="H8" s="193">
        <f>Year_Summary!N$13</f>
        <v>2021</v>
      </c>
      <c r="I8" s="193">
        <f>Year_Summary!O$13</f>
        <v>2022</v>
      </c>
      <c r="J8" s="193">
        <f>Year_Summary!P$13</f>
        <v>2023</v>
      </c>
      <c r="K8" s="193">
        <f>Year_Summary!Q$13</f>
        <v>2024</v>
      </c>
      <c r="L8" s="193">
        <f>Year_Summary!R$13</f>
        <v>2025</v>
      </c>
      <c r="N8" s="219" t="s">
        <v>188</v>
      </c>
      <c r="O8" s="219" t="s">
        <v>189</v>
      </c>
    </row>
    <row r="9" spans="1:23" s="2" customFormat="1" ht="13.5" thickBot="1">
      <c r="B9" s="198" t="s">
        <v>86</v>
      </c>
      <c r="C9" s="240">
        <f>Year_Summary!I46</f>
        <v>0</v>
      </c>
      <c r="D9" s="240">
        <f>Year_Summary!J46</f>
        <v>0</v>
      </c>
      <c r="E9" s="240">
        <f>Year_Summary!K46</f>
        <v>0</v>
      </c>
      <c r="F9" s="240">
        <f ca="1">Year_Summary!L46</f>
        <v>20.397051998997632</v>
      </c>
      <c r="G9" s="240">
        <f ca="1">Year_Summary!M46</f>
        <v>56.472138070152866</v>
      </c>
      <c r="H9" s="240">
        <f ca="1">Year_Summary!N46</f>
        <v>61.519821201298356</v>
      </c>
      <c r="I9" s="240">
        <f ca="1">Year_Summary!O46</f>
        <v>26.062768849015725</v>
      </c>
      <c r="J9" s="240">
        <f ca="1">Year_Summary!P46</f>
        <v>0</v>
      </c>
      <c r="K9" s="240">
        <f ca="1">Year_Summary!Q46</f>
        <v>0</v>
      </c>
      <c r="L9" s="241">
        <f ca="1">Year_Summary!R46</f>
        <v>0</v>
      </c>
      <c r="M9" s="238"/>
      <c r="N9" s="215">
        <f ca="1">SUMIF($C$8:$L$8, "&lt;="&amp;N$7, $C9:$L9)</f>
        <v>76.869190069150505</v>
      </c>
      <c r="O9" s="215">
        <f ca="1">SUMIF($C$8:$L$8, "&lt;="&amp;O$7, $C9:$L9)-N9</f>
        <v>87.582590050314082</v>
      </c>
    </row>
    <row r="10" spans="1:23" ht="13.5" thickBot="1">
      <c r="B10" s="198" t="s">
        <v>87</v>
      </c>
      <c r="C10" s="240">
        <f>SUM(Year_Summary!I21:I21)</f>
        <v>0</v>
      </c>
      <c r="D10" s="240">
        <f>SUM(Year_Summary!J21:J21)</f>
        <v>0</v>
      </c>
      <c r="E10" s="240">
        <f>SUM(Year_Summary!K21:K21)</f>
        <v>0</v>
      </c>
      <c r="F10" s="240">
        <f>SUM(Year_Summary!L21:L21)</f>
        <v>0</v>
      </c>
      <c r="G10" s="240">
        <f>SUM(Year_Summary!M21:M21)</f>
        <v>0</v>
      </c>
      <c r="H10" s="240">
        <f>SUM(Year_Summary!N21:N21)</f>
        <v>3.6443626081415707E-2</v>
      </c>
      <c r="I10" s="240">
        <f>SUM(Year_Summary!O21:O21)</f>
        <v>0.16408171771923741</v>
      </c>
      <c r="J10" s="240">
        <f>SUM(Year_Summary!P21:P21)</f>
        <v>0.30663564358509487</v>
      </c>
      <c r="K10" s="240">
        <f>SUM(Year_Summary!Q21:Q21)</f>
        <v>0.31283153124236801</v>
      </c>
      <c r="L10" s="241">
        <f>SUM(Year_Summary!R21:R21)</f>
        <v>0.31844076365748764</v>
      </c>
      <c r="M10" s="239"/>
      <c r="N10" s="215">
        <f t="shared" ref="N10:N13" si="0">SUMIF($C$8:$L$8, "&lt;="&amp;N$7, $C10:$L10)</f>
        <v>0</v>
      </c>
      <c r="O10" s="215">
        <f t="shared" ref="O10:O13" si="1">SUMIF($C$8:$L$8, "&lt;="&amp;O$7, $C10:$L10)-N10</f>
        <v>1.1384332822856038</v>
      </c>
    </row>
    <row r="11" spans="1:23" ht="13.5" thickBot="1">
      <c r="B11" s="199" t="s">
        <v>88</v>
      </c>
      <c r="C11" s="240">
        <f>Year_Summary!I22</f>
        <v>0</v>
      </c>
      <c r="D11" s="240">
        <f>Year_Summary!J22</f>
        <v>0</v>
      </c>
      <c r="E11" s="240">
        <f>Year_Summary!K22</f>
        <v>0</v>
      </c>
      <c r="F11" s="240">
        <f>Year_Summary!L22</f>
        <v>0</v>
      </c>
      <c r="G11" s="240">
        <f>Year_Summary!M22</f>
        <v>0</v>
      </c>
      <c r="H11" s="240">
        <f>Year_Summary!N22</f>
        <v>3.6599664092547071E-2</v>
      </c>
      <c r="I11" s="240">
        <f>Year_Summary!O22</f>
        <v>0.19620211482079367</v>
      </c>
      <c r="J11" s="240">
        <f>Year_Summary!P22</f>
        <v>0.39141675724334096</v>
      </c>
      <c r="K11" s="240">
        <f>Year_Summary!Q22</f>
        <v>0.39932573425168699</v>
      </c>
      <c r="L11" s="241">
        <f>Year_Summary!R22</f>
        <v>0.4064858528109016</v>
      </c>
      <c r="M11" s="239"/>
      <c r="N11" s="215">
        <f t="shared" si="0"/>
        <v>0</v>
      </c>
      <c r="O11" s="215">
        <f t="shared" si="1"/>
        <v>1.4300301232192703</v>
      </c>
    </row>
    <row r="12" spans="1:23" s="2" customFormat="1" ht="13.5" thickBot="1">
      <c r="A12"/>
      <c r="B12" s="198" t="s">
        <v>89</v>
      </c>
      <c r="C12" s="240">
        <f>Year_Summary!I20</f>
        <v>0</v>
      </c>
      <c r="D12" s="240">
        <f>Year_Summary!J20</f>
        <v>0</v>
      </c>
      <c r="E12" s="240">
        <f>Year_Summary!K20</f>
        <v>0</v>
      </c>
      <c r="F12" s="240">
        <f>Year_Summary!L20</f>
        <v>0</v>
      </c>
      <c r="G12" s="240">
        <f>Year_Summary!M20</f>
        <v>0</v>
      </c>
      <c r="H12" s="240">
        <f>Year_Summary!N20</f>
        <v>1.2787910633274578E-2</v>
      </c>
      <c r="I12" s="240">
        <f>Year_Summary!O20</f>
        <v>5.2230822541475985E-2</v>
      </c>
      <c r="J12" s="240">
        <f>Year_Summary!P20</f>
        <v>9.3397678680435747E-2</v>
      </c>
      <c r="K12" s="240">
        <f>Year_Summary!Q20</f>
        <v>9.5284874564737707E-2</v>
      </c>
      <c r="L12" s="241">
        <f>Year_Summary!R20</f>
        <v>9.6993382031860795E-2</v>
      </c>
      <c r="M12" s="238"/>
      <c r="N12" s="215">
        <f t="shared" si="0"/>
        <v>0</v>
      </c>
      <c r="O12" s="215">
        <f t="shared" si="1"/>
        <v>0.35069466845178482</v>
      </c>
    </row>
    <row r="13" spans="1:23" ht="13.5" thickBot="1">
      <c r="B13" s="200" t="s">
        <v>0</v>
      </c>
      <c r="C13" s="242">
        <f t="shared" ref="C13:L13" si="2">SUM(C9:C12)</f>
        <v>0</v>
      </c>
      <c r="D13" s="242">
        <f t="shared" si="2"/>
        <v>0</v>
      </c>
      <c r="E13" s="242">
        <f t="shared" si="2"/>
        <v>0</v>
      </c>
      <c r="F13" s="242">
        <f t="shared" ca="1" si="2"/>
        <v>20.397051998997632</v>
      </c>
      <c r="G13" s="242">
        <f t="shared" ca="1" si="2"/>
        <v>56.472138070152866</v>
      </c>
      <c r="H13" s="242">
        <f t="shared" ca="1" si="2"/>
        <v>61.605652402105591</v>
      </c>
      <c r="I13" s="242">
        <f t="shared" ca="1" si="2"/>
        <v>26.475283504097231</v>
      </c>
      <c r="J13" s="242">
        <f t="shared" ca="1" si="2"/>
        <v>0.7914500795088717</v>
      </c>
      <c r="K13" s="242">
        <f t="shared" ca="1" si="2"/>
        <v>0.80744214005879267</v>
      </c>
      <c r="L13" s="243">
        <f t="shared" ca="1" si="2"/>
        <v>0.82191999850024999</v>
      </c>
      <c r="M13" s="239"/>
      <c r="N13" s="216">
        <f t="shared" ca="1" si="0"/>
        <v>76.869190069150505</v>
      </c>
      <c r="O13" s="216">
        <f t="shared" ca="1" si="1"/>
        <v>90.501748124270733</v>
      </c>
    </row>
    <row r="14" spans="1:23" ht="12.75" customHeight="1">
      <c r="B14" s="201"/>
      <c r="D14" s="239"/>
      <c r="E14" s="239"/>
      <c r="F14" s="239"/>
      <c r="G14" s="239"/>
      <c r="H14" s="239"/>
      <c r="I14" s="239"/>
      <c r="J14" s="239"/>
      <c r="K14" s="239"/>
      <c r="N14" s="315">
        <f ca="1">SUM(N9:N12)-N13</f>
        <v>0</v>
      </c>
      <c r="O14" s="315">
        <f ca="1">SUM(O9:O12)-O13</f>
        <v>0</v>
      </c>
    </row>
    <row r="15" spans="1:23" s="2" customFormat="1">
      <c r="B15" s="37"/>
      <c r="D15" s="238"/>
      <c r="E15" s="238"/>
      <c r="F15" s="238"/>
      <c r="G15" s="238"/>
      <c r="H15" s="238"/>
      <c r="I15" s="238"/>
      <c r="J15" s="238"/>
      <c r="K15" s="238"/>
      <c r="O15" s="266"/>
    </row>
    <row r="16" spans="1:23" s="2" customFormat="1" ht="13.5" thickBot="1">
      <c r="B16" s="195" t="s">
        <v>140</v>
      </c>
      <c r="C16"/>
      <c r="D16" s="239"/>
      <c r="E16" s="239"/>
      <c r="F16" s="239"/>
      <c r="G16" s="239"/>
      <c r="H16" s="239"/>
      <c r="I16" s="239"/>
      <c r="J16" s="239"/>
      <c r="K16" s="239"/>
      <c r="O16" s="266"/>
    </row>
    <row r="17" spans="1:15" s="2" customFormat="1" ht="15" thickBot="1">
      <c r="B17" s="196" t="s">
        <v>90</v>
      </c>
      <c r="C17" s="193">
        <v>2016</v>
      </c>
      <c r="D17" s="193">
        <v>2017</v>
      </c>
      <c r="E17" s="193">
        <v>2018</v>
      </c>
      <c r="F17" s="193">
        <v>2019</v>
      </c>
      <c r="G17" s="193">
        <v>2020</v>
      </c>
      <c r="H17" s="219" t="s">
        <v>0</v>
      </c>
      <c r="I17" s="239"/>
      <c r="J17" s="239"/>
      <c r="K17" s="239"/>
      <c r="O17" s="266"/>
    </row>
    <row r="18" spans="1:15" s="2" customFormat="1" ht="13.5" thickBot="1">
      <c r="B18" s="198" t="s">
        <v>91</v>
      </c>
      <c r="C18" s="345">
        <f>'[1]X factors'!AE30</f>
        <v>0</v>
      </c>
      <c r="D18" s="345">
        <f>'[1]X factors'!AF30</f>
        <v>5.3325072915811234E-2</v>
      </c>
      <c r="E18" s="345">
        <f>'[1]X factors'!AG30</f>
        <v>5.2723683968366686E-2</v>
      </c>
      <c r="F18" s="345">
        <f>'[1]X factors'!AH30</f>
        <v>5.2041381137769349E-2</v>
      </c>
      <c r="G18" s="345">
        <f>'[1]X factors'!AI30</f>
        <v>1.4026889615472555</v>
      </c>
      <c r="H18" s="363">
        <f>SUM(C18:G18)</f>
        <v>1.5607790995692028</v>
      </c>
      <c r="I18" s="239"/>
      <c r="J18" s="239"/>
      <c r="K18" s="239"/>
      <c r="O18" s="266"/>
    </row>
    <row r="19" spans="1:15" s="2" customFormat="1" ht="13.5" thickBot="1">
      <c r="B19" s="199" t="s">
        <v>92</v>
      </c>
      <c r="C19" s="345">
        <f>'[1]X factors'!AE31</f>
        <v>0</v>
      </c>
      <c r="D19" s="345">
        <f>'[1]X factors'!AF31</f>
        <v>2.547327398403354E-3</v>
      </c>
      <c r="E19" s="345">
        <f>'[1]X factors'!AG31</f>
        <v>3.1538049349109087E-3</v>
      </c>
      <c r="F19" s="345">
        <f>'[1]X factors'!AH31</f>
        <v>3.7873746578185319E-3</v>
      </c>
      <c r="G19" s="345">
        <f>'[1]X factors'!AI31</f>
        <v>0.35640109438512013</v>
      </c>
      <c r="H19" s="363">
        <f t="shared" ref="H19:H23" si="3">SUM(C19:G19)</f>
        <v>0.36588960137625293</v>
      </c>
      <c r="I19" s="239"/>
      <c r="J19" s="239"/>
      <c r="K19" s="239"/>
      <c r="O19" s="266"/>
    </row>
    <row r="20" spans="1:15" s="2" customFormat="1" ht="13.5" thickBot="1">
      <c r="B20" s="198" t="s">
        <v>93</v>
      </c>
      <c r="C20" s="345">
        <f>'[1]X factors'!AE32</f>
        <v>0</v>
      </c>
      <c r="D20" s="345">
        <f>'[1]X factors'!AF32</f>
        <v>4.5359316035842312E-4</v>
      </c>
      <c r="E20" s="345">
        <f>'[1]X factors'!AG32</f>
        <v>4.5228286404608298E-4</v>
      </c>
      <c r="F20" s="345">
        <f>'[1]X factors'!AH32</f>
        <v>4.5066060721410395E-4</v>
      </c>
      <c r="G20" s="345">
        <f>'[1]X factors'!AI32</f>
        <v>1.21468078940552E-2</v>
      </c>
      <c r="H20" s="363">
        <f t="shared" si="3"/>
        <v>1.350334452567381E-2</v>
      </c>
      <c r="I20" s="239"/>
      <c r="J20" s="239"/>
      <c r="K20" s="239"/>
      <c r="O20" s="266"/>
    </row>
    <row r="21" spans="1:15" s="2" customFormat="1" ht="13.5" thickBot="1">
      <c r="B21" s="198" t="s">
        <v>94</v>
      </c>
      <c r="C21" s="345">
        <f>'[1]X factors'!AE34</f>
        <v>0</v>
      </c>
      <c r="D21" s="345">
        <f>'[1]X factors'!AF34</f>
        <v>-3.2043618437029409E-2</v>
      </c>
      <c r="E21" s="345">
        <f>'[1]X factors'!AG34</f>
        <v>-3.1926145965705643E-2</v>
      </c>
      <c r="F21" s="345">
        <f>'[1]X factors'!AH34</f>
        <v>-3.1806454047099919E-2</v>
      </c>
      <c r="G21" s="345">
        <f>'[1]X factors'!AI34</f>
        <v>-4.5054864863502075E-2</v>
      </c>
      <c r="H21" s="363">
        <f t="shared" si="3"/>
        <v>-0.14083108331333705</v>
      </c>
      <c r="I21" s="239"/>
      <c r="J21" s="239"/>
      <c r="K21" s="239"/>
      <c r="O21" s="266"/>
    </row>
    <row r="22" spans="1:15" s="2" customFormat="1" ht="13.5" thickBot="1">
      <c r="B22" s="199" t="s">
        <v>95</v>
      </c>
      <c r="C22" s="346">
        <f>'[1]X factors'!AE35</f>
        <v>0</v>
      </c>
      <c r="D22" s="346">
        <f>'[1]X factors'!AF35</f>
        <v>2.4282375037500969E-2</v>
      </c>
      <c r="E22" s="346">
        <f>'[1]X factors'!AG35</f>
        <v>2.4403625801596718E-2</v>
      </c>
      <c r="F22" s="346">
        <f>'[1]X factors'!AH35</f>
        <v>2.4472962355730488E-2</v>
      </c>
      <c r="G22" s="346">
        <f>'[1]X factors'!AI35</f>
        <v>1.726181998962943</v>
      </c>
      <c r="H22" s="363">
        <f t="shared" si="3"/>
        <v>1.7993409621577712</v>
      </c>
      <c r="I22" s="239"/>
      <c r="J22" s="239"/>
      <c r="K22" s="239"/>
      <c r="O22" s="266"/>
    </row>
    <row r="23" spans="1:15" s="2" customFormat="1" ht="14.25" thickTop="1" thickBot="1">
      <c r="B23" s="202" t="s">
        <v>96</v>
      </c>
      <c r="C23" s="347">
        <f>'[1]X factors'!AE36</f>
        <v>0</v>
      </c>
      <c r="D23" s="347">
        <f>'[1]X factors'!AF36</f>
        <v>0</v>
      </c>
      <c r="E23" s="347">
        <f>'[1]X factors'!AG36</f>
        <v>0</v>
      </c>
      <c r="F23" s="347">
        <f>'[1]X factors'!AH36</f>
        <v>0</v>
      </c>
      <c r="G23" s="347">
        <f>'[1]X factors'!AI36</f>
        <v>1.8083366641590146</v>
      </c>
      <c r="H23" s="364">
        <f t="shared" si="3"/>
        <v>1.8083366641590146</v>
      </c>
      <c r="I23" s="239"/>
      <c r="J23" s="239"/>
      <c r="K23" s="239"/>
      <c r="O23" s="266"/>
    </row>
    <row r="24" spans="1:15" s="2" customFormat="1">
      <c r="B24" s="203"/>
      <c r="H24" s="266"/>
      <c r="I24" s="239"/>
      <c r="J24" s="239"/>
      <c r="K24" s="239"/>
      <c r="L24" s="266"/>
      <c r="M24" s="266"/>
      <c r="N24" s="266"/>
      <c r="O24" s="266"/>
    </row>
    <row r="25" spans="1:15" s="2" customFormat="1">
      <c r="A25" s="179"/>
      <c r="B25" s="197"/>
      <c r="C25" s="179"/>
      <c r="D25" s="179"/>
      <c r="H25" s="266"/>
      <c r="I25" s="239"/>
      <c r="J25" s="239"/>
      <c r="K25" s="239"/>
      <c r="O25" s="266"/>
    </row>
    <row r="26" spans="1:15" s="2" customFormat="1">
      <c r="A26" s="179"/>
      <c r="B26" s="203"/>
      <c r="C26" s="179"/>
      <c r="D26" s="179"/>
      <c r="H26" s="266"/>
      <c r="I26" s="266"/>
      <c r="J26" s="266"/>
      <c r="K26" s="266"/>
      <c r="L26" s="266"/>
      <c r="M26" s="266"/>
      <c r="N26" s="266"/>
      <c r="O26" s="266"/>
    </row>
    <row r="27" spans="1:15" s="2" customFormat="1">
      <c r="A27" s="179"/>
      <c r="B27" s="197"/>
      <c r="C27" s="179"/>
      <c r="D27" s="179"/>
      <c r="H27" s="266"/>
      <c r="I27" s="266"/>
      <c r="J27" s="266"/>
      <c r="K27" s="266"/>
      <c r="O27" s="266"/>
    </row>
    <row r="28" spans="1:15" s="2" customFormat="1">
      <c r="B28" s="37"/>
      <c r="H28" s="266"/>
      <c r="I28" s="266"/>
      <c r="J28" s="266"/>
      <c r="K28" s="266"/>
      <c r="O28" s="266"/>
    </row>
    <row r="29" spans="1:15" s="2" customFormat="1">
      <c r="B29" s="257" t="s">
        <v>131</v>
      </c>
      <c r="H29" s="266"/>
      <c r="I29" s="266"/>
      <c r="J29" s="266"/>
      <c r="K29" s="266"/>
      <c r="O29" s="266"/>
    </row>
    <row r="30" spans="1:15" s="2" customFormat="1">
      <c r="B30" s="258">
        <f>ROUND([1]!NPV_Diff_RevCap,7)</f>
        <v>1.06E-5</v>
      </c>
      <c r="H30" s="266"/>
      <c r="I30" s="266"/>
      <c r="J30" s="266"/>
      <c r="K30" s="266"/>
      <c r="O30" s="266"/>
    </row>
    <row r="31" spans="1:15" s="2" customFormat="1">
      <c r="A31" s="179"/>
      <c r="B31" s="258" t="b">
        <f>ROUND(I23-SUM('[1]X factors'!$AE$60:$AI$60),4)=0</f>
        <v>1</v>
      </c>
      <c r="C31" s="179"/>
      <c r="D31" s="179"/>
      <c r="H31" s="266"/>
      <c r="I31" s="266"/>
      <c r="J31" s="266"/>
      <c r="K31" s="266"/>
      <c r="O31" s="266"/>
    </row>
    <row r="32" spans="1:15" s="2" customFormat="1">
      <c r="A32" s="179"/>
      <c r="B32" s="197"/>
      <c r="C32" s="179"/>
      <c r="D32" s="179"/>
      <c r="H32" s="266"/>
      <c r="I32" s="266"/>
      <c r="J32" s="266"/>
      <c r="K32" s="266"/>
      <c r="O32" s="266"/>
    </row>
    <row r="33" spans="1:15" s="2" customFormat="1">
      <c r="A33" s="179"/>
      <c r="B33" s="197"/>
      <c r="C33" s="179"/>
      <c r="D33" s="179"/>
      <c r="H33" s="266"/>
      <c r="I33" s="266"/>
      <c r="J33" s="266"/>
      <c r="K33" s="266"/>
      <c r="O33" s="266"/>
    </row>
    <row r="34" spans="1:15" s="2" customFormat="1">
      <c r="A34" s="179"/>
      <c r="B34" s="197"/>
      <c r="C34" s="179"/>
      <c r="D34" s="179"/>
      <c r="H34" s="266"/>
      <c r="I34" s="266"/>
      <c r="J34" s="266"/>
      <c r="K34" s="266"/>
      <c r="O34" s="266"/>
    </row>
    <row r="35" spans="1:15" s="2" customFormat="1">
      <c r="A35" s="179"/>
      <c r="B35" s="197"/>
      <c r="C35" s="179"/>
      <c r="D35" s="179"/>
      <c r="H35" s="266"/>
      <c r="I35" s="266"/>
      <c r="J35" s="266"/>
      <c r="K35" s="266"/>
      <c r="O35" s="266"/>
    </row>
    <row r="36" spans="1:15" s="2" customFormat="1">
      <c r="A36" s="179"/>
      <c r="B36" s="197"/>
      <c r="C36" s="179"/>
      <c r="D36" s="179"/>
      <c r="H36" s="266"/>
      <c r="I36" s="266"/>
      <c r="J36" s="266"/>
      <c r="K36" s="266"/>
      <c r="O36" s="266"/>
    </row>
    <row r="37" spans="1:15" s="2" customFormat="1">
      <c r="A37" s="179"/>
      <c r="B37" s="197"/>
      <c r="C37" s="179"/>
      <c r="D37" s="179"/>
      <c r="H37" s="266"/>
      <c r="I37" s="266"/>
      <c r="J37" s="266"/>
      <c r="K37" s="266"/>
      <c r="O37" s="266"/>
    </row>
    <row r="38" spans="1:15" s="2" customFormat="1">
      <c r="A38" s="179"/>
      <c r="B38" s="197"/>
      <c r="C38" s="179"/>
      <c r="D38" s="179"/>
      <c r="H38" s="266"/>
      <c r="I38" s="266"/>
      <c r="J38" s="266"/>
      <c r="K38" s="266"/>
      <c r="O38" s="266"/>
    </row>
    <row r="39" spans="1:15" s="2" customFormat="1">
      <c r="A39" s="179"/>
      <c r="B39" s="197"/>
      <c r="C39" s="179"/>
      <c r="D39" s="179"/>
      <c r="H39" s="266"/>
      <c r="I39" s="266"/>
      <c r="J39" s="266"/>
      <c r="K39" s="266"/>
      <c r="O39" s="266"/>
    </row>
    <row r="40" spans="1:15" s="2" customFormat="1">
      <c r="A40" s="179"/>
      <c r="B40" s="197"/>
      <c r="C40" s="179"/>
      <c r="D40" s="179"/>
      <c r="H40" s="266"/>
      <c r="I40" s="266"/>
      <c r="J40" s="266"/>
      <c r="K40" s="266"/>
      <c r="O40" s="266"/>
    </row>
    <row r="41" spans="1:15" s="2" customFormat="1">
      <c r="A41" s="179"/>
      <c r="B41" s="197"/>
      <c r="C41" s="179"/>
      <c r="D41" s="179"/>
      <c r="H41" s="266"/>
      <c r="I41" s="266"/>
      <c r="J41" s="266"/>
      <c r="K41" s="266"/>
      <c r="O41" s="266"/>
    </row>
    <row r="42" spans="1:15" s="2" customFormat="1">
      <c r="A42" s="179"/>
      <c r="B42" s="197"/>
      <c r="C42" s="179"/>
      <c r="D42" s="179"/>
      <c r="H42" s="266"/>
      <c r="I42" s="266"/>
      <c r="J42" s="266"/>
      <c r="K42" s="266"/>
      <c r="O42" s="266"/>
    </row>
    <row r="43" spans="1:15" s="2" customFormat="1">
      <c r="B43" s="37"/>
      <c r="H43" s="266"/>
      <c r="I43" s="266"/>
      <c r="J43" s="266"/>
      <c r="K43" s="266"/>
      <c r="O43" s="266"/>
    </row>
    <row r="44" spans="1:15" s="2" customFormat="1">
      <c r="B44" s="37"/>
      <c r="H44" s="266"/>
      <c r="I44" s="266"/>
      <c r="J44" s="266"/>
      <c r="K44" s="266"/>
      <c r="O44" s="266"/>
    </row>
    <row r="47" spans="1:15" s="2" customFormat="1">
      <c r="A47"/>
      <c r="B47" s="37"/>
      <c r="H47" s="266"/>
      <c r="I47" s="266"/>
      <c r="J47" s="266"/>
      <c r="K47" s="266"/>
      <c r="O47" s="266"/>
    </row>
    <row r="54" spans="2:15" s="2" customFormat="1">
      <c r="B54" s="37"/>
      <c r="H54" s="266"/>
      <c r="I54" s="266"/>
      <c r="J54" s="266"/>
      <c r="K54" s="266"/>
      <c r="O54" s="266"/>
    </row>
  </sheetData>
  <pageMargins left="0.62992125984251968" right="0.43307086614173229" top="0.55118110236220474" bottom="0.55118110236220474" header="0.31496062992125984" footer="0.31496062992125984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FFFFCC"/>
    <pageSetUpPr fitToPage="1"/>
  </sheetPr>
  <dimension ref="A1:AI149"/>
  <sheetViews>
    <sheetView showGridLines="0" zoomScale="70" zoomScaleNormal="70" workbookViewId="0">
      <pane xSplit="6" ySplit="10" topLeftCell="G11" activePane="bottomRight" state="frozen"/>
      <selection activeCell="O55" sqref="O55"/>
      <selection pane="topRight" activeCell="O55" sqref="O55"/>
      <selection pane="bottomLeft" activeCell="O55" sqref="O55"/>
      <selection pane="bottomRight" activeCell="A2" sqref="A2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5" width="20.7109375" customWidth="1"/>
    <col min="26" max="27" width="16.5703125" customWidth="1"/>
    <col min="28" max="31" width="13.28515625" customWidth="1"/>
  </cols>
  <sheetData>
    <row r="1" spans="1:31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</row>
    <row r="2" spans="1:31" ht="17.25" customHeight="1">
      <c r="A2" s="187" t="s">
        <v>83</v>
      </c>
      <c r="B2" s="186"/>
      <c r="C2" s="186"/>
      <c r="D2" s="187" t="s">
        <v>152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75"/>
      <c r="W2" s="5"/>
      <c r="X2" s="5"/>
      <c r="Y2" s="5"/>
      <c r="Z2" s="5"/>
      <c r="AA2" s="5"/>
      <c r="AB2" s="5"/>
      <c r="AC2" s="5"/>
    </row>
    <row r="3" spans="1:31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55" t="s">
        <v>161</v>
      </c>
      <c r="K5" s="5"/>
    </row>
    <row r="6" spans="1:31" ht="15">
      <c r="A6" s="30"/>
      <c r="B6" s="4"/>
      <c r="C6" s="4"/>
      <c r="D6" s="4"/>
      <c r="F6" s="14"/>
      <c r="K6" s="263"/>
    </row>
    <row r="7" spans="1:31">
      <c r="A7" t="s">
        <v>172</v>
      </c>
      <c r="F7" s="256">
        <f>INDEX(Project_inputs!$J$90:$M$96, MATCH(D$2, Project_inputs!$C$90:$C$96, 0), MATCH(A7, Project_inputs!$J$89:$M$89,0))</f>
        <v>2019</v>
      </c>
      <c r="K7" s="127"/>
    </row>
    <row r="8" spans="1:31">
      <c r="A8" t="s">
        <v>30</v>
      </c>
      <c r="F8" s="256">
        <f>INDEX(Project_inputs!$J$90:$M$96, MATCH(D$2, Project_inputs!$C$90:$C$96, 0), MATCH(A8, Project_inputs!$J$89:$M$89,0))</f>
        <v>2020</v>
      </c>
      <c r="G8" s="98"/>
      <c r="K8" s="127"/>
    </row>
    <row r="9" spans="1:31" ht="15">
      <c r="A9" s="4"/>
      <c r="B9" s="4"/>
      <c r="C9" s="4"/>
      <c r="D9" s="4"/>
      <c r="E9" s="4"/>
      <c r="F9" s="4"/>
      <c r="G9" s="163"/>
      <c r="K9" s="127"/>
    </row>
    <row r="10" spans="1:31" ht="21.75" customHeight="1">
      <c r="J10" s="118" t="s">
        <v>4</v>
      </c>
      <c r="K10" s="118"/>
      <c r="L10" s="7"/>
      <c r="M10" s="118" t="s">
        <v>39</v>
      </c>
      <c r="N10" s="7"/>
      <c r="O10" s="118" t="s">
        <v>128</v>
      </c>
      <c r="P10" s="7"/>
      <c r="Q10" s="118" t="s">
        <v>17</v>
      </c>
      <c r="R10" s="118"/>
      <c r="S10" s="118"/>
      <c r="T10" s="118"/>
      <c r="U10" s="118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93">
        <f>IF(J$12="Design &amp; Procurement", $F$7, $F$8)</f>
        <v>2020</v>
      </c>
      <c r="K11" s="93">
        <f>IF(K$12="Design &amp; Procurement", $F$7, $F$8)</f>
        <v>2020</v>
      </c>
      <c r="L11" s="92"/>
      <c r="M11" s="93">
        <f>IF(M$12="Design &amp; Procurement", $F$7, $F$8)</f>
        <v>2020</v>
      </c>
      <c r="N11" s="92"/>
      <c r="O11" s="93">
        <f>IF(O$12="Design &amp; Procurement", $F$7, $F$8)</f>
        <v>2020</v>
      </c>
      <c r="P11" s="92"/>
      <c r="Q11" s="93">
        <f>IF(LEFT(Q$12, 6)="Design", $F$7, $F$8)</f>
        <v>2019</v>
      </c>
      <c r="R11" s="93">
        <f t="shared" ref="R11:U11" si="0">IF(LEFT(R$12, 6)="Design", $F$7, $F$8)</f>
        <v>2020</v>
      </c>
      <c r="S11" s="93">
        <f t="shared" si="0"/>
        <v>2020</v>
      </c>
      <c r="T11" s="93">
        <f t="shared" si="0"/>
        <v>2020</v>
      </c>
      <c r="U11" s="93">
        <f t="shared" si="0"/>
        <v>2020</v>
      </c>
      <c r="V11" s="18"/>
      <c r="W11" s="18"/>
    </row>
    <row r="12" spans="1:31" s="8" customFormat="1" ht="15.75">
      <c r="A12" s="6"/>
      <c r="B12" s="6"/>
      <c r="C12" s="6"/>
      <c r="D12" s="6"/>
      <c r="E12"/>
      <c r="F12" s="21"/>
      <c r="G12" s="21"/>
      <c r="J12" s="83" t="s">
        <v>32</v>
      </c>
      <c r="K12" s="83" t="s">
        <v>31</v>
      </c>
      <c r="M12" s="171" t="s">
        <v>15</v>
      </c>
      <c r="O12" s="171" t="s">
        <v>129</v>
      </c>
      <c r="Q12" s="171" t="s">
        <v>177</v>
      </c>
      <c r="R12" s="171" t="s">
        <v>28</v>
      </c>
      <c r="S12" s="171" t="s">
        <v>27</v>
      </c>
      <c r="T12" s="171" t="s">
        <v>2</v>
      </c>
      <c r="U12" s="171" t="s">
        <v>3</v>
      </c>
      <c r="X12"/>
      <c r="Y12"/>
      <c r="Z12"/>
      <c r="AA12"/>
      <c r="AB12"/>
      <c r="AC12"/>
      <c r="AD12"/>
      <c r="AE12"/>
    </row>
    <row r="13" spans="1:31" s="8" customFormat="1" ht="15.75">
      <c r="A13" s="6"/>
      <c r="B13" s="251" t="s">
        <v>145</v>
      </c>
      <c r="C13" s="6"/>
      <c r="E13" s="9"/>
      <c r="F13" s="42"/>
      <c r="G13" s="42"/>
      <c r="H13" s="9"/>
      <c r="I13" s="9"/>
      <c r="K13" s="9"/>
      <c r="L13" s="9"/>
      <c r="M13" s="9"/>
      <c r="N13" s="9"/>
      <c r="O13" s="91"/>
      <c r="P13" s="9"/>
      <c r="Q13" s="91">
        <f>INDEX(design_rates, MATCH($F$7, design_years,0))</f>
        <v>200.3301657629531</v>
      </c>
      <c r="R13" s="91">
        <f ca="1">INDEX(INDIRECT($F$5&amp;"_rates"), MATCH(R$12, INDIRECT($F$5&amp;"_roles"), 0), MATCH($F$8, INDIRECT($F$5&amp;"_years"),0))</f>
        <v>200.85746753885263</v>
      </c>
      <c r="S13" s="91">
        <f ca="1">INDEX(INDIRECT($F$5&amp;"_rates"), MATCH(S$12, INDIRECT($F$5&amp;"_roles"), 0), MATCH($F$8, INDIRECT($F$5&amp;"_years"),0))</f>
        <v>189.41070181335229</v>
      </c>
      <c r="T13" s="91">
        <f ca="1">INDEX(INDIRECT($F$5&amp;"_rates"), MATCH(T$12, INDIRECT($F$5&amp;"_roles"), 0), MATCH($F$8, INDIRECT($F$5&amp;"_years"),0))</f>
        <v>294.27271565141496</v>
      </c>
      <c r="U13" s="91">
        <f ca="1">INDEX(INDIRECT($F$5&amp;"_rates"), MATCH(U$12, INDIRECT($F$5&amp;"_roles"), 0), MATCH($F$8, INDIRECT($F$5&amp;"_years"),0))</f>
        <v>194.28556178208524</v>
      </c>
      <c r="X13"/>
      <c r="Y13"/>
      <c r="Z13"/>
      <c r="AA13"/>
      <c r="AB13"/>
      <c r="AC13"/>
      <c r="AD13"/>
      <c r="AE13"/>
    </row>
    <row r="14" spans="1:31" s="8" customFormat="1" ht="15.75">
      <c r="A14" s="6"/>
      <c r="B14" s="9"/>
      <c r="C14" s="6"/>
      <c r="E14" s="9"/>
      <c r="F14" s="42"/>
      <c r="G14" s="42"/>
      <c r="H14" s="9"/>
      <c r="I14" s="9"/>
      <c r="K14" s="9"/>
      <c r="L14" s="9"/>
      <c r="M14" s="9"/>
      <c r="N14" s="9"/>
      <c r="O14" s="91"/>
      <c r="P14" s="9"/>
      <c r="Q14" s="91"/>
      <c r="R14" s="91"/>
      <c r="S14" s="91"/>
      <c r="T14" s="91"/>
      <c r="U14" s="91"/>
      <c r="X14"/>
      <c r="Y14"/>
      <c r="Z14"/>
      <c r="AA14"/>
      <c r="AB14"/>
      <c r="AC14"/>
      <c r="AD14"/>
      <c r="AE14"/>
    </row>
    <row r="15" spans="1:31">
      <c r="B15" t="s">
        <v>173</v>
      </c>
      <c r="F15" s="136"/>
      <c r="G15" s="136"/>
      <c r="J15" s="84"/>
      <c r="K15" s="84"/>
      <c r="L15" s="265"/>
      <c r="M15" s="84"/>
      <c r="N15" s="265"/>
      <c r="O15" s="84"/>
      <c r="P15" s="265"/>
      <c r="Q15" s="268">
        <v>10565</v>
      </c>
      <c r="R15" s="97"/>
      <c r="S15" s="97"/>
      <c r="T15" s="97"/>
      <c r="U15" s="97"/>
    </row>
    <row r="16" spans="1:31">
      <c r="D16" s="11"/>
      <c r="F16" s="12"/>
      <c r="G16" s="12"/>
      <c r="K16" s="47"/>
      <c r="L16" s="47"/>
      <c r="M16" s="18"/>
      <c r="N16" s="47"/>
      <c r="O16" s="47"/>
      <c r="P16" s="47"/>
      <c r="Q16" s="47"/>
      <c r="R16" s="47"/>
      <c r="S16" s="47"/>
      <c r="T16" s="47"/>
      <c r="U16" s="47"/>
      <c r="V16" s="47"/>
      <c r="W16" s="47"/>
    </row>
    <row r="17" spans="2:35" ht="15">
      <c r="B17" s="9" t="s">
        <v>48</v>
      </c>
      <c r="K17" s="265"/>
      <c r="L17" s="265"/>
      <c r="M17" s="18"/>
      <c r="N17" s="265"/>
      <c r="O17" s="265"/>
      <c r="P17" s="265"/>
      <c r="Q17" s="265"/>
      <c r="R17" s="265"/>
      <c r="S17" s="265"/>
      <c r="T17" s="265"/>
      <c r="U17" s="265"/>
    </row>
    <row r="18" spans="2:35">
      <c r="D18" s="17" t="s">
        <v>115</v>
      </c>
      <c r="F18" s="117"/>
      <c r="G18" s="14"/>
      <c r="J18" s="94">
        <f>INDEX(Project_inputs!$I$10:$I$48, MATCH(D18, Project_inputs!$D$10:$D$48,0))</f>
        <v>356.91563131267179</v>
      </c>
      <c r="K18" s="268">
        <v>369</v>
      </c>
      <c r="L18" s="265"/>
      <c r="M18" s="86"/>
      <c r="N18" s="265"/>
      <c r="O18" s="84"/>
      <c r="P18" s="265"/>
      <c r="Q18" s="84"/>
      <c r="R18" s="306">
        <v>3894.3465214297762</v>
      </c>
      <c r="S18" s="306">
        <v>0</v>
      </c>
      <c r="T18" s="306">
        <v>0</v>
      </c>
      <c r="U18" s="306">
        <v>0</v>
      </c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</row>
    <row r="19" spans="2:35">
      <c r="D19" s="17" t="s">
        <v>116</v>
      </c>
      <c r="F19" s="117"/>
      <c r="G19" s="14"/>
      <c r="J19" s="94">
        <f>INDEX(Project_inputs!$I$10:$I$48, MATCH(D19, Project_inputs!$D$10:$D$48,0))</f>
        <v>530.65234073471311</v>
      </c>
      <c r="K19" s="268">
        <v>265</v>
      </c>
      <c r="L19" s="265"/>
      <c r="M19" s="86"/>
      <c r="N19" s="265"/>
      <c r="O19" s="84"/>
      <c r="P19" s="265"/>
      <c r="Q19" s="84"/>
      <c r="R19" s="306">
        <v>2937.9822357102503</v>
      </c>
      <c r="S19" s="306">
        <v>0</v>
      </c>
      <c r="T19" s="306">
        <v>0</v>
      </c>
      <c r="U19" s="306">
        <v>0</v>
      </c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</row>
    <row r="20" spans="2:35">
      <c r="D20" t="s">
        <v>79</v>
      </c>
      <c r="F20" s="99"/>
      <c r="H20" s="12"/>
      <c r="I20" s="12"/>
      <c r="J20" s="94">
        <f>INDEX(Project_inputs!$I$10:$I$48, MATCH(D20, Project_inputs!$D$10:$D$48,0))</f>
        <v>24346.744850257252</v>
      </c>
      <c r="K20" s="268">
        <v>6</v>
      </c>
      <c r="L20" s="265"/>
      <c r="M20" s="86"/>
      <c r="N20" s="265"/>
      <c r="O20" s="84"/>
      <c r="P20" s="265"/>
      <c r="Q20" s="84"/>
      <c r="R20" s="306">
        <v>690.0918616654518</v>
      </c>
      <c r="S20" s="306">
        <v>0</v>
      </c>
      <c r="T20" s="306">
        <v>240</v>
      </c>
      <c r="U20" s="306">
        <v>0</v>
      </c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</row>
    <row r="21" spans="2:35">
      <c r="D21" s="17" t="s">
        <v>71</v>
      </c>
      <c r="F21" s="117"/>
      <c r="H21" s="12"/>
      <c r="I21" s="12"/>
      <c r="J21" s="94">
        <f>INDEX(Project_inputs!$I$10:$I$48, MATCH(D21, Project_inputs!$D$10:$D$48,0))</f>
        <v>8454.0282804765284</v>
      </c>
      <c r="K21" s="268">
        <v>1</v>
      </c>
      <c r="L21" s="265"/>
      <c r="M21" s="86"/>
      <c r="N21" s="265"/>
      <c r="O21" s="84"/>
      <c r="P21" s="265"/>
      <c r="Q21" s="84"/>
      <c r="R21" s="306">
        <v>0</v>
      </c>
      <c r="S21" s="306">
        <v>28.753827569393799</v>
      </c>
      <c r="T21" s="306">
        <v>40</v>
      </c>
      <c r="U21" s="306">
        <v>0</v>
      </c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</row>
    <row r="22" spans="2:35">
      <c r="D22" t="s">
        <v>5</v>
      </c>
      <c r="F22" s="117"/>
      <c r="J22" s="94">
        <f>INDEX(Project_inputs!$I$10:$I$48, MATCH(D22, Project_inputs!$D$10:$D$48,0))</f>
        <v>17326.622569182015</v>
      </c>
      <c r="K22" s="268">
        <v>18</v>
      </c>
      <c r="L22" s="265"/>
      <c r="M22" s="86"/>
      <c r="N22" s="265"/>
      <c r="O22" s="84"/>
      <c r="P22" s="265"/>
      <c r="Q22" s="84"/>
      <c r="R22" s="306">
        <v>0</v>
      </c>
      <c r="S22" s="306">
        <v>1757.3053803497601</v>
      </c>
      <c r="T22" s="306">
        <v>0</v>
      </c>
      <c r="U22" s="306">
        <v>0</v>
      </c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</row>
    <row r="23" spans="2:35">
      <c r="D23" t="s">
        <v>6</v>
      </c>
      <c r="F23" s="117"/>
      <c r="J23" s="94">
        <f>INDEX(Project_inputs!$I$10:$I$48, MATCH(D23, Project_inputs!$D$10:$D$48,0))</f>
        <v>21835.116333612525</v>
      </c>
      <c r="K23" s="268">
        <v>27</v>
      </c>
      <c r="L23" s="265"/>
      <c r="M23" s="86"/>
      <c r="N23" s="265"/>
      <c r="O23" s="84"/>
      <c r="P23" s="265"/>
      <c r="Q23" s="84"/>
      <c r="R23" s="306">
        <v>0</v>
      </c>
      <c r="S23" s="306">
        <v>1164.5300165604499</v>
      </c>
      <c r="T23" s="306">
        <v>0</v>
      </c>
      <c r="U23" s="306">
        <v>0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</row>
    <row r="24" spans="2:35">
      <c r="D24" t="s">
        <v>20</v>
      </c>
      <c r="F24" s="117"/>
      <c r="J24" s="94">
        <f>INDEX(Project_inputs!$I$10:$I$48, MATCH(D24, Project_inputs!$D$10:$D$48,0))</f>
        <v>204.89601056838563</v>
      </c>
      <c r="K24" s="306">
        <v>50</v>
      </c>
      <c r="L24" s="265"/>
      <c r="M24" s="86"/>
      <c r="N24" s="265"/>
      <c r="O24" s="84"/>
      <c r="P24" s="265"/>
      <c r="Q24" s="84"/>
      <c r="R24" s="306">
        <v>588.25538902384869</v>
      </c>
      <c r="S24" s="306">
        <v>0</v>
      </c>
      <c r="T24" s="306">
        <v>0</v>
      </c>
      <c r="U24" s="306">
        <v>0</v>
      </c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</row>
    <row r="25" spans="2:35">
      <c r="D25" t="s">
        <v>105</v>
      </c>
      <c r="F25" s="117"/>
      <c r="J25" s="94">
        <f>INDEX(Project_inputs!$I$10:$I$48, MATCH(D25, Project_inputs!$D$10:$D$48,0))</f>
        <v>11264.559475026916</v>
      </c>
      <c r="K25" s="306">
        <v>33</v>
      </c>
      <c r="L25" s="265"/>
      <c r="M25" s="86"/>
      <c r="N25" s="265"/>
      <c r="O25" s="84"/>
      <c r="P25" s="265"/>
      <c r="Q25" s="84"/>
      <c r="R25" s="306">
        <v>700.25993393967872</v>
      </c>
      <c r="S25" s="306">
        <v>0</v>
      </c>
      <c r="T25" s="306">
        <v>66</v>
      </c>
      <c r="U25" s="306">
        <v>0</v>
      </c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</row>
    <row r="26" spans="2:35">
      <c r="D26" t="s">
        <v>106</v>
      </c>
      <c r="F26" s="117"/>
      <c r="J26" s="94">
        <f>INDEX(Project_inputs!$I$10:$I$48, MATCH(D26, Project_inputs!$D$10:$D$48,0))</f>
        <v>13958.422692315415</v>
      </c>
      <c r="K26" s="306">
        <v>1</v>
      </c>
      <c r="L26" s="265"/>
      <c r="M26" s="86"/>
      <c r="N26" s="265"/>
      <c r="O26" s="84"/>
      <c r="P26" s="265"/>
      <c r="Q26" s="84"/>
      <c r="R26" s="306">
        <v>0</v>
      </c>
      <c r="S26" s="306">
        <v>24</v>
      </c>
      <c r="T26" s="306">
        <v>12</v>
      </c>
      <c r="U26" s="306">
        <v>0</v>
      </c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</row>
    <row r="27" spans="2:35">
      <c r="D27" t="s">
        <v>107</v>
      </c>
      <c r="F27" s="117"/>
      <c r="J27" s="94">
        <f>INDEX(Project_inputs!$I$10:$I$48, MATCH(D27, Project_inputs!$D$10:$D$48,0))</f>
        <v>145694.28261157821</v>
      </c>
      <c r="K27" s="306">
        <v>1</v>
      </c>
      <c r="L27" s="265"/>
      <c r="M27" s="86"/>
      <c r="N27" s="265"/>
      <c r="O27" s="84"/>
      <c r="P27" s="265"/>
      <c r="Q27" s="84"/>
      <c r="R27" s="306">
        <v>460.06124111030118</v>
      </c>
      <c r="S27" s="306">
        <v>0</v>
      </c>
      <c r="T27" s="306">
        <v>20</v>
      </c>
      <c r="U27" s="306">
        <v>0</v>
      </c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</row>
    <row r="28" spans="2:35">
      <c r="D28" t="s">
        <v>126</v>
      </c>
      <c r="F28" s="99"/>
      <c r="J28" s="94">
        <f>INDEX(Project_inputs!$I$10:$I$48, MATCH(D28, Project_inputs!$D$10:$D$48,0))</f>
        <v>96613.999999999549</v>
      </c>
      <c r="K28" s="306">
        <v>12</v>
      </c>
      <c r="L28" s="265"/>
      <c r="M28" s="86"/>
      <c r="N28" s="265"/>
      <c r="O28" s="84"/>
      <c r="P28" s="265"/>
      <c r="Q28" s="84"/>
      <c r="R28" s="306">
        <v>0</v>
      </c>
      <c r="S28" s="306">
        <v>0</v>
      </c>
      <c r="T28" s="306">
        <v>0</v>
      </c>
      <c r="U28" s="306">
        <v>0</v>
      </c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</row>
    <row r="29" spans="2:35">
      <c r="D29" t="s">
        <v>137</v>
      </c>
      <c r="F29" s="99"/>
      <c r="J29" s="94">
        <f>INDEX(Project_inputs!$I$10:$I$48, MATCH(D29, Project_inputs!$D$10:$D$48,0))</f>
        <v>424.89956108651404</v>
      </c>
      <c r="K29" s="306">
        <v>702</v>
      </c>
      <c r="L29" s="265"/>
      <c r="M29" s="86"/>
      <c r="N29" s="265"/>
      <c r="O29" s="84"/>
      <c r="P29" s="265"/>
      <c r="Q29" s="84"/>
      <c r="R29" s="306">
        <v>0</v>
      </c>
      <c r="S29" s="306">
        <v>0</v>
      </c>
      <c r="T29" s="306">
        <v>0</v>
      </c>
      <c r="U29" s="306">
        <v>0</v>
      </c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</row>
    <row r="30" spans="2:35" s="265" customFormat="1">
      <c r="D30" s="265" t="s">
        <v>165</v>
      </c>
      <c r="F30" s="99"/>
      <c r="J30" s="94">
        <f>INDEX(Project_inputs!$I$10:$I$48, MATCH(D30, Project_inputs!$D$10:$D$48,0))</f>
        <v>1005.0385373691031</v>
      </c>
      <c r="K30" s="306">
        <v>6</v>
      </c>
      <c r="M30" s="86"/>
      <c r="O30" s="84"/>
      <c r="Q30" s="84"/>
      <c r="R30" s="306">
        <v>64.69611203113611</v>
      </c>
      <c r="S30" s="306">
        <v>0</v>
      </c>
      <c r="T30" s="306">
        <v>0</v>
      </c>
      <c r="U30" s="306">
        <v>0</v>
      </c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</row>
    <row r="31" spans="2:35">
      <c r="D31" s="267" t="s">
        <v>179</v>
      </c>
      <c r="F31" s="99"/>
      <c r="J31" s="94">
        <f>INDEX(Project_inputs!$I$10:$I$48, MATCH(D31, Project_inputs!$D$10:$D$48,0))</f>
        <v>24346.744850257252</v>
      </c>
      <c r="K31" s="306">
        <v>1</v>
      </c>
      <c r="L31" s="265"/>
      <c r="M31" s="268">
        <v>9442.2124685891995</v>
      </c>
      <c r="N31" s="265"/>
      <c r="O31" s="84"/>
      <c r="P31" s="265"/>
      <c r="Q31" s="306">
        <v>32</v>
      </c>
      <c r="R31" s="306">
        <v>96</v>
      </c>
      <c r="S31" s="306">
        <v>0</v>
      </c>
      <c r="T31" s="306">
        <v>40</v>
      </c>
      <c r="U31" s="306">
        <v>0</v>
      </c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</row>
    <row r="32" spans="2:35">
      <c r="D32" s="267" t="s">
        <v>180</v>
      </c>
      <c r="F32" s="99"/>
      <c r="J32" s="94">
        <f>INDEX(Project_inputs!$I$10:$I$48, MATCH(D32, Project_inputs!$D$10:$D$48,0))</f>
        <v>61452.751409319091</v>
      </c>
      <c r="K32" s="306">
        <v>0</v>
      </c>
      <c r="L32" s="265"/>
      <c r="M32" s="86"/>
      <c r="N32" s="265"/>
      <c r="O32" s="84"/>
      <c r="P32" s="265"/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</row>
    <row r="33" spans="1:35" s="265" customFormat="1">
      <c r="D33" s="267"/>
      <c r="F33" s="99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</row>
    <row r="34" spans="1:35" s="265" customFormat="1">
      <c r="D34" s="265" t="s">
        <v>185</v>
      </c>
      <c r="F34" s="99"/>
      <c r="J34" s="86"/>
      <c r="K34" s="86"/>
      <c r="M34" s="86"/>
      <c r="O34" s="84"/>
      <c r="Q34" s="84"/>
      <c r="R34" s="306">
        <v>336</v>
      </c>
      <c r="S34" s="306">
        <v>440</v>
      </c>
      <c r="T34" s="306">
        <v>0</v>
      </c>
      <c r="U34" s="306">
        <v>0</v>
      </c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</row>
    <row r="35" spans="1:35" s="265" customFormat="1">
      <c r="D35" s="265" t="s">
        <v>171</v>
      </c>
      <c r="F35" s="117"/>
      <c r="J35" s="268">
        <v>318052.323436298</v>
      </c>
      <c r="K35" s="268">
        <v>1</v>
      </c>
      <c r="M35" s="86"/>
      <c r="O35" s="84"/>
      <c r="Q35" s="84"/>
      <c r="R35" s="306">
        <v>922.61448060994985</v>
      </c>
      <c r="S35" s="306">
        <v>1448.982</v>
      </c>
      <c r="T35" s="306">
        <v>80</v>
      </c>
      <c r="U35" s="306">
        <v>0</v>
      </c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</row>
    <row r="36" spans="1:35">
      <c r="D36" t="s">
        <v>170</v>
      </c>
      <c r="F36" s="99"/>
      <c r="G36" s="265"/>
      <c r="J36" s="268">
        <v>339160.71749098302</v>
      </c>
      <c r="K36" s="306">
        <v>1</v>
      </c>
      <c r="L36" s="265"/>
      <c r="M36" s="86"/>
      <c r="N36" s="265"/>
      <c r="O36" s="84"/>
      <c r="P36" s="265"/>
      <c r="Q36" s="84"/>
      <c r="R36" s="306">
        <v>0</v>
      </c>
      <c r="S36" s="306">
        <v>0</v>
      </c>
      <c r="T36" s="306">
        <v>0</v>
      </c>
      <c r="U36" s="306">
        <v>0</v>
      </c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</row>
    <row r="37" spans="1:35">
      <c r="D37" s="265" t="s">
        <v>166</v>
      </c>
      <c r="F37" s="99"/>
      <c r="G37" s="265"/>
      <c r="J37" s="268">
        <v>62318.602292688724</v>
      </c>
      <c r="K37" s="268">
        <v>1</v>
      </c>
      <c r="L37" s="265"/>
      <c r="M37" s="86"/>
      <c r="N37" s="265"/>
      <c r="O37" s="268">
        <v>37731.081024482446</v>
      </c>
      <c r="P37" s="265"/>
      <c r="Q37" s="84"/>
      <c r="R37" s="306"/>
      <c r="S37" s="306"/>
      <c r="T37" s="306"/>
      <c r="U37" s="306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</row>
    <row r="38" spans="1:35">
      <c r="D38" s="265" t="s">
        <v>187</v>
      </c>
      <c r="F38" s="99"/>
      <c r="G38" s="265"/>
      <c r="J38" s="268">
        <v>188633.46142063523</v>
      </c>
      <c r="K38" s="268">
        <v>1</v>
      </c>
      <c r="L38" s="265"/>
      <c r="M38" s="86"/>
      <c r="N38" s="265"/>
      <c r="O38" s="84"/>
      <c r="P38" s="265"/>
      <c r="Q38" s="84"/>
      <c r="R38" s="306"/>
      <c r="S38" s="306"/>
      <c r="T38" s="306"/>
      <c r="U38" s="306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</row>
    <row r="39" spans="1:35">
      <c r="Q39" s="265"/>
      <c r="R39" s="265"/>
      <c r="S39" s="265"/>
      <c r="T39" s="265"/>
      <c r="U39" s="265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</row>
    <row r="40" spans="1:35">
      <c r="D40" s="265"/>
      <c r="K40" s="265"/>
      <c r="L40" s="265"/>
      <c r="M40" s="18"/>
      <c r="N40" s="265"/>
      <c r="O40" s="18"/>
      <c r="P40" s="265"/>
      <c r="Q40" s="18"/>
      <c r="R40" s="265"/>
      <c r="S40" s="265"/>
      <c r="T40" s="265"/>
      <c r="U40" s="265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  <c r="AH40" s="277"/>
      <c r="AI40" s="277"/>
    </row>
    <row r="41" spans="1:35" ht="15">
      <c r="A41" s="18"/>
      <c r="B41" s="9" t="s">
        <v>7</v>
      </c>
      <c r="C41" s="18"/>
      <c r="D41" s="18"/>
      <c r="K41" s="265"/>
      <c r="L41" s="265"/>
      <c r="M41" s="18"/>
      <c r="N41" s="265"/>
      <c r="O41" s="18"/>
      <c r="P41" s="265"/>
      <c r="Q41" s="18"/>
      <c r="R41" s="265"/>
      <c r="S41" s="265"/>
      <c r="T41" s="265"/>
      <c r="U41" s="265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</row>
    <row r="42" spans="1:35">
      <c r="C42" s="10" t="s">
        <v>8</v>
      </c>
      <c r="D42" s="265"/>
      <c r="K42" s="265"/>
      <c r="L42" s="265"/>
      <c r="M42" s="18"/>
      <c r="N42" s="265"/>
      <c r="O42" s="18"/>
      <c r="P42" s="265"/>
      <c r="Q42" s="18"/>
      <c r="R42" s="265"/>
      <c r="S42" s="265"/>
      <c r="T42" s="265"/>
      <c r="U42" s="265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</row>
    <row r="43" spans="1:35">
      <c r="D43" s="265" t="s">
        <v>9</v>
      </c>
      <c r="F43" s="137"/>
      <c r="J43" s="94">
        <f>INDEX(Project_inputs!$I$10:$I$48, MATCH(D43, Project_inputs!$D$10:$D$48,0))</f>
        <v>1159366.9999999946</v>
      </c>
      <c r="K43" s="306">
        <v>2</v>
      </c>
      <c r="L43" s="265"/>
      <c r="M43" s="86"/>
      <c r="N43" s="265"/>
      <c r="O43" s="84"/>
      <c r="P43" s="265"/>
      <c r="Q43" s="84"/>
      <c r="R43" s="268"/>
      <c r="S43" s="268"/>
      <c r="T43" s="268"/>
      <c r="U43" s="268">
        <v>7786</v>
      </c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</row>
    <row r="44" spans="1:35">
      <c r="D44" s="265" t="s">
        <v>10</v>
      </c>
      <c r="F44" s="99"/>
      <c r="J44" s="94">
        <f>INDEX(Project_inputs!$I$10:$I$48, MATCH(D44, Project_inputs!$D$10:$D$48,0))</f>
        <v>144920.96541040076</v>
      </c>
      <c r="K44" s="306">
        <v>0</v>
      </c>
      <c r="L44" s="265"/>
      <c r="M44" s="86"/>
      <c r="N44" s="265"/>
      <c r="O44" s="84"/>
      <c r="P44" s="265"/>
      <c r="Q44" s="84"/>
      <c r="R44" s="268"/>
      <c r="S44" s="268"/>
      <c r="T44" s="268"/>
      <c r="U44" s="268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</row>
    <row r="45" spans="1:35">
      <c r="D45" s="265" t="s">
        <v>167</v>
      </c>
      <c r="F45" s="99"/>
      <c r="J45" s="94">
        <f>INDEX(Project_inputs!$I$10:$I$48, MATCH(D45, Project_inputs!$D$10:$D$48,0))</f>
        <v>1150981.1501686051</v>
      </c>
      <c r="K45" s="306">
        <v>1</v>
      </c>
      <c r="L45" s="265"/>
      <c r="M45" s="86"/>
      <c r="N45" s="265"/>
      <c r="O45" s="84"/>
      <c r="P45" s="265"/>
      <c r="Q45" s="84"/>
      <c r="R45" s="268"/>
      <c r="S45" s="268"/>
      <c r="T45" s="268"/>
      <c r="U45" s="268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</row>
    <row r="46" spans="1:35">
      <c r="D46" s="265" t="s">
        <v>11</v>
      </c>
      <c r="F46" s="99"/>
      <c r="J46" s="94">
        <f>INDEX(Project_inputs!$I$10:$I$48, MATCH(D46, Project_inputs!$D$10:$D$48,0))</f>
        <v>66809.318542749752</v>
      </c>
      <c r="K46" s="306">
        <v>3</v>
      </c>
      <c r="L46" s="265"/>
      <c r="M46" s="86"/>
      <c r="N46" s="265"/>
      <c r="O46" s="84"/>
      <c r="P46" s="265"/>
      <c r="Q46" s="84"/>
      <c r="R46" s="268"/>
      <c r="S46" s="268"/>
      <c r="T46" s="268"/>
      <c r="U46" s="268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</row>
    <row r="47" spans="1:35">
      <c r="D47" s="265" t="s">
        <v>21</v>
      </c>
      <c r="F47" s="99"/>
      <c r="J47" s="94">
        <f>INDEX(Project_inputs!$I$10:$I$48, MATCH(D47, Project_inputs!$D$10:$D$48,0))</f>
        <v>65730.073657589994</v>
      </c>
      <c r="K47" s="306">
        <v>2</v>
      </c>
      <c r="L47" s="265"/>
      <c r="M47" s="86"/>
      <c r="N47" s="265"/>
      <c r="O47" s="84"/>
      <c r="P47" s="265"/>
      <c r="Q47" s="84"/>
      <c r="R47" s="268"/>
      <c r="S47" s="268"/>
      <c r="T47" s="268"/>
      <c r="U47" s="268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</row>
    <row r="48" spans="1:35">
      <c r="D48" s="265" t="s">
        <v>22</v>
      </c>
      <c r="F48" s="99"/>
      <c r="J48" s="94">
        <f>INDEX(Project_inputs!$I$10:$I$48, MATCH(D48, Project_inputs!$D$10:$D$48,0))</f>
        <v>78983.163078501806</v>
      </c>
      <c r="K48" s="306">
        <v>0</v>
      </c>
      <c r="L48" s="265"/>
      <c r="M48" s="86"/>
      <c r="N48" s="265"/>
      <c r="O48" s="84"/>
      <c r="P48" s="265"/>
      <c r="Q48" s="84"/>
      <c r="R48" s="268"/>
      <c r="S48" s="268"/>
      <c r="T48" s="268"/>
      <c r="U48" s="268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</row>
    <row r="49" spans="2:35">
      <c r="D49" s="265" t="s">
        <v>12</v>
      </c>
      <c r="F49" s="99"/>
      <c r="J49" s="94">
        <f>INDEX(Project_inputs!$I$10:$I$48, MATCH(D49, Project_inputs!$D$10:$D$48,0))</f>
        <v>309176.74929273163</v>
      </c>
      <c r="K49" s="306">
        <v>2</v>
      </c>
      <c r="L49" s="265"/>
      <c r="M49" s="86"/>
      <c r="N49" s="265"/>
      <c r="O49" s="84"/>
      <c r="P49" s="265"/>
      <c r="Q49" s="84"/>
      <c r="R49" s="268"/>
      <c r="S49" s="268"/>
      <c r="T49" s="268"/>
      <c r="U49" s="268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</row>
    <row r="50" spans="2:35">
      <c r="D50" s="265" t="s">
        <v>13</v>
      </c>
      <c r="F50" s="99"/>
      <c r="J50" s="94">
        <f>INDEX(Project_inputs!$I$10:$I$48, MATCH(D50, Project_inputs!$D$10:$D$48,0))</f>
        <v>48307.303210549209</v>
      </c>
      <c r="K50" s="306">
        <v>1</v>
      </c>
      <c r="L50" s="265"/>
      <c r="M50" s="86"/>
      <c r="N50" s="265"/>
      <c r="O50" s="84"/>
      <c r="P50" s="265"/>
      <c r="Q50" s="84"/>
      <c r="R50" s="268"/>
      <c r="S50" s="268"/>
      <c r="T50" s="268"/>
      <c r="U50" s="268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</row>
    <row r="51" spans="2:35">
      <c r="D51" s="265" t="s">
        <v>181</v>
      </c>
      <c r="F51" s="99"/>
      <c r="J51" s="94">
        <f>INDEX(Project_inputs!$I$10:$I$48, MATCH(D51, Project_inputs!$D$10:$D$48,0))</f>
        <v>840356.90970443888</v>
      </c>
      <c r="K51" s="306">
        <v>1</v>
      </c>
      <c r="L51" s="265"/>
      <c r="M51" s="86"/>
      <c r="N51" s="265"/>
      <c r="O51" s="84"/>
      <c r="P51" s="265"/>
      <c r="Q51" s="84"/>
      <c r="R51" s="268"/>
      <c r="S51" s="268"/>
      <c r="T51" s="268"/>
      <c r="U51" s="268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</row>
    <row r="52" spans="2:35">
      <c r="D52" t="s">
        <v>50</v>
      </c>
      <c r="F52" s="99"/>
      <c r="J52" s="94">
        <f>INDEX(Project_inputs!$I$10:$I$48, MATCH(D52, Project_inputs!$D$10:$D$48,0))</f>
        <v>68614.669566744007</v>
      </c>
      <c r="K52" s="306">
        <v>0</v>
      </c>
      <c r="L52" s="265"/>
      <c r="M52" s="86"/>
      <c r="N52" s="265"/>
      <c r="O52" s="84"/>
      <c r="P52" s="265"/>
      <c r="Q52" s="84"/>
      <c r="R52" s="268"/>
      <c r="S52" s="268"/>
      <c r="T52" s="268"/>
      <c r="U52" s="268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</row>
    <row r="53" spans="2:35">
      <c r="D53" t="s">
        <v>14</v>
      </c>
      <c r="F53" s="99"/>
      <c r="J53" s="94">
        <f>INDEX(Project_inputs!$I$10:$I$48, MATCH(D53, Project_inputs!$D$10:$D$48,0))</f>
        <v>16521.039156290524</v>
      </c>
      <c r="K53" s="306">
        <v>0</v>
      </c>
      <c r="L53" s="265"/>
      <c r="M53" s="86"/>
      <c r="N53" s="265"/>
      <c r="O53" s="84"/>
      <c r="P53" s="265"/>
      <c r="Q53" s="84"/>
      <c r="R53" s="268"/>
      <c r="S53" s="268"/>
      <c r="T53" s="268"/>
      <c r="U53" s="268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</row>
    <row r="54" spans="2:35" s="265" customFormat="1">
      <c r="D54" s="265" t="s">
        <v>168</v>
      </c>
      <c r="F54" s="99"/>
      <c r="J54" s="94">
        <f>INDEX(Project_inputs!$I$10:$I$48, MATCH(D54, Project_inputs!$D$10:$D$48,0))</f>
        <v>13738.419141797287</v>
      </c>
      <c r="K54" s="306">
        <v>0</v>
      </c>
      <c r="M54" s="86"/>
      <c r="O54" s="84"/>
      <c r="Q54" s="84"/>
      <c r="R54" s="268"/>
      <c r="S54" s="268"/>
      <c r="T54" s="268"/>
      <c r="U54" s="268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</row>
    <row r="55" spans="2:35" s="265" customFormat="1">
      <c r="D55" s="265" t="s">
        <v>169</v>
      </c>
      <c r="F55" s="99"/>
      <c r="J55" s="94">
        <f>INDEX(Project_inputs!$I$10:$I$48, MATCH(D55, Project_inputs!$D$10:$D$48,0))</f>
        <v>4673.8951719516544</v>
      </c>
      <c r="K55" s="306">
        <v>8</v>
      </c>
      <c r="M55" s="86"/>
      <c r="O55" s="84"/>
      <c r="Q55" s="84"/>
      <c r="R55" s="268"/>
      <c r="S55" s="268"/>
      <c r="T55" s="268"/>
      <c r="U55" s="268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</row>
    <row r="56" spans="2:35" s="265" customFormat="1">
      <c r="M56" s="18"/>
      <c r="O56" s="18"/>
      <c r="Q56" s="18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</row>
    <row r="57" spans="2:35">
      <c r="D57" s="272" t="s">
        <v>186</v>
      </c>
      <c r="F57" s="99"/>
      <c r="G57" s="265"/>
      <c r="J57" s="268">
        <v>1064721.8748150833</v>
      </c>
      <c r="K57" s="306">
        <v>1</v>
      </c>
      <c r="L57" s="265"/>
      <c r="M57" s="86"/>
      <c r="N57" s="265"/>
      <c r="O57" s="84"/>
      <c r="P57" s="265"/>
      <c r="Q57" s="84"/>
      <c r="R57" s="84"/>
      <c r="S57" s="84"/>
      <c r="T57" s="84"/>
      <c r="U57" s="84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</row>
    <row r="58" spans="2:35">
      <c r="D58" s="5" t="s">
        <v>114</v>
      </c>
      <c r="F58" s="137"/>
      <c r="J58" s="268">
        <v>1279856.8128557331</v>
      </c>
      <c r="K58" s="268">
        <v>1</v>
      </c>
      <c r="L58" s="265"/>
      <c r="M58" s="86"/>
      <c r="N58" s="265"/>
      <c r="O58" s="268">
        <v>0</v>
      </c>
      <c r="P58" s="265"/>
      <c r="Q58" s="84"/>
      <c r="R58" s="268"/>
      <c r="S58" s="268"/>
      <c r="T58" s="268">
        <v>3784</v>
      </c>
      <c r="U58" s="268">
        <v>1175</v>
      </c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</row>
    <row r="59" spans="2:35">
      <c r="D59" s="5" t="s">
        <v>18</v>
      </c>
      <c r="F59" s="136"/>
      <c r="J59" s="84"/>
      <c r="K59" s="309"/>
      <c r="L59" s="265"/>
      <c r="M59" s="84"/>
      <c r="N59" s="265"/>
      <c r="O59" s="268">
        <v>640273.34857675841</v>
      </c>
      <c r="P59" s="265"/>
      <c r="Q59" s="84"/>
      <c r="R59" s="84"/>
      <c r="S59" s="84"/>
      <c r="T59" s="84"/>
      <c r="U59" s="84"/>
      <c r="V59" s="47"/>
      <c r="W59" s="4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</row>
    <row r="60" spans="2:35" s="265" customFormat="1">
      <c r="D60" s="11" t="s">
        <v>196</v>
      </c>
      <c r="F60" s="136"/>
      <c r="J60" s="84"/>
      <c r="K60" s="309"/>
      <c r="M60" s="84"/>
      <c r="O60" s="94">
        <f ca="1">ESC_comp*INDIRECT($D$2&amp;"_feeders")</f>
        <v>53328</v>
      </c>
      <c r="Q60" s="84"/>
      <c r="R60" s="84"/>
      <c r="S60" s="84"/>
      <c r="T60" s="84"/>
      <c r="U60" s="84"/>
      <c r="V60" s="47"/>
      <c r="W60" s="4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</row>
    <row r="61" spans="2:35">
      <c r="D61" s="5" t="s">
        <v>69</v>
      </c>
      <c r="F61" s="136"/>
      <c r="J61" s="84"/>
      <c r="K61" s="84"/>
      <c r="L61" s="265"/>
      <c r="M61" s="84"/>
      <c r="N61" s="265"/>
      <c r="O61" s="268">
        <v>1344440.5708835421</v>
      </c>
      <c r="P61" s="265"/>
      <c r="Q61" s="84"/>
      <c r="R61" s="84"/>
      <c r="S61" s="84"/>
      <c r="T61" s="84"/>
      <c r="U61" s="84"/>
      <c r="V61" s="47"/>
      <c r="W61" s="4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</row>
    <row r="62" spans="2:35">
      <c r="C62" s="10"/>
      <c r="D62" s="13"/>
      <c r="K62" s="265"/>
      <c r="L62" s="265"/>
      <c r="M62" s="265"/>
      <c r="N62" s="265"/>
      <c r="O62" s="128"/>
      <c r="P62" s="265"/>
      <c r="Q62" s="47"/>
      <c r="R62" s="47"/>
      <c r="S62" s="47"/>
      <c r="T62" s="47"/>
      <c r="U62" s="47"/>
      <c r="V62" s="47"/>
      <c r="W62" s="4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</row>
    <row r="63" spans="2:35" ht="15">
      <c r="B63" s="9" t="s">
        <v>15</v>
      </c>
      <c r="C63" s="10"/>
      <c r="D63" s="13"/>
      <c r="K63" s="265"/>
      <c r="L63" s="265"/>
      <c r="M63" s="8"/>
      <c r="N63" s="265"/>
      <c r="O63" s="47"/>
      <c r="P63" s="265"/>
      <c r="Q63" s="47"/>
      <c r="R63" s="47"/>
      <c r="S63" s="47"/>
      <c r="T63" s="47"/>
      <c r="U63" s="47"/>
      <c r="V63" s="47"/>
      <c r="W63" s="4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</row>
    <row r="64" spans="2:35" ht="12.75" customHeight="1">
      <c r="B64" s="9"/>
      <c r="C64" s="10"/>
      <c r="D64" s="19" t="s">
        <v>23</v>
      </c>
      <c r="F64" s="136"/>
      <c r="J64" s="84"/>
      <c r="K64" s="84"/>
      <c r="L64" s="265"/>
      <c r="M64" s="306">
        <v>416816.83657963399</v>
      </c>
      <c r="N64" s="265"/>
      <c r="O64" s="84"/>
      <c r="P64" s="265"/>
      <c r="Q64" s="84"/>
      <c r="R64" s="84"/>
      <c r="S64" s="84"/>
      <c r="T64" s="84"/>
      <c r="U64" s="84"/>
      <c r="V64" s="47"/>
      <c r="W64" s="4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</row>
    <row r="65" spans="1:35">
      <c r="C65" s="10"/>
      <c r="D65" s="19" t="s">
        <v>26</v>
      </c>
      <c r="F65" s="136"/>
      <c r="G65" s="265"/>
      <c r="J65" s="84"/>
      <c r="K65" s="84"/>
      <c r="L65" s="265"/>
      <c r="M65" s="268">
        <v>40626.15778947658</v>
      </c>
      <c r="N65" s="265"/>
      <c r="O65" s="84"/>
      <c r="P65" s="265"/>
      <c r="Q65" s="84"/>
      <c r="R65" s="84"/>
      <c r="S65" s="84"/>
      <c r="T65" s="84"/>
      <c r="U65" s="84"/>
      <c r="V65" s="47"/>
      <c r="W65" s="4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</row>
    <row r="66" spans="1:35">
      <c r="C66" s="10"/>
      <c r="D66" s="19" t="s">
        <v>19</v>
      </c>
      <c r="J66" s="84"/>
      <c r="K66" s="84"/>
      <c r="L66" s="265"/>
      <c r="M66" s="306">
        <v>3887266.0563696078</v>
      </c>
      <c r="N66" s="265"/>
      <c r="O66" s="84"/>
      <c r="P66" s="265"/>
      <c r="Q66" s="84"/>
      <c r="R66" s="84"/>
      <c r="S66" s="84"/>
      <c r="T66" s="84"/>
      <c r="U66" s="84"/>
      <c r="V66" s="47"/>
      <c r="W66" s="4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</row>
    <row r="67" spans="1:35">
      <c r="C67" s="10"/>
      <c r="D67" s="162" t="s">
        <v>24</v>
      </c>
      <c r="J67" s="84"/>
      <c r="K67" s="84"/>
      <c r="L67" s="265"/>
      <c r="M67" s="306">
        <v>45723.913879143205</v>
      </c>
      <c r="N67" s="265"/>
      <c r="O67" s="84"/>
      <c r="P67" s="265"/>
      <c r="Q67" s="84"/>
      <c r="R67" s="84"/>
      <c r="S67" s="84"/>
      <c r="T67" s="84"/>
      <c r="U67" s="84"/>
      <c r="V67" s="47"/>
      <c r="W67" s="4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</row>
    <row r="68" spans="1:35">
      <c r="C68" s="10"/>
      <c r="D68" s="162" t="s">
        <v>133</v>
      </c>
      <c r="E68" s="127"/>
      <c r="F68" s="136"/>
      <c r="J68" s="84"/>
      <c r="K68" s="84"/>
      <c r="L68" s="265"/>
      <c r="M68" s="306">
        <v>461724.18971401191</v>
      </c>
      <c r="N68" s="265"/>
      <c r="O68" s="84"/>
      <c r="P68" s="265"/>
      <c r="Q68" s="84"/>
      <c r="R68" s="84"/>
      <c r="S68" s="84"/>
      <c r="T68" s="84"/>
      <c r="U68" s="84"/>
      <c r="V68" s="47"/>
      <c r="W68" s="4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</row>
    <row r="69" spans="1:35" s="2" customFormat="1">
      <c r="A69"/>
      <c r="B69"/>
      <c r="C69"/>
      <c r="D69"/>
      <c r="E69"/>
      <c r="F69" s="20"/>
      <c r="G69" s="20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</row>
    <row r="70" spans="1:35" s="2" customFormat="1">
      <c r="A70"/>
      <c r="B70"/>
      <c r="C70"/>
      <c r="D70"/>
      <c r="E70"/>
      <c r="F70" s="20"/>
      <c r="G70" s="20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</row>
    <row r="71" spans="1:35" s="2" customFormat="1">
      <c r="A71"/>
      <c r="B71"/>
      <c r="C71"/>
      <c r="D71"/>
      <c r="E71"/>
      <c r="F71" s="20"/>
      <c r="G71" s="20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</row>
    <row r="72" spans="1:35" s="2" customFormat="1">
      <c r="A72"/>
      <c r="B72"/>
      <c r="C72"/>
      <c r="D72"/>
      <c r="E72"/>
      <c r="F72" s="20"/>
      <c r="G72" s="20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</row>
    <row r="73" spans="1:35" s="2" customFormat="1">
      <c r="A73"/>
      <c r="B73"/>
      <c r="C73"/>
      <c r="D73"/>
      <c r="E73"/>
      <c r="F73" s="20"/>
      <c r="G73" s="20"/>
      <c r="J73"/>
      <c r="K73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</row>
    <row r="74" spans="1:35" s="2" customFormat="1">
      <c r="A74"/>
      <c r="B74"/>
      <c r="C74"/>
      <c r="D74"/>
      <c r="E74"/>
      <c r="F74" s="20"/>
      <c r="G74" s="20"/>
      <c r="X74" s="266"/>
      <c r="Y74" s="266"/>
      <c r="Z74" s="266"/>
      <c r="AA74" s="266"/>
      <c r="AB74" s="266"/>
    </row>
    <row r="75" spans="1:35" s="2" customFormat="1">
      <c r="A75"/>
      <c r="B75"/>
      <c r="C75"/>
      <c r="D75"/>
      <c r="E75"/>
      <c r="F75" s="20"/>
      <c r="G75" s="20"/>
      <c r="X75" s="266"/>
      <c r="Y75" s="266"/>
      <c r="Z75" s="266"/>
      <c r="AA75" s="266"/>
      <c r="AB75" s="266"/>
    </row>
    <row r="76" spans="1:35" s="2" customFormat="1">
      <c r="A76"/>
      <c r="B76"/>
      <c r="C76"/>
      <c r="D76"/>
      <c r="E76"/>
      <c r="F76" s="20"/>
      <c r="G76" s="20"/>
      <c r="X76" s="266"/>
      <c r="Y76" s="266"/>
      <c r="Z76" s="266"/>
      <c r="AA76" s="266"/>
      <c r="AB76" s="266"/>
    </row>
    <row r="77" spans="1:35" s="2" customFormat="1">
      <c r="A77"/>
      <c r="B77"/>
      <c r="C77"/>
      <c r="D77"/>
      <c r="E77"/>
      <c r="F77" s="20"/>
      <c r="G77" s="20"/>
      <c r="X77" s="266"/>
      <c r="Y77" s="266"/>
      <c r="Z77" s="266"/>
      <c r="AA77" s="266"/>
      <c r="AB77" s="266"/>
    </row>
    <row r="78" spans="1:35" s="2" customFormat="1">
      <c r="A78"/>
      <c r="B78"/>
      <c r="C78"/>
      <c r="D78"/>
      <c r="E78"/>
      <c r="F78" s="20"/>
      <c r="G78" s="20"/>
      <c r="X78" s="266"/>
      <c r="Y78" s="266"/>
      <c r="Z78" s="266"/>
      <c r="AA78" s="266"/>
      <c r="AB78" s="266"/>
    </row>
    <row r="79" spans="1:35" s="2" customFormat="1">
      <c r="A79"/>
      <c r="B79"/>
      <c r="C79"/>
      <c r="D79"/>
      <c r="E79"/>
      <c r="F79" s="20"/>
      <c r="G79" s="20"/>
      <c r="X79" s="266"/>
      <c r="Y79" s="266"/>
      <c r="Z79" s="266"/>
      <c r="AA79" s="266"/>
      <c r="AB79" s="266"/>
    </row>
    <row r="80" spans="1:35" s="2" customFormat="1">
      <c r="A80"/>
      <c r="B80"/>
      <c r="C80"/>
      <c r="D80"/>
      <c r="E80"/>
      <c r="F80" s="20"/>
      <c r="G80" s="20"/>
    </row>
    <row r="81" spans="1:7" s="2" customFormat="1">
      <c r="A81"/>
      <c r="B81"/>
      <c r="C81"/>
      <c r="D81"/>
      <c r="E81"/>
      <c r="F81" s="20"/>
      <c r="G81" s="20"/>
    </row>
    <row r="82" spans="1:7" s="2" customFormat="1">
      <c r="A82"/>
      <c r="B82"/>
      <c r="C82"/>
      <c r="D82"/>
      <c r="E82"/>
      <c r="F82" s="20"/>
      <c r="G82" s="20"/>
    </row>
    <row r="83" spans="1:7" s="2" customFormat="1">
      <c r="A83"/>
      <c r="B83"/>
      <c r="C83"/>
      <c r="D83"/>
      <c r="E83"/>
      <c r="F83" s="20"/>
      <c r="G83" s="20"/>
    </row>
    <row r="84" spans="1:7" s="2" customFormat="1">
      <c r="A84"/>
      <c r="B84"/>
      <c r="C84"/>
      <c r="D84"/>
      <c r="E84"/>
      <c r="F84" s="20"/>
      <c r="G84" s="20"/>
    </row>
    <row r="85" spans="1:7" s="2" customFormat="1">
      <c r="A85"/>
      <c r="B85"/>
      <c r="C85"/>
      <c r="D85"/>
      <c r="E85"/>
      <c r="F85" s="20"/>
      <c r="G85" s="20"/>
    </row>
    <row r="86" spans="1:7" s="2" customFormat="1">
      <c r="A86"/>
      <c r="B86"/>
      <c r="C86"/>
      <c r="D86"/>
      <c r="E86"/>
      <c r="F86" s="20"/>
      <c r="G86" s="20"/>
    </row>
    <row r="87" spans="1:7" s="2" customFormat="1">
      <c r="A87"/>
      <c r="B87"/>
      <c r="C87"/>
      <c r="D87"/>
      <c r="E87"/>
      <c r="F87" s="20"/>
      <c r="G87" s="20"/>
    </row>
    <row r="88" spans="1:7" s="2" customFormat="1">
      <c r="A88"/>
      <c r="B88"/>
      <c r="C88"/>
      <c r="D88"/>
      <c r="E88"/>
      <c r="F88" s="20"/>
      <c r="G88" s="20"/>
    </row>
    <row r="89" spans="1:7" s="2" customFormat="1">
      <c r="A89"/>
      <c r="B89"/>
      <c r="C89"/>
      <c r="D89"/>
      <c r="E89"/>
      <c r="F89" s="20"/>
      <c r="G89" s="20"/>
    </row>
    <row r="90" spans="1:7" s="2" customFormat="1">
      <c r="A90"/>
      <c r="B90"/>
      <c r="C90"/>
      <c r="D90"/>
      <c r="E90"/>
      <c r="F90" s="20"/>
      <c r="G90" s="20"/>
    </row>
    <row r="91" spans="1:7" s="2" customFormat="1">
      <c r="A91"/>
      <c r="B91"/>
      <c r="C91"/>
      <c r="D91"/>
      <c r="E91"/>
      <c r="F91" s="20"/>
      <c r="G91" s="20"/>
    </row>
    <row r="92" spans="1:7" s="2" customFormat="1">
      <c r="A92"/>
      <c r="B92"/>
      <c r="C92"/>
      <c r="D92"/>
      <c r="E92"/>
      <c r="F92" s="20"/>
      <c r="G92" s="20"/>
    </row>
    <row r="93" spans="1:7" s="2" customFormat="1">
      <c r="A93"/>
      <c r="B93"/>
      <c r="C93"/>
      <c r="D93"/>
      <c r="E93"/>
      <c r="F93" s="20"/>
      <c r="G93" s="20"/>
    </row>
    <row r="94" spans="1:7" s="2" customFormat="1">
      <c r="A94"/>
      <c r="B94"/>
      <c r="C94"/>
      <c r="D94"/>
      <c r="E94"/>
      <c r="F94" s="20"/>
      <c r="G94" s="20"/>
    </row>
    <row r="95" spans="1:7" s="2" customFormat="1">
      <c r="A95"/>
      <c r="B95"/>
      <c r="C95"/>
      <c r="D95"/>
      <c r="E95"/>
      <c r="F95" s="20"/>
      <c r="G95" s="20"/>
    </row>
    <row r="96" spans="1:7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</row>
    <row r="146" spans="1:13" s="2" customFormat="1">
      <c r="A146"/>
      <c r="B146"/>
      <c r="C146"/>
      <c r="D146"/>
      <c r="E146"/>
      <c r="F146" s="20"/>
      <c r="G146" s="20"/>
    </row>
    <row r="147" spans="1:13" s="2" customFormat="1">
      <c r="A147"/>
      <c r="B147"/>
      <c r="C147"/>
      <c r="D147"/>
      <c r="E147"/>
      <c r="F147" s="20"/>
      <c r="G147" s="20"/>
      <c r="M147"/>
    </row>
    <row r="148" spans="1:13" s="2" customFormat="1">
      <c r="A148"/>
      <c r="B148"/>
      <c r="C148"/>
      <c r="D148"/>
      <c r="E148"/>
      <c r="F148" s="20"/>
      <c r="G148" s="20"/>
      <c r="M148"/>
    </row>
    <row r="149" spans="1:13" s="2" customFormat="1">
      <c r="A149"/>
      <c r="B149"/>
      <c r="C149"/>
      <c r="D149"/>
      <c r="E149"/>
      <c r="F149" s="20"/>
      <c r="G149" s="20"/>
      <c r="M149"/>
    </row>
  </sheetData>
  <sortState xmlns:xlrd2="http://schemas.microsoft.com/office/spreadsheetml/2017/richdata2" ref="A19:AD39">
    <sortCondition ref="B19:B39"/>
  </sortState>
  <conditionalFormatting sqref="H2">
    <cfRule type="containsText" dxfId="12" priority="1" operator="containsText" text="TRUE">
      <formula>NOT(ISERROR(SEARCH("TRUE",H2)))</formula>
    </cfRule>
  </conditionalFormatting>
  <dataValidations count="1">
    <dataValidation type="list" allowBlank="1" showInputMessage="1" showErrorMessage="1" sqref="F5" xr:uid="{00000000-0002-0000-0B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FFFFCC"/>
    <pageSetUpPr fitToPage="1"/>
  </sheetPr>
  <dimension ref="A1:AI149"/>
  <sheetViews>
    <sheetView showGridLines="0" zoomScale="70" zoomScaleNormal="70" workbookViewId="0">
      <pane xSplit="6" ySplit="10" topLeftCell="G11" activePane="bottomRight" state="frozen"/>
      <selection activeCell="O55" sqref="O55"/>
      <selection pane="topRight" activeCell="O55" sqref="O55"/>
      <selection pane="bottomLeft" activeCell="O55" sqref="O55"/>
      <selection pane="bottomRight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5" width="20.7109375" customWidth="1"/>
    <col min="26" max="27" width="16.5703125" customWidth="1"/>
    <col min="28" max="31" width="13.28515625" customWidth="1"/>
  </cols>
  <sheetData>
    <row r="1" spans="1:31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</row>
    <row r="2" spans="1:31" ht="17.25" customHeight="1">
      <c r="A2" s="187" t="s">
        <v>83</v>
      </c>
      <c r="B2" s="186"/>
      <c r="C2" s="186"/>
      <c r="D2" s="187" t="s">
        <v>153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75"/>
      <c r="W2" s="5"/>
      <c r="X2" s="5"/>
      <c r="Y2" s="5"/>
      <c r="Z2" s="5"/>
      <c r="AA2" s="5"/>
      <c r="AB2" s="5"/>
      <c r="AC2" s="5"/>
    </row>
    <row r="3" spans="1:31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55" t="s">
        <v>161</v>
      </c>
      <c r="K5" s="5"/>
    </row>
    <row r="6" spans="1:31" ht="15">
      <c r="A6" s="30"/>
      <c r="B6" s="4"/>
      <c r="C6" s="4"/>
      <c r="D6" s="4"/>
      <c r="F6" s="14"/>
      <c r="K6" s="263"/>
    </row>
    <row r="7" spans="1:31">
      <c r="A7" t="s">
        <v>172</v>
      </c>
      <c r="F7" s="256">
        <f>INDEX(Project_inputs!$J$90:$M$96, MATCH(D$2, Project_inputs!$C$90:$C$96, 0), MATCH(A7, Project_inputs!$J$89:$M$89,0))</f>
        <v>2020</v>
      </c>
      <c r="K7" s="127"/>
    </row>
    <row r="8" spans="1:31">
      <c r="A8" t="s">
        <v>30</v>
      </c>
      <c r="F8" s="256">
        <f>INDEX(Project_inputs!$J$90:$M$96, MATCH(D$2, Project_inputs!$C$90:$C$96, 0), MATCH(A8, Project_inputs!$J$89:$M$89,0))</f>
        <v>2021</v>
      </c>
      <c r="G8" s="98"/>
      <c r="K8" s="127"/>
    </row>
    <row r="9" spans="1:31" ht="15">
      <c r="A9" s="4"/>
      <c r="B9" s="4"/>
      <c r="C9" s="4"/>
      <c r="D9" s="4"/>
      <c r="E9" s="4"/>
      <c r="F9" s="4"/>
      <c r="G9" s="163"/>
      <c r="K9" s="127"/>
    </row>
    <row r="10" spans="1:31" ht="21.75" customHeight="1">
      <c r="J10" s="118" t="s">
        <v>4</v>
      </c>
      <c r="K10" s="118"/>
      <c r="L10" s="7"/>
      <c r="M10" s="118" t="s">
        <v>39</v>
      </c>
      <c r="N10" s="7"/>
      <c r="O10" s="118" t="s">
        <v>128</v>
      </c>
      <c r="P10" s="7"/>
      <c r="Q10" s="118" t="s">
        <v>17</v>
      </c>
      <c r="R10" s="118"/>
      <c r="S10" s="118"/>
      <c r="T10" s="118"/>
      <c r="U10" s="118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93">
        <f>IF(J$12="Design &amp; Procurement", $F$7, $F$8)</f>
        <v>2021</v>
      </c>
      <c r="K11" s="93">
        <f>IF(K$12="Design &amp; Procurement", $F$7, $F$8)</f>
        <v>2021</v>
      </c>
      <c r="L11" s="92"/>
      <c r="M11" s="93">
        <f>IF(M$12="Design &amp; Procurement", $F$7, $F$8)</f>
        <v>2021</v>
      </c>
      <c r="N11" s="92"/>
      <c r="O11" s="93">
        <f>IF(O$12="Design &amp; Procurement", $F$7, $F$8)</f>
        <v>2021</v>
      </c>
      <c r="P11" s="92"/>
      <c r="Q11" s="93">
        <f>IF(LEFT(Q$12, 6)="Design", $F$7, $F$8)</f>
        <v>2020</v>
      </c>
      <c r="R11" s="93">
        <f t="shared" ref="R11:U11" si="0">IF(LEFT(R$12, 6)="Design", $F$7, $F$8)</f>
        <v>2021</v>
      </c>
      <c r="S11" s="93">
        <f t="shared" si="0"/>
        <v>2021</v>
      </c>
      <c r="T11" s="93">
        <f t="shared" si="0"/>
        <v>2021</v>
      </c>
      <c r="U11" s="93">
        <f t="shared" si="0"/>
        <v>2021</v>
      </c>
      <c r="V11" s="18"/>
      <c r="W11" s="18"/>
    </row>
    <row r="12" spans="1:31" s="8" customFormat="1" ht="15.75">
      <c r="A12" s="6"/>
      <c r="B12" s="6"/>
      <c r="C12" s="6"/>
      <c r="D12" s="6"/>
      <c r="E12"/>
      <c r="F12" s="21"/>
      <c r="G12" s="21"/>
      <c r="J12" s="83" t="s">
        <v>32</v>
      </c>
      <c r="K12" s="83" t="s">
        <v>31</v>
      </c>
      <c r="M12" s="171" t="s">
        <v>15</v>
      </c>
      <c r="O12" s="171" t="s">
        <v>129</v>
      </c>
      <c r="Q12" s="171" t="s">
        <v>177</v>
      </c>
      <c r="R12" s="171" t="s">
        <v>28</v>
      </c>
      <c r="S12" s="171" t="s">
        <v>27</v>
      </c>
      <c r="T12" s="171" t="s">
        <v>2</v>
      </c>
      <c r="U12" s="171" t="s">
        <v>3</v>
      </c>
      <c r="X12"/>
      <c r="Y12"/>
      <c r="Z12"/>
      <c r="AA12"/>
      <c r="AB12"/>
      <c r="AC12"/>
      <c r="AD12"/>
      <c r="AE12"/>
    </row>
    <row r="13" spans="1:31" s="8" customFormat="1" ht="15.75">
      <c r="A13" s="6"/>
      <c r="B13" s="251" t="s">
        <v>145</v>
      </c>
      <c r="C13" s="6"/>
      <c r="E13" s="9"/>
      <c r="F13" s="42"/>
      <c r="G13" s="42"/>
      <c r="H13" s="9"/>
      <c r="I13" s="9"/>
      <c r="K13" s="9"/>
      <c r="L13" s="9"/>
      <c r="M13" s="9"/>
      <c r="N13" s="9"/>
      <c r="O13" s="91"/>
      <c r="P13" s="9"/>
      <c r="Q13" s="91">
        <f>INDEX(design_rates, MATCH($F$7, design_years,0))</f>
        <v>201.59617348081446</v>
      </c>
      <c r="R13" s="91">
        <f ca="1">INDEX(INDIRECT($F$5&amp;"_rates"), MATCH(R$12, INDIRECT($F$5&amp;"_roles"), 0), MATCH($F$8, INDIRECT($F$5&amp;"_years"),0))</f>
        <v>204.26544105476356</v>
      </c>
      <c r="S13" s="91">
        <f ca="1">INDEX(INDIRECT($F$5&amp;"_rates"), MATCH(S$12, INDIRECT($F$5&amp;"_roles"), 0), MATCH($F$8, INDIRECT($F$5&amp;"_years"),0))</f>
        <v>192.62445663820162</v>
      </c>
      <c r="T13" s="91">
        <f ca="1">INDEX(INDIRECT($F$5&amp;"_rates"), MATCH(T$12, INDIRECT($F$5&amp;"_roles"), 0), MATCH($F$8, INDIRECT($F$5&amp;"_years"),0))</f>
        <v>299.26567724594076</v>
      </c>
      <c r="U13" s="91">
        <f ca="1">INDEX(INDIRECT($F$5&amp;"_rates"), MATCH(U$12, INDIRECT($F$5&amp;"_roles"), 0), MATCH($F$8, INDIRECT($F$5&amp;"_years"),0))</f>
        <v>197.58202895948381</v>
      </c>
      <c r="X13"/>
      <c r="Y13"/>
      <c r="Z13"/>
      <c r="AA13"/>
      <c r="AB13"/>
      <c r="AC13"/>
      <c r="AD13"/>
      <c r="AE13"/>
    </row>
    <row r="14" spans="1:31" s="8" customFormat="1" ht="15.75">
      <c r="A14" s="6"/>
      <c r="B14" s="9"/>
      <c r="C14" s="6"/>
      <c r="E14" s="9"/>
      <c r="F14" s="42"/>
      <c r="G14" s="42"/>
      <c r="H14" s="9"/>
      <c r="I14" s="9"/>
      <c r="K14" s="9"/>
      <c r="L14" s="9"/>
      <c r="M14" s="9"/>
      <c r="N14" s="9"/>
      <c r="O14" s="91"/>
      <c r="P14" s="9"/>
      <c r="Q14" s="91"/>
      <c r="R14" s="91"/>
      <c r="S14" s="91"/>
      <c r="T14" s="91"/>
      <c r="U14" s="91"/>
      <c r="X14"/>
      <c r="Y14"/>
      <c r="Z14"/>
      <c r="AA14"/>
      <c r="AB14"/>
      <c r="AC14"/>
      <c r="AD14"/>
      <c r="AE14"/>
    </row>
    <row r="15" spans="1:31">
      <c r="B15" t="s">
        <v>173</v>
      </c>
      <c r="F15" s="136"/>
      <c r="G15" s="136"/>
      <c r="J15" s="84"/>
      <c r="K15" s="84"/>
      <c r="L15" s="265"/>
      <c r="M15" s="84"/>
      <c r="N15" s="265"/>
      <c r="O15" s="84"/>
      <c r="P15" s="265"/>
      <c r="Q15" s="268">
        <v>4910</v>
      </c>
      <c r="R15" s="97"/>
      <c r="S15" s="97"/>
      <c r="T15" s="97"/>
      <c r="U15" s="97"/>
    </row>
    <row r="16" spans="1:31">
      <c r="D16" s="11"/>
      <c r="F16" s="12"/>
      <c r="G16" s="12"/>
      <c r="K16" s="47"/>
      <c r="L16" s="47"/>
      <c r="M16" s="18"/>
      <c r="N16" s="47"/>
      <c r="O16" s="47"/>
      <c r="P16" s="47"/>
      <c r="Q16" s="47"/>
      <c r="R16" s="47"/>
      <c r="S16" s="47"/>
      <c r="T16" s="47"/>
      <c r="U16" s="47"/>
      <c r="V16" s="47"/>
    </row>
    <row r="17" spans="2:35" ht="15">
      <c r="B17" s="9" t="s">
        <v>48</v>
      </c>
      <c r="K17" s="265"/>
      <c r="L17" s="265"/>
      <c r="M17" s="18"/>
      <c r="N17" s="265"/>
      <c r="O17" s="265"/>
      <c r="P17" s="265"/>
      <c r="Q17" s="265"/>
      <c r="R17" s="265"/>
      <c r="S17" s="265"/>
      <c r="T17" s="265"/>
      <c r="U17" s="265"/>
    </row>
    <row r="18" spans="2:35">
      <c r="D18" s="17" t="s">
        <v>115</v>
      </c>
      <c r="F18" s="117"/>
      <c r="G18" s="14"/>
      <c r="J18" s="94">
        <f>INDEX(Project_inputs!$I$10:$I$48, MATCH(D18, Project_inputs!$D$10:$D$48,0))</f>
        <v>356.91563131267179</v>
      </c>
      <c r="K18" s="306">
        <v>341</v>
      </c>
      <c r="L18" s="265"/>
      <c r="M18" s="86"/>
      <c r="N18" s="265"/>
      <c r="O18" s="84"/>
      <c r="P18" s="265"/>
      <c r="Q18" s="84"/>
      <c r="R18" s="306">
        <v>3601.1373977582848</v>
      </c>
      <c r="S18" s="306">
        <v>0</v>
      </c>
      <c r="T18" s="306">
        <v>0</v>
      </c>
      <c r="U18" s="306">
        <v>0</v>
      </c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</row>
    <row r="19" spans="2:35">
      <c r="D19" s="17" t="s">
        <v>116</v>
      </c>
      <c r="F19" s="117"/>
      <c r="G19" s="14"/>
      <c r="J19" s="94">
        <f>INDEX(Project_inputs!$I$10:$I$48, MATCH(D19, Project_inputs!$D$10:$D$48,0))</f>
        <v>530.65234073471311</v>
      </c>
      <c r="K19" s="306">
        <v>553</v>
      </c>
      <c r="L19" s="265"/>
      <c r="M19" s="86"/>
      <c r="N19" s="265"/>
      <c r="O19" s="84"/>
      <c r="P19" s="265"/>
      <c r="Q19" s="84"/>
      <c r="R19" s="306">
        <v>5977.7449650319468</v>
      </c>
      <c r="S19" s="306">
        <v>0</v>
      </c>
      <c r="T19" s="306">
        <v>0</v>
      </c>
      <c r="U19" s="306">
        <v>0</v>
      </c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</row>
    <row r="20" spans="2:35">
      <c r="D20" t="s">
        <v>79</v>
      </c>
      <c r="F20" s="99"/>
      <c r="H20" s="12"/>
      <c r="I20" s="12"/>
      <c r="J20" s="94">
        <f>INDEX(Project_inputs!$I$10:$I$48, MATCH(D20, Project_inputs!$D$10:$D$48,0))</f>
        <v>24346.744850257252</v>
      </c>
      <c r="K20" s="306">
        <v>3</v>
      </c>
      <c r="L20" s="265"/>
      <c r="M20" s="86"/>
      <c r="N20" s="265"/>
      <c r="O20" s="84"/>
      <c r="P20" s="265"/>
      <c r="Q20" s="84"/>
      <c r="R20" s="306">
        <v>304.91056935321939</v>
      </c>
      <c r="S20" s="306">
        <v>0</v>
      </c>
      <c r="T20" s="306">
        <v>120</v>
      </c>
      <c r="U20" s="306">
        <v>0</v>
      </c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</row>
    <row r="21" spans="2:35">
      <c r="D21" s="17" t="s">
        <v>71</v>
      </c>
      <c r="F21" s="117"/>
      <c r="H21" s="12"/>
      <c r="I21" s="12"/>
      <c r="J21" s="94">
        <f>INDEX(Project_inputs!$I$10:$I$48, MATCH(D21, Project_inputs!$D$10:$D$48,0))</f>
        <v>8454.0282804765284</v>
      </c>
      <c r="K21" s="306">
        <v>3</v>
      </c>
      <c r="L21" s="265"/>
      <c r="M21" s="86"/>
      <c r="N21" s="265"/>
      <c r="O21" s="84"/>
      <c r="P21" s="265"/>
      <c r="Q21" s="84"/>
      <c r="R21" s="306">
        <v>0</v>
      </c>
      <c r="S21" s="306">
        <v>85.869148083655105</v>
      </c>
      <c r="T21" s="306">
        <v>120</v>
      </c>
      <c r="U21" s="306">
        <v>0</v>
      </c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</row>
    <row r="22" spans="2:35">
      <c r="D22" t="s">
        <v>5</v>
      </c>
      <c r="F22" s="117"/>
      <c r="J22" s="94">
        <f>INDEX(Project_inputs!$I$10:$I$48, MATCH(D22, Project_inputs!$D$10:$D$48,0))</f>
        <v>17326.622569182015</v>
      </c>
      <c r="K22" s="306">
        <v>10</v>
      </c>
      <c r="L22" s="265"/>
      <c r="M22" s="86"/>
      <c r="N22" s="265"/>
      <c r="O22" s="84"/>
      <c r="P22" s="265"/>
      <c r="Q22" s="84"/>
      <c r="R22" s="306">
        <v>0</v>
      </c>
      <c r="S22" s="306">
        <v>972.20430113031102</v>
      </c>
      <c r="T22" s="306">
        <v>0</v>
      </c>
      <c r="U22" s="306">
        <v>0</v>
      </c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</row>
    <row r="23" spans="2:35">
      <c r="D23" t="s">
        <v>6</v>
      </c>
      <c r="F23" s="117"/>
      <c r="J23" s="94">
        <f>INDEX(Project_inputs!$I$10:$I$48, MATCH(D23, Project_inputs!$D$10:$D$48,0))</f>
        <v>21835.116333612525</v>
      </c>
      <c r="K23" s="306">
        <v>22</v>
      </c>
      <c r="L23" s="265"/>
      <c r="M23" s="86"/>
      <c r="N23" s="265"/>
      <c r="O23" s="84"/>
      <c r="P23" s="265"/>
      <c r="Q23" s="84"/>
      <c r="R23" s="306">
        <v>0</v>
      </c>
      <c r="S23" s="306">
        <v>944.560628920206</v>
      </c>
      <c r="T23" s="306">
        <v>0</v>
      </c>
      <c r="U23" s="306">
        <v>0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</row>
    <row r="24" spans="2:35">
      <c r="D24" t="s">
        <v>20</v>
      </c>
      <c r="F24" s="117"/>
      <c r="J24" s="94">
        <f>INDEX(Project_inputs!$I$10:$I$48, MATCH(D24, Project_inputs!$D$10:$D$48,0))</f>
        <v>204.89601056838563</v>
      </c>
      <c r="K24" s="306">
        <v>49</v>
      </c>
      <c r="L24" s="265"/>
      <c r="M24" s="86"/>
      <c r="N24" s="265"/>
      <c r="O24" s="84"/>
      <c r="P24" s="265"/>
      <c r="Q24" s="84"/>
      <c r="R24" s="306">
        <v>567.09416546913872</v>
      </c>
      <c r="S24" s="306">
        <v>0</v>
      </c>
      <c r="T24" s="306">
        <v>0</v>
      </c>
      <c r="U24" s="306">
        <v>0</v>
      </c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</row>
    <row r="25" spans="2:35">
      <c r="D25" t="s">
        <v>105</v>
      </c>
      <c r="F25" s="117"/>
      <c r="J25" s="94">
        <f>INDEX(Project_inputs!$I$10:$I$48, MATCH(D25, Project_inputs!$D$10:$D$48,0))</f>
        <v>11264.559475026916</v>
      </c>
      <c r="K25" s="306">
        <v>25</v>
      </c>
      <c r="L25" s="265"/>
      <c r="M25" s="86"/>
      <c r="N25" s="265"/>
      <c r="O25" s="84"/>
      <c r="P25" s="265"/>
      <c r="Q25" s="84"/>
      <c r="R25" s="306">
        <v>565.2909133593821</v>
      </c>
      <c r="S25" s="306">
        <v>0</v>
      </c>
      <c r="T25" s="306">
        <v>50</v>
      </c>
      <c r="U25" s="306">
        <v>0</v>
      </c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</row>
    <row r="26" spans="2:35">
      <c r="D26" t="s">
        <v>106</v>
      </c>
      <c r="F26" s="117"/>
      <c r="J26" s="94">
        <f>INDEX(Project_inputs!$I$10:$I$48, MATCH(D26, Project_inputs!$D$10:$D$48,0))</f>
        <v>13958.422692315415</v>
      </c>
      <c r="K26" s="306">
        <v>3</v>
      </c>
      <c r="L26" s="265"/>
      <c r="M26" s="86"/>
      <c r="N26" s="265"/>
      <c r="O26" s="84"/>
      <c r="P26" s="265"/>
      <c r="Q26" s="84"/>
      <c r="R26" s="306">
        <v>0</v>
      </c>
      <c r="S26" s="306">
        <v>72</v>
      </c>
      <c r="T26" s="306">
        <v>36</v>
      </c>
      <c r="U26" s="306">
        <v>0</v>
      </c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</row>
    <row r="27" spans="2:35">
      <c r="D27" t="s">
        <v>107</v>
      </c>
      <c r="F27" s="117"/>
      <c r="J27" s="94">
        <f>INDEX(Project_inputs!$I$10:$I$48, MATCH(D27, Project_inputs!$D$10:$D$48,0))</f>
        <v>145694.28261157821</v>
      </c>
      <c r="K27" s="306">
        <v>0</v>
      </c>
      <c r="L27" s="265"/>
      <c r="M27" s="86"/>
      <c r="N27" s="265"/>
      <c r="O27" s="84"/>
      <c r="P27" s="265"/>
      <c r="Q27" s="84"/>
      <c r="R27" s="306">
        <v>0</v>
      </c>
      <c r="S27" s="306">
        <v>0</v>
      </c>
      <c r="T27" s="306">
        <v>0</v>
      </c>
      <c r="U27" s="306">
        <v>0</v>
      </c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</row>
    <row r="28" spans="2:35">
      <c r="D28" t="s">
        <v>126</v>
      </c>
      <c r="F28" s="99"/>
      <c r="J28" s="94">
        <f>INDEX(Project_inputs!$I$10:$I$48, MATCH(D28, Project_inputs!$D$10:$D$48,0))</f>
        <v>96613.999999999549</v>
      </c>
      <c r="K28" s="306">
        <v>9</v>
      </c>
      <c r="L28" s="265"/>
      <c r="M28" s="86"/>
      <c r="N28" s="265"/>
      <c r="O28" s="84"/>
      <c r="P28" s="265"/>
      <c r="Q28" s="84"/>
      <c r="R28" s="306">
        <v>0</v>
      </c>
      <c r="S28" s="306">
        <v>0</v>
      </c>
      <c r="T28" s="306">
        <v>0</v>
      </c>
      <c r="U28" s="306">
        <v>0</v>
      </c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</row>
    <row r="29" spans="2:35">
      <c r="D29" t="s">
        <v>137</v>
      </c>
      <c r="F29" s="99"/>
      <c r="J29" s="94">
        <f>INDEX(Project_inputs!$I$10:$I$48, MATCH(D29, Project_inputs!$D$10:$D$48,0))</f>
        <v>424.89956108651404</v>
      </c>
      <c r="K29" s="306">
        <v>674</v>
      </c>
      <c r="L29" s="265"/>
      <c r="M29" s="86"/>
      <c r="N29" s="265"/>
      <c r="O29" s="84"/>
      <c r="P29" s="265"/>
      <c r="Q29" s="84"/>
      <c r="R29" s="306">
        <v>0</v>
      </c>
      <c r="S29" s="306">
        <v>0</v>
      </c>
      <c r="T29" s="306">
        <v>0</v>
      </c>
      <c r="U29" s="306">
        <v>0</v>
      </c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</row>
    <row r="30" spans="2:35" s="265" customFormat="1">
      <c r="D30" s="265" t="s">
        <v>165</v>
      </c>
      <c r="F30" s="99"/>
      <c r="J30" s="94">
        <f>INDEX(Project_inputs!$I$10:$I$48, MATCH(D30, Project_inputs!$D$10:$D$48,0))</f>
        <v>1005.0385373691031</v>
      </c>
      <c r="K30" s="306">
        <v>8</v>
      </c>
      <c r="M30" s="86"/>
      <c r="O30" s="84"/>
      <c r="Q30" s="84"/>
      <c r="R30" s="306">
        <v>85.869148083655077</v>
      </c>
      <c r="S30" s="306">
        <v>0</v>
      </c>
      <c r="T30" s="306">
        <v>0</v>
      </c>
      <c r="U30" s="306">
        <v>0</v>
      </c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</row>
    <row r="31" spans="2:35">
      <c r="D31" s="267" t="s">
        <v>179</v>
      </c>
      <c r="F31" s="99"/>
      <c r="J31" s="94">
        <f>INDEX(Project_inputs!$I$10:$I$48, MATCH(D31, Project_inputs!$D$10:$D$48,0))</f>
        <v>24346.744850257252</v>
      </c>
      <c r="K31" s="306">
        <v>4</v>
      </c>
      <c r="L31" s="265"/>
      <c r="M31" s="268">
        <v>37768.849874356798</v>
      </c>
      <c r="N31" s="265"/>
      <c r="O31" s="84"/>
      <c r="P31" s="265"/>
      <c r="Q31" s="306">
        <v>128</v>
      </c>
      <c r="R31" s="306">
        <v>384</v>
      </c>
      <c r="S31" s="306">
        <v>0</v>
      </c>
      <c r="T31" s="306">
        <v>160</v>
      </c>
      <c r="U31" s="306">
        <v>0</v>
      </c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</row>
    <row r="32" spans="2:35">
      <c r="D32" s="267" t="s">
        <v>180</v>
      </c>
      <c r="F32" s="99"/>
      <c r="J32" s="94">
        <f>INDEX(Project_inputs!$I$10:$I$48, MATCH(D32, Project_inputs!$D$10:$D$48,0))</f>
        <v>61452.751409319091</v>
      </c>
      <c r="K32" s="306">
        <v>0</v>
      </c>
      <c r="L32" s="265"/>
      <c r="M32" s="86"/>
      <c r="N32" s="265"/>
      <c r="O32" s="84"/>
      <c r="P32" s="265"/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</row>
    <row r="33" spans="1:35" s="265" customFormat="1">
      <c r="D33" s="267"/>
      <c r="F33" s="99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</row>
    <row r="34" spans="1:35" s="265" customFormat="1">
      <c r="D34" s="265" t="s">
        <v>185</v>
      </c>
      <c r="F34" s="99"/>
      <c r="J34" s="86"/>
      <c r="K34" s="86"/>
      <c r="M34" s="86"/>
      <c r="O34" s="84"/>
      <c r="Q34" s="84"/>
      <c r="R34" s="306">
        <v>366</v>
      </c>
      <c r="S34" s="306">
        <v>440</v>
      </c>
      <c r="T34" s="306">
        <v>0</v>
      </c>
      <c r="U34" s="306">
        <v>0</v>
      </c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</row>
    <row r="35" spans="1:35" s="265" customFormat="1">
      <c r="D35" s="265" t="s">
        <v>171</v>
      </c>
      <c r="F35" s="117"/>
      <c r="J35" s="268">
        <v>223294.43445037599</v>
      </c>
      <c r="K35" s="268">
        <v>1</v>
      </c>
      <c r="M35" s="86"/>
      <c r="O35" s="84"/>
      <c r="Q35" s="84"/>
      <c r="R35" s="306">
        <v>531.95937237824319</v>
      </c>
      <c r="S35" s="306">
        <v>804.99</v>
      </c>
      <c r="T35" s="306">
        <v>40</v>
      </c>
      <c r="U35" s="306">
        <v>0</v>
      </c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</row>
    <row r="36" spans="1:35">
      <c r="D36" t="s">
        <v>170</v>
      </c>
      <c r="F36" s="99"/>
      <c r="G36" s="265"/>
      <c r="J36" s="268">
        <v>311966.92307719972</v>
      </c>
      <c r="K36" s="268">
        <v>1</v>
      </c>
      <c r="L36" s="265"/>
      <c r="M36" s="86"/>
      <c r="N36" s="265"/>
      <c r="O36" s="84"/>
      <c r="P36" s="265"/>
      <c r="Q36" s="84"/>
      <c r="R36" s="306">
        <v>0</v>
      </c>
      <c r="S36" s="306">
        <v>0</v>
      </c>
      <c r="T36" s="306">
        <v>0</v>
      </c>
      <c r="U36" s="306">
        <v>0</v>
      </c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</row>
    <row r="37" spans="1:35">
      <c r="D37" s="265" t="s">
        <v>166</v>
      </c>
      <c r="F37" s="99"/>
      <c r="G37" s="265"/>
      <c r="J37" s="268">
        <v>46738.951719516539</v>
      </c>
      <c r="K37" s="268">
        <v>1</v>
      </c>
      <c r="L37" s="265"/>
      <c r="M37" s="86"/>
      <c r="N37" s="265"/>
      <c r="O37" s="268">
        <v>37731.081024482446</v>
      </c>
      <c r="P37" s="265"/>
      <c r="Q37" s="84"/>
      <c r="R37" s="306"/>
      <c r="S37" s="306"/>
      <c r="T37" s="306"/>
      <c r="U37" s="306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</row>
    <row r="38" spans="1:35">
      <c r="D38" s="265" t="s">
        <v>187</v>
      </c>
      <c r="F38" s="99"/>
      <c r="G38" s="265"/>
      <c r="J38" s="268">
        <v>205755.38409400184</v>
      </c>
      <c r="K38" s="268">
        <v>1</v>
      </c>
      <c r="L38" s="265"/>
      <c r="M38" s="86"/>
      <c r="N38" s="265"/>
      <c r="O38" s="84"/>
      <c r="P38" s="265"/>
      <c r="Q38" s="84"/>
      <c r="R38" s="306"/>
      <c r="S38" s="306"/>
      <c r="T38" s="306"/>
      <c r="U38" s="306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</row>
    <row r="39" spans="1:35">
      <c r="Q39" s="265"/>
      <c r="R39" s="265"/>
      <c r="S39" s="265"/>
      <c r="T39" s="265"/>
      <c r="U39" s="265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</row>
    <row r="40" spans="1:35">
      <c r="D40" s="265"/>
      <c r="K40" s="265"/>
      <c r="L40" s="265"/>
      <c r="M40" s="18"/>
      <c r="N40" s="265"/>
      <c r="O40" s="18"/>
      <c r="P40" s="265"/>
      <c r="Q40" s="18"/>
      <c r="R40" s="265"/>
      <c r="S40" s="265"/>
      <c r="T40" s="265"/>
      <c r="U40" s="265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  <c r="AH40" s="277"/>
      <c r="AI40" s="277"/>
    </row>
    <row r="41" spans="1:35" ht="15">
      <c r="A41" s="18"/>
      <c r="B41" s="9" t="s">
        <v>7</v>
      </c>
      <c r="C41" s="18"/>
      <c r="D41" s="18"/>
      <c r="K41" s="265"/>
      <c r="L41" s="265"/>
      <c r="M41" s="18"/>
      <c r="N41" s="265"/>
      <c r="O41" s="18"/>
      <c r="P41" s="265"/>
      <c r="Q41" s="18"/>
      <c r="R41" s="265"/>
      <c r="S41" s="265"/>
      <c r="T41" s="265"/>
      <c r="U41" s="265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</row>
    <row r="42" spans="1:35">
      <c r="C42" s="10" t="s">
        <v>8</v>
      </c>
      <c r="D42" s="265"/>
      <c r="K42" s="265"/>
      <c r="L42" s="265"/>
      <c r="M42" s="18"/>
      <c r="N42" s="265"/>
      <c r="O42" s="18"/>
      <c r="P42" s="265"/>
      <c r="Q42" s="18"/>
      <c r="R42" s="265"/>
      <c r="S42" s="265"/>
      <c r="T42" s="265"/>
      <c r="U42" s="265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</row>
    <row r="43" spans="1:35">
      <c r="D43" s="265" t="s">
        <v>9</v>
      </c>
      <c r="F43" s="137"/>
      <c r="J43" s="94">
        <f>INDEX(Project_inputs!$I$10:$I$48, MATCH(D43, Project_inputs!$D$10:$D$48,0))</f>
        <v>1159366.9999999946</v>
      </c>
      <c r="K43" s="268">
        <v>1</v>
      </c>
      <c r="L43" s="265"/>
      <c r="M43" s="86"/>
      <c r="N43" s="265"/>
      <c r="O43" s="84"/>
      <c r="P43" s="265"/>
      <c r="Q43" s="84"/>
      <c r="R43" s="268"/>
      <c r="S43" s="268"/>
      <c r="T43" s="268"/>
      <c r="U43" s="268">
        <v>6332.85</v>
      </c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</row>
    <row r="44" spans="1:35">
      <c r="D44" s="265" t="s">
        <v>10</v>
      </c>
      <c r="F44" s="99"/>
      <c r="J44" s="94">
        <f>INDEX(Project_inputs!$I$10:$I$48, MATCH(D44, Project_inputs!$D$10:$D$48,0))</f>
        <v>144920.96541040076</v>
      </c>
      <c r="K44" s="268">
        <v>1</v>
      </c>
      <c r="L44" s="265"/>
      <c r="M44" s="86"/>
      <c r="N44" s="265"/>
      <c r="O44" s="84"/>
      <c r="P44" s="265"/>
      <c r="Q44" s="84"/>
      <c r="R44" s="268"/>
      <c r="S44" s="268"/>
      <c r="T44" s="268"/>
      <c r="U44" s="268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</row>
    <row r="45" spans="1:35">
      <c r="D45" s="265" t="s">
        <v>167</v>
      </c>
      <c r="F45" s="99"/>
      <c r="J45" s="94">
        <f>INDEX(Project_inputs!$I$10:$I$48, MATCH(D45, Project_inputs!$D$10:$D$48,0))</f>
        <v>1150981.1501686051</v>
      </c>
      <c r="K45" s="268">
        <v>0</v>
      </c>
      <c r="L45" s="265"/>
      <c r="M45" s="86"/>
      <c r="N45" s="265"/>
      <c r="O45" s="84"/>
      <c r="P45" s="265"/>
      <c r="Q45" s="84"/>
      <c r="R45" s="268"/>
      <c r="S45" s="268"/>
      <c r="T45" s="268"/>
      <c r="U45" s="268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</row>
    <row r="46" spans="1:35">
      <c r="D46" s="265" t="s">
        <v>11</v>
      </c>
      <c r="F46" s="99"/>
      <c r="J46" s="94">
        <f>INDEX(Project_inputs!$I$10:$I$48, MATCH(D46, Project_inputs!$D$10:$D$48,0))</f>
        <v>66809.318542749752</v>
      </c>
      <c r="K46" s="268">
        <v>2</v>
      </c>
      <c r="L46" s="265"/>
      <c r="M46" s="86"/>
      <c r="N46" s="265"/>
      <c r="O46" s="84"/>
      <c r="P46" s="265"/>
      <c r="Q46" s="84"/>
      <c r="R46" s="268"/>
      <c r="S46" s="268"/>
      <c r="T46" s="268"/>
      <c r="U46" s="268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</row>
    <row r="47" spans="1:35">
      <c r="D47" s="265" t="s">
        <v>21</v>
      </c>
      <c r="F47" s="99"/>
      <c r="J47" s="94">
        <f>INDEX(Project_inputs!$I$10:$I$48, MATCH(D47, Project_inputs!$D$10:$D$48,0))</f>
        <v>65730.073657589994</v>
      </c>
      <c r="K47" s="268">
        <v>1</v>
      </c>
      <c r="L47" s="265"/>
      <c r="M47" s="86"/>
      <c r="N47" s="265"/>
      <c r="O47" s="84"/>
      <c r="P47" s="265"/>
      <c r="Q47" s="84"/>
      <c r="R47" s="268"/>
      <c r="S47" s="268"/>
      <c r="T47" s="268"/>
      <c r="U47" s="268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</row>
    <row r="48" spans="1:35">
      <c r="D48" s="265" t="s">
        <v>22</v>
      </c>
      <c r="F48" s="99"/>
      <c r="J48" s="94">
        <f>INDEX(Project_inputs!$I$10:$I$48, MATCH(D48, Project_inputs!$D$10:$D$48,0))</f>
        <v>78983.163078501806</v>
      </c>
      <c r="K48" s="268">
        <v>0</v>
      </c>
      <c r="L48" s="265"/>
      <c r="M48" s="86"/>
      <c r="N48" s="265"/>
      <c r="O48" s="84"/>
      <c r="P48" s="265"/>
      <c r="Q48" s="84"/>
      <c r="R48" s="268"/>
      <c r="S48" s="268"/>
      <c r="T48" s="268"/>
      <c r="U48" s="268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</row>
    <row r="49" spans="2:35">
      <c r="D49" s="265" t="s">
        <v>12</v>
      </c>
      <c r="F49" s="99"/>
      <c r="J49" s="94">
        <f>INDEX(Project_inputs!$I$10:$I$48, MATCH(D49, Project_inputs!$D$10:$D$48,0))</f>
        <v>309176.74929273163</v>
      </c>
      <c r="K49" s="268">
        <v>0</v>
      </c>
      <c r="L49" s="265"/>
      <c r="M49" s="86"/>
      <c r="N49" s="265"/>
      <c r="O49" s="84"/>
      <c r="P49" s="265"/>
      <c r="Q49" s="84"/>
      <c r="R49" s="268"/>
      <c r="S49" s="268"/>
      <c r="T49" s="268"/>
      <c r="U49" s="268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</row>
    <row r="50" spans="2:35">
      <c r="D50" s="265" t="s">
        <v>13</v>
      </c>
      <c r="F50" s="99"/>
      <c r="J50" s="94">
        <f>INDEX(Project_inputs!$I$10:$I$48, MATCH(D50, Project_inputs!$D$10:$D$48,0))</f>
        <v>48307.303210549209</v>
      </c>
      <c r="K50" s="268">
        <v>1</v>
      </c>
      <c r="L50" s="265"/>
      <c r="M50" s="86"/>
      <c r="N50" s="265"/>
      <c r="O50" s="84"/>
      <c r="P50" s="265"/>
      <c r="Q50" s="84"/>
      <c r="R50" s="268"/>
      <c r="S50" s="268"/>
      <c r="T50" s="268"/>
      <c r="U50" s="268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</row>
    <row r="51" spans="2:35">
      <c r="D51" s="265" t="s">
        <v>181</v>
      </c>
      <c r="F51" s="99"/>
      <c r="J51" s="94">
        <f>INDEX(Project_inputs!$I$10:$I$48, MATCH(D51, Project_inputs!$D$10:$D$48,0))</f>
        <v>840356.90970443888</v>
      </c>
      <c r="K51" s="268">
        <v>0</v>
      </c>
      <c r="L51" s="265"/>
      <c r="M51" s="86"/>
      <c r="N51" s="265"/>
      <c r="O51" s="84"/>
      <c r="P51" s="265"/>
      <c r="Q51" s="84"/>
      <c r="R51" s="268"/>
      <c r="S51" s="268"/>
      <c r="T51" s="268"/>
      <c r="U51" s="268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</row>
    <row r="52" spans="2:35">
      <c r="D52" t="s">
        <v>50</v>
      </c>
      <c r="F52" s="99"/>
      <c r="J52" s="94">
        <f>INDEX(Project_inputs!$I$10:$I$48, MATCH(D52, Project_inputs!$D$10:$D$48,0))</f>
        <v>68614.669566744007</v>
      </c>
      <c r="K52" s="268">
        <v>5</v>
      </c>
      <c r="L52" s="265"/>
      <c r="M52" s="86"/>
      <c r="N52" s="265"/>
      <c r="O52" s="84"/>
      <c r="P52" s="265"/>
      <c r="Q52" s="84"/>
      <c r="R52" s="268"/>
      <c r="S52" s="268"/>
      <c r="T52" s="268"/>
      <c r="U52" s="268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</row>
    <row r="53" spans="2:35">
      <c r="D53" t="s">
        <v>14</v>
      </c>
      <c r="F53" s="99"/>
      <c r="J53" s="94">
        <f>INDEX(Project_inputs!$I$10:$I$48, MATCH(D53, Project_inputs!$D$10:$D$48,0))</f>
        <v>16521.039156290524</v>
      </c>
      <c r="K53" s="268">
        <v>2</v>
      </c>
      <c r="L53" s="265"/>
      <c r="M53" s="86"/>
      <c r="N53" s="265"/>
      <c r="O53" s="84"/>
      <c r="P53" s="265"/>
      <c r="Q53" s="84"/>
      <c r="R53" s="268"/>
      <c r="S53" s="268"/>
      <c r="T53" s="268"/>
      <c r="U53" s="268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</row>
    <row r="54" spans="2:35" s="265" customFormat="1">
      <c r="D54" s="265" t="s">
        <v>168</v>
      </c>
      <c r="F54" s="99"/>
      <c r="J54" s="94">
        <f>INDEX(Project_inputs!$I$10:$I$48, MATCH(D54, Project_inputs!$D$10:$D$48,0))</f>
        <v>13738.419141797287</v>
      </c>
      <c r="K54" s="268">
        <v>5</v>
      </c>
      <c r="M54" s="86"/>
      <c r="O54" s="84"/>
      <c r="Q54" s="84"/>
      <c r="R54" s="268"/>
      <c r="S54" s="268"/>
      <c r="T54" s="268"/>
      <c r="U54" s="268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</row>
    <row r="55" spans="2:35" s="265" customFormat="1">
      <c r="D55" s="265" t="s">
        <v>169</v>
      </c>
      <c r="F55" s="99"/>
      <c r="J55" s="94">
        <f>INDEX(Project_inputs!$I$10:$I$48, MATCH(D55, Project_inputs!$D$10:$D$48,0))</f>
        <v>4673.8951719516544</v>
      </c>
      <c r="K55" s="268">
        <v>0</v>
      </c>
      <c r="M55" s="86"/>
      <c r="O55" s="84"/>
      <c r="Q55" s="84"/>
      <c r="R55" s="268"/>
      <c r="S55" s="268"/>
      <c r="T55" s="268"/>
      <c r="U55" s="268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</row>
    <row r="56" spans="2:35" s="265" customFormat="1">
      <c r="M56" s="18"/>
      <c r="O56" s="18"/>
      <c r="Q56" s="18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</row>
    <row r="57" spans="2:35">
      <c r="D57" s="272" t="s">
        <v>186</v>
      </c>
      <c r="F57" s="99"/>
      <c r="G57" s="265"/>
      <c r="J57" s="268">
        <v>617480.35831406794</v>
      </c>
      <c r="K57" s="306">
        <v>1</v>
      </c>
      <c r="L57" s="265"/>
      <c r="M57" s="86"/>
      <c r="N57" s="265"/>
      <c r="O57" s="84"/>
      <c r="P57" s="265"/>
      <c r="Q57" s="84"/>
      <c r="R57" s="84"/>
      <c r="S57" s="84"/>
      <c r="T57" s="84"/>
      <c r="U57" s="84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</row>
    <row r="58" spans="2:35">
      <c r="D58" s="5" t="s">
        <v>114</v>
      </c>
      <c r="F58" s="137"/>
      <c r="G58" s="265"/>
      <c r="J58" s="268">
        <v>982586.23081748129</v>
      </c>
      <c r="K58" s="268">
        <v>1</v>
      </c>
      <c r="L58" s="265"/>
      <c r="M58" s="86"/>
      <c r="N58" s="265"/>
      <c r="O58" s="268">
        <v>47164</v>
      </c>
      <c r="P58" s="265"/>
      <c r="Q58" s="84"/>
      <c r="R58" s="268"/>
      <c r="S58" s="268"/>
      <c r="T58" s="268">
        <v>1541</v>
      </c>
      <c r="U58" s="268">
        <v>893</v>
      </c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</row>
    <row r="59" spans="2:35">
      <c r="D59" s="5" t="s">
        <v>18</v>
      </c>
      <c r="F59" s="136"/>
      <c r="J59" s="84"/>
      <c r="K59" s="84"/>
      <c r="L59" s="265"/>
      <c r="M59" s="84"/>
      <c r="N59" s="265"/>
      <c r="O59" s="268">
        <v>525424.25919135683</v>
      </c>
      <c r="P59" s="265"/>
      <c r="Q59" s="84"/>
      <c r="R59" s="84"/>
      <c r="S59" s="84"/>
      <c r="T59" s="84"/>
      <c r="U59" s="84"/>
      <c r="V59" s="47"/>
      <c r="W59" s="4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</row>
    <row r="60" spans="2:35" s="265" customFormat="1">
      <c r="D60" s="11" t="s">
        <v>196</v>
      </c>
      <c r="F60" s="136"/>
      <c r="J60" s="84"/>
      <c r="K60" s="84"/>
      <c r="M60" s="84"/>
      <c r="O60" s="94">
        <f ca="1">ESC_comp*INDIRECT($D$2&amp;"_feeders")</f>
        <v>53328</v>
      </c>
      <c r="Q60" s="84"/>
      <c r="R60" s="84"/>
      <c r="S60" s="84"/>
      <c r="T60" s="84"/>
      <c r="U60" s="84"/>
      <c r="V60" s="47"/>
      <c r="W60" s="4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</row>
    <row r="61" spans="2:35">
      <c r="D61" s="5" t="s">
        <v>69</v>
      </c>
      <c r="F61" s="136"/>
      <c r="J61" s="84"/>
      <c r="K61" s="84"/>
      <c r="L61" s="265"/>
      <c r="M61" s="84"/>
      <c r="N61" s="265"/>
      <c r="O61" s="268">
        <v>769708.67971957347</v>
      </c>
      <c r="P61" s="265"/>
      <c r="Q61" s="84"/>
      <c r="R61" s="84"/>
      <c r="S61" s="84"/>
      <c r="T61" s="84"/>
      <c r="U61" s="84"/>
      <c r="V61" s="47"/>
      <c r="W61" s="4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</row>
    <row r="62" spans="2:35">
      <c r="C62" s="10"/>
      <c r="D62" s="13"/>
      <c r="K62" s="265"/>
      <c r="L62" s="265"/>
      <c r="M62" s="265"/>
      <c r="N62" s="265"/>
      <c r="O62" s="128"/>
      <c r="P62" s="265"/>
      <c r="Q62" s="47"/>
      <c r="R62" s="47"/>
      <c r="S62" s="47"/>
      <c r="T62" s="47"/>
      <c r="U62" s="47"/>
      <c r="V62" s="47"/>
      <c r="W62" s="4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</row>
    <row r="63" spans="2:35" ht="15">
      <c r="B63" s="9" t="s">
        <v>15</v>
      </c>
      <c r="C63" s="10"/>
      <c r="D63" s="13"/>
      <c r="K63" s="265"/>
      <c r="L63" s="265"/>
      <c r="M63" s="8"/>
      <c r="N63" s="265"/>
      <c r="O63" s="47"/>
      <c r="P63" s="265"/>
      <c r="Q63" s="47"/>
      <c r="R63" s="47"/>
      <c r="S63" s="47"/>
      <c r="T63" s="47"/>
      <c r="U63" s="47"/>
      <c r="V63" s="47"/>
      <c r="W63" s="4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</row>
    <row r="64" spans="2:35" ht="12.75" customHeight="1">
      <c r="B64" s="9"/>
      <c r="C64" s="10"/>
      <c r="D64" s="19" t="s">
        <v>23</v>
      </c>
      <c r="F64" s="136"/>
      <c r="J64" s="84"/>
      <c r="K64" s="84"/>
      <c r="L64" s="265"/>
      <c r="M64" s="306">
        <v>354422.88722096424</v>
      </c>
      <c r="N64" s="265"/>
      <c r="O64" s="84"/>
      <c r="P64" s="265"/>
      <c r="Q64" s="84"/>
      <c r="R64" s="84"/>
      <c r="S64" s="84"/>
      <c r="T64" s="84"/>
      <c r="U64" s="84"/>
      <c r="V64" s="47"/>
      <c r="W64" s="4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</row>
    <row r="65" spans="1:35">
      <c r="C65" s="10"/>
      <c r="D65" s="19" t="s">
        <v>26</v>
      </c>
      <c r="F65" s="136"/>
      <c r="G65" s="265"/>
      <c r="J65" s="84"/>
      <c r="K65" s="84"/>
      <c r="L65" s="265"/>
      <c r="M65" s="268">
        <v>160177.69231714719</v>
      </c>
      <c r="N65" s="265"/>
      <c r="O65" s="84"/>
      <c r="P65" s="265"/>
      <c r="Q65" s="84"/>
      <c r="R65" s="84"/>
      <c r="S65" s="84"/>
      <c r="T65" s="84"/>
      <c r="U65" s="84"/>
      <c r="V65" s="47"/>
      <c r="W65" s="4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</row>
    <row r="66" spans="1:35">
      <c r="C66" s="10"/>
      <c r="D66" s="19" t="s">
        <v>19</v>
      </c>
      <c r="J66" s="84"/>
      <c r="K66" s="84"/>
      <c r="L66" s="265"/>
      <c r="M66" s="306">
        <v>2932053.4132423769</v>
      </c>
      <c r="N66" s="265"/>
      <c r="O66" s="84"/>
      <c r="P66" s="265"/>
      <c r="Q66" s="84"/>
      <c r="R66" s="84"/>
      <c r="S66" s="84"/>
      <c r="T66" s="84"/>
      <c r="U66" s="84"/>
      <c r="V66" s="47"/>
      <c r="W66" s="4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</row>
    <row r="67" spans="1:35">
      <c r="C67" s="10"/>
      <c r="D67" s="162" t="s">
        <v>24</v>
      </c>
      <c r="J67" s="84"/>
      <c r="K67" s="84"/>
      <c r="L67" s="265"/>
      <c r="M67" s="306">
        <v>51096.532773770457</v>
      </c>
      <c r="N67" s="265"/>
      <c r="O67" s="84"/>
      <c r="P67" s="265"/>
      <c r="Q67" s="84"/>
      <c r="R67" s="84"/>
      <c r="S67" s="84"/>
      <c r="T67" s="84"/>
      <c r="U67" s="84"/>
      <c r="V67" s="47"/>
      <c r="W67" s="4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</row>
    <row r="68" spans="1:35">
      <c r="C68" s="10"/>
      <c r="D68" s="162" t="s">
        <v>133</v>
      </c>
      <c r="E68" s="127"/>
      <c r="F68" s="136"/>
      <c r="J68" s="84"/>
      <c r="K68" s="84"/>
      <c r="L68" s="265"/>
      <c r="M68" s="306">
        <v>589194.05803996616</v>
      </c>
      <c r="N68" s="265"/>
      <c r="O68" s="84"/>
      <c r="P68" s="265"/>
      <c r="Q68" s="84"/>
      <c r="R68" s="84"/>
      <c r="S68" s="84"/>
      <c r="T68" s="84"/>
      <c r="U68" s="84"/>
      <c r="V68" s="47"/>
      <c r="W68" s="4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</row>
    <row r="69" spans="1:35" s="2" customFormat="1">
      <c r="A69"/>
      <c r="B69"/>
      <c r="C69"/>
      <c r="D69"/>
      <c r="E69"/>
      <c r="F69" s="20"/>
      <c r="G69" s="20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</row>
    <row r="70" spans="1:35" s="2" customFormat="1">
      <c r="A70"/>
      <c r="B70"/>
      <c r="C70"/>
      <c r="D70"/>
      <c r="E70"/>
      <c r="F70" s="20"/>
      <c r="G70" s="20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</row>
    <row r="71" spans="1:35" s="2" customFormat="1">
      <c r="A71"/>
      <c r="B71"/>
      <c r="C71"/>
      <c r="D71"/>
      <c r="E71"/>
      <c r="F71" s="20"/>
      <c r="G71" s="20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</row>
    <row r="72" spans="1:35" s="2" customFormat="1">
      <c r="A72"/>
      <c r="B72"/>
      <c r="C72"/>
      <c r="D72"/>
      <c r="E72"/>
      <c r="F72" s="20"/>
      <c r="G72" s="20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</row>
    <row r="73" spans="1:35" s="2" customFormat="1">
      <c r="A73"/>
      <c r="B73"/>
      <c r="C73"/>
      <c r="D73"/>
      <c r="E73"/>
      <c r="F73" s="20"/>
      <c r="G73" s="20"/>
      <c r="J73"/>
      <c r="K73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</row>
    <row r="74" spans="1:35" s="2" customFormat="1">
      <c r="A74"/>
      <c r="B74"/>
      <c r="C74"/>
      <c r="D74"/>
      <c r="E74"/>
      <c r="F74" s="20"/>
      <c r="G74" s="20"/>
      <c r="X74" s="265"/>
      <c r="Y74" s="265"/>
      <c r="Z74" s="265"/>
      <c r="AA74" s="266"/>
      <c r="AB74" s="266"/>
    </row>
    <row r="75" spans="1:35" s="2" customFormat="1">
      <c r="A75"/>
      <c r="B75"/>
      <c r="C75"/>
      <c r="D75"/>
      <c r="E75"/>
      <c r="F75" s="20"/>
      <c r="G75" s="20"/>
      <c r="X75" s="265"/>
      <c r="Y75" s="265"/>
      <c r="Z75" s="265"/>
      <c r="AA75" s="266"/>
      <c r="AB75" s="266"/>
    </row>
    <row r="76" spans="1:35" s="2" customFormat="1">
      <c r="A76"/>
      <c r="B76"/>
      <c r="C76"/>
      <c r="D76"/>
      <c r="E76"/>
      <c r="F76" s="20"/>
      <c r="G76" s="20"/>
      <c r="X76" s="265"/>
      <c r="Y76" s="265"/>
      <c r="Z76" s="265"/>
    </row>
    <row r="77" spans="1:35" s="2" customFormat="1">
      <c r="A77"/>
      <c r="B77"/>
      <c r="C77"/>
      <c r="D77"/>
      <c r="E77"/>
      <c r="F77" s="20"/>
      <c r="G77" s="20"/>
      <c r="X77" s="265"/>
      <c r="Y77" s="265"/>
      <c r="Z77" s="265"/>
    </row>
    <row r="78" spans="1:35" s="2" customFormat="1">
      <c r="A78"/>
      <c r="B78"/>
      <c r="C78"/>
      <c r="D78"/>
      <c r="E78"/>
      <c r="F78" s="20"/>
      <c r="G78" s="20"/>
    </row>
    <row r="79" spans="1:35" s="2" customFormat="1">
      <c r="A79"/>
      <c r="B79"/>
      <c r="C79"/>
      <c r="D79"/>
      <c r="E79"/>
      <c r="F79" s="20"/>
      <c r="G79" s="20"/>
    </row>
    <row r="80" spans="1:35" s="2" customFormat="1">
      <c r="A80"/>
      <c r="B80"/>
      <c r="C80"/>
      <c r="D80"/>
      <c r="E80"/>
      <c r="F80" s="20"/>
      <c r="G80" s="20"/>
    </row>
    <row r="81" spans="1:7" s="2" customFormat="1">
      <c r="A81"/>
      <c r="B81"/>
      <c r="C81"/>
      <c r="D81"/>
      <c r="E81"/>
      <c r="F81" s="20"/>
      <c r="G81" s="20"/>
    </row>
    <row r="82" spans="1:7" s="2" customFormat="1">
      <c r="A82"/>
      <c r="B82"/>
      <c r="C82"/>
      <c r="D82"/>
      <c r="E82"/>
      <c r="F82" s="20"/>
      <c r="G82" s="20"/>
    </row>
    <row r="83" spans="1:7" s="2" customFormat="1">
      <c r="A83"/>
      <c r="B83"/>
      <c r="C83"/>
      <c r="D83"/>
      <c r="E83"/>
      <c r="F83" s="20"/>
      <c r="G83" s="20"/>
    </row>
    <row r="84" spans="1:7" s="2" customFormat="1">
      <c r="A84"/>
      <c r="B84"/>
      <c r="C84"/>
      <c r="D84"/>
      <c r="E84"/>
      <c r="F84" s="20"/>
      <c r="G84" s="20"/>
    </row>
    <row r="85" spans="1:7" s="2" customFormat="1">
      <c r="A85"/>
      <c r="B85"/>
      <c r="C85"/>
      <c r="D85"/>
      <c r="E85"/>
      <c r="F85" s="20"/>
      <c r="G85" s="20"/>
    </row>
    <row r="86" spans="1:7" s="2" customFormat="1">
      <c r="A86"/>
      <c r="B86"/>
      <c r="C86"/>
      <c r="D86"/>
      <c r="E86"/>
      <c r="F86" s="20"/>
      <c r="G86" s="20"/>
    </row>
    <row r="87" spans="1:7" s="2" customFormat="1">
      <c r="A87"/>
      <c r="B87"/>
      <c r="C87"/>
      <c r="D87"/>
      <c r="E87"/>
      <c r="F87" s="20"/>
      <c r="G87" s="20"/>
    </row>
    <row r="88" spans="1:7" s="2" customFormat="1">
      <c r="A88"/>
      <c r="B88"/>
      <c r="C88"/>
      <c r="D88"/>
      <c r="E88"/>
      <c r="F88" s="20"/>
      <c r="G88" s="20"/>
    </row>
    <row r="89" spans="1:7" s="2" customFormat="1">
      <c r="A89"/>
      <c r="B89"/>
      <c r="C89"/>
      <c r="D89"/>
      <c r="E89"/>
      <c r="F89" s="20"/>
      <c r="G89" s="20"/>
    </row>
    <row r="90" spans="1:7" s="2" customFormat="1">
      <c r="A90"/>
      <c r="B90"/>
      <c r="C90"/>
      <c r="D90"/>
      <c r="E90"/>
      <c r="F90" s="20"/>
      <c r="G90" s="20"/>
    </row>
    <row r="91" spans="1:7" s="2" customFormat="1">
      <c r="A91"/>
      <c r="B91"/>
      <c r="C91"/>
      <c r="D91"/>
      <c r="E91"/>
      <c r="F91" s="20"/>
      <c r="G91" s="20"/>
    </row>
    <row r="92" spans="1:7" s="2" customFormat="1">
      <c r="A92"/>
      <c r="B92"/>
      <c r="C92"/>
      <c r="D92"/>
      <c r="E92"/>
      <c r="F92" s="20"/>
      <c r="G92" s="20"/>
    </row>
    <row r="93" spans="1:7" s="2" customFormat="1">
      <c r="A93"/>
      <c r="B93"/>
      <c r="C93"/>
      <c r="D93"/>
      <c r="E93"/>
      <c r="F93" s="20"/>
      <c r="G93" s="20"/>
    </row>
    <row r="94" spans="1:7" s="2" customFormat="1">
      <c r="A94"/>
      <c r="B94"/>
      <c r="C94"/>
      <c r="D94"/>
      <c r="E94"/>
      <c r="F94" s="20"/>
      <c r="G94" s="20"/>
    </row>
    <row r="95" spans="1:7" s="2" customFormat="1">
      <c r="A95"/>
      <c r="B95"/>
      <c r="C95"/>
      <c r="D95"/>
      <c r="E95"/>
      <c r="F95" s="20"/>
      <c r="G95" s="20"/>
    </row>
    <row r="96" spans="1:7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</row>
    <row r="146" spans="1:13" s="2" customFormat="1">
      <c r="A146"/>
      <c r="B146"/>
      <c r="C146"/>
      <c r="D146"/>
      <c r="E146"/>
      <c r="F146" s="20"/>
      <c r="G146" s="20"/>
    </row>
    <row r="147" spans="1:13" s="2" customFormat="1">
      <c r="A147"/>
      <c r="B147"/>
      <c r="C147"/>
      <c r="D147"/>
      <c r="E147"/>
      <c r="F147" s="20"/>
      <c r="G147" s="20"/>
      <c r="M147"/>
    </row>
    <row r="148" spans="1:13" s="2" customFormat="1">
      <c r="A148"/>
      <c r="B148"/>
      <c r="C148"/>
      <c r="D148"/>
      <c r="E148"/>
      <c r="F148" s="20"/>
      <c r="G148" s="20"/>
      <c r="M148"/>
    </row>
    <row r="149" spans="1:13" s="2" customFormat="1">
      <c r="A149"/>
      <c r="B149"/>
      <c r="C149"/>
      <c r="D149"/>
      <c r="E149"/>
      <c r="F149" s="20"/>
      <c r="G149" s="20"/>
      <c r="M149"/>
    </row>
  </sheetData>
  <sortState xmlns:xlrd2="http://schemas.microsoft.com/office/spreadsheetml/2017/richdata2" ref="A19:AD39">
    <sortCondition ref="B19:B39"/>
  </sortState>
  <conditionalFormatting sqref="H2">
    <cfRule type="containsText" dxfId="11" priority="1" operator="containsText" text="TRUE">
      <formula>NOT(ISERROR(SEARCH("TRUE",H2)))</formula>
    </cfRule>
  </conditionalFormatting>
  <dataValidations count="1">
    <dataValidation type="list" allowBlank="1" showInputMessage="1" showErrorMessage="1" sqref="F5" xr:uid="{00000000-0002-0000-0C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CC"/>
    <pageSetUpPr fitToPage="1"/>
  </sheetPr>
  <dimension ref="A1:AI147"/>
  <sheetViews>
    <sheetView showGridLines="0" zoomScale="70" zoomScaleNormal="70" workbookViewId="0">
      <pane xSplit="6" ySplit="10" topLeftCell="G11" activePane="bottomRight" state="frozen"/>
      <selection activeCell="O55" sqref="O55"/>
      <selection pane="topRight" activeCell="O55" sqref="O55"/>
      <selection pane="bottomLeft" activeCell="O55" sqref="O55"/>
      <selection pane="bottomRight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5" width="20.7109375" customWidth="1"/>
    <col min="26" max="27" width="16.5703125" customWidth="1"/>
    <col min="28" max="31" width="13.28515625" customWidth="1"/>
  </cols>
  <sheetData>
    <row r="1" spans="1:31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</row>
    <row r="2" spans="1:31" ht="17.25" customHeight="1">
      <c r="A2" s="187" t="s">
        <v>83</v>
      </c>
      <c r="B2" s="186"/>
      <c r="C2" s="186"/>
      <c r="D2" s="187" t="s">
        <v>154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75"/>
      <c r="W2" s="5"/>
      <c r="X2" s="5"/>
      <c r="Y2" s="5"/>
      <c r="Z2" s="5"/>
      <c r="AA2" s="5"/>
      <c r="AB2" s="5"/>
      <c r="AC2" s="5"/>
    </row>
    <row r="3" spans="1:31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55" t="s">
        <v>162</v>
      </c>
      <c r="K5" s="5"/>
    </row>
    <row r="6" spans="1:31" ht="15">
      <c r="A6" s="30"/>
      <c r="B6" s="4"/>
      <c r="C6" s="4"/>
      <c r="D6" s="4"/>
      <c r="F6" s="14"/>
      <c r="K6" s="263"/>
    </row>
    <row r="7" spans="1:31">
      <c r="A7" t="s">
        <v>172</v>
      </c>
      <c r="F7" s="256">
        <f>INDEX(Project_inputs!$J$90:$M$96, MATCH(D$2, Project_inputs!$C$90:$C$96, 0), MATCH(A7, Project_inputs!$J$89:$M$89,0))</f>
        <v>2020</v>
      </c>
      <c r="K7" s="127"/>
    </row>
    <row r="8" spans="1:31">
      <c r="A8" t="s">
        <v>30</v>
      </c>
      <c r="F8" s="256">
        <f>INDEX(Project_inputs!$J$90:$M$96, MATCH(D$2, Project_inputs!$C$90:$C$96, 0), MATCH(A8, Project_inputs!$J$89:$M$89,0))</f>
        <v>2021</v>
      </c>
      <c r="G8" s="98"/>
      <c r="K8" s="127"/>
    </row>
    <row r="9" spans="1:31" ht="15">
      <c r="B9" s="4"/>
      <c r="G9" s="163"/>
      <c r="K9" s="127"/>
    </row>
    <row r="10" spans="1:31" ht="21.75" customHeight="1">
      <c r="J10" s="118" t="s">
        <v>4</v>
      </c>
      <c r="K10" s="118"/>
      <c r="L10" s="7"/>
      <c r="M10" s="118" t="s">
        <v>39</v>
      </c>
      <c r="N10" s="7"/>
      <c r="O10" s="118" t="s">
        <v>128</v>
      </c>
      <c r="P10" s="7"/>
      <c r="Q10" s="118" t="s">
        <v>17</v>
      </c>
      <c r="R10" s="118"/>
      <c r="S10" s="118"/>
      <c r="T10" s="118"/>
      <c r="U10" s="118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93">
        <f>IF(J$12="Design &amp; Procurement", $F$7, $F$8)</f>
        <v>2021</v>
      </c>
      <c r="K11" s="93">
        <f>IF(K$12="Design &amp; Procurement", $F$7, $F$8)</f>
        <v>2021</v>
      </c>
      <c r="L11" s="92"/>
      <c r="M11" s="93">
        <f>IF(M$12="Design &amp; Procurement", $F$7, $F$8)</f>
        <v>2021</v>
      </c>
      <c r="N11" s="92"/>
      <c r="O11" s="93">
        <f>IF(O$12="Design &amp; Procurement", $F$7, $F$8)</f>
        <v>2021</v>
      </c>
      <c r="P11" s="92"/>
      <c r="Q11" s="93">
        <f>IF(LEFT(Q$12, 6)="Design", $F$7, $F$8)</f>
        <v>2020</v>
      </c>
      <c r="R11" s="93">
        <f t="shared" ref="R11:U11" si="0">IF(LEFT(R$12, 6)="Design", $F$7, $F$8)</f>
        <v>2021</v>
      </c>
      <c r="S11" s="93">
        <f t="shared" si="0"/>
        <v>2021</v>
      </c>
      <c r="T11" s="93">
        <f t="shared" si="0"/>
        <v>2021</v>
      </c>
      <c r="U11" s="93">
        <f t="shared" si="0"/>
        <v>2021</v>
      </c>
      <c r="V11" s="18"/>
      <c r="W11" s="18"/>
    </row>
    <row r="12" spans="1:31" s="8" customFormat="1" ht="15.75">
      <c r="A12" s="6"/>
      <c r="B12" s="6"/>
      <c r="C12" s="6"/>
      <c r="D12" s="6"/>
      <c r="E12"/>
      <c r="F12" s="21"/>
      <c r="G12" s="21"/>
      <c r="J12" s="83" t="s">
        <v>32</v>
      </c>
      <c r="K12" s="83" t="s">
        <v>31</v>
      </c>
      <c r="M12" s="171" t="s">
        <v>15</v>
      </c>
      <c r="O12" s="171" t="s">
        <v>129</v>
      </c>
      <c r="Q12" s="171" t="s">
        <v>177</v>
      </c>
      <c r="R12" s="171" t="s">
        <v>28</v>
      </c>
      <c r="S12" s="171" t="s">
        <v>27</v>
      </c>
      <c r="T12" s="171" t="s">
        <v>2</v>
      </c>
      <c r="U12" s="171" t="s">
        <v>3</v>
      </c>
      <c r="X12"/>
      <c r="Y12"/>
      <c r="Z12"/>
      <c r="AA12"/>
      <c r="AB12"/>
      <c r="AC12"/>
      <c r="AD12"/>
      <c r="AE12"/>
    </row>
    <row r="13" spans="1:31" s="8" customFormat="1" ht="15.75">
      <c r="A13" s="6"/>
      <c r="B13" s="251" t="s">
        <v>145</v>
      </c>
      <c r="C13" s="6"/>
      <c r="E13" s="9"/>
      <c r="F13" s="42"/>
      <c r="G13" s="42"/>
      <c r="H13" s="9"/>
      <c r="I13" s="9"/>
      <c r="K13" s="9"/>
      <c r="L13" s="9"/>
      <c r="M13" s="9"/>
      <c r="N13" s="9"/>
      <c r="O13" s="91"/>
      <c r="P13" s="9"/>
      <c r="Q13" s="91">
        <f>INDEX(design_rates, MATCH($F$7, design_years,0))</f>
        <v>201.59617348081446</v>
      </c>
      <c r="R13" s="91">
        <f ca="1">INDEX(INDIRECT($F$5&amp;"_rates"), MATCH(R$12, INDIRECT($F$5&amp;"_roles"), 0), MATCH($F$8, INDIRECT($F$5&amp;"_years"),0))</f>
        <v>222.05766504909627</v>
      </c>
      <c r="S13" s="91">
        <f ca="1">INDEX(INDIRECT($F$5&amp;"_rates"), MATCH(S$12, INDIRECT($F$5&amp;"_roles"), 0), MATCH($F$8, INDIRECT($F$5&amp;"_years"),0))</f>
        <v>209.67282979855182</v>
      </c>
      <c r="T13" s="91">
        <f ca="1">INDEX(INDIRECT($F$5&amp;"_rates"), MATCH(T$12, INDIRECT($F$5&amp;"_roles"), 0), MATCH($F$8, INDIRECT($F$5&amp;"_years"),0))</f>
        <v>304.74334980574571</v>
      </c>
      <c r="U13" s="91">
        <f ca="1">INDEX(INDIRECT($F$5&amp;"_rates"), MATCH(U$12, INDIRECT($F$5&amp;"_roles"), 0), MATCH($F$8, INDIRECT($F$5&amp;"_years"),0))</f>
        <v>205.20641732096195</v>
      </c>
      <c r="X13"/>
      <c r="Y13"/>
      <c r="Z13"/>
      <c r="AA13"/>
      <c r="AB13"/>
      <c r="AC13"/>
      <c r="AD13"/>
      <c r="AE13"/>
    </row>
    <row r="14" spans="1:31" s="8" customFormat="1" ht="15.75">
      <c r="A14" s="6"/>
      <c r="B14" s="9"/>
      <c r="C14" s="6"/>
      <c r="E14" s="9"/>
      <c r="F14" s="42"/>
      <c r="G14" s="42"/>
      <c r="H14" s="9"/>
      <c r="I14" s="9"/>
      <c r="K14" s="9"/>
      <c r="L14" s="9"/>
      <c r="M14" s="9"/>
      <c r="N14" s="9"/>
      <c r="O14" s="91"/>
      <c r="P14" s="9"/>
      <c r="Q14" s="91"/>
      <c r="R14" s="91"/>
      <c r="S14" s="91"/>
      <c r="T14" s="91"/>
      <c r="U14" s="91"/>
      <c r="X14"/>
      <c r="Y14"/>
      <c r="Z14"/>
      <c r="AA14"/>
      <c r="AB14"/>
      <c r="AC14"/>
      <c r="AD14"/>
      <c r="AE14"/>
    </row>
    <row r="15" spans="1:31">
      <c r="B15" t="s">
        <v>173</v>
      </c>
      <c r="F15" s="136"/>
      <c r="G15" s="136"/>
      <c r="J15" s="84"/>
      <c r="K15" s="84"/>
      <c r="L15" s="265"/>
      <c r="M15" s="84"/>
      <c r="N15" s="265"/>
      <c r="O15" s="84"/>
      <c r="P15" s="265"/>
      <c r="Q15" s="268">
        <v>5680</v>
      </c>
      <c r="R15" s="97"/>
      <c r="S15" s="97"/>
      <c r="T15" s="97"/>
      <c r="U15" s="97"/>
    </row>
    <row r="16" spans="1:31">
      <c r="D16" s="11"/>
      <c r="F16" s="12"/>
      <c r="G16" s="12"/>
      <c r="K16" s="47"/>
      <c r="L16" s="47"/>
      <c r="M16" s="18"/>
      <c r="N16" s="47"/>
      <c r="O16" s="47"/>
      <c r="P16" s="47"/>
      <c r="Q16" s="47"/>
      <c r="R16" s="47"/>
      <c r="S16" s="47"/>
      <c r="T16" s="47"/>
      <c r="U16" s="47"/>
      <c r="V16" s="47"/>
      <c r="W16" s="47"/>
    </row>
    <row r="17" spans="2:35" ht="15">
      <c r="B17" s="9" t="s">
        <v>48</v>
      </c>
      <c r="K17" s="265"/>
      <c r="L17" s="265"/>
      <c r="M17" s="18"/>
      <c r="N17" s="265"/>
      <c r="O17" s="265"/>
      <c r="P17" s="265"/>
      <c r="Q17" s="265"/>
      <c r="R17" s="265"/>
      <c r="S17" s="265"/>
      <c r="T17" s="265"/>
      <c r="U17" s="265"/>
    </row>
    <row r="18" spans="2:35">
      <c r="D18" s="17" t="s">
        <v>115</v>
      </c>
      <c r="F18" s="117"/>
      <c r="G18" s="14"/>
      <c r="J18" s="94">
        <f>INDEX(Project_inputs!$I$10:$I$48, MATCH(D18, Project_inputs!$D$10:$D$48,0))</f>
        <v>356.91563131267179</v>
      </c>
      <c r="K18" s="306">
        <v>148</v>
      </c>
      <c r="L18" s="265"/>
      <c r="M18" s="86"/>
      <c r="N18" s="265"/>
      <c r="O18" s="84"/>
      <c r="P18" s="265"/>
      <c r="Q18" s="84"/>
      <c r="R18" s="306">
        <v>1498.1291817151978</v>
      </c>
      <c r="S18" s="306">
        <v>0</v>
      </c>
      <c r="T18" s="306">
        <v>0</v>
      </c>
      <c r="U18" s="306">
        <v>0</v>
      </c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</row>
    <row r="19" spans="2:35">
      <c r="D19" s="17" t="s">
        <v>116</v>
      </c>
      <c r="F19" s="117"/>
      <c r="G19" s="14"/>
      <c r="J19" s="94">
        <f>INDEX(Project_inputs!$I$10:$I$48, MATCH(D19, Project_inputs!$D$10:$D$48,0))</f>
        <v>530.65234073471311</v>
      </c>
      <c r="K19" s="306">
        <v>1040</v>
      </c>
      <c r="L19" s="265"/>
      <c r="M19" s="86"/>
      <c r="N19" s="265"/>
      <c r="O19" s="84"/>
      <c r="P19" s="265"/>
      <c r="Q19" s="84"/>
      <c r="R19" s="306">
        <v>9685.7656721586845</v>
      </c>
      <c r="S19" s="306">
        <v>0</v>
      </c>
      <c r="T19" s="306">
        <v>0</v>
      </c>
      <c r="U19" s="306">
        <v>0</v>
      </c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</row>
    <row r="20" spans="2:35">
      <c r="D20" t="s">
        <v>79</v>
      </c>
      <c r="F20" s="99"/>
      <c r="H20" s="12"/>
      <c r="I20" s="12"/>
      <c r="J20" s="94">
        <f>INDEX(Project_inputs!$I$10:$I$48, MATCH(D20, Project_inputs!$D$10:$D$48,0))</f>
        <v>24346.744850257252</v>
      </c>
      <c r="K20" s="306">
        <v>1</v>
      </c>
      <c r="L20" s="265"/>
      <c r="M20" s="86"/>
      <c r="N20" s="265"/>
      <c r="O20" s="84"/>
      <c r="P20" s="265"/>
      <c r="Q20" s="84"/>
      <c r="R20" s="306">
        <v>113.93971197833946</v>
      </c>
      <c r="S20" s="306">
        <v>0</v>
      </c>
      <c r="T20" s="306">
        <v>40</v>
      </c>
      <c r="U20" s="306">
        <v>0</v>
      </c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</row>
    <row r="21" spans="2:35">
      <c r="D21" s="17" t="s">
        <v>71</v>
      </c>
      <c r="F21" s="117"/>
      <c r="H21" s="12"/>
      <c r="I21" s="12"/>
      <c r="J21" s="94">
        <f>INDEX(Project_inputs!$I$10:$I$48, MATCH(D21, Project_inputs!$D$10:$D$48,0))</f>
        <v>8454.0282804765284</v>
      </c>
      <c r="K21" s="306">
        <v>2</v>
      </c>
      <c r="L21" s="265"/>
      <c r="M21" s="86"/>
      <c r="N21" s="265"/>
      <c r="O21" s="84"/>
      <c r="P21" s="265"/>
      <c r="Q21" s="84"/>
      <c r="R21" s="306">
        <v>0</v>
      </c>
      <c r="S21" s="306">
        <v>56.969855989169702</v>
      </c>
      <c r="T21" s="306">
        <v>80</v>
      </c>
      <c r="U21" s="306">
        <v>0</v>
      </c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</row>
    <row r="22" spans="2:35">
      <c r="D22" t="s">
        <v>5</v>
      </c>
      <c r="F22" s="117"/>
      <c r="J22" s="94">
        <f>INDEX(Project_inputs!$I$10:$I$48, MATCH(D22, Project_inputs!$D$10:$D$48,0))</f>
        <v>17326.622569182015</v>
      </c>
      <c r="K22" s="306">
        <v>2</v>
      </c>
      <c r="L22" s="265"/>
      <c r="M22" s="86"/>
      <c r="N22" s="265"/>
      <c r="O22" s="84"/>
      <c r="P22" s="265"/>
      <c r="Q22" s="84"/>
      <c r="R22" s="306">
        <v>0</v>
      </c>
      <c r="S22" s="306">
        <v>193.57978860624101</v>
      </c>
      <c r="T22" s="306">
        <v>0</v>
      </c>
      <c r="U22" s="306">
        <v>0</v>
      </c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</row>
    <row r="23" spans="2:35">
      <c r="D23" t="s">
        <v>6</v>
      </c>
      <c r="F23" s="117"/>
      <c r="J23" s="94">
        <f>INDEX(Project_inputs!$I$10:$I$48, MATCH(D23, Project_inputs!$D$10:$D$48,0))</f>
        <v>21835.116333612525</v>
      </c>
      <c r="K23" s="306">
        <v>11</v>
      </c>
      <c r="L23" s="265"/>
      <c r="M23" s="86"/>
      <c r="N23" s="265"/>
      <c r="O23" s="84"/>
      <c r="P23" s="265"/>
      <c r="Q23" s="84"/>
      <c r="R23" s="306">
        <v>0</v>
      </c>
      <c r="S23" s="306">
        <v>470.00131191064997</v>
      </c>
      <c r="T23" s="306">
        <v>0</v>
      </c>
      <c r="U23" s="306">
        <v>0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</row>
    <row r="24" spans="2:35">
      <c r="D24" t="s">
        <v>20</v>
      </c>
      <c r="F24" s="117"/>
      <c r="J24" s="94">
        <f>INDEX(Project_inputs!$I$10:$I$48, MATCH(D24, Project_inputs!$D$10:$D$48,0))</f>
        <v>204.89601056838563</v>
      </c>
      <c r="K24" s="306">
        <v>10</v>
      </c>
      <c r="L24" s="265"/>
      <c r="M24" s="86"/>
      <c r="N24" s="265"/>
      <c r="O24" s="84"/>
      <c r="P24" s="265"/>
      <c r="Q24" s="84"/>
      <c r="R24" s="306">
        <v>89.0153999830777</v>
      </c>
      <c r="S24" s="306">
        <v>0</v>
      </c>
      <c r="T24" s="306">
        <v>0</v>
      </c>
      <c r="U24" s="306">
        <v>0</v>
      </c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</row>
    <row r="25" spans="2:35">
      <c r="D25" t="s">
        <v>105</v>
      </c>
      <c r="F25" s="117"/>
      <c r="J25" s="94">
        <f>INDEX(Project_inputs!$I$10:$I$48, MATCH(D25, Project_inputs!$D$10:$D$48,0))</f>
        <v>11264.559475026916</v>
      </c>
      <c r="K25" s="306">
        <v>18</v>
      </c>
      <c r="L25" s="265"/>
      <c r="M25" s="86"/>
      <c r="N25" s="265"/>
      <c r="O25" s="84"/>
      <c r="P25" s="265"/>
      <c r="Q25" s="84"/>
      <c r="R25" s="306">
        <v>359.61509469963528</v>
      </c>
      <c r="S25" s="306">
        <v>0</v>
      </c>
      <c r="T25" s="306">
        <v>36</v>
      </c>
      <c r="U25" s="306">
        <v>0</v>
      </c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</row>
    <row r="26" spans="2:35">
      <c r="D26" t="s">
        <v>106</v>
      </c>
      <c r="F26" s="117"/>
      <c r="J26" s="94">
        <f>INDEX(Project_inputs!$I$10:$I$48, MATCH(D26, Project_inputs!$D$10:$D$48,0))</f>
        <v>13958.422692315415</v>
      </c>
      <c r="K26" s="306">
        <v>1</v>
      </c>
      <c r="L26" s="265"/>
      <c r="M26" s="86"/>
      <c r="N26" s="265"/>
      <c r="O26" s="84"/>
      <c r="P26" s="265"/>
      <c r="Q26" s="84"/>
      <c r="R26" s="306">
        <v>0</v>
      </c>
      <c r="S26" s="306">
        <v>24</v>
      </c>
      <c r="T26" s="306">
        <v>12</v>
      </c>
      <c r="U26" s="306">
        <v>0</v>
      </c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</row>
    <row r="27" spans="2:35">
      <c r="D27" t="s">
        <v>107</v>
      </c>
      <c r="F27" s="117"/>
      <c r="J27" s="94">
        <f>INDEX(Project_inputs!$I$10:$I$48, MATCH(D27, Project_inputs!$D$10:$D$48,0))</f>
        <v>145694.28261157821</v>
      </c>
      <c r="K27" s="306">
        <v>1</v>
      </c>
      <c r="L27" s="265"/>
      <c r="M27" s="86"/>
      <c r="N27" s="265"/>
      <c r="O27" s="84"/>
      <c r="P27" s="265"/>
      <c r="Q27" s="84"/>
      <c r="R27" s="306">
        <v>455.75884791335784</v>
      </c>
      <c r="S27" s="306">
        <v>0</v>
      </c>
      <c r="T27" s="306">
        <v>20</v>
      </c>
      <c r="U27" s="306">
        <v>0</v>
      </c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</row>
    <row r="28" spans="2:35">
      <c r="D28" t="s">
        <v>126</v>
      </c>
      <c r="F28" s="99"/>
      <c r="J28" s="94">
        <f>INDEX(Project_inputs!$I$10:$I$48, MATCH(D28, Project_inputs!$D$10:$D$48,0))</f>
        <v>96613.999999999549</v>
      </c>
      <c r="K28" s="306">
        <v>30</v>
      </c>
      <c r="L28" s="265"/>
      <c r="M28" s="86"/>
      <c r="N28" s="265"/>
      <c r="O28" s="84"/>
      <c r="P28" s="265"/>
      <c r="Q28" s="84"/>
      <c r="R28" s="306">
        <v>0</v>
      </c>
      <c r="S28" s="306">
        <v>0</v>
      </c>
      <c r="T28" s="306">
        <v>0</v>
      </c>
      <c r="U28" s="306">
        <v>0</v>
      </c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</row>
    <row r="29" spans="2:35">
      <c r="D29" t="s">
        <v>137</v>
      </c>
      <c r="F29" s="99"/>
      <c r="J29" s="94">
        <f>INDEX(Project_inputs!$I$10:$I$48, MATCH(D29, Project_inputs!$D$10:$D$48,0))</f>
        <v>424.89956108651404</v>
      </c>
      <c r="K29" s="306">
        <v>4176</v>
      </c>
      <c r="L29" s="265"/>
      <c r="M29" s="86"/>
      <c r="N29" s="265"/>
      <c r="O29" s="84"/>
      <c r="P29" s="265"/>
      <c r="Q29" s="84"/>
      <c r="R29" s="306">
        <v>0</v>
      </c>
      <c r="S29" s="306">
        <v>0</v>
      </c>
      <c r="T29" s="306">
        <v>0</v>
      </c>
      <c r="U29" s="306">
        <v>0</v>
      </c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</row>
    <row r="30" spans="2:35" s="265" customFormat="1">
      <c r="D30" s="265" t="s">
        <v>165</v>
      </c>
      <c r="F30" s="99"/>
      <c r="J30" s="94">
        <f>INDEX(Project_inputs!$I$10:$I$48, MATCH(D30, Project_inputs!$D$10:$D$48,0))</f>
        <v>1005.0385373691031</v>
      </c>
      <c r="K30" s="306">
        <v>6</v>
      </c>
      <c r="M30" s="86"/>
      <c r="O30" s="84"/>
      <c r="Q30" s="84"/>
      <c r="R30" s="306">
        <v>64.091087987815939</v>
      </c>
      <c r="S30" s="306">
        <v>0</v>
      </c>
      <c r="T30" s="306">
        <v>0</v>
      </c>
      <c r="U30" s="306">
        <v>0</v>
      </c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</row>
    <row r="31" spans="2:35">
      <c r="D31" s="267" t="s">
        <v>179</v>
      </c>
      <c r="F31" s="99"/>
      <c r="J31" s="94">
        <f>INDEX(Project_inputs!$I$10:$I$48, MATCH(D31, Project_inputs!$D$10:$D$48,0))</f>
        <v>24346.744850257252</v>
      </c>
      <c r="K31" s="306">
        <v>2</v>
      </c>
      <c r="L31" s="265"/>
      <c r="M31" s="268">
        <v>18884.424937178399</v>
      </c>
      <c r="N31" s="265"/>
      <c r="O31" s="84"/>
      <c r="P31" s="265"/>
      <c r="Q31" s="306">
        <v>64</v>
      </c>
      <c r="R31" s="306">
        <v>192</v>
      </c>
      <c r="S31" s="306">
        <v>0</v>
      </c>
      <c r="T31" s="306">
        <v>80</v>
      </c>
      <c r="U31" s="306">
        <v>0</v>
      </c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</row>
    <row r="32" spans="2:35">
      <c r="D32" s="267" t="s">
        <v>180</v>
      </c>
      <c r="F32" s="99"/>
      <c r="J32" s="94">
        <f>INDEX(Project_inputs!$I$10:$I$48, MATCH(D32, Project_inputs!$D$10:$D$48,0))</f>
        <v>61452.751409319091</v>
      </c>
      <c r="K32" s="306"/>
      <c r="L32" s="265"/>
      <c r="M32" s="86"/>
      <c r="N32" s="265"/>
      <c r="O32" s="84"/>
      <c r="P32" s="265"/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</row>
    <row r="33" spans="1:35" s="265" customFormat="1">
      <c r="D33" s="267"/>
      <c r="F33" s="99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</row>
    <row r="34" spans="1:35" s="265" customFormat="1">
      <c r="D34" s="265" t="s">
        <v>185</v>
      </c>
      <c r="F34" s="99"/>
      <c r="J34" s="86"/>
      <c r="K34" s="86"/>
      <c r="M34" s="86"/>
      <c r="O34" s="84"/>
      <c r="Q34" s="84"/>
      <c r="R34" s="306">
        <v>336</v>
      </c>
      <c r="S34" s="306">
        <v>584</v>
      </c>
      <c r="T34" s="306">
        <v>0</v>
      </c>
      <c r="U34" s="306">
        <v>0</v>
      </c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</row>
    <row r="35" spans="1:35" s="265" customFormat="1">
      <c r="D35" s="265" t="s">
        <v>171</v>
      </c>
      <c r="F35" s="117"/>
      <c r="J35" s="268">
        <v>197085.96831750398</v>
      </c>
      <c r="K35" s="306">
        <v>1</v>
      </c>
      <c r="M35" s="86"/>
      <c r="O35" s="84"/>
      <c r="Q35" s="84"/>
      <c r="R35" s="306">
        <v>747.84804705783017</v>
      </c>
      <c r="S35" s="306">
        <v>402.495</v>
      </c>
      <c r="T35" s="306">
        <v>100</v>
      </c>
      <c r="U35" s="306">
        <v>0</v>
      </c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</row>
    <row r="36" spans="1:35">
      <c r="D36" t="s">
        <v>170</v>
      </c>
      <c r="F36" s="99"/>
      <c r="G36" s="265"/>
      <c r="J36" s="268">
        <v>799647.75486736337</v>
      </c>
      <c r="K36" s="268">
        <v>1</v>
      </c>
      <c r="L36" s="265"/>
      <c r="M36" s="86"/>
      <c r="N36" s="265"/>
      <c r="O36" s="84"/>
      <c r="P36" s="265"/>
      <c r="Q36" s="84"/>
      <c r="R36" s="306">
        <v>0</v>
      </c>
      <c r="S36" s="306">
        <v>0</v>
      </c>
      <c r="T36" s="306">
        <v>0</v>
      </c>
      <c r="U36" s="306">
        <v>0</v>
      </c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</row>
    <row r="37" spans="1:35">
      <c r="D37" s="265" t="s">
        <v>166</v>
      </c>
      <c r="F37" s="99"/>
      <c r="G37" s="265"/>
      <c r="J37" s="268">
        <v>20772.86743089624</v>
      </c>
      <c r="K37" s="306">
        <v>1</v>
      </c>
      <c r="L37" s="265"/>
      <c r="M37" s="86"/>
      <c r="N37" s="265"/>
      <c r="O37" s="268">
        <v>37731.081024482446</v>
      </c>
      <c r="P37" s="265"/>
      <c r="Q37" s="84"/>
      <c r="R37" s="306"/>
      <c r="S37" s="306"/>
      <c r="T37" s="306"/>
      <c r="U37" s="306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</row>
    <row r="38" spans="1:35">
      <c r="D38" s="265" t="s">
        <v>187</v>
      </c>
      <c r="F38" s="99"/>
      <c r="G38" s="265"/>
      <c r="J38" s="268">
        <v>191056.78636627371</v>
      </c>
      <c r="K38" s="268">
        <v>1</v>
      </c>
      <c r="L38" s="265"/>
      <c r="M38" s="86"/>
      <c r="N38" s="265"/>
      <c r="O38" s="84"/>
      <c r="P38" s="265"/>
      <c r="Q38" s="84"/>
      <c r="R38" s="306"/>
      <c r="S38" s="306"/>
      <c r="T38" s="306"/>
      <c r="U38" s="306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</row>
    <row r="39" spans="1:35">
      <c r="Q39" s="265"/>
      <c r="R39" s="265"/>
      <c r="S39" s="265"/>
      <c r="T39" s="265"/>
      <c r="U39" s="265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</row>
    <row r="40" spans="1:35">
      <c r="D40" s="265"/>
      <c r="K40" s="265"/>
      <c r="L40" s="265"/>
      <c r="M40" s="18"/>
      <c r="N40" s="265"/>
      <c r="O40" s="18"/>
      <c r="P40" s="265"/>
      <c r="Q40" s="18"/>
      <c r="R40" s="265"/>
      <c r="S40" s="265"/>
      <c r="T40" s="265"/>
      <c r="U40" s="265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  <c r="AH40" s="277"/>
      <c r="AI40" s="277"/>
    </row>
    <row r="41" spans="1:35" ht="15">
      <c r="A41" s="18"/>
      <c r="B41" s="9" t="s">
        <v>7</v>
      </c>
      <c r="C41" s="18"/>
      <c r="D41" s="18"/>
      <c r="K41" s="265"/>
      <c r="L41" s="265"/>
      <c r="M41" s="18"/>
      <c r="N41" s="265"/>
      <c r="O41" s="18"/>
      <c r="P41" s="265"/>
      <c r="Q41" s="18"/>
      <c r="R41" s="265"/>
      <c r="S41" s="265"/>
      <c r="T41" s="265"/>
      <c r="U41" s="265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</row>
    <row r="42" spans="1:35">
      <c r="C42" s="10" t="s">
        <v>8</v>
      </c>
      <c r="D42" s="265"/>
      <c r="K42" s="265"/>
      <c r="L42" s="265"/>
      <c r="M42" s="18"/>
      <c r="N42" s="265"/>
      <c r="O42" s="18"/>
      <c r="P42" s="265"/>
      <c r="Q42" s="18"/>
      <c r="R42" s="265"/>
      <c r="S42" s="265"/>
      <c r="T42" s="265"/>
      <c r="U42" s="265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</row>
    <row r="43" spans="1:35">
      <c r="D43" s="265" t="s">
        <v>9</v>
      </c>
      <c r="F43" s="137"/>
      <c r="J43" s="94">
        <f>INDEX(Project_inputs!$I$10:$I$48, MATCH(D43, Project_inputs!$D$10:$D$48,0))</f>
        <v>1159366.9999999946</v>
      </c>
      <c r="K43" s="306">
        <v>1</v>
      </c>
      <c r="L43" s="265"/>
      <c r="M43" s="86"/>
      <c r="N43" s="265"/>
      <c r="O43" s="84"/>
      <c r="P43" s="265"/>
      <c r="Q43" s="84"/>
      <c r="R43" s="268"/>
      <c r="S43" s="268"/>
      <c r="T43" s="268"/>
      <c r="U43" s="268">
        <v>6010.2</v>
      </c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</row>
    <row r="44" spans="1:35">
      <c r="D44" s="265" t="s">
        <v>10</v>
      </c>
      <c r="F44" s="99"/>
      <c r="J44" s="94">
        <f>INDEX(Project_inputs!$I$10:$I$48, MATCH(D44, Project_inputs!$D$10:$D$48,0))</f>
        <v>144920.96541040076</v>
      </c>
      <c r="K44" s="306">
        <v>1</v>
      </c>
      <c r="L44" s="265"/>
      <c r="M44" s="86"/>
      <c r="N44" s="265"/>
      <c r="O44" s="84"/>
      <c r="P44" s="265"/>
      <c r="Q44" s="84"/>
      <c r="R44" s="268"/>
      <c r="S44" s="268"/>
      <c r="T44" s="268"/>
      <c r="U44" s="268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</row>
    <row r="45" spans="1:35">
      <c r="D45" s="265" t="s">
        <v>167</v>
      </c>
      <c r="F45" s="99"/>
      <c r="J45" s="94">
        <f>INDEX(Project_inputs!$I$10:$I$48, MATCH(D45, Project_inputs!$D$10:$D$48,0))</f>
        <v>1150981.1501686051</v>
      </c>
      <c r="K45" s="306">
        <v>0</v>
      </c>
      <c r="L45" s="265"/>
      <c r="M45" s="86"/>
      <c r="N45" s="265"/>
      <c r="O45" s="84"/>
      <c r="P45" s="265"/>
      <c r="Q45" s="84"/>
      <c r="R45" s="268"/>
      <c r="S45" s="268"/>
      <c r="T45" s="268"/>
      <c r="U45" s="268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</row>
    <row r="46" spans="1:35">
      <c r="D46" s="265" t="s">
        <v>11</v>
      </c>
      <c r="F46" s="99"/>
      <c r="J46" s="94">
        <f>INDEX(Project_inputs!$I$10:$I$48, MATCH(D46, Project_inputs!$D$10:$D$48,0))</f>
        <v>66809.318542749752</v>
      </c>
      <c r="K46" s="306">
        <v>2</v>
      </c>
      <c r="L46" s="265"/>
      <c r="M46" s="86"/>
      <c r="N46" s="265"/>
      <c r="O46" s="84"/>
      <c r="P46" s="265"/>
      <c r="Q46" s="84"/>
      <c r="R46" s="268"/>
      <c r="S46" s="268"/>
      <c r="T46" s="268"/>
      <c r="U46" s="268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</row>
    <row r="47" spans="1:35">
      <c r="D47" s="265" t="s">
        <v>21</v>
      </c>
      <c r="F47" s="99"/>
      <c r="J47" s="94">
        <f>INDEX(Project_inputs!$I$10:$I$48, MATCH(D47, Project_inputs!$D$10:$D$48,0))</f>
        <v>65730.073657589994</v>
      </c>
      <c r="K47" s="306">
        <v>2</v>
      </c>
      <c r="L47" s="265"/>
      <c r="M47" s="86"/>
      <c r="N47" s="265"/>
      <c r="O47" s="84"/>
      <c r="P47" s="265"/>
      <c r="Q47" s="84"/>
      <c r="R47" s="268"/>
      <c r="S47" s="268"/>
      <c r="T47" s="268"/>
      <c r="U47" s="268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</row>
    <row r="48" spans="1:35">
      <c r="D48" s="265" t="s">
        <v>22</v>
      </c>
      <c r="F48" s="99"/>
      <c r="J48" s="94">
        <f>INDEX(Project_inputs!$I$10:$I$48, MATCH(D48, Project_inputs!$D$10:$D$48,0))</f>
        <v>78983.163078501806</v>
      </c>
      <c r="K48" s="306">
        <v>0</v>
      </c>
      <c r="L48" s="265"/>
      <c r="M48" s="86"/>
      <c r="N48" s="265"/>
      <c r="O48" s="84"/>
      <c r="P48" s="265"/>
      <c r="Q48" s="84"/>
      <c r="R48" s="268"/>
      <c r="S48" s="268"/>
      <c r="T48" s="268"/>
      <c r="U48" s="268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</row>
    <row r="49" spans="2:35">
      <c r="D49" s="265" t="s">
        <v>12</v>
      </c>
      <c r="F49" s="99"/>
      <c r="J49" s="94">
        <f>INDEX(Project_inputs!$I$10:$I$48, MATCH(D49, Project_inputs!$D$10:$D$48,0))</f>
        <v>309176.74929273163</v>
      </c>
      <c r="K49" s="306">
        <v>0</v>
      </c>
      <c r="L49" s="265"/>
      <c r="M49" s="86"/>
      <c r="N49" s="265"/>
      <c r="O49" s="84"/>
      <c r="P49" s="265"/>
      <c r="Q49" s="84"/>
      <c r="R49" s="268"/>
      <c r="S49" s="268"/>
      <c r="T49" s="268"/>
      <c r="U49" s="268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</row>
    <row r="50" spans="2:35">
      <c r="D50" s="265" t="s">
        <v>13</v>
      </c>
      <c r="F50" s="99"/>
      <c r="J50" s="94">
        <f>INDEX(Project_inputs!$I$10:$I$48, MATCH(D50, Project_inputs!$D$10:$D$48,0))</f>
        <v>48307.303210549209</v>
      </c>
      <c r="K50" s="306">
        <v>1</v>
      </c>
      <c r="L50" s="265"/>
      <c r="M50" s="86"/>
      <c r="N50" s="265"/>
      <c r="O50" s="84"/>
      <c r="P50" s="265"/>
      <c r="Q50" s="84"/>
      <c r="R50" s="268"/>
      <c r="S50" s="268"/>
      <c r="T50" s="268"/>
      <c r="U50" s="268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</row>
    <row r="51" spans="2:35">
      <c r="D51" s="265" t="s">
        <v>181</v>
      </c>
      <c r="F51" s="99"/>
      <c r="J51" s="94">
        <f>INDEX(Project_inputs!$I$10:$I$48, MATCH(D51, Project_inputs!$D$10:$D$48,0))</f>
        <v>840356.90970443888</v>
      </c>
      <c r="K51" s="306">
        <v>0</v>
      </c>
      <c r="L51" s="265"/>
      <c r="M51" s="86"/>
      <c r="N51" s="265"/>
      <c r="O51" s="84"/>
      <c r="P51" s="265"/>
      <c r="Q51" s="84"/>
      <c r="R51" s="268"/>
      <c r="S51" s="268"/>
      <c r="T51" s="268"/>
      <c r="U51" s="268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</row>
    <row r="52" spans="2:35">
      <c r="D52" t="s">
        <v>50</v>
      </c>
      <c r="F52" s="99"/>
      <c r="J52" s="94">
        <f>INDEX(Project_inputs!$I$10:$I$48, MATCH(D52, Project_inputs!$D$10:$D$48,0))</f>
        <v>68614.669566744007</v>
      </c>
      <c r="K52" s="306">
        <v>0</v>
      </c>
      <c r="L52" s="265"/>
      <c r="M52" s="86"/>
      <c r="N52" s="265"/>
      <c r="O52" s="84"/>
      <c r="P52" s="265"/>
      <c r="Q52" s="84"/>
      <c r="R52" s="268"/>
      <c r="S52" s="268"/>
      <c r="T52" s="268"/>
      <c r="U52" s="268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</row>
    <row r="53" spans="2:35">
      <c r="D53" t="s">
        <v>14</v>
      </c>
      <c r="F53" s="99"/>
      <c r="J53" s="94">
        <f>INDEX(Project_inputs!$I$10:$I$48, MATCH(D53, Project_inputs!$D$10:$D$48,0))</f>
        <v>16521.039156290524</v>
      </c>
      <c r="K53" s="306">
        <v>2</v>
      </c>
      <c r="L53" s="265"/>
      <c r="M53" s="86"/>
      <c r="N53" s="265"/>
      <c r="O53" s="84"/>
      <c r="P53" s="265"/>
      <c r="Q53" s="84"/>
      <c r="R53" s="268"/>
      <c r="S53" s="268"/>
      <c r="T53" s="268"/>
      <c r="U53" s="268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</row>
    <row r="54" spans="2:35" s="265" customFormat="1">
      <c r="D54" s="265" t="s">
        <v>168</v>
      </c>
      <c r="F54" s="99"/>
      <c r="J54" s="94">
        <f>INDEX(Project_inputs!$I$10:$I$48, MATCH(D54, Project_inputs!$D$10:$D$48,0))</f>
        <v>13738.419141797287</v>
      </c>
      <c r="K54" s="306">
        <v>4</v>
      </c>
      <c r="M54" s="86"/>
      <c r="O54" s="84"/>
      <c r="Q54" s="84"/>
      <c r="R54" s="268"/>
      <c r="S54" s="268"/>
      <c r="T54" s="268"/>
      <c r="U54" s="268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</row>
    <row r="55" spans="2:35" s="265" customFormat="1">
      <c r="D55" s="265" t="s">
        <v>169</v>
      </c>
      <c r="F55" s="99"/>
      <c r="J55" s="94">
        <f>INDEX(Project_inputs!$I$10:$I$48, MATCH(D55, Project_inputs!$D$10:$D$48,0))</f>
        <v>4673.8951719516544</v>
      </c>
      <c r="K55" s="306">
        <v>2</v>
      </c>
      <c r="M55" s="86"/>
      <c r="O55" s="84"/>
      <c r="Q55" s="84"/>
      <c r="R55" s="268"/>
      <c r="S55" s="268"/>
      <c r="T55" s="268"/>
      <c r="U55" s="268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</row>
    <row r="56" spans="2:35" s="265" customFormat="1">
      <c r="M56" s="18"/>
      <c r="O56" s="18"/>
      <c r="Q56" s="18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</row>
    <row r="57" spans="2:35">
      <c r="D57" s="272" t="s">
        <v>186</v>
      </c>
      <c r="F57" s="99"/>
      <c r="J57" s="268">
        <v>408965.61981709546</v>
      </c>
      <c r="K57" s="306">
        <v>1</v>
      </c>
      <c r="L57" s="265"/>
      <c r="M57" s="86"/>
      <c r="N57" s="265"/>
      <c r="O57" s="84"/>
      <c r="P57" s="265"/>
      <c r="Q57" s="84"/>
      <c r="R57" s="84"/>
      <c r="S57" s="84"/>
      <c r="T57" s="84"/>
      <c r="U57" s="84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</row>
    <row r="58" spans="2:35">
      <c r="D58" s="5" t="s">
        <v>114</v>
      </c>
      <c r="F58" s="137"/>
      <c r="J58" s="268">
        <v>758382.58590686251</v>
      </c>
      <c r="K58" s="268">
        <v>1</v>
      </c>
      <c r="L58" s="265"/>
      <c r="M58" s="86"/>
      <c r="N58" s="265"/>
      <c r="O58" s="268">
        <v>27879.076534756474</v>
      </c>
      <c r="P58" s="265"/>
      <c r="Q58" s="84"/>
      <c r="R58" s="268"/>
      <c r="S58" s="268"/>
      <c r="T58" s="268">
        <v>1557</v>
      </c>
      <c r="U58" s="268">
        <v>1073</v>
      </c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</row>
    <row r="59" spans="2:35">
      <c r="D59" s="5" t="s">
        <v>18</v>
      </c>
      <c r="F59" s="136"/>
      <c r="J59" s="84"/>
      <c r="K59" s="84"/>
      <c r="L59" s="265"/>
      <c r="M59" s="84"/>
      <c r="N59" s="265"/>
      <c r="O59" s="268">
        <v>707101.60486835358</v>
      </c>
      <c r="P59" s="265"/>
      <c r="Q59" s="84"/>
      <c r="R59" s="84"/>
      <c r="S59" s="84"/>
      <c r="T59" s="84"/>
      <c r="U59" s="84"/>
      <c r="V59" s="47"/>
      <c r="W59" s="4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</row>
    <row r="60" spans="2:35" s="265" customFormat="1">
      <c r="D60" s="11" t="s">
        <v>196</v>
      </c>
      <c r="F60" s="136"/>
      <c r="J60" s="84"/>
      <c r="K60" s="84"/>
      <c r="M60" s="84"/>
      <c r="O60" s="94">
        <f ca="1">ESC_comp*INDIRECT($D$2&amp;"_feeders")</f>
        <v>53328</v>
      </c>
      <c r="Q60" s="84"/>
      <c r="R60" s="84"/>
      <c r="S60" s="84"/>
      <c r="T60" s="84"/>
      <c r="U60" s="84"/>
      <c r="V60" s="47"/>
      <c r="W60" s="4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</row>
    <row r="61" spans="2:35">
      <c r="D61" s="5" t="s">
        <v>69</v>
      </c>
      <c r="F61" s="136"/>
      <c r="J61" s="84"/>
      <c r="K61" s="84"/>
      <c r="L61" s="265"/>
      <c r="M61" s="84"/>
      <c r="N61" s="265"/>
      <c r="O61" s="268">
        <v>774983.16747854801</v>
      </c>
      <c r="P61" s="265"/>
      <c r="Q61" s="84"/>
      <c r="R61" s="84"/>
      <c r="S61" s="84"/>
      <c r="T61" s="84"/>
      <c r="U61" s="84"/>
      <c r="V61" s="47"/>
      <c r="W61" s="4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</row>
    <row r="62" spans="2:35">
      <c r="C62" s="10"/>
      <c r="D62" s="13"/>
      <c r="K62" s="265"/>
      <c r="L62" s="265"/>
      <c r="M62" s="265"/>
      <c r="N62" s="265"/>
      <c r="O62" s="128"/>
      <c r="P62" s="265"/>
      <c r="Q62" s="47"/>
      <c r="R62" s="47"/>
      <c r="S62" s="47"/>
      <c r="T62" s="47"/>
      <c r="U62" s="47"/>
      <c r="V62" s="47"/>
      <c r="W62" s="4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</row>
    <row r="63" spans="2:35" ht="15">
      <c r="B63" s="9" t="s">
        <v>15</v>
      </c>
      <c r="C63" s="10"/>
      <c r="D63" s="13"/>
      <c r="K63" s="265"/>
      <c r="L63" s="265"/>
      <c r="M63" s="8"/>
      <c r="N63" s="265"/>
      <c r="O63" s="47"/>
      <c r="P63" s="265"/>
      <c r="Q63" s="47"/>
      <c r="R63" s="47"/>
      <c r="S63" s="47"/>
      <c r="T63" s="47"/>
      <c r="U63" s="47"/>
      <c r="V63" s="47"/>
      <c r="W63" s="4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</row>
    <row r="64" spans="2:35" ht="12.75" customHeight="1">
      <c r="B64" s="9"/>
      <c r="C64" s="10"/>
      <c r="D64" s="19" t="s">
        <v>23</v>
      </c>
      <c r="F64" s="136"/>
      <c r="J64" s="84"/>
      <c r="K64" s="84"/>
      <c r="L64" s="265"/>
      <c r="M64" s="306">
        <v>352522.64196166064</v>
      </c>
      <c r="N64" s="265"/>
      <c r="O64" s="84"/>
      <c r="P64" s="265"/>
      <c r="Q64" s="84"/>
      <c r="R64" s="84"/>
      <c r="S64" s="84"/>
      <c r="T64" s="84"/>
      <c r="U64" s="84"/>
      <c r="V64" s="47"/>
      <c r="W64" s="4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</row>
    <row r="65" spans="1:35">
      <c r="C65" s="10"/>
      <c r="D65" s="19" t="s">
        <v>26</v>
      </c>
      <c r="F65" s="136"/>
      <c r="G65" s="265"/>
      <c r="J65" s="84"/>
      <c r="K65" s="84"/>
      <c r="L65" s="265"/>
      <c r="M65" s="268">
        <v>154663.44023549111</v>
      </c>
      <c r="N65" s="265"/>
      <c r="O65" s="84"/>
      <c r="P65" s="265"/>
      <c r="Q65" s="84"/>
      <c r="R65" s="84"/>
      <c r="S65" s="84"/>
      <c r="T65" s="84"/>
      <c r="U65" s="84"/>
      <c r="V65" s="47"/>
      <c r="W65" s="4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</row>
    <row r="66" spans="1:35">
      <c r="C66" s="10"/>
      <c r="D66" s="19" t="s">
        <v>19</v>
      </c>
      <c r="J66" s="84"/>
      <c r="K66" s="84"/>
      <c r="L66" s="265"/>
      <c r="M66" s="306">
        <v>2254120.1677239262</v>
      </c>
      <c r="N66" s="265"/>
      <c r="O66" s="84"/>
      <c r="P66" s="265"/>
      <c r="Q66" s="84"/>
      <c r="R66" s="84"/>
      <c r="S66" s="84"/>
      <c r="T66" s="84"/>
      <c r="U66" s="84"/>
      <c r="V66" s="47"/>
      <c r="W66" s="4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</row>
    <row r="67" spans="1:35">
      <c r="C67" s="10"/>
      <c r="D67" s="162" t="s">
        <v>24</v>
      </c>
      <c r="J67" s="84"/>
      <c r="K67" s="84"/>
      <c r="L67" s="265"/>
      <c r="M67" s="306">
        <v>46890.027119013968</v>
      </c>
      <c r="N67" s="265"/>
      <c r="O67" s="84"/>
      <c r="P67" s="265"/>
      <c r="Q67" s="84"/>
      <c r="R67" s="84"/>
      <c r="S67" s="84"/>
      <c r="T67" s="84"/>
      <c r="U67" s="84"/>
      <c r="V67" s="47"/>
      <c r="W67" s="4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</row>
    <row r="68" spans="1:35">
      <c r="C68" s="10"/>
      <c r="D68" s="162" t="s">
        <v>133</v>
      </c>
      <c r="E68" s="127"/>
      <c r="F68" s="136"/>
      <c r="J68" s="84"/>
      <c r="K68" s="84"/>
      <c r="L68" s="265"/>
      <c r="M68" s="306">
        <v>582584.50931195368</v>
      </c>
      <c r="N68" s="265"/>
      <c r="O68" s="84"/>
      <c r="P68" s="265"/>
      <c r="Q68" s="84"/>
      <c r="R68" s="84"/>
      <c r="S68" s="84"/>
      <c r="T68" s="84"/>
      <c r="U68" s="84"/>
      <c r="V68" s="47"/>
      <c r="W68" s="4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</row>
    <row r="69" spans="1:35" s="2" customFormat="1">
      <c r="A69"/>
      <c r="B69"/>
      <c r="C69"/>
      <c r="D69"/>
      <c r="E69"/>
      <c r="F69" s="20"/>
      <c r="G69" s="20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</row>
    <row r="70" spans="1:35" s="2" customFormat="1">
      <c r="A70"/>
      <c r="B70"/>
      <c r="C70"/>
      <c r="D70"/>
      <c r="E70"/>
      <c r="F70" s="20"/>
      <c r="G70" s="20"/>
      <c r="J70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</row>
    <row r="71" spans="1:35" s="2" customFormat="1">
      <c r="A71"/>
      <c r="B71"/>
      <c r="C71"/>
      <c r="D71"/>
      <c r="E71"/>
      <c r="F71" s="20"/>
      <c r="G71" s="20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</row>
    <row r="72" spans="1:35" s="2" customFormat="1">
      <c r="A72"/>
      <c r="B72"/>
      <c r="C72"/>
      <c r="D72"/>
      <c r="E72"/>
      <c r="F72" s="20"/>
      <c r="G72" s="20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</row>
    <row r="73" spans="1:35" s="2" customFormat="1">
      <c r="A73"/>
      <c r="B73"/>
      <c r="C73"/>
      <c r="D73"/>
      <c r="E73"/>
      <c r="F73" s="20"/>
      <c r="G73" s="20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</row>
    <row r="74" spans="1:35" s="2" customFormat="1">
      <c r="A74"/>
      <c r="B74"/>
      <c r="C74"/>
      <c r="D74"/>
      <c r="E74"/>
      <c r="F74" s="20"/>
      <c r="G74" s="20"/>
      <c r="X74" s="265"/>
      <c r="Y74" s="265"/>
      <c r="Z74" s="265"/>
      <c r="AA74" s="265"/>
      <c r="AB74" s="265"/>
      <c r="AC74" s="265"/>
      <c r="AD74" s="265"/>
    </row>
    <row r="75" spans="1:35" s="2" customFormat="1">
      <c r="A75"/>
      <c r="B75"/>
      <c r="C75"/>
      <c r="D75"/>
      <c r="E75"/>
      <c r="F75" s="20"/>
      <c r="G75" s="20"/>
      <c r="X75" s="265"/>
      <c r="Y75" s="265"/>
      <c r="Z75" s="265"/>
      <c r="AA75" s="265"/>
      <c r="AB75" s="265"/>
      <c r="AC75" s="265"/>
      <c r="AD75" s="265"/>
    </row>
    <row r="76" spans="1:35" s="2" customFormat="1">
      <c r="A76"/>
      <c r="B76"/>
      <c r="C76"/>
      <c r="D76"/>
      <c r="E76"/>
      <c r="F76" s="20"/>
      <c r="G76" s="20"/>
      <c r="X76" s="265"/>
      <c r="Y76" s="265"/>
      <c r="Z76" s="265"/>
      <c r="AA76" s="265"/>
      <c r="AB76" s="265"/>
      <c r="AC76" s="265"/>
      <c r="AD76" s="265"/>
    </row>
    <row r="77" spans="1:35" s="2" customFormat="1">
      <c r="A77"/>
      <c r="B77"/>
      <c r="C77"/>
      <c r="D77"/>
      <c r="E77"/>
      <c r="F77" s="20"/>
      <c r="G77" s="20"/>
      <c r="X77" s="265"/>
      <c r="Y77" s="265"/>
      <c r="Z77" s="265"/>
      <c r="AA77" s="265"/>
      <c r="AB77" s="265"/>
      <c r="AC77" s="265"/>
      <c r="AD77" s="265"/>
    </row>
    <row r="78" spans="1:35" s="2" customFormat="1">
      <c r="A78"/>
      <c r="B78"/>
      <c r="C78"/>
      <c r="D78"/>
      <c r="E78"/>
      <c r="F78" s="20"/>
      <c r="G78" s="20"/>
      <c r="X78" s="266"/>
      <c r="Y78" s="266"/>
      <c r="Z78" s="266"/>
      <c r="AA78" s="266"/>
    </row>
    <row r="79" spans="1:35" s="2" customFormat="1">
      <c r="A79"/>
      <c r="B79"/>
      <c r="C79"/>
      <c r="D79"/>
      <c r="E79"/>
      <c r="F79" s="20"/>
      <c r="G79" s="20"/>
      <c r="X79" s="266"/>
      <c r="Y79" s="266"/>
      <c r="Z79" s="266"/>
      <c r="AA79" s="266"/>
    </row>
    <row r="80" spans="1:35" s="2" customFormat="1">
      <c r="A80"/>
      <c r="B80"/>
      <c r="C80"/>
      <c r="D80"/>
      <c r="E80"/>
      <c r="F80" s="20"/>
      <c r="G80" s="20"/>
    </row>
    <row r="81" spans="1:7" s="2" customFormat="1">
      <c r="A81"/>
      <c r="B81"/>
      <c r="C81"/>
      <c r="D81"/>
      <c r="E81"/>
      <c r="F81" s="20"/>
      <c r="G81" s="20"/>
    </row>
    <row r="82" spans="1:7" s="2" customFormat="1">
      <c r="A82"/>
      <c r="B82"/>
      <c r="C82"/>
      <c r="D82"/>
      <c r="E82"/>
      <c r="F82" s="20"/>
      <c r="G82" s="20"/>
    </row>
    <row r="83" spans="1:7" s="2" customFormat="1">
      <c r="A83"/>
      <c r="B83"/>
      <c r="C83"/>
      <c r="D83"/>
      <c r="E83"/>
      <c r="F83" s="20"/>
      <c r="G83" s="20"/>
    </row>
    <row r="84" spans="1:7" s="2" customFormat="1">
      <c r="A84"/>
      <c r="B84"/>
      <c r="C84"/>
      <c r="D84"/>
      <c r="E84"/>
      <c r="F84" s="20"/>
      <c r="G84" s="20"/>
    </row>
    <row r="85" spans="1:7" s="2" customFormat="1">
      <c r="A85"/>
      <c r="B85"/>
      <c r="C85"/>
      <c r="D85"/>
      <c r="E85"/>
      <c r="F85" s="20"/>
      <c r="G85" s="20"/>
    </row>
    <row r="86" spans="1:7" s="2" customFormat="1">
      <c r="A86"/>
      <c r="B86"/>
      <c r="C86"/>
      <c r="D86"/>
      <c r="E86"/>
      <c r="F86" s="20"/>
      <c r="G86" s="20"/>
    </row>
    <row r="87" spans="1:7" s="2" customFormat="1">
      <c r="A87"/>
      <c r="B87"/>
      <c r="C87"/>
      <c r="D87"/>
      <c r="E87"/>
      <c r="F87" s="20"/>
      <c r="G87" s="20"/>
    </row>
    <row r="88" spans="1:7" s="2" customFormat="1">
      <c r="A88"/>
      <c r="B88"/>
      <c r="C88"/>
      <c r="D88"/>
      <c r="E88"/>
      <c r="F88" s="20"/>
      <c r="G88" s="20"/>
    </row>
    <row r="89" spans="1:7" s="2" customFormat="1">
      <c r="A89"/>
      <c r="B89"/>
      <c r="C89"/>
      <c r="D89"/>
      <c r="E89"/>
      <c r="F89" s="20"/>
      <c r="G89" s="20"/>
    </row>
    <row r="90" spans="1:7" s="2" customFormat="1">
      <c r="A90"/>
      <c r="B90"/>
      <c r="C90"/>
      <c r="D90"/>
      <c r="E90"/>
      <c r="F90" s="20"/>
      <c r="G90" s="20"/>
    </row>
    <row r="91" spans="1:7" s="2" customFormat="1">
      <c r="A91"/>
      <c r="B91"/>
      <c r="C91"/>
      <c r="D91"/>
      <c r="E91"/>
      <c r="F91" s="20"/>
      <c r="G91" s="20"/>
    </row>
    <row r="92" spans="1:7" s="2" customFormat="1">
      <c r="A92"/>
      <c r="B92"/>
      <c r="C92"/>
      <c r="D92"/>
      <c r="E92"/>
      <c r="F92" s="20"/>
      <c r="G92" s="20"/>
    </row>
    <row r="93" spans="1:7" s="2" customFormat="1">
      <c r="A93"/>
      <c r="B93"/>
      <c r="C93"/>
      <c r="D93"/>
      <c r="E93"/>
      <c r="F93" s="20"/>
      <c r="G93" s="20"/>
    </row>
    <row r="94" spans="1:7" s="2" customFormat="1">
      <c r="A94"/>
      <c r="B94"/>
      <c r="C94"/>
      <c r="D94"/>
      <c r="E94"/>
      <c r="F94" s="20"/>
      <c r="G94" s="20"/>
    </row>
    <row r="95" spans="1:7" s="2" customFormat="1">
      <c r="A95"/>
      <c r="B95"/>
      <c r="C95"/>
      <c r="D95"/>
      <c r="E95"/>
      <c r="F95" s="20"/>
      <c r="G95" s="20"/>
    </row>
    <row r="96" spans="1:7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  <c r="M145"/>
    </row>
    <row r="146" spans="1:13" s="2" customFormat="1">
      <c r="A146"/>
      <c r="B146"/>
      <c r="C146"/>
      <c r="D146"/>
      <c r="E146"/>
      <c r="F146" s="20"/>
      <c r="G146" s="20"/>
      <c r="M146"/>
    </row>
    <row r="147" spans="1:13" s="2" customFormat="1">
      <c r="A147"/>
      <c r="B147"/>
      <c r="C147"/>
      <c r="D147"/>
      <c r="E147"/>
      <c r="F147" s="20"/>
      <c r="G147" s="20"/>
      <c r="M147"/>
    </row>
  </sheetData>
  <sortState xmlns:xlrd2="http://schemas.microsoft.com/office/spreadsheetml/2017/richdata2" ref="A19:AD39">
    <sortCondition ref="B19:B39"/>
  </sortState>
  <conditionalFormatting sqref="H2">
    <cfRule type="containsText" dxfId="10" priority="1" operator="containsText" text="TRUE">
      <formula>NOT(ISERROR(SEARCH("TRUE",H2)))</formula>
    </cfRule>
  </conditionalFormatting>
  <dataValidations disablePrompts="1" count="1">
    <dataValidation type="list" allowBlank="1" showInputMessage="1" showErrorMessage="1" sqref="F5" xr:uid="{00000000-0002-0000-0D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FFFFCC"/>
    <pageSetUpPr fitToPage="1"/>
  </sheetPr>
  <dimension ref="A1:AI147"/>
  <sheetViews>
    <sheetView showGridLines="0" zoomScale="70" zoomScaleNormal="70" workbookViewId="0">
      <pane xSplit="6" ySplit="10" topLeftCell="G11" activePane="bottomRight" state="frozen"/>
      <selection activeCell="O55" sqref="O55"/>
      <selection pane="topRight" activeCell="O55" sqref="O55"/>
      <selection pane="bottomLeft" activeCell="O55" sqref="O55"/>
      <selection pane="bottomRight" activeCell="A2" sqref="A2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5" width="20.7109375" customWidth="1"/>
    <col min="26" max="27" width="16.5703125" customWidth="1"/>
    <col min="28" max="31" width="13.28515625" customWidth="1"/>
  </cols>
  <sheetData>
    <row r="1" spans="1:31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</row>
    <row r="2" spans="1:31" ht="17.25" customHeight="1">
      <c r="A2" s="187" t="s">
        <v>83</v>
      </c>
      <c r="B2" s="186"/>
      <c r="C2" s="186"/>
      <c r="D2" s="187" t="s">
        <v>155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75"/>
      <c r="W2" s="5"/>
      <c r="X2" s="5"/>
      <c r="Y2" s="5"/>
      <c r="Z2" s="5"/>
      <c r="AA2" s="5"/>
      <c r="AB2" s="5"/>
      <c r="AC2" s="5"/>
    </row>
    <row r="3" spans="1:31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55" t="s">
        <v>163</v>
      </c>
      <c r="K5" s="5"/>
    </row>
    <row r="6" spans="1:31" ht="15">
      <c r="A6" s="30"/>
      <c r="B6" s="4"/>
      <c r="C6" s="4"/>
      <c r="D6" s="4"/>
      <c r="F6" s="14"/>
      <c r="K6" s="263"/>
    </row>
    <row r="7" spans="1:31">
      <c r="A7" t="s">
        <v>172</v>
      </c>
      <c r="F7" s="256">
        <f>INDEX(Project_inputs!$J$90:$M$96, MATCH(D$2, Project_inputs!$C$90:$C$96, 0), MATCH(A7, Project_inputs!$J$89:$M$89,0))</f>
        <v>2020</v>
      </c>
      <c r="K7" s="127"/>
    </row>
    <row r="8" spans="1:31">
      <c r="A8" t="s">
        <v>30</v>
      </c>
      <c r="F8" s="256">
        <f>INDEX(Project_inputs!$J$90:$M$96, MATCH(D$2, Project_inputs!$C$90:$C$96, 0), MATCH(A8, Project_inputs!$J$89:$M$89,0))</f>
        <v>2021</v>
      </c>
      <c r="G8" s="98"/>
      <c r="K8" s="127"/>
    </row>
    <row r="9" spans="1:31" ht="15">
      <c r="B9" s="4"/>
      <c r="G9" s="163"/>
      <c r="K9" s="127"/>
    </row>
    <row r="10" spans="1:31" ht="21.75" customHeight="1">
      <c r="J10" s="118" t="s">
        <v>4</v>
      </c>
      <c r="K10" s="118"/>
      <c r="L10" s="7"/>
      <c r="M10" s="118" t="s">
        <v>39</v>
      </c>
      <c r="N10" s="7"/>
      <c r="O10" s="118" t="s">
        <v>128</v>
      </c>
      <c r="P10" s="7"/>
      <c r="Q10" s="118" t="s">
        <v>17</v>
      </c>
      <c r="R10" s="118"/>
      <c r="S10" s="118"/>
      <c r="T10" s="118"/>
      <c r="U10" s="118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93">
        <f>IF(J$12="Design &amp; Procurement", $F$7, $F$8)</f>
        <v>2021</v>
      </c>
      <c r="K11" s="93">
        <f>IF(K$12="Design &amp; Procurement", $F$7, $F$8)</f>
        <v>2021</v>
      </c>
      <c r="L11" s="92"/>
      <c r="M11" s="93">
        <f>IF(M$12="Design &amp; Procurement", $F$7, $F$8)</f>
        <v>2021</v>
      </c>
      <c r="N11" s="92"/>
      <c r="O11" s="93">
        <f>IF(O$12="Design &amp; Procurement", $F$7, $F$8)</f>
        <v>2021</v>
      </c>
      <c r="P11" s="92"/>
      <c r="Q11" s="93">
        <f>IF(LEFT(Q$12, 6)="Design", $F$7, $F$8)</f>
        <v>2020</v>
      </c>
      <c r="R11" s="93">
        <f t="shared" ref="R11:U11" si="0">IF(LEFT(R$12, 6)="Design", $F$7, $F$8)</f>
        <v>2021</v>
      </c>
      <c r="S11" s="93">
        <f t="shared" si="0"/>
        <v>2021</v>
      </c>
      <c r="T11" s="93">
        <f t="shared" si="0"/>
        <v>2021</v>
      </c>
      <c r="U11" s="93">
        <f t="shared" si="0"/>
        <v>2021</v>
      </c>
      <c r="V11" s="18"/>
      <c r="W11" s="18"/>
    </row>
    <row r="12" spans="1:31" s="8" customFormat="1" ht="15.75">
      <c r="A12" s="6"/>
      <c r="B12" s="6"/>
      <c r="C12" s="6"/>
      <c r="D12" s="6"/>
      <c r="E12"/>
      <c r="F12" s="21"/>
      <c r="G12" s="21"/>
      <c r="J12" s="83" t="s">
        <v>32</v>
      </c>
      <c r="K12" s="83" t="s">
        <v>31</v>
      </c>
      <c r="M12" s="171" t="s">
        <v>15</v>
      </c>
      <c r="O12" s="171" t="s">
        <v>129</v>
      </c>
      <c r="Q12" s="171" t="s">
        <v>177</v>
      </c>
      <c r="R12" s="171" t="s">
        <v>28</v>
      </c>
      <c r="S12" s="171" t="s">
        <v>27</v>
      </c>
      <c r="T12" s="171" t="s">
        <v>2</v>
      </c>
      <c r="U12" s="171" t="s">
        <v>3</v>
      </c>
      <c r="X12"/>
      <c r="Y12"/>
      <c r="Z12"/>
      <c r="AA12"/>
      <c r="AB12"/>
      <c r="AC12"/>
      <c r="AD12"/>
      <c r="AE12"/>
    </row>
    <row r="13" spans="1:31" s="8" customFormat="1" ht="15.75">
      <c r="A13" s="6"/>
      <c r="B13" s="251" t="s">
        <v>145</v>
      </c>
      <c r="C13" s="6"/>
      <c r="E13" s="9"/>
      <c r="F13" s="42"/>
      <c r="G13" s="42"/>
      <c r="H13" s="9"/>
      <c r="I13" s="9"/>
      <c r="K13" s="9"/>
      <c r="L13" s="9"/>
      <c r="M13" s="9"/>
      <c r="N13" s="9"/>
      <c r="O13" s="91"/>
      <c r="P13" s="9"/>
      <c r="Q13" s="91">
        <f>INDEX(design_rates, MATCH($F$7, design_years,0))</f>
        <v>201.59617348081446</v>
      </c>
      <c r="R13" s="91">
        <f ca="1">INDEX(INDIRECT($F$5&amp;"_rates"), MATCH(R$12, INDIRECT($F$5&amp;"_roles"), 0), MATCH($F$8, INDIRECT($F$5&amp;"_years"),0))</f>
        <v>211.13903288749995</v>
      </c>
      <c r="S13" s="91">
        <f ca="1">INDEX(INDIRECT($F$5&amp;"_rates"), MATCH(S$12, INDIRECT($F$5&amp;"_roles"), 0), MATCH($F$8, INDIRECT($F$5&amp;"_years"),0))</f>
        <v>199.06973062744879</v>
      </c>
      <c r="T13" s="91">
        <f ca="1">INDEX(INDIRECT($F$5&amp;"_rates"), MATCH(T$12, INDIRECT($F$5&amp;"_roles"), 0), MATCH($F$8, INDIRECT($F$5&amp;"_years"),0))</f>
        <v>313.96822468818493</v>
      </c>
      <c r="U13" s="91">
        <f ca="1">INDEX(INDIRECT($F$5&amp;"_rates"), MATCH(U$12, INDIRECT($F$5&amp;"_roles"), 0), MATCH($F$8, INDIRECT($F$5&amp;"_years"),0))</f>
        <v>198.34605538300517</v>
      </c>
      <c r="X13"/>
      <c r="Y13"/>
      <c r="Z13"/>
      <c r="AA13"/>
      <c r="AB13"/>
      <c r="AC13"/>
      <c r="AD13"/>
      <c r="AE13"/>
    </row>
    <row r="14" spans="1:31" s="8" customFormat="1" ht="15.75">
      <c r="A14" s="6"/>
      <c r="B14" s="9"/>
      <c r="C14" s="6"/>
      <c r="E14" s="9"/>
      <c r="F14" s="42"/>
      <c r="G14" s="42"/>
      <c r="H14" s="9"/>
      <c r="I14" s="9"/>
      <c r="K14" s="9"/>
      <c r="L14" s="9"/>
      <c r="M14" s="9"/>
      <c r="N14" s="9"/>
      <c r="O14" s="91"/>
      <c r="P14" s="9"/>
      <c r="Q14" s="91"/>
      <c r="R14" s="91"/>
      <c r="S14" s="91"/>
      <c r="T14" s="91"/>
      <c r="U14" s="91"/>
      <c r="X14"/>
      <c r="Y14"/>
      <c r="Z14"/>
      <c r="AA14"/>
      <c r="AB14"/>
      <c r="AC14"/>
      <c r="AD14"/>
      <c r="AE14"/>
    </row>
    <row r="15" spans="1:31">
      <c r="B15" t="s">
        <v>173</v>
      </c>
      <c r="F15" s="136"/>
      <c r="G15" s="136"/>
      <c r="J15" s="84"/>
      <c r="K15" s="84"/>
      <c r="L15" s="265"/>
      <c r="M15" s="84"/>
      <c r="N15" s="265"/>
      <c r="O15" s="84"/>
      <c r="P15" s="265"/>
      <c r="Q15" s="268">
        <v>10163</v>
      </c>
      <c r="R15" s="97"/>
      <c r="S15" s="97"/>
      <c r="T15" s="97"/>
      <c r="U15" s="97"/>
    </row>
    <row r="16" spans="1:31">
      <c r="D16" s="11"/>
      <c r="F16" s="12"/>
      <c r="G16" s="12"/>
      <c r="K16" s="47"/>
      <c r="L16" s="47"/>
      <c r="M16" s="18"/>
      <c r="N16" s="47"/>
      <c r="O16" s="47"/>
      <c r="P16" s="47"/>
      <c r="Q16" s="47"/>
      <c r="R16" s="47"/>
      <c r="S16" s="47"/>
      <c r="T16" s="47"/>
      <c r="U16" s="47"/>
      <c r="V16" s="47"/>
      <c r="W16" s="47"/>
    </row>
    <row r="17" spans="2:35" ht="15">
      <c r="B17" s="9" t="s">
        <v>48</v>
      </c>
      <c r="K17" s="265"/>
      <c r="L17" s="265"/>
      <c r="M17" s="18"/>
      <c r="N17" s="265"/>
      <c r="O17" s="265"/>
      <c r="P17" s="265"/>
      <c r="Q17" s="265"/>
      <c r="R17" s="265"/>
      <c r="S17" s="265"/>
      <c r="T17" s="265"/>
      <c r="U17" s="265"/>
    </row>
    <row r="18" spans="2:35">
      <c r="D18" s="17" t="s">
        <v>115</v>
      </c>
      <c r="F18" s="117"/>
      <c r="G18" s="14"/>
      <c r="J18" s="94">
        <f>INDEX(Project_inputs!$I$10:$I$48, MATCH(D18, Project_inputs!$D$10:$D$48,0))</f>
        <v>356.91563131267179</v>
      </c>
      <c r="K18" s="306">
        <v>184</v>
      </c>
      <c r="L18" s="265"/>
      <c r="M18" s="86"/>
      <c r="N18" s="265"/>
      <c r="O18" s="84"/>
      <c r="P18" s="265"/>
      <c r="Q18" s="84"/>
      <c r="R18" s="306">
        <v>2220.5696932193709</v>
      </c>
      <c r="S18" s="306">
        <v>0</v>
      </c>
      <c r="T18" s="306">
        <v>0</v>
      </c>
      <c r="U18" s="306">
        <v>0</v>
      </c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</row>
    <row r="19" spans="2:35">
      <c r="D19" s="17" t="s">
        <v>116</v>
      </c>
      <c r="F19" s="117"/>
      <c r="G19" s="14"/>
      <c r="J19" s="94">
        <f>INDEX(Project_inputs!$I$10:$I$48, MATCH(D19, Project_inputs!$D$10:$D$48,0))</f>
        <v>530.65234073471311</v>
      </c>
      <c r="K19" s="306">
        <v>249</v>
      </c>
      <c r="L19" s="265"/>
      <c r="M19" s="86"/>
      <c r="N19" s="265"/>
      <c r="O19" s="84"/>
      <c r="P19" s="265"/>
      <c r="Q19" s="84"/>
      <c r="R19" s="306">
        <v>3067.0069447017149</v>
      </c>
      <c r="S19" s="306">
        <v>0</v>
      </c>
      <c r="T19" s="306">
        <v>0</v>
      </c>
      <c r="U19" s="306">
        <v>0</v>
      </c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</row>
    <row r="20" spans="2:35">
      <c r="D20" t="s">
        <v>79</v>
      </c>
      <c r="F20" s="99"/>
      <c r="H20" s="12"/>
      <c r="I20" s="12"/>
      <c r="J20" s="94">
        <f>INDEX(Project_inputs!$I$10:$I$48, MATCH(D20, Project_inputs!$D$10:$D$48,0))</f>
        <v>24346.744850257252</v>
      </c>
      <c r="K20" s="306">
        <v>1</v>
      </c>
      <c r="L20" s="265"/>
      <c r="M20" s="86"/>
      <c r="N20" s="265"/>
      <c r="O20" s="84"/>
      <c r="P20" s="265"/>
      <c r="Q20" s="84"/>
      <c r="R20" s="306">
        <v>123.63328435497149</v>
      </c>
      <c r="S20" s="306">
        <v>0</v>
      </c>
      <c r="T20" s="306">
        <v>40</v>
      </c>
      <c r="U20" s="306">
        <v>0</v>
      </c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</row>
    <row r="21" spans="2:35">
      <c r="D21" s="17" t="s">
        <v>71</v>
      </c>
      <c r="F21" s="117"/>
      <c r="H21" s="12"/>
      <c r="I21" s="12"/>
      <c r="J21" s="94">
        <f>INDEX(Project_inputs!$I$10:$I$48, MATCH(D21, Project_inputs!$D$10:$D$48,0))</f>
        <v>8454.0282804765284</v>
      </c>
      <c r="K21" s="306">
        <v>7</v>
      </c>
      <c r="L21" s="265"/>
      <c r="M21" s="86"/>
      <c r="N21" s="265"/>
      <c r="O21" s="84"/>
      <c r="P21" s="265"/>
      <c r="Q21" s="84"/>
      <c r="R21" s="306">
        <v>0</v>
      </c>
      <c r="S21" s="306">
        <v>216.35824762120012</v>
      </c>
      <c r="T21" s="306">
        <v>280</v>
      </c>
      <c r="U21" s="306">
        <v>0</v>
      </c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</row>
    <row r="22" spans="2:35">
      <c r="D22" t="s">
        <v>5</v>
      </c>
      <c r="F22" s="117"/>
      <c r="J22" s="94">
        <f>INDEX(Project_inputs!$I$10:$I$48, MATCH(D22, Project_inputs!$D$10:$D$48,0))</f>
        <v>17326.622569182015</v>
      </c>
      <c r="K22" s="306">
        <v>4</v>
      </c>
      <c r="L22" s="265"/>
      <c r="M22" s="86"/>
      <c r="N22" s="265"/>
      <c r="O22" s="84"/>
      <c r="P22" s="265"/>
      <c r="Q22" s="84"/>
      <c r="R22" s="306">
        <v>0</v>
      </c>
      <c r="S22" s="306">
        <v>417.37525010814238</v>
      </c>
      <c r="T22" s="306">
        <v>0</v>
      </c>
      <c r="U22" s="306">
        <v>0</v>
      </c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</row>
    <row r="23" spans="2:35">
      <c r="D23" t="s">
        <v>6</v>
      </c>
      <c r="F23" s="117"/>
      <c r="J23" s="94">
        <f>INDEX(Project_inputs!$I$10:$I$48, MATCH(D23, Project_inputs!$D$10:$D$48,0))</f>
        <v>21835.116333612525</v>
      </c>
      <c r="K23" s="306">
        <v>17</v>
      </c>
      <c r="L23" s="265"/>
      <c r="M23" s="86"/>
      <c r="N23" s="265"/>
      <c r="O23" s="84"/>
      <c r="P23" s="265"/>
      <c r="Q23" s="84"/>
      <c r="R23" s="306">
        <v>0</v>
      </c>
      <c r="S23" s="306">
        <v>788.16218776294329</v>
      </c>
      <c r="T23" s="306">
        <v>0</v>
      </c>
      <c r="U23" s="306">
        <v>0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</row>
    <row r="24" spans="2:35">
      <c r="D24" t="s">
        <v>20</v>
      </c>
      <c r="F24" s="117"/>
      <c r="J24" s="94">
        <f>INDEX(Project_inputs!$I$10:$I$48, MATCH(D24, Project_inputs!$D$10:$D$48,0))</f>
        <v>204.89601056838563</v>
      </c>
      <c r="K24" s="268">
        <v>30</v>
      </c>
      <c r="L24" s="265"/>
      <c r="M24" s="86"/>
      <c r="N24" s="265"/>
      <c r="O24" s="84"/>
      <c r="P24" s="265"/>
      <c r="Q24" s="84"/>
      <c r="R24" s="306">
        <v>387.64186032131687</v>
      </c>
      <c r="S24" s="306">
        <v>0</v>
      </c>
      <c r="T24" s="306">
        <v>0</v>
      </c>
      <c r="U24" s="306">
        <v>0</v>
      </c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</row>
    <row r="25" spans="2:35">
      <c r="D25" t="s">
        <v>105</v>
      </c>
      <c r="F25" s="117"/>
      <c r="J25" s="94">
        <f>INDEX(Project_inputs!$I$10:$I$48, MATCH(D25, Project_inputs!$D$10:$D$48,0))</f>
        <v>11264.559475026916</v>
      </c>
      <c r="K25" s="268">
        <v>39</v>
      </c>
      <c r="L25" s="265"/>
      <c r="M25" s="86"/>
      <c r="N25" s="265"/>
      <c r="O25" s="84"/>
      <c r="P25" s="265"/>
      <c r="Q25" s="84"/>
      <c r="R25" s="306">
        <v>901.47209287427472</v>
      </c>
      <c r="S25" s="306">
        <v>0</v>
      </c>
      <c r="T25" s="306">
        <v>78</v>
      </c>
      <c r="U25" s="306">
        <v>0</v>
      </c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</row>
    <row r="26" spans="2:35">
      <c r="D26" t="s">
        <v>106</v>
      </c>
      <c r="F26" s="117"/>
      <c r="J26" s="94">
        <f>INDEX(Project_inputs!$I$10:$I$48, MATCH(D26, Project_inputs!$D$10:$D$48,0))</f>
        <v>13958.422692315415</v>
      </c>
      <c r="K26" s="268">
        <v>1</v>
      </c>
      <c r="L26" s="265"/>
      <c r="M26" s="86"/>
      <c r="N26" s="265"/>
      <c r="O26" s="84"/>
      <c r="P26" s="265"/>
      <c r="Q26" s="84"/>
      <c r="R26" s="306">
        <v>0</v>
      </c>
      <c r="S26" s="306">
        <v>24</v>
      </c>
      <c r="T26" s="306">
        <v>12</v>
      </c>
      <c r="U26" s="306">
        <v>0</v>
      </c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</row>
    <row r="27" spans="2:35">
      <c r="D27" t="s">
        <v>107</v>
      </c>
      <c r="F27" s="117"/>
      <c r="J27" s="94">
        <f>INDEX(Project_inputs!$I$10:$I$48, MATCH(D27, Project_inputs!$D$10:$D$48,0))</f>
        <v>145694.28261157821</v>
      </c>
      <c r="K27" s="268">
        <v>2</v>
      </c>
      <c r="L27" s="265"/>
      <c r="M27" s="86"/>
      <c r="N27" s="265"/>
      <c r="O27" s="84"/>
      <c r="P27" s="265"/>
      <c r="Q27" s="84"/>
      <c r="R27" s="306">
        <v>989.06627483977195</v>
      </c>
      <c r="S27" s="306">
        <v>0</v>
      </c>
      <c r="T27" s="306">
        <v>40</v>
      </c>
      <c r="U27" s="306">
        <v>0</v>
      </c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</row>
    <row r="28" spans="2:35">
      <c r="D28" t="s">
        <v>126</v>
      </c>
      <c r="F28" s="99"/>
      <c r="J28" s="94">
        <f>INDEX(Project_inputs!$I$10:$I$48, MATCH(D28, Project_inputs!$D$10:$D$48,0))</f>
        <v>96613.999999999549</v>
      </c>
      <c r="K28" s="268">
        <v>9</v>
      </c>
      <c r="L28" s="265"/>
      <c r="M28" s="86"/>
      <c r="N28" s="265"/>
      <c r="O28" s="84"/>
      <c r="P28" s="265"/>
      <c r="Q28" s="84"/>
      <c r="R28" s="306">
        <v>0</v>
      </c>
      <c r="S28" s="306">
        <v>0</v>
      </c>
      <c r="T28" s="306">
        <v>0</v>
      </c>
      <c r="U28" s="306">
        <v>0</v>
      </c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</row>
    <row r="29" spans="2:35">
      <c r="D29" t="s">
        <v>137</v>
      </c>
      <c r="F29" s="99"/>
      <c r="J29" s="94">
        <f>INDEX(Project_inputs!$I$10:$I$48, MATCH(D29, Project_inputs!$D$10:$D$48,0))</f>
        <v>424.89956108651404</v>
      </c>
      <c r="K29" s="268">
        <v>164</v>
      </c>
      <c r="L29" s="265"/>
      <c r="M29" s="86"/>
      <c r="N29" s="265"/>
      <c r="O29" s="84"/>
      <c r="P29" s="265"/>
      <c r="Q29" s="84"/>
      <c r="R29" s="306">
        <v>0</v>
      </c>
      <c r="S29" s="306">
        <v>0</v>
      </c>
      <c r="T29" s="306">
        <v>0</v>
      </c>
      <c r="U29" s="306">
        <v>0</v>
      </c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</row>
    <row r="30" spans="2:35" s="265" customFormat="1">
      <c r="D30" s="265" t="s">
        <v>165</v>
      </c>
      <c r="F30" s="99"/>
      <c r="J30" s="94">
        <f>INDEX(Project_inputs!$I$10:$I$48, MATCH(D30, Project_inputs!$D$10:$D$48,0))</f>
        <v>1005.0385373691031</v>
      </c>
      <c r="K30" s="268">
        <v>4</v>
      </c>
      <c r="M30" s="86"/>
      <c r="O30" s="84"/>
      <c r="Q30" s="84"/>
      <c r="R30" s="306">
        <v>46.362481633114314</v>
      </c>
      <c r="S30" s="306">
        <v>0</v>
      </c>
      <c r="T30" s="306">
        <v>0</v>
      </c>
      <c r="U30" s="306">
        <v>0</v>
      </c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</row>
    <row r="31" spans="2:35">
      <c r="D31" s="267" t="s">
        <v>179</v>
      </c>
      <c r="F31" s="99"/>
      <c r="J31" s="94">
        <f>INDEX(Project_inputs!$I$10:$I$48, MATCH(D31, Project_inputs!$D$10:$D$48,0))</f>
        <v>24346.744850257252</v>
      </c>
      <c r="K31" s="268">
        <v>2</v>
      </c>
      <c r="L31" s="265"/>
      <c r="M31" s="268">
        <v>18884.424937178399</v>
      </c>
      <c r="N31" s="265"/>
      <c r="O31" s="84"/>
      <c r="P31" s="265"/>
      <c r="Q31" s="306">
        <v>64</v>
      </c>
      <c r="R31" s="306">
        <v>192</v>
      </c>
      <c r="S31" s="306">
        <v>0</v>
      </c>
      <c r="T31" s="306">
        <v>80</v>
      </c>
      <c r="U31" s="306">
        <v>0</v>
      </c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</row>
    <row r="32" spans="2:35">
      <c r="D32" s="267" t="s">
        <v>180</v>
      </c>
      <c r="F32" s="99"/>
      <c r="J32" s="94">
        <f>INDEX(Project_inputs!$I$10:$I$48, MATCH(D32, Project_inputs!$D$10:$D$48,0))</f>
        <v>61452.751409319091</v>
      </c>
      <c r="K32" s="268">
        <v>0</v>
      </c>
      <c r="L32" s="265"/>
      <c r="M32" s="86"/>
      <c r="N32" s="265"/>
      <c r="O32" s="84"/>
      <c r="P32" s="265"/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</row>
    <row r="33" spans="1:35" s="265" customFormat="1">
      <c r="D33" s="267"/>
      <c r="F33" s="99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</row>
    <row r="34" spans="1:35" s="265" customFormat="1">
      <c r="D34" s="265" t="s">
        <v>185</v>
      </c>
      <c r="F34" s="99"/>
      <c r="J34" s="86"/>
      <c r="K34" s="86"/>
      <c r="M34" s="86"/>
      <c r="O34" s="84"/>
      <c r="Q34" s="84"/>
      <c r="R34" s="306">
        <v>336</v>
      </c>
      <c r="S34" s="306">
        <v>440</v>
      </c>
      <c r="T34" s="306">
        <v>0</v>
      </c>
      <c r="U34" s="306">
        <v>0</v>
      </c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</row>
    <row r="35" spans="1:35" s="265" customFormat="1">
      <c r="D35" s="265" t="s">
        <v>171</v>
      </c>
      <c r="F35" s="117"/>
      <c r="J35" s="268">
        <v>136756.79451471119</v>
      </c>
      <c r="K35" s="306">
        <v>1</v>
      </c>
      <c r="M35" s="86"/>
      <c r="O35" s="84"/>
      <c r="Q35" s="84"/>
      <c r="R35" s="306">
        <v>538.34568256317914</v>
      </c>
      <c r="S35" s="306">
        <v>416</v>
      </c>
      <c r="T35" s="306">
        <v>60</v>
      </c>
      <c r="U35" s="306">
        <v>0</v>
      </c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</row>
    <row r="36" spans="1:35">
      <c r="D36" t="s">
        <v>170</v>
      </c>
      <c r="F36" s="99"/>
      <c r="G36" s="265"/>
      <c r="J36" s="268">
        <v>290837.034312959</v>
      </c>
      <c r="K36" s="268">
        <v>1</v>
      </c>
      <c r="L36" s="265"/>
      <c r="M36" s="86"/>
      <c r="N36" s="265"/>
      <c r="O36" s="84"/>
      <c r="P36" s="265"/>
      <c r="Q36" s="84"/>
      <c r="R36" s="306">
        <v>0</v>
      </c>
      <c r="S36" s="306">
        <v>0</v>
      </c>
      <c r="T36" s="306">
        <v>0</v>
      </c>
      <c r="U36" s="306">
        <v>0</v>
      </c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</row>
    <row r="37" spans="1:35">
      <c r="D37" s="265" t="s">
        <v>166</v>
      </c>
      <c r="F37" s="99"/>
      <c r="G37" s="265"/>
      <c r="J37" s="268">
        <v>36352.518004068421</v>
      </c>
      <c r="K37" s="306">
        <v>1</v>
      </c>
      <c r="L37" s="265"/>
      <c r="M37" s="86"/>
      <c r="N37" s="265"/>
      <c r="O37" s="268">
        <v>37731.081024482446</v>
      </c>
      <c r="P37" s="265"/>
      <c r="Q37" s="84"/>
      <c r="R37" s="306"/>
      <c r="S37" s="306"/>
      <c r="T37" s="306"/>
      <c r="U37" s="306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</row>
    <row r="38" spans="1:35">
      <c r="D38" s="265" t="s">
        <v>187</v>
      </c>
      <c r="F38" s="99"/>
      <c r="G38" s="265"/>
      <c r="J38" s="268">
        <v>149929.68143648861</v>
      </c>
      <c r="K38" s="268">
        <v>1</v>
      </c>
      <c r="L38" s="265"/>
      <c r="M38" s="86"/>
      <c r="N38" s="265"/>
      <c r="O38" s="84"/>
      <c r="P38" s="265"/>
      <c r="Q38" s="84"/>
      <c r="R38" s="306"/>
      <c r="S38" s="306"/>
      <c r="T38" s="306"/>
      <c r="U38" s="306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</row>
    <row r="39" spans="1:35">
      <c r="Q39" s="265"/>
      <c r="R39" s="265"/>
      <c r="S39" s="265"/>
      <c r="T39" s="265"/>
      <c r="U39" s="265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</row>
    <row r="40" spans="1:35">
      <c r="D40" s="265"/>
      <c r="K40" s="265"/>
      <c r="L40" s="265"/>
      <c r="M40" s="18"/>
      <c r="N40" s="265"/>
      <c r="O40" s="18"/>
      <c r="P40" s="265"/>
      <c r="Q40" s="18"/>
      <c r="R40" s="265"/>
      <c r="S40" s="265"/>
      <c r="T40" s="265"/>
      <c r="U40" s="265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  <c r="AH40" s="277"/>
      <c r="AI40" s="277"/>
    </row>
    <row r="41" spans="1:35" ht="15">
      <c r="A41" s="18"/>
      <c r="B41" s="9" t="s">
        <v>7</v>
      </c>
      <c r="C41" s="18"/>
      <c r="D41" s="18"/>
      <c r="K41" s="265"/>
      <c r="L41" s="265"/>
      <c r="M41" s="18"/>
      <c r="N41" s="265"/>
      <c r="O41" s="18"/>
      <c r="P41" s="265"/>
      <c r="Q41" s="18"/>
      <c r="R41" s="265"/>
      <c r="S41" s="265"/>
      <c r="T41" s="265"/>
      <c r="U41" s="265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</row>
    <row r="42" spans="1:35">
      <c r="C42" s="10" t="s">
        <v>8</v>
      </c>
      <c r="D42" s="265"/>
      <c r="K42" s="265"/>
      <c r="L42" s="265"/>
      <c r="M42" s="18"/>
      <c r="N42" s="265"/>
      <c r="O42" s="18"/>
      <c r="P42" s="265"/>
      <c r="Q42" s="18"/>
      <c r="R42" s="265"/>
      <c r="S42" s="265"/>
      <c r="T42" s="265"/>
      <c r="U42" s="265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</row>
    <row r="43" spans="1:35">
      <c r="D43" s="265" t="s">
        <v>9</v>
      </c>
      <c r="F43" s="137"/>
      <c r="J43" s="94">
        <f>INDEX(Project_inputs!$I$10:$I$48, MATCH(D43, Project_inputs!$D$10:$D$48,0))</f>
        <v>1159366.9999999946</v>
      </c>
      <c r="K43" s="268">
        <v>1</v>
      </c>
      <c r="L43" s="265"/>
      <c r="M43" s="86"/>
      <c r="N43" s="265"/>
      <c r="O43" s="84"/>
      <c r="P43" s="265"/>
      <c r="Q43" s="84"/>
      <c r="R43" s="268"/>
      <c r="S43" s="268"/>
      <c r="T43" s="268"/>
      <c r="U43" s="268">
        <v>5383</v>
      </c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</row>
    <row r="44" spans="1:35">
      <c r="D44" s="265" t="s">
        <v>10</v>
      </c>
      <c r="F44" s="99"/>
      <c r="J44" s="94">
        <f>INDEX(Project_inputs!$I$10:$I$48, MATCH(D44, Project_inputs!$D$10:$D$48,0))</f>
        <v>144920.96541040076</v>
      </c>
      <c r="K44" s="268">
        <v>0</v>
      </c>
      <c r="L44" s="265"/>
      <c r="M44" s="86"/>
      <c r="N44" s="265"/>
      <c r="O44" s="84"/>
      <c r="P44" s="265"/>
      <c r="Q44" s="84"/>
      <c r="R44" s="268"/>
      <c r="S44" s="268"/>
      <c r="T44" s="268"/>
      <c r="U44" s="268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</row>
    <row r="45" spans="1:35">
      <c r="D45" s="265" t="s">
        <v>167</v>
      </c>
      <c r="F45" s="99"/>
      <c r="J45" s="94">
        <f>INDEX(Project_inputs!$I$10:$I$48, MATCH(D45, Project_inputs!$D$10:$D$48,0))</f>
        <v>1150981.1501686051</v>
      </c>
      <c r="K45" s="268">
        <v>0</v>
      </c>
      <c r="L45" s="265"/>
      <c r="M45" s="86"/>
      <c r="N45" s="265"/>
      <c r="O45" s="84"/>
      <c r="P45" s="265"/>
      <c r="Q45" s="84"/>
      <c r="R45" s="268"/>
      <c r="S45" s="268"/>
      <c r="T45" s="268"/>
      <c r="U45" s="268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</row>
    <row r="46" spans="1:35">
      <c r="D46" s="265" t="s">
        <v>11</v>
      </c>
      <c r="F46" s="99"/>
      <c r="J46" s="94">
        <f>INDEX(Project_inputs!$I$10:$I$48, MATCH(D46, Project_inputs!$D$10:$D$48,0))</f>
        <v>66809.318542749752</v>
      </c>
      <c r="K46" s="268">
        <v>1</v>
      </c>
      <c r="L46" s="265"/>
      <c r="M46" s="86"/>
      <c r="N46" s="265"/>
      <c r="O46" s="84"/>
      <c r="P46" s="265"/>
      <c r="Q46" s="84"/>
      <c r="R46" s="268"/>
      <c r="S46" s="268"/>
      <c r="T46" s="268"/>
      <c r="U46" s="268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</row>
    <row r="47" spans="1:35">
      <c r="D47" s="265" t="s">
        <v>21</v>
      </c>
      <c r="F47" s="99"/>
      <c r="J47" s="94">
        <f>INDEX(Project_inputs!$I$10:$I$48, MATCH(D47, Project_inputs!$D$10:$D$48,0))</f>
        <v>65730.073657589994</v>
      </c>
      <c r="K47" s="268">
        <v>1</v>
      </c>
      <c r="L47" s="265"/>
      <c r="M47" s="86"/>
      <c r="N47" s="265"/>
      <c r="O47" s="84"/>
      <c r="P47" s="265"/>
      <c r="Q47" s="84"/>
      <c r="R47" s="268"/>
      <c r="S47" s="268"/>
      <c r="T47" s="268"/>
      <c r="U47" s="268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</row>
    <row r="48" spans="1:35">
      <c r="D48" s="265" t="s">
        <v>22</v>
      </c>
      <c r="F48" s="99"/>
      <c r="J48" s="94">
        <f>INDEX(Project_inputs!$I$10:$I$48, MATCH(D48, Project_inputs!$D$10:$D$48,0))</f>
        <v>78983.163078501806</v>
      </c>
      <c r="K48" s="268">
        <v>0</v>
      </c>
      <c r="L48" s="265"/>
      <c r="M48" s="86"/>
      <c r="N48" s="265"/>
      <c r="O48" s="84"/>
      <c r="P48" s="265"/>
      <c r="Q48" s="84"/>
      <c r="R48" s="268"/>
      <c r="S48" s="268"/>
      <c r="T48" s="268"/>
      <c r="U48" s="268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</row>
    <row r="49" spans="2:35">
      <c r="D49" s="265" t="s">
        <v>12</v>
      </c>
      <c r="F49" s="99"/>
      <c r="J49" s="94">
        <f>INDEX(Project_inputs!$I$10:$I$48, MATCH(D49, Project_inputs!$D$10:$D$48,0))</f>
        <v>309176.74929273163</v>
      </c>
      <c r="K49" s="268">
        <v>2</v>
      </c>
      <c r="L49" s="265"/>
      <c r="M49" s="86"/>
      <c r="N49" s="265"/>
      <c r="O49" s="84"/>
      <c r="P49" s="265"/>
      <c r="Q49" s="84"/>
      <c r="R49" s="268"/>
      <c r="S49" s="268"/>
      <c r="T49" s="268"/>
      <c r="U49" s="268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</row>
    <row r="50" spans="2:35">
      <c r="D50" s="265" t="s">
        <v>13</v>
      </c>
      <c r="F50" s="99"/>
      <c r="J50" s="94">
        <f>INDEX(Project_inputs!$I$10:$I$48, MATCH(D50, Project_inputs!$D$10:$D$48,0))</f>
        <v>48307.303210549209</v>
      </c>
      <c r="K50" s="268">
        <v>1</v>
      </c>
      <c r="L50" s="265"/>
      <c r="M50" s="86"/>
      <c r="N50" s="265"/>
      <c r="O50" s="84"/>
      <c r="P50" s="265"/>
      <c r="Q50" s="84"/>
      <c r="R50" s="268"/>
      <c r="S50" s="268"/>
      <c r="T50" s="268"/>
      <c r="U50" s="268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</row>
    <row r="51" spans="2:35">
      <c r="D51" s="265" t="s">
        <v>181</v>
      </c>
      <c r="F51" s="99"/>
      <c r="J51" s="94">
        <f>INDEX(Project_inputs!$I$10:$I$48, MATCH(D51, Project_inputs!$D$10:$D$48,0))</f>
        <v>840356.90970443888</v>
      </c>
      <c r="K51" s="268">
        <v>1</v>
      </c>
      <c r="L51" s="265"/>
      <c r="M51" s="86"/>
      <c r="N51" s="265"/>
      <c r="O51" s="84"/>
      <c r="P51" s="265"/>
      <c r="Q51" s="84"/>
      <c r="R51" s="268"/>
      <c r="S51" s="268"/>
      <c r="T51" s="268"/>
      <c r="U51" s="268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</row>
    <row r="52" spans="2:35">
      <c r="D52" t="s">
        <v>50</v>
      </c>
      <c r="F52" s="99"/>
      <c r="J52" s="94">
        <f>INDEX(Project_inputs!$I$10:$I$48, MATCH(D52, Project_inputs!$D$10:$D$48,0))</f>
        <v>68614.669566744007</v>
      </c>
      <c r="K52" s="268">
        <v>0</v>
      </c>
      <c r="L52" s="265"/>
      <c r="M52" s="86"/>
      <c r="N52" s="265"/>
      <c r="O52" s="84"/>
      <c r="P52" s="265"/>
      <c r="Q52" s="84"/>
      <c r="R52" s="268"/>
      <c r="S52" s="268"/>
      <c r="T52" s="268"/>
      <c r="U52" s="268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</row>
    <row r="53" spans="2:35">
      <c r="D53" t="s">
        <v>14</v>
      </c>
      <c r="F53" s="99"/>
      <c r="J53" s="94">
        <f>INDEX(Project_inputs!$I$10:$I$48, MATCH(D53, Project_inputs!$D$10:$D$48,0))</f>
        <v>16521.039156290524</v>
      </c>
      <c r="K53" s="268">
        <v>1</v>
      </c>
      <c r="L53" s="265"/>
      <c r="M53" s="86"/>
      <c r="N53" s="265"/>
      <c r="O53" s="84"/>
      <c r="P53" s="265"/>
      <c r="Q53" s="84"/>
      <c r="R53" s="268"/>
      <c r="S53" s="268"/>
      <c r="T53" s="268"/>
      <c r="U53" s="268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</row>
    <row r="54" spans="2:35" s="265" customFormat="1">
      <c r="D54" s="265" t="s">
        <v>168</v>
      </c>
      <c r="F54" s="99"/>
      <c r="J54" s="94">
        <f>INDEX(Project_inputs!$I$10:$I$48, MATCH(D54, Project_inputs!$D$10:$D$48,0))</f>
        <v>13738.419141797287</v>
      </c>
      <c r="K54" s="268">
        <v>4</v>
      </c>
      <c r="M54" s="86"/>
      <c r="O54" s="84"/>
      <c r="Q54" s="84"/>
      <c r="R54" s="268"/>
      <c r="S54" s="268"/>
      <c r="T54" s="268"/>
      <c r="U54" s="268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</row>
    <row r="55" spans="2:35" s="265" customFormat="1">
      <c r="D55" s="265" t="s">
        <v>169</v>
      </c>
      <c r="F55" s="99"/>
      <c r="J55" s="94">
        <f>INDEX(Project_inputs!$I$10:$I$48, MATCH(D55, Project_inputs!$D$10:$D$48,0))</f>
        <v>4673.8951719516544</v>
      </c>
      <c r="K55" s="268">
        <v>0</v>
      </c>
      <c r="M55" s="86"/>
      <c r="O55" s="84"/>
      <c r="Q55" s="84"/>
      <c r="R55" s="268"/>
      <c r="S55" s="268"/>
      <c r="T55" s="268"/>
      <c r="U55" s="268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</row>
    <row r="56" spans="2:35" s="265" customFormat="1">
      <c r="M56" s="18"/>
      <c r="O56" s="18"/>
      <c r="Q56" s="18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</row>
    <row r="57" spans="2:35">
      <c r="D57" s="272" t="s">
        <v>186</v>
      </c>
      <c r="F57" s="99"/>
      <c r="J57" s="268">
        <v>564011.45077313948</v>
      </c>
      <c r="K57" s="306">
        <v>1</v>
      </c>
      <c r="L57" s="265"/>
      <c r="M57" s="86"/>
      <c r="N57" s="265"/>
      <c r="O57" s="84"/>
      <c r="P57" s="265"/>
      <c r="Q57" s="84"/>
      <c r="R57" s="84"/>
      <c r="S57" s="84"/>
      <c r="T57" s="84"/>
      <c r="U57" s="84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</row>
    <row r="58" spans="2:35">
      <c r="D58" s="5" t="s">
        <v>114</v>
      </c>
      <c r="F58" s="137"/>
      <c r="J58" s="268">
        <v>1138057.0746411614</v>
      </c>
      <c r="K58" s="268">
        <v>1</v>
      </c>
      <c r="L58" s="265"/>
      <c r="M58" s="86"/>
      <c r="N58" s="265"/>
      <c r="O58" s="268">
        <v>47163.851280603056</v>
      </c>
      <c r="P58" s="265"/>
      <c r="Q58" s="84"/>
      <c r="R58" s="268"/>
      <c r="S58" s="268"/>
      <c r="T58" s="268">
        <v>3172</v>
      </c>
      <c r="U58" s="268">
        <v>961</v>
      </c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</row>
    <row r="59" spans="2:35">
      <c r="D59" s="5" t="s">
        <v>18</v>
      </c>
      <c r="F59" s="136"/>
      <c r="J59" s="84"/>
      <c r="K59" s="84"/>
      <c r="L59" s="265"/>
      <c r="M59" s="84"/>
      <c r="N59" s="265"/>
      <c r="O59" s="268">
        <v>1040438.6174324683</v>
      </c>
      <c r="P59" s="265"/>
      <c r="Q59" s="84"/>
      <c r="R59" s="84"/>
      <c r="S59" s="84"/>
      <c r="T59" s="84"/>
      <c r="U59" s="84"/>
      <c r="V59" s="47"/>
      <c r="W59" s="4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</row>
    <row r="60" spans="2:35" s="265" customFormat="1">
      <c r="D60" s="11" t="s">
        <v>196</v>
      </c>
      <c r="F60" s="136"/>
      <c r="J60" s="84"/>
      <c r="K60" s="84"/>
      <c r="M60" s="84"/>
      <c r="O60" s="94">
        <f ca="1">ESC_comp*INDIRECT($D$2&amp;"_feeders")</f>
        <v>35552</v>
      </c>
      <c r="Q60" s="84"/>
      <c r="R60" s="84"/>
      <c r="S60" s="84"/>
      <c r="T60" s="84"/>
      <c r="U60" s="84"/>
      <c r="V60" s="47"/>
      <c r="W60" s="4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</row>
    <row r="61" spans="2:35">
      <c r="D61" s="5" t="s">
        <v>69</v>
      </c>
      <c r="F61" s="136"/>
      <c r="J61" s="84"/>
      <c r="K61" s="84"/>
      <c r="L61" s="265"/>
      <c r="M61" s="84"/>
      <c r="N61" s="265"/>
      <c r="O61" s="268">
        <v>764069.03099329874</v>
      </c>
      <c r="P61" s="265"/>
      <c r="Q61" s="84"/>
      <c r="R61" s="84"/>
      <c r="S61" s="84"/>
      <c r="T61" s="84"/>
      <c r="U61" s="84"/>
      <c r="V61" s="47"/>
      <c r="W61" s="4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</row>
    <row r="62" spans="2:35">
      <c r="C62" s="10"/>
      <c r="D62" s="13"/>
      <c r="K62" s="265"/>
      <c r="L62" s="265"/>
      <c r="M62" s="265"/>
      <c r="N62" s="265"/>
      <c r="O62" s="128"/>
      <c r="P62" s="265"/>
      <c r="Q62" s="47"/>
      <c r="R62" s="47"/>
      <c r="S62" s="47"/>
      <c r="T62" s="47"/>
      <c r="U62" s="47"/>
      <c r="V62" s="47"/>
      <c r="W62" s="4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</row>
    <row r="63" spans="2:35" ht="15">
      <c r="B63" s="9" t="s">
        <v>15</v>
      </c>
      <c r="C63" s="10"/>
      <c r="D63" s="13"/>
      <c r="K63" s="265"/>
      <c r="L63" s="265"/>
      <c r="M63" s="8"/>
      <c r="N63" s="265"/>
      <c r="O63" s="47"/>
      <c r="P63" s="265"/>
      <c r="Q63" s="47"/>
      <c r="R63" s="47"/>
      <c r="S63" s="47"/>
      <c r="T63" s="47"/>
      <c r="U63" s="47"/>
      <c r="V63" s="47"/>
      <c r="W63" s="4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</row>
    <row r="64" spans="2:35" ht="12.75" customHeight="1">
      <c r="B64" s="9"/>
      <c r="C64" s="10"/>
      <c r="D64" s="19" t="s">
        <v>23</v>
      </c>
      <c r="F64" s="136"/>
      <c r="J64" s="84"/>
      <c r="K64" s="84"/>
      <c r="L64" s="265"/>
      <c r="M64" s="306">
        <v>270878.19129888696</v>
      </c>
      <c r="N64" s="265"/>
      <c r="O64" s="84"/>
      <c r="P64" s="265"/>
      <c r="Q64" s="84"/>
      <c r="R64" s="84"/>
      <c r="S64" s="84"/>
      <c r="T64" s="84"/>
      <c r="U64" s="84"/>
      <c r="V64" s="47"/>
      <c r="W64" s="4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</row>
    <row r="65" spans="1:35">
      <c r="C65" s="10"/>
      <c r="D65" s="19" t="s">
        <v>26</v>
      </c>
      <c r="F65" s="136"/>
      <c r="G65" s="265"/>
      <c r="J65" s="84"/>
      <c r="K65" s="84"/>
      <c r="L65" s="265"/>
      <c r="M65" s="268">
        <v>85140.996362016929</v>
      </c>
      <c r="N65" s="265"/>
      <c r="O65" s="84"/>
      <c r="P65" s="265"/>
      <c r="Q65" s="84"/>
      <c r="R65" s="84"/>
      <c r="S65" s="84"/>
      <c r="T65" s="84"/>
      <c r="U65" s="84"/>
      <c r="V65" s="47"/>
      <c r="W65" s="4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</row>
    <row r="66" spans="1:35">
      <c r="C66" s="10"/>
      <c r="D66" s="19" t="s">
        <v>19</v>
      </c>
      <c r="J66" s="84"/>
      <c r="K66" s="84"/>
      <c r="L66" s="265"/>
      <c r="M66" s="306">
        <v>2721238.6462101811</v>
      </c>
      <c r="N66" s="265"/>
      <c r="O66" s="84"/>
      <c r="P66" s="265"/>
      <c r="Q66" s="84"/>
      <c r="R66" s="84"/>
      <c r="S66" s="84"/>
      <c r="T66" s="84"/>
      <c r="U66" s="84"/>
      <c r="V66" s="47"/>
      <c r="W66" s="4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</row>
    <row r="67" spans="1:35">
      <c r="C67" s="10"/>
      <c r="D67" s="162" t="s">
        <v>24</v>
      </c>
      <c r="J67" s="84"/>
      <c r="K67" s="84"/>
      <c r="L67" s="265"/>
      <c r="M67" s="306">
        <v>45265.966574416627</v>
      </c>
      <c r="N67" s="265"/>
      <c r="O67" s="84"/>
      <c r="P67" s="265"/>
      <c r="Q67" s="84"/>
      <c r="R67" s="84"/>
      <c r="S67" s="84"/>
      <c r="T67" s="84"/>
      <c r="U67" s="84"/>
      <c r="V67" s="47"/>
      <c r="W67" s="4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</row>
    <row r="68" spans="1:35">
      <c r="C68" s="10"/>
      <c r="D68" s="162" t="s">
        <v>133</v>
      </c>
      <c r="E68" s="127"/>
      <c r="F68" s="136"/>
      <c r="J68" s="84"/>
      <c r="K68" s="84"/>
      <c r="L68" s="265"/>
      <c r="M68" s="268">
        <v>371986.35397658899</v>
      </c>
      <c r="N68" s="265"/>
      <c r="O68" s="84"/>
      <c r="P68" s="265"/>
      <c r="Q68" s="84"/>
      <c r="R68" s="84"/>
      <c r="S68" s="84"/>
      <c r="T68" s="84"/>
      <c r="U68" s="84"/>
      <c r="V68" s="47"/>
      <c r="W68" s="4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</row>
    <row r="69" spans="1:35" s="2" customFormat="1">
      <c r="A69"/>
      <c r="B69"/>
      <c r="C69"/>
      <c r="D69"/>
      <c r="E69"/>
      <c r="F69" s="20"/>
      <c r="G69" s="20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</row>
    <row r="70" spans="1:35" s="2" customFormat="1">
      <c r="A70"/>
      <c r="B70"/>
      <c r="C70"/>
      <c r="D70"/>
      <c r="E70"/>
      <c r="F70" s="20"/>
      <c r="G70" s="20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</row>
    <row r="71" spans="1:35" s="2" customFormat="1">
      <c r="A71"/>
      <c r="B71"/>
      <c r="C71"/>
      <c r="D71"/>
      <c r="E71"/>
      <c r="F71" s="20"/>
      <c r="G71" s="20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</row>
    <row r="72" spans="1:35" s="2" customFormat="1">
      <c r="A72"/>
      <c r="B72"/>
      <c r="C72"/>
      <c r="D72"/>
      <c r="E72"/>
      <c r="F72" s="20"/>
      <c r="G72" s="20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</row>
    <row r="73" spans="1:35" s="2" customFormat="1">
      <c r="A73"/>
      <c r="B73"/>
      <c r="C73"/>
      <c r="D73"/>
      <c r="E73"/>
      <c r="F73" s="20"/>
      <c r="G73" s="20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</row>
    <row r="74" spans="1:35" s="2" customFormat="1">
      <c r="A74"/>
      <c r="B74"/>
      <c r="C74"/>
      <c r="D74"/>
      <c r="E74"/>
      <c r="F74" s="20"/>
      <c r="G74" s="20"/>
    </row>
    <row r="75" spans="1:35" s="2" customFormat="1">
      <c r="A75"/>
      <c r="B75"/>
      <c r="C75"/>
      <c r="D75"/>
      <c r="E75"/>
      <c r="F75" s="20"/>
      <c r="G75" s="20"/>
      <c r="K75" s="276"/>
    </row>
    <row r="76" spans="1:35" s="2" customFormat="1">
      <c r="A76"/>
      <c r="B76"/>
      <c r="C76"/>
      <c r="D76"/>
      <c r="E76"/>
      <c r="F76" s="20"/>
      <c r="G76" s="20"/>
    </row>
    <row r="77" spans="1:35" s="2" customFormat="1">
      <c r="A77"/>
      <c r="B77"/>
      <c r="C77"/>
      <c r="D77"/>
      <c r="E77"/>
      <c r="F77" s="20"/>
      <c r="G77" s="20"/>
    </row>
    <row r="78" spans="1:35" s="2" customFormat="1">
      <c r="A78"/>
      <c r="B78"/>
      <c r="C78"/>
      <c r="D78"/>
      <c r="E78"/>
      <c r="F78" s="20"/>
      <c r="G78" s="20"/>
    </row>
    <row r="79" spans="1:35" s="2" customFormat="1">
      <c r="A79"/>
      <c r="B79"/>
      <c r="C79"/>
      <c r="D79"/>
      <c r="E79"/>
      <c r="F79" s="20"/>
      <c r="G79" s="20"/>
    </row>
    <row r="80" spans="1:35" s="2" customFormat="1">
      <c r="A80"/>
      <c r="B80"/>
      <c r="C80"/>
      <c r="D80"/>
      <c r="E80"/>
      <c r="F80" s="20"/>
      <c r="G80" s="20"/>
    </row>
    <row r="81" spans="1:7" s="2" customFormat="1">
      <c r="A81"/>
      <c r="B81"/>
      <c r="C81"/>
      <c r="D81"/>
      <c r="E81"/>
      <c r="F81" s="20"/>
      <c r="G81" s="20"/>
    </row>
    <row r="82" spans="1:7" s="2" customFormat="1">
      <c r="A82"/>
      <c r="B82"/>
      <c r="C82"/>
      <c r="D82"/>
      <c r="E82"/>
      <c r="F82" s="20"/>
      <c r="G82" s="20"/>
    </row>
    <row r="83" spans="1:7" s="2" customFormat="1">
      <c r="A83"/>
      <c r="B83"/>
      <c r="C83"/>
      <c r="D83"/>
      <c r="E83"/>
      <c r="F83" s="20"/>
      <c r="G83" s="20"/>
    </row>
    <row r="84" spans="1:7" s="2" customFormat="1">
      <c r="A84"/>
      <c r="B84"/>
      <c r="C84"/>
      <c r="D84"/>
      <c r="E84"/>
      <c r="F84" s="20"/>
      <c r="G84" s="20"/>
    </row>
    <row r="85" spans="1:7" s="2" customFormat="1">
      <c r="A85"/>
      <c r="B85"/>
      <c r="C85"/>
      <c r="D85"/>
      <c r="E85"/>
      <c r="F85" s="20"/>
      <c r="G85" s="20"/>
    </row>
    <row r="86" spans="1:7" s="2" customFormat="1">
      <c r="A86"/>
      <c r="B86"/>
      <c r="C86"/>
      <c r="D86"/>
      <c r="E86"/>
      <c r="F86" s="20"/>
      <c r="G86" s="20"/>
    </row>
    <row r="87" spans="1:7" s="2" customFormat="1">
      <c r="A87"/>
      <c r="B87"/>
      <c r="C87"/>
      <c r="D87"/>
      <c r="E87"/>
      <c r="F87" s="20"/>
      <c r="G87" s="20"/>
    </row>
    <row r="88" spans="1:7" s="2" customFormat="1">
      <c r="A88"/>
      <c r="B88"/>
      <c r="C88"/>
      <c r="D88"/>
      <c r="E88"/>
      <c r="F88" s="20"/>
      <c r="G88" s="20"/>
    </row>
    <row r="89" spans="1:7" s="2" customFormat="1">
      <c r="A89"/>
      <c r="B89"/>
      <c r="C89"/>
      <c r="D89"/>
      <c r="E89"/>
      <c r="F89" s="20"/>
      <c r="G89" s="20"/>
    </row>
    <row r="90" spans="1:7" s="2" customFormat="1">
      <c r="A90"/>
      <c r="B90"/>
      <c r="C90"/>
      <c r="D90"/>
      <c r="E90"/>
      <c r="F90" s="20"/>
      <c r="G90" s="20"/>
    </row>
    <row r="91" spans="1:7" s="2" customFormat="1">
      <c r="A91"/>
      <c r="B91"/>
      <c r="C91"/>
      <c r="D91"/>
      <c r="E91"/>
      <c r="F91" s="20"/>
      <c r="G91" s="20"/>
    </row>
    <row r="92" spans="1:7" s="2" customFormat="1">
      <c r="A92"/>
      <c r="B92"/>
      <c r="C92"/>
      <c r="D92"/>
      <c r="E92"/>
      <c r="F92" s="20"/>
      <c r="G92" s="20"/>
    </row>
    <row r="93" spans="1:7" s="2" customFormat="1">
      <c r="A93"/>
      <c r="B93"/>
      <c r="C93"/>
      <c r="D93"/>
      <c r="E93"/>
      <c r="F93" s="20"/>
      <c r="G93" s="20"/>
    </row>
    <row r="94" spans="1:7" s="2" customFormat="1">
      <c r="A94"/>
      <c r="B94"/>
      <c r="C94"/>
      <c r="D94"/>
      <c r="E94"/>
      <c r="F94" s="20"/>
      <c r="G94" s="20"/>
    </row>
    <row r="95" spans="1:7" s="2" customFormat="1">
      <c r="A95"/>
      <c r="B95"/>
      <c r="C95"/>
      <c r="D95"/>
      <c r="E95"/>
      <c r="F95" s="20"/>
      <c r="G95" s="20"/>
    </row>
    <row r="96" spans="1:7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  <c r="M145"/>
    </row>
    <row r="146" spans="1:13" s="2" customFormat="1">
      <c r="A146"/>
      <c r="B146"/>
      <c r="C146"/>
      <c r="D146"/>
      <c r="E146"/>
      <c r="F146" s="20"/>
      <c r="G146" s="20"/>
      <c r="M146"/>
    </row>
    <row r="147" spans="1:13" s="2" customFormat="1">
      <c r="A147"/>
      <c r="B147"/>
      <c r="C147"/>
      <c r="D147"/>
      <c r="E147"/>
      <c r="F147" s="20"/>
      <c r="G147" s="20"/>
      <c r="M147"/>
    </row>
  </sheetData>
  <conditionalFormatting sqref="H2">
    <cfRule type="containsText" dxfId="9" priority="1" operator="containsText" text="TRUE">
      <formula>NOT(ISERROR(SEARCH("TRUE",H2)))</formula>
    </cfRule>
  </conditionalFormatting>
  <dataValidations count="1">
    <dataValidation type="list" allowBlank="1" showInputMessage="1" showErrorMessage="1" sqref="F5" xr:uid="{00000000-0002-0000-0E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FFCC"/>
    <pageSetUpPr fitToPage="1"/>
  </sheetPr>
  <dimension ref="A1:AI2376"/>
  <sheetViews>
    <sheetView showGridLines="0" zoomScale="70" zoomScaleNormal="70" workbookViewId="0">
      <pane xSplit="6" ySplit="10" topLeftCell="G11" activePane="bottomRight" state="frozen"/>
      <selection activeCell="O55" sqref="O55"/>
      <selection pane="topRight" activeCell="O55" sqref="O55"/>
      <selection pane="bottomLeft" activeCell="O55" sqref="O55"/>
      <selection pane="bottomRight"/>
    </sheetView>
  </sheetViews>
  <sheetFormatPr defaultRowHeight="12.75"/>
  <cols>
    <col min="1" max="1" width="2.28515625" style="265" customWidth="1"/>
    <col min="2" max="2" width="5.42578125" style="265" customWidth="1"/>
    <col min="3" max="3" width="5" style="265" customWidth="1"/>
    <col min="4" max="4" width="37.7109375" style="265" customWidth="1"/>
    <col min="5" max="5" width="4.5703125" style="265" customWidth="1"/>
    <col min="6" max="6" width="15.5703125" style="265" customWidth="1"/>
    <col min="7" max="7" width="13" style="265" customWidth="1"/>
    <col min="8" max="8" width="2.7109375" style="265" customWidth="1"/>
    <col min="9" max="9" width="1.85546875" style="265" customWidth="1"/>
    <col min="10" max="10" width="12.7109375" style="265" customWidth="1"/>
    <col min="11" max="11" width="12.140625" style="265" customWidth="1"/>
    <col min="12" max="12" width="1" style="265" customWidth="1"/>
    <col min="13" max="13" width="15.7109375" style="265" customWidth="1"/>
    <col min="14" max="14" width="2" style="265" customWidth="1"/>
    <col min="15" max="15" width="13.85546875" style="265" customWidth="1"/>
    <col min="16" max="16" width="2" style="265" customWidth="1"/>
    <col min="17" max="21" width="13.85546875" style="265" customWidth="1"/>
    <col min="22" max="23" width="3.5703125" style="265" customWidth="1"/>
    <col min="24" max="25" width="20.7109375" style="265" customWidth="1"/>
    <col min="26" max="27" width="16.5703125" style="265" customWidth="1"/>
    <col min="28" max="31" width="13.28515625" style="265" customWidth="1"/>
    <col min="32" max="16384" width="9.140625" style="265"/>
  </cols>
  <sheetData>
    <row r="1" spans="1:31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</row>
    <row r="2" spans="1:31" ht="17.25" customHeight="1">
      <c r="A2" s="187" t="s">
        <v>83</v>
      </c>
      <c r="B2" s="186"/>
      <c r="C2" s="186"/>
      <c r="D2" s="187" t="s">
        <v>156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75"/>
      <c r="W2" s="267"/>
      <c r="X2" s="267"/>
      <c r="Y2" s="267"/>
      <c r="Z2" s="267"/>
      <c r="AA2" s="267"/>
      <c r="AB2" s="267"/>
      <c r="AC2" s="267"/>
    </row>
    <row r="3" spans="1:3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55" t="s">
        <v>161</v>
      </c>
      <c r="K5" s="267"/>
    </row>
    <row r="6" spans="1:31" ht="15">
      <c r="A6" s="269"/>
      <c r="B6" s="4"/>
      <c r="C6" s="4"/>
      <c r="D6" s="4"/>
      <c r="F6" s="14"/>
      <c r="K6" s="263"/>
    </row>
    <row r="7" spans="1:31">
      <c r="A7" s="265" t="s">
        <v>172</v>
      </c>
      <c r="F7" s="256">
        <f>INDEX(Project_inputs!$J$90:$M$96, MATCH(D$2, Project_inputs!$C$90:$C$96, 0), MATCH(A7, Project_inputs!$J$89:$M$89,0))</f>
        <v>2019</v>
      </c>
      <c r="K7" s="127"/>
    </row>
    <row r="8" spans="1:31">
      <c r="A8" s="265" t="s">
        <v>30</v>
      </c>
      <c r="F8" s="256">
        <f>INDEX(Project_inputs!$J$90:$M$96, MATCH(D$2, Project_inputs!$C$90:$C$96, 0), MATCH(A8, Project_inputs!$J$89:$M$89,0))</f>
        <v>2020</v>
      </c>
      <c r="G8" s="98"/>
      <c r="K8" s="127"/>
    </row>
    <row r="9" spans="1:31" ht="15">
      <c r="B9" s="4"/>
      <c r="G9" s="163"/>
      <c r="K9" s="127"/>
    </row>
    <row r="10" spans="1:31" ht="21.75" customHeight="1">
      <c r="J10" s="118" t="s">
        <v>4</v>
      </c>
      <c r="K10" s="118"/>
      <c r="L10" s="7"/>
      <c r="M10" s="118" t="s">
        <v>39</v>
      </c>
      <c r="N10" s="7"/>
      <c r="O10" s="118" t="s">
        <v>128</v>
      </c>
      <c r="P10" s="7"/>
      <c r="Q10" s="118" t="s">
        <v>17</v>
      </c>
      <c r="R10" s="118"/>
      <c r="S10" s="118"/>
      <c r="T10" s="118"/>
      <c r="U10" s="118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93">
        <f>IF(J$12="Design &amp; Procurement", $F$7, $F$8)</f>
        <v>2020</v>
      </c>
      <c r="K11" s="93">
        <f>IF(K$12="Design &amp; Procurement", $F$7, $F$8)</f>
        <v>2020</v>
      </c>
      <c r="L11" s="92"/>
      <c r="M11" s="93">
        <f>IF(M$12="Design &amp; Procurement", $F$7, $F$8)</f>
        <v>2020</v>
      </c>
      <c r="N11" s="92"/>
      <c r="O11" s="93">
        <f>IF(O$12="Design &amp; Procurement", $F$7, $F$8)</f>
        <v>2020</v>
      </c>
      <c r="P11" s="92"/>
      <c r="Q11" s="93">
        <f>IF(LEFT(Q$12, 6)="Design", $F$7, $F$8)</f>
        <v>2019</v>
      </c>
      <c r="R11" s="93">
        <f t="shared" ref="R11:U11" si="0">IF(LEFT(R$12, 6)="Design", $F$7, $F$8)</f>
        <v>2020</v>
      </c>
      <c r="S11" s="93">
        <f t="shared" si="0"/>
        <v>2020</v>
      </c>
      <c r="T11" s="93">
        <f t="shared" si="0"/>
        <v>2020</v>
      </c>
      <c r="U11" s="93">
        <f t="shared" si="0"/>
        <v>2020</v>
      </c>
      <c r="V11" s="18"/>
      <c r="W11" s="18"/>
    </row>
    <row r="12" spans="1:31" s="8" customFormat="1" ht="15.75">
      <c r="A12" s="6"/>
      <c r="B12" s="6"/>
      <c r="C12" s="6"/>
      <c r="D12" s="6"/>
      <c r="E12" s="265"/>
      <c r="F12" s="21"/>
      <c r="G12" s="21"/>
      <c r="J12" s="83" t="s">
        <v>32</v>
      </c>
      <c r="K12" s="83" t="s">
        <v>31</v>
      </c>
      <c r="M12" s="171" t="s">
        <v>15</v>
      </c>
      <c r="O12" s="171" t="s">
        <v>129</v>
      </c>
      <c r="Q12" s="171" t="s">
        <v>177</v>
      </c>
      <c r="R12" s="171" t="s">
        <v>28</v>
      </c>
      <c r="S12" s="171" t="s">
        <v>27</v>
      </c>
      <c r="T12" s="171" t="s">
        <v>2</v>
      </c>
      <c r="U12" s="171" t="s">
        <v>3</v>
      </c>
      <c r="X12" s="265"/>
      <c r="Y12" s="265"/>
      <c r="Z12" s="265"/>
      <c r="AA12" s="265"/>
      <c r="AB12" s="265"/>
      <c r="AC12" s="265"/>
      <c r="AD12" s="265"/>
      <c r="AE12" s="265"/>
    </row>
    <row r="13" spans="1:31" s="8" customFormat="1" ht="15.75">
      <c r="A13" s="6"/>
      <c r="B13" s="251" t="s">
        <v>145</v>
      </c>
      <c r="C13" s="6"/>
      <c r="E13" s="9"/>
      <c r="F13" s="42"/>
      <c r="G13" s="42"/>
      <c r="H13" s="9"/>
      <c r="I13" s="9"/>
      <c r="K13" s="9"/>
      <c r="L13" s="9"/>
      <c r="M13" s="9"/>
      <c r="N13" s="9"/>
      <c r="O13" s="91"/>
      <c r="P13" s="9"/>
      <c r="Q13" s="91">
        <f>INDEX(design_rates, MATCH($F$7, design_years,0))</f>
        <v>200.3301657629531</v>
      </c>
      <c r="R13" s="91">
        <f ca="1">INDEX(INDIRECT($F$5&amp;"_rates"), MATCH(R$12, INDIRECT($F$5&amp;"_roles"), 0), MATCH($F$8, INDIRECT($F$5&amp;"_years"),0))</f>
        <v>200.85746753885263</v>
      </c>
      <c r="S13" s="91">
        <f ca="1">INDEX(INDIRECT($F$5&amp;"_rates"), MATCH(S$12, INDIRECT($F$5&amp;"_roles"), 0), MATCH($F$8, INDIRECT($F$5&amp;"_years"),0))</f>
        <v>189.41070181335229</v>
      </c>
      <c r="T13" s="91">
        <f ca="1">INDEX(INDIRECT($F$5&amp;"_rates"), MATCH(T$12, INDIRECT($F$5&amp;"_roles"), 0), MATCH($F$8, INDIRECT($F$5&amp;"_years"),0))</f>
        <v>294.27271565141496</v>
      </c>
      <c r="U13" s="91">
        <f ca="1">INDEX(INDIRECT($F$5&amp;"_rates"), MATCH(U$12, INDIRECT($F$5&amp;"_roles"), 0), MATCH($F$8, INDIRECT($F$5&amp;"_years"),0))</f>
        <v>194.28556178208524</v>
      </c>
      <c r="X13" s="265"/>
      <c r="Y13" s="265"/>
      <c r="Z13" s="265"/>
      <c r="AA13" s="265"/>
      <c r="AB13" s="265"/>
      <c r="AC13" s="265"/>
      <c r="AD13" s="265"/>
      <c r="AE13" s="265"/>
    </row>
    <row r="14" spans="1:31" s="8" customFormat="1" ht="15.75">
      <c r="A14" s="6"/>
      <c r="B14" s="9"/>
      <c r="C14" s="6"/>
      <c r="E14" s="9"/>
      <c r="F14" s="42"/>
      <c r="G14" s="42"/>
      <c r="H14" s="9"/>
      <c r="I14" s="9"/>
      <c r="K14" s="9"/>
      <c r="L14" s="9"/>
      <c r="M14" s="9"/>
      <c r="N14" s="9"/>
      <c r="O14" s="91"/>
      <c r="P14" s="9"/>
      <c r="Q14" s="91"/>
      <c r="R14" s="91"/>
      <c r="S14" s="91"/>
      <c r="T14" s="91"/>
      <c r="U14" s="91"/>
      <c r="X14" s="265"/>
      <c r="Y14" s="265"/>
      <c r="Z14" s="265"/>
      <c r="AA14" s="265"/>
      <c r="AB14" s="265"/>
      <c r="AC14" s="265"/>
      <c r="AD14" s="265"/>
      <c r="AE14" s="265"/>
    </row>
    <row r="15" spans="1:31">
      <c r="B15" s="265" t="s">
        <v>173</v>
      </c>
      <c r="F15" s="136"/>
      <c r="G15" s="136"/>
      <c r="J15" s="84"/>
      <c r="K15" s="84"/>
      <c r="M15" s="84"/>
      <c r="O15" s="84"/>
      <c r="Q15" s="268">
        <v>13652.27</v>
      </c>
      <c r="R15" s="97"/>
      <c r="S15" s="97"/>
      <c r="T15" s="97"/>
      <c r="U15" s="97"/>
    </row>
    <row r="16" spans="1:31">
      <c r="D16" s="11"/>
      <c r="F16" s="12"/>
      <c r="G16" s="12"/>
      <c r="K16" s="47"/>
      <c r="L16" s="47"/>
      <c r="M16" s="18"/>
      <c r="N16" s="47"/>
      <c r="O16" s="47"/>
      <c r="P16" s="47"/>
      <c r="Q16" s="47"/>
      <c r="R16" s="47"/>
      <c r="S16" s="47"/>
      <c r="T16" s="47"/>
      <c r="U16" s="47"/>
      <c r="V16" s="47"/>
      <c r="W16" s="47"/>
    </row>
    <row r="17" spans="2:35" ht="15">
      <c r="B17" s="9" t="s">
        <v>48</v>
      </c>
      <c r="M17" s="18"/>
    </row>
    <row r="18" spans="2:35">
      <c r="D18" s="272" t="s">
        <v>115</v>
      </c>
      <c r="F18" s="117"/>
      <c r="G18" s="14"/>
      <c r="J18" s="94">
        <f>INDEX(Project_inputs!$I$10:$I$48, MATCH(D18, Project_inputs!$D$10:$D$48,0))</f>
        <v>356.91563131267179</v>
      </c>
      <c r="K18" s="306">
        <v>556</v>
      </c>
      <c r="M18" s="86"/>
      <c r="O18" s="84"/>
      <c r="Q18" s="84"/>
      <c r="R18" s="306">
        <v>5484.1162222160838</v>
      </c>
      <c r="S18" s="306">
        <v>0</v>
      </c>
      <c r="T18" s="306">
        <v>0</v>
      </c>
      <c r="U18" s="306">
        <v>0</v>
      </c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</row>
    <row r="19" spans="2:35">
      <c r="D19" s="272" t="s">
        <v>116</v>
      </c>
      <c r="F19" s="117"/>
      <c r="G19" s="14"/>
      <c r="J19" s="94">
        <f>INDEX(Project_inputs!$I$10:$I$48, MATCH(D19, Project_inputs!$D$10:$D$48,0))</f>
        <v>530.65234073471311</v>
      </c>
      <c r="K19" s="306">
        <v>517</v>
      </c>
      <c r="M19" s="86"/>
      <c r="O19" s="84"/>
      <c r="Q19" s="84"/>
      <c r="R19" s="306">
        <v>5756.1338786771221</v>
      </c>
      <c r="S19" s="306">
        <v>0</v>
      </c>
      <c r="T19" s="306">
        <v>0</v>
      </c>
      <c r="U19" s="306">
        <v>0</v>
      </c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</row>
    <row r="20" spans="2:35">
      <c r="D20" s="265" t="s">
        <v>79</v>
      </c>
      <c r="F20" s="99"/>
      <c r="H20" s="12"/>
      <c r="I20" s="12"/>
      <c r="J20" s="94">
        <f>INDEX(Project_inputs!$I$10:$I$48, MATCH(D20, Project_inputs!$D$10:$D$48,0))</f>
        <v>24346.744850257252</v>
      </c>
      <c r="K20" s="306">
        <v>5</v>
      </c>
      <c r="M20" s="86"/>
      <c r="O20" s="84"/>
      <c r="Q20" s="84"/>
      <c r="R20" s="306">
        <v>549.1839120979962</v>
      </c>
      <c r="S20" s="306">
        <v>0</v>
      </c>
      <c r="T20" s="306">
        <v>200</v>
      </c>
      <c r="U20" s="306">
        <v>0</v>
      </c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</row>
    <row r="21" spans="2:35">
      <c r="D21" s="272" t="s">
        <v>71</v>
      </c>
      <c r="F21" s="117"/>
      <c r="H21" s="12"/>
      <c r="I21" s="12"/>
      <c r="J21" s="94">
        <f>INDEX(Project_inputs!$I$10:$I$48, MATCH(D21, Project_inputs!$D$10:$D$48,0))</f>
        <v>8454.0282804765284</v>
      </c>
      <c r="K21" s="306">
        <v>5</v>
      </c>
      <c r="M21" s="86"/>
      <c r="O21" s="84"/>
      <c r="Q21" s="84"/>
      <c r="R21" s="306">
        <v>0</v>
      </c>
      <c r="S21" s="306">
        <v>137.29597802449905</v>
      </c>
      <c r="T21" s="306">
        <v>200</v>
      </c>
      <c r="U21" s="306">
        <v>0</v>
      </c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</row>
    <row r="22" spans="2:35">
      <c r="D22" s="265" t="s">
        <v>5</v>
      </c>
      <c r="F22" s="117"/>
      <c r="J22" s="94">
        <f>INDEX(Project_inputs!$I$10:$I$48, MATCH(D22, Project_inputs!$D$10:$D$48,0))</f>
        <v>17326.622569182015</v>
      </c>
      <c r="K22" s="306">
        <v>16</v>
      </c>
      <c r="M22" s="86"/>
      <c r="O22" s="84"/>
      <c r="Q22" s="84"/>
      <c r="R22" s="306">
        <v>0</v>
      </c>
      <c r="S22" s="306">
        <v>1497.4816154683697</v>
      </c>
      <c r="T22" s="306">
        <v>0</v>
      </c>
      <c r="U22" s="306">
        <v>0</v>
      </c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</row>
    <row r="23" spans="2:35">
      <c r="D23" s="265" t="s">
        <v>6</v>
      </c>
      <c r="F23" s="117"/>
      <c r="J23" s="94">
        <f>INDEX(Project_inputs!$I$10:$I$48, MATCH(D23, Project_inputs!$D$10:$D$48,0))</f>
        <v>21835.116333612525</v>
      </c>
      <c r="K23" s="306">
        <v>25</v>
      </c>
      <c r="M23" s="86"/>
      <c r="O23" s="84"/>
      <c r="Q23" s="84"/>
      <c r="R23" s="306">
        <v>0</v>
      </c>
      <c r="S23" s="306">
        <v>1029.7198351837428</v>
      </c>
      <c r="T23" s="306">
        <v>0</v>
      </c>
      <c r="U23" s="306">
        <v>0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</row>
    <row r="24" spans="2:35">
      <c r="D24" s="265" t="s">
        <v>20</v>
      </c>
      <c r="F24" s="117"/>
      <c r="J24" s="94">
        <f>INDEX(Project_inputs!$I$10:$I$48, MATCH(D24, Project_inputs!$D$10:$D$48,0))</f>
        <v>204.89601056838563</v>
      </c>
      <c r="K24" s="268">
        <v>70</v>
      </c>
      <c r="M24" s="86"/>
      <c r="O24" s="84"/>
      <c r="Q24" s="84"/>
      <c r="R24" s="306">
        <v>751.69547968413224</v>
      </c>
      <c r="S24" s="306">
        <v>0</v>
      </c>
      <c r="T24" s="306">
        <v>0</v>
      </c>
      <c r="U24" s="306">
        <v>0</v>
      </c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</row>
    <row r="25" spans="2:35">
      <c r="D25" s="265" t="s">
        <v>105</v>
      </c>
      <c r="F25" s="117"/>
      <c r="J25" s="94">
        <f>INDEX(Project_inputs!$I$10:$I$48, MATCH(D25, Project_inputs!$D$10:$D$48,0))</f>
        <v>11264.559475026916</v>
      </c>
      <c r="K25" s="268">
        <v>39</v>
      </c>
      <c r="M25" s="86"/>
      <c r="O25" s="84"/>
      <c r="Q25" s="84"/>
      <c r="R25" s="306">
        <v>800.87489901250785</v>
      </c>
      <c r="S25" s="306">
        <v>0</v>
      </c>
      <c r="T25" s="306">
        <v>78</v>
      </c>
      <c r="U25" s="306">
        <v>0</v>
      </c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</row>
    <row r="26" spans="2:35">
      <c r="D26" s="265" t="s">
        <v>106</v>
      </c>
      <c r="F26" s="117"/>
      <c r="J26" s="94">
        <f>INDEX(Project_inputs!$I$10:$I$48, MATCH(D26, Project_inputs!$D$10:$D$48,0))</f>
        <v>13958.422692315415</v>
      </c>
      <c r="K26" s="268">
        <v>3</v>
      </c>
      <c r="M26" s="86"/>
      <c r="O26" s="84"/>
      <c r="Q26" s="84"/>
      <c r="R26" s="306">
        <v>0</v>
      </c>
      <c r="S26" s="306">
        <v>72</v>
      </c>
      <c r="T26" s="306">
        <v>36</v>
      </c>
      <c r="U26" s="306">
        <v>0</v>
      </c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</row>
    <row r="27" spans="2:35">
      <c r="D27" s="265" t="s">
        <v>107</v>
      </c>
      <c r="F27" s="117"/>
      <c r="J27" s="94">
        <f>INDEX(Project_inputs!$I$10:$I$48, MATCH(D27, Project_inputs!$D$10:$D$48,0))</f>
        <v>145694.28261157821</v>
      </c>
      <c r="K27" s="268">
        <v>0</v>
      </c>
      <c r="M27" s="86"/>
      <c r="O27" s="84"/>
      <c r="Q27" s="84"/>
      <c r="R27" s="306">
        <v>0</v>
      </c>
      <c r="S27" s="306">
        <v>0</v>
      </c>
      <c r="T27" s="306">
        <v>0</v>
      </c>
      <c r="U27" s="306">
        <v>0</v>
      </c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</row>
    <row r="28" spans="2:35">
      <c r="D28" s="265" t="s">
        <v>126</v>
      </c>
      <c r="F28" s="99"/>
      <c r="J28" s="94">
        <f>INDEX(Project_inputs!$I$10:$I$48, MATCH(D28, Project_inputs!$D$10:$D$48,0))</f>
        <v>96613.999999999549</v>
      </c>
      <c r="K28" s="268">
        <v>8</v>
      </c>
      <c r="M28" s="86"/>
      <c r="O28" s="84"/>
      <c r="Q28" s="84"/>
      <c r="R28" s="306">
        <v>0</v>
      </c>
      <c r="S28" s="306">
        <v>0</v>
      </c>
      <c r="T28" s="306">
        <v>0</v>
      </c>
      <c r="U28" s="306">
        <v>0</v>
      </c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</row>
    <row r="29" spans="2:35">
      <c r="D29" s="265" t="s">
        <v>137</v>
      </c>
      <c r="F29" s="99"/>
      <c r="J29" s="94">
        <f>INDEX(Project_inputs!$I$10:$I$48, MATCH(D29, Project_inputs!$D$10:$D$48,0))</f>
        <v>424.89956108651404</v>
      </c>
      <c r="K29" s="306">
        <v>290</v>
      </c>
      <c r="M29" s="86"/>
      <c r="O29" s="84"/>
      <c r="Q29" s="84"/>
      <c r="R29" s="306">
        <v>0</v>
      </c>
      <c r="S29" s="306">
        <v>0</v>
      </c>
      <c r="T29" s="306">
        <v>0</v>
      </c>
      <c r="U29" s="306">
        <v>0</v>
      </c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</row>
    <row r="30" spans="2:35">
      <c r="D30" s="265" t="s">
        <v>165</v>
      </c>
      <c r="F30" s="99"/>
      <c r="J30" s="94">
        <f>INDEX(Project_inputs!$I$10:$I$48, MATCH(D30, Project_inputs!$D$10:$D$48,0))</f>
        <v>1005.0385373691031</v>
      </c>
      <c r="K30" s="306">
        <v>5</v>
      </c>
      <c r="M30" s="86"/>
      <c r="O30" s="84"/>
      <c r="Q30" s="84"/>
      <c r="R30" s="306">
        <v>51.485991759187137</v>
      </c>
      <c r="S30" s="306">
        <v>0</v>
      </c>
      <c r="T30" s="306">
        <v>0</v>
      </c>
      <c r="U30" s="306">
        <v>0</v>
      </c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</row>
    <row r="31" spans="2:35">
      <c r="D31" s="267" t="s">
        <v>179</v>
      </c>
      <c r="F31" s="99"/>
      <c r="J31" s="94">
        <f>INDEX(Project_inputs!$I$10:$I$48, MATCH(D31, Project_inputs!$D$10:$D$48,0))</f>
        <v>24346.744850257252</v>
      </c>
      <c r="K31" s="306">
        <v>4</v>
      </c>
      <c r="M31" s="268">
        <v>37768.849874356798</v>
      </c>
      <c r="O31" s="84"/>
      <c r="Q31" s="306">
        <v>128</v>
      </c>
      <c r="R31" s="306">
        <v>384</v>
      </c>
      <c r="S31" s="306">
        <v>0</v>
      </c>
      <c r="T31" s="306">
        <v>160</v>
      </c>
      <c r="U31" s="306">
        <v>0</v>
      </c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</row>
    <row r="32" spans="2:35">
      <c r="D32" s="267" t="s">
        <v>180</v>
      </c>
      <c r="F32" s="99"/>
      <c r="J32" s="94">
        <f>INDEX(Project_inputs!$I$10:$I$48, MATCH(D32, Project_inputs!$D$10:$D$48,0))</f>
        <v>61452.751409319091</v>
      </c>
      <c r="K32" s="306">
        <v>1</v>
      </c>
      <c r="M32" s="86"/>
      <c r="O32" s="84"/>
      <c r="Q32" s="306">
        <v>50</v>
      </c>
      <c r="R32" s="306">
        <v>0</v>
      </c>
      <c r="S32" s="306">
        <v>0</v>
      </c>
      <c r="T32" s="306">
        <v>40</v>
      </c>
      <c r="U32" s="306">
        <v>96</v>
      </c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</row>
    <row r="33" spans="1:35">
      <c r="D33" s="267"/>
      <c r="F33" s="99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</row>
    <row r="34" spans="1:35">
      <c r="D34" s="265" t="s">
        <v>185</v>
      </c>
      <c r="F34" s="99"/>
      <c r="J34" s="86"/>
      <c r="K34" s="86"/>
      <c r="M34" s="86"/>
      <c r="O34" s="84"/>
      <c r="Q34" s="84"/>
      <c r="R34" s="306">
        <v>366</v>
      </c>
      <c r="S34" s="306">
        <v>512</v>
      </c>
      <c r="T34" s="306">
        <v>0</v>
      </c>
      <c r="U34" s="306">
        <v>0</v>
      </c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</row>
    <row r="35" spans="1:35">
      <c r="D35" s="265" t="s">
        <v>171</v>
      </c>
      <c r="F35" s="117"/>
      <c r="J35" s="268">
        <v>283052.323436298</v>
      </c>
      <c r="K35" s="306">
        <v>1</v>
      </c>
      <c r="M35" s="86"/>
      <c r="O35" s="84"/>
      <c r="Q35" s="84"/>
      <c r="R35" s="306">
        <v>1126.9139462935862</v>
      </c>
      <c r="S35" s="306">
        <v>1431.84</v>
      </c>
      <c r="T35" s="306">
        <v>110</v>
      </c>
      <c r="U35" s="306">
        <v>0</v>
      </c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</row>
    <row r="36" spans="1:35">
      <c r="D36" s="265" t="s">
        <v>170</v>
      </c>
      <c r="F36" s="99"/>
      <c r="J36" s="268">
        <v>343993.727385009</v>
      </c>
      <c r="K36" s="268">
        <v>1</v>
      </c>
      <c r="M36" s="86"/>
      <c r="O36" s="84"/>
      <c r="Q36" s="84"/>
      <c r="R36" s="306">
        <v>0</v>
      </c>
      <c r="S36" s="306">
        <v>0</v>
      </c>
      <c r="T36" s="306">
        <v>0</v>
      </c>
      <c r="U36" s="306">
        <v>0</v>
      </c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</row>
    <row r="37" spans="1:35">
      <c r="D37" s="265" t="s">
        <v>166</v>
      </c>
      <c r="F37" s="99"/>
      <c r="J37" s="268">
        <v>62318.602292688724</v>
      </c>
      <c r="K37" s="306">
        <v>1</v>
      </c>
      <c r="M37" s="86"/>
      <c r="O37" s="268">
        <v>37731.081024482446</v>
      </c>
      <c r="Q37" s="84"/>
      <c r="R37" s="306"/>
      <c r="S37" s="306"/>
      <c r="T37" s="306"/>
      <c r="U37" s="306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</row>
    <row r="38" spans="1:35">
      <c r="D38" s="265" t="s">
        <v>187</v>
      </c>
      <c r="F38" s="99"/>
      <c r="J38" s="268">
        <v>176325.68854322869</v>
      </c>
      <c r="K38" s="268">
        <v>1</v>
      </c>
      <c r="M38" s="86"/>
      <c r="O38" s="84"/>
      <c r="Q38" s="84"/>
      <c r="R38" s="306"/>
      <c r="S38" s="306"/>
      <c r="T38" s="306"/>
      <c r="U38" s="306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</row>
    <row r="39" spans="1:35"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</row>
    <row r="40" spans="1:35">
      <c r="M40" s="18"/>
      <c r="O40" s="18"/>
      <c r="Q40" s="18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  <c r="AH40" s="277"/>
      <c r="AI40" s="277"/>
    </row>
    <row r="41" spans="1:35" ht="15">
      <c r="A41" s="18"/>
      <c r="B41" s="9" t="s">
        <v>7</v>
      </c>
      <c r="C41" s="18"/>
      <c r="D41" s="18"/>
      <c r="M41" s="18"/>
      <c r="O41" s="18"/>
      <c r="Q41" s="18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</row>
    <row r="42" spans="1:35">
      <c r="C42" s="10" t="s">
        <v>8</v>
      </c>
      <c r="M42" s="18"/>
      <c r="O42" s="18"/>
      <c r="Q42" s="18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</row>
    <row r="43" spans="1:35">
      <c r="D43" s="265" t="s">
        <v>9</v>
      </c>
      <c r="F43" s="137"/>
      <c r="J43" s="94">
        <f>INDEX(Project_inputs!$I$10:$I$48, MATCH(D43, Project_inputs!$D$10:$D$48,0))</f>
        <v>1159366.9999999946</v>
      </c>
      <c r="K43" s="268">
        <v>1</v>
      </c>
      <c r="M43" s="86"/>
      <c r="O43" s="84"/>
      <c r="Q43" s="84"/>
      <c r="R43" s="268"/>
      <c r="S43" s="268"/>
      <c r="T43" s="268"/>
      <c r="U43" s="268">
        <v>8739.9</v>
      </c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</row>
    <row r="44" spans="1:35">
      <c r="D44" s="265" t="s">
        <v>10</v>
      </c>
      <c r="F44" s="99"/>
      <c r="J44" s="94">
        <f>INDEX(Project_inputs!$I$10:$I$48, MATCH(D44, Project_inputs!$D$10:$D$48,0))</f>
        <v>144920.96541040076</v>
      </c>
      <c r="K44" s="268">
        <v>0</v>
      </c>
      <c r="M44" s="86"/>
      <c r="O44" s="84"/>
      <c r="Q44" s="84"/>
      <c r="R44" s="268"/>
      <c r="S44" s="268"/>
      <c r="T44" s="268"/>
      <c r="U44" s="268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</row>
    <row r="45" spans="1:35">
      <c r="D45" s="265" t="s">
        <v>167</v>
      </c>
      <c r="F45" s="99"/>
      <c r="J45" s="94">
        <f>INDEX(Project_inputs!$I$10:$I$48, MATCH(D45, Project_inputs!$D$10:$D$48,0))</f>
        <v>1150981.1501686051</v>
      </c>
      <c r="K45" s="268">
        <v>1</v>
      </c>
      <c r="M45" s="86"/>
      <c r="O45" s="84"/>
      <c r="Q45" s="84"/>
      <c r="R45" s="268"/>
      <c r="S45" s="268"/>
      <c r="T45" s="268"/>
      <c r="U45" s="268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</row>
    <row r="46" spans="1:35">
      <c r="D46" s="265" t="s">
        <v>11</v>
      </c>
      <c r="F46" s="99"/>
      <c r="J46" s="94">
        <f>INDEX(Project_inputs!$I$10:$I$48, MATCH(D46, Project_inputs!$D$10:$D$48,0))</f>
        <v>66809.318542749752</v>
      </c>
      <c r="K46" s="268">
        <v>1</v>
      </c>
      <c r="M46" s="86"/>
      <c r="O46" s="84"/>
      <c r="Q46" s="84"/>
      <c r="R46" s="268"/>
      <c r="S46" s="268"/>
      <c r="T46" s="268"/>
      <c r="U46" s="268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</row>
    <row r="47" spans="1:35">
      <c r="D47" s="265" t="s">
        <v>21</v>
      </c>
      <c r="F47" s="99"/>
      <c r="J47" s="94">
        <f>INDEX(Project_inputs!$I$10:$I$48, MATCH(D47, Project_inputs!$D$10:$D$48,0))</f>
        <v>65730.073657589994</v>
      </c>
      <c r="K47" s="268">
        <v>2</v>
      </c>
      <c r="M47" s="86"/>
      <c r="O47" s="84"/>
      <c r="Q47" s="84"/>
      <c r="R47" s="268"/>
      <c r="S47" s="268"/>
      <c r="T47" s="268"/>
      <c r="U47" s="268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</row>
    <row r="48" spans="1:35">
      <c r="D48" s="265" t="s">
        <v>22</v>
      </c>
      <c r="F48" s="99"/>
      <c r="J48" s="94">
        <f>INDEX(Project_inputs!$I$10:$I$48, MATCH(D48, Project_inputs!$D$10:$D$48,0))</f>
        <v>78983.163078501806</v>
      </c>
      <c r="K48" s="268">
        <v>0</v>
      </c>
      <c r="M48" s="86"/>
      <c r="O48" s="84"/>
      <c r="Q48" s="84"/>
      <c r="R48" s="268"/>
      <c r="S48" s="268"/>
      <c r="T48" s="268"/>
      <c r="U48" s="268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</row>
    <row r="49" spans="2:35">
      <c r="D49" s="265" t="s">
        <v>12</v>
      </c>
      <c r="F49" s="99"/>
      <c r="J49" s="94">
        <f>INDEX(Project_inputs!$I$10:$I$48, MATCH(D49, Project_inputs!$D$10:$D$48,0))</f>
        <v>309176.74929273163</v>
      </c>
      <c r="K49" s="268">
        <v>1</v>
      </c>
      <c r="M49" s="86"/>
      <c r="O49" s="84"/>
      <c r="Q49" s="84"/>
      <c r="R49" s="268"/>
      <c r="S49" s="268"/>
      <c r="T49" s="268"/>
      <c r="U49" s="268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</row>
    <row r="50" spans="2:35">
      <c r="D50" s="265" t="s">
        <v>13</v>
      </c>
      <c r="F50" s="99"/>
      <c r="J50" s="94">
        <f>INDEX(Project_inputs!$I$10:$I$48, MATCH(D50, Project_inputs!$D$10:$D$48,0))</f>
        <v>48307.303210549209</v>
      </c>
      <c r="K50" s="268">
        <v>1</v>
      </c>
      <c r="M50" s="86"/>
      <c r="O50" s="84"/>
      <c r="Q50" s="84"/>
      <c r="R50" s="268"/>
      <c r="S50" s="268"/>
      <c r="T50" s="268"/>
      <c r="U50" s="268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</row>
    <row r="51" spans="2:35">
      <c r="D51" s="265" t="s">
        <v>181</v>
      </c>
      <c r="F51" s="99"/>
      <c r="J51" s="94">
        <f>INDEX(Project_inputs!$I$10:$I$48, MATCH(D51, Project_inputs!$D$10:$D$48,0))</f>
        <v>840356.90970443888</v>
      </c>
      <c r="K51" s="268">
        <v>1</v>
      </c>
      <c r="M51" s="86"/>
      <c r="O51" s="84"/>
      <c r="Q51" s="84"/>
      <c r="R51" s="268"/>
      <c r="S51" s="268"/>
      <c r="T51" s="268"/>
      <c r="U51" s="268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</row>
    <row r="52" spans="2:35">
      <c r="D52" s="265" t="s">
        <v>50</v>
      </c>
      <c r="F52" s="99"/>
      <c r="J52" s="94">
        <f>INDEX(Project_inputs!$I$10:$I$48, MATCH(D52, Project_inputs!$D$10:$D$48,0))</f>
        <v>68614.669566744007</v>
      </c>
      <c r="K52" s="268">
        <v>0</v>
      </c>
      <c r="M52" s="86"/>
      <c r="O52" s="84"/>
      <c r="Q52" s="84"/>
      <c r="R52" s="268"/>
      <c r="S52" s="268"/>
      <c r="T52" s="268"/>
      <c r="U52" s="268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</row>
    <row r="53" spans="2:35">
      <c r="D53" s="265" t="s">
        <v>14</v>
      </c>
      <c r="F53" s="99"/>
      <c r="J53" s="94">
        <f>INDEX(Project_inputs!$I$10:$I$48, MATCH(D53, Project_inputs!$D$10:$D$48,0))</f>
        <v>16521.039156290524</v>
      </c>
      <c r="K53" s="268">
        <v>0</v>
      </c>
      <c r="M53" s="86"/>
      <c r="O53" s="84"/>
      <c r="Q53" s="84"/>
      <c r="R53" s="268"/>
      <c r="S53" s="268"/>
      <c r="T53" s="268"/>
      <c r="U53" s="268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</row>
    <row r="54" spans="2:35">
      <c r="D54" s="265" t="s">
        <v>168</v>
      </c>
      <c r="F54" s="99"/>
      <c r="J54" s="94">
        <f>INDEX(Project_inputs!$I$10:$I$48, MATCH(D54, Project_inputs!$D$10:$D$48,0))</f>
        <v>13738.419141797287</v>
      </c>
      <c r="K54" s="268">
        <v>0</v>
      </c>
      <c r="M54" s="86"/>
      <c r="O54" s="84"/>
      <c r="Q54" s="84"/>
      <c r="R54" s="268"/>
      <c r="S54" s="268"/>
      <c r="T54" s="268"/>
      <c r="U54" s="268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</row>
    <row r="55" spans="2:35">
      <c r="D55" s="265" t="s">
        <v>169</v>
      </c>
      <c r="F55" s="99"/>
      <c r="J55" s="94">
        <f>INDEX(Project_inputs!$I$10:$I$48, MATCH(D55, Project_inputs!$D$10:$D$48,0))</f>
        <v>4673.8951719516544</v>
      </c>
      <c r="K55" s="268">
        <v>6</v>
      </c>
      <c r="M55" s="86"/>
      <c r="O55" s="84"/>
      <c r="Q55" s="84"/>
      <c r="R55" s="268"/>
      <c r="S55" s="268"/>
      <c r="T55" s="268"/>
      <c r="U55" s="268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</row>
    <row r="56" spans="2:35">
      <c r="M56" s="18"/>
      <c r="O56" s="18"/>
      <c r="Q56" s="18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</row>
    <row r="57" spans="2:35">
      <c r="D57" s="272" t="s">
        <v>186</v>
      </c>
      <c r="F57" s="99"/>
      <c r="J57" s="268">
        <v>372045.45207146299</v>
      </c>
      <c r="K57" s="306">
        <v>1</v>
      </c>
      <c r="M57" s="86"/>
      <c r="O57" s="84"/>
      <c r="Q57" s="84"/>
      <c r="R57" s="84"/>
      <c r="S57" s="84"/>
      <c r="T57" s="84"/>
      <c r="U57" s="84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</row>
    <row r="58" spans="2:35">
      <c r="D58" s="267" t="s">
        <v>114</v>
      </c>
      <c r="F58" s="137"/>
      <c r="J58" s="268">
        <v>912389.06532542664</v>
      </c>
      <c r="K58" s="268">
        <v>1</v>
      </c>
      <c r="M58" s="86"/>
      <c r="O58" s="268">
        <v>69173.648544884476</v>
      </c>
      <c r="Q58" s="84"/>
      <c r="R58" s="268"/>
      <c r="S58" s="268"/>
      <c r="T58" s="268">
        <v>4910</v>
      </c>
      <c r="U58" s="268">
        <v>1377</v>
      </c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</row>
    <row r="59" spans="2:35">
      <c r="D59" s="267" t="s">
        <v>18</v>
      </c>
      <c r="F59" s="136"/>
      <c r="J59" s="84"/>
      <c r="K59" s="84"/>
      <c r="M59" s="84"/>
      <c r="O59" s="268">
        <v>583008.09171631315</v>
      </c>
      <c r="Q59" s="84"/>
      <c r="R59" s="84"/>
      <c r="S59" s="84"/>
      <c r="T59" s="84"/>
      <c r="U59" s="84"/>
      <c r="V59" s="47"/>
      <c r="W59" s="4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</row>
    <row r="60" spans="2:35">
      <c r="D60" s="11" t="s">
        <v>196</v>
      </c>
      <c r="F60" s="136"/>
      <c r="J60" s="84"/>
      <c r="K60" s="84"/>
      <c r="M60" s="84"/>
      <c r="O60" s="94">
        <f ca="1">ESC_comp*INDIRECT($D$2&amp;"_feeders")</f>
        <v>44440</v>
      </c>
      <c r="Q60" s="84"/>
      <c r="R60" s="84"/>
      <c r="S60" s="84"/>
      <c r="T60" s="84"/>
      <c r="U60" s="84"/>
      <c r="V60" s="47"/>
      <c r="W60" s="4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</row>
    <row r="61" spans="2:35">
      <c r="D61" s="267" t="s">
        <v>69</v>
      </c>
      <c r="F61" s="136"/>
      <c r="J61" s="84"/>
      <c r="K61" s="84"/>
      <c r="M61" s="84"/>
      <c r="O61" s="268">
        <v>1199401.8221757098</v>
      </c>
      <c r="Q61" s="84"/>
      <c r="R61" s="84"/>
      <c r="S61" s="84"/>
      <c r="T61" s="84"/>
      <c r="U61" s="84"/>
      <c r="V61" s="47"/>
      <c r="W61" s="4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</row>
    <row r="62" spans="2:35">
      <c r="C62" s="10"/>
      <c r="D62" s="13"/>
      <c r="O62" s="128"/>
      <c r="Q62" s="47"/>
      <c r="R62" s="47"/>
      <c r="S62" s="47"/>
      <c r="T62" s="47"/>
      <c r="U62" s="47"/>
      <c r="V62" s="47"/>
      <c r="W62" s="4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</row>
    <row r="63" spans="2:35" ht="15">
      <c r="B63" s="9" t="s">
        <v>15</v>
      </c>
      <c r="C63" s="10"/>
      <c r="D63" s="13"/>
      <c r="M63" s="8"/>
      <c r="O63" s="47"/>
      <c r="Q63" s="47"/>
      <c r="R63" s="47"/>
      <c r="S63" s="47"/>
      <c r="T63" s="47"/>
      <c r="U63" s="47"/>
      <c r="V63" s="47"/>
      <c r="W63" s="4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</row>
    <row r="64" spans="2:35" ht="12.75" customHeight="1">
      <c r="B64" s="9"/>
      <c r="C64" s="10"/>
      <c r="D64" s="19" t="s">
        <v>23</v>
      </c>
      <c r="F64" s="136"/>
      <c r="J64" s="84"/>
      <c r="K64" s="84"/>
      <c r="M64" s="306">
        <v>440351.74179136025</v>
      </c>
      <c r="O64" s="84"/>
      <c r="Q64" s="84"/>
      <c r="R64" s="84"/>
      <c r="S64" s="84"/>
      <c r="T64" s="84"/>
      <c r="U64" s="84"/>
      <c r="V64" s="47"/>
      <c r="W64" s="4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</row>
    <row r="65" spans="1:35">
      <c r="C65" s="10"/>
      <c r="D65" s="19" t="s">
        <v>26</v>
      </c>
      <c r="F65" s="136"/>
      <c r="J65" s="84"/>
      <c r="K65" s="84"/>
      <c r="M65" s="268">
        <v>235058.96945504445</v>
      </c>
      <c r="O65" s="84"/>
      <c r="Q65" s="84"/>
      <c r="R65" s="84"/>
      <c r="S65" s="84"/>
      <c r="T65" s="84"/>
      <c r="U65" s="84"/>
      <c r="V65" s="47"/>
      <c r="W65" s="4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</row>
    <row r="66" spans="1:35">
      <c r="C66" s="10"/>
      <c r="D66" s="19" t="s">
        <v>19</v>
      </c>
      <c r="J66" s="84"/>
      <c r="K66" s="84"/>
      <c r="M66" s="306">
        <v>4460699.4566233782</v>
      </c>
      <c r="O66" s="84"/>
      <c r="Q66" s="84"/>
      <c r="R66" s="84"/>
      <c r="S66" s="84"/>
      <c r="T66" s="84"/>
      <c r="U66" s="84"/>
      <c r="V66" s="47"/>
      <c r="W66" s="4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</row>
    <row r="67" spans="1:35">
      <c r="C67" s="10"/>
      <c r="D67" s="162" t="s">
        <v>24</v>
      </c>
      <c r="J67" s="84"/>
      <c r="K67" s="84"/>
      <c r="M67" s="306">
        <v>250228.0726300824</v>
      </c>
      <c r="O67" s="84"/>
      <c r="Q67" s="84"/>
      <c r="R67" s="84"/>
      <c r="S67" s="84"/>
      <c r="T67" s="84"/>
      <c r="U67" s="84"/>
      <c r="V67" s="47"/>
      <c r="W67" s="4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</row>
    <row r="68" spans="1:35">
      <c r="C68" s="10"/>
      <c r="D68" s="162" t="s">
        <v>133</v>
      </c>
      <c r="E68" s="127"/>
      <c r="F68" s="136"/>
      <c r="J68" s="84"/>
      <c r="K68" s="84"/>
      <c r="M68" s="306">
        <v>595331.49614454911</v>
      </c>
      <c r="O68" s="84"/>
      <c r="Q68" s="84"/>
      <c r="R68" s="84"/>
      <c r="S68" s="84"/>
      <c r="T68" s="84"/>
      <c r="U68" s="84"/>
      <c r="V68" s="47"/>
      <c r="W68" s="4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</row>
    <row r="69" spans="1:35" s="266" customFormat="1">
      <c r="A69" s="265"/>
      <c r="B69" s="265"/>
      <c r="C69" s="265"/>
      <c r="D69" s="265"/>
      <c r="E69" s="265"/>
      <c r="F69" s="20"/>
      <c r="G69" s="20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</row>
    <row r="70" spans="1:35" s="266" customFormat="1">
      <c r="A70" s="265"/>
      <c r="B70" s="265"/>
      <c r="C70" s="265"/>
      <c r="D70" s="265"/>
      <c r="E70" s="265"/>
      <c r="F70" s="20"/>
      <c r="G70" s="20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</row>
    <row r="71" spans="1:35" s="266" customFormat="1">
      <c r="A71" s="265"/>
      <c r="B71" s="265"/>
      <c r="C71" s="265"/>
      <c r="D71" s="265"/>
      <c r="E71" s="265"/>
      <c r="F71" s="20"/>
      <c r="G71" s="20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</row>
    <row r="72" spans="1:35" s="266" customFormat="1">
      <c r="A72" s="265"/>
      <c r="B72" s="265"/>
      <c r="C72" s="265"/>
      <c r="D72" s="265"/>
      <c r="E72" s="265"/>
      <c r="F72" s="20"/>
      <c r="G72" s="20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</row>
    <row r="73" spans="1:35" s="266" customFormat="1">
      <c r="A73" s="265"/>
      <c r="B73" s="265"/>
      <c r="C73" s="265"/>
      <c r="D73" s="265"/>
      <c r="E73" s="265"/>
      <c r="F73" s="20"/>
      <c r="G73" s="20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</row>
    <row r="74" spans="1:35" s="266" customFormat="1">
      <c r="A74" s="265"/>
      <c r="B74" s="265"/>
      <c r="C74" s="265"/>
      <c r="D74" s="265"/>
      <c r="E74" s="265"/>
      <c r="F74" s="20"/>
      <c r="G74" s="20"/>
    </row>
    <row r="75" spans="1:35" s="266" customFormat="1">
      <c r="A75" s="265"/>
      <c r="B75" s="265"/>
      <c r="C75" s="265"/>
      <c r="D75" s="265"/>
      <c r="E75" s="265"/>
      <c r="F75" s="20"/>
      <c r="G75" s="20"/>
      <c r="K75" s="276"/>
    </row>
    <row r="76" spans="1:35" s="266" customFormat="1">
      <c r="A76" s="265"/>
      <c r="B76" s="265"/>
      <c r="C76" s="265"/>
      <c r="D76" s="265"/>
      <c r="E76" s="265"/>
      <c r="F76" s="20"/>
      <c r="G76" s="20"/>
    </row>
    <row r="77" spans="1:35" s="266" customFormat="1">
      <c r="A77" s="265"/>
      <c r="B77" s="265"/>
      <c r="C77" s="265"/>
      <c r="D77" s="265"/>
      <c r="E77" s="265"/>
      <c r="F77" s="20"/>
      <c r="G77" s="20"/>
    </row>
    <row r="78" spans="1:35" s="266" customFormat="1">
      <c r="A78" s="265"/>
      <c r="B78" s="265"/>
      <c r="C78" s="265"/>
      <c r="D78" s="265"/>
      <c r="E78" s="265"/>
      <c r="F78" s="20"/>
      <c r="G78" s="20"/>
    </row>
    <row r="79" spans="1:35" s="266" customFormat="1">
      <c r="A79" s="265"/>
      <c r="B79" s="265"/>
      <c r="C79" s="265"/>
      <c r="D79" s="265"/>
      <c r="E79" s="265"/>
      <c r="F79" s="20"/>
      <c r="G79" s="20"/>
    </row>
    <row r="80" spans="1:35" s="266" customFormat="1">
      <c r="A80" s="265"/>
      <c r="B80" s="265"/>
      <c r="C80" s="265"/>
      <c r="D80" s="265"/>
      <c r="E80" s="265"/>
      <c r="F80" s="20"/>
      <c r="G80" s="20"/>
    </row>
    <row r="81" spans="1:7" s="266" customFormat="1">
      <c r="A81" s="265"/>
      <c r="B81" s="265"/>
      <c r="C81" s="265"/>
      <c r="D81" s="265"/>
      <c r="E81" s="265"/>
      <c r="F81" s="20"/>
      <c r="G81" s="20"/>
    </row>
    <row r="82" spans="1:7" s="266" customFormat="1">
      <c r="A82" s="265"/>
      <c r="B82" s="265"/>
      <c r="C82" s="265"/>
      <c r="D82" s="265"/>
      <c r="E82" s="265"/>
      <c r="F82" s="20"/>
      <c r="G82" s="20"/>
    </row>
    <row r="83" spans="1:7" s="266" customFormat="1">
      <c r="A83" s="265"/>
      <c r="B83" s="265"/>
      <c r="C83" s="265"/>
      <c r="D83" s="265"/>
      <c r="E83" s="265"/>
      <c r="F83" s="20"/>
      <c r="G83" s="20"/>
    </row>
    <row r="84" spans="1:7" s="266" customFormat="1">
      <c r="A84" s="265"/>
      <c r="B84" s="265"/>
      <c r="C84" s="265"/>
      <c r="D84" s="265"/>
      <c r="E84" s="265"/>
      <c r="F84" s="20"/>
      <c r="G84" s="20"/>
    </row>
    <row r="85" spans="1:7" s="266" customFormat="1">
      <c r="A85" s="265"/>
      <c r="B85" s="265"/>
      <c r="C85" s="265"/>
      <c r="D85" s="265"/>
      <c r="E85" s="265"/>
      <c r="F85" s="20"/>
      <c r="G85" s="20"/>
    </row>
    <row r="86" spans="1:7" s="266" customFormat="1">
      <c r="A86" s="265"/>
      <c r="B86" s="265"/>
      <c r="C86" s="265"/>
      <c r="D86" s="265"/>
      <c r="E86" s="265"/>
      <c r="F86" s="20"/>
      <c r="G86" s="20"/>
    </row>
    <row r="87" spans="1:7" s="266" customFormat="1">
      <c r="A87" s="265"/>
      <c r="B87" s="265"/>
      <c r="C87" s="265"/>
      <c r="D87" s="265"/>
      <c r="E87" s="265"/>
      <c r="F87" s="20"/>
      <c r="G87" s="20"/>
    </row>
    <row r="88" spans="1:7" s="266" customFormat="1">
      <c r="A88" s="265"/>
      <c r="B88" s="265"/>
      <c r="C88" s="265"/>
      <c r="D88" s="265"/>
      <c r="E88" s="265"/>
      <c r="F88" s="20"/>
      <c r="G88" s="20"/>
    </row>
    <row r="89" spans="1:7" s="266" customFormat="1">
      <c r="A89" s="265"/>
      <c r="B89" s="265"/>
      <c r="C89" s="265"/>
      <c r="D89" s="265"/>
      <c r="E89" s="265"/>
      <c r="F89" s="20"/>
      <c r="G89" s="20"/>
    </row>
    <row r="90" spans="1:7" s="266" customFormat="1">
      <c r="A90" s="265"/>
      <c r="B90" s="265"/>
      <c r="C90" s="265"/>
      <c r="D90" s="265"/>
      <c r="E90" s="265"/>
      <c r="F90" s="20"/>
      <c r="G90" s="20"/>
    </row>
    <row r="91" spans="1:7" s="266" customFormat="1">
      <c r="A91" s="265"/>
      <c r="B91" s="265"/>
      <c r="C91" s="265"/>
      <c r="D91" s="265"/>
      <c r="E91" s="265"/>
      <c r="F91" s="20"/>
      <c r="G91" s="20"/>
    </row>
    <row r="92" spans="1:7" s="266" customFormat="1">
      <c r="A92" s="265"/>
      <c r="B92" s="265"/>
      <c r="C92" s="265"/>
      <c r="D92" s="265"/>
      <c r="E92" s="265"/>
      <c r="F92" s="20"/>
      <c r="G92" s="20"/>
    </row>
    <row r="93" spans="1:7" s="266" customFormat="1">
      <c r="A93" s="265"/>
      <c r="B93" s="265"/>
      <c r="C93" s="265"/>
      <c r="D93" s="265"/>
      <c r="E93" s="265"/>
      <c r="F93" s="20"/>
      <c r="G93" s="20"/>
    </row>
    <row r="94" spans="1:7" s="266" customFormat="1">
      <c r="A94" s="265"/>
      <c r="B94" s="265"/>
      <c r="C94" s="265"/>
      <c r="D94" s="265"/>
      <c r="E94" s="265"/>
      <c r="F94" s="20"/>
      <c r="G94" s="20"/>
    </row>
    <row r="95" spans="1:7" s="266" customFormat="1">
      <c r="A95" s="265"/>
      <c r="B95" s="265"/>
      <c r="C95" s="265"/>
      <c r="D95" s="265"/>
      <c r="E95" s="265"/>
      <c r="F95" s="20"/>
      <c r="G95" s="20"/>
    </row>
    <row r="96" spans="1:7" s="266" customFormat="1">
      <c r="A96" s="265"/>
      <c r="B96" s="265"/>
      <c r="C96" s="265"/>
      <c r="D96" s="265"/>
      <c r="E96" s="265"/>
      <c r="F96" s="20"/>
      <c r="G96" s="20"/>
    </row>
    <row r="97" spans="1:7" s="266" customFormat="1">
      <c r="A97" s="265"/>
      <c r="B97" s="265"/>
      <c r="C97" s="265"/>
      <c r="D97" s="265"/>
      <c r="E97" s="265"/>
      <c r="F97" s="20"/>
      <c r="G97" s="20"/>
    </row>
    <row r="98" spans="1:7" s="266" customFormat="1">
      <c r="A98" s="265"/>
      <c r="B98" s="265"/>
      <c r="C98" s="265"/>
      <c r="D98" s="265"/>
      <c r="E98" s="265"/>
      <c r="F98" s="20"/>
      <c r="G98" s="20"/>
    </row>
    <row r="99" spans="1:7" s="266" customFormat="1">
      <c r="A99" s="265"/>
      <c r="B99" s="265"/>
      <c r="C99" s="265"/>
      <c r="D99" s="265"/>
      <c r="E99" s="265"/>
      <c r="F99" s="20"/>
      <c r="G99" s="20"/>
    </row>
    <row r="100" spans="1:7" s="266" customFormat="1">
      <c r="A100" s="265"/>
      <c r="B100" s="265"/>
      <c r="C100" s="265"/>
      <c r="D100" s="265"/>
      <c r="E100" s="265"/>
      <c r="F100" s="20"/>
      <c r="G100" s="20"/>
    </row>
    <row r="101" spans="1:7" s="266" customFormat="1">
      <c r="A101" s="265"/>
      <c r="B101" s="265"/>
      <c r="C101" s="265"/>
      <c r="D101" s="265"/>
      <c r="E101" s="265"/>
      <c r="F101" s="20"/>
      <c r="G101" s="20"/>
    </row>
    <row r="102" spans="1:7" s="266" customFormat="1">
      <c r="A102" s="265"/>
      <c r="B102" s="265"/>
      <c r="C102" s="265"/>
      <c r="D102" s="265"/>
      <c r="E102" s="265"/>
      <c r="F102" s="20"/>
      <c r="G102" s="20"/>
    </row>
    <row r="103" spans="1:7" s="266" customFormat="1">
      <c r="A103" s="265"/>
      <c r="B103" s="265"/>
      <c r="C103" s="265"/>
      <c r="D103" s="265"/>
      <c r="E103" s="265"/>
      <c r="F103" s="20"/>
      <c r="G103" s="20"/>
    </row>
    <row r="104" spans="1:7" s="266" customFormat="1">
      <c r="A104" s="265"/>
      <c r="B104" s="265"/>
      <c r="C104" s="265"/>
      <c r="D104" s="265"/>
      <c r="E104" s="265"/>
      <c r="F104" s="20"/>
      <c r="G104" s="20"/>
    </row>
    <row r="105" spans="1:7" s="266" customFormat="1">
      <c r="A105" s="265"/>
      <c r="B105" s="265"/>
      <c r="C105" s="265"/>
      <c r="D105" s="265"/>
      <c r="E105" s="265"/>
      <c r="F105" s="20"/>
      <c r="G105" s="20"/>
    </row>
    <row r="106" spans="1:7" s="266" customFormat="1">
      <c r="A106" s="265"/>
      <c r="B106" s="265"/>
      <c r="C106" s="265"/>
      <c r="D106" s="265"/>
      <c r="E106" s="265"/>
      <c r="F106" s="20"/>
      <c r="G106" s="20"/>
    </row>
    <row r="107" spans="1:7" s="266" customFormat="1">
      <c r="A107" s="265"/>
      <c r="B107" s="265"/>
      <c r="C107" s="265"/>
      <c r="D107" s="265"/>
      <c r="E107" s="265"/>
      <c r="F107" s="20"/>
      <c r="G107" s="20"/>
    </row>
    <row r="108" spans="1:7" s="266" customFormat="1">
      <c r="A108" s="265"/>
      <c r="B108" s="265"/>
      <c r="C108" s="265"/>
      <c r="D108" s="265"/>
      <c r="E108" s="265"/>
      <c r="F108" s="20"/>
      <c r="G108" s="20"/>
    </row>
    <row r="109" spans="1:7" s="266" customFormat="1">
      <c r="A109" s="265"/>
      <c r="B109" s="265"/>
      <c r="C109" s="265"/>
      <c r="D109" s="265"/>
      <c r="E109" s="265"/>
      <c r="F109" s="20"/>
      <c r="G109" s="20"/>
    </row>
    <row r="110" spans="1:7" s="266" customFormat="1">
      <c r="A110" s="265"/>
      <c r="B110" s="265"/>
      <c r="C110" s="265"/>
      <c r="D110" s="265"/>
      <c r="E110" s="265"/>
      <c r="F110" s="20"/>
      <c r="G110" s="20"/>
    </row>
    <row r="111" spans="1:7" s="266" customFormat="1">
      <c r="A111" s="265"/>
      <c r="B111" s="265"/>
      <c r="C111" s="265"/>
      <c r="D111" s="265"/>
      <c r="E111" s="265"/>
      <c r="F111" s="20"/>
      <c r="G111" s="20"/>
    </row>
    <row r="112" spans="1:7" s="266" customFormat="1">
      <c r="A112" s="265"/>
      <c r="B112" s="265"/>
      <c r="C112" s="265"/>
      <c r="D112" s="265"/>
      <c r="E112" s="265"/>
      <c r="F112" s="20"/>
      <c r="G112" s="20"/>
    </row>
    <row r="113" spans="1:7" s="266" customFormat="1">
      <c r="A113" s="265"/>
      <c r="B113" s="265"/>
      <c r="C113" s="265"/>
      <c r="D113" s="265"/>
      <c r="E113" s="265"/>
      <c r="F113" s="20"/>
      <c r="G113" s="20"/>
    </row>
    <row r="114" spans="1:7" s="266" customFormat="1">
      <c r="A114" s="265"/>
      <c r="B114" s="265"/>
      <c r="C114" s="265"/>
      <c r="D114" s="265"/>
      <c r="E114" s="265"/>
      <c r="F114" s="20"/>
      <c r="G114" s="20"/>
    </row>
    <row r="115" spans="1:7" s="266" customFormat="1">
      <c r="A115" s="265"/>
      <c r="B115" s="265"/>
      <c r="C115" s="265"/>
      <c r="D115" s="265"/>
      <c r="E115" s="265"/>
      <c r="F115" s="20"/>
      <c r="G115" s="20"/>
    </row>
    <row r="116" spans="1:7" s="266" customFormat="1">
      <c r="A116" s="265"/>
      <c r="B116" s="265"/>
      <c r="C116" s="265"/>
      <c r="D116" s="265"/>
      <c r="E116" s="265"/>
      <c r="F116" s="20"/>
      <c r="G116" s="20"/>
    </row>
    <row r="117" spans="1:7" s="266" customFormat="1">
      <c r="A117" s="265"/>
      <c r="B117" s="265"/>
      <c r="C117" s="265"/>
      <c r="D117" s="265"/>
      <c r="E117" s="265"/>
      <c r="F117" s="20"/>
      <c r="G117" s="20"/>
    </row>
    <row r="118" spans="1:7" s="266" customFormat="1">
      <c r="A118" s="265"/>
      <c r="B118" s="265"/>
      <c r="C118" s="265"/>
      <c r="D118" s="265"/>
      <c r="E118" s="265"/>
      <c r="F118" s="20"/>
      <c r="G118" s="20"/>
    </row>
    <row r="119" spans="1:7" s="266" customFormat="1">
      <c r="A119" s="265"/>
      <c r="B119" s="265"/>
      <c r="C119" s="265"/>
      <c r="D119" s="265"/>
      <c r="E119" s="265"/>
      <c r="F119" s="20"/>
      <c r="G119" s="20"/>
    </row>
    <row r="120" spans="1:7" s="266" customFormat="1">
      <c r="A120" s="265"/>
      <c r="B120" s="265"/>
      <c r="C120" s="265"/>
      <c r="D120" s="265"/>
      <c r="E120" s="265"/>
      <c r="F120" s="20"/>
      <c r="G120" s="20"/>
    </row>
    <row r="121" spans="1:7" s="266" customFormat="1">
      <c r="A121" s="265"/>
      <c r="B121" s="265"/>
      <c r="C121" s="265"/>
      <c r="D121" s="265"/>
      <c r="E121" s="265"/>
      <c r="F121" s="20"/>
      <c r="G121" s="20"/>
    </row>
    <row r="122" spans="1:7" s="266" customFormat="1">
      <c r="A122" s="265"/>
      <c r="B122" s="265"/>
      <c r="C122" s="265"/>
      <c r="D122" s="265"/>
      <c r="E122" s="265"/>
      <c r="F122" s="20"/>
      <c r="G122" s="20"/>
    </row>
    <row r="123" spans="1:7" s="266" customFormat="1">
      <c r="A123" s="265"/>
      <c r="B123" s="265"/>
      <c r="C123" s="265"/>
      <c r="D123" s="265"/>
      <c r="E123" s="265"/>
      <c r="F123" s="20"/>
      <c r="G123" s="20"/>
    </row>
    <row r="124" spans="1:7" s="266" customFormat="1">
      <c r="A124" s="265"/>
      <c r="B124" s="265"/>
      <c r="C124" s="265"/>
      <c r="D124" s="265"/>
      <c r="E124" s="265"/>
      <c r="F124" s="20"/>
      <c r="G124" s="20"/>
    </row>
    <row r="125" spans="1:7" s="266" customFormat="1">
      <c r="A125" s="265"/>
      <c r="B125" s="265"/>
      <c r="C125" s="265"/>
      <c r="D125" s="265"/>
      <c r="E125" s="265"/>
      <c r="F125" s="20"/>
      <c r="G125" s="20"/>
    </row>
    <row r="126" spans="1:7" s="266" customFormat="1">
      <c r="A126" s="265"/>
      <c r="B126" s="265"/>
      <c r="C126" s="265"/>
      <c r="D126" s="265"/>
      <c r="E126" s="265"/>
      <c r="F126" s="20"/>
      <c r="G126" s="20"/>
    </row>
    <row r="127" spans="1:7" s="266" customFormat="1">
      <c r="A127" s="265"/>
      <c r="B127" s="265"/>
      <c r="C127" s="265"/>
      <c r="D127" s="265"/>
      <c r="E127" s="265"/>
      <c r="F127" s="20"/>
      <c r="G127" s="20"/>
    </row>
    <row r="128" spans="1:7" s="266" customFormat="1">
      <c r="A128" s="265"/>
      <c r="B128" s="265"/>
      <c r="C128" s="265"/>
      <c r="D128" s="265"/>
      <c r="E128" s="265"/>
      <c r="F128" s="20"/>
      <c r="G128" s="20"/>
    </row>
    <row r="129" spans="1:7" s="266" customFormat="1">
      <c r="A129" s="265"/>
      <c r="B129" s="265"/>
      <c r="C129" s="265"/>
      <c r="D129" s="265"/>
      <c r="E129" s="265"/>
      <c r="F129" s="20"/>
      <c r="G129" s="20"/>
    </row>
    <row r="130" spans="1:7" s="266" customFormat="1">
      <c r="A130" s="265"/>
      <c r="B130" s="265"/>
      <c r="C130" s="265"/>
      <c r="D130" s="265"/>
      <c r="E130" s="265"/>
      <c r="F130" s="20"/>
      <c r="G130" s="20"/>
    </row>
    <row r="131" spans="1:7" s="266" customFormat="1">
      <c r="A131" s="265"/>
      <c r="B131" s="265"/>
      <c r="C131" s="265"/>
      <c r="D131" s="265"/>
      <c r="E131" s="265"/>
      <c r="F131" s="20"/>
      <c r="G131" s="20"/>
    </row>
    <row r="132" spans="1:7" s="266" customFormat="1">
      <c r="A132" s="265"/>
      <c r="B132" s="265"/>
      <c r="C132" s="265"/>
      <c r="D132" s="265"/>
      <c r="E132" s="265"/>
      <c r="F132" s="20"/>
      <c r="G132" s="20"/>
    </row>
    <row r="133" spans="1:7" s="266" customFormat="1">
      <c r="A133" s="265"/>
      <c r="B133" s="265"/>
      <c r="C133" s="265"/>
      <c r="D133" s="265"/>
      <c r="E133" s="265"/>
      <c r="F133" s="20"/>
      <c r="G133" s="20"/>
    </row>
    <row r="134" spans="1:7" s="266" customFormat="1">
      <c r="A134" s="265"/>
      <c r="B134" s="265"/>
      <c r="C134" s="265"/>
      <c r="D134" s="265"/>
      <c r="E134" s="265"/>
      <c r="F134" s="20"/>
      <c r="G134" s="20"/>
    </row>
    <row r="135" spans="1:7" s="266" customFormat="1">
      <c r="A135" s="265"/>
      <c r="B135" s="265"/>
      <c r="C135" s="265"/>
      <c r="D135" s="265"/>
      <c r="E135" s="265"/>
      <c r="F135" s="20"/>
      <c r="G135" s="20"/>
    </row>
    <row r="136" spans="1:7" s="266" customFormat="1">
      <c r="A136" s="265"/>
      <c r="B136" s="265"/>
      <c r="C136" s="265"/>
      <c r="D136" s="265"/>
      <c r="E136" s="265"/>
      <c r="F136" s="20"/>
      <c r="G136" s="20"/>
    </row>
    <row r="137" spans="1:7" s="266" customFormat="1">
      <c r="A137" s="265"/>
      <c r="B137" s="265"/>
      <c r="C137" s="265"/>
      <c r="D137" s="265"/>
      <c r="E137" s="265"/>
      <c r="F137" s="20"/>
      <c r="G137" s="20"/>
    </row>
    <row r="138" spans="1:7" s="266" customFormat="1">
      <c r="A138" s="265"/>
      <c r="B138" s="265"/>
      <c r="C138" s="265"/>
      <c r="D138" s="265"/>
      <c r="E138" s="265"/>
      <c r="F138" s="20"/>
      <c r="G138" s="20"/>
    </row>
    <row r="139" spans="1:7" s="266" customFormat="1">
      <c r="A139" s="265"/>
      <c r="B139" s="265"/>
      <c r="C139" s="265"/>
      <c r="D139" s="265"/>
      <c r="E139" s="265"/>
      <c r="F139" s="20"/>
      <c r="G139" s="20"/>
    </row>
    <row r="140" spans="1:7" s="266" customFormat="1">
      <c r="A140" s="265"/>
      <c r="B140" s="265"/>
      <c r="C140" s="265"/>
      <c r="D140" s="265"/>
      <c r="E140" s="265"/>
      <c r="F140" s="20"/>
      <c r="G140" s="20"/>
    </row>
    <row r="141" spans="1:7" s="266" customFormat="1">
      <c r="A141" s="265"/>
      <c r="B141" s="265"/>
      <c r="C141" s="265"/>
      <c r="D141" s="265"/>
      <c r="E141" s="265"/>
      <c r="F141" s="20"/>
      <c r="G141" s="20"/>
    </row>
    <row r="142" spans="1:7" s="266" customFormat="1">
      <c r="A142" s="265"/>
      <c r="B142" s="265"/>
      <c r="C142" s="265"/>
      <c r="D142" s="265"/>
      <c r="E142" s="265"/>
      <c r="F142" s="20"/>
      <c r="G142" s="20"/>
    </row>
    <row r="143" spans="1:7" s="266" customFormat="1">
      <c r="A143" s="265"/>
      <c r="B143" s="265"/>
      <c r="C143" s="265"/>
      <c r="D143" s="265"/>
      <c r="E143" s="265"/>
      <c r="F143" s="20"/>
      <c r="G143" s="20"/>
    </row>
    <row r="144" spans="1:7" s="266" customFormat="1">
      <c r="A144" s="265"/>
      <c r="B144" s="265"/>
      <c r="C144" s="265"/>
      <c r="D144" s="265"/>
      <c r="E144" s="265"/>
      <c r="F144" s="20"/>
      <c r="G144" s="20"/>
    </row>
    <row r="145" spans="1:13" s="266" customFormat="1">
      <c r="A145" s="265"/>
      <c r="B145" s="265"/>
      <c r="C145" s="265"/>
      <c r="D145" s="265"/>
      <c r="E145" s="265"/>
      <c r="F145" s="20"/>
      <c r="G145" s="20"/>
      <c r="M145" s="265"/>
    </row>
    <row r="146" spans="1:13" s="266" customFormat="1">
      <c r="A146" s="265"/>
      <c r="B146" s="265"/>
      <c r="C146" s="265"/>
      <c r="D146" s="265"/>
      <c r="E146" s="265"/>
      <c r="F146" s="20"/>
      <c r="G146" s="20"/>
      <c r="M146" s="265"/>
    </row>
    <row r="147" spans="1:13" s="266" customFormat="1">
      <c r="A147" s="265"/>
      <c r="B147" s="265"/>
      <c r="C147" s="265"/>
      <c r="D147" s="265"/>
      <c r="E147" s="265"/>
      <c r="F147" s="20"/>
      <c r="G147" s="20"/>
      <c r="M147" s="265"/>
    </row>
    <row r="2376" spans="13:13">
      <c r="M2376" s="265" t="s">
        <v>194</v>
      </c>
    </row>
  </sheetData>
  <conditionalFormatting sqref="H2">
    <cfRule type="containsText" dxfId="8" priority="1" operator="containsText" text="TRUE">
      <formula>NOT(ISERROR(SEARCH("TRUE",H2)))</formula>
    </cfRule>
  </conditionalFormatting>
  <dataValidations count="1">
    <dataValidation type="list" allowBlank="1" showInputMessage="1" showErrorMessage="1" sqref="F5" xr:uid="{00000000-0002-0000-0F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>
    <pageSetUpPr fitToPage="1"/>
  </sheetPr>
  <dimension ref="A1:XES168"/>
  <sheetViews>
    <sheetView showGridLines="0" zoomScale="70" zoomScaleNormal="70" workbookViewId="0">
      <pane xSplit="6" ySplit="12" topLeftCell="G13" activePane="bottomRight" state="frozen"/>
      <selection activeCell="B71" sqref="B71"/>
      <selection pane="topRight" activeCell="B71" sqref="B71"/>
      <selection pane="bottomLeft" activeCell="B71" sqref="B71"/>
      <selection pane="bottomRight" activeCell="A7" sqref="A7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65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65" customWidth="1"/>
    <col min="37" max="37" width="3.5703125" customWidth="1"/>
    <col min="38" max="38" width="11.5703125" customWidth="1"/>
    <col min="40" max="40" width="10.5703125" bestFit="1" customWidth="1"/>
  </cols>
  <sheetData>
    <row r="1" spans="1:4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40" ht="17.25" customHeight="1">
      <c r="A2" s="187" t="s">
        <v>35</v>
      </c>
      <c r="B2" s="186"/>
      <c r="C2" s="186"/>
      <c r="D2" s="187" t="s">
        <v>150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5"/>
      <c r="AN2" s="5"/>
    </row>
    <row r="3" spans="1:40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</row>
    <row r="4" spans="1:40" ht="15">
      <c r="A4" s="30"/>
      <c r="B4" s="4"/>
      <c r="C4" s="4"/>
      <c r="D4" s="4"/>
      <c r="F4" s="14"/>
    </row>
    <row r="5" spans="1:40" ht="15">
      <c r="A5" s="5" t="s">
        <v>172</v>
      </c>
      <c r="B5" s="4"/>
      <c r="C5" s="4"/>
      <c r="D5" s="32">
        <f>INDEX(Project_inputs!$J$90:$M$96, MATCH($D$2, Project_inputs!$C$90:$C$96, 0), MATCH($A5, Project_inputs!$J$89:$M$89,0))</f>
        <v>2019</v>
      </c>
    </row>
    <row r="6" spans="1:40" ht="15">
      <c r="A6" s="5" t="s">
        <v>30</v>
      </c>
      <c r="B6" s="4"/>
      <c r="C6" s="4"/>
      <c r="D6" s="32">
        <f>INDEX(Project_inputs!$J$90:$M$96, MATCH($D$2, Project_inputs!$C$90:$C$96, 0), MATCH($A6, Project_inputs!$J$89:$M$89,0))</f>
        <v>2019</v>
      </c>
    </row>
    <row r="7" spans="1:40" ht="15">
      <c r="A7" s="267" t="s">
        <v>18</v>
      </c>
      <c r="B7" s="4"/>
      <c r="C7" s="4"/>
      <c r="D7" s="32">
        <f>INDEX(Project_inputs!$J$90:$M$96, MATCH($D$2, Project_inputs!$C$90:$C$96, 0), MATCH($A7, Project_inputs!$J$89:$M$89,0))</f>
        <v>2019</v>
      </c>
    </row>
    <row r="8" spans="1:40" ht="15">
      <c r="A8" s="5"/>
      <c r="B8" s="4"/>
      <c r="C8" s="4"/>
      <c r="D8" s="32"/>
    </row>
    <row r="9" spans="1:40" ht="15">
      <c r="A9" s="5"/>
      <c r="B9" s="4"/>
      <c r="C9" s="4"/>
      <c r="D9" s="32"/>
    </row>
    <row r="10" spans="1:40" ht="15">
      <c r="A10" s="30"/>
      <c r="B10" s="123"/>
      <c r="C10" s="123"/>
      <c r="D10" s="123"/>
      <c r="E10" s="30"/>
      <c r="F10" s="30"/>
      <c r="G10" s="30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40">
      <c r="B11" s="114"/>
      <c r="C11" s="114"/>
      <c r="D11" s="114"/>
      <c r="E11" s="114"/>
      <c r="F11" s="114"/>
      <c r="G11" s="103"/>
      <c r="H11" s="114">
        <v>2019</v>
      </c>
      <c r="I11" s="114">
        <f>H11</f>
        <v>2019</v>
      </c>
      <c r="J11" s="115">
        <f>H11</f>
        <v>2019</v>
      </c>
      <c r="K11" s="114">
        <f t="shared" ref="K11:M11" si="0">H11+1</f>
        <v>2020</v>
      </c>
      <c r="L11" s="114">
        <f t="shared" si="0"/>
        <v>2020</v>
      </c>
      <c r="M11" s="115">
        <f t="shared" si="0"/>
        <v>2020</v>
      </c>
      <c r="N11" s="114">
        <f t="shared" ref="N11" si="1">K11+1</f>
        <v>2021</v>
      </c>
      <c r="O11" s="114">
        <f t="shared" ref="O11" si="2">L11+1</f>
        <v>2021</v>
      </c>
      <c r="P11" s="115">
        <f t="shared" ref="P11" si="3">M11+1</f>
        <v>2021</v>
      </c>
      <c r="Q11" s="114">
        <f t="shared" ref="Q11" si="4">N11+1</f>
        <v>2022</v>
      </c>
      <c r="R11" s="114">
        <f t="shared" ref="R11" si="5">O11+1</f>
        <v>2022</v>
      </c>
      <c r="S11" s="115">
        <f t="shared" ref="S11" si="6">P11+1</f>
        <v>2022</v>
      </c>
      <c r="T11" s="114">
        <f t="shared" ref="T11" si="7">Q11+1</f>
        <v>2023</v>
      </c>
      <c r="U11" s="114">
        <f t="shared" ref="U11" si="8">R11+1</f>
        <v>2023</v>
      </c>
      <c r="V11" s="115">
        <f t="shared" ref="V11" si="9">S11+1</f>
        <v>2023</v>
      </c>
      <c r="W11" s="114">
        <f t="shared" ref="W11" si="10">T11+1</f>
        <v>2024</v>
      </c>
      <c r="X11" s="114">
        <f t="shared" ref="X11" si="11">U11+1</f>
        <v>2024</v>
      </c>
      <c r="Y11" s="115">
        <f t="shared" ref="Y11" si="12">V11+1</f>
        <v>2024</v>
      </c>
      <c r="Z11" s="114">
        <f t="shared" ref="Z11" si="13">W11+1</f>
        <v>2025</v>
      </c>
      <c r="AA11" s="114">
        <f t="shared" ref="AA11" si="14">X11+1</f>
        <v>2025</v>
      </c>
      <c r="AB11" s="115">
        <f t="shared" ref="AB11" si="15">Y11+1</f>
        <v>2025</v>
      </c>
      <c r="AD11" s="116">
        <f>H11</f>
        <v>2019</v>
      </c>
      <c r="AE11" s="116">
        <f t="shared" ref="AE11:AJ11" si="16">AD11+1</f>
        <v>2020</v>
      </c>
      <c r="AF11" s="116">
        <f t="shared" si="16"/>
        <v>2021</v>
      </c>
      <c r="AG11" s="116">
        <f t="shared" si="16"/>
        <v>2022</v>
      </c>
      <c r="AH11" s="116">
        <f t="shared" si="16"/>
        <v>2023</v>
      </c>
      <c r="AI11" s="116">
        <f t="shared" si="16"/>
        <v>2024</v>
      </c>
      <c r="AJ11" s="116">
        <f t="shared" si="16"/>
        <v>2025</v>
      </c>
      <c r="AL11" s="114" t="s">
        <v>0</v>
      </c>
    </row>
    <row r="12" spans="1:40" s="8" customFormat="1" ht="15.75">
      <c r="A12" s="6"/>
      <c r="B12" s="85"/>
      <c r="C12" s="85"/>
      <c r="D12" s="85"/>
      <c r="E12" s="85"/>
      <c r="F12" s="85"/>
      <c r="G12" s="105"/>
      <c r="H12" s="85" t="s">
        <v>4</v>
      </c>
      <c r="I12" s="85" t="s">
        <v>1</v>
      </c>
      <c r="J12" s="101" t="s">
        <v>15</v>
      </c>
      <c r="K12" s="85" t="s">
        <v>4</v>
      </c>
      <c r="L12" s="85" t="s">
        <v>1</v>
      </c>
      <c r="M12" s="101" t="s">
        <v>15</v>
      </c>
      <c r="N12" s="85" t="s">
        <v>4</v>
      </c>
      <c r="O12" s="85" t="s">
        <v>1</v>
      </c>
      <c r="P12" s="101" t="s">
        <v>15</v>
      </c>
      <c r="Q12" s="85" t="s">
        <v>4</v>
      </c>
      <c r="R12" s="85" t="s">
        <v>1</v>
      </c>
      <c r="S12" s="101" t="s">
        <v>15</v>
      </c>
      <c r="T12" s="85" t="s">
        <v>4</v>
      </c>
      <c r="U12" s="85" t="s">
        <v>1</v>
      </c>
      <c r="V12" s="101" t="s">
        <v>15</v>
      </c>
      <c r="W12" s="85" t="s">
        <v>4</v>
      </c>
      <c r="X12" s="85" t="s">
        <v>1</v>
      </c>
      <c r="Y12" s="101" t="s">
        <v>15</v>
      </c>
      <c r="Z12" s="85" t="s">
        <v>4</v>
      </c>
      <c r="AA12" s="85" t="s">
        <v>1</v>
      </c>
      <c r="AB12" s="101" t="s">
        <v>15</v>
      </c>
      <c r="AC12"/>
      <c r="AD12" s="108" t="s">
        <v>0</v>
      </c>
      <c r="AE12" s="108" t="s">
        <v>0</v>
      </c>
      <c r="AF12" s="108" t="s">
        <v>0</v>
      </c>
      <c r="AG12" s="108" t="s">
        <v>0</v>
      </c>
      <c r="AH12" s="108" t="s">
        <v>0</v>
      </c>
      <c r="AI12" s="108" t="s">
        <v>0</v>
      </c>
      <c r="AJ12" s="108" t="s">
        <v>0</v>
      </c>
      <c r="AL12" s="108" t="s">
        <v>52</v>
      </c>
    </row>
    <row r="13" spans="1:40" s="8" customFormat="1" ht="15.75">
      <c r="A13" s="6"/>
      <c r="B13" s="6"/>
      <c r="C13" s="6"/>
      <c r="D13" s="6"/>
      <c r="E13" s="6"/>
      <c r="F13" s="6"/>
      <c r="G13" s="105"/>
      <c r="H13" s="281"/>
      <c r="I13" s="281"/>
      <c r="J13" s="282"/>
      <c r="K13" s="281"/>
      <c r="L13" s="281"/>
      <c r="M13" s="282"/>
      <c r="N13" s="281"/>
      <c r="O13" s="281"/>
      <c r="P13" s="282"/>
      <c r="Q13" s="281"/>
      <c r="R13" s="281"/>
      <c r="S13" s="282"/>
      <c r="T13" s="281"/>
      <c r="U13" s="281"/>
      <c r="V13" s="282"/>
      <c r="W13" s="281"/>
      <c r="X13" s="281"/>
      <c r="Y13" s="282"/>
      <c r="Z13" s="281"/>
      <c r="AA13" s="281"/>
      <c r="AB13" s="282"/>
      <c r="AC13"/>
      <c r="AD13" s="122"/>
      <c r="AE13" s="122"/>
      <c r="AF13" s="122"/>
      <c r="AG13" s="122"/>
      <c r="AH13" s="122"/>
      <c r="AI13" s="122"/>
      <c r="AJ13" s="122"/>
      <c r="AL13" s="122"/>
    </row>
    <row r="14" spans="1:40" ht="15">
      <c r="B14" s="9" t="s">
        <v>172</v>
      </c>
      <c r="C14" s="9"/>
      <c r="D14" s="9"/>
      <c r="E14" s="9"/>
      <c r="F14" s="9"/>
      <c r="G14" s="102"/>
      <c r="H14" s="9"/>
      <c r="I14" s="9"/>
      <c r="J14" s="102"/>
      <c r="K14" s="9"/>
      <c r="L14" s="9"/>
      <c r="M14" s="102"/>
      <c r="N14" s="9"/>
      <c r="O14" s="9"/>
      <c r="P14" s="102"/>
      <c r="Q14" s="9"/>
      <c r="R14" s="9"/>
      <c r="S14" s="102"/>
      <c r="T14" s="9"/>
      <c r="U14" s="9"/>
      <c r="V14" s="102"/>
      <c r="W14" s="9"/>
      <c r="X14" s="9"/>
      <c r="Y14" s="102"/>
      <c r="Z14" s="9"/>
      <c r="AA14" s="9"/>
      <c r="AB14" s="102"/>
      <c r="AC14" s="9"/>
      <c r="AD14" s="109"/>
      <c r="AE14" s="109"/>
      <c r="AF14" s="109"/>
      <c r="AG14" s="109"/>
      <c r="AH14" s="109"/>
      <c r="AI14" s="109"/>
      <c r="AJ14" s="109"/>
      <c r="AK14" s="9"/>
      <c r="AL14" s="109"/>
    </row>
    <row r="15" spans="1:40">
      <c r="D15" s="11" t="s">
        <v>172</v>
      </c>
      <c r="F15" s="12"/>
      <c r="G15" s="103"/>
      <c r="H15" s="285">
        <f>IF(H$11=$D$6, ART_volumes!$J15*ART_volumes!$K15,0)</f>
        <v>0</v>
      </c>
      <c r="I15" s="285">
        <f ca="1">IF(I$11=IF($D15=$A$5, $D$5, IF(OR($D15="ESV observed compliance", $D15 = $A$7),$D$7, $D$6)), SUMPRODUCT(ART_volumes!$Q15:$U15,ART_volumes!$Q$13:$U$13)+ART_volumes!$O15,0)</f>
        <v>985323.92030508479</v>
      </c>
      <c r="J15" s="286">
        <f>IF(J$11=$D$6, ART_volumes!$M15,0)</f>
        <v>0</v>
      </c>
      <c r="K15" s="285">
        <f>IF(K$11=$D$6, ART_volumes!$J15*ART_volumes!$K15,0)</f>
        <v>0</v>
      </c>
      <c r="L15" s="285">
        <f>IF(L$11=IF($D15=$A$5, $D$5, IF(OR($D15="ESV observed compliance", $D15 = $A$7),$D$7, $D$6)), SUMPRODUCT(ART_volumes!$Q15:$U15,ART_volumes!$Q$13:$U$13)+ART_volumes!$O15,0)</f>
        <v>0</v>
      </c>
      <c r="M15" s="286">
        <f>IF(M$11=$D$6, ART_volumes!$M15,0)</f>
        <v>0</v>
      </c>
      <c r="N15" s="285">
        <f>IF(N$11=$D$6, ART_volumes!$J15*ART_volumes!$K15,0)</f>
        <v>0</v>
      </c>
      <c r="O15" s="285">
        <f>IF(O$11=IF($D15=$A$5, $D$5, IF(OR($D15="ESV observed compliance", $D15 = $A$7),$D$7, $D$6)), SUMPRODUCT(ART_volumes!$Q15:$U15,ART_volumes!$Q$13:$U$13)+ART_volumes!$O15,0)</f>
        <v>0</v>
      </c>
      <c r="P15" s="286">
        <f>IF(P$11=$D$6, ART_volumes!$M15,0)</f>
        <v>0</v>
      </c>
      <c r="Q15" s="285">
        <f>IF(Q$11=$D$6, ART_volumes!$J15*ART_volumes!$K15,0)</f>
        <v>0</v>
      </c>
      <c r="R15" s="285">
        <f>IF(R$11=IF($D15=$A$5, $D$5, IF(OR($D15="ESV observed compliance", $D15 = $A$7),$D$7, $D$6)), SUMPRODUCT(ART_volumes!$Q15:$U15,ART_volumes!$Q$13:$U$13)+ART_volumes!$O15,0)</f>
        <v>0</v>
      </c>
      <c r="S15" s="286">
        <f>IF(S$11=$D$6, ART_volumes!$M15,0)</f>
        <v>0</v>
      </c>
      <c r="T15" s="285">
        <f>IF(T$11=$D$6, ART_volumes!$J15*ART_volumes!$K15,0)</f>
        <v>0</v>
      </c>
      <c r="U15" s="285">
        <f>IF(U$11=IF($D15=$A$5, $D$5, IF(OR($D15="ESV observed compliance", $D15 = $A$7),$D$7, $D$6)), SUMPRODUCT(ART_volumes!$Q15:$U15,ART_volumes!$Q$13:$U$13)+ART_volumes!$O15,0)</f>
        <v>0</v>
      </c>
      <c r="V15" s="286">
        <f>IF(V$11=$D$6, ART_volumes!$M15,0)</f>
        <v>0</v>
      </c>
      <c r="W15" s="285">
        <f>IF(W$11=$D$6, ART_volumes!$J15*ART_volumes!$K15,0)</f>
        <v>0</v>
      </c>
      <c r="X15" s="285">
        <f>IF(X$11=IF($D15=$A$5, $D$5, IF(OR($D15="ESV observed compliance", $D15 = $A$7),$D$7, $D$6)), SUMPRODUCT(ART_volumes!$Q15:$U15,ART_volumes!$Q$13:$U$13)+ART_volumes!$O15,0)</f>
        <v>0</v>
      </c>
      <c r="Y15" s="286">
        <f>IF(Y$11=$D$6, ART_volumes!$M15,0)</f>
        <v>0</v>
      </c>
      <c r="Z15" s="285">
        <f>IF(Z$11=$D$6, ART_volumes!$J15*ART_volumes!$K15,0)</f>
        <v>0</v>
      </c>
      <c r="AA15" s="285">
        <f>IF(AA$11=IF($D15=$A$5, $D$5, IF(OR($D15="ESV observed compliance", $D15 = $A$7),$D$7, $D$6)), SUMPRODUCT(ART_volumes!$Q15:$U15,ART_volumes!$Q$13:$U$13)+ART_volumes!$O15,0)</f>
        <v>0</v>
      </c>
      <c r="AB15" s="286">
        <f>IF(AB$11=$D$6, ART_volumes!$M15,0)</f>
        <v>0</v>
      </c>
      <c r="AC15" s="131"/>
      <c r="AD15" s="287">
        <f t="shared" ref="AD15:AJ15" ca="1" si="17">SUMIF($H$11:$AB$11,AD$11, $H15:$AB15)</f>
        <v>985323.92030508479</v>
      </c>
      <c r="AE15" s="287">
        <f t="shared" si="17"/>
        <v>0</v>
      </c>
      <c r="AF15" s="287">
        <f t="shared" si="17"/>
        <v>0</v>
      </c>
      <c r="AG15" s="287">
        <f t="shared" si="17"/>
        <v>0</v>
      </c>
      <c r="AH15" s="287">
        <f t="shared" si="17"/>
        <v>0</v>
      </c>
      <c r="AI15" s="287">
        <f t="shared" si="17"/>
        <v>0</v>
      </c>
      <c r="AJ15" s="287">
        <f t="shared" si="17"/>
        <v>0</v>
      </c>
      <c r="AK15" s="131"/>
      <c r="AL15" s="287">
        <f ca="1">SUM(AD15:AJ15)</f>
        <v>985323.92030508479</v>
      </c>
    </row>
    <row r="16" spans="1:40">
      <c r="D16" s="11"/>
      <c r="F16" s="12"/>
      <c r="G16" s="103"/>
      <c r="H16" s="47"/>
      <c r="I16" s="47"/>
      <c r="J16" s="103"/>
      <c r="K16" s="47"/>
      <c r="L16" s="47"/>
      <c r="M16" s="103"/>
      <c r="N16" s="47"/>
      <c r="O16" s="47"/>
      <c r="P16" s="103"/>
      <c r="Q16" s="47"/>
      <c r="R16" s="47"/>
      <c r="S16" s="103"/>
      <c r="T16" s="47"/>
      <c r="U16" s="47"/>
      <c r="V16" s="103"/>
      <c r="W16" s="47"/>
      <c r="X16" s="47"/>
      <c r="Y16" s="103"/>
      <c r="Z16" s="47"/>
      <c r="AA16" s="47"/>
      <c r="AB16" s="103"/>
      <c r="AC16" s="47"/>
      <c r="AD16" s="110"/>
      <c r="AE16" s="110"/>
      <c r="AF16" s="110"/>
      <c r="AG16" s="110"/>
      <c r="AH16" s="110"/>
      <c r="AI16" s="110"/>
      <c r="AJ16" s="110"/>
      <c r="AK16" s="47"/>
      <c r="AL16" s="110"/>
    </row>
    <row r="17" spans="2:38" ht="15">
      <c r="B17" s="9" t="s">
        <v>48</v>
      </c>
      <c r="F17" s="12"/>
      <c r="G17" s="103"/>
      <c r="H17" s="18"/>
      <c r="I17" s="18"/>
      <c r="J17" s="103"/>
      <c r="K17" s="18"/>
      <c r="L17" s="18"/>
      <c r="M17" s="103"/>
      <c r="N17" s="18"/>
      <c r="O17" s="18"/>
      <c r="P17" s="103"/>
      <c r="Q17" s="18"/>
      <c r="R17" s="18"/>
      <c r="S17" s="103"/>
      <c r="T17" s="18"/>
      <c r="U17" s="18"/>
      <c r="V17" s="103"/>
      <c r="W17" s="18"/>
      <c r="X17" s="18"/>
      <c r="Y17" s="103"/>
      <c r="Z17" s="18"/>
      <c r="AA17" s="18"/>
      <c r="AB17" s="103"/>
      <c r="AD17" s="110"/>
      <c r="AE17" s="110"/>
      <c r="AF17" s="110"/>
      <c r="AG17" s="110"/>
      <c r="AH17" s="110"/>
      <c r="AI17" s="110"/>
      <c r="AJ17" s="110"/>
      <c r="AL17" s="110"/>
    </row>
    <row r="18" spans="2:38">
      <c r="D18" s="17" t="s">
        <v>115</v>
      </c>
      <c r="E18" s="12"/>
      <c r="F18" s="12"/>
      <c r="G18" s="103"/>
      <c r="H18" s="288">
        <f>IF(H$11=$D$6, ART_volumes!$J18*ART_volumes!$K18,0)</f>
        <v>144907.74631294474</v>
      </c>
      <c r="I18" s="285">
        <f ca="1">IF(I$11=IF($D18=$A$5, $D$5, IF(OR($D18="ESV observed compliance", $D18 = $A$7),$D$7, $D$6)), SUMPRODUCT(ART_volumes!$Q18:$U18,ART_volumes!$Q$13:$U$13)+ART_volumes!$O18,0)</f>
        <v>827412.62369506597</v>
      </c>
      <c r="J18" s="286">
        <f>IF(J$11=$D$6, ART_volumes!$M18,0)</f>
        <v>0</v>
      </c>
      <c r="K18" s="285">
        <f>IF(K$11=$D$6, ART_volumes!$J18*ART_volumes!$K18,0)</f>
        <v>0</v>
      </c>
      <c r="L18" s="285">
        <f>IF(L$11=IF($D18=$A$5, $D$5, IF(OR($D18="ESV observed compliance", $D18 = $A$7),$D$7, $D$6)), SUMPRODUCT(ART_volumes!$Q18:$U18,ART_volumes!$Q$13:$U$13)+ART_volumes!$O18,0)</f>
        <v>0</v>
      </c>
      <c r="M18" s="286">
        <f>IF(M$11=$D$6, ART_volumes!$M18,0)</f>
        <v>0</v>
      </c>
      <c r="N18" s="285">
        <f>IF(N$11=$D$6, ART_volumes!$J18*ART_volumes!$K18,0)</f>
        <v>0</v>
      </c>
      <c r="O18" s="285">
        <f>IF(O$11=IF($D18=$A$5, $D$5, IF(OR($D18="ESV observed compliance", $D18 = $A$7),$D$7, $D$6)), SUMPRODUCT(ART_volumes!$Q18:$U18,ART_volumes!$Q$13:$U$13)+ART_volumes!$O18,0)</f>
        <v>0</v>
      </c>
      <c r="P18" s="286">
        <f>IF(P$11=$D$6, ART_volumes!$M18,0)</f>
        <v>0</v>
      </c>
      <c r="Q18" s="285">
        <f>IF(Q$11=$D$6, ART_volumes!$J18*ART_volumes!$K18,0)</f>
        <v>0</v>
      </c>
      <c r="R18" s="285">
        <f>IF(R$11=IF($D18=$A$5, $D$5, IF(OR($D18="ESV observed compliance", $D18 = $A$7),$D$7, $D$6)), SUMPRODUCT(ART_volumes!$Q18:$U18,ART_volumes!$Q$13:$U$13)+ART_volumes!$O18,0)</f>
        <v>0</v>
      </c>
      <c r="S18" s="286">
        <f>IF(S$11=$D$6, ART_volumes!$M18,0)</f>
        <v>0</v>
      </c>
      <c r="T18" s="285">
        <f>IF(T$11=$D$6, ART_volumes!$J18*ART_volumes!$K18,0)</f>
        <v>0</v>
      </c>
      <c r="U18" s="285">
        <f>IF(U$11=IF($D18=$A$5, $D$5, IF(OR($D18="ESV observed compliance", $D18 = $A$7),$D$7, $D$6)), SUMPRODUCT(ART_volumes!$Q18:$U18,ART_volumes!$Q$13:$U$13)+ART_volumes!$O18,0)</f>
        <v>0</v>
      </c>
      <c r="V18" s="286">
        <f>IF(V$11=$D$6, ART_volumes!$M18,0)</f>
        <v>0</v>
      </c>
      <c r="W18" s="285">
        <f>IF(W$11=$D$6, ART_volumes!$J18*ART_volumes!$K18,0)</f>
        <v>0</v>
      </c>
      <c r="X18" s="285">
        <f>IF(X$11=IF($D18=$A$5, $D$5, IF(OR($D18="ESV observed compliance", $D18 = $A$7),$D$7, $D$6)), SUMPRODUCT(ART_volumes!$Q18:$U18,ART_volumes!$Q$13:$U$13)+ART_volumes!$O18,0)</f>
        <v>0</v>
      </c>
      <c r="Y18" s="286">
        <f>IF(Y$11=$D$6, ART_volumes!$M18,0)</f>
        <v>0</v>
      </c>
      <c r="Z18" s="285">
        <f>IF(Z$11=$D$6, ART_volumes!$J18*ART_volumes!$K18,0)</f>
        <v>0</v>
      </c>
      <c r="AA18" s="285">
        <f>IF(AA$11=IF($D18=$A$5, $D$5, IF(OR($D18="ESV observed compliance", $D18 = $A$7),$D$7, $D$6)), SUMPRODUCT(ART_volumes!$Q18:$U18,ART_volumes!$Q$13:$U$13)+ART_volumes!$O18,0)</f>
        <v>0</v>
      </c>
      <c r="AB18" s="286">
        <f>IF(AB$11=$D$6, ART_volumes!$M18,0)</f>
        <v>0</v>
      </c>
      <c r="AC18" s="131"/>
      <c r="AD18" s="287">
        <f t="shared" ref="AD18:AJ23" ca="1" si="18">SUMIF($H$11:$AB$11,AD$11, $H18:$AB18)</f>
        <v>972320.37000801065</v>
      </c>
      <c r="AE18" s="287">
        <f t="shared" si="18"/>
        <v>0</v>
      </c>
      <c r="AF18" s="287">
        <f t="shared" si="18"/>
        <v>0</v>
      </c>
      <c r="AG18" s="287">
        <f t="shared" si="18"/>
        <v>0</v>
      </c>
      <c r="AH18" s="287">
        <f t="shared" si="18"/>
        <v>0</v>
      </c>
      <c r="AI18" s="287">
        <f t="shared" si="18"/>
        <v>0</v>
      </c>
      <c r="AJ18" s="287">
        <f t="shared" si="18"/>
        <v>0</v>
      </c>
      <c r="AK18" s="131"/>
      <c r="AL18" s="287">
        <f t="shared" ref="AL18:AL23" ca="1" si="19">SUM(AD18:AJ18)</f>
        <v>972320.37000801065</v>
      </c>
    </row>
    <row r="19" spans="2:38">
      <c r="D19" s="17" t="s">
        <v>116</v>
      </c>
      <c r="E19" s="12"/>
      <c r="F19" s="12"/>
      <c r="G19" s="107"/>
      <c r="H19" s="288">
        <f>IF(H$11=$D$6, ART_volumes!$J19*ART_volumes!$K19,0)</f>
        <v>184136.36223494544</v>
      </c>
      <c r="I19" s="285">
        <f ca="1">IF(I$11=IF($D19=$A$5, $D$5, IF(OR($D19="ESV observed compliance", $D19 = $A$7),$D$7, $D$6)), SUMPRODUCT(ART_volumes!$Q19:$U19,ART_volumes!$Q$13:$U$13)+ART_volumes!$O19,0)</f>
        <v>570601.29647698381</v>
      </c>
      <c r="J19" s="286">
        <f>IF(J$11=$D$6, ART_volumes!$M19,0)</f>
        <v>0</v>
      </c>
      <c r="K19" s="285">
        <f>IF(K$11=$D$6, ART_volumes!$J19*ART_volumes!$K19,0)</f>
        <v>0</v>
      </c>
      <c r="L19" s="285">
        <f>IF(L$11=IF($D19=$A$5, $D$5, IF(OR($D19="ESV observed compliance", $D19 = $A$7),$D$7, $D$6)), SUMPRODUCT(ART_volumes!$Q19:$U19,ART_volumes!$Q$13:$U$13)+ART_volumes!$O19,0)</f>
        <v>0</v>
      </c>
      <c r="M19" s="286">
        <f>IF(M$11=$D$6, ART_volumes!$M19,0)</f>
        <v>0</v>
      </c>
      <c r="N19" s="285">
        <f>IF(N$11=$D$6, ART_volumes!$J19*ART_volumes!$K19,0)</f>
        <v>0</v>
      </c>
      <c r="O19" s="285">
        <f>IF(O$11=IF($D19=$A$5, $D$5, IF(OR($D19="ESV observed compliance", $D19 = $A$7),$D$7, $D$6)), SUMPRODUCT(ART_volumes!$Q19:$U19,ART_volumes!$Q$13:$U$13)+ART_volumes!$O19,0)</f>
        <v>0</v>
      </c>
      <c r="P19" s="286">
        <f>IF(P$11=$D$6, ART_volumes!$M19,0)</f>
        <v>0</v>
      </c>
      <c r="Q19" s="285">
        <f>IF(Q$11=$D$6, ART_volumes!$J19*ART_volumes!$K19,0)</f>
        <v>0</v>
      </c>
      <c r="R19" s="285">
        <f>IF(R$11=IF($D19=$A$5, $D$5, IF(OR($D19="ESV observed compliance", $D19 = $A$7),$D$7, $D$6)), SUMPRODUCT(ART_volumes!$Q19:$U19,ART_volumes!$Q$13:$U$13)+ART_volumes!$O19,0)</f>
        <v>0</v>
      </c>
      <c r="S19" s="286">
        <f>IF(S$11=$D$6, ART_volumes!$M19,0)</f>
        <v>0</v>
      </c>
      <c r="T19" s="285">
        <f>IF(T$11=$D$6, ART_volumes!$J19*ART_volumes!$K19,0)</f>
        <v>0</v>
      </c>
      <c r="U19" s="285">
        <f>IF(U$11=IF($D19=$A$5, $D$5, IF(OR($D19="ESV observed compliance", $D19 = $A$7),$D$7, $D$6)), SUMPRODUCT(ART_volumes!$Q19:$U19,ART_volumes!$Q$13:$U$13)+ART_volumes!$O19,0)</f>
        <v>0</v>
      </c>
      <c r="V19" s="286">
        <f>IF(V$11=$D$6, ART_volumes!$M19,0)</f>
        <v>0</v>
      </c>
      <c r="W19" s="285">
        <f>IF(W$11=$D$6, ART_volumes!$J19*ART_volumes!$K19,0)</f>
        <v>0</v>
      </c>
      <c r="X19" s="285">
        <f>IF(X$11=IF($D19=$A$5, $D$5, IF(OR($D19="ESV observed compliance", $D19 = $A$7),$D$7, $D$6)), SUMPRODUCT(ART_volumes!$Q19:$U19,ART_volumes!$Q$13:$U$13)+ART_volumes!$O19,0)</f>
        <v>0</v>
      </c>
      <c r="Y19" s="286">
        <f>IF(Y$11=$D$6, ART_volumes!$M19,0)</f>
        <v>0</v>
      </c>
      <c r="Z19" s="285">
        <f>IF(Z$11=$D$6, ART_volumes!$J19*ART_volumes!$K19,0)</f>
        <v>0</v>
      </c>
      <c r="AA19" s="285">
        <f>IF(AA$11=IF($D19=$A$5, $D$5, IF(OR($D19="ESV observed compliance", $D19 = $A$7),$D$7, $D$6)), SUMPRODUCT(ART_volumes!$Q19:$U19,ART_volumes!$Q$13:$U$13)+ART_volumes!$O19,0)</f>
        <v>0</v>
      </c>
      <c r="AB19" s="286">
        <f>IF(AB$11=$D$6, ART_volumes!$M19,0)</f>
        <v>0</v>
      </c>
      <c r="AC19" s="131"/>
      <c r="AD19" s="287">
        <f t="shared" ca="1" si="18"/>
        <v>754737.65871192922</v>
      </c>
      <c r="AE19" s="287">
        <f t="shared" si="18"/>
        <v>0</v>
      </c>
      <c r="AF19" s="287">
        <f t="shared" si="18"/>
        <v>0</v>
      </c>
      <c r="AG19" s="287">
        <f t="shared" si="18"/>
        <v>0</v>
      </c>
      <c r="AH19" s="287">
        <f t="shared" si="18"/>
        <v>0</v>
      </c>
      <c r="AI19" s="287">
        <f t="shared" si="18"/>
        <v>0</v>
      </c>
      <c r="AJ19" s="287">
        <f t="shared" si="18"/>
        <v>0</v>
      </c>
      <c r="AK19" s="131"/>
      <c r="AL19" s="287">
        <f t="shared" ca="1" si="19"/>
        <v>754737.65871192922</v>
      </c>
    </row>
    <row r="20" spans="2:38">
      <c r="D20" t="s">
        <v>79</v>
      </c>
      <c r="E20" s="12"/>
      <c r="F20" s="12"/>
      <c r="G20" s="103"/>
      <c r="H20" s="288">
        <f>IF(H$11=$D$6, ART_volumes!$J20*ART_volumes!$K20,0)</f>
        <v>24346.744850257252</v>
      </c>
      <c r="I20" s="285">
        <f ca="1">IF(I$11=IF($D20=$A$5, $D$5, IF(OR($D20="ESV observed compliance", $D20 = $A$7),$D$7, $D$6)), SUMPRODUCT(ART_volumes!$Q20:$U20,ART_volumes!$Q$13:$U$13)+ART_volumes!$O20,0)</f>
        <v>36341.832050932411</v>
      </c>
      <c r="J20" s="286">
        <f>IF(J$11=$D$6, ART_volumes!$M20,0)</f>
        <v>0</v>
      </c>
      <c r="K20" s="285">
        <f>IF(K$11=$D$6, ART_volumes!$J20*ART_volumes!$K20,0)</f>
        <v>0</v>
      </c>
      <c r="L20" s="285">
        <f>IF(L$11=IF($D20=$A$5, $D$5, IF(OR($D20="ESV observed compliance", $D20 = $A$7),$D$7, $D$6)), SUMPRODUCT(ART_volumes!$Q20:$U20,ART_volumes!$Q$13:$U$13)+ART_volumes!$O20,0)</f>
        <v>0</v>
      </c>
      <c r="M20" s="286">
        <f>IF(M$11=$D$6, ART_volumes!$M20,0)</f>
        <v>0</v>
      </c>
      <c r="N20" s="285">
        <f>IF(N$11=$D$6, ART_volumes!$J20*ART_volumes!$K20,0)</f>
        <v>0</v>
      </c>
      <c r="O20" s="285">
        <f>IF(O$11=IF($D20=$A$5, $D$5, IF(OR($D20="ESV observed compliance", $D20 = $A$7),$D$7, $D$6)), SUMPRODUCT(ART_volumes!$Q20:$U20,ART_volumes!$Q$13:$U$13)+ART_volumes!$O20,0)</f>
        <v>0</v>
      </c>
      <c r="P20" s="286">
        <f>IF(P$11=$D$6, ART_volumes!$M20,0)</f>
        <v>0</v>
      </c>
      <c r="Q20" s="285">
        <f>IF(Q$11=$D$6, ART_volumes!$J20*ART_volumes!$K20,0)</f>
        <v>0</v>
      </c>
      <c r="R20" s="285">
        <f>IF(R$11=IF($D20=$A$5, $D$5, IF(OR($D20="ESV observed compliance", $D20 = $A$7),$D$7, $D$6)), SUMPRODUCT(ART_volumes!$Q20:$U20,ART_volumes!$Q$13:$U$13)+ART_volumes!$O20,0)</f>
        <v>0</v>
      </c>
      <c r="S20" s="286">
        <f>IF(S$11=$D$6, ART_volumes!$M20,0)</f>
        <v>0</v>
      </c>
      <c r="T20" s="285">
        <f>IF(T$11=$D$6, ART_volumes!$J20*ART_volumes!$K20,0)</f>
        <v>0</v>
      </c>
      <c r="U20" s="285">
        <f>IF(U$11=IF($D20=$A$5, $D$5, IF(OR($D20="ESV observed compliance", $D20 = $A$7),$D$7, $D$6)), SUMPRODUCT(ART_volumes!$Q20:$U20,ART_volumes!$Q$13:$U$13)+ART_volumes!$O20,0)</f>
        <v>0</v>
      </c>
      <c r="V20" s="286">
        <f>IF(V$11=$D$6, ART_volumes!$M20,0)</f>
        <v>0</v>
      </c>
      <c r="W20" s="285">
        <f>IF(W$11=$D$6, ART_volumes!$J20*ART_volumes!$K20,0)</f>
        <v>0</v>
      </c>
      <c r="X20" s="285">
        <f>IF(X$11=IF($D20=$A$5, $D$5, IF(OR($D20="ESV observed compliance", $D20 = $A$7),$D$7, $D$6)), SUMPRODUCT(ART_volumes!$Q20:$U20,ART_volumes!$Q$13:$U$13)+ART_volumes!$O20,0)</f>
        <v>0</v>
      </c>
      <c r="Y20" s="286">
        <f>IF(Y$11=$D$6, ART_volumes!$M20,0)</f>
        <v>0</v>
      </c>
      <c r="Z20" s="285">
        <f>IF(Z$11=$D$6, ART_volumes!$J20*ART_volumes!$K20,0)</f>
        <v>0</v>
      </c>
      <c r="AA20" s="285">
        <f>IF(AA$11=IF($D20=$A$5, $D$5, IF(OR($D20="ESV observed compliance", $D20 = $A$7),$D$7, $D$6)), SUMPRODUCT(ART_volumes!$Q20:$U20,ART_volumes!$Q$13:$U$13)+ART_volumes!$O20,0)</f>
        <v>0</v>
      </c>
      <c r="AB20" s="286">
        <f>IF(AB$11=$D$6, ART_volumes!$M20,0)</f>
        <v>0</v>
      </c>
      <c r="AC20" s="131"/>
      <c r="AD20" s="287">
        <f t="shared" ca="1" si="18"/>
        <v>60688.576901189663</v>
      </c>
      <c r="AE20" s="287">
        <f t="shared" si="18"/>
        <v>0</v>
      </c>
      <c r="AF20" s="287">
        <f t="shared" si="18"/>
        <v>0</v>
      </c>
      <c r="AG20" s="287">
        <f t="shared" si="18"/>
        <v>0</v>
      </c>
      <c r="AH20" s="287">
        <f t="shared" si="18"/>
        <v>0</v>
      </c>
      <c r="AI20" s="287">
        <f t="shared" si="18"/>
        <v>0</v>
      </c>
      <c r="AJ20" s="287">
        <f t="shared" si="18"/>
        <v>0</v>
      </c>
      <c r="AK20" s="131"/>
      <c r="AL20" s="287">
        <f t="shared" ca="1" si="19"/>
        <v>60688.576901189663</v>
      </c>
    </row>
    <row r="21" spans="2:38">
      <c r="D21" s="17" t="s">
        <v>71</v>
      </c>
      <c r="E21" s="12"/>
      <c r="F21" s="12"/>
      <c r="G21" s="103"/>
      <c r="H21" s="288">
        <f>IF(H$11=$D$6, ART_volumes!$J21*ART_volumes!$K21,0)</f>
        <v>0</v>
      </c>
      <c r="I21" s="285">
        <f ca="1">IF(I$11=IF($D21=$A$5, $D$5, IF(OR($D21="ESV observed compliance", $D21 = $A$7),$D$7, $D$6)), SUMPRODUCT(ART_volumes!$Q21:$U21,ART_volumes!$Q$13:$U$13)+ART_volumes!$O21,0)</f>
        <v>0</v>
      </c>
      <c r="J21" s="286">
        <f>IF(J$11=$D$6, ART_volumes!$M21,0)</f>
        <v>0</v>
      </c>
      <c r="K21" s="285">
        <f>IF(K$11=$D$6, ART_volumes!$J21*ART_volumes!$K21,0)</f>
        <v>0</v>
      </c>
      <c r="L21" s="285">
        <f>IF(L$11=IF($D21=$A$5, $D$5, IF(OR($D21="ESV observed compliance", $D21 = $A$7),$D$7, $D$6)), SUMPRODUCT(ART_volumes!$Q21:$U21,ART_volumes!$Q$13:$U$13)+ART_volumes!$O21,0)</f>
        <v>0</v>
      </c>
      <c r="M21" s="286">
        <f>IF(M$11=$D$6, ART_volumes!$M21,0)</f>
        <v>0</v>
      </c>
      <c r="N21" s="285">
        <f>IF(N$11=$D$6, ART_volumes!$J21*ART_volumes!$K21,0)</f>
        <v>0</v>
      </c>
      <c r="O21" s="285">
        <f>IF(O$11=IF($D21=$A$5, $D$5, IF(OR($D21="ESV observed compliance", $D21 = $A$7),$D$7, $D$6)), SUMPRODUCT(ART_volumes!$Q21:$U21,ART_volumes!$Q$13:$U$13)+ART_volumes!$O21,0)</f>
        <v>0</v>
      </c>
      <c r="P21" s="286">
        <f>IF(P$11=$D$6, ART_volumes!$M21,0)</f>
        <v>0</v>
      </c>
      <c r="Q21" s="285">
        <f>IF(Q$11=$D$6, ART_volumes!$J21*ART_volumes!$K21,0)</f>
        <v>0</v>
      </c>
      <c r="R21" s="285">
        <f>IF(R$11=IF($D21=$A$5, $D$5, IF(OR($D21="ESV observed compliance", $D21 = $A$7),$D$7, $D$6)), SUMPRODUCT(ART_volumes!$Q21:$U21,ART_volumes!$Q$13:$U$13)+ART_volumes!$O21,0)</f>
        <v>0</v>
      </c>
      <c r="S21" s="286">
        <f>IF(S$11=$D$6, ART_volumes!$M21,0)</f>
        <v>0</v>
      </c>
      <c r="T21" s="285">
        <f>IF(T$11=$D$6, ART_volumes!$J21*ART_volumes!$K21,0)</f>
        <v>0</v>
      </c>
      <c r="U21" s="285">
        <f>IF(U$11=IF($D21=$A$5, $D$5, IF(OR($D21="ESV observed compliance", $D21 = $A$7),$D$7, $D$6)), SUMPRODUCT(ART_volumes!$Q21:$U21,ART_volumes!$Q$13:$U$13)+ART_volumes!$O21,0)</f>
        <v>0</v>
      </c>
      <c r="V21" s="286">
        <f>IF(V$11=$D$6, ART_volumes!$M21,0)</f>
        <v>0</v>
      </c>
      <c r="W21" s="285">
        <f>IF(W$11=$D$6, ART_volumes!$J21*ART_volumes!$K21,0)</f>
        <v>0</v>
      </c>
      <c r="X21" s="285">
        <f>IF(X$11=IF($D21=$A$5, $D$5, IF(OR($D21="ESV observed compliance", $D21 = $A$7),$D$7, $D$6)), SUMPRODUCT(ART_volumes!$Q21:$U21,ART_volumes!$Q$13:$U$13)+ART_volumes!$O21,0)</f>
        <v>0</v>
      </c>
      <c r="Y21" s="286">
        <f>IF(Y$11=$D$6, ART_volumes!$M21,0)</f>
        <v>0</v>
      </c>
      <c r="Z21" s="285">
        <f>IF(Z$11=$D$6, ART_volumes!$J21*ART_volumes!$K21,0)</f>
        <v>0</v>
      </c>
      <c r="AA21" s="285">
        <f>IF(AA$11=IF($D21=$A$5, $D$5, IF(OR($D21="ESV observed compliance", $D21 = $A$7),$D$7, $D$6)), SUMPRODUCT(ART_volumes!$Q21:$U21,ART_volumes!$Q$13:$U$13)+ART_volumes!$O21,0)</f>
        <v>0</v>
      </c>
      <c r="AB21" s="286">
        <f>IF(AB$11=$D$6, ART_volumes!$M21,0)</f>
        <v>0</v>
      </c>
      <c r="AC21" s="131"/>
      <c r="AD21" s="287">
        <f t="shared" ca="1" si="18"/>
        <v>0</v>
      </c>
      <c r="AE21" s="287">
        <f t="shared" si="18"/>
        <v>0</v>
      </c>
      <c r="AF21" s="287">
        <f t="shared" si="18"/>
        <v>0</v>
      </c>
      <c r="AG21" s="287">
        <f t="shared" si="18"/>
        <v>0</v>
      </c>
      <c r="AH21" s="287">
        <f t="shared" si="18"/>
        <v>0</v>
      </c>
      <c r="AI21" s="287">
        <f t="shared" si="18"/>
        <v>0</v>
      </c>
      <c r="AJ21" s="287">
        <f t="shared" si="18"/>
        <v>0</v>
      </c>
      <c r="AK21" s="131"/>
      <c r="AL21" s="287">
        <f t="shared" ca="1" si="19"/>
        <v>0</v>
      </c>
    </row>
    <row r="22" spans="2:38">
      <c r="D22" t="s">
        <v>5</v>
      </c>
      <c r="E22" s="12"/>
      <c r="F22" s="12"/>
      <c r="G22" s="103"/>
      <c r="H22" s="288">
        <f>IF(H$11=$D$6, ART_volumes!$J22*ART_volumes!$K22,0)</f>
        <v>329205.82881445828</v>
      </c>
      <c r="I22" s="285">
        <f ca="1">IF(I$11=IF($D22=$A$5, $D$5, IF(OR($D22="ESV observed compliance", $D22 = $A$7),$D$7, $D$6)), SUMPRODUCT(ART_volumes!$Q22:$U22,ART_volumes!$Q$13:$U$13)+ART_volumes!$O22,0)</f>
        <v>365581.52062542678</v>
      </c>
      <c r="J22" s="286">
        <f>IF(J$11=$D$6, ART_volumes!$M22,0)</f>
        <v>0</v>
      </c>
      <c r="K22" s="285">
        <f>IF(K$11=$D$6, ART_volumes!$J22*ART_volumes!$K22,0)</f>
        <v>0</v>
      </c>
      <c r="L22" s="285">
        <f>IF(L$11=IF($D22=$A$5, $D$5, IF(OR($D22="ESV observed compliance", $D22 = $A$7),$D$7, $D$6)), SUMPRODUCT(ART_volumes!$Q22:$U22,ART_volumes!$Q$13:$U$13)+ART_volumes!$O22,0)</f>
        <v>0</v>
      </c>
      <c r="M22" s="286">
        <f>IF(M$11=$D$6, ART_volumes!$M22,0)</f>
        <v>0</v>
      </c>
      <c r="N22" s="285">
        <f>IF(N$11=$D$6, ART_volumes!$J22*ART_volumes!$K22,0)</f>
        <v>0</v>
      </c>
      <c r="O22" s="285">
        <f>IF(O$11=IF($D22=$A$5, $D$5, IF(OR($D22="ESV observed compliance", $D22 = $A$7),$D$7, $D$6)), SUMPRODUCT(ART_volumes!$Q22:$U22,ART_volumes!$Q$13:$U$13)+ART_volumes!$O22,0)</f>
        <v>0</v>
      </c>
      <c r="P22" s="286">
        <f>IF(P$11=$D$6, ART_volumes!$M22,0)</f>
        <v>0</v>
      </c>
      <c r="Q22" s="285">
        <f>IF(Q$11=$D$6, ART_volumes!$J22*ART_volumes!$K22,0)</f>
        <v>0</v>
      </c>
      <c r="R22" s="285">
        <f>IF(R$11=IF($D22=$A$5, $D$5, IF(OR($D22="ESV observed compliance", $D22 = $A$7),$D$7, $D$6)), SUMPRODUCT(ART_volumes!$Q22:$U22,ART_volumes!$Q$13:$U$13)+ART_volumes!$O22,0)</f>
        <v>0</v>
      </c>
      <c r="S22" s="286">
        <f>IF(S$11=$D$6, ART_volumes!$M22,0)</f>
        <v>0</v>
      </c>
      <c r="T22" s="285">
        <f>IF(T$11=$D$6, ART_volumes!$J22*ART_volumes!$K22,0)</f>
        <v>0</v>
      </c>
      <c r="U22" s="285">
        <f>IF(U$11=IF($D22=$A$5, $D$5, IF(OR($D22="ESV observed compliance", $D22 = $A$7),$D$7, $D$6)), SUMPRODUCT(ART_volumes!$Q22:$U22,ART_volumes!$Q$13:$U$13)+ART_volumes!$O22,0)</f>
        <v>0</v>
      </c>
      <c r="V22" s="286">
        <f>IF(V$11=$D$6, ART_volumes!$M22,0)</f>
        <v>0</v>
      </c>
      <c r="W22" s="285">
        <f>IF(W$11=$D$6, ART_volumes!$J22*ART_volumes!$K22,0)</f>
        <v>0</v>
      </c>
      <c r="X22" s="285">
        <f>IF(X$11=IF($D22=$A$5, $D$5, IF(OR($D22="ESV observed compliance", $D22 = $A$7),$D$7, $D$6)), SUMPRODUCT(ART_volumes!$Q22:$U22,ART_volumes!$Q$13:$U$13)+ART_volumes!$O22,0)</f>
        <v>0</v>
      </c>
      <c r="Y22" s="286">
        <f>IF(Y$11=$D$6, ART_volumes!$M22,0)</f>
        <v>0</v>
      </c>
      <c r="Z22" s="285">
        <f>IF(Z$11=$D$6, ART_volumes!$J22*ART_volumes!$K22,0)</f>
        <v>0</v>
      </c>
      <c r="AA22" s="285">
        <f>IF(AA$11=IF($D22=$A$5, $D$5, IF(OR($D22="ESV observed compliance", $D22 = $A$7),$D$7, $D$6)), SUMPRODUCT(ART_volumes!$Q22:$U22,ART_volumes!$Q$13:$U$13)+ART_volumes!$O22,0)</f>
        <v>0</v>
      </c>
      <c r="AB22" s="286">
        <f>IF(AB$11=$D$6, ART_volumes!$M22,0)</f>
        <v>0</v>
      </c>
      <c r="AC22" s="131"/>
      <c r="AD22" s="287">
        <f t="shared" ca="1" si="18"/>
        <v>694787.349439885</v>
      </c>
      <c r="AE22" s="287">
        <f t="shared" si="18"/>
        <v>0</v>
      </c>
      <c r="AF22" s="287">
        <f t="shared" si="18"/>
        <v>0</v>
      </c>
      <c r="AG22" s="287">
        <f t="shared" si="18"/>
        <v>0</v>
      </c>
      <c r="AH22" s="287">
        <f t="shared" si="18"/>
        <v>0</v>
      </c>
      <c r="AI22" s="287">
        <f t="shared" si="18"/>
        <v>0</v>
      </c>
      <c r="AJ22" s="287">
        <f t="shared" si="18"/>
        <v>0</v>
      </c>
      <c r="AK22" s="131"/>
      <c r="AL22" s="287">
        <f t="shared" ca="1" si="19"/>
        <v>694787.349439885</v>
      </c>
    </row>
    <row r="23" spans="2:38">
      <c r="D23" t="s">
        <v>6</v>
      </c>
      <c r="E23" s="12"/>
      <c r="F23" s="12"/>
      <c r="G23" s="103"/>
      <c r="H23" s="288">
        <f>IF(H$11=$D$6, ART_volumes!$J23*ART_volumes!$K23,0)</f>
        <v>371196.97767141293</v>
      </c>
      <c r="I23" s="285">
        <f ca="1">IF(I$11=IF($D23=$A$5, $D$5, IF(OR($D23="ESV observed compliance", $D23 = $A$7),$D$7, $D$6)), SUMPRODUCT(ART_volumes!$Q23:$U23,ART_volumes!$Q$13:$U$13)+ART_volumes!$O23,0)</f>
        <v>144675.94429167206</v>
      </c>
      <c r="J23" s="286">
        <f>IF(J$11=$D$6, ART_volumes!$M23,0)</f>
        <v>0</v>
      </c>
      <c r="K23" s="285">
        <f>IF(K$11=$D$6, ART_volumes!$J23*ART_volumes!$K23,0)</f>
        <v>0</v>
      </c>
      <c r="L23" s="285">
        <f>IF(L$11=IF($D23=$A$5, $D$5, IF(OR($D23="ESV observed compliance", $D23 = $A$7),$D$7, $D$6)), SUMPRODUCT(ART_volumes!$Q23:$U23,ART_volumes!$Q$13:$U$13)+ART_volumes!$O23,0)</f>
        <v>0</v>
      </c>
      <c r="M23" s="286">
        <f>IF(M$11=$D$6, ART_volumes!$M23,0)</f>
        <v>0</v>
      </c>
      <c r="N23" s="285">
        <f>IF(N$11=$D$6, ART_volumes!$J23*ART_volumes!$K23,0)</f>
        <v>0</v>
      </c>
      <c r="O23" s="285">
        <f>IF(O$11=IF($D23=$A$5, $D$5, IF(OR($D23="ESV observed compliance", $D23 = $A$7),$D$7, $D$6)), SUMPRODUCT(ART_volumes!$Q23:$U23,ART_volumes!$Q$13:$U$13)+ART_volumes!$O23,0)</f>
        <v>0</v>
      </c>
      <c r="P23" s="286">
        <f>IF(P$11=$D$6, ART_volumes!$M23,0)</f>
        <v>0</v>
      </c>
      <c r="Q23" s="285">
        <f>IF(Q$11=$D$6, ART_volumes!$J23*ART_volumes!$K23,0)</f>
        <v>0</v>
      </c>
      <c r="R23" s="285">
        <f>IF(R$11=IF($D23=$A$5, $D$5, IF(OR($D23="ESV observed compliance", $D23 = $A$7),$D$7, $D$6)), SUMPRODUCT(ART_volumes!$Q23:$U23,ART_volumes!$Q$13:$U$13)+ART_volumes!$O23,0)</f>
        <v>0</v>
      </c>
      <c r="S23" s="286">
        <f>IF(S$11=$D$6, ART_volumes!$M23,0)</f>
        <v>0</v>
      </c>
      <c r="T23" s="285">
        <f>IF(T$11=$D$6, ART_volumes!$J23*ART_volumes!$K23,0)</f>
        <v>0</v>
      </c>
      <c r="U23" s="285">
        <f>IF(U$11=IF($D23=$A$5, $D$5, IF(OR($D23="ESV observed compliance", $D23 = $A$7),$D$7, $D$6)), SUMPRODUCT(ART_volumes!$Q23:$U23,ART_volumes!$Q$13:$U$13)+ART_volumes!$O23,0)</f>
        <v>0</v>
      </c>
      <c r="V23" s="286">
        <f>IF(V$11=$D$6, ART_volumes!$M23,0)</f>
        <v>0</v>
      </c>
      <c r="W23" s="285">
        <f>IF(W$11=$D$6, ART_volumes!$J23*ART_volumes!$K23,0)</f>
        <v>0</v>
      </c>
      <c r="X23" s="285">
        <f>IF(X$11=IF($D23=$A$5, $D$5, IF(OR($D23="ESV observed compliance", $D23 = $A$7),$D$7, $D$6)), SUMPRODUCT(ART_volumes!$Q23:$U23,ART_volumes!$Q$13:$U$13)+ART_volumes!$O23,0)</f>
        <v>0</v>
      </c>
      <c r="Y23" s="286">
        <f>IF(Y$11=$D$6, ART_volumes!$M23,0)</f>
        <v>0</v>
      </c>
      <c r="Z23" s="285">
        <f>IF(Z$11=$D$6, ART_volumes!$J23*ART_volumes!$K23,0)</f>
        <v>0</v>
      </c>
      <c r="AA23" s="285">
        <f>IF(AA$11=IF($D23=$A$5, $D$5, IF(OR($D23="ESV observed compliance", $D23 = $A$7),$D$7, $D$6)), SUMPRODUCT(ART_volumes!$Q23:$U23,ART_volumes!$Q$13:$U$13)+ART_volumes!$O23,0)</f>
        <v>0</v>
      </c>
      <c r="AB23" s="286">
        <f>IF(AB$11=$D$6, ART_volumes!$M23,0)</f>
        <v>0</v>
      </c>
      <c r="AC23" s="131"/>
      <c r="AD23" s="287">
        <f t="shared" ca="1" si="18"/>
        <v>515872.92196308495</v>
      </c>
      <c r="AE23" s="287">
        <f t="shared" si="18"/>
        <v>0</v>
      </c>
      <c r="AF23" s="287">
        <f t="shared" si="18"/>
        <v>0</v>
      </c>
      <c r="AG23" s="287">
        <f t="shared" si="18"/>
        <v>0</v>
      </c>
      <c r="AH23" s="287">
        <f t="shared" si="18"/>
        <v>0</v>
      </c>
      <c r="AI23" s="287">
        <f t="shared" si="18"/>
        <v>0</v>
      </c>
      <c r="AJ23" s="287">
        <f t="shared" si="18"/>
        <v>0</v>
      </c>
      <c r="AK23" s="131"/>
      <c r="AL23" s="287">
        <f t="shared" ca="1" si="19"/>
        <v>515872.92196308495</v>
      </c>
    </row>
    <row r="24" spans="2:38">
      <c r="D24" t="s">
        <v>20</v>
      </c>
      <c r="E24" s="12"/>
      <c r="F24" s="12"/>
      <c r="G24" s="103"/>
      <c r="H24" s="288">
        <f>IF(H$11=$D$6, ART_volumes!$J24*ART_volumes!$K24,0)</f>
        <v>9015.4244650089677</v>
      </c>
      <c r="I24" s="285">
        <f ca="1">IF(I$11=IF($D24=$A$5, $D$5, IF(OR($D24="ESV observed compliance", $D24 = $A$7),$D$7, $D$6)), SUMPRODUCT(ART_volumes!$Q24:$U24,ART_volumes!$Q$13:$U$13)+ART_volumes!$O24,0)</f>
        <v>89761.733116010189</v>
      </c>
      <c r="J24" s="286">
        <f>IF(J$11=$D$6, ART_volumes!$M24,0)</f>
        <v>0</v>
      </c>
      <c r="K24" s="285">
        <f>IF(K$11=$D$6, ART_volumes!$J24*ART_volumes!$K24,0)</f>
        <v>0</v>
      </c>
      <c r="L24" s="285">
        <f>IF(L$11=IF($D24=$A$5, $D$5, IF(OR($D24="ESV observed compliance", $D24 = $A$7),$D$7, $D$6)), SUMPRODUCT(ART_volumes!$Q24:$U24,ART_volumes!$Q$13:$U$13)+ART_volumes!$O24,0)</f>
        <v>0</v>
      </c>
      <c r="M24" s="286">
        <f>IF(M$11=$D$6, ART_volumes!$M24,0)</f>
        <v>0</v>
      </c>
      <c r="N24" s="285">
        <f>IF(N$11=$D$6, ART_volumes!$J24*ART_volumes!$K24,0)</f>
        <v>0</v>
      </c>
      <c r="O24" s="285">
        <f>IF(O$11=IF($D24=$A$5, $D$5, IF(OR($D24="ESV observed compliance", $D24 = $A$7),$D$7, $D$6)), SUMPRODUCT(ART_volumes!$Q24:$U24,ART_volumes!$Q$13:$U$13)+ART_volumes!$O24,0)</f>
        <v>0</v>
      </c>
      <c r="P24" s="286">
        <f>IF(P$11=$D$6, ART_volumes!$M24,0)</f>
        <v>0</v>
      </c>
      <c r="Q24" s="285">
        <f>IF(Q$11=$D$6, ART_volumes!$J24*ART_volumes!$K24,0)</f>
        <v>0</v>
      </c>
      <c r="R24" s="285">
        <f>IF(R$11=IF($D24=$A$5, $D$5, IF(OR($D24="ESV observed compliance", $D24 = $A$7),$D$7, $D$6)), SUMPRODUCT(ART_volumes!$Q24:$U24,ART_volumes!$Q$13:$U$13)+ART_volumes!$O24,0)</f>
        <v>0</v>
      </c>
      <c r="S24" s="286">
        <f>IF(S$11=$D$6, ART_volumes!$M24,0)</f>
        <v>0</v>
      </c>
      <c r="T24" s="285">
        <f>IF(T$11=$D$6, ART_volumes!$J24*ART_volumes!$K24,0)</f>
        <v>0</v>
      </c>
      <c r="U24" s="285">
        <f>IF(U$11=IF($D24=$A$5, $D$5, IF(OR($D24="ESV observed compliance", $D24 = $A$7),$D$7, $D$6)), SUMPRODUCT(ART_volumes!$Q24:$U24,ART_volumes!$Q$13:$U$13)+ART_volumes!$O24,0)</f>
        <v>0</v>
      </c>
      <c r="V24" s="286">
        <f>IF(V$11=$D$6, ART_volumes!$M24,0)</f>
        <v>0</v>
      </c>
      <c r="W24" s="285">
        <f>IF(W$11=$D$6, ART_volumes!$J24*ART_volumes!$K24,0)</f>
        <v>0</v>
      </c>
      <c r="X24" s="285">
        <f>IF(X$11=IF($D24=$A$5, $D$5, IF(OR($D24="ESV observed compliance", $D24 = $A$7),$D$7, $D$6)), SUMPRODUCT(ART_volumes!$Q24:$U24,ART_volumes!$Q$13:$U$13)+ART_volumes!$O24,0)</f>
        <v>0</v>
      </c>
      <c r="Y24" s="286">
        <f>IF(Y$11=$D$6, ART_volumes!$M24,0)</f>
        <v>0</v>
      </c>
      <c r="Z24" s="285">
        <f>IF(Z$11=$D$6, ART_volumes!$J24*ART_volumes!$K24,0)</f>
        <v>0</v>
      </c>
      <c r="AA24" s="285">
        <f>IF(AA$11=IF($D24=$A$5, $D$5, IF(OR($D24="ESV observed compliance", $D24 = $A$7),$D$7, $D$6)), SUMPRODUCT(ART_volumes!$Q24:$U24,ART_volumes!$Q$13:$U$13)+ART_volumes!$O24,0)</f>
        <v>0</v>
      </c>
      <c r="AB24" s="286">
        <f>IF(AB$11=$D$6, ART_volumes!$M24,0)</f>
        <v>0</v>
      </c>
      <c r="AC24" s="131"/>
      <c r="AD24" s="287">
        <f t="shared" ref="AD24:AJ38" ca="1" si="20">SUMIF($H$11:$AB$11,AD$11, $H24:$AB24)</f>
        <v>98777.157581019157</v>
      </c>
      <c r="AE24" s="287">
        <f t="shared" si="20"/>
        <v>0</v>
      </c>
      <c r="AF24" s="287">
        <f t="shared" si="20"/>
        <v>0</v>
      </c>
      <c r="AG24" s="287">
        <f t="shared" si="20"/>
        <v>0</v>
      </c>
      <c r="AH24" s="287">
        <f t="shared" si="20"/>
        <v>0</v>
      </c>
      <c r="AI24" s="287">
        <f t="shared" si="20"/>
        <v>0</v>
      </c>
      <c r="AJ24" s="287">
        <f t="shared" si="20"/>
        <v>0</v>
      </c>
      <c r="AK24" s="131"/>
      <c r="AL24" s="287">
        <f t="shared" ref="AL24:AL38" ca="1" si="21">SUM(AD24:AJ24)</f>
        <v>98777.157581019157</v>
      </c>
    </row>
    <row r="25" spans="2:38">
      <c r="D25" t="s">
        <v>105</v>
      </c>
      <c r="E25" s="12"/>
      <c r="F25" s="12"/>
      <c r="G25" s="103"/>
      <c r="H25" s="288">
        <f>IF(H$11=$D$6, ART_volumes!$J25*ART_volumes!$K25,0)</f>
        <v>394259.58162594202</v>
      </c>
      <c r="I25" s="285">
        <f ca="1">IF(I$11=IF($D25=$A$5, $D$5, IF(OR($D25="ESV observed compliance", $D25 = $A$7),$D$7, $D$6)), SUMPRODUCT(ART_volumes!$Q25:$U25,ART_volumes!$Q$13:$U$13)+ART_volumes!$O25,0)</f>
        <v>174383.47872118739</v>
      </c>
      <c r="J25" s="286">
        <f>IF(J$11=$D$6, ART_volumes!$M25,0)</f>
        <v>0</v>
      </c>
      <c r="K25" s="285">
        <f>IF(K$11=$D$6, ART_volumes!$J25*ART_volumes!$K25,0)</f>
        <v>0</v>
      </c>
      <c r="L25" s="285">
        <f>IF(L$11=IF($D25=$A$5, $D$5, IF(OR($D25="ESV observed compliance", $D25 = $A$7),$D$7, $D$6)), SUMPRODUCT(ART_volumes!$Q25:$U25,ART_volumes!$Q$13:$U$13)+ART_volumes!$O25,0)</f>
        <v>0</v>
      </c>
      <c r="M25" s="286">
        <f>IF(M$11=$D$6, ART_volumes!$M25,0)</f>
        <v>0</v>
      </c>
      <c r="N25" s="285">
        <f>IF(N$11=$D$6, ART_volumes!$J25*ART_volumes!$K25,0)</f>
        <v>0</v>
      </c>
      <c r="O25" s="285">
        <f>IF(O$11=IF($D25=$A$5, $D$5, IF(OR($D25="ESV observed compliance", $D25 = $A$7),$D$7, $D$6)), SUMPRODUCT(ART_volumes!$Q25:$U25,ART_volumes!$Q$13:$U$13)+ART_volumes!$O25,0)</f>
        <v>0</v>
      </c>
      <c r="P25" s="286">
        <f>IF(P$11=$D$6, ART_volumes!$M25,0)</f>
        <v>0</v>
      </c>
      <c r="Q25" s="285">
        <f>IF(Q$11=$D$6, ART_volumes!$J25*ART_volumes!$K25,0)</f>
        <v>0</v>
      </c>
      <c r="R25" s="285">
        <f>IF(R$11=IF($D25=$A$5, $D$5, IF(OR($D25="ESV observed compliance", $D25 = $A$7),$D$7, $D$6)), SUMPRODUCT(ART_volumes!$Q25:$U25,ART_volumes!$Q$13:$U$13)+ART_volumes!$O25,0)</f>
        <v>0</v>
      </c>
      <c r="S25" s="286">
        <f>IF(S$11=$D$6, ART_volumes!$M25,0)</f>
        <v>0</v>
      </c>
      <c r="T25" s="285">
        <f>IF(T$11=$D$6, ART_volumes!$J25*ART_volumes!$K25,0)</f>
        <v>0</v>
      </c>
      <c r="U25" s="285">
        <f>IF(U$11=IF($D25=$A$5, $D$5, IF(OR($D25="ESV observed compliance", $D25 = $A$7),$D$7, $D$6)), SUMPRODUCT(ART_volumes!$Q25:$U25,ART_volumes!$Q$13:$U$13)+ART_volumes!$O25,0)</f>
        <v>0</v>
      </c>
      <c r="V25" s="286">
        <f>IF(V$11=$D$6, ART_volumes!$M25,0)</f>
        <v>0</v>
      </c>
      <c r="W25" s="285">
        <f>IF(W$11=$D$6, ART_volumes!$J25*ART_volumes!$K25,0)</f>
        <v>0</v>
      </c>
      <c r="X25" s="285">
        <f>IF(X$11=IF($D25=$A$5, $D$5, IF(OR($D25="ESV observed compliance", $D25 = $A$7),$D$7, $D$6)), SUMPRODUCT(ART_volumes!$Q25:$U25,ART_volumes!$Q$13:$U$13)+ART_volumes!$O25,0)</f>
        <v>0</v>
      </c>
      <c r="Y25" s="286">
        <f>IF(Y$11=$D$6, ART_volumes!$M25,0)</f>
        <v>0</v>
      </c>
      <c r="Z25" s="285">
        <f>IF(Z$11=$D$6, ART_volumes!$J25*ART_volumes!$K25,0)</f>
        <v>0</v>
      </c>
      <c r="AA25" s="285">
        <f>IF(AA$11=IF($D25=$A$5, $D$5, IF(OR($D25="ESV observed compliance", $D25 = $A$7),$D$7, $D$6)), SUMPRODUCT(ART_volumes!$Q25:$U25,ART_volumes!$Q$13:$U$13)+ART_volumes!$O25,0)</f>
        <v>0</v>
      </c>
      <c r="AB25" s="286">
        <f>IF(AB$11=$D$6, ART_volumes!$M25,0)</f>
        <v>0</v>
      </c>
      <c r="AC25" s="131"/>
      <c r="AD25" s="287">
        <f t="shared" ca="1" si="20"/>
        <v>568643.06034712936</v>
      </c>
      <c r="AE25" s="287">
        <f t="shared" si="20"/>
        <v>0</v>
      </c>
      <c r="AF25" s="287">
        <f t="shared" si="20"/>
        <v>0</v>
      </c>
      <c r="AG25" s="287">
        <f t="shared" si="20"/>
        <v>0</v>
      </c>
      <c r="AH25" s="287">
        <f t="shared" si="20"/>
        <v>0</v>
      </c>
      <c r="AI25" s="287">
        <f t="shared" si="20"/>
        <v>0</v>
      </c>
      <c r="AJ25" s="287">
        <f t="shared" si="20"/>
        <v>0</v>
      </c>
      <c r="AK25" s="131"/>
      <c r="AL25" s="287">
        <f t="shared" ca="1" si="21"/>
        <v>568643.06034712936</v>
      </c>
    </row>
    <row r="26" spans="2:38">
      <c r="D26" t="s">
        <v>106</v>
      </c>
      <c r="E26" s="12"/>
      <c r="F26" s="12"/>
      <c r="G26" s="103"/>
      <c r="H26" s="288">
        <f>IF(H$11=$D$6, ART_volumes!$J26*ART_volumes!$K26,0)</f>
        <v>13958.422692315415</v>
      </c>
      <c r="I26" s="285">
        <f ca="1">IF(I$11=IF($D26=$A$5, $D$5, IF(OR($D26="ESV observed compliance", $D26 = $A$7),$D$7, $D$6)), SUMPRODUCT(ART_volumes!$Q26:$U26,ART_volumes!$Q$13:$U$13)+ART_volumes!$O26,0)</f>
        <v>8349.9537854597147</v>
      </c>
      <c r="J26" s="286">
        <f>IF(J$11=$D$6, ART_volumes!$M26,0)</f>
        <v>0</v>
      </c>
      <c r="K26" s="285">
        <f>IF(K$11=$D$6, ART_volumes!$J26*ART_volumes!$K26,0)</f>
        <v>0</v>
      </c>
      <c r="L26" s="285">
        <f>IF(L$11=IF($D26=$A$5, $D$5, IF(OR($D26="ESV observed compliance", $D26 = $A$7),$D$7, $D$6)), SUMPRODUCT(ART_volumes!$Q26:$U26,ART_volumes!$Q$13:$U$13)+ART_volumes!$O26,0)</f>
        <v>0</v>
      </c>
      <c r="M26" s="286">
        <f>IF(M$11=$D$6, ART_volumes!$M26,0)</f>
        <v>0</v>
      </c>
      <c r="N26" s="285">
        <f>IF(N$11=$D$6, ART_volumes!$J26*ART_volumes!$K26,0)</f>
        <v>0</v>
      </c>
      <c r="O26" s="285">
        <f>IF(O$11=IF($D26=$A$5, $D$5, IF(OR($D26="ESV observed compliance", $D26 = $A$7),$D$7, $D$6)), SUMPRODUCT(ART_volumes!$Q26:$U26,ART_volumes!$Q$13:$U$13)+ART_volumes!$O26,0)</f>
        <v>0</v>
      </c>
      <c r="P26" s="286">
        <f>IF(P$11=$D$6, ART_volumes!$M26,0)</f>
        <v>0</v>
      </c>
      <c r="Q26" s="285">
        <f>IF(Q$11=$D$6, ART_volumes!$J26*ART_volumes!$K26,0)</f>
        <v>0</v>
      </c>
      <c r="R26" s="285">
        <f>IF(R$11=IF($D26=$A$5, $D$5, IF(OR($D26="ESV observed compliance", $D26 = $A$7),$D$7, $D$6)), SUMPRODUCT(ART_volumes!$Q26:$U26,ART_volumes!$Q$13:$U$13)+ART_volumes!$O26,0)</f>
        <v>0</v>
      </c>
      <c r="S26" s="286">
        <f>IF(S$11=$D$6, ART_volumes!$M26,0)</f>
        <v>0</v>
      </c>
      <c r="T26" s="285">
        <f>IF(T$11=$D$6, ART_volumes!$J26*ART_volumes!$K26,0)</f>
        <v>0</v>
      </c>
      <c r="U26" s="285">
        <f>IF(U$11=IF($D26=$A$5, $D$5, IF(OR($D26="ESV observed compliance", $D26 = $A$7),$D$7, $D$6)), SUMPRODUCT(ART_volumes!$Q26:$U26,ART_volumes!$Q$13:$U$13)+ART_volumes!$O26,0)</f>
        <v>0</v>
      </c>
      <c r="V26" s="286">
        <f>IF(V$11=$D$6, ART_volumes!$M26,0)</f>
        <v>0</v>
      </c>
      <c r="W26" s="285">
        <f>IF(W$11=$D$6, ART_volumes!$J26*ART_volumes!$K26,0)</f>
        <v>0</v>
      </c>
      <c r="X26" s="285">
        <f>IF(X$11=IF($D26=$A$5, $D$5, IF(OR($D26="ESV observed compliance", $D26 = $A$7),$D$7, $D$6)), SUMPRODUCT(ART_volumes!$Q26:$U26,ART_volumes!$Q$13:$U$13)+ART_volumes!$O26,0)</f>
        <v>0</v>
      </c>
      <c r="Y26" s="286">
        <f>IF(Y$11=$D$6, ART_volumes!$M26,0)</f>
        <v>0</v>
      </c>
      <c r="Z26" s="285">
        <f>IF(Z$11=$D$6, ART_volumes!$J26*ART_volumes!$K26,0)</f>
        <v>0</v>
      </c>
      <c r="AA26" s="285">
        <f>IF(AA$11=IF($D26=$A$5, $D$5, IF(OR($D26="ESV observed compliance", $D26 = $A$7),$D$7, $D$6)), SUMPRODUCT(ART_volumes!$Q26:$U26,ART_volumes!$Q$13:$U$13)+ART_volumes!$O26,0)</f>
        <v>0</v>
      </c>
      <c r="AB26" s="286">
        <f>IF(AB$11=$D$6, ART_volumes!$M26,0)</f>
        <v>0</v>
      </c>
      <c r="AC26" s="131"/>
      <c r="AD26" s="287">
        <f t="shared" ca="1" si="20"/>
        <v>22308.376477775128</v>
      </c>
      <c r="AE26" s="287">
        <f t="shared" si="20"/>
        <v>0</v>
      </c>
      <c r="AF26" s="287">
        <f t="shared" si="20"/>
        <v>0</v>
      </c>
      <c r="AG26" s="287">
        <f t="shared" si="20"/>
        <v>0</v>
      </c>
      <c r="AH26" s="287">
        <f t="shared" si="20"/>
        <v>0</v>
      </c>
      <c r="AI26" s="287">
        <f t="shared" si="20"/>
        <v>0</v>
      </c>
      <c r="AJ26" s="287">
        <f t="shared" si="20"/>
        <v>0</v>
      </c>
      <c r="AK26" s="131"/>
      <c r="AL26" s="287">
        <f t="shared" ca="1" si="21"/>
        <v>22308.376477775128</v>
      </c>
    </row>
    <row r="27" spans="2:38">
      <c r="D27" t="s">
        <v>107</v>
      </c>
      <c r="E27" s="12"/>
      <c r="F27" s="12"/>
      <c r="G27" s="103"/>
      <c r="H27" s="288">
        <f>IF(H$11=$D$6, ART_volumes!$J27*ART_volumes!$K27,0)</f>
        <v>291388.56522315642</v>
      </c>
      <c r="I27" s="285">
        <f ca="1">IF(I$11=IF($D27=$A$5, $D$5, IF(OR($D27="ESV observed compliance", $D27 = $A$7),$D$7, $D$6)), SUMPRODUCT(ART_volumes!$Q27:$U27,ART_volumes!$Q$13:$U$13)+ART_volumes!$O27,0)</f>
        <v>204833.12996701858</v>
      </c>
      <c r="J27" s="286">
        <f>IF(J$11=$D$6, ART_volumes!$M27,0)</f>
        <v>0</v>
      </c>
      <c r="K27" s="285">
        <f>IF(K$11=$D$6, ART_volumes!$J27*ART_volumes!$K27,0)</f>
        <v>0</v>
      </c>
      <c r="L27" s="285">
        <f>IF(L$11=IF($D27=$A$5, $D$5, IF(OR($D27="ESV observed compliance", $D27 = $A$7),$D$7, $D$6)), SUMPRODUCT(ART_volumes!$Q27:$U27,ART_volumes!$Q$13:$U$13)+ART_volumes!$O27,0)</f>
        <v>0</v>
      </c>
      <c r="M27" s="286">
        <f>IF(M$11=$D$6, ART_volumes!$M27,0)</f>
        <v>0</v>
      </c>
      <c r="N27" s="285">
        <f>IF(N$11=$D$6, ART_volumes!$J27*ART_volumes!$K27,0)</f>
        <v>0</v>
      </c>
      <c r="O27" s="285">
        <f>IF(O$11=IF($D27=$A$5, $D$5, IF(OR($D27="ESV observed compliance", $D27 = $A$7),$D$7, $D$6)), SUMPRODUCT(ART_volumes!$Q27:$U27,ART_volumes!$Q$13:$U$13)+ART_volumes!$O27,0)</f>
        <v>0</v>
      </c>
      <c r="P27" s="286">
        <f>IF(P$11=$D$6, ART_volumes!$M27,0)</f>
        <v>0</v>
      </c>
      <c r="Q27" s="285">
        <f>IF(Q$11=$D$6, ART_volumes!$J27*ART_volumes!$K27,0)</f>
        <v>0</v>
      </c>
      <c r="R27" s="285">
        <f>IF(R$11=IF($D27=$A$5, $D$5, IF(OR($D27="ESV observed compliance", $D27 = $A$7),$D$7, $D$6)), SUMPRODUCT(ART_volumes!$Q27:$U27,ART_volumes!$Q$13:$U$13)+ART_volumes!$O27,0)</f>
        <v>0</v>
      </c>
      <c r="S27" s="286">
        <f>IF(S$11=$D$6, ART_volumes!$M27,0)</f>
        <v>0</v>
      </c>
      <c r="T27" s="285">
        <f>IF(T$11=$D$6, ART_volumes!$J27*ART_volumes!$K27,0)</f>
        <v>0</v>
      </c>
      <c r="U27" s="285">
        <f>IF(U$11=IF($D27=$A$5, $D$5, IF(OR($D27="ESV observed compliance", $D27 = $A$7),$D$7, $D$6)), SUMPRODUCT(ART_volumes!$Q27:$U27,ART_volumes!$Q$13:$U$13)+ART_volumes!$O27,0)</f>
        <v>0</v>
      </c>
      <c r="V27" s="286">
        <f>IF(V$11=$D$6, ART_volumes!$M27,0)</f>
        <v>0</v>
      </c>
      <c r="W27" s="285">
        <f>IF(W$11=$D$6, ART_volumes!$J27*ART_volumes!$K27,0)</f>
        <v>0</v>
      </c>
      <c r="X27" s="285">
        <f>IF(X$11=IF($D27=$A$5, $D$5, IF(OR($D27="ESV observed compliance", $D27 = $A$7),$D$7, $D$6)), SUMPRODUCT(ART_volumes!$Q27:$U27,ART_volumes!$Q$13:$U$13)+ART_volumes!$O27,0)</f>
        <v>0</v>
      </c>
      <c r="Y27" s="286">
        <f>IF(Y$11=$D$6, ART_volumes!$M27,0)</f>
        <v>0</v>
      </c>
      <c r="Z27" s="285">
        <f>IF(Z$11=$D$6, ART_volumes!$J27*ART_volumes!$K27,0)</f>
        <v>0</v>
      </c>
      <c r="AA27" s="285">
        <f>IF(AA$11=IF($D27=$A$5, $D$5, IF(OR($D27="ESV observed compliance", $D27 = $A$7),$D$7, $D$6)), SUMPRODUCT(ART_volumes!$Q27:$U27,ART_volumes!$Q$13:$U$13)+ART_volumes!$O27,0)</f>
        <v>0</v>
      </c>
      <c r="AB27" s="286">
        <f>IF(AB$11=$D$6, ART_volumes!$M27,0)</f>
        <v>0</v>
      </c>
      <c r="AC27" s="131"/>
      <c r="AD27" s="287">
        <f t="shared" ca="1" si="20"/>
        <v>496221.69519017497</v>
      </c>
      <c r="AE27" s="287">
        <f t="shared" si="20"/>
        <v>0</v>
      </c>
      <c r="AF27" s="287">
        <f t="shared" si="20"/>
        <v>0</v>
      </c>
      <c r="AG27" s="287">
        <f t="shared" si="20"/>
        <v>0</v>
      </c>
      <c r="AH27" s="287">
        <f t="shared" si="20"/>
        <v>0</v>
      </c>
      <c r="AI27" s="287">
        <f t="shared" si="20"/>
        <v>0</v>
      </c>
      <c r="AJ27" s="287">
        <f t="shared" si="20"/>
        <v>0</v>
      </c>
      <c r="AK27" s="131"/>
      <c r="AL27" s="287">
        <f t="shared" ca="1" si="21"/>
        <v>496221.69519017497</v>
      </c>
    </row>
    <row r="28" spans="2:38">
      <c r="D28" t="s">
        <v>126</v>
      </c>
      <c r="E28" s="12"/>
      <c r="F28" s="12"/>
      <c r="G28" s="103"/>
      <c r="H28" s="288">
        <f>IF(H$11=$D$6, ART_volumes!$J28*ART_volumes!$K28,0)</f>
        <v>772911.99999999639</v>
      </c>
      <c r="I28" s="285">
        <f ca="1">IF(I$11=IF($D28=$A$5, $D$5, IF(OR($D28="ESV observed compliance", $D28 = $A$7),$D$7, $D$6)), SUMPRODUCT(ART_volumes!$Q28:$U28,ART_volumes!$Q$13:$U$13)+ART_volumes!$O28,0)</f>
        <v>0</v>
      </c>
      <c r="J28" s="286">
        <f>IF(J$11=$D$6, ART_volumes!$M28,0)</f>
        <v>0</v>
      </c>
      <c r="K28" s="285">
        <f>IF(K$11=$D$6, ART_volumes!$J28*ART_volumes!$K28,0)</f>
        <v>0</v>
      </c>
      <c r="L28" s="285">
        <f>IF(L$11=IF($D28=$A$5, $D$5, IF(OR($D28="ESV observed compliance", $D28 = $A$7),$D$7, $D$6)), SUMPRODUCT(ART_volumes!$Q28:$U28,ART_volumes!$Q$13:$U$13)+ART_volumes!$O28,0)</f>
        <v>0</v>
      </c>
      <c r="M28" s="286">
        <f>IF(M$11=$D$6, ART_volumes!$M28,0)</f>
        <v>0</v>
      </c>
      <c r="N28" s="285">
        <f>IF(N$11=$D$6, ART_volumes!$J28*ART_volumes!$K28,0)</f>
        <v>0</v>
      </c>
      <c r="O28" s="285">
        <f>IF(O$11=IF($D28=$A$5, $D$5, IF(OR($D28="ESV observed compliance", $D28 = $A$7),$D$7, $D$6)), SUMPRODUCT(ART_volumes!$Q28:$U28,ART_volumes!$Q$13:$U$13)+ART_volumes!$O28,0)</f>
        <v>0</v>
      </c>
      <c r="P28" s="286">
        <f>IF(P$11=$D$6, ART_volumes!$M28,0)</f>
        <v>0</v>
      </c>
      <c r="Q28" s="285">
        <f>IF(Q$11=$D$6, ART_volumes!$J28*ART_volumes!$K28,0)</f>
        <v>0</v>
      </c>
      <c r="R28" s="285">
        <f>IF(R$11=IF($D28=$A$5, $D$5, IF(OR($D28="ESV observed compliance", $D28 = $A$7),$D$7, $D$6)), SUMPRODUCT(ART_volumes!$Q28:$U28,ART_volumes!$Q$13:$U$13)+ART_volumes!$O28,0)</f>
        <v>0</v>
      </c>
      <c r="S28" s="286">
        <f>IF(S$11=$D$6, ART_volumes!$M28,0)</f>
        <v>0</v>
      </c>
      <c r="T28" s="285">
        <f>IF(T$11=$D$6, ART_volumes!$J28*ART_volumes!$K28,0)</f>
        <v>0</v>
      </c>
      <c r="U28" s="285">
        <f>IF(U$11=IF($D28=$A$5, $D$5, IF(OR($D28="ESV observed compliance", $D28 = $A$7),$D$7, $D$6)), SUMPRODUCT(ART_volumes!$Q28:$U28,ART_volumes!$Q$13:$U$13)+ART_volumes!$O28,0)</f>
        <v>0</v>
      </c>
      <c r="V28" s="286">
        <f>IF(V$11=$D$6, ART_volumes!$M28,0)</f>
        <v>0</v>
      </c>
      <c r="W28" s="285">
        <f>IF(W$11=$D$6, ART_volumes!$J28*ART_volumes!$K28,0)</f>
        <v>0</v>
      </c>
      <c r="X28" s="285">
        <f>IF(X$11=IF($D28=$A$5, $D$5, IF(OR($D28="ESV observed compliance", $D28 = $A$7),$D$7, $D$6)), SUMPRODUCT(ART_volumes!$Q28:$U28,ART_volumes!$Q$13:$U$13)+ART_volumes!$O28,0)</f>
        <v>0</v>
      </c>
      <c r="Y28" s="286">
        <f>IF(Y$11=$D$6, ART_volumes!$M28,0)</f>
        <v>0</v>
      </c>
      <c r="Z28" s="285">
        <f>IF(Z$11=$D$6, ART_volumes!$J28*ART_volumes!$K28,0)</f>
        <v>0</v>
      </c>
      <c r="AA28" s="285">
        <f>IF(AA$11=IF($D28=$A$5, $D$5, IF(OR($D28="ESV observed compliance", $D28 = $A$7),$D$7, $D$6)), SUMPRODUCT(ART_volumes!$Q28:$U28,ART_volumes!$Q$13:$U$13)+ART_volumes!$O28,0)</f>
        <v>0</v>
      </c>
      <c r="AB28" s="286">
        <f>IF(AB$11=$D$6, ART_volumes!$M28,0)</f>
        <v>0</v>
      </c>
      <c r="AC28" s="131"/>
      <c r="AD28" s="287">
        <f t="shared" ca="1" si="20"/>
        <v>772911.99999999639</v>
      </c>
      <c r="AE28" s="287">
        <f t="shared" si="20"/>
        <v>0</v>
      </c>
      <c r="AF28" s="287">
        <f t="shared" si="20"/>
        <v>0</v>
      </c>
      <c r="AG28" s="287">
        <f t="shared" si="20"/>
        <v>0</v>
      </c>
      <c r="AH28" s="287">
        <f t="shared" si="20"/>
        <v>0</v>
      </c>
      <c r="AI28" s="287">
        <f t="shared" si="20"/>
        <v>0</v>
      </c>
      <c r="AJ28" s="287">
        <f t="shared" si="20"/>
        <v>0</v>
      </c>
      <c r="AK28" s="131"/>
      <c r="AL28" s="287">
        <f t="shared" ca="1" si="21"/>
        <v>772911.99999999639</v>
      </c>
    </row>
    <row r="29" spans="2:38">
      <c r="D29" t="s">
        <v>137</v>
      </c>
      <c r="E29" s="12"/>
      <c r="F29" s="12"/>
      <c r="G29" s="103"/>
      <c r="H29" s="288">
        <f>IF(H$11=$D$6, ART_volumes!$J29*ART_volumes!$K29,0)</f>
        <v>615254.56445327238</v>
      </c>
      <c r="I29" s="285">
        <f ca="1">IF(I$11=IF($D29=$A$5, $D$5, IF(OR($D29="ESV observed compliance", $D29 = $A$7),$D$7, $D$6)), SUMPRODUCT(ART_volumes!$Q29:$U29,ART_volumes!$Q$13:$U$13)+ART_volumes!$O29,0)</f>
        <v>0</v>
      </c>
      <c r="J29" s="286">
        <f>IF(J$11=$D$6, ART_volumes!$M29,0)</f>
        <v>0</v>
      </c>
      <c r="K29" s="285">
        <f>IF(K$11=$D$6, ART_volumes!$J29*ART_volumes!$K29,0)</f>
        <v>0</v>
      </c>
      <c r="L29" s="285">
        <f>IF(L$11=IF($D29=$A$5, $D$5, IF(OR($D29="ESV observed compliance", $D29 = $A$7),$D$7, $D$6)), SUMPRODUCT(ART_volumes!$Q29:$U29,ART_volumes!$Q$13:$U$13)+ART_volumes!$O29,0)</f>
        <v>0</v>
      </c>
      <c r="M29" s="286">
        <f>IF(M$11=$D$6, ART_volumes!$M29,0)</f>
        <v>0</v>
      </c>
      <c r="N29" s="285">
        <f>IF(N$11=$D$6, ART_volumes!$J29*ART_volumes!$K29,0)</f>
        <v>0</v>
      </c>
      <c r="O29" s="285">
        <f>IF(O$11=IF($D29=$A$5, $D$5, IF(OR($D29="ESV observed compliance", $D29 = $A$7),$D$7, $D$6)), SUMPRODUCT(ART_volumes!$Q29:$U29,ART_volumes!$Q$13:$U$13)+ART_volumes!$O29,0)</f>
        <v>0</v>
      </c>
      <c r="P29" s="286">
        <f>IF(P$11=$D$6, ART_volumes!$M29,0)</f>
        <v>0</v>
      </c>
      <c r="Q29" s="285">
        <f>IF(Q$11=$D$6, ART_volumes!$J29*ART_volumes!$K29,0)</f>
        <v>0</v>
      </c>
      <c r="R29" s="285">
        <f>IF(R$11=IF($D29=$A$5, $D$5, IF(OR($D29="ESV observed compliance", $D29 = $A$7),$D$7, $D$6)), SUMPRODUCT(ART_volumes!$Q29:$U29,ART_volumes!$Q$13:$U$13)+ART_volumes!$O29,0)</f>
        <v>0</v>
      </c>
      <c r="S29" s="286">
        <f>IF(S$11=$D$6, ART_volumes!$M29,0)</f>
        <v>0</v>
      </c>
      <c r="T29" s="285">
        <f>IF(T$11=$D$6, ART_volumes!$J29*ART_volumes!$K29,0)</f>
        <v>0</v>
      </c>
      <c r="U29" s="285">
        <f>IF(U$11=IF($D29=$A$5, $D$5, IF(OR($D29="ESV observed compliance", $D29 = $A$7),$D$7, $D$6)), SUMPRODUCT(ART_volumes!$Q29:$U29,ART_volumes!$Q$13:$U$13)+ART_volumes!$O29,0)</f>
        <v>0</v>
      </c>
      <c r="V29" s="286">
        <f>IF(V$11=$D$6, ART_volumes!$M29,0)</f>
        <v>0</v>
      </c>
      <c r="W29" s="285">
        <f>IF(W$11=$D$6, ART_volumes!$J29*ART_volumes!$K29,0)</f>
        <v>0</v>
      </c>
      <c r="X29" s="285">
        <f>IF(X$11=IF($D29=$A$5, $D$5, IF(OR($D29="ESV observed compliance", $D29 = $A$7),$D$7, $D$6)), SUMPRODUCT(ART_volumes!$Q29:$U29,ART_volumes!$Q$13:$U$13)+ART_volumes!$O29,0)</f>
        <v>0</v>
      </c>
      <c r="Y29" s="286">
        <f>IF(Y$11=$D$6, ART_volumes!$M29,0)</f>
        <v>0</v>
      </c>
      <c r="Z29" s="285">
        <f>IF(Z$11=$D$6, ART_volumes!$J29*ART_volumes!$K29,0)</f>
        <v>0</v>
      </c>
      <c r="AA29" s="285">
        <f>IF(AA$11=IF($D29=$A$5, $D$5, IF(OR($D29="ESV observed compliance", $D29 = $A$7),$D$7, $D$6)), SUMPRODUCT(ART_volumes!$Q29:$U29,ART_volumes!$Q$13:$U$13)+ART_volumes!$O29,0)</f>
        <v>0</v>
      </c>
      <c r="AB29" s="286">
        <f>IF(AB$11=$D$6, ART_volumes!$M29,0)</f>
        <v>0</v>
      </c>
      <c r="AC29" s="131"/>
      <c r="AD29" s="287">
        <f t="shared" ca="1" si="20"/>
        <v>615254.56445327238</v>
      </c>
      <c r="AE29" s="287">
        <f t="shared" si="20"/>
        <v>0</v>
      </c>
      <c r="AF29" s="287">
        <f t="shared" si="20"/>
        <v>0</v>
      </c>
      <c r="AG29" s="287">
        <f t="shared" si="20"/>
        <v>0</v>
      </c>
      <c r="AH29" s="287">
        <f t="shared" si="20"/>
        <v>0</v>
      </c>
      <c r="AI29" s="287">
        <f t="shared" si="20"/>
        <v>0</v>
      </c>
      <c r="AJ29" s="287">
        <f t="shared" si="20"/>
        <v>0</v>
      </c>
      <c r="AK29" s="131"/>
      <c r="AL29" s="287">
        <f t="shared" ca="1" si="21"/>
        <v>615254.56445327238</v>
      </c>
    </row>
    <row r="30" spans="2:38" s="265" customFormat="1">
      <c r="D30" s="265" t="s">
        <v>165</v>
      </c>
      <c r="E30" s="12"/>
      <c r="F30" s="12"/>
      <c r="G30" s="103"/>
      <c r="H30" s="288">
        <f>IF(H$11=$D$6, ART_volumes!$J30*ART_volumes!$K30,0)</f>
        <v>5025.1926868455157</v>
      </c>
      <c r="I30" s="285">
        <f ca="1">IF(I$11=IF($D30=$A$5, $D$5, IF(OR($D30="ESV observed compliance", $D30 = $A$7),$D$7, $D$6)), SUMPRODUCT(ART_volumes!$Q30:$U30,ART_volumes!$Q$13:$U$13)+ART_volumes!$O30,0)</f>
        <v>11282.899414023626</v>
      </c>
      <c r="J30" s="286">
        <f>IF(J$11=$D$6, ART_volumes!$M30,0)</f>
        <v>0</v>
      </c>
      <c r="K30" s="285">
        <f>IF(K$11=$D$6, ART_volumes!$J30*ART_volumes!$K30,0)</f>
        <v>0</v>
      </c>
      <c r="L30" s="285">
        <f>IF(L$11=IF($D30=$A$5, $D$5, IF(OR($D30="ESV observed compliance", $D30 = $A$7),$D$7, $D$6)), SUMPRODUCT(ART_volumes!$Q30:$U30,ART_volumes!$Q$13:$U$13)+ART_volumes!$O30,0)</f>
        <v>0</v>
      </c>
      <c r="M30" s="286">
        <f>IF(M$11=$D$6, ART_volumes!$M30,0)</f>
        <v>0</v>
      </c>
      <c r="N30" s="285">
        <f>IF(N$11=$D$6, ART_volumes!$J30*ART_volumes!$K30,0)</f>
        <v>0</v>
      </c>
      <c r="O30" s="285">
        <f>IF(O$11=IF($D30=$A$5, $D$5, IF(OR($D30="ESV observed compliance", $D30 = $A$7),$D$7, $D$6)), SUMPRODUCT(ART_volumes!$Q30:$U30,ART_volumes!$Q$13:$U$13)+ART_volumes!$O30,0)</f>
        <v>0</v>
      </c>
      <c r="P30" s="286">
        <f>IF(P$11=$D$6, ART_volumes!$M30,0)</f>
        <v>0</v>
      </c>
      <c r="Q30" s="285">
        <f>IF(Q$11=$D$6, ART_volumes!$J30*ART_volumes!$K30,0)</f>
        <v>0</v>
      </c>
      <c r="R30" s="285">
        <f>IF(R$11=IF($D30=$A$5, $D$5, IF(OR($D30="ESV observed compliance", $D30 = $A$7),$D$7, $D$6)), SUMPRODUCT(ART_volumes!$Q30:$U30,ART_volumes!$Q$13:$U$13)+ART_volumes!$O30,0)</f>
        <v>0</v>
      </c>
      <c r="S30" s="286">
        <f>IF(S$11=$D$6, ART_volumes!$M30,0)</f>
        <v>0</v>
      </c>
      <c r="T30" s="285">
        <f>IF(T$11=$D$6, ART_volumes!$J30*ART_volumes!$K30,0)</f>
        <v>0</v>
      </c>
      <c r="U30" s="285">
        <f>IF(U$11=IF($D30=$A$5, $D$5, IF(OR($D30="ESV observed compliance", $D30 = $A$7),$D$7, $D$6)), SUMPRODUCT(ART_volumes!$Q30:$U30,ART_volumes!$Q$13:$U$13)+ART_volumes!$O30,0)</f>
        <v>0</v>
      </c>
      <c r="V30" s="286">
        <f>IF(V$11=$D$6, ART_volumes!$M30,0)</f>
        <v>0</v>
      </c>
      <c r="W30" s="285">
        <f>IF(W$11=$D$6, ART_volumes!$J30*ART_volumes!$K30,0)</f>
        <v>0</v>
      </c>
      <c r="X30" s="285">
        <f>IF(X$11=IF($D30=$A$5, $D$5, IF(OR($D30="ESV observed compliance", $D30 = $A$7),$D$7, $D$6)), SUMPRODUCT(ART_volumes!$Q30:$U30,ART_volumes!$Q$13:$U$13)+ART_volumes!$O30,0)</f>
        <v>0</v>
      </c>
      <c r="Y30" s="286">
        <f>IF(Y$11=$D$6, ART_volumes!$M30,0)</f>
        <v>0</v>
      </c>
      <c r="Z30" s="285">
        <f>IF(Z$11=$D$6, ART_volumes!$J30*ART_volumes!$K30,0)</f>
        <v>0</v>
      </c>
      <c r="AA30" s="285">
        <f>IF(AA$11=IF($D30=$A$5, $D$5, IF(OR($D30="ESV observed compliance", $D30 = $A$7),$D$7, $D$6)), SUMPRODUCT(ART_volumes!$Q30:$U30,ART_volumes!$Q$13:$U$13)+ART_volumes!$O30,0)</f>
        <v>0</v>
      </c>
      <c r="AB30" s="286">
        <f>IF(AB$11=$D$6, ART_volumes!$M30,0)</f>
        <v>0</v>
      </c>
      <c r="AC30" s="131"/>
      <c r="AD30" s="287">
        <f t="shared" ref="AD30:AJ30" ca="1" si="22">SUMIF($H$11:$AB$11,AD$11, $H30:$AB30)</f>
        <v>16308.092100869142</v>
      </c>
      <c r="AE30" s="287">
        <f t="shared" si="22"/>
        <v>0</v>
      </c>
      <c r="AF30" s="287">
        <f t="shared" si="22"/>
        <v>0</v>
      </c>
      <c r="AG30" s="287">
        <f t="shared" si="22"/>
        <v>0</v>
      </c>
      <c r="AH30" s="287">
        <f t="shared" si="22"/>
        <v>0</v>
      </c>
      <c r="AI30" s="287">
        <f t="shared" si="22"/>
        <v>0</v>
      </c>
      <c r="AJ30" s="287">
        <f t="shared" si="22"/>
        <v>0</v>
      </c>
      <c r="AK30" s="131"/>
      <c r="AL30" s="287">
        <f ca="1">SUM(AD30:AJ30)</f>
        <v>16308.092100869142</v>
      </c>
    </row>
    <row r="31" spans="2:38">
      <c r="D31" s="267" t="s">
        <v>179</v>
      </c>
      <c r="E31" s="12"/>
      <c r="F31" s="12"/>
      <c r="G31" s="103"/>
      <c r="H31" s="288">
        <f>IF(H$11=$D$6, ART_volumes!$J31*ART_volumes!$K31,0)</f>
        <v>24346.744850257252</v>
      </c>
      <c r="I31" s="285">
        <f ca="1">IF(I$11=IF($D31=$A$5, $D$5, IF(OR($D31="ESV observed compliance", $D31 = $A$7),$D$7, $D$6)), SUMPRODUCT(ART_volumes!$Q31:$U31,ART_volumes!$Q$13:$U$13)+ART_volumes!$O31,0)</f>
        <v>38488.218268633878</v>
      </c>
      <c r="J31" s="286">
        <f>IF(J$11=$D$6, ART_volumes!$M31,0)</f>
        <v>9442.2124685891995</v>
      </c>
      <c r="K31" s="285">
        <f>IF(K$11=$D$6, ART_volumes!$J31*ART_volumes!$K31,0)</f>
        <v>0</v>
      </c>
      <c r="L31" s="285">
        <f>IF(L$11=IF($D31=$A$5, $D$5, IF(OR($D31="ESV observed compliance", $D31 = $A$7),$D$7, $D$6)), SUMPRODUCT(ART_volumes!$Q31:$U31,ART_volumes!$Q$13:$U$13)+ART_volumes!$O31,0)</f>
        <v>0</v>
      </c>
      <c r="M31" s="286">
        <f>IF(M$11=$D$6, ART_volumes!$M31,0)</f>
        <v>0</v>
      </c>
      <c r="N31" s="285">
        <f>IF(N$11=$D$6, ART_volumes!$J31*ART_volumes!$K31,0)</f>
        <v>0</v>
      </c>
      <c r="O31" s="285">
        <f>IF(O$11=IF($D31=$A$5, $D$5, IF(OR($D31="ESV observed compliance", $D31 = $A$7),$D$7, $D$6)), SUMPRODUCT(ART_volumes!$Q31:$U31,ART_volumes!$Q$13:$U$13)+ART_volumes!$O31,0)</f>
        <v>0</v>
      </c>
      <c r="P31" s="286">
        <f>IF(P$11=$D$6, ART_volumes!$M31,0)</f>
        <v>0</v>
      </c>
      <c r="Q31" s="285">
        <f>IF(Q$11=$D$6, ART_volumes!$J31*ART_volumes!$K31,0)</f>
        <v>0</v>
      </c>
      <c r="R31" s="285">
        <f>IF(R$11=IF($D31=$A$5, $D$5, IF(OR($D31="ESV observed compliance", $D31 = $A$7),$D$7, $D$6)), SUMPRODUCT(ART_volumes!$Q31:$U31,ART_volumes!$Q$13:$U$13)+ART_volumes!$O31,0)</f>
        <v>0</v>
      </c>
      <c r="S31" s="286">
        <f>IF(S$11=$D$6, ART_volumes!$M31,0)</f>
        <v>0</v>
      </c>
      <c r="T31" s="285">
        <f>IF(T$11=$D$6, ART_volumes!$J31*ART_volumes!$K31,0)</f>
        <v>0</v>
      </c>
      <c r="U31" s="285">
        <f>IF(U$11=IF($D31=$A$5, $D$5, IF(OR($D31="ESV observed compliance", $D31 = $A$7),$D$7, $D$6)), SUMPRODUCT(ART_volumes!$Q31:$U31,ART_volumes!$Q$13:$U$13)+ART_volumes!$O31,0)</f>
        <v>0</v>
      </c>
      <c r="V31" s="286">
        <f>IF(V$11=$D$6, ART_volumes!$M31,0)</f>
        <v>0</v>
      </c>
      <c r="W31" s="285">
        <f>IF(W$11=$D$6, ART_volumes!$J31*ART_volumes!$K31,0)</f>
        <v>0</v>
      </c>
      <c r="X31" s="285">
        <f>IF(X$11=IF($D31=$A$5, $D$5, IF(OR($D31="ESV observed compliance", $D31 = $A$7),$D$7, $D$6)), SUMPRODUCT(ART_volumes!$Q31:$U31,ART_volumes!$Q$13:$U$13)+ART_volumes!$O31,0)</f>
        <v>0</v>
      </c>
      <c r="Y31" s="286">
        <f>IF(Y$11=$D$6, ART_volumes!$M31,0)</f>
        <v>0</v>
      </c>
      <c r="Z31" s="285">
        <f>IF(Z$11=$D$6, ART_volumes!$J31*ART_volumes!$K31,0)</f>
        <v>0</v>
      </c>
      <c r="AA31" s="285">
        <f>IF(AA$11=IF($D31=$A$5, $D$5, IF(OR($D31="ESV observed compliance", $D31 = $A$7),$D$7, $D$6)), SUMPRODUCT(ART_volumes!$Q31:$U31,ART_volumes!$Q$13:$U$13)+ART_volumes!$O31,0)</f>
        <v>0</v>
      </c>
      <c r="AB31" s="286">
        <f>IF(AB$11=$D$6, ART_volumes!$M31,0)</f>
        <v>0</v>
      </c>
      <c r="AC31" s="131"/>
      <c r="AD31" s="287">
        <f t="shared" ca="1" si="20"/>
        <v>72277.175587480335</v>
      </c>
      <c r="AE31" s="287">
        <f t="shared" si="20"/>
        <v>0</v>
      </c>
      <c r="AF31" s="287">
        <f t="shared" si="20"/>
        <v>0</v>
      </c>
      <c r="AG31" s="287">
        <f t="shared" si="20"/>
        <v>0</v>
      </c>
      <c r="AH31" s="287">
        <f t="shared" si="20"/>
        <v>0</v>
      </c>
      <c r="AI31" s="287">
        <f t="shared" si="20"/>
        <v>0</v>
      </c>
      <c r="AJ31" s="287">
        <f t="shared" si="20"/>
        <v>0</v>
      </c>
      <c r="AK31" s="131"/>
      <c r="AL31" s="287">
        <f t="shared" ca="1" si="21"/>
        <v>72277.175587480335</v>
      </c>
    </row>
    <row r="32" spans="2:38">
      <c r="D32" s="267" t="s">
        <v>180</v>
      </c>
      <c r="E32" s="12"/>
      <c r="F32" s="12"/>
      <c r="G32" s="103"/>
      <c r="H32" s="288">
        <f>IF(H$11=$D$6, ART_volumes!$J32*ART_volumes!$K32,0)</f>
        <v>61452.751409319091</v>
      </c>
      <c r="I32" s="285">
        <f ca="1">IF(I$11=IF($D32=$A$5, $D$5, IF(OR($D32="ESV observed compliance", $D32 = $A$7),$D$7, $D$6)), SUMPRODUCT(ART_volumes!$Q32:$U32,ART_volumes!$Q$13:$U$13)+ART_volumes!$O32,0)</f>
        <v>40894.109372017061</v>
      </c>
      <c r="J32" s="286">
        <f>IF(J$11=$D$6, ART_volumes!$M32,0)</f>
        <v>0</v>
      </c>
      <c r="K32" s="285">
        <f>IF(K$11=$D$6, ART_volumes!$J32*ART_volumes!$K32,0)</f>
        <v>0</v>
      </c>
      <c r="L32" s="285">
        <f>IF(L$11=IF($D32=$A$5, $D$5, IF(OR($D32="ESV observed compliance", $D32 = $A$7),$D$7, $D$6)), SUMPRODUCT(ART_volumes!$Q32:$U32,ART_volumes!$Q$13:$U$13)+ART_volumes!$O32,0)</f>
        <v>0</v>
      </c>
      <c r="M32" s="286">
        <f>IF(M$11=$D$6, ART_volumes!$M32,0)</f>
        <v>0</v>
      </c>
      <c r="N32" s="285">
        <f>IF(N$11=$D$6, ART_volumes!$J32*ART_volumes!$K32,0)</f>
        <v>0</v>
      </c>
      <c r="O32" s="285">
        <f>IF(O$11=IF($D32=$A$5, $D$5, IF(OR($D32="ESV observed compliance", $D32 = $A$7),$D$7, $D$6)), SUMPRODUCT(ART_volumes!$Q32:$U32,ART_volumes!$Q$13:$U$13)+ART_volumes!$O32,0)</f>
        <v>0</v>
      </c>
      <c r="P32" s="286">
        <f>IF(P$11=$D$6, ART_volumes!$M32,0)</f>
        <v>0</v>
      </c>
      <c r="Q32" s="285">
        <f>IF(Q$11=$D$6, ART_volumes!$J32*ART_volumes!$K32,0)</f>
        <v>0</v>
      </c>
      <c r="R32" s="285">
        <f>IF(R$11=IF($D32=$A$5, $D$5, IF(OR($D32="ESV observed compliance", $D32 = $A$7),$D$7, $D$6)), SUMPRODUCT(ART_volumes!$Q32:$U32,ART_volumes!$Q$13:$U$13)+ART_volumes!$O32,0)</f>
        <v>0</v>
      </c>
      <c r="S32" s="286">
        <f>IF(S$11=$D$6, ART_volumes!$M32,0)</f>
        <v>0</v>
      </c>
      <c r="T32" s="285">
        <f>IF(T$11=$D$6, ART_volumes!$J32*ART_volumes!$K32,0)</f>
        <v>0</v>
      </c>
      <c r="U32" s="285">
        <f>IF(U$11=IF($D32=$A$5, $D$5, IF(OR($D32="ESV observed compliance", $D32 = $A$7),$D$7, $D$6)), SUMPRODUCT(ART_volumes!$Q32:$U32,ART_volumes!$Q$13:$U$13)+ART_volumes!$O32,0)</f>
        <v>0</v>
      </c>
      <c r="V32" s="286">
        <f>IF(V$11=$D$6, ART_volumes!$M32,0)</f>
        <v>0</v>
      </c>
      <c r="W32" s="285">
        <f>IF(W$11=$D$6, ART_volumes!$J32*ART_volumes!$K32,0)</f>
        <v>0</v>
      </c>
      <c r="X32" s="285">
        <f>IF(X$11=IF($D32=$A$5, $D$5, IF(OR($D32="ESV observed compliance", $D32 = $A$7),$D$7, $D$6)), SUMPRODUCT(ART_volumes!$Q32:$U32,ART_volumes!$Q$13:$U$13)+ART_volumes!$O32,0)</f>
        <v>0</v>
      </c>
      <c r="Y32" s="286">
        <f>IF(Y$11=$D$6, ART_volumes!$M32,0)</f>
        <v>0</v>
      </c>
      <c r="Z32" s="285">
        <f>IF(Z$11=$D$6, ART_volumes!$J32*ART_volumes!$K32,0)</f>
        <v>0</v>
      </c>
      <c r="AA32" s="285">
        <f>IF(AA$11=IF($D32=$A$5, $D$5, IF(OR($D32="ESV observed compliance", $D32 = $A$7),$D$7, $D$6)), SUMPRODUCT(ART_volumes!$Q32:$U32,ART_volumes!$Q$13:$U$13)+ART_volumes!$O32,0)</f>
        <v>0</v>
      </c>
      <c r="AB32" s="286">
        <f>IF(AB$11=$D$6, ART_volumes!$M32,0)</f>
        <v>0</v>
      </c>
      <c r="AC32" s="131"/>
      <c r="AD32" s="287">
        <f t="shared" ca="1" si="20"/>
        <v>102346.86078133615</v>
      </c>
      <c r="AE32" s="287">
        <f t="shared" si="20"/>
        <v>0</v>
      </c>
      <c r="AF32" s="287">
        <f t="shared" si="20"/>
        <v>0</v>
      </c>
      <c r="AG32" s="287">
        <f t="shared" si="20"/>
        <v>0</v>
      </c>
      <c r="AH32" s="287">
        <f t="shared" si="20"/>
        <v>0</v>
      </c>
      <c r="AI32" s="287">
        <f t="shared" si="20"/>
        <v>0</v>
      </c>
      <c r="AJ32" s="287">
        <f t="shared" si="20"/>
        <v>0</v>
      </c>
      <c r="AK32" s="131"/>
      <c r="AL32" s="287">
        <f t="shared" ca="1" si="21"/>
        <v>102346.86078133615</v>
      </c>
    </row>
    <row r="33" spans="1:38" s="265" customFormat="1">
      <c r="E33" s="12"/>
      <c r="F33" s="12"/>
      <c r="G33" s="103"/>
      <c r="H33" s="18"/>
      <c r="I33" s="18"/>
      <c r="J33" s="103"/>
      <c r="K33" s="18"/>
      <c r="L33" s="18"/>
      <c r="M33" s="103"/>
      <c r="N33" s="18"/>
      <c r="O33" s="18"/>
      <c r="P33" s="103"/>
      <c r="Q33" s="18"/>
      <c r="R33" s="18"/>
      <c r="S33" s="103"/>
      <c r="T33" s="18"/>
      <c r="U33" s="18"/>
      <c r="V33" s="103"/>
      <c r="W33" s="18"/>
      <c r="X33" s="18"/>
      <c r="Y33" s="103"/>
      <c r="Z33" s="18"/>
      <c r="AA33" s="18"/>
      <c r="AB33" s="103"/>
      <c r="AD33" s="110"/>
      <c r="AE33" s="110"/>
      <c r="AF33" s="110"/>
      <c r="AG33" s="110"/>
      <c r="AH33" s="110"/>
      <c r="AI33" s="110"/>
      <c r="AJ33" s="110"/>
      <c r="AL33" s="110"/>
    </row>
    <row r="34" spans="1:38" s="265" customFormat="1">
      <c r="D34" s="265" t="s">
        <v>185</v>
      </c>
      <c r="E34" s="12"/>
      <c r="F34" s="12"/>
      <c r="G34" s="103"/>
      <c r="H34" s="288">
        <f>IF(H$11=$D$6, ART_volumes!$J34*ART_volumes!$K34,0)</f>
        <v>0</v>
      </c>
      <c r="I34" s="285">
        <f ca="1">IF(I$11=IF($D34=$A$5, $D$5, IF(OR($D34="ESV observed compliance", $D34 = $A$7),$D$7, $D$6)), SUMPRODUCT(ART_volumes!$Q34:$U34,ART_volumes!$Q$13:$U$13)+ART_volumes!$O34,0)</f>
        <v>0</v>
      </c>
      <c r="J34" s="286">
        <f>IF(J$11=$D$6, ART_volumes!$M34,0)</f>
        <v>0</v>
      </c>
      <c r="K34" s="285">
        <f>IF(K$11=$D$6, ART_volumes!$J34*ART_volumes!$K34,0)</f>
        <v>0</v>
      </c>
      <c r="L34" s="285">
        <f>IF(L$11=IF($D34=$A$5, $D$5, IF(OR($D34="ESV observed compliance", $D34 = $A$7),$D$7, $D$6)), SUMPRODUCT(ART_volumes!$Q34:$U34,ART_volumes!$Q$13:$U$13)+ART_volumes!$O34,0)</f>
        <v>0</v>
      </c>
      <c r="M34" s="286">
        <f>IF(M$11=$D$6, ART_volumes!$M34,0)</f>
        <v>0</v>
      </c>
      <c r="N34" s="285">
        <f>IF(N$11=$D$6, ART_volumes!$J34*ART_volumes!$K34,0)</f>
        <v>0</v>
      </c>
      <c r="O34" s="285">
        <f>IF(O$11=IF($D34=$A$5, $D$5, IF(OR($D34="ESV observed compliance", $D34 = $A$7),$D$7, $D$6)), SUMPRODUCT(ART_volumes!$Q34:$U34,ART_volumes!$Q$13:$U$13)+ART_volumes!$O34,0)</f>
        <v>0</v>
      </c>
      <c r="P34" s="286">
        <f>IF(P$11=$D$6, ART_volumes!$M34,0)</f>
        <v>0</v>
      </c>
      <c r="Q34" s="285">
        <f>IF(Q$11=$D$6, ART_volumes!$J34*ART_volumes!$K34,0)</f>
        <v>0</v>
      </c>
      <c r="R34" s="285">
        <f>IF(R$11=IF($D34=$A$5, $D$5, IF(OR($D34="ESV observed compliance", $D34 = $A$7),$D$7, $D$6)), SUMPRODUCT(ART_volumes!$Q34:$U34,ART_volumes!$Q$13:$U$13)+ART_volumes!$O34,0)</f>
        <v>0</v>
      </c>
      <c r="S34" s="286">
        <f>IF(S$11=$D$6, ART_volumes!$M34,0)</f>
        <v>0</v>
      </c>
      <c r="T34" s="285">
        <f>IF(T$11=$D$6, ART_volumes!$J34*ART_volumes!$K34,0)</f>
        <v>0</v>
      </c>
      <c r="U34" s="285">
        <f>IF(U$11=IF($D34=$A$5, $D$5, IF(OR($D34="ESV observed compliance", $D34 = $A$7),$D$7, $D$6)), SUMPRODUCT(ART_volumes!$Q34:$U34,ART_volumes!$Q$13:$U$13)+ART_volumes!$O34,0)</f>
        <v>0</v>
      </c>
      <c r="V34" s="286">
        <f>IF(V$11=$D$6, ART_volumes!$M34,0)</f>
        <v>0</v>
      </c>
      <c r="W34" s="285">
        <f>IF(W$11=$D$6, ART_volumes!$J34*ART_volumes!$K34,0)</f>
        <v>0</v>
      </c>
      <c r="X34" s="285">
        <f>IF(X$11=IF($D34=$A$5, $D$5, IF(OR($D34="ESV observed compliance", $D34 = $A$7),$D$7, $D$6)), SUMPRODUCT(ART_volumes!$Q34:$U34,ART_volumes!$Q$13:$U$13)+ART_volumes!$O34,0)</f>
        <v>0</v>
      </c>
      <c r="Y34" s="286">
        <f>IF(Y$11=$D$6, ART_volumes!$M34,0)</f>
        <v>0</v>
      </c>
      <c r="Z34" s="285">
        <f>IF(Z$11=$D$6, ART_volumes!$J34*ART_volumes!$K34,0)</f>
        <v>0</v>
      </c>
      <c r="AA34" s="285">
        <f>IF(AA$11=IF($D34=$A$5, $D$5, IF(OR($D34="ESV observed compliance", $D34 = $A$7),$D$7, $D$6)), SUMPRODUCT(ART_volumes!$Q34:$U34,ART_volumes!$Q$13:$U$13)+ART_volumes!$O34,0)</f>
        <v>0</v>
      </c>
      <c r="AB34" s="286">
        <f>IF(AB$11=$D$6, ART_volumes!$M34,0)</f>
        <v>0</v>
      </c>
      <c r="AC34" s="131"/>
      <c r="AD34" s="287">
        <f t="shared" ca="1" si="20"/>
        <v>0</v>
      </c>
      <c r="AE34" s="287">
        <f t="shared" si="20"/>
        <v>0</v>
      </c>
      <c r="AF34" s="287">
        <f t="shared" si="20"/>
        <v>0</v>
      </c>
      <c r="AG34" s="287">
        <f t="shared" si="20"/>
        <v>0</v>
      </c>
      <c r="AH34" s="287">
        <f t="shared" si="20"/>
        <v>0</v>
      </c>
      <c r="AI34" s="287">
        <f t="shared" si="20"/>
        <v>0</v>
      </c>
      <c r="AJ34" s="287">
        <f t="shared" si="20"/>
        <v>0</v>
      </c>
      <c r="AK34" s="131"/>
      <c r="AL34" s="287">
        <f t="shared" ca="1" si="21"/>
        <v>0</v>
      </c>
    </row>
    <row r="35" spans="1:38" s="265" customFormat="1">
      <c r="D35" s="265" t="s">
        <v>171</v>
      </c>
      <c r="E35" s="12"/>
      <c r="F35" s="12"/>
      <c r="G35" s="103"/>
      <c r="H35" s="288">
        <f>IF(H$11=$D$6, ART_volumes!$J35*ART_volumes!$K35,0)</f>
        <v>292821.48990619497</v>
      </c>
      <c r="I35" s="285">
        <f ca="1">IF(I$11=IF($D35=$A$5, $D$5, IF(OR($D35="ESV observed compliance", $D35 = $A$7),$D$7, $D$6)), SUMPRODUCT(ART_volumes!$Q35:$U35,ART_volumes!$Q$13:$U$13)+ART_volumes!$O35,0)</f>
        <v>200568.20968369071</v>
      </c>
      <c r="J35" s="286">
        <f>IF(J$11=$D$6, ART_volumes!$M35,0)</f>
        <v>0</v>
      </c>
      <c r="K35" s="285">
        <f>IF(K$11=$D$6, ART_volumes!$J35*ART_volumes!$K35,0)</f>
        <v>0</v>
      </c>
      <c r="L35" s="285">
        <f>IF(L$11=IF($D35=$A$5, $D$5, IF(OR($D35="ESV observed compliance", $D35 = $A$7),$D$7, $D$6)), SUMPRODUCT(ART_volumes!$Q35:$U35,ART_volumes!$Q$13:$U$13)+ART_volumes!$O35,0)</f>
        <v>0</v>
      </c>
      <c r="M35" s="286">
        <f>IF(M$11=$D$6, ART_volumes!$M35,0)</f>
        <v>0</v>
      </c>
      <c r="N35" s="285">
        <f>IF(N$11=$D$6, ART_volumes!$J35*ART_volumes!$K35,0)</f>
        <v>0</v>
      </c>
      <c r="O35" s="285">
        <f>IF(O$11=IF($D35=$A$5, $D$5, IF(OR($D35="ESV observed compliance", $D35 = $A$7),$D$7, $D$6)), SUMPRODUCT(ART_volumes!$Q35:$U35,ART_volumes!$Q$13:$U$13)+ART_volumes!$O35,0)</f>
        <v>0</v>
      </c>
      <c r="P35" s="286">
        <f>IF(P$11=$D$6, ART_volumes!$M35,0)</f>
        <v>0</v>
      </c>
      <c r="Q35" s="285">
        <f>IF(Q$11=$D$6, ART_volumes!$J35*ART_volumes!$K35,0)</f>
        <v>0</v>
      </c>
      <c r="R35" s="285">
        <f>IF(R$11=IF($D35=$A$5, $D$5, IF(OR($D35="ESV observed compliance", $D35 = $A$7),$D$7, $D$6)), SUMPRODUCT(ART_volumes!$Q35:$U35,ART_volumes!$Q$13:$U$13)+ART_volumes!$O35,0)</f>
        <v>0</v>
      </c>
      <c r="S35" s="286">
        <f>IF(S$11=$D$6, ART_volumes!$M35,0)</f>
        <v>0</v>
      </c>
      <c r="T35" s="285">
        <f>IF(T$11=$D$6, ART_volumes!$J35*ART_volumes!$K35,0)</f>
        <v>0</v>
      </c>
      <c r="U35" s="285">
        <f>IF(U$11=IF($D35=$A$5, $D$5, IF(OR($D35="ESV observed compliance", $D35 = $A$7),$D$7, $D$6)), SUMPRODUCT(ART_volumes!$Q35:$U35,ART_volumes!$Q$13:$U$13)+ART_volumes!$O35,0)</f>
        <v>0</v>
      </c>
      <c r="V35" s="286">
        <f>IF(V$11=$D$6, ART_volumes!$M35,0)</f>
        <v>0</v>
      </c>
      <c r="W35" s="285">
        <f>IF(W$11=$D$6, ART_volumes!$J35*ART_volumes!$K35,0)</f>
        <v>0</v>
      </c>
      <c r="X35" s="285">
        <f>IF(X$11=IF($D35=$A$5, $D$5, IF(OR($D35="ESV observed compliance", $D35 = $A$7),$D$7, $D$6)), SUMPRODUCT(ART_volumes!$Q35:$U35,ART_volumes!$Q$13:$U$13)+ART_volumes!$O35,0)</f>
        <v>0</v>
      </c>
      <c r="Y35" s="286">
        <f>IF(Y$11=$D$6, ART_volumes!$M35,0)</f>
        <v>0</v>
      </c>
      <c r="Z35" s="285">
        <f>IF(Z$11=$D$6, ART_volumes!$J35*ART_volumes!$K35,0)</f>
        <v>0</v>
      </c>
      <c r="AA35" s="285">
        <f>IF(AA$11=IF($D35=$A$5, $D$5, IF(OR($D35="ESV observed compliance", $D35 = $A$7),$D$7, $D$6)), SUMPRODUCT(ART_volumes!$Q35:$U35,ART_volumes!$Q$13:$U$13)+ART_volumes!$O35,0)</f>
        <v>0</v>
      </c>
      <c r="AB35" s="286">
        <f>IF(AB$11=$D$6, ART_volumes!$M35,0)</f>
        <v>0</v>
      </c>
      <c r="AC35" s="131"/>
      <c r="AD35" s="287">
        <f t="shared" ref="AD35:AJ37" ca="1" si="23">SUMIF($H$11:$AB$11,AD$11, $H35:$AB35)</f>
        <v>493389.69958988565</v>
      </c>
      <c r="AE35" s="287">
        <f t="shared" si="23"/>
        <v>0</v>
      </c>
      <c r="AF35" s="287">
        <f t="shared" si="23"/>
        <v>0</v>
      </c>
      <c r="AG35" s="287">
        <f t="shared" si="23"/>
        <v>0</v>
      </c>
      <c r="AH35" s="287">
        <f t="shared" si="23"/>
        <v>0</v>
      </c>
      <c r="AI35" s="287">
        <f t="shared" si="23"/>
        <v>0</v>
      </c>
      <c r="AJ35" s="287">
        <f t="shared" si="23"/>
        <v>0</v>
      </c>
      <c r="AK35" s="131"/>
      <c r="AL35" s="287">
        <f ca="1">SUM(AD35:AJ35)</f>
        <v>493389.69958988565</v>
      </c>
    </row>
    <row r="36" spans="1:38">
      <c r="D36" t="s">
        <v>170</v>
      </c>
      <c r="E36" s="12"/>
      <c r="F36" s="12"/>
      <c r="G36" s="103"/>
      <c r="H36" s="288">
        <f>IF(H$11=$D$6, ART_volumes!$J36*ART_volumes!$K36,0)</f>
        <v>272397.84619857901</v>
      </c>
      <c r="I36" s="285">
        <f ca="1">IF(I$11=IF($D36=$A$5, $D$5, IF(OR($D36="ESV observed compliance", $D36 = $A$7),$D$7, $D$6)), SUMPRODUCT(ART_volumes!$Q36:$U36,ART_volumes!$Q$13:$U$13)+ART_volumes!$O36,0)</f>
        <v>0</v>
      </c>
      <c r="J36" s="286">
        <f>IF(J$11=$D$6, ART_volumes!$M36,0)</f>
        <v>0</v>
      </c>
      <c r="K36" s="285">
        <f>IF(K$11=$D$6, ART_volumes!$J36*ART_volumes!$K36,0)</f>
        <v>0</v>
      </c>
      <c r="L36" s="285">
        <f>IF(L$11=IF($D36=$A$5, $D$5, IF(OR($D36="ESV observed compliance", $D36 = $A$7),$D$7, $D$6)), SUMPRODUCT(ART_volumes!$Q36:$U36,ART_volumes!$Q$13:$U$13)+ART_volumes!$O36,0)</f>
        <v>0</v>
      </c>
      <c r="M36" s="286">
        <f>IF(M$11=$D$6, ART_volumes!$M36,0)</f>
        <v>0</v>
      </c>
      <c r="N36" s="285">
        <f>IF(N$11=$D$6, ART_volumes!$J36*ART_volumes!$K36,0)</f>
        <v>0</v>
      </c>
      <c r="O36" s="285">
        <f>IF(O$11=IF($D36=$A$5, $D$5, IF(OR($D36="ESV observed compliance", $D36 = $A$7),$D$7, $D$6)), SUMPRODUCT(ART_volumes!$Q36:$U36,ART_volumes!$Q$13:$U$13)+ART_volumes!$O36,0)</f>
        <v>0</v>
      </c>
      <c r="P36" s="286">
        <f>IF(P$11=$D$6, ART_volumes!$M36,0)</f>
        <v>0</v>
      </c>
      <c r="Q36" s="285">
        <f>IF(Q$11=$D$6, ART_volumes!$J36*ART_volumes!$K36,0)</f>
        <v>0</v>
      </c>
      <c r="R36" s="285">
        <f>IF(R$11=IF($D36=$A$5, $D$5, IF(OR($D36="ESV observed compliance", $D36 = $A$7),$D$7, $D$6)), SUMPRODUCT(ART_volumes!$Q36:$U36,ART_volumes!$Q$13:$U$13)+ART_volumes!$O36,0)</f>
        <v>0</v>
      </c>
      <c r="S36" s="286">
        <f>IF(S$11=$D$6, ART_volumes!$M36,0)</f>
        <v>0</v>
      </c>
      <c r="T36" s="285">
        <f>IF(T$11=$D$6, ART_volumes!$J36*ART_volumes!$K36,0)</f>
        <v>0</v>
      </c>
      <c r="U36" s="285">
        <f>IF(U$11=IF($D36=$A$5, $D$5, IF(OR($D36="ESV observed compliance", $D36 = $A$7),$D$7, $D$6)), SUMPRODUCT(ART_volumes!$Q36:$U36,ART_volumes!$Q$13:$U$13)+ART_volumes!$O36,0)</f>
        <v>0</v>
      </c>
      <c r="V36" s="286">
        <f>IF(V$11=$D$6, ART_volumes!$M36,0)</f>
        <v>0</v>
      </c>
      <c r="W36" s="285">
        <f>IF(W$11=$D$6, ART_volumes!$J36*ART_volumes!$K36,0)</f>
        <v>0</v>
      </c>
      <c r="X36" s="285">
        <f>IF(X$11=IF($D36=$A$5, $D$5, IF(OR($D36="ESV observed compliance", $D36 = $A$7),$D$7, $D$6)), SUMPRODUCT(ART_volumes!$Q36:$U36,ART_volumes!$Q$13:$U$13)+ART_volumes!$O36,0)</f>
        <v>0</v>
      </c>
      <c r="Y36" s="286">
        <f>IF(Y$11=$D$6, ART_volumes!$M36,0)</f>
        <v>0</v>
      </c>
      <c r="Z36" s="285">
        <f>IF(Z$11=$D$6, ART_volumes!$J36*ART_volumes!$K36,0)</f>
        <v>0</v>
      </c>
      <c r="AA36" s="285">
        <f>IF(AA$11=IF($D36=$A$5, $D$5, IF(OR($D36="ESV observed compliance", $D36 = $A$7),$D$7, $D$6)), SUMPRODUCT(ART_volumes!$Q36:$U36,ART_volumes!$Q$13:$U$13)+ART_volumes!$O36,0)</f>
        <v>0</v>
      </c>
      <c r="AB36" s="286">
        <f>IF(AB$11=$D$6, ART_volumes!$M36,0)</f>
        <v>0</v>
      </c>
      <c r="AC36" s="131"/>
      <c r="AD36" s="287">
        <f t="shared" ca="1" si="23"/>
        <v>272397.84619857901</v>
      </c>
      <c r="AE36" s="287">
        <f t="shared" si="23"/>
        <v>0</v>
      </c>
      <c r="AF36" s="287">
        <f t="shared" si="23"/>
        <v>0</v>
      </c>
      <c r="AG36" s="287">
        <f t="shared" si="23"/>
        <v>0</v>
      </c>
      <c r="AH36" s="287">
        <f t="shared" si="23"/>
        <v>0</v>
      </c>
      <c r="AI36" s="287">
        <f t="shared" si="23"/>
        <v>0</v>
      </c>
      <c r="AJ36" s="287">
        <f t="shared" si="23"/>
        <v>0</v>
      </c>
      <c r="AK36" s="131"/>
      <c r="AL36" s="287">
        <f ca="1">SUM(AD36:AJ36)</f>
        <v>272397.84619857901</v>
      </c>
    </row>
    <row r="37" spans="1:38">
      <c r="D37" s="265" t="s">
        <v>166</v>
      </c>
      <c r="E37" s="12"/>
      <c r="F37" s="12"/>
      <c r="G37" s="103"/>
      <c r="H37" s="288">
        <f>IF(H$11=$D$6, ART_volumes!$J37*ART_volumes!$K37,0)</f>
        <v>51932.168577240598</v>
      </c>
      <c r="I37" s="285">
        <f ca="1">IF(I$11=IF($D37=$A$5, $D$5, IF(OR($D37="ESV observed compliance", $D37 = $A$7),$D$7, $D$6)), SUMPRODUCT(ART_volumes!$Q37:$U37,ART_volumes!$Q$13:$U$13)+ART_volumes!$O37,0)</f>
        <v>37731.081024482446</v>
      </c>
      <c r="J37" s="286">
        <f>IF(J$11=$D$6, ART_volumes!$M37,0)</f>
        <v>0</v>
      </c>
      <c r="K37" s="285">
        <f>IF(K$11=$D$6, ART_volumes!$J37*ART_volumes!$K37,0)</f>
        <v>0</v>
      </c>
      <c r="L37" s="285">
        <f>IF(L$11=IF($D37=$A$5, $D$5, IF(OR($D37="ESV observed compliance", $D37 = $A$7),$D$7, $D$6)), SUMPRODUCT(ART_volumes!$Q37:$U37,ART_volumes!$Q$13:$U$13)+ART_volumes!$O37,0)</f>
        <v>0</v>
      </c>
      <c r="M37" s="286">
        <f>IF(M$11=$D$6, ART_volumes!$M37,0)</f>
        <v>0</v>
      </c>
      <c r="N37" s="285">
        <f>IF(N$11=$D$6, ART_volumes!$J37*ART_volumes!$K37,0)</f>
        <v>0</v>
      </c>
      <c r="O37" s="285">
        <f>IF(O$11=IF($D37=$A$5, $D$5, IF(OR($D37="ESV observed compliance", $D37 = $A$7),$D$7, $D$6)), SUMPRODUCT(ART_volumes!$Q37:$U37,ART_volumes!$Q$13:$U$13)+ART_volumes!$O37,0)</f>
        <v>0</v>
      </c>
      <c r="P37" s="286">
        <f>IF(P$11=$D$6, ART_volumes!$M37,0)</f>
        <v>0</v>
      </c>
      <c r="Q37" s="285">
        <f>IF(Q$11=$D$6, ART_volumes!$J37*ART_volumes!$K37,0)</f>
        <v>0</v>
      </c>
      <c r="R37" s="285">
        <f>IF(R$11=IF($D37=$A$5, $D$5, IF(OR($D37="ESV observed compliance", $D37 = $A$7),$D$7, $D$6)), SUMPRODUCT(ART_volumes!$Q37:$U37,ART_volumes!$Q$13:$U$13)+ART_volumes!$O37,0)</f>
        <v>0</v>
      </c>
      <c r="S37" s="286">
        <f>IF(S$11=$D$6, ART_volumes!$M37,0)</f>
        <v>0</v>
      </c>
      <c r="T37" s="285">
        <f>IF(T$11=$D$6, ART_volumes!$J37*ART_volumes!$K37,0)</f>
        <v>0</v>
      </c>
      <c r="U37" s="285">
        <f>IF(U$11=IF($D37=$A$5, $D$5, IF(OR($D37="ESV observed compliance", $D37 = $A$7),$D$7, $D$6)), SUMPRODUCT(ART_volumes!$Q37:$U37,ART_volumes!$Q$13:$U$13)+ART_volumes!$O37,0)</f>
        <v>0</v>
      </c>
      <c r="V37" s="286">
        <f>IF(V$11=$D$6, ART_volumes!$M37,0)</f>
        <v>0</v>
      </c>
      <c r="W37" s="285">
        <f>IF(W$11=$D$6, ART_volumes!$J37*ART_volumes!$K37,0)</f>
        <v>0</v>
      </c>
      <c r="X37" s="285">
        <f>IF(X$11=IF($D37=$A$5, $D$5, IF(OR($D37="ESV observed compliance", $D37 = $A$7),$D$7, $D$6)), SUMPRODUCT(ART_volumes!$Q37:$U37,ART_volumes!$Q$13:$U$13)+ART_volumes!$O37,0)</f>
        <v>0</v>
      </c>
      <c r="Y37" s="286">
        <f>IF(Y$11=$D$6, ART_volumes!$M37,0)</f>
        <v>0</v>
      </c>
      <c r="Z37" s="285">
        <f>IF(Z$11=$D$6, ART_volumes!$J37*ART_volumes!$K37,0)</f>
        <v>0</v>
      </c>
      <c r="AA37" s="285">
        <f>IF(AA$11=IF($D37=$A$5, $D$5, IF(OR($D37="ESV observed compliance", $D37 = $A$7),$D$7, $D$6)), SUMPRODUCT(ART_volumes!$Q37:$U37,ART_volumes!$Q$13:$U$13)+ART_volumes!$O37,0)</f>
        <v>0</v>
      </c>
      <c r="AB37" s="286">
        <f>IF(AB$11=$D$6, ART_volumes!$M37,0)</f>
        <v>0</v>
      </c>
      <c r="AC37" s="131"/>
      <c r="AD37" s="287">
        <f t="shared" ca="1" si="23"/>
        <v>89663.249601723044</v>
      </c>
      <c r="AE37" s="287">
        <f t="shared" si="23"/>
        <v>0</v>
      </c>
      <c r="AF37" s="287">
        <f t="shared" si="23"/>
        <v>0</v>
      </c>
      <c r="AG37" s="287">
        <f t="shared" si="23"/>
        <v>0</v>
      </c>
      <c r="AH37" s="287">
        <f t="shared" si="23"/>
        <v>0</v>
      </c>
      <c r="AI37" s="287">
        <f t="shared" si="23"/>
        <v>0</v>
      </c>
      <c r="AJ37" s="287">
        <f t="shared" si="23"/>
        <v>0</v>
      </c>
      <c r="AK37" s="131"/>
      <c r="AL37" s="287">
        <f ca="1">SUM(AD37:AJ37)</f>
        <v>89663.249601723044</v>
      </c>
    </row>
    <row r="38" spans="1:38">
      <c r="A38" t="s">
        <v>149</v>
      </c>
      <c r="D38" s="265" t="s">
        <v>187</v>
      </c>
      <c r="E38" s="12"/>
      <c r="F38" s="12"/>
      <c r="G38" s="103"/>
      <c r="H38" s="288">
        <f>IF(H$11=$D$6, ART_volumes!$J38*ART_volumes!$K38,0)</f>
        <v>134562.20725696249</v>
      </c>
      <c r="I38" s="285">
        <f ca="1">IF(I$11=IF($D38=$A$5, $D$5, IF(OR($D38="ESV observed compliance", $D38 = $A$7),$D$7, $D$6)), SUMPRODUCT(ART_volumes!$Q38:$U38,ART_volumes!$Q$13:$U$13)+ART_volumes!$O38,0)</f>
        <v>0</v>
      </c>
      <c r="J38" s="286">
        <f>IF(J$11=$D$6, ART_volumes!$M38,0)</f>
        <v>0</v>
      </c>
      <c r="K38" s="285">
        <f>IF(K$11=$D$6, ART_volumes!$J38*ART_volumes!$K38,0)</f>
        <v>0</v>
      </c>
      <c r="L38" s="285">
        <f>IF(L$11=IF($D38=$A$5, $D$5, IF(OR($D38="ESV observed compliance", $D38 = $A$7),$D$7, $D$6)), SUMPRODUCT(ART_volumes!$Q38:$U38,ART_volumes!$Q$13:$U$13)+ART_volumes!$O38,0)</f>
        <v>0</v>
      </c>
      <c r="M38" s="286">
        <f>IF(M$11=$D$6, ART_volumes!$M38,0)</f>
        <v>0</v>
      </c>
      <c r="N38" s="285">
        <f>IF(N$11=$D$6, ART_volumes!$J38*ART_volumes!$K38,0)</f>
        <v>0</v>
      </c>
      <c r="O38" s="285">
        <f>IF(O$11=IF($D38=$A$5, $D$5, IF(OR($D38="ESV observed compliance", $D38 = $A$7),$D$7, $D$6)), SUMPRODUCT(ART_volumes!$Q38:$U38,ART_volumes!$Q$13:$U$13)+ART_volumes!$O38,0)</f>
        <v>0</v>
      </c>
      <c r="P38" s="286">
        <f>IF(P$11=$D$6, ART_volumes!$M38,0)</f>
        <v>0</v>
      </c>
      <c r="Q38" s="285">
        <f>IF(Q$11=$D$6, ART_volumes!$J38*ART_volumes!$K38,0)</f>
        <v>0</v>
      </c>
      <c r="R38" s="285">
        <f>IF(R$11=IF($D38=$A$5, $D$5, IF(OR($D38="ESV observed compliance", $D38 = $A$7),$D$7, $D$6)), SUMPRODUCT(ART_volumes!$Q38:$U38,ART_volumes!$Q$13:$U$13)+ART_volumes!$O38,0)</f>
        <v>0</v>
      </c>
      <c r="S38" s="286">
        <f>IF(S$11=$D$6, ART_volumes!$M38,0)</f>
        <v>0</v>
      </c>
      <c r="T38" s="285">
        <f>IF(T$11=$D$6, ART_volumes!$J38*ART_volumes!$K38,0)</f>
        <v>0</v>
      </c>
      <c r="U38" s="285">
        <f>IF(U$11=IF($D38=$A$5, $D$5, IF(OR($D38="ESV observed compliance", $D38 = $A$7),$D$7, $D$6)), SUMPRODUCT(ART_volumes!$Q38:$U38,ART_volumes!$Q$13:$U$13)+ART_volumes!$O38,0)</f>
        <v>0</v>
      </c>
      <c r="V38" s="286">
        <f>IF(V$11=$D$6, ART_volumes!$M38,0)</f>
        <v>0</v>
      </c>
      <c r="W38" s="285">
        <f>IF(W$11=$D$6, ART_volumes!$J38*ART_volumes!$K38,0)</f>
        <v>0</v>
      </c>
      <c r="X38" s="285">
        <f>IF(X$11=IF($D38=$A$5, $D$5, IF(OR($D38="ESV observed compliance", $D38 = $A$7),$D$7, $D$6)), SUMPRODUCT(ART_volumes!$Q38:$U38,ART_volumes!$Q$13:$U$13)+ART_volumes!$O38,0)</f>
        <v>0</v>
      </c>
      <c r="Y38" s="286">
        <f>IF(Y$11=$D$6, ART_volumes!$M38,0)</f>
        <v>0</v>
      </c>
      <c r="Z38" s="285">
        <f>IF(Z$11=$D$6, ART_volumes!$J38*ART_volumes!$K38,0)</f>
        <v>0</v>
      </c>
      <c r="AA38" s="285">
        <f>IF(AA$11=IF($D38=$A$5, $D$5, IF(OR($D38="ESV observed compliance", $D38 = $A$7),$D$7, $D$6)), SUMPRODUCT(ART_volumes!$Q38:$U38,ART_volumes!$Q$13:$U$13)+ART_volumes!$O38,0)</f>
        <v>0</v>
      </c>
      <c r="AB38" s="286">
        <f>IF(AB$11=$D$6, ART_volumes!$M38,0)</f>
        <v>0</v>
      </c>
      <c r="AC38" s="131"/>
      <c r="AD38" s="287">
        <f t="shared" ca="1" si="20"/>
        <v>134562.20725696249</v>
      </c>
      <c r="AE38" s="287">
        <f t="shared" si="20"/>
        <v>0</v>
      </c>
      <c r="AF38" s="287">
        <f t="shared" si="20"/>
        <v>0</v>
      </c>
      <c r="AG38" s="287">
        <f t="shared" si="20"/>
        <v>0</v>
      </c>
      <c r="AH38" s="287">
        <f t="shared" si="20"/>
        <v>0</v>
      </c>
      <c r="AI38" s="287">
        <f t="shared" si="20"/>
        <v>0</v>
      </c>
      <c r="AJ38" s="287">
        <f t="shared" si="20"/>
        <v>0</v>
      </c>
      <c r="AK38" s="131"/>
      <c r="AL38" s="287">
        <f t="shared" ca="1" si="21"/>
        <v>134562.20725696249</v>
      </c>
    </row>
    <row r="39" spans="1:38" s="265" customFormat="1">
      <c r="E39" s="12"/>
      <c r="F39" s="12"/>
      <c r="G39" s="103"/>
      <c r="H39" s="18"/>
      <c r="I39" s="18"/>
      <c r="J39" s="103"/>
      <c r="K39" s="18"/>
      <c r="L39" s="18"/>
      <c r="M39" s="103"/>
      <c r="N39" s="18"/>
      <c r="O39" s="18"/>
      <c r="P39" s="103"/>
      <c r="Q39" s="18"/>
      <c r="R39" s="18"/>
      <c r="S39" s="103"/>
      <c r="T39" s="18"/>
      <c r="U39" s="18"/>
      <c r="V39" s="103"/>
      <c r="W39" s="18"/>
      <c r="X39" s="18"/>
      <c r="Y39" s="103"/>
      <c r="Z39" s="18"/>
      <c r="AA39" s="18"/>
      <c r="AB39" s="103"/>
      <c r="AD39" s="110"/>
      <c r="AE39" s="110"/>
      <c r="AF39" s="110"/>
      <c r="AG39" s="110"/>
      <c r="AH39" s="110"/>
      <c r="AI39" s="110"/>
      <c r="AJ39" s="110"/>
      <c r="AL39" s="110"/>
    </row>
    <row r="40" spans="1:38">
      <c r="D40" s="265"/>
      <c r="E40" s="12"/>
      <c r="F40" s="12"/>
      <c r="G40" s="103"/>
      <c r="H40" s="18"/>
      <c r="I40" s="18"/>
      <c r="J40" s="103"/>
      <c r="K40" s="18"/>
      <c r="L40" s="18"/>
      <c r="M40" s="103"/>
      <c r="N40" s="18"/>
      <c r="O40" s="18"/>
      <c r="P40" s="103"/>
      <c r="Q40" s="18"/>
      <c r="R40" s="18"/>
      <c r="S40" s="103"/>
      <c r="T40" s="18"/>
      <c r="U40" s="18"/>
      <c r="V40" s="103"/>
      <c r="W40" s="18"/>
      <c r="X40" s="18"/>
      <c r="Y40" s="103"/>
      <c r="Z40" s="18"/>
      <c r="AA40" s="18"/>
      <c r="AB40" s="103"/>
      <c r="AD40" s="110"/>
      <c r="AE40" s="110"/>
      <c r="AF40" s="110"/>
      <c r="AG40" s="110"/>
      <c r="AH40" s="110"/>
      <c r="AI40" s="110"/>
      <c r="AJ40" s="110"/>
      <c r="AL40" s="110"/>
    </row>
    <row r="41" spans="1:38" ht="15">
      <c r="A41" s="18"/>
      <c r="B41" s="9" t="s">
        <v>7</v>
      </c>
      <c r="C41" s="18"/>
      <c r="D41" s="18"/>
      <c r="E41" s="12"/>
      <c r="F41" s="12"/>
      <c r="G41" s="103"/>
      <c r="H41" s="18"/>
      <c r="I41" s="18"/>
      <c r="J41" s="103"/>
      <c r="K41" s="18"/>
      <c r="L41" s="18"/>
      <c r="M41" s="103"/>
      <c r="N41" s="18"/>
      <c r="O41" s="18"/>
      <c r="P41" s="103"/>
      <c r="Q41" s="18"/>
      <c r="R41" s="18"/>
      <c r="S41" s="103"/>
      <c r="T41" s="18"/>
      <c r="U41" s="18"/>
      <c r="V41" s="103"/>
      <c r="W41" s="18"/>
      <c r="X41" s="18"/>
      <c r="Y41" s="103"/>
      <c r="Z41" s="18"/>
      <c r="AA41" s="18"/>
      <c r="AB41" s="103"/>
      <c r="AD41" s="110"/>
      <c r="AE41" s="110"/>
      <c r="AF41" s="110"/>
      <c r="AG41" s="110"/>
      <c r="AH41" s="110"/>
      <c r="AI41" s="110"/>
      <c r="AJ41" s="110"/>
      <c r="AL41" s="110"/>
    </row>
    <row r="42" spans="1:38">
      <c r="C42" s="10" t="s">
        <v>8</v>
      </c>
      <c r="D42" s="265"/>
      <c r="E42" s="12"/>
      <c r="F42" s="12"/>
      <c r="G42" s="103"/>
      <c r="H42" s="18"/>
      <c r="I42" s="18"/>
      <c r="J42" s="103"/>
      <c r="K42" s="18"/>
      <c r="L42" s="18"/>
      <c r="M42" s="103"/>
      <c r="N42" s="18"/>
      <c r="O42" s="18"/>
      <c r="P42" s="103"/>
      <c r="Q42" s="18"/>
      <c r="R42" s="18"/>
      <c r="S42" s="103"/>
      <c r="T42" s="18"/>
      <c r="U42" s="18"/>
      <c r="V42" s="103"/>
      <c r="W42" s="18"/>
      <c r="X42" s="18"/>
      <c r="Y42" s="103"/>
      <c r="Z42" s="18"/>
      <c r="AA42" s="18"/>
      <c r="AB42" s="103"/>
      <c r="AD42" s="110"/>
      <c r="AE42" s="110"/>
      <c r="AF42" s="110"/>
      <c r="AG42" s="110"/>
      <c r="AH42" s="110"/>
      <c r="AI42" s="110"/>
      <c r="AJ42" s="110"/>
      <c r="AL42" s="110"/>
    </row>
    <row r="43" spans="1:38">
      <c r="D43" s="265" t="s">
        <v>9</v>
      </c>
      <c r="E43" s="12"/>
      <c r="F43" s="12"/>
      <c r="G43" s="103"/>
      <c r="H43" s="288">
        <f>IF(H$11=$D$6, ART_volumes!$J43*ART_volumes!$K43,0)</f>
        <v>1159366.9999999946</v>
      </c>
      <c r="I43" s="285">
        <f ca="1">IF(I$11=IF($D43=$A$5, $D$5, IF(OR($D43="ESV observed compliance", $D43 = $A$7),$D$7, $D$6)), SUMPRODUCT(ART_volumes!$Q43:$U43,ART_volumes!$Q$13:$U$13)+ART_volumes!$O43,0)</f>
        <v>971928.54555683921</v>
      </c>
      <c r="J43" s="286">
        <f>IF(J$11=$D$6, ART_volumes!$M43,0)</f>
        <v>0</v>
      </c>
      <c r="K43" s="285">
        <f>IF(K$11=$D$6, ART_volumes!$J43*ART_volumes!$K43,0)</f>
        <v>0</v>
      </c>
      <c r="L43" s="285">
        <f>IF(L$11=IF($D43=$A$5, $D$5, IF(OR($D43="ESV observed compliance", $D43 = $A$7),$D$7, $D$6)), SUMPRODUCT(ART_volumes!$Q43:$U43,ART_volumes!$Q$13:$U$13)+ART_volumes!$O43,0)</f>
        <v>0</v>
      </c>
      <c r="M43" s="286">
        <f>IF(M$11=$D$6, ART_volumes!$M43,0)</f>
        <v>0</v>
      </c>
      <c r="N43" s="285">
        <f>IF(N$11=$D$6, ART_volumes!$J43*ART_volumes!$K43,0)</f>
        <v>0</v>
      </c>
      <c r="O43" s="285">
        <f>IF(O$11=IF($D43=$A$5, $D$5, IF(OR($D43="ESV observed compliance", $D43 = $A$7),$D$7, $D$6)), SUMPRODUCT(ART_volumes!$Q43:$U43,ART_volumes!$Q$13:$U$13)+ART_volumes!$O43,0)</f>
        <v>0</v>
      </c>
      <c r="P43" s="286">
        <f>IF(P$11=$D$6, ART_volumes!$M43,0)</f>
        <v>0</v>
      </c>
      <c r="Q43" s="285">
        <f>IF(Q$11=$D$6, ART_volumes!$J43*ART_volumes!$K43,0)</f>
        <v>0</v>
      </c>
      <c r="R43" s="285">
        <f>IF(R$11=IF($D43=$A$5, $D$5, IF(OR($D43="ESV observed compliance", $D43 = $A$7),$D$7, $D$6)), SUMPRODUCT(ART_volumes!$Q43:$U43,ART_volumes!$Q$13:$U$13)+ART_volumes!$O43,0)</f>
        <v>0</v>
      </c>
      <c r="S43" s="286">
        <f>IF(S$11=$D$6, ART_volumes!$M43,0)</f>
        <v>0</v>
      </c>
      <c r="T43" s="285">
        <f>IF(T$11=$D$6, ART_volumes!$J43*ART_volumes!$K43,0)</f>
        <v>0</v>
      </c>
      <c r="U43" s="285">
        <f>IF(U$11=IF($D43=$A$5, $D$5, IF(OR($D43="ESV observed compliance", $D43 = $A$7),$D$7, $D$6)), SUMPRODUCT(ART_volumes!$Q43:$U43,ART_volumes!$Q$13:$U$13)+ART_volumes!$O43,0)</f>
        <v>0</v>
      </c>
      <c r="V43" s="286">
        <f>IF(V$11=$D$6, ART_volumes!$M43,0)</f>
        <v>0</v>
      </c>
      <c r="W43" s="285">
        <f>IF(W$11=$D$6, ART_volumes!$J43*ART_volumes!$K43,0)</f>
        <v>0</v>
      </c>
      <c r="X43" s="285">
        <f>IF(X$11=IF($D43=$A$5, $D$5, IF(OR($D43="ESV observed compliance", $D43 = $A$7),$D$7, $D$6)), SUMPRODUCT(ART_volumes!$Q43:$U43,ART_volumes!$Q$13:$U$13)+ART_volumes!$O43,0)</f>
        <v>0</v>
      </c>
      <c r="Y43" s="286">
        <f>IF(Y$11=$D$6, ART_volumes!$M43,0)</f>
        <v>0</v>
      </c>
      <c r="Z43" s="285">
        <f>IF(Z$11=$D$6, ART_volumes!$J43*ART_volumes!$K43,0)</f>
        <v>0</v>
      </c>
      <c r="AA43" s="285">
        <f>IF(AA$11=IF($D43=$A$5, $D$5, IF(OR($D43="ESV observed compliance", $D43 = $A$7),$D$7, $D$6)), SUMPRODUCT(ART_volumes!$Q43:$U43,ART_volumes!$Q$13:$U$13)+ART_volumes!$O43,0)</f>
        <v>0</v>
      </c>
      <c r="AB43" s="286">
        <f>IF(AB$11=$D$6, ART_volumes!$M43,0)</f>
        <v>0</v>
      </c>
      <c r="AC43" s="131"/>
      <c r="AD43" s="287">
        <f t="shared" ref="AD43:AJ57" ca="1" si="24">SUMIF($H$11:$AB$11,AD$11, $H43:$AB43)</f>
        <v>2131295.545556834</v>
      </c>
      <c r="AE43" s="287">
        <f t="shared" ref="AE43:AJ47" si="25">SUMIF($H$11:$AB$11,AE$11, $H43:$AB43)</f>
        <v>0</v>
      </c>
      <c r="AF43" s="287">
        <f t="shared" si="25"/>
        <v>0</v>
      </c>
      <c r="AG43" s="287">
        <f t="shared" si="25"/>
        <v>0</v>
      </c>
      <c r="AH43" s="287">
        <f t="shared" si="25"/>
        <v>0</v>
      </c>
      <c r="AI43" s="287">
        <f t="shared" si="25"/>
        <v>0</v>
      </c>
      <c r="AJ43" s="287">
        <f t="shared" si="25"/>
        <v>0</v>
      </c>
      <c r="AK43" s="131"/>
      <c r="AL43" s="287">
        <f t="shared" ref="AL43:AL47" ca="1" si="26">SUM(AD43:AJ43)</f>
        <v>2131295.545556834</v>
      </c>
    </row>
    <row r="44" spans="1:38">
      <c r="D44" s="265" t="s">
        <v>10</v>
      </c>
      <c r="E44" s="12"/>
      <c r="F44" s="12"/>
      <c r="G44" s="103"/>
      <c r="H44" s="288">
        <f>IF(H$11=$D$6, ART_volumes!$J44*ART_volumes!$K44,0)</f>
        <v>144920.96541040076</v>
      </c>
      <c r="I44" s="285">
        <f ca="1">IF(I$11=IF($D44=$A$5, $D$5, IF(OR($D44="ESV observed compliance", $D44 = $A$7),$D$7, $D$6)), SUMPRODUCT(ART_volumes!$Q44:$U44,ART_volumes!$Q$13:$U$13)+ART_volumes!$O44,0)</f>
        <v>0</v>
      </c>
      <c r="J44" s="286">
        <f>IF(J$11=$D$6, ART_volumes!$M44,0)</f>
        <v>0</v>
      </c>
      <c r="K44" s="285">
        <f>IF(K$11=$D$6, ART_volumes!$J44*ART_volumes!$K44,0)</f>
        <v>0</v>
      </c>
      <c r="L44" s="285">
        <f>IF(L$11=IF($D44=$A$5, $D$5, IF(OR($D44="ESV observed compliance", $D44 = $A$7),$D$7, $D$6)), SUMPRODUCT(ART_volumes!$Q44:$U44,ART_volumes!$Q$13:$U$13)+ART_volumes!$O44,0)</f>
        <v>0</v>
      </c>
      <c r="M44" s="286">
        <f>IF(M$11=$D$6, ART_volumes!$M44,0)</f>
        <v>0</v>
      </c>
      <c r="N44" s="285">
        <f>IF(N$11=$D$6, ART_volumes!$J44*ART_volumes!$K44,0)</f>
        <v>0</v>
      </c>
      <c r="O44" s="285">
        <f>IF(O$11=IF($D44=$A$5, $D$5, IF(OR($D44="ESV observed compliance", $D44 = $A$7),$D$7, $D$6)), SUMPRODUCT(ART_volumes!$Q44:$U44,ART_volumes!$Q$13:$U$13)+ART_volumes!$O44,0)</f>
        <v>0</v>
      </c>
      <c r="P44" s="286">
        <f>IF(P$11=$D$6, ART_volumes!$M44,0)</f>
        <v>0</v>
      </c>
      <c r="Q44" s="285">
        <f>IF(Q$11=$D$6, ART_volumes!$J44*ART_volumes!$K44,0)</f>
        <v>0</v>
      </c>
      <c r="R44" s="285">
        <f>IF(R$11=IF($D44=$A$5, $D$5, IF(OR($D44="ESV observed compliance", $D44 = $A$7),$D$7, $D$6)), SUMPRODUCT(ART_volumes!$Q44:$U44,ART_volumes!$Q$13:$U$13)+ART_volumes!$O44,0)</f>
        <v>0</v>
      </c>
      <c r="S44" s="286">
        <f>IF(S$11=$D$6, ART_volumes!$M44,0)</f>
        <v>0</v>
      </c>
      <c r="T44" s="285">
        <f>IF(T$11=$D$6, ART_volumes!$J44*ART_volumes!$K44,0)</f>
        <v>0</v>
      </c>
      <c r="U44" s="285">
        <f>IF(U$11=IF($D44=$A$5, $D$5, IF(OR($D44="ESV observed compliance", $D44 = $A$7),$D$7, $D$6)), SUMPRODUCT(ART_volumes!$Q44:$U44,ART_volumes!$Q$13:$U$13)+ART_volumes!$O44,0)</f>
        <v>0</v>
      </c>
      <c r="V44" s="286">
        <f>IF(V$11=$D$6, ART_volumes!$M44,0)</f>
        <v>0</v>
      </c>
      <c r="W44" s="285">
        <f>IF(W$11=$D$6, ART_volumes!$J44*ART_volumes!$K44,0)</f>
        <v>0</v>
      </c>
      <c r="X44" s="285">
        <f>IF(X$11=IF($D44=$A$5, $D$5, IF(OR($D44="ESV observed compliance", $D44 = $A$7),$D$7, $D$6)), SUMPRODUCT(ART_volumes!$Q44:$U44,ART_volumes!$Q$13:$U$13)+ART_volumes!$O44,0)</f>
        <v>0</v>
      </c>
      <c r="Y44" s="286">
        <f>IF(Y$11=$D$6, ART_volumes!$M44,0)</f>
        <v>0</v>
      </c>
      <c r="Z44" s="285">
        <f>IF(Z$11=$D$6, ART_volumes!$J44*ART_volumes!$K44,0)</f>
        <v>0</v>
      </c>
      <c r="AA44" s="285">
        <f>IF(AA$11=IF($D44=$A$5, $D$5, IF(OR($D44="ESV observed compliance", $D44 = $A$7),$D$7, $D$6)), SUMPRODUCT(ART_volumes!$Q44:$U44,ART_volumes!$Q$13:$U$13)+ART_volumes!$O44,0)</f>
        <v>0</v>
      </c>
      <c r="AB44" s="286">
        <f>IF(AB$11=$D$6, ART_volumes!$M44,0)</f>
        <v>0</v>
      </c>
      <c r="AC44" s="131"/>
      <c r="AD44" s="287">
        <f t="shared" ca="1" si="24"/>
        <v>144920.96541040076</v>
      </c>
      <c r="AE44" s="287">
        <f t="shared" si="25"/>
        <v>0</v>
      </c>
      <c r="AF44" s="287">
        <f t="shared" si="25"/>
        <v>0</v>
      </c>
      <c r="AG44" s="287">
        <f t="shared" si="25"/>
        <v>0</v>
      </c>
      <c r="AH44" s="287">
        <f t="shared" si="25"/>
        <v>0</v>
      </c>
      <c r="AI44" s="287">
        <f t="shared" si="25"/>
        <v>0</v>
      </c>
      <c r="AJ44" s="287">
        <f t="shared" si="25"/>
        <v>0</v>
      </c>
      <c r="AK44" s="131"/>
      <c r="AL44" s="287">
        <f t="shared" ca="1" si="26"/>
        <v>144920.96541040076</v>
      </c>
    </row>
    <row r="45" spans="1:38">
      <c r="D45" s="265" t="s">
        <v>167</v>
      </c>
      <c r="E45" s="12"/>
      <c r="F45" s="12"/>
      <c r="G45" s="103"/>
      <c r="H45" s="288">
        <f>IF(H$11=$D$6, ART_volumes!$J45*ART_volumes!$K45,0)</f>
        <v>0</v>
      </c>
      <c r="I45" s="285">
        <f ca="1">IF(I$11=IF($D45=$A$5, $D$5, IF(OR($D45="ESV observed compliance", $D45 = $A$7),$D$7, $D$6)), SUMPRODUCT(ART_volumes!$Q45:$U45,ART_volumes!$Q$13:$U$13)+ART_volumes!$O45,0)</f>
        <v>0</v>
      </c>
      <c r="J45" s="286">
        <f>IF(J$11=$D$6, ART_volumes!$M45,0)</f>
        <v>0</v>
      </c>
      <c r="K45" s="285">
        <f>IF(K$11=$D$6, ART_volumes!$J45*ART_volumes!$K45,0)</f>
        <v>0</v>
      </c>
      <c r="L45" s="285">
        <f>IF(L$11=IF($D45=$A$5, $D$5, IF(OR($D45="ESV observed compliance", $D45 = $A$7),$D$7, $D$6)), SUMPRODUCT(ART_volumes!$Q45:$U45,ART_volumes!$Q$13:$U$13)+ART_volumes!$O45,0)</f>
        <v>0</v>
      </c>
      <c r="M45" s="286">
        <f>IF(M$11=$D$6, ART_volumes!$M45,0)</f>
        <v>0</v>
      </c>
      <c r="N45" s="285">
        <f>IF(N$11=$D$6, ART_volumes!$J45*ART_volumes!$K45,0)</f>
        <v>0</v>
      </c>
      <c r="O45" s="285">
        <f>IF(O$11=IF($D45=$A$5, $D$5, IF(OR($D45="ESV observed compliance", $D45 = $A$7),$D$7, $D$6)), SUMPRODUCT(ART_volumes!$Q45:$U45,ART_volumes!$Q$13:$U$13)+ART_volumes!$O45,0)</f>
        <v>0</v>
      </c>
      <c r="P45" s="286">
        <f>IF(P$11=$D$6, ART_volumes!$M45,0)</f>
        <v>0</v>
      </c>
      <c r="Q45" s="285">
        <f>IF(Q$11=$D$6, ART_volumes!$J45*ART_volumes!$K45,0)</f>
        <v>0</v>
      </c>
      <c r="R45" s="285">
        <f>IF(R$11=IF($D45=$A$5, $D$5, IF(OR($D45="ESV observed compliance", $D45 = $A$7),$D$7, $D$6)), SUMPRODUCT(ART_volumes!$Q45:$U45,ART_volumes!$Q$13:$U$13)+ART_volumes!$O45,0)</f>
        <v>0</v>
      </c>
      <c r="S45" s="286">
        <f>IF(S$11=$D$6, ART_volumes!$M45,0)</f>
        <v>0</v>
      </c>
      <c r="T45" s="285">
        <f>IF(T$11=$D$6, ART_volumes!$J45*ART_volumes!$K45,0)</f>
        <v>0</v>
      </c>
      <c r="U45" s="285">
        <f>IF(U$11=IF($D45=$A$5, $D$5, IF(OR($D45="ESV observed compliance", $D45 = $A$7),$D$7, $D$6)), SUMPRODUCT(ART_volumes!$Q45:$U45,ART_volumes!$Q$13:$U$13)+ART_volumes!$O45,0)</f>
        <v>0</v>
      </c>
      <c r="V45" s="286">
        <f>IF(V$11=$D$6, ART_volumes!$M45,0)</f>
        <v>0</v>
      </c>
      <c r="W45" s="285">
        <f>IF(W$11=$D$6, ART_volumes!$J45*ART_volumes!$K45,0)</f>
        <v>0</v>
      </c>
      <c r="X45" s="285">
        <f>IF(X$11=IF($D45=$A$5, $D$5, IF(OR($D45="ESV observed compliance", $D45 = $A$7),$D$7, $D$6)), SUMPRODUCT(ART_volumes!$Q45:$U45,ART_volumes!$Q$13:$U$13)+ART_volumes!$O45,0)</f>
        <v>0</v>
      </c>
      <c r="Y45" s="286">
        <f>IF(Y$11=$D$6, ART_volumes!$M45,0)</f>
        <v>0</v>
      </c>
      <c r="Z45" s="285">
        <f>IF(Z$11=$D$6, ART_volumes!$J45*ART_volumes!$K45,0)</f>
        <v>0</v>
      </c>
      <c r="AA45" s="285">
        <f>IF(AA$11=IF($D45=$A$5, $D$5, IF(OR($D45="ESV observed compliance", $D45 = $A$7),$D$7, $D$6)), SUMPRODUCT(ART_volumes!$Q45:$U45,ART_volumes!$Q$13:$U$13)+ART_volumes!$O45,0)</f>
        <v>0</v>
      </c>
      <c r="AB45" s="286">
        <f>IF(AB$11=$D$6, ART_volumes!$M45,0)</f>
        <v>0</v>
      </c>
      <c r="AC45" s="131"/>
      <c r="AD45" s="287">
        <f t="shared" ca="1" si="24"/>
        <v>0</v>
      </c>
      <c r="AE45" s="287">
        <f t="shared" si="25"/>
        <v>0</v>
      </c>
      <c r="AF45" s="287">
        <f t="shared" si="25"/>
        <v>0</v>
      </c>
      <c r="AG45" s="287">
        <f t="shared" si="25"/>
        <v>0</v>
      </c>
      <c r="AH45" s="287">
        <f t="shared" si="25"/>
        <v>0</v>
      </c>
      <c r="AI45" s="287">
        <f t="shared" si="25"/>
        <v>0</v>
      </c>
      <c r="AJ45" s="287">
        <f t="shared" si="25"/>
        <v>0</v>
      </c>
      <c r="AK45" s="131"/>
      <c r="AL45" s="287">
        <f t="shared" ca="1" si="26"/>
        <v>0</v>
      </c>
    </row>
    <row r="46" spans="1:38">
      <c r="D46" s="265" t="s">
        <v>11</v>
      </c>
      <c r="E46" s="12"/>
      <c r="F46" s="12"/>
      <c r="G46" s="103"/>
      <c r="H46" s="288">
        <f>IF(H$11=$D$6, ART_volumes!$J46*ART_volumes!$K46,0)</f>
        <v>66809.318542749752</v>
      </c>
      <c r="I46" s="285">
        <f ca="1">IF(I$11=IF($D46=$A$5, $D$5, IF(OR($D46="ESV observed compliance", $D46 = $A$7),$D$7, $D$6)), SUMPRODUCT(ART_volumes!$Q46:$U46,ART_volumes!$Q$13:$U$13)+ART_volumes!$O46,0)</f>
        <v>0</v>
      </c>
      <c r="J46" s="286">
        <f>IF(J$11=$D$6, ART_volumes!$M46,0)</f>
        <v>0</v>
      </c>
      <c r="K46" s="285">
        <f>IF(K$11=$D$6, ART_volumes!$J46*ART_volumes!$K46,0)</f>
        <v>0</v>
      </c>
      <c r="L46" s="285">
        <f>IF(L$11=IF($D46=$A$5, $D$5, IF(OR($D46="ESV observed compliance", $D46 = $A$7),$D$7, $D$6)), SUMPRODUCT(ART_volumes!$Q46:$U46,ART_volumes!$Q$13:$U$13)+ART_volumes!$O46,0)</f>
        <v>0</v>
      </c>
      <c r="M46" s="286">
        <f>IF(M$11=$D$6, ART_volumes!$M46,0)</f>
        <v>0</v>
      </c>
      <c r="N46" s="285">
        <f>IF(N$11=$D$6, ART_volumes!$J46*ART_volumes!$K46,0)</f>
        <v>0</v>
      </c>
      <c r="O46" s="285">
        <f>IF(O$11=IF($D46=$A$5, $D$5, IF(OR($D46="ESV observed compliance", $D46 = $A$7),$D$7, $D$6)), SUMPRODUCT(ART_volumes!$Q46:$U46,ART_volumes!$Q$13:$U$13)+ART_volumes!$O46,0)</f>
        <v>0</v>
      </c>
      <c r="P46" s="286">
        <f>IF(P$11=$D$6, ART_volumes!$M46,0)</f>
        <v>0</v>
      </c>
      <c r="Q46" s="285">
        <f>IF(Q$11=$D$6, ART_volumes!$J46*ART_volumes!$K46,0)</f>
        <v>0</v>
      </c>
      <c r="R46" s="285">
        <f>IF(R$11=IF($D46=$A$5, $D$5, IF(OR($D46="ESV observed compliance", $D46 = $A$7),$D$7, $D$6)), SUMPRODUCT(ART_volumes!$Q46:$U46,ART_volumes!$Q$13:$U$13)+ART_volumes!$O46,0)</f>
        <v>0</v>
      </c>
      <c r="S46" s="286">
        <f>IF(S$11=$D$6, ART_volumes!$M46,0)</f>
        <v>0</v>
      </c>
      <c r="T46" s="285">
        <f>IF(T$11=$D$6, ART_volumes!$J46*ART_volumes!$K46,0)</f>
        <v>0</v>
      </c>
      <c r="U46" s="285">
        <f>IF(U$11=IF($D46=$A$5, $D$5, IF(OR($D46="ESV observed compliance", $D46 = $A$7),$D$7, $D$6)), SUMPRODUCT(ART_volumes!$Q46:$U46,ART_volumes!$Q$13:$U$13)+ART_volumes!$O46,0)</f>
        <v>0</v>
      </c>
      <c r="V46" s="286">
        <f>IF(V$11=$D$6, ART_volumes!$M46,0)</f>
        <v>0</v>
      </c>
      <c r="W46" s="285">
        <f>IF(W$11=$D$6, ART_volumes!$J46*ART_volumes!$K46,0)</f>
        <v>0</v>
      </c>
      <c r="X46" s="285">
        <f>IF(X$11=IF($D46=$A$5, $D$5, IF(OR($D46="ESV observed compliance", $D46 = $A$7),$D$7, $D$6)), SUMPRODUCT(ART_volumes!$Q46:$U46,ART_volumes!$Q$13:$U$13)+ART_volumes!$O46,0)</f>
        <v>0</v>
      </c>
      <c r="Y46" s="286">
        <f>IF(Y$11=$D$6, ART_volumes!$M46,0)</f>
        <v>0</v>
      </c>
      <c r="Z46" s="285">
        <f>IF(Z$11=$D$6, ART_volumes!$J46*ART_volumes!$K46,0)</f>
        <v>0</v>
      </c>
      <c r="AA46" s="285">
        <f>IF(AA$11=IF($D46=$A$5, $D$5, IF(OR($D46="ESV observed compliance", $D46 = $A$7),$D$7, $D$6)), SUMPRODUCT(ART_volumes!$Q46:$U46,ART_volumes!$Q$13:$U$13)+ART_volumes!$O46,0)</f>
        <v>0</v>
      </c>
      <c r="AB46" s="286">
        <f>IF(AB$11=$D$6, ART_volumes!$M46,0)</f>
        <v>0</v>
      </c>
      <c r="AC46" s="131"/>
      <c r="AD46" s="287">
        <f t="shared" ca="1" si="24"/>
        <v>66809.318542749752</v>
      </c>
      <c r="AE46" s="287">
        <f t="shared" si="25"/>
        <v>0</v>
      </c>
      <c r="AF46" s="287">
        <f t="shared" si="25"/>
        <v>0</v>
      </c>
      <c r="AG46" s="287">
        <f t="shared" si="25"/>
        <v>0</v>
      </c>
      <c r="AH46" s="287">
        <f t="shared" si="25"/>
        <v>0</v>
      </c>
      <c r="AI46" s="287">
        <f t="shared" si="25"/>
        <v>0</v>
      </c>
      <c r="AJ46" s="287">
        <f t="shared" si="25"/>
        <v>0</v>
      </c>
      <c r="AK46" s="131"/>
      <c r="AL46" s="287">
        <f t="shared" ca="1" si="26"/>
        <v>66809.318542749752</v>
      </c>
    </row>
    <row r="47" spans="1:38">
      <c r="D47" s="265" t="s">
        <v>21</v>
      </c>
      <c r="E47" s="12"/>
      <c r="F47" s="12"/>
      <c r="G47" s="103"/>
      <c r="H47" s="288">
        <f>IF(H$11=$D$6, ART_volumes!$J47*ART_volumes!$K47,0)</f>
        <v>65730.073657589994</v>
      </c>
      <c r="I47" s="285">
        <f ca="1">IF(I$11=IF($D47=$A$5, $D$5, IF(OR($D47="ESV observed compliance", $D47 = $A$7),$D$7, $D$6)), SUMPRODUCT(ART_volumes!$Q47:$U47,ART_volumes!$Q$13:$U$13)+ART_volumes!$O47,0)</f>
        <v>0</v>
      </c>
      <c r="J47" s="286">
        <f>IF(J$11=$D$6, ART_volumes!$M47,0)</f>
        <v>0</v>
      </c>
      <c r="K47" s="285">
        <f>IF(K$11=$D$6, ART_volumes!$J47*ART_volumes!$K47,0)</f>
        <v>0</v>
      </c>
      <c r="L47" s="285">
        <f>IF(L$11=IF($D47=$A$5, $D$5, IF(OR($D47="ESV observed compliance", $D47 = $A$7),$D$7, $D$6)), SUMPRODUCT(ART_volumes!$Q47:$U47,ART_volumes!$Q$13:$U$13)+ART_volumes!$O47,0)</f>
        <v>0</v>
      </c>
      <c r="M47" s="286">
        <f>IF(M$11=$D$6, ART_volumes!$M47,0)</f>
        <v>0</v>
      </c>
      <c r="N47" s="285">
        <f>IF(N$11=$D$6, ART_volumes!$J47*ART_volumes!$K47,0)</f>
        <v>0</v>
      </c>
      <c r="O47" s="285">
        <f>IF(O$11=IF($D47=$A$5, $D$5, IF(OR($D47="ESV observed compliance", $D47 = $A$7),$D$7, $D$6)), SUMPRODUCT(ART_volumes!$Q47:$U47,ART_volumes!$Q$13:$U$13)+ART_volumes!$O47,0)</f>
        <v>0</v>
      </c>
      <c r="P47" s="286">
        <f>IF(P$11=$D$6, ART_volumes!$M47,0)</f>
        <v>0</v>
      </c>
      <c r="Q47" s="285">
        <f>IF(Q$11=$D$6, ART_volumes!$J47*ART_volumes!$K47,0)</f>
        <v>0</v>
      </c>
      <c r="R47" s="285">
        <f>IF(R$11=IF($D47=$A$5, $D$5, IF(OR($D47="ESV observed compliance", $D47 = $A$7),$D$7, $D$6)), SUMPRODUCT(ART_volumes!$Q47:$U47,ART_volumes!$Q$13:$U$13)+ART_volumes!$O47,0)</f>
        <v>0</v>
      </c>
      <c r="S47" s="286">
        <f>IF(S$11=$D$6, ART_volumes!$M47,0)</f>
        <v>0</v>
      </c>
      <c r="T47" s="285">
        <f>IF(T$11=$D$6, ART_volumes!$J47*ART_volumes!$K47,0)</f>
        <v>0</v>
      </c>
      <c r="U47" s="285">
        <f>IF(U$11=IF($D47=$A$5, $D$5, IF(OR($D47="ESV observed compliance", $D47 = $A$7),$D$7, $D$6)), SUMPRODUCT(ART_volumes!$Q47:$U47,ART_volumes!$Q$13:$U$13)+ART_volumes!$O47,0)</f>
        <v>0</v>
      </c>
      <c r="V47" s="286">
        <f>IF(V$11=$D$6, ART_volumes!$M47,0)</f>
        <v>0</v>
      </c>
      <c r="W47" s="285">
        <f>IF(W$11=$D$6, ART_volumes!$J47*ART_volumes!$K47,0)</f>
        <v>0</v>
      </c>
      <c r="X47" s="285">
        <f>IF(X$11=IF($D47=$A$5, $D$5, IF(OR($D47="ESV observed compliance", $D47 = $A$7),$D$7, $D$6)), SUMPRODUCT(ART_volumes!$Q47:$U47,ART_volumes!$Q$13:$U$13)+ART_volumes!$O47,0)</f>
        <v>0</v>
      </c>
      <c r="Y47" s="286">
        <f>IF(Y$11=$D$6, ART_volumes!$M47,0)</f>
        <v>0</v>
      </c>
      <c r="Z47" s="285">
        <f>IF(Z$11=$D$6, ART_volumes!$J47*ART_volumes!$K47,0)</f>
        <v>0</v>
      </c>
      <c r="AA47" s="285">
        <f>IF(AA$11=IF($D47=$A$5, $D$5, IF(OR($D47="ESV observed compliance", $D47 = $A$7),$D$7, $D$6)), SUMPRODUCT(ART_volumes!$Q47:$U47,ART_volumes!$Q$13:$U$13)+ART_volumes!$O47,0)</f>
        <v>0</v>
      </c>
      <c r="AB47" s="286">
        <f>IF(AB$11=$D$6, ART_volumes!$M47,0)</f>
        <v>0</v>
      </c>
      <c r="AC47" s="131"/>
      <c r="AD47" s="287">
        <f t="shared" ca="1" si="24"/>
        <v>65730.073657589994</v>
      </c>
      <c r="AE47" s="287">
        <f t="shared" si="25"/>
        <v>0</v>
      </c>
      <c r="AF47" s="287">
        <f t="shared" si="25"/>
        <v>0</v>
      </c>
      <c r="AG47" s="287">
        <f t="shared" si="25"/>
        <v>0</v>
      </c>
      <c r="AH47" s="287">
        <f t="shared" si="25"/>
        <v>0</v>
      </c>
      <c r="AI47" s="287">
        <f t="shared" si="25"/>
        <v>0</v>
      </c>
      <c r="AJ47" s="287">
        <f t="shared" si="25"/>
        <v>0</v>
      </c>
      <c r="AK47" s="131"/>
      <c r="AL47" s="287">
        <f t="shared" ca="1" si="26"/>
        <v>65730.073657589994</v>
      </c>
    </row>
    <row r="48" spans="1:38">
      <c r="D48" s="265" t="s">
        <v>22</v>
      </c>
      <c r="E48" s="12"/>
      <c r="F48" s="12"/>
      <c r="G48" s="103"/>
      <c r="H48" s="288">
        <f>IF(H$11=$D$6, ART_volumes!$J48*ART_volumes!$K48,0)</f>
        <v>0</v>
      </c>
      <c r="I48" s="285">
        <f ca="1">IF(I$11=IF($D48=$A$5, $D$5, IF(OR($D48="ESV observed compliance", $D48 = $A$7),$D$7, $D$6)), SUMPRODUCT(ART_volumes!$Q48:$U48,ART_volumes!$Q$13:$U$13)+ART_volumes!$O48,0)</f>
        <v>0</v>
      </c>
      <c r="J48" s="286">
        <f>IF(J$11=$D$6, ART_volumes!$M48,0)</f>
        <v>0</v>
      </c>
      <c r="K48" s="285">
        <f>IF(K$11=$D$6, ART_volumes!$J48*ART_volumes!$K48,0)</f>
        <v>0</v>
      </c>
      <c r="L48" s="285">
        <f>IF(L$11=IF($D48=$A$5, $D$5, IF(OR($D48="ESV observed compliance", $D48 = $A$7),$D$7, $D$6)), SUMPRODUCT(ART_volumes!$Q48:$U48,ART_volumes!$Q$13:$U$13)+ART_volumes!$O48,0)</f>
        <v>0</v>
      </c>
      <c r="M48" s="286">
        <f>IF(M$11=$D$6, ART_volumes!$M48,0)</f>
        <v>0</v>
      </c>
      <c r="N48" s="285">
        <f>IF(N$11=$D$6, ART_volumes!$J48*ART_volumes!$K48,0)</f>
        <v>0</v>
      </c>
      <c r="O48" s="285">
        <f>IF(O$11=IF($D48=$A$5, $D$5, IF(OR($D48="ESV observed compliance", $D48 = $A$7),$D$7, $D$6)), SUMPRODUCT(ART_volumes!$Q48:$U48,ART_volumes!$Q$13:$U$13)+ART_volumes!$O48,0)</f>
        <v>0</v>
      </c>
      <c r="P48" s="286">
        <f>IF(P$11=$D$6, ART_volumes!$M48,0)</f>
        <v>0</v>
      </c>
      <c r="Q48" s="285">
        <f>IF(Q$11=$D$6, ART_volumes!$J48*ART_volumes!$K48,0)</f>
        <v>0</v>
      </c>
      <c r="R48" s="285">
        <f>IF(R$11=IF($D48=$A$5, $D$5, IF(OR($D48="ESV observed compliance", $D48 = $A$7),$D$7, $D$6)), SUMPRODUCT(ART_volumes!$Q48:$U48,ART_volumes!$Q$13:$U$13)+ART_volumes!$O48,0)</f>
        <v>0</v>
      </c>
      <c r="S48" s="286">
        <f>IF(S$11=$D$6, ART_volumes!$M48,0)</f>
        <v>0</v>
      </c>
      <c r="T48" s="285">
        <f>IF(T$11=$D$6, ART_volumes!$J48*ART_volumes!$K48,0)</f>
        <v>0</v>
      </c>
      <c r="U48" s="285">
        <f>IF(U$11=IF($D48=$A$5, $D$5, IF(OR($D48="ESV observed compliance", $D48 = $A$7),$D$7, $D$6)), SUMPRODUCT(ART_volumes!$Q48:$U48,ART_volumes!$Q$13:$U$13)+ART_volumes!$O48,0)</f>
        <v>0</v>
      </c>
      <c r="V48" s="286">
        <f>IF(V$11=$D$6, ART_volumes!$M48,0)</f>
        <v>0</v>
      </c>
      <c r="W48" s="285">
        <f>IF(W$11=$D$6, ART_volumes!$J48*ART_volumes!$K48,0)</f>
        <v>0</v>
      </c>
      <c r="X48" s="285">
        <f>IF(X$11=IF($D48=$A$5, $D$5, IF(OR($D48="ESV observed compliance", $D48 = $A$7),$D$7, $D$6)), SUMPRODUCT(ART_volumes!$Q48:$U48,ART_volumes!$Q$13:$U$13)+ART_volumes!$O48,0)</f>
        <v>0</v>
      </c>
      <c r="Y48" s="286">
        <f>IF(Y$11=$D$6, ART_volumes!$M48,0)</f>
        <v>0</v>
      </c>
      <c r="Z48" s="285">
        <f>IF(Z$11=$D$6, ART_volumes!$J48*ART_volumes!$K48,0)</f>
        <v>0</v>
      </c>
      <c r="AA48" s="285">
        <f>IF(AA$11=IF($D48=$A$5, $D$5, IF(OR($D48="ESV observed compliance", $D48 = $A$7),$D$7, $D$6)), SUMPRODUCT(ART_volumes!$Q48:$U48,ART_volumes!$Q$13:$U$13)+ART_volumes!$O48,0)</f>
        <v>0</v>
      </c>
      <c r="AB48" s="286">
        <f>IF(AB$11=$D$6, ART_volumes!$M48,0)</f>
        <v>0</v>
      </c>
      <c r="AC48" s="131"/>
      <c r="AD48" s="287">
        <f t="shared" ca="1" si="24"/>
        <v>0</v>
      </c>
      <c r="AE48" s="287">
        <f t="shared" si="24"/>
        <v>0</v>
      </c>
      <c r="AF48" s="287">
        <f t="shared" si="24"/>
        <v>0</v>
      </c>
      <c r="AG48" s="287">
        <f t="shared" si="24"/>
        <v>0</v>
      </c>
      <c r="AH48" s="287">
        <f t="shared" si="24"/>
        <v>0</v>
      </c>
      <c r="AI48" s="287">
        <f t="shared" si="24"/>
        <v>0</v>
      </c>
      <c r="AJ48" s="287">
        <f t="shared" si="24"/>
        <v>0</v>
      </c>
      <c r="AK48" s="131"/>
      <c r="AL48" s="287">
        <f t="shared" ref="AL48:AL61" ca="1" si="27">SUM(AD48:AJ48)</f>
        <v>0</v>
      </c>
    </row>
    <row r="49" spans="1:16373">
      <c r="D49" s="265" t="s">
        <v>12</v>
      </c>
      <c r="E49" s="12"/>
      <c r="F49" s="12"/>
      <c r="G49" s="103"/>
      <c r="H49" s="288">
        <f>IF(H$11=$D$6, ART_volumes!$J49*ART_volumes!$K49,0)</f>
        <v>0</v>
      </c>
      <c r="I49" s="285">
        <f ca="1">IF(I$11=IF($D49=$A$5, $D$5, IF(OR($D49="ESV observed compliance", $D49 = $A$7),$D$7, $D$6)), SUMPRODUCT(ART_volumes!$Q49:$U49,ART_volumes!$Q$13:$U$13)+ART_volumes!$O49,0)</f>
        <v>0</v>
      </c>
      <c r="J49" s="286">
        <f>IF(J$11=$D$6, ART_volumes!$M49,0)</f>
        <v>0</v>
      </c>
      <c r="K49" s="285">
        <f>IF(K$11=$D$6, ART_volumes!$J49*ART_volumes!$K49,0)</f>
        <v>0</v>
      </c>
      <c r="L49" s="285">
        <f>IF(L$11=IF($D49=$A$5, $D$5, IF(OR($D49="ESV observed compliance", $D49 = $A$7),$D$7, $D$6)), SUMPRODUCT(ART_volumes!$Q49:$U49,ART_volumes!$Q$13:$U$13)+ART_volumes!$O49,0)</f>
        <v>0</v>
      </c>
      <c r="M49" s="286">
        <f>IF(M$11=$D$6, ART_volumes!$M49,0)</f>
        <v>0</v>
      </c>
      <c r="N49" s="285">
        <f>IF(N$11=$D$6, ART_volumes!$J49*ART_volumes!$K49,0)</f>
        <v>0</v>
      </c>
      <c r="O49" s="285">
        <f>IF(O$11=IF($D49=$A$5, $D$5, IF(OR($D49="ESV observed compliance", $D49 = $A$7),$D$7, $D$6)), SUMPRODUCT(ART_volumes!$Q49:$U49,ART_volumes!$Q$13:$U$13)+ART_volumes!$O49,0)</f>
        <v>0</v>
      </c>
      <c r="P49" s="286">
        <f>IF(P$11=$D$6, ART_volumes!$M49,0)</f>
        <v>0</v>
      </c>
      <c r="Q49" s="285">
        <f>IF(Q$11=$D$6, ART_volumes!$J49*ART_volumes!$K49,0)</f>
        <v>0</v>
      </c>
      <c r="R49" s="285">
        <f>IF(R$11=IF($D49=$A$5, $D$5, IF(OR($D49="ESV observed compliance", $D49 = $A$7),$D$7, $D$6)), SUMPRODUCT(ART_volumes!$Q49:$U49,ART_volumes!$Q$13:$U$13)+ART_volumes!$O49,0)</f>
        <v>0</v>
      </c>
      <c r="S49" s="286">
        <f>IF(S$11=$D$6, ART_volumes!$M49,0)</f>
        <v>0</v>
      </c>
      <c r="T49" s="285">
        <f>IF(T$11=$D$6, ART_volumes!$J49*ART_volumes!$K49,0)</f>
        <v>0</v>
      </c>
      <c r="U49" s="285">
        <f>IF(U$11=IF($D49=$A$5, $D$5, IF(OR($D49="ESV observed compliance", $D49 = $A$7),$D$7, $D$6)), SUMPRODUCT(ART_volumes!$Q49:$U49,ART_volumes!$Q$13:$U$13)+ART_volumes!$O49,0)</f>
        <v>0</v>
      </c>
      <c r="V49" s="286">
        <f>IF(V$11=$D$6, ART_volumes!$M49,0)</f>
        <v>0</v>
      </c>
      <c r="W49" s="285">
        <f>IF(W$11=$D$6, ART_volumes!$J49*ART_volumes!$K49,0)</f>
        <v>0</v>
      </c>
      <c r="X49" s="285">
        <f>IF(X$11=IF($D49=$A$5, $D$5, IF(OR($D49="ESV observed compliance", $D49 = $A$7),$D$7, $D$6)), SUMPRODUCT(ART_volumes!$Q49:$U49,ART_volumes!$Q$13:$U$13)+ART_volumes!$O49,0)</f>
        <v>0</v>
      </c>
      <c r="Y49" s="286">
        <f>IF(Y$11=$D$6, ART_volumes!$M49,0)</f>
        <v>0</v>
      </c>
      <c r="Z49" s="285">
        <f>IF(Z$11=$D$6, ART_volumes!$J49*ART_volumes!$K49,0)</f>
        <v>0</v>
      </c>
      <c r="AA49" s="285">
        <f>IF(AA$11=IF($D49=$A$5, $D$5, IF(OR($D49="ESV observed compliance", $D49 = $A$7),$D$7, $D$6)), SUMPRODUCT(ART_volumes!$Q49:$U49,ART_volumes!$Q$13:$U$13)+ART_volumes!$O49,0)</f>
        <v>0</v>
      </c>
      <c r="AB49" s="286">
        <f>IF(AB$11=$D$6, ART_volumes!$M49,0)</f>
        <v>0</v>
      </c>
      <c r="AC49" s="131"/>
      <c r="AD49" s="287">
        <f t="shared" ca="1" si="24"/>
        <v>0</v>
      </c>
      <c r="AE49" s="287">
        <f t="shared" si="24"/>
        <v>0</v>
      </c>
      <c r="AF49" s="287">
        <f t="shared" si="24"/>
        <v>0</v>
      </c>
      <c r="AG49" s="287">
        <f t="shared" si="24"/>
        <v>0</v>
      </c>
      <c r="AH49" s="287">
        <f t="shared" si="24"/>
        <v>0</v>
      </c>
      <c r="AI49" s="287">
        <f t="shared" si="24"/>
        <v>0</v>
      </c>
      <c r="AJ49" s="287">
        <f t="shared" si="24"/>
        <v>0</v>
      </c>
      <c r="AK49" s="131"/>
      <c r="AL49" s="287">
        <f t="shared" ca="1" si="27"/>
        <v>0</v>
      </c>
    </row>
    <row r="50" spans="1:16373">
      <c r="D50" s="265" t="s">
        <v>13</v>
      </c>
      <c r="E50" s="12"/>
      <c r="F50" s="12"/>
      <c r="G50" s="103"/>
      <c r="H50" s="288">
        <f>IF(H$11=$D$6, ART_volumes!$J50*ART_volumes!$K50,0)</f>
        <v>48307.303210549209</v>
      </c>
      <c r="I50" s="285">
        <f ca="1">IF(I$11=IF($D50=$A$5, $D$5, IF(OR($D50="ESV observed compliance", $D50 = $A$7),$D$7, $D$6)), SUMPRODUCT(ART_volumes!$Q50:$U50,ART_volumes!$Q$13:$U$13)+ART_volumes!$O50,0)</f>
        <v>0</v>
      </c>
      <c r="J50" s="286">
        <f>IF(J$11=$D$6, ART_volumes!$M50,0)</f>
        <v>0</v>
      </c>
      <c r="K50" s="285">
        <f>IF(K$11=$D$6, ART_volumes!$J50*ART_volumes!$K50,0)</f>
        <v>0</v>
      </c>
      <c r="L50" s="285">
        <f>IF(L$11=IF($D50=$A$5, $D$5, IF(OR($D50="ESV observed compliance", $D50 = $A$7),$D$7, $D$6)), SUMPRODUCT(ART_volumes!$Q50:$U50,ART_volumes!$Q$13:$U$13)+ART_volumes!$O50,0)</f>
        <v>0</v>
      </c>
      <c r="M50" s="286">
        <f>IF(M$11=$D$6, ART_volumes!$M50,0)</f>
        <v>0</v>
      </c>
      <c r="N50" s="285">
        <f>IF(N$11=$D$6, ART_volumes!$J50*ART_volumes!$K50,0)</f>
        <v>0</v>
      </c>
      <c r="O50" s="285">
        <f>IF(O$11=IF($D50=$A$5, $D$5, IF(OR($D50="ESV observed compliance", $D50 = $A$7),$D$7, $D$6)), SUMPRODUCT(ART_volumes!$Q50:$U50,ART_volumes!$Q$13:$U$13)+ART_volumes!$O50,0)</f>
        <v>0</v>
      </c>
      <c r="P50" s="286">
        <f>IF(P$11=$D$6, ART_volumes!$M50,0)</f>
        <v>0</v>
      </c>
      <c r="Q50" s="285">
        <f>IF(Q$11=$D$6, ART_volumes!$J50*ART_volumes!$K50,0)</f>
        <v>0</v>
      </c>
      <c r="R50" s="285">
        <f>IF(R$11=IF($D50=$A$5, $D$5, IF(OR($D50="ESV observed compliance", $D50 = $A$7),$D$7, $D$6)), SUMPRODUCT(ART_volumes!$Q50:$U50,ART_volumes!$Q$13:$U$13)+ART_volumes!$O50,0)</f>
        <v>0</v>
      </c>
      <c r="S50" s="286">
        <f>IF(S$11=$D$6, ART_volumes!$M50,0)</f>
        <v>0</v>
      </c>
      <c r="T50" s="285">
        <f>IF(T$11=$D$6, ART_volumes!$J50*ART_volumes!$K50,0)</f>
        <v>0</v>
      </c>
      <c r="U50" s="285">
        <f>IF(U$11=IF($D50=$A$5, $D$5, IF(OR($D50="ESV observed compliance", $D50 = $A$7),$D$7, $D$6)), SUMPRODUCT(ART_volumes!$Q50:$U50,ART_volumes!$Q$13:$U$13)+ART_volumes!$O50,0)</f>
        <v>0</v>
      </c>
      <c r="V50" s="286">
        <f>IF(V$11=$D$6, ART_volumes!$M50,0)</f>
        <v>0</v>
      </c>
      <c r="W50" s="285">
        <f>IF(W$11=$D$6, ART_volumes!$J50*ART_volumes!$K50,0)</f>
        <v>0</v>
      </c>
      <c r="X50" s="285">
        <f>IF(X$11=IF($D50=$A$5, $D$5, IF(OR($D50="ESV observed compliance", $D50 = $A$7),$D$7, $D$6)), SUMPRODUCT(ART_volumes!$Q50:$U50,ART_volumes!$Q$13:$U$13)+ART_volumes!$O50,0)</f>
        <v>0</v>
      </c>
      <c r="Y50" s="286">
        <f>IF(Y$11=$D$6, ART_volumes!$M50,0)</f>
        <v>0</v>
      </c>
      <c r="Z50" s="285">
        <f>IF(Z$11=$D$6, ART_volumes!$J50*ART_volumes!$K50,0)</f>
        <v>0</v>
      </c>
      <c r="AA50" s="285">
        <f>IF(AA$11=IF($D50=$A$5, $D$5, IF(OR($D50="ESV observed compliance", $D50 = $A$7),$D$7, $D$6)), SUMPRODUCT(ART_volumes!$Q50:$U50,ART_volumes!$Q$13:$U$13)+ART_volumes!$O50,0)</f>
        <v>0</v>
      </c>
      <c r="AB50" s="286">
        <f>IF(AB$11=$D$6, ART_volumes!$M50,0)</f>
        <v>0</v>
      </c>
      <c r="AC50" s="131"/>
      <c r="AD50" s="287">
        <f t="shared" ca="1" si="24"/>
        <v>48307.303210549209</v>
      </c>
      <c r="AE50" s="287">
        <f t="shared" si="24"/>
        <v>0</v>
      </c>
      <c r="AF50" s="287">
        <f t="shared" si="24"/>
        <v>0</v>
      </c>
      <c r="AG50" s="287">
        <f t="shared" si="24"/>
        <v>0</v>
      </c>
      <c r="AH50" s="287">
        <f t="shared" si="24"/>
        <v>0</v>
      </c>
      <c r="AI50" s="287">
        <f t="shared" si="24"/>
        <v>0</v>
      </c>
      <c r="AJ50" s="287">
        <f t="shared" si="24"/>
        <v>0</v>
      </c>
      <c r="AK50" s="131"/>
      <c r="AL50" s="287">
        <f t="shared" ca="1" si="27"/>
        <v>48307.303210549209</v>
      </c>
    </row>
    <row r="51" spans="1:16373">
      <c r="D51" s="265" t="s">
        <v>181</v>
      </c>
      <c r="E51" s="12"/>
      <c r="F51" s="12"/>
      <c r="G51" s="103"/>
      <c r="H51" s="288">
        <f>IF(H$11=$D$6, ART_volumes!$J51*ART_volumes!$K51,0)</f>
        <v>0</v>
      </c>
      <c r="I51" s="285">
        <f ca="1">IF(I$11=IF($D51=$A$5, $D$5, IF(OR($D51="ESV observed compliance", $D51 = $A$7),$D$7, $D$6)), SUMPRODUCT(ART_volumes!$Q51:$U51,ART_volumes!$Q$13:$U$13)+ART_volumes!$O51,0)</f>
        <v>0</v>
      </c>
      <c r="J51" s="286">
        <f>IF(J$11=$D$6, ART_volumes!$M51,0)</f>
        <v>0</v>
      </c>
      <c r="K51" s="285">
        <f>IF(K$11=$D$6, ART_volumes!$J51*ART_volumes!$K51,0)</f>
        <v>0</v>
      </c>
      <c r="L51" s="285">
        <f>IF(L$11=IF($D51=$A$5, $D$5, IF(OR($D51="ESV observed compliance", $D51 = $A$7),$D$7, $D$6)), SUMPRODUCT(ART_volumes!$Q51:$U51,ART_volumes!$Q$13:$U$13)+ART_volumes!$O51,0)</f>
        <v>0</v>
      </c>
      <c r="M51" s="286">
        <f>IF(M$11=$D$6, ART_volumes!$M51,0)</f>
        <v>0</v>
      </c>
      <c r="N51" s="285">
        <f>IF(N$11=$D$6, ART_volumes!$J51*ART_volumes!$K51,0)</f>
        <v>0</v>
      </c>
      <c r="O51" s="285">
        <f>IF(O$11=IF($D51=$A$5, $D$5, IF(OR($D51="ESV observed compliance", $D51 = $A$7),$D$7, $D$6)), SUMPRODUCT(ART_volumes!$Q51:$U51,ART_volumes!$Q$13:$U$13)+ART_volumes!$O51,0)</f>
        <v>0</v>
      </c>
      <c r="P51" s="286">
        <f>IF(P$11=$D$6, ART_volumes!$M51,0)</f>
        <v>0</v>
      </c>
      <c r="Q51" s="285">
        <f>IF(Q$11=$D$6, ART_volumes!$J51*ART_volumes!$K51,0)</f>
        <v>0</v>
      </c>
      <c r="R51" s="285">
        <f>IF(R$11=IF($D51=$A$5, $D$5, IF(OR($D51="ESV observed compliance", $D51 = $A$7),$D$7, $D$6)), SUMPRODUCT(ART_volumes!$Q51:$U51,ART_volumes!$Q$13:$U$13)+ART_volumes!$O51,0)</f>
        <v>0</v>
      </c>
      <c r="S51" s="286">
        <f>IF(S$11=$D$6, ART_volumes!$M51,0)</f>
        <v>0</v>
      </c>
      <c r="T51" s="285">
        <f>IF(T$11=$D$6, ART_volumes!$J51*ART_volumes!$K51,0)</f>
        <v>0</v>
      </c>
      <c r="U51" s="285">
        <f>IF(U$11=IF($D51=$A$5, $D$5, IF(OR($D51="ESV observed compliance", $D51 = $A$7),$D$7, $D$6)), SUMPRODUCT(ART_volumes!$Q51:$U51,ART_volumes!$Q$13:$U$13)+ART_volumes!$O51,0)</f>
        <v>0</v>
      </c>
      <c r="V51" s="286">
        <f>IF(V$11=$D$6, ART_volumes!$M51,0)</f>
        <v>0</v>
      </c>
      <c r="W51" s="285">
        <f>IF(W$11=$D$6, ART_volumes!$J51*ART_volumes!$K51,0)</f>
        <v>0</v>
      </c>
      <c r="X51" s="285">
        <f>IF(X$11=IF($D51=$A$5, $D$5, IF(OR($D51="ESV observed compliance", $D51 = $A$7),$D$7, $D$6)), SUMPRODUCT(ART_volumes!$Q51:$U51,ART_volumes!$Q$13:$U$13)+ART_volumes!$O51,0)</f>
        <v>0</v>
      </c>
      <c r="Y51" s="286">
        <f>IF(Y$11=$D$6, ART_volumes!$M51,0)</f>
        <v>0</v>
      </c>
      <c r="Z51" s="285">
        <f>IF(Z$11=$D$6, ART_volumes!$J51*ART_volumes!$K51,0)</f>
        <v>0</v>
      </c>
      <c r="AA51" s="285">
        <f>IF(AA$11=IF($D51=$A$5, $D$5, IF(OR($D51="ESV observed compliance", $D51 = $A$7),$D$7, $D$6)), SUMPRODUCT(ART_volumes!$Q51:$U51,ART_volumes!$Q$13:$U$13)+ART_volumes!$O51,0)</f>
        <v>0</v>
      </c>
      <c r="AB51" s="286">
        <f>IF(AB$11=$D$6, ART_volumes!$M51,0)</f>
        <v>0</v>
      </c>
      <c r="AC51" s="131"/>
      <c r="AD51" s="287">
        <f t="shared" ca="1" si="24"/>
        <v>0</v>
      </c>
      <c r="AE51" s="287">
        <f t="shared" si="24"/>
        <v>0</v>
      </c>
      <c r="AF51" s="287">
        <f t="shared" si="24"/>
        <v>0</v>
      </c>
      <c r="AG51" s="287">
        <f t="shared" si="24"/>
        <v>0</v>
      </c>
      <c r="AH51" s="287">
        <f t="shared" si="24"/>
        <v>0</v>
      </c>
      <c r="AI51" s="287">
        <f t="shared" si="24"/>
        <v>0</v>
      </c>
      <c r="AJ51" s="287">
        <f t="shared" si="24"/>
        <v>0</v>
      </c>
      <c r="AK51" s="131"/>
      <c r="AL51" s="287">
        <f t="shared" ca="1" si="27"/>
        <v>0</v>
      </c>
    </row>
    <row r="52" spans="1:16373">
      <c r="D52" t="s">
        <v>50</v>
      </c>
      <c r="E52" s="12"/>
      <c r="F52" s="12"/>
      <c r="G52" s="103"/>
      <c r="H52" s="288">
        <f>IF(H$11=$D$6, ART_volumes!$J52*ART_volumes!$K52,0)</f>
        <v>0</v>
      </c>
      <c r="I52" s="285">
        <f ca="1">IF(I$11=IF($D52=$A$5, $D$5, IF(OR($D52="ESV observed compliance", $D52 = $A$7),$D$7, $D$6)), SUMPRODUCT(ART_volumes!$Q52:$U52,ART_volumes!$Q$13:$U$13)+ART_volumes!$O52,0)</f>
        <v>0</v>
      </c>
      <c r="J52" s="286">
        <f>IF(J$11=$D$6, ART_volumes!$M52,0)</f>
        <v>0</v>
      </c>
      <c r="K52" s="285">
        <f>IF(K$11=$D$6, ART_volumes!$J52*ART_volumes!$K52,0)</f>
        <v>0</v>
      </c>
      <c r="L52" s="285">
        <f>IF(L$11=IF($D52=$A$5, $D$5, IF(OR($D52="ESV observed compliance", $D52 = $A$7),$D$7, $D$6)), SUMPRODUCT(ART_volumes!$Q52:$U52,ART_volumes!$Q$13:$U$13)+ART_volumes!$O52,0)</f>
        <v>0</v>
      </c>
      <c r="M52" s="286">
        <f>IF(M$11=$D$6, ART_volumes!$M52,0)</f>
        <v>0</v>
      </c>
      <c r="N52" s="285">
        <f>IF(N$11=$D$6, ART_volumes!$J52*ART_volumes!$K52,0)</f>
        <v>0</v>
      </c>
      <c r="O52" s="285">
        <f>IF(O$11=IF($D52=$A$5, $D$5, IF(OR($D52="ESV observed compliance", $D52 = $A$7),$D$7, $D$6)), SUMPRODUCT(ART_volumes!$Q52:$U52,ART_volumes!$Q$13:$U$13)+ART_volumes!$O52,0)</f>
        <v>0</v>
      </c>
      <c r="P52" s="286">
        <f>IF(P$11=$D$6, ART_volumes!$M52,0)</f>
        <v>0</v>
      </c>
      <c r="Q52" s="285">
        <f>IF(Q$11=$D$6, ART_volumes!$J52*ART_volumes!$K52,0)</f>
        <v>0</v>
      </c>
      <c r="R52" s="285">
        <f>IF(R$11=IF($D52=$A$5, $D$5, IF(OR($D52="ESV observed compliance", $D52 = $A$7),$D$7, $D$6)), SUMPRODUCT(ART_volumes!$Q52:$U52,ART_volumes!$Q$13:$U$13)+ART_volumes!$O52,0)</f>
        <v>0</v>
      </c>
      <c r="S52" s="286">
        <f>IF(S$11=$D$6, ART_volumes!$M52,0)</f>
        <v>0</v>
      </c>
      <c r="T52" s="285">
        <f>IF(T$11=$D$6, ART_volumes!$J52*ART_volumes!$K52,0)</f>
        <v>0</v>
      </c>
      <c r="U52" s="285">
        <f>IF(U$11=IF($D52=$A$5, $D$5, IF(OR($D52="ESV observed compliance", $D52 = $A$7),$D$7, $D$6)), SUMPRODUCT(ART_volumes!$Q52:$U52,ART_volumes!$Q$13:$U$13)+ART_volumes!$O52,0)</f>
        <v>0</v>
      </c>
      <c r="V52" s="286">
        <f>IF(V$11=$D$6, ART_volumes!$M52,0)</f>
        <v>0</v>
      </c>
      <c r="W52" s="285">
        <f>IF(W$11=$D$6, ART_volumes!$J52*ART_volumes!$K52,0)</f>
        <v>0</v>
      </c>
      <c r="X52" s="285">
        <f>IF(X$11=IF($D52=$A$5, $D$5, IF(OR($D52="ESV observed compliance", $D52 = $A$7),$D$7, $D$6)), SUMPRODUCT(ART_volumes!$Q52:$U52,ART_volumes!$Q$13:$U$13)+ART_volumes!$O52,0)</f>
        <v>0</v>
      </c>
      <c r="Y52" s="286">
        <f>IF(Y$11=$D$6, ART_volumes!$M52,0)</f>
        <v>0</v>
      </c>
      <c r="Z52" s="285">
        <f>IF(Z$11=$D$6, ART_volumes!$J52*ART_volumes!$K52,0)</f>
        <v>0</v>
      </c>
      <c r="AA52" s="285">
        <f>IF(AA$11=IF($D52=$A$5, $D$5, IF(OR($D52="ESV observed compliance", $D52 = $A$7),$D$7, $D$6)), SUMPRODUCT(ART_volumes!$Q52:$U52,ART_volumes!$Q$13:$U$13)+ART_volumes!$O52,0)</f>
        <v>0</v>
      </c>
      <c r="AB52" s="286">
        <f>IF(AB$11=$D$6, ART_volumes!$M52,0)</f>
        <v>0</v>
      </c>
      <c r="AC52" s="131"/>
      <c r="AD52" s="287">
        <f t="shared" ca="1" si="24"/>
        <v>0</v>
      </c>
      <c r="AE52" s="287">
        <f t="shared" si="24"/>
        <v>0</v>
      </c>
      <c r="AF52" s="287">
        <f t="shared" si="24"/>
        <v>0</v>
      </c>
      <c r="AG52" s="287">
        <f t="shared" si="24"/>
        <v>0</v>
      </c>
      <c r="AH52" s="287">
        <f t="shared" si="24"/>
        <v>0</v>
      </c>
      <c r="AI52" s="287">
        <f t="shared" si="24"/>
        <v>0</v>
      </c>
      <c r="AJ52" s="287">
        <f t="shared" si="24"/>
        <v>0</v>
      </c>
      <c r="AK52" s="131"/>
      <c r="AL52" s="287">
        <f t="shared" ca="1" si="27"/>
        <v>0</v>
      </c>
    </row>
    <row r="53" spans="1:16373">
      <c r="D53" t="s">
        <v>14</v>
      </c>
      <c r="E53" s="12"/>
      <c r="F53" s="12"/>
      <c r="G53" s="103"/>
      <c r="H53" s="288">
        <f>IF(H$11=$D$6, ART_volumes!$J53*ART_volumes!$K53,0)</f>
        <v>16521.039156290524</v>
      </c>
      <c r="I53" s="285">
        <f ca="1">IF(I$11=IF($D53=$A$5, $D$5, IF(OR($D53="ESV observed compliance", $D53 = $A$7),$D$7, $D$6)), SUMPRODUCT(ART_volumes!$Q53:$U53,ART_volumes!$Q$13:$U$13)+ART_volumes!$O53,0)</f>
        <v>0</v>
      </c>
      <c r="J53" s="286">
        <f>IF(J$11=$D$6, ART_volumes!$M53,0)</f>
        <v>0</v>
      </c>
      <c r="K53" s="285">
        <f>IF(K$11=$D$6, ART_volumes!$J53*ART_volumes!$K53,0)</f>
        <v>0</v>
      </c>
      <c r="L53" s="285">
        <f>IF(L$11=IF($D53=$A$5, $D$5, IF(OR($D53="ESV observed compliance", $D53 = $A$7),$D$7, $D$6)), SUMPRODUCT(ART_volumes!$Q53:$U53,ART_volumes!$Q$13:$U$13)+ART_volumes!$O53,0)</f>
        <v>0</v>
      </c>
      <c r="M53" s="286">
        <f>IF(M$11=$D$6, ART_volumes!$M53,0)</f>
        <v>0</v>
      </c>
      <c r="N53" s="285">
        <f>IF(N$11=$D$6, ART_volumes!$J53*ART_volumes!$K53,0)</f>
        <v>0</v>
      </c>
      <c r="O53" s="285">
        <f>IF(O$11=IF($D53=$A$5, $D$5, IF(OR($D53="ESV observed compliance", $D53 = $A$7),$D$7, $D$6)), SUMPRODUCT(ART_volumes!$Q53:$U53,ART_volumes!$Q$13:$U$13)+ART_volumes!$O53,0)</f>
        <v>0</v>
      </c>
      <c r="P53" s="286">
        <f>IF(P$11=$D$6, ART_volumes!$M53,0)</f>
        <v>0</v>
      </c>
      <c r="Q53" s="285">
        <f>IF(Q$11=$D$6, ART_volumes!$J53*ART_volumes!$K53,0)</f>
        <v>0</v>
      </c>
      <c r="R53" s="285">
        <f>IF(R$11=IF($D53=$A$5, $D$5, IF(OR($D53="ESV observed compliance", $D53 = $A$7),$D$7, $D$6)), SUMPRODUCT(ART_volumes!$Q53:$U53,ART_volumes!$Q$13:$U$13)+ART_volumes!$O53,0)</f>
        <v>0</v>
      </c>
      <c r="S53" s="286">
        <f>IF(S$11=$D$6, ART_volumes!$M53,0)</f>
        <v>0</v>
      </c>
      <c r="T53" s="285">
        <f>IF(T$11=$D$6, ART_volumes!$J53*ART_volumes!$K53,0)</f>
        <v>0</v>
      </c>
      <c r="U53" s="285">
        <f>IF(U$11=IF($D53=$A$5, $D$5, IF(OR($D53="ESV observed compliance", $D53 = $A$7),$D$7, $D$6)), SUMPRODUCT(ART_volumes!$Q53:$U53,ART_volumes!$Q$13:$U$13)+ART_volumes!$O53,0)</f>
        <v>0</v>
      </c>
      <c r="V53" s="286">
        <f>IF(V$11=$D$6, ART_volumes!$M53,0)</f>
        <v>0</v>
      </c>
      <c r="W53" s="285">
        <f>IF(W$11=$D$6, ART_volumes!$J53*ART_volumes!$K53,0)</f>
        <v>0</v>
      </c>
      <c r="X53" s="285">
        <f>IF(X$11=IF($D53=$A$5, $D$5, IF(OR($D53="ESV observed compliance", $D53 = $A$7),$D$7, $D$6)), SUMPRODUCT(ART_volumes!$Q53:$U53,ART_volumes!$Q$13:$U$13)+ART_volumes!$O53,0)</f>
        <v>0</v>
      </c>
      <c r="Y53" s="286">
        <f>IF(Y$11=$D$6, ART_volumes!$M53,0)</f>
        <v>0</v>
      </c>
      <c r="Z53" s="285">
        <f>IF(Z$11=$D$6, ART_volumes!$J53*ART_volumes!$K53,0)</f>
        <v>0</v>
      </c>
      <c r="AA53" s="285">
        <f>IF(AA$11=IF($D53=$A$5, $D$5, IF(OR($D53="ESV observed compliance", $D53 = $A$7),$D$7, $D$6)), SUMPRODUCT(ART_volumes!$Q53:$U53,ART_volumes!$Q$13:$U$13)+ART_volumes!$O53,0)</f>
        <v>0</v>
      </c>
      <c r="AB53" s="286">
        <f>IF(AB$11=$D$6, ART_volumes!$M53,0)</f>
        <v>0</v>
      </c>
      <c r="AC53" s="131"/>
      <c r="AD53" s="287">
        <f t="shared" ca="1" si="24"/>
        <v>16521.039156290524</v>
      </c>
      <c r="AE53" s="287">
        <f t="shared" si="24"/>
        <v>0</v>
      </c>
      <c r="AF53" s="287">
        <f t="shared" si="24"/>
        <v>0</v>
      </c>
      <c r="AG53" s="287">
        <f t="shared" si="24"/>
        <v>0</v>
      </c>
      <c r="AH53" s="287">
        <f t="shared" si="24"/>
        <v>0</v>
      </c>
      <c r="AI53" s="287">
        <f t="shared" si="24"/>
        <v>0</v>
      </c>
      <c r="AJ53" s="287">
        <f t="shared" si="24"/>
        <v>0</v>
      </c>
      <c r="AK53" s="131"/>
      <c r="AL53" s="287">
        <f t="shared" ca="1" si="27"/>
        <v>16521.039156290524</v>
      </c>
    </row>
    <row r="54" spans="1:16373" s="265" customFormat="1">
      <c r="D54" s="265" t="s">
        <v>168</v>
      </c>
      <c r="E54" s="12"/>
      <c r="F54" s="12"/>
      <c r="G54" s="103"/>
      <c r="H54" s="288">
        <f>IF(H$11=$D$6, ART_volumes!$J54*ART_volumes!$K54,0)</f>
        <v>54953.676567189148</v>
      </c>
      <c r="I54" s="285">
        <f ca="1">IF(I$11=IF($D54=$A$5, $D$5, IF(OR($D54="ESV observed compliance", $D54 = $A$7),$D$7, $D$6)), SUMPRODUCT(ART_volumes!$Q54:$U54,ART_volumes!$Q$13:$U$13)+ART_volumes!$O54,0)</f>
        <v>0</v>
      </c>
      <c r="J54" s="286">
        <f>IF(J$11=$D$6, ART_volumes!$M54,0)</f>
        <v>0</v>
      </c>
      <c r="K54" s="285">
        <f>IF(K$11=$D$6, ART_volumes!$J54*ART_volumes!$K54,0)</f>
        <v>0</v>
      </c>
      <c r="L54" s="285">
        <f>IF(L$11=IF($D54=$A$5, $D$5, IF(OR($D54="ESV observed compliance", $D54 = $A$7),$D$7, $D$6)), SUMPRODUCT(ART_volumes!$Q54:$U54,ART_volumes!$Q$13:$U$13)+ART_volumes!$O54,0)</f>
        <v>0</v>
      </c>
      <c r="M54" s="286">
        <f>IF(M$11=$D$6, ART_volumes!$M54,0)</f>
        <v>0</v>
      </c>
      <c r="N54" s="285">
        <f>IF(N$11=$D$6, ART_volumes!$J54*ART_volumes!$K54,0)</f>
        <v>0</v>
      </c>
      <c r="O54" s="285">
        <f>IF(O$11=IF($D54=$A$5, $D$5, IF(OR($D54="ESV observed compliance", $D54 = $A$7),$D$7, $D$6)), SUMPRODUCT(ART_volumes!$Q54:$U54,ART_volumes!$Q$13:$U$13)+ART_volumes!$O54,0)</f>
        <v>0</v>
      </c>
      <c r="P54" s="286">
        <f>IF(P$11=$D$6, ART_volumes!$M54,0)</f>
        <v>0</v>
      </c>
      <c r="Q54" s="285">
        <f>IF(Q$11=$D$6, ART_volumes!$J54*ART_volumes!$K54,0)</f>
        <v>0</v>
      </c>
      <c r="R54" s="285">
        <f>IF(R$11=IF($D54=$A$5, $D$5, IF(OR($D54="ESV observed compliance", $D54 = $A$7),$D$7, $D$6)), SUMPRODUCT(ART_volumes!$Q54:$U54,ART_volumes!$Q$13:$U$13)+ART_volumes!$O54,0)</f>
        <v>0</v>
      </c>
      <c r="S54" s="286">
        <f>IF(S$11=$D$6, ART_volumes!$M54,0)</f>
        <v>0</v>
      </c>
      <c r="T54" s="285">
        <f>IF(T$11=$D$6, ART_volumes!$J54*ART_volumes!$K54,0)</f>
        <v>0</v>
      </c>
      <c r="U54" s="285">
        <f>IF(U$11=IF($D54=$A$5, $D$5, IF(OR($D54="ESV observed compliance", $D54 = $A$7),$D$7, $D$6)), SUMPRODUCT(ART_volumes!$Q54:$U54,ART_volumes!$Q$13:$U$13)+ART_volumes!$O54,0)</f>
        <v>0</v>
      </c>
      <c r="V54" s="286">
        <f>IF(V$11=$D$6, ART_volumes!$M54,0)</f>
        <v>0</v>
      </c>
      <c r="W54" s="285">
        <f>IF(W$11=$D$6, ART_volumes!$J54*ART_volumes!$K54,0)</f>
        <v>0</v>
      </c>
      <c r="X54" s="285">
        <f>IF(X$11=IF($D54=$A$5, $D$5, IF(OR($D54="ESV observed compliance", $D54 = $A$7),$D$7, $D$6)), SUMPRODUCT(ART_volumes!$Q54:$U54,ART_volumes!$Q$13:$U$13)+ART_volumes!$O54,0)</f>
        <v>0</v>
      </c>
      <c r="Y54" s="286">
        <f>IF(Y$11=$D$6, ART_volumes!$M54,0)</f>
        <v>0</v>
      </c>
      <c r="Z54" s="285">
        <f>IF(Z$11=$D$6, ART_volumes!$J54*ART_volumes!$K54,0)</f>
        <v>0</v>
      </c>
      <c r="AA54" s="285">
        <f>IF(AA$11=IF($D54=$A$5, $D$5, IF(OR($D54="ESV observed compliance", $D54 = $A$7),$D$7, $D$6)), SUMPRODUCT(ART_volumes!$Q54:$U54,ART_volumes!$Q$13:$U$13)+ART_volumes!$O54,0)</f>
        <v>0</v>
      </c>
      <c r="AB54" s="286">
        <f>IF(AB$11=$D$6, ART_volumes!$M54,0)</f>
        <v>0</v>
      </c>
      <c r="AC54" s="131"/>
      <c r="AD54" s="287">
        <f t="shared" ca="1" si="24"/>
        <v>54953.676567189148</v>
      </c>
      <c r="AE54" s="287">
        <f t="shared" si="24"/>
        <v>0</v>
      </c>
      <c r="AF54" s="287">
        <f t="shared" si="24"/>
        <v>0</v>
      </c>
      <c r="AG54" s="287">
        <f t="shared" si="24"/>
        <v>0</v>
      </c>
      <c r="AH54" s="287">
        <f t="shared" si="24"/>
        <v>0</v>
      </c>
      <c r="AI54" s="287">
        <f t="shared" si="24"/>
        <v>0</v>
      </c>
      <c r="AJ54" s="287">
        <f t="shared" si="24"/>
        <v>0</v>
      </c>
      <c r="AK54" s="131"/>
      <c r="AL54" s="287">
        <f t="shared" ca="1" si="27"/>
        <v>54953.676567189148</v>
      </c>
    </row>
    <row r="55" spans="1:16373" s="265" customFormat="1">
      <c r="D55" s="265" t="s">
        <v>169</v>
      </c>
      <c r="E55" s="12"/>
      <c r="F55" s="12"/>
      <c r="G55" s="103"/>
      <c r="H55" s="288">
        <f>IF(H$11=$D$6, ART_volumes!$J55*ART_volumes!$K55,0)</f>
        <v>0</v>
      </c>
      <c r="I55" s="285">
        <f ca="1">IF(I$11=IF($D55=$A$5, $D$5, IF(OR($D55="ESV observed compliance", $D55 = $A$7),$D$7, $D$6)), SUMPRODUCT(ART_volumes!$Q55:$U55,ART_volumes!$Q$13:$U$13)+ART_volumes!$O55,0)</f>
        <v>0</v>
      </c>
      <c r="J55" s="286">
        <f>IF(J$11=$D$6, ART_volumes!$M55,0)</f>
        <v>0</v>
      </c>
      <c r="K55" s="285">
        <f>IF(K$11=$D$6, ART_volumes!$J55*ART_volumes!$K55,0)</f>
        <v>0</v>
      </c>
      <c r="L55" s="285">
        <f>IF(L$11=IF($D55=$A$5, $D$5, IF(OR($D55="ESV observed compliance", $D55 = $A$7),$D$7, $D$6)), SUMPRODUCT(ART_volumes!$Q55:$U55,ART_volumes!$Q$13:$U$13)+ART_volumes!$O55,0)</f>
        <v>0</v>
      </c>
      <c r="M55" s="286">
        <f>IF(M$11=$D$6, ART_volumes!$M55,0)</f>
        <v>0</v>
      </c>
      <c r="N55" s="285">
        <f>IF(N$11=$D$6, ART_volumes!$J55*ART_volumes!$K55,0)</f>
        <v>0</v>
      </c>
      <c r="O55" s="285">
        <f>IF(O$11=IF($D55=$A$5, $D$5, IF(OR($D55="ESV observed compliance", $D55 = $A$7),$D$7, $D$6)), SUMPRODUCT(ART_volumes!$Q55:$U55,ART_volumes!$Q$13:$U$13)+ART_volumes!$O55,0)</f>
        <v>0</v>
      </c>
      <c r="P55" s="286">
        <f>IF(P$11=$D$6, ART_volumes!$M55,0)</f>
        <v>0</v>
      </c>
      <c r="Q55" s="285">
        <f>IF(Q$11=$D$6, ART_volumes!$J55*ART_volumes!$K55,0)</f>
        <v>0</v>
      </c>
      <c r="R55" s="285">
        <f>IF(R$11=IF($D55=$A$5, $D$5, IF(OR($D55="ESV observed compliance", $D55 = $A$7),$D$7, $D$6)), SUMPRODUCT(ART_volumes!$Q55:$U55,ART_volumes!$Q$13:$U$13)+ART_volumes!$O55,0)</f>
        <v>0</v>
      </c>
      <c r="S55" s="286">
        <f>IF(S$11=$D$6, ART_volumes!$M55,0)</f>
        <v>0</v>
      </c>
      <c r="T55" s="285">
        <f>IF(T$11=$D$6, ART_volumes!$J55*ART_volumes!$K55,0)</f>
        <v>0</v>
      </c>
      <c r="U55" s="285">
        <f>IF(U$11=IF($D55=$A$5, $D$5, IF(OR($D55="ESV observed compliance", $D55 = $A$7),$D$7, $D$6)), SUMPRODUCT(ART_volumes!$Q55:$U55,ART_volumes!$Q$13:$U$13)+ART_volumes!$O55,0)</f>
        <v>0</v>
      </c>
      <c r="V55" s="286">
        <f>IF(V$11=$D$6, ART_volumes!$M55,0)</f>
        <v>0</v>
      </c>
      <c r="W55" s="285">
        <f>IF(W$11=$D$6, ART_volumes!$J55*ART_volumes!$K55,0)</f>
        <v>0</v>
      </c>
      <c r="X55" s="285">
        <f>IF(X$11=IF($D55=$A$5, $D$5, IF(OR($D55="ESV observed compliance", $D55 = $A$7),$D$7, $D$6)), SUMPRODUCT(ART_volumes!$Q55:$U55,ART_volumes!$Q$13:$U$13)+ART_volumes!$O55,0)</f>
        <v>0</v>
      </c>
      <c r="Y55" s="286">
        <f>IF(Y$11=$D$6, ART_volumes!$M55,0)</f>
        <v>0</v>
      </c>
      <c r="Z55" s="285">
        <f>IF(Z$11=$D$6, ART_volumes!$J55*ART_volumes!$K55,0)</f>
        <v>0</v>
      </c>
      <c r="AA55" s="285">
        <f>IF(AA$11=IF($D55=$A$5, $D$5, IF(OR($D55="ESV observed compliance", $D55 = $A$7),$D$7, $D$6)), SUMPRODUCT(ART_volumes!$Q55:$U55,ART_volumes!$Q$13:$U$13)+ART_volumes!$O55,0)</f>
        <v>0</v>
      </c>
      <c r="AB55" s="286">
        <f>IF(AB$11=$D$6, ART_volumes!$M55,0)</f>
        <v>0</v>
      </c>
      <c r="AC55" s="131"/>
      <c r="AD55" s="287">
        <f t="shared" ca="1" si="24"/>
        <v>0</v>
      </c>
      <c r="AE55" s="287">
        <f t="shared" si="24"/>
        <v>0</v>
      </c>
      <c r="AF55" s="287">
        <f t="shared" si="24"/>
        <v>0</v>
      </c>
      <c r="AG55" s="287">
        <f t="shared" si="24"/>
        <v>0</v>
      </c>
      <c r="AH55" s="287">
        <f t="shared" si="24"/>
        <v>0</v>
      </c>
      <c r="AI55" s="287">
        <f t="shared" si="24"/>
        <v>0</v>
      </c>
      <c r="AJ55" s="287">
        <f t="shared" si="24"/>
        <v>0</v>
      </c>
      <c r="AK55" s="131"/>
      <c r="AL55" s="287">
        <f t="shared" ca="1" si="27"/>
        <v>0</v>
      </c>
    </row>
    <row r="56" spans="1:16373" s="265" customFormat="1">
      <c r="E56" s="12"/>
      <c r="F56" s="12"/>
      <c r="G56" s="103"/>
      <c r="H56" s="18"/>
      <c r="I56" s="18"/>
      <c r="J56" s="103"/>
      <c r="K56" s="18"/>
      <c r="L56" s="285">
        <f>IF(L$11=IF($D56=$A$5, $D$5, IF(OR($D56="ESV observed compliance", $D56 = $A$7),$D$7, $D$6)), SUMPRODUCT(ART_volumes!$Q56:$U56,ART_volumes!$Q$13:$U$13)+ART_volumes!$O56,0)</f>
        <v>0</v>
      </c>
      <c r="M56" s="103"/>
      <c r="N56" s="18"/>
      <c r="O56" s="285">
        <f>IF(O$11=IF($D56=$A$5, $D$5, IF(OR($D56="ESV observed compliance", $D56 = $A$7),$D$7, $D$6)), SUMPRODUCT(ART_volumes!$Q56:$U56,ART_volumes!$Q$13:$U$13)+ART_volumes!$O56,0)</f>
        <v>0</v>
      </c>
      <c r="P56" s="103"/>
      <c r="Q56" s="18"/>
      <c r="R56" s="285">
        <f>IF(R$11=IF($D56=$A$5, $D$5, IF(OR($D56="ESV observed compliance", $D56 = $A$7),$D$7, $D$6)), SUMPRODUCT(ART_volumes!$Q56:$U56,ART_volumes!$Q$13:$U$13)+ART_volumes!$O56,0)</f>
        <v>0</v>
      </c>
      <c r="S56" s="103"/>
      <c r="T56" s="18"/>
      <c r="U56" s="285">
        <f>IF(U$11=IF($D56=$A$5, $D$5, IF(OR($D56="ESV observed compliance", $D56 = $A$7),$D$7, $D$6)), SUMPRODUCT(ART_volumes!$Q56:$U56,ART_volumes!$Q$13:$U$13)+ART_volumes!$O56,0)</f>
        <v>0</v>
      </c>
      <c r="V56" s="103"/>
      <c r="W56" s="18"/>
      <c r="X56" s="285">
        <f>IF(X$11=IF($D56=$A$5, $D$5, IF(OR($D56="ESV observed compliance", $D56 = $A$7),$D$7, $D$6)), SUMPRODUCT(ART_volumes!$Q56:$U56,ART_volumes!$Q$13:$U$13)+ART_volumes!$O56,0)</f>
        <v>0</v>
      </c>
      <c r="Y56" s="103"/>
      <c r="Z56" s="18"/>
      <c r="AA56" s="285">
        <f>IF(AA$11=IF($D56=$A$5, $D$5, IF(OR($D56="ESV observed compliance", $D56 = $A$7),$D$7, $D$6)), SUMPRODUCT(ART_volumes!$Q56:$U56,ART_volumes!$Q$13:$U$13)+ART_volumes!$O56,0)</f>
        <v>0</v>
      </c>
      <c r="AB56" s="103"/>
      <c r="AD56" s="110"/>
      <c r="AE56" s="110"/>
      <c r="AF56" s="110"/>
      <c r="AG56" s="110"/>
      <c r="AH56" s="110"/>
      <c r="AI56" s="110"/>
      <c r="AJ56" s="110"/>
      <c r="AL56" s="110"/>
    </row>
    <row r="57" spans="1:16373">
      <c r="D57" s="272" t="s">
        <v>186</v>
      </c>
      <c r="E57" s="12"/>
      <c r="F57" s="12"/>
      <c r="G57" s="103"/>
      <c r="H57" s="288">
        <f>IF(H$11=$D$6, ART_volumes!$J57*ART_volumes!$K57,0)</f>
        <v>305332.81485277199</v>
      </c>
      <c r="I57" s="285">
        <f ca="1">IF(I$11=IF($D57=$A$5, $D$5, IF(OR($D57="ESV observed compliance", $D57 = $A$7),$D$7, $D$6)), SUMPRODUCT(ART_volumes!$Q57:$U57,ART_volumes!$Q$13:$U$13)+ART_volumes!$O57,0)</f>
        <v>0</v>
      </c>
      <c r="J57" s="286">
        <f>IF(J$11=$D$6, ART_volumes!$M57,0)</f>
        <v>0</v>
      </c>
      <c r="K57" s="285">
        <f>IF(K$11=$D$6, ART_volumes!$J57*ART_volumes!$K57,0)</f>
        <v>0</v>
      </c>
      <c r="L57" s="285">
        <f>IF(L$11=IF($D57=$A$5, $D$5, IF(OR($D57="ESV observed compliance", $D57 = $A$7),$D$7, $D$6)), SUMPRODUCT(ART_volumes!$Q57:$U57,ART_volumes!$Q$13:$U$13)+ART_volumes!$O57,0)</f>
        <v>0</v>
      </c>
      <c r="M57" s="286">
        <f>IF(M$11=$D$6, ART_volumes!$M57,0)</f>
        <v>0</v>
      </c>
      <c r="N57" s="285">
        <f>IF(N$11=$D$6, ART_volumes!$J57*ART_volumes!$K57,0)</f>
        <v>0</v>
      </c>
      <c r="O57" s="285">
        <f>IF(O$11=IF($D57=$A$5, $D$5, IF(OR($D57="ESV observed compliance", $D57 = $A$7),$D$7, $D$6)), SUMPRODUCT(ART_volumes!$Q57:$U57,ART_volumes!$Q$13:$U$13)+ART_volumes!$O57,0)</f>
        <v>0</v>
      </c>
      <c r="P57" s="286">
        <f>IF(P$11=$D$6, ART_volumes!$M57,0)</f>
        <v>0</v>
      </c>
      <c r="Q57" s="285">
        <f>IF(Q$11=$D$6, ART_volumes!$J57*ART_volumes!$K57,0)</f>
        <v>0</v>
      </c>
      <c r="R57" s="285">
        <f>IF(R$11=IF($D57=$A$5, $D$5, IF(OR($D57="ESV observed compliance", $D57 = $A$7),$D$7, $D$6)), SUMPRODUCT(ART_volumes!$Q57:$U57,ART_volumes!$Q$13:$U$13)+ART_volumes!$O57,0)</f>
        <v>0</v>
      </c>
      <c r="S57" s="286">
        <f>IF(S$11=$D$6, ART_volumes!$M57,0)</f>
        <v>0</v>
      </c>
      <c r="T57" s="285">
        <f>IF(T$11=$D$6, ART_volumes!$J57*ART_volumes!$K57,0)</f>
        <v>0</v>
      </c>
      <c r="U57" s="285">
        <f>IF(U$11=IF($D57=$A$5, $D$5, IF(OR($D57="ESV observed compliance", $D57 = $A$7),$D$7, $D$6)), SUMPRODUCT(ART_volumes!$Q57:$U57,ART_volumes!$Q$13:$U$13)+ART_volumes!$O57,0)</f>
        <v>0</v>
      </c>
      <c r="V57" s="286">
        <f>IF(V$11=$D$6, ART_volumes!$M57,0)</f>
        <v>0</v>
      </c>
      <c r="W57" s="285">
        <f>IF(W$11=$D$6, ART_volumes!$J57*ART_volumes!$K57,0)</f>
        <v>0</v>
      </c>
      <c r="X57" s="285">
        <f>IF(X$11=IF($D57=$A$5, $D$5, IF(OR($D57="ESV observed compliance", $D57 = $A$7),$D$7, $D$6)), SUMPRODUCT(ART_volumes!$Q57:$U57,ART_volumes!$Q$13:$U$13)+ART_volumes!$O57,0)</f>
        <v>0</v>
      </c>
      <c r="Y57" s="286">
        <f>IF(Y$11=$D$6, ART_volumes!$M57,0)</f>
        <v>0</v>
      </c>
      <c r="Z57" s="285">
        <f>IF(Z$11=$D$6, ART_volumes!$J57*ART_volumes!$K57,0)</f>
        <v>0</v>
      </c>
      <c r="AA57" s="285">
        <f>IF(AA$11=IF($D57=$A$5, $D$5, IF(OR($D57="ESV observed compliance", $D57 = $A$7),$D$7, $D$6)), SUMPRODUCT(ART_volumes!$Q57:$U57,ART_volumes!$Q$13:$U$13)+ART_volumes!$O57,0)</f>
        <v>0</v>
      </c>
      <c r="AB57" s="286">
        <f>IF(AB$11=$D$6, ART_volumes!$M57,0)</f>
        <v>0</v>
      </c>
      <c r="AC57" s="131"/>
      <c r="AD57" s="287">
        <f t="shared" ca="1" si="24"/>
        <v>305332.81485277199</v>
      </c>
      <c r="AE57" s="287">
        <f t="shared" si="24"/>
        <v>0</v>
      </c>
      <c r="AF57" s="287">
        <f t="shared" si="24"/>
        <v>0</v>
      </c>
      <c r="AG57" s="287">
        <f t="shared" si="24"/>
        <v>0</v>
      </c>
      <c r="AH57" s="287">
        <f t="shared" si="24"/>
        <v>0</v>
      </c>
      <c r="AI57" s="287">
        <f t="shared" si="24"/>
        <v>0</v>
      </c>
      <c r="AJ57" s="287">
        <f t="shared" si="24"/>
        <v>0</v>
      </c>
      <c r="AK57" s="131"/>
      <c r="AL57" s="287">
        <f t="shared" ca="1" si="27"/>
        <v>305332.81485277199</v>
      </c>
    </row>
    <row r="58" spans="1:16373">
      <c r="B58" s="10"/>
      <c r="D58" s="272" t="s">
        <v>114</v>
      </c>
      <c r="E58" s="12"/>
      <c r="F58" s="12"/>
      <c r="G58" s="103"/>
      <c r="H58" s="288">
        <f>IF(H$11=$D$6, ART_volumes!$J58*ART_volumes!$K58,0)</f>
        <v>492756.05899778998</v>
      </c>
      <c r="I58" s="285">
        <f ca="1">IF(I$11=IF($D58=$A$5, $D$5, IF(OR($D58="ESV observed compliance", $D58 = $A$7),$D$7, $D$6)), SUMPRODUCT(ART_volumes!$Q58:$U58,ART_volumes!$Q$13:$U$13)+ART_volumes!$O58,0)</f>
        <v>776675.61843626224</v>
      </c>
      <c r="J58" s="286">
        <f>IF(J$11=$D$6, ART_volumes!$M58,0)</f>
        <v>0</v>
      </c>
      <c r="K58" s="285">
        <f>IF(K$11=$D$6, ART_volumes!$J58*ART_volumes!$K58,0)</f>
        <v>0</v>
      </c>
      <c r="L58" s="285">
        <f>IF(L$11=IF($D58=$A$5, $D$5, IF(OR($D58="ESV observed compliance", $D58 = $A$7),$D$7, $D$6)), SUMPRODUCT(ART_volumes!$Q58:$U58,ART_volumes!$Q$13:$U$13)+ART_volumes!$O58,0)</f>
        <v>0</v>
      </c>
      <c r="M58" s="286">
        <f>IF(M$11=$D$6, ART_volumes!$M58,0)</f>
        <v>0</v>
      </c>
      <c r="N58" s="285">
        <f>IF(N$11=$D$6, ART_volumes!$J58*ART_volumes!$K58,0)</f>
        <v>0</v>
      </c>
      <c r="O58" s="285">
        <f>IF(O$11=IF($D58=$A$5, $D$5, IF(OR($D58="ESV observed compliance", $D58 = $A$7),$D$7, $D$6)), SUMPRODUCT(ART_volumes!$Q58:$U58,ART_volumes!$Q$13:$U$13)+ART_volumes!$O58,0)</f>
        <v>0</v>
      </c>
      <c r="P58" s="286">
        <f>IF(P$11=$D$6, ART_volumes!$M58,0)</f>
        <v>0</v>
      </c>
      <c r="Q58" s="285">
        <f>IF(Q$11=$D$6, ART_volumes!$J58*ART_volumes!$K58,0)</f>
        <v>0</v>
      </c>
      <c r="R58" s="285">
        <f>IF(R$11=IF($D58=$A$5, $D$5, IF(OR($D58="ESV observed compliance", $D58 = $A$7),$D$7, $D$6)), SUMPRODUCT(ART_volumes!$Q58:$U58,ART_volumes!$Q$13:$U$13)+ART_volumes!$O58,0)</f>
        <v>0</v>
      </c>
      <c r="S58" s="286">
        <f>IF(S$11=$D$6, ART_volumes!$M58,0)</f>
        <v>0</v>
      </c>
      <c r="T58" s="285">
        <f>IF(T$11=$D$6, ART_volumes!$J58*ART_volumes!$K58,0)</f>
        <v>0</v>
      </c>
      <c r="U58" s="285">
        <f>IF(U$11=IF($D58=$A$5, $D$5, IF(OR($D58="ESV observed compliance", $D58 = $A$7),$D$7, $D$6)), SUMPRODUCT(ART_volumes!$Q58:$U58,ART_volumes!$Q$13:$U$13)+ART_volumes!$O58,0)</f>
        <v>0</v>
      </c>
      <c r="V58" s="286">
        <f>IF(V$11=$D$6, ART_volumes!$M58,0)</f>
        <v>0</v>
      </c>
      <c r="W58" s="285">
        <f>IF(W$11=$D$6, ART_volumes!$J58*ART_volumes!$K58,0)</f>
        <v>0</v>
      </c>
      <c r="X58" s="285">
        <f>IF(X$11=IF($D58=$A$5, $D$5, IF(OR($D58="ESV observed compliance", $D58 = $A$7),$D$7, $D$6)), SUMPRODUCT(ART_volumes!$Q58:$U58,ART_volumes!$Q$13:$U$13)+ART_volumes!$O58,0)</f>
        <v>0</v>
      </c>
      <c r="Y58" s="286">
        <f>IF(Y$11=$D$6, ART_volumes!$M58,0)</f>
        <v>0</v>
      </c>
      <c r="Z58" s="285">
        <f>IF(Z$11=$D$6, ART_volumes!$J58*ART_volumes!$K58,0)</f>
        <v>0</v>
      </c>
      <c r="AA58" s="285">
        <f>IF(AA$11=IF($D58=$A$5, $D$5, IF(OR($D58="ESV observed compliance", $D58 = $A$7),$D$7, $D$6)), SUMPRODUCT(ART_volumes!$Q58:$U58,ART_volumes!$Q$13:$U$13)+ART_volumes!$O58,0)</f>
        <v>0</v>
      </c>
      <c r="AB58" s="286">
        <f>IF(AB$11=$D$6, ART_volumes!$M58,0)</f>
        <v>0</v>
      </c>
      <c r="AC58" s="131"/>
      <c r="AD58" s="287">
        <f t="shared" ref="AD58:AJ61" ca="1" si="28">SUMIF($H$11:$AB$11,AD$11, $H58:$AB58)</f>
        <v>1269431.6774340523</v>
      </c>
      <c r="AE58" s="287">
        <f t="shared" si="28"/>
        <v>0</v>
      </c>
      <c r="AF58" s="287">
        <f t="shared" si="28"/>
        <v>0</v>
      </c>
      <c r="AG58" s="287">
        <f t="shared" si="28"/>
        <v>0</v>
      </c>
      <c r="AH58" s="287">
        <f t="shared" si="28"/>
        <v>0</v>
      </c>
      <c r="AI58" s="287">
        <f t="shared" si="28"/>
        <v>0</v>
      </c>
      <c r="AJ58" s="287">
        <f t="shared" si="28"/>
        <v>0</v>
      </c>
      <c r="AK58" s="131"/>
      <c r="AL58" s="287">
        <f t="shared" ca="1" si="27"/>
        <v>1269431.6774340523</v>
      </c>
    </row>
    <row r="59" spans="1:16373">
      <c r="D59" s="272" t="s">
        <v>18</v>
      </c>
      <c r="E59" s="12"/>
      <c r="G59" s="103"/>
      <c r="H59" s="288">
        <f>IF(H$11=$D$6, ART_volumes!$J59*ART_volumes!$K59,0)</f>
        <v>0</v>
      </c>
      <c r="I59" s="285">
        <f ca="1">IF(I$11=IF($D59=$A$5, $D$5, IF(OR($D59="ESV observed compliance", $D59 = $A$7),$D$7, $D$6)), SUMPRODUCT(ART_volumes!$Q59:$U59,ART_volumes!$Q$13:$U$13)+ART_volumes!$O59,0)</f>
        <v>547438.61743246834</v>
      </c>
      <c r="J59" s="286">
        <f>IF(J$11=$D$6, ART_volumes!$M59,0)</f>
        <v>0</v>
      </c>
      <c r="K59" s="285">
        <f>IF(K$11=$D$6, ART_volumes!$J59*ART_volumes!$K59,0)</f>
        <v>0</v>
      </c>
      <c r="L59" s="285">
        <f>IF(L$11=IF($D59=$A$5, $D$5, IF(OR($D59="ESV observed compliance", $D59 = $A$7),$D$7, $D$6)), SUMPRODUCT(ART_volumes!$Q59:$U59,ART_volumes!$Q$13:$U$13)+ART_volumes!$O59,0)</f>
        <v>0</v>
      </c>
      <c r="M59" s="286">
        <f>IF(M$11=$D$6, ART_volumes!$M59,0)</f>
        <v>0</v>
      </c>
      <c r="N59" s="285">
        <f>IF(N$11=$D$6, ART_volumes!$J59*ART_volumes!$K59,0)</f>
        <v>0</v>
      </c>
      <c r="O59" s="285">
        <f>IF(O$11=IF($D59=$A$5, $D$5, IF(OR($D59="ESV observed compliance", $D59 = $A$7),$D$7, $D$6)), SUMPRODUCT(ART_volumes!$Q59:$U59,ART_volumes!$Q$13:$U$13)+ART_volumes!$O59,0)</f>
        <v>0</v>
      </c>
      <c r="P59" s="286">
        <f>IF(P$11=$D$6, ART_volumes!$M59,0)</f>
        <v>0</v>
      </c>
      <c r="Q59" s="285">
        <f>IF(Q$11=$D$6, ART_volumes!$J59*ART_volumes!$K59,0)</f>
        <v>0</v>
      </c>
      <c r="R59" s="285">
        <f>IF(R$11=IF($D59=$A$5, $D$5, IF(OR($D59="ESV observed compliance", $D59 = $A$7),$D$7, $D$6)), SUMPRODUCT(ART_volumes!$Q59:$U59,ART_volumes!$Q$13:$U$13)+ART_volumes!$O59,0)</f>
        <v>0</v>
      </c>
      <c r="S59" s="286">
        <f>IF(S$11=$D$6, ART_volumes!$M59,0)</f>
        <v>0</v>
      </c>
      <c r="T59" s="285">
        <f>IF(T$11=$D$6, ART_volumes!$J59*ART_volumes!$K59,0)</f>
        <v>0</v>
      </c>
      <c r="U59" s="285">
        <f>IF(U$11=IF($D59=$A$5, $D$5, IF(OR($D59="ESV observed compliance", $D59 = $A$7),$D$7, $D$6)), SUMPRODUCT(ART_volumes!$Q59:$U59,ART_volumes!$Q$13:$U$13)+ART_volumes!$O59,0)</f>
        <v>0</v>
      </c>
      <c r="V59" s="286">
        <f>IF(V$11=$D$6, ART_volumes!$M59,0)</f>
        <v>0</v>
      </c>
      <c r="W59" s="285">
        <f>IF(W$11=$D$6, ART_volumes!$J59*ART_volumes!$K59,0)</f>
        <v>0</v>
      </c>
      <c r="X59" s="285">
        <f>IF(X$11=IF($D59=$A$5, $D$5, IF(OR($D59="ESV observed compliance", $D59 = $A$7),$D$7, $D$6)), SUMPRODUCT(ART_volumes!$Q59:$U59,ART_volumes!$Q$13:$U$13)+ART_volumes!$O59,0)</f>
        <v>0</v>
      </c>
      <c r="Y59" s="286">
        <f>IF(Y$11=$D$6, ART_volumes!$M59,0)</f>
        <v>0</v>
      </c>
      <c r="Z59" s="285">
        <f>IF(Z$11=$D$6, ART_volumes!$J59*ART_volumes!$K59,0)</f>
        <v>0</v>
      </c>
      <c r="AA59" s="285">
        <f>IF(AA$11=IF($D59=$A$5, $D$5, IF(OR($D59="ESV observed compliance", $D59 = $A$7),$D$7, $D$6)), SUMPRODUCT(ART_volumes!$Q59:$U59,ART_volumes!$Q$13:$U$13)+ART_volumes!$O59,0)</f>
        <v>0</v>
      </c>
      <c r="AB59" s="286">
        <f>IF(AB$11=$D$6, ART_volumes!$M59,0)</f>
        <v>0</v>
      </c>
      <c r="AC59" s="131"/>
      <c r="AD59" s="287">
        <f t="shared" ca="1" si="28"/>
        <v>547438.61743246834</v>
      </c>
      <c r="AE59" s="287">
        <f t="shared" si="28"/>
        <v>0</v>
      </c>
      <c r="AF59" s="287">
        <f t="shared" si="28"/>
        <v>0</v>
      </c>
      <c r="AG59" s="287">
        <f t="shared" si="28"/>
        <v>0</v>
      </c>
      <c r="AH59" s="287">
        <f t="shared" si="28"/>
        <v>0</v>
      </c>
      <c r="AI59" s="287">
        <f t="shared" si="28"/>
        <v>0</v>
      </c>
      <c r="AJ59" s="287">
        <f t="shared" si="28"/>
        <v>0</v>
      </c>
      <c r="AK59" s="131"/>
      <c r="AL59" s="287">
        <f t="shared" ca="1" si="27"/>
        <v>547438.61743246834</v>
      </c>
    </row>
    <row r="60" spans="1:16373" s="265" customFormat="1">
      <c r="D60" s="272" t="s">
        <v>196</v>
      </c>
      <c r="E60" s="12"/>
      <c r="G60" s="103"/>
      <c r="H60" s="288">
        <f>IF(H$11=$D$6, ART_volumes!$J60*ART_volumes!$K60,0)</f>
        <v>0</v>
      </c>
      <c r="I60" s="285">
        <f ca="1">IF(I$11=IF($D60=$A$5, $D$5, IF(OR($D60="ESV observed compliance", $D60 = $A$7),$D$7, $D$6)), SUMPRODUCT(ART_volumes!$Q60:$U60,ART_volumes!$Q$13:$U$13)+ART_volumes!$O60,0)</f>
        <v>35552</v>
      </c>
      <c r="J60" s="286">
        <f>IF(J$11=$D$6, ART_volumes!$M60,0)</f>
        <v>0</v>
      </c>
      <c r="K60" s="285">
        <f>IF(K$11=$D$6, ART_volumes!$J60*ART_volumes!$K60,0)</f>
        <v>0</v>
      </c>
      <c r="L60" s="285">
        <f>IF(L$11=IF($D60=$A$5, $D$5, IF(OR($D60="ESV observed compliance", $D60 = $A$7),$D$7, $D$6)), SUMPRODUCT(ART_volumes!$Q60:$U60,ART_volumes!$Q$13:$U$13)+ART_volumes!$O60,0)</f>
        <v>0</v>
      </c>
      <c r="M60" s="286">
        <f>IF(M$11=$D$6, ART_volumes!$M60,0)</f>
        <v>0</v>
      </c>
      <c r="N60" s="285">
        <f>IF(N$11=$D$6, ART_volumes!$J60*ART_volumes!$K60,0)</f>
        <v>0</v>
      </c>
      <c r="O60" s="285">
        <f>IF(O$11=IF($D60=$A$5, $D$5, IF(OR($D60="ESV observed compliance", $D60 = $A$7),$D$7, $D$6)), SUMPRODUCT(ART_volumes!$Q60:$U60,ART_volumes!$Q$13:$U$13)+ART_volumes!$O60,0)</f>
        <v>0</v>
      </c>
      <c r="P60" s="286">
        <f>IF(P$11=$D$6, ART_volumes!$M60,0)</f>
        <v>0</v>
      </c>
      <c r="Q60" s="285">
        <f>IF(Q$11=$D$6, ART_volumes!$J60*ART_volumes!$K60,0)</f>
        <v>0</v>
      </c>
      <c r="R60" s="285">
        <f>IF(R$11=IF($D60=$A$5, $D$5, IF(OR($D60="ESV observed compliance", $D60 = $A$7),$D$7, $D$6)), SUMPRODUCT(ART_volumes!$Q60:$U60,ART_volumes!$Q$13:$U$13)+ART_volumes!$O60,0)</f>
        <v>0</v>
      </c>
      <c r="S60" s="286">
        <f>IF(S$11=$D$6, ART_volumes!$M60,0)</f>
        <v>0</v>
      </c>
      <c r="T60" s="285">
        <f>IF(T$11=$D$6, ART_volumes!$J60*ART_volumes!$K60,0)</f>
        <v>0</v>
      </c>
      <c r="U60" s="285">
        <f>IF(U$11=IF($D60=$A$5, $D$5, IF(OR($D60="ESV observed compliance", $D60 = $A$7),$D$7, $D$6)), SUMPRODUCT(ART_volumes!$Q60:$U60,ART_volumes!$Q$13:$U$13)+ART_volumes!$O60,0)</f>
        <v>0</v>
      </c>
      <c r="V60" s="286">
        <f>IF(V$11=$D$6, ART_volumes!$M60,0)</f>
        <v>0</v>
      </c>
      <c r="W60" s="285">
        <f>IF(W$11=$D$6, ART_volumes!$J60*ART_volumes!$K60,0)</f>
        <v>0</v>
      </c>
      <c r="X60" s="285">
        <f>IF(X$11=IF($D60=$A$5, $D$5, IF(OR($D60="ESV observed compliance", $D60 = $A$7),$D$7, $D$6)), SUMPRODUCT(ART_volumes!$Q60:$U60,ART_volumes!$Q$13:$U$13)+ART_volumes!$O60,0)</f>
        <v>0</v>
      </c>
      <c r="Y60" s="286">
        <f>IF(Y$11=$D$6, ART_volumes!$M60,0)</f>
        <v>0</v>
      </c>
      <c r="Z60" s="285">
        <f>IF(Z$11=$D$6, ART_volumes!$J60*ART_volumes!$K60,0)</f>
        <v>0</v>
      </c>
      <c r="AA60" s="285">
        <f>IF(AA$11=IF($D60=$A$5, $D$5, IF(OR($D60="ESV observed compliance", $D60 = $A$7),$D$7, $D$6)), SUMPRODUCT(ART_volumes!$Q60:$U60,ART_volumes!$Q$13:$U$13)+ART_volumes!$O60,0)</f>
        <v>0</v>
      </c>
      <c r="AB60" s="286">
        <f>IF(AB$11=$D$6, ART_volumes!$M60,0)</f>
        <v>0</v>
      </c>
      <c r="AC60" s="131"/>
      <c r="AD60" s="287">
        <f t="shared" ca="1" si="28"/>
        <v>35552</v>
      </c>
      <c r="AE60" s="287">
        <f t="shared" si="28"/>
        <v>0</v>
      </c>
      <c r="AF60" s="287">
        <f t="shared" si="28"/>
        <v>0</v>
      </c>
      <c r="AG60" s="287">
        <f t="shared" si="28"/>
        <v>0</v>
      </c>
      <c r="AH60" s="287">
        <f t="shared" si="28"/>
        <v>0</v>
      </c>
      <c r="AI60" s="287">
        <f t="shared" si="28"/>
        <v>0</v>
      </c>
      <c r="AJ60" s="287">
        <f t="shared" si="28"/>
        <v>0</v>
      </c>
      <c r="AK60" s="131"/>
      <c r="AL60" s="287">
        <f t="shared" ref="AL60" ca="1" si="29">SUM(AD60:AJ60)</f>
        <v>35552</v>
      </c>
    </row>
    <row r="61" spans="1:16373">
      <c r="D61" s="272" t="s">
        <v>69</v>
      </c>
      <c r="E61" s="12"/>
      <c r="G61" s="103"/>
      <c r="H61" s="288">
        <f>IF(H$11=$D$6, ART_volumes!$J61*ART_volumes!$K61,0)</f>
        <v>0</v>
      </c>
      <c r="I61" s="285">
        <f ca="1">IF(I$11=IF($D61=$A$5, $D$5, IF(OR($D61="ESV observed compliance", $D61 = $A$7),$D$7, $D$6)), SUMPRODUCT(ART_volumes!$Q61:$U61,ART_volumes!$Q$13:$U$13)+ART_volumes!$O61,0)</f>
        <v>621685.99040706351</v>
      </c>
      <c r="J61" s="286">
        <f>IF(J$11=$D$6, ART_volumes!$M61,0)</f>
        <v>0</v>
      </c>
      <c r="K61" s="285">
        <f>IF(K$11=$D$6, ART_volumes!$J61*ART_volumes!$K61,0)</f>
        <v>0</v>
      </c>
      <c r="L61" s="285">
        <f>IF(L$11=IF($D61=$A$5, $D$5, IF(OR($D61="ESV observed compliance", $D61 = $A$7),$D$7, $D$6)), SUMPRODUCT(ART_volumes!$Q61:$U61,ART_volumes!$Q$13:$U$13)+ART_volumes!$O61,0)</f>
        <v>0</v>
      </c>
      <c r="M61" s="286">
        <f>IF(M$11=$D$6, ART_volumes!$M61,0)</f>
        <v>0</v>
      </c>
      <c r="N61" s="285">
        <f>IF(N$11=$D$6, ART_volumes!$J61*ART_volumes!$K61,0)</f>
        <v>0</v>
      </c>
      <c r="O61" s="285">
        <f>IF(O$11=IF($D61=$A$5, $D$5, IF(OR($D61="ESV observed compliance", $D61 = $A$7),$D$7, $D$6)), SUMPRODUCT(ART_volumes!$Q61:$U61,ART_volumes!$Q$13:$U$13)+ART_volumes!$O61,0)</f>
        <v>0</v>
      </c>
      <c r="P61" s="286">
        <f>IF(P$11=$D$6, ART_volumes!$M61,0)</f>
        <v>0</v>
      </c>
      <c r="Q61" s="285">
        <f>IF(Q$11=$D$6, ART_volumes!$J61*ART_volumes!$K61,0)</f>
        <v>0</v>
      </c>
      <c r="R61" s="285">
        <f>IF(R$11=IF($D61=$A$5, $D$5, IF(OR($D61="ESV observed compliance", $D61 = $A$7),$D$7, $D$6)), SUMPRODUCT(ART_volumes!$Q61:$U61,ART_volumes!$Q$13:$U$13)+ART_volumes!$O61,0)</f>
        <v>0</v>
      </c>
      <c r="S61" s="286">
        <f>IF(S$11=$D$6, ART_volumes!$M61,0)</f>
        <v>0</v>
      </c>
      <c r="T61" s="285">
        <f>IF(T$11=$D$6, ART_volumes!$J61*ART_volumes!$K61,0)</f>
        <v>0</v>
      </c>
      <c r="U61" s="285">
        <f>IF(U$11=IF($D61=$A$5, $D$5, IF(OR($D61="ESV observed compliance", $D61 = $A$7),$D$7, $D$6)), SUMPRODUCT(ART_volumes!$Q61:$U61,ART_volumes!$Q$13:$U$13)+ART_volumes!$O61,0)</f>
        <v>0</v>
      </c>
      <c r="V61" s="286">
        <f>IF(V$11=$D$6, ART_volumes!$M61,0)</f>
        <v>0</v>
      </c>
      <c r="W61" s="285">
        <f>IF(W$11=$D$6, ART_volumes!$J61*ART_volumes!$K61,0)</f>
        <v>0</v>
      </c>
      <c r="X61" s="285">
        <f>IF(X$11=IF($D61=$A$5, $D$5, IF(OR($D61="ESV observed compliance", $D61 = $A$7),$D$7, $D$6)), SUMPRODUCT(ART_volumes!$Q61:$U61,ART_volumes!$Q$13:$U$13)+ART_volumes!$O61,0)</f>
        <v>0</v>
      </c>
      <c r="Y61" s="286">
        <f>IF(Y$11=$D$6, ART_volumes!$M61,0)</f>
        <v>0</v>
      </c>
      <c r="Z61" s="285">
        <f>IF(Z$11=$D$6, ART_volumes!$J61*ART_volumes!$K61,0)</f>
        <v>0</v>
      </c>
      <c r="AA61" s="285">
        <f>IF(AA$11=IF($D61=$A$5, $D$5, IF(OR($D61="ESV observed compliance", $D61 = $A$7),$D$7, $D$6)), SUMPRODUCT(ART_volumes!$Q61:$U61,ART_volumes!$Q$13:$U$13)+ART_volumes!$O61,0)</f>
        <v>0</v>
      </c>
      <c r="AB61" s="286">
        <f>IF(AB$11=$D$6, ART_volumes!$M61,0)</f>
        <v>0</v>
      </c>
      <c r="AC61" s="131"/>
      <c r="AD61" s="287">
        <f t="shared" ca="1" si="28"/>
        <v>621685.99040706351</v>
      </c>
      <c r="AE61" s="287">
        <f t="shared" si="28"/>
        <v>0</v>
      </c>
      <c r="AF61" s="287">
        <f t="shared" si="28"/>
        <v>0</v>
      </c>
      <c r="AG61" s="287">
        <f t="shared" si="28"/>
        <v>0</v>
      </c>
      <c r="AH61" s="287">
        <f t="shared" si="28"/>
        <v>0</v>
      </c>
      <c r="AI61" s="287">
        <f t="shared" si="28"/>
        <v>0</v>
      </c>
      <c r="AJ61" s="287">
        <f t="shared" si="28"/>
        <v>0</v>
      </c>
      <c r="AK61" s="131"/>
      <c r="AL61" s="287">
        <f t="shared" ca="1" si="27"/>
        <v>621685.99040706351</v>
      </c>
    </row>
    <row r="62" spans="1:16373">
      <c r="E62" s="12"/>
      <c r="F62" s="12"/>
      <c r="G62" s="103"/>
      <c r="H62" s="18"/>
      <c r="I62" s="18"/>
      <c r="J62" s="103"/>
      <c r="K62" s="18"/>
      <c r="L62" s="18"/>
      <c r="M62" s="103"/>
      <c r="N62" s="18"/>
      <c r="O62" s="18"/>
      <c r="P62" s="103"/>
      <c r="Q62" s="18"/>
      <c r="R62" s="18"/>
      <c r="S62" s="103"/>
      <c r="T62" s="18"/>
      <c r="U62" s="18"/>
      <c r="V62" s="103"/>
      <c r="W62" s="18"/>
      <c r="X62" s="18"/>
      <c r="Y62" s="103"/>
      <c r="Z62" s="18"/>
      <c r="AA62" s="18"/>
      <c r="AB62" s="103"/>
      <c r="AD62" s="109"/>
      <c r="AE62" s="109"/>
      <c r="AF62" s="109"/>
      <c r="AG62" s="109"/>
      <c r="AH62" s="109"/>
      <c r="AI62" s="109"/>
      <c r="AJ62" s="109"/>
      <c r="AL62" s="109"/>
    </row>
    <row r="63" spans="1:16373" s="8" customFormat="1" ht="15.75">
      <c r="A63" s="6"/>
      <c r="B63" s="9" t="s">
        <v>15</v>
      </c>
      <c r="C63" s="10"/>
      <c r="D63"/>
      <c r="E63" s="12"/>
      <c r="F63" s="12"/>
      <c r="G63" s="105"/>
      <c r="H63" s="18"/>
      <c r="I63" s="18"/>
      <c r="J63" s="105"/>
      <c r="K63" s="18"/>
      <c r="L63" s="18"/>
      <c r="M63" s="105"/>
      <c r="N63" s="18"/>
      <c r="O63" s="18"/>
      <c r="P63" s="105"/>
      <c r="Q63" s="18"/>
      <c r="R63" s="18"/>
      <c r="S63" s="105"/>
      <c r="T63" s="18"/>
      <c r="U63" s="18"/>
      <c r="V63" s="105"/>
      <c r="W63" s="18"/>
      <c r="X63" s="18"/>
      <c r="Y63" s="105"/>
      <c r="Z63" s="18"/>
      <c r="AA63" s="18"/>
      <c r="AB63" s="105"/>
      <c r="AC63"/>
      <c r="AD63" s="112"/>
      <c r="AE63" s="112"/>
      <c r="AF63" s="112"/>
      <c r="AG63" s="112"/>
      <c r="AH63" s="112"/>
      <c r="AI63" s="112"/>
      <c r="AJ63" s="112"/>
      <c r="AK63"/>
      <c r="AL63" s="112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</row>
    <row r="64" spans="1:16373">
      <c r="B64" s="18"/>
      <c r="D64" s="19" t="s">
        <v>23</v>
      </c>
      <c r="E64" s="12"/>
      <c r="F64" s="12"/>
      <c r="G64" s="103"/>
      <c r="H64" s="288">
        <f>IF(H$11=$D$6, ART_volumes!$J64*ART_volumes!$K64,0)</f>
        <v>0</v>
      </c>
      <c r="I64" s="285">
        <f ca="1">IF(I$11=IF($D64=$A$5, $D$5, IF(OR($D64="ESV observed compliance", $D64 = $A$7),$D$7, $D$6)), SUMPRODUCT(ART_volumes!$Q64:$U64,ART_volumes!$Q$13:$U$13)+ART_volumes!$O64,0)</f>
        <v>0</v>
      </c>
      <c r="J64" s="286">
        <f>IF(J$11=$D$6, ART_volumes!$M64,0)</f>
        <v>335949.19852616946</v>
      </c>
      <c r="K64" s="285">
        <f>IF(K$11=$D$6, ART_volumes!$J64*ART_volumes!$K64,0)</f>
        <v>0</v>
      </c>
      <c r="L64" s="285">
        <f>IF(L$11=IF($D64=$A$5, $D$5, IF(OR($D64="ESV observed compliance", $D64 = $A$7),$D$7, $D$6)), SUMPRODUCT(ART_volumes!$Q64:$U64,ART_volumes!$Q$13:$U$13)+ART_volumes!$O64,0)</f>
        <v>0</v>
      </c>
      <c r="M64" s="286">
        <f>IF(M$11=$D$6, ART_volumes!$M64,0)</f>
        <v>0</v>
      </c>
      <c r="N64" s="285">
        <f>IF(N$11=$D$6, ART_volumes!$J64*ART_volumes!$K64,0)</f>
        <v>0</v>
      </c>
      <c r="O64" s="285">
        <f>IF(O$11=IF($D64=$A$5, $D$5, IF(OR($D64="ESV observed compliance", $D64 = $A$7),$D$7, $D$6)), SUMPRODUCT(ART_volumes!$Q64:$U64,ART_volumes!$Q$13:$U$13)+ART_volumes!$O64,0)</f>
        <v>0</v>
      </c>
      <c r="P64" s="286">
        <f>IF(P$11=$D$6, ART_volumes!$M64,0)</f>
        <v>0</v>
      </c>
      <c r="Q64" s="285">
        <f>IF(Q$11=$D$6, ART_volumes!$J64*ART_volumes!$K64,0)</f>
        <v>0</v>
      </c>
      <c r="R64" s="285">
        <f>IF(R$11=IF($D64=$A$5, $D$5, IF(OR($D64="ESV observed compliance", $D64 = $A$7),$D$7, $D$6)), SUMPRODUCT(ART_volumes!$Q64:$U64,ART_volumes!$Q$13:$U$13)+ART_volumes!$O64,0)</f>
        <v>0</v>
      </c>
      <c r="S64" s="286">
        <f>IF(S$11=$D$6, ART_volumes!$M64,0)</f>
        <v>0</v>
      </c>
      <c r="T64" s="285">
        <f>IF(T$11=$D$6, ART_volumes!$J64*ART_volumes!$K64,0)</f>
        <v>0</v>
      </c>
      <c r="U64" s="285">
        <f>IF(U$11=IF($D64=$A$5, $D$5, IF(OR($D64="ESV observed compliance", $D64 = $A$7),$D$7, $D$6)), SUMPRODUCT(ART_volumes!$Q64:$U64,ART_volumes!$Q$13:$U$13)+ART_volumes!$O64,0)</f>
        <v>0</v>
      </c>
      <c r="V64" s="286">
        <f>IF(V$11=$D$6, ART_volumes!$M64,0)</f>
        <v>0</v>
      </c>
      <c r="W64" s="285">
        <f>IF(W$11=$D$6, ART_volumes!$J64*ART_volumes!$K64,0)</f>
        <v>0</v>
      </c>
      <c r="X64" s="285">
        <f>IF(X$11=IF($D64=$A$5, $D$5, IF(OR($D64="ESV observed compliance", $D64 = $A$7),$D$7, $D$6)), SUMPRODUCT(ART_volumes!$Q64:$U64,ART_volumes!$Q$13:$U$13)+ART_volumes!$O64,0)</f>
        <v>0</v>
      </c>
      <c r="Y64" s="286">
        <f>IF(Y$11=$D$6, ART_volumes!$M64,0)</f>
        <v>0</v>
      </c>
      <c r="Z64" s="285">
        <f>IF(Z$11=$D$6, ART_volumes!$J64*ART_volumes!$K64,0)</f>
        <v>0</v>
      </c>
      <c r="AA64" s="285">
        <f>IF(AA$11=IF($D64=$A$5, $D$5, IF(OR($D64="ESV observed compliance", $D64 = $A$7),$D$7, $D$6)), SUMPRODUCT(ART_volumes!$Q64:$U64,ART_volumes!$Q$13:$U$13)+ART_volumes!$O64,0)</f>
        <v>0</v>
      </c>
      <c r="AB64" s="286">
        <f>IF(AB$11=$D$6, ART_volumes!$M64,0)</f>
        <v>0</v>
      </c>
      <c r="AC64" s="131"/>
      <c r="AD64" s="287">
        <f t="shared" ref="AD64:AJ68" ca="1" si="30">SUMIF($H$11:$AB$11,AD$11, $H64:$AB64)</f>
        <v>335949.19852616946</v>
      </c>
      <c r="AE64" s="287">
        <f t="shared" ref="AE64:AJ64" si="31">SUMIF($H$11:$AB$11,AE$11, $H64:$AB64)</f>
        <v>0</v>
      </c>
      <c r="AF64" s="287">
        <f t="shared" si="31"/>
        <v>0</v>
      </c>
      <c r="AG64" s="287">
        <f t="shared" si="31"/>
        <v>0</v>
      </c>
      <c r="AH64" s="287">
        <f t="shared" si="31"/>
        <v>0</v>
      </c>
      <c r="AI64" s="287">
        <f t="shared" si="31"/>
        <v>0</v>
      </c>
      <c r="AJ64" s="287">
        <f t="shared" si="31"/>
        <v>0</v>
      </c>
      <c r="AK64" s="131"/>
      <c r="AL64" s="287">
        <f t="shared" ref="AL64" ca="1" si="32">SUM(AD64:AJ64)</f>
        <v>335949.19852616946</v>
      </c>
    </row>
    <row r="65" spans="1:42">
      <c r="B65" s="18"/>
      <c r="D65" s="19" t="s">
        <v>26</v>
      </c>
      <c r="E65" s="12"/>
      <c r="F65" s="12"/>
      <c r="G65" s="103"/>
      <c r="H65" s="288">
        <f>IF(H$11=$D$6, ART_volumes!$J65*ART_volumes!$K65,0)</f>
        <v>0</v>
      </c>
      <c r="I65" s="285">
        <f ca="1">IF(I$11=IF($D65=$A$5, $D$5, IF(OR($D65="ESV observed compliance", $D65 = $A$7),$D$7, $D$6)), SUMPRODUCT(ART_volumes!$Q65:$U65,ART_volumes!$Q$13:$U$13)+ART_volumes!$O65,0)</f>
        <v>0</v>
      </c>
      <c r="J65" s="286">
        <f>IF(J$11=$D$6, ART_volumes!$M65,0)</f>
        <v>170881.83523718527</v>
      </c>
      <c r="K65" s="285">
        <f>IF(K$11=$D$6, ART_volumes!$J65*ART_volumes!$K65,0)</f>
        <v>0</v>
      </c>
      <c r="L65" s="285">
        <f>IF(L$11=IF($D65=$A$5, $D$5, IF(OR($D65="ESV observed compliance", $D65 = $A$7),$D$7, $D$6)), SUMPRODUCT(ART_volumes!$Q65:$U65,ART_volumes!$Q$13:$U$13)+ART_volumes!$O65,0)</f>
        <v>0</v>
      </c>
      <c r="M65" s="286">
        <f>IF(M$11=$D$6, ART_volumes!$M65,0)</f>
        <v>0</v>
      </c>
      <c r="N65" s="285">
        <f>IF(N$11=$D$6, ART_volumes!$J65*ART_volumes!$K65,0)</f>
        <v>0</v>
      </c>
      <c r="O65" s="285">
        <f>IF(O$11=IF($D65=$A$5, $D$5, IF(OR($D65="ESV observed compliance", $D65 = $A$7),$D$7, $D$6)), SUMPRODUCT(ART_volumes!$Q65:$U65,ART_volumes!$Q$13:$U$13)+ART_volumes!$O65,0)</f>
        <v>0</v>
      </c>
      <c r="P65" s="286">
        <f>IF(P$11=$D$6, ART_volumes!$M65,0)</f>
        <v>0</v>
      </c>
      <c r="Q65" s="285">
        <f>IF(Q$11=$D$6, ART_volumes!$J65*ART_volumes!$K65,0)</f>
        <v>0</v>
      </c>
      <c r="R65" s="285">
        <f>IF(R$11=IF($D65=$A$5, $D$5, IF(OR($D65="ESV observed compliance", $D65 = $A$7),$D$7, $D$6)), SUMPRODUCT(ART_volumes!$Q65:$U65,ART_volumes!$Q$13:$U$13)+ART_volumes!$O65,0)</f>
        <v>0</v>
      </c>
      <c r="S65" s="286">
        <f>IF(S$11=$D$6, ART_volumes!$M65,0)</f>
        <v>0</v>
      </c>
      <c r="T65" s="285">
        <f>IF(T$11=$D$6, ART_volumes!$J65*ART_volumes!$K65,0)</f>
        <v>0</v>
      </c>
      <c r="U65" s="285">
        <f>IF(U$11=IF($D65=$A$5, $D$5, IF(OR($D65="ESV observed compliance", $D65 = $A$7),$D$7, $D$6)), SUMPRODUCT(ART_volumes!$Q65:$U65,ART_volumes!$Q$13:$U$13)+ART_volumes!$O65,0)</f>
        <v>0</v>
      </c>
      <c r="V65" s="286">
        <f>IF(V$11=$D$6, ART_volumes!$M65,0)</f>
        <v>0</v>
      </c>
      <c r="W65" s="285">
        <f>IF(W$11=$D$6, ART_volumes!$J65*ART_volumes!$K65,0)</f>
        <v>0</v>
      </c>
      <c r="X65" s="285">
        <f>IF(X$11=IF($D65=$A$5, $D$5, IF(OR($D65="ESV observed compliance", $D65 = $A$7),$D$7, $D$6)), SUMPRODUCT(ART_volumes!$Q65:$U65,ART_volumes!$Q$13:$U$13)+ART_volumes!$O65,0)</f>
        <v>0</v>
      </c>
      <c r="Y65" s="286">
        <f>IF(Y$11=$D$6, ART_volumes!$M65,0)</f>
        <v>0</v>
      </c>
      <c r="Z65" s="285">
        <f>IF(Z$11=$D$6, ART_volumes!$J65*ART_volumes!$K65,0)</f>
        <v>0</v>
      </c>
      <c r="AA65" s="285">
        <f>IF(AA$11=IF($D65=$A$5, $D$5, IF(OR($D65="ESV observed compliance", $D65 = $A$7),$D$7, $D$6)), SUMPRODUCT(ART_volumes!$Q65:$U65,ART_volumes!$Q$13:$U$13)+ART_volumes!$O65,0)</f>
        <v>0</v>
      </c>
      <c r="AB65" s="286">
        <f>IF(AB$11=$D$6, ART_volumes!$M65,0)</f>
        <v>0</v>
      </c>
      <c r="AC65" s="131"/>
      <c r="AD65" s="287">
        <f t="shared" ca="1" si="30"/>
        <v>170881.83523718527</v>
      </c>
      <c r="AE65" s="287">
        <f t="shared" si="30"/>
        <v>0</v>
      </c>
      <c r="AF65" s="287">
        <f t="shared" si="30"/>
        <v>0</v>
      </c>
      <c r="AG65" s="287">
        <f t="shared" si="30"/>
        <v>0</v>
      </c>
      <c r="AH65" s="287">
        <f t="shared" si="30"/>
        <v>0</v>
      </c>
      <c r="AI65" s="287">
        <f t="shared" si="30"/>
        <v>0</v>
      </c>
      <c r="AJ65" s="287">
        <f t="shared" si="30"/>
        <v>0</v>
      </c>
      <c r="AK65" s="131"/>
      <c r="AL65" s="287">
        <f t="shared" ref="AL65:AL68" ca="1" si="33">SUM(AD65:AJ65)</f>
        <v>170881.83523718527</v>
      </c>
    </row>
    <row r="66" spans="1:42">
      <c r="B66" s="18"/>
      <c r="D66" s="19" t="s">
        <v>19</v>
      </c>
      <c r="E66" s="12"/>
      <c r="F66" s="12"/>
      <c r="G66" s="103"/>
      <c r="H66" s="288">
        <f>IF(H$11=$D$6, ART_volumes!$J66*ART_volumes!$K66,0)</f>
        <v>0</v>
      </c>
      <c r="I66" s="285">
        <f ca="1">IF(I$11=IF($D66=$A$5, $D$5, IF(OR($D66="ESV observed compliance", $D66 = $A$7),$D$7, $D$6)), SUMPRODUCT(ART_volumes!$Q66:$U66,ART_volumes!$Q$13:$U$13)+ART_volumes!$O66,0)</f>
        <v>0</v>
      </c>
      <c r="J66" s="286">
        <f>IF(J$11=$D$6, ART_volumes!$M66,0)</f>
        <v>885632.31849132408</v>
      </c>
      <c r="K66" s="285">
        <f>IF(K$11=$D$6, ART_volumes!$J66*ART_volumes!$K66,0)</f>
        <v>0</v>
      </c>
      <c r="L66" s="285">
        <f>IF(L$11=IF($D66=$A$5, $D$5, IF(OR($D66="ESV observed compliance", $D66 = $A$7),$D$7, $D$6)), SUMPRODUCT(ART_volumes!$Q66:$U66,ART_volumes!$Q$13:$U$13)+ART_volumes!$O66,0)</f>
        <v>0</v>
      </c>
      <c r="M66" s="286">
        <f>IF(M$11=$D$6, ART_volumes!$M66,0)</f>
        <v>0</v>
      </c>
      <c r="N66" s="285">
        <f>IF(N$11=$D$6, ART_volumes!$J66*ART_volumes!$K66,0)</f>
        <v>0</v>
      </c>
      <c r="O66" s="285">
        <f>IF(O$11=IF($D66=$A$5, $D$5, IF(OR($D66="ESV observed compliance", $D66 = $A$7),$D$7, $D$6)), SUMPRODUCT(ART_volumes!$Q66:$U66,ART_volumes!$Q$13:$U$13)+ART_volumes!$O66,0)</f>
        <v>0</v>
      </c>
      <c r="P66" s="286">
        <f>IF(P$11=$D$6, ART_volumes!$M66,0)</f>
        <v>0</v>
      </c>
      <c r="Q66" s="285">
        <f>IF(Q$11=$D$6, ART_volumes!$J66*ART_volumes!$K66,0)</f>
        <v>0</v>
      </c>
      <c r="R66" s="285">
        <f>IF(R$11=IF($D66=$A$5, $D$5, IF(OR($D66="ESV observed compliance", $D66 = $A$7),$D$7, $D$6)), SUMPRODUCT(ART_volumes!$Q66:$U66,ART_volumes!$Q$13:$U$13)+ART_volumes!$O66,0)</f>
        <v>0</v>
      </c>
      <c r="S66" s="286">
        <f>IF(S$11=$D$6, ART_volumes!$M66,0)</f>
        <v>0</v>
      </c>
      <c r="T66" s="285">
        <f>IF(T$11=$D$6, ART_volumes!$J66*ART_volumes!$K66,0)</f>
        <v>0</v>
      </c>
      <c r="U66" s="285">
        <f>IF(U$11=IF($D66=$A$5, $D$5, IF(OR($D66="ESV observed compliance", $D66 = $A$7),$D$7, $D$6)), SUMPRODUCT(ART_volumes!$Q66:$U66,ART_volumes!$Q$13:$U$13)+ART_volumes!$O66,0)</f>
        <v>0</v>
      </c>
      <c r="V66" s="286">
        <f>IF(V$11=$D$6, ART_volumes!$M66,0)</f>
        <v>0</v>
      </c>
      <c r="W66" s="285">
        <f>IF(W$11=$D$6, ART_volumes!$J66*ART_volumes!$K66,0)</f>
        <v>0</v>
      </c>
      <c r="X66" s="285">
        <f>IF(X$11=IF($D66=$A$5, $D$5, IF(OR($D66="ESV observed compliance", $D66 = $A$7),$D$7, $D$6)), SUMPRODUCT(ART_volumes!$Q66:$U66,ART_volumes!$Q$13:$U$13)+ART_volumes!$O66,0)</f>
        <v>0</v>
      </c>
      <c r="Y66" s="286">
        <f>IF(Y$11=$D$6, ART_volumes!$M66,0)</f>
        <v>0</v>
      </c>
      <c r="Z66" s="285">
        <f>IF(Z$11=$D$6, ART_volumes!$J66*ART_volumes!$K66,0)</f>
        <v>0</v>
      </c>
      <c r="AA66" s="285">
        <f>IF(AA$11=IF($D66=$A$5, $D$5, IF(OR($D66="ESV observed compliance", $D66 = $A$7),$D$7, $D$6)), SUMPRODUCT(ART_volumes!$Q66:$U66,ART_volumes!$Q$13:$U$13)+ART_volumes!$O66,0)</f>
        <v>0</v>
      </c>
      <c r="AB66" s="286">
        <f>IF(AB$11=$D$6, ART_volumes!$M66,0)</f>
        <v>0</v>
      </c>
      <c r="AC66" s="131"/>
      <c r="AD66" s="287">
        <f t="shared" ca="1" si="30"/>
        <v>885632.31849132408</v>
      </c>
      <c r="AE66" s="287">
        <f t="shared" si="30"/>
        <v>0</v>
      </c>
      <c r="AF66" s="287">
        <f t="shared" si="30"/>
        <v>0</v>
      </c>
      <c r="AG66" s="287">
        <f t="shared" si="30"/>
        <v>0</v>
      </c>
      <c r="AH66" s="287">
        <f t="shared" si="30"/>
        <v>0</v>
      </c>
      <c r="AI66" s="287">
        <f t="shared" si="30"/>
        <v>0</v>
      </c>
      <c r="AJ66" s="287">
        <f t="shared" si="30"/>
        <v>0</v>
      </c>
      <c r="AK66" s="131"/>
      <c r="AL66" s="287">
        <f t="shared" ca="1" si="33"/>
        <v>885632.31849132408</v>
      </c>
    </row>
    <row r="67" spans="1:42">
      <c r="B67" s="18"/>
      <c r="D67" s="162" t="s">
        <v>24</v>
      </c>
      <c r="E67" s="12"/>
      <c r="F67" s="12"/>
      <c r="G67" s="103"/>
      <c r="H67" s="288">
        <f>IF(H$11=$D$6, ART_volumes!$J67*ART_volumes!$K67,0)</f>
        <v>0</v>
      </c>
      <c r="I67" s="285">
        <f ca="1">IF(I$11=IF($D67=$A$5, $D$5, IF(OR($D67="ESV observed compliance", $D67 = $A$7),$D$7, $D$6)), SUMPRODUCT(ART_volumes!$Q67:$U67,ART_volumes!$Q$13:$U$13)+ART_volumes!$O67,0)</f>
        <v>0</v>
      </c>
      <c r="J67" s="286">
        <f>IF(J$11=$D$6, ART_volumes!$M67,0)</f>
        <v>33047.743640062203</v>
      </c>
      <c r="K67" s="285">
        <f>IF(K$11=$D$6, ART_volumes!$J67*ART_volumes!$K67,0)</f>
        <v>0</v>
      </c>
      <c r="L67" s="285">
        <f>IF(L$11=IF($D67=$A$5, $D$5, IF(OR($D67="ESV observed compliance", $D67 = $A$7),$D$7, $D$6)), SUMPRODUCT(ART_volumes!$Q67:$U67,ART_volumes!$Q$13:$U$13)+ART_volumes!$O67,0)</f>
        <v>0</v>
      </c>
      <c r="M67" s="286">
        <f>IF(M$11=$D$6, ART_volumes!$M67,0)</f>
        <v>0</v>
      </c>
      <c r="N67" s="285">
        <f>IF(N$11=$D$6, ART_volumes!$J67*ART_volumes!$K67,0)</f>
        <v>0</v>
      </c>
      <c r="O67" s="285">
        <f>IF(O$11=IF($D67=$A$5, $D$5, IF(OR($D67="ESV observed compliance", $D67 = $A$7),$D$7, $D$6)), SUMPRODUCT(ART_volumes!$Q67:$U67,ART_volumes!$Q$13:$U$13)+ART_volumes!$O67,0)</f>
        <v>0</v>
      </c>
      <c r="P67" s="286">
        <f>IF(P$11=$D$6, ART_volumes!$M67,0)</f>
        <v>0</v>
      </c>
      <c r="Q67" s="285">
        <f>IF(Q$11=$D$6, ART_volumes!$J67*ART_volumes!$K67,0)</f>
        <v>0</v>
      </c>
      <c r="R67" s="285">
        <f>IF(R$11=IF($D67=$A$5, $D$5, IF(OR($D67="ESV observed compliance", $D67 = $A$7),$D$7, $D$6)), SUMPRODUCT(ART_volumes!$Q67:$U67,ART_volumes!$Q$13:$U$13)+ART_volumes!$O67,0)</f>
        <v>0</v>
      </c>
      <c r="S67" s="286">
        <f>IF(S$11=$D$6, ART_volumes!$M67,0)</f>
        <v>0</v>
      </c>
      <c r="T67" s="285">
        <f>IF(T$11=$D$6, ART_volumes!$J67*ART_volumes!$K67,0)</f>
        <v>0</v>
      </c>
      <c r="U67" s="285">
        <f>IF(U$11=IF($D67=$A$5, $D$5, IF(OR($D67="ESV observed compliance", $D67 = $A$7),$D$7, $D$6)), SUMPRODUCT(ART_volumes!$Q67:$U67,ART_volumes!$Q$13:$U$13)+ART_volumes!$O67,0)</f>
        <v>0</v>
      </c>
      <c r="V67" s="286">
        <f>IF(V$11=$D$6, ART_volumes!$M67,0)</f>
        <v>0</v>
      </c>
      <c r="W67" s="285">
        <f>IF(W$11=$D$6, ART_volumes!$J67*ART_volumes!$K67,0)</f>
        <v>0</v>
      </c>
      <c r="X67" s="285">
        <f>IF(X$11=IF($D67=$A$5, $D$5, IF(OR($D67="ESV observed compliance", $D67 = $A$7),$D$7, $D$6)), SUMPRODUCT(ART_volumes!$Q67:$U67,ART_volumes!$Q$13:$U$13)+ART_volumes!$O67,0)</f>
        <v>0</v>
      </c>
      <c r="Y67" s="286">
        <f>IF(Y$11=$D$6, ART_volumes!$M67,0)</f>
        <v>0</v>
      </c>
      <c r="Z67" s="285">
        <f>IF(Z$11=$D$6, ART_volumes!$J67*ART_volumes!$K67,0)</f>
        <v>0</v>
      </c>
      <c r="AA67" s="285">
        <f>IF(AA$11=IF($D67=$A$5, $D$5, IF(OR($D67="ESV observed compliance", $D67 = $A$7),$D$7, $D$6)), SUMPRODUCT(ART_volumes!$Q67:$U67,ART_volumes!$Q$13:$U$13)+ART_volumes!$O67,0)</f>
        <v>0</v>
      </c>
      <c r="AB67" s="286">
        <f>IF(AB$11=$D$6, ART_volumes!$M67,0)</f>
        <v>0</v>
      </c>
      <c r="AC67" s="131"/>
      <c r="AD67" s="287">
        <f t="shared" ca="1" si="30"/>
        <v>33047.743640062203</v>
      </c>
      <c r="AE67" s="287">
        <f t="shared" si="30"/>
        <v>0</v>
      </c>
      <c r="AF67" s="287">
        <f t="shared" si="30"/>
        <v>0</v>
      </c>
      <c r="AG67" s="287">
        <f t="shared" si="30"/>
        <v>0</v>
      </c>
      <c r="AH67" s="287">
        <f t="shared" si="30"/>
        <v>0</v>
      </c>
      <c r="AI67" s="287">
        <f t="shared" si="30"/>
        <v>0</v>
      </c>
      <c r="AJ67" s="287">
        <f t="shared" si="30"/>
        <v>0</v>
      </c>
      <c r="AK67" s="131"/>
      <c r="AL67" s="287">
        <f t="shared" ca="1" si="33"/>
        <v>33047.743640062203</v>
      </c>
    </row>
    <row r="68" spans="1:42">
      <c r="D68" s="162" t="s">
        <v>133</v>
      </c>
      <c r="E68" s="12"/>
      <c r="F68" s="12"/>
      <c r="G68" s="103"/>
      <c r="H68" s="288">
        <f>IF(H$11=$D$6, ART_volumes!$J68*ART_volumes!$K68,0)</f>
        <v>0</v>
      </c>
      <c r="I68" s="285">
        <f ca="1">IF(I$11=IF($D68=$A$5, $D$5, IF(OR($D68="ESV observed compliance", $D68 = $A$7),$D$7, $D$6)), SUMPRODUCT(ART_volumes!$Q68:$U68,ART_volumes!$Q$13:$U$13)+ART_volumes!$O68,0)</f>
        <v>0</v>
      </c>
      <c r="J68" s="286">
        <f>IF(J$11=$D$6, ART_volumes!$M68,0)</f>
        <v>471374.13085691008</v>
      </c>
      <c r="K68" s="285">
        <f>IF(K$11=$D$6, ART_volumes!$J68*ART_volumes!$K68,0)</f>
        <v>0</v>
      </c>
      <c r="L68" s="285">
        <f>IF(L$11=IF($D68=$A$5, $D$5, IF(OR($D68="ESV observed compliance", $D68 = $A$7),$D$7, $D$6)), SUMPRODUCT(ART_volumes!$Q68:$U68,ART_volumes!$Q$13:$U$13)+ART_volumes!$O68,0)</f>
        <v>0</v>
      </c>
      <c r="M68" s="286">
        <f>IF(M$11=$D$6, ART_volumes!$M68,0)</f>
        <v>0</v>
      </c>
      <c r="N68" s="285">
        <f>IF(N$11=$D$6, ART_volumes!$J68*ART_volumes!$K68,0)</f>
        <v>0</v>
      </c>
      <c r="O68" s="285">
        <f>IF(O$11=IF($D68=$A$5, $D$5, IF(OR($D68="ESV observed compliance", $D68 = $A$7),$D$7, $D$6)), SUMPRODUCT(ART_volumes!$Q68:$U68,ART_volumes!$Q$13:$U$13)+ART_volumes!$O68,0)</f>
        <v>0</v>
      </c>
      <c r="P68" s="286">
        <f>IF(P$11=$D$6, ART_volumes!$M68,0)</f>
        <v>0</v>
      </c>
      <c r="Q68" s="285">
        <f>IF(Q$11=$D$6, ART_volumes!$J68*ART_volumes!$K68,0)</f>
        <v>0</v>
      </c>
      <c r="R68" s="285">
        <f>IF(R$11=IF($D68=$A$5, $D$5, IF(OR($D68="ESV observed compliance", $D68 = $A$7),$D$7, $D$6)), SUMPRODUCT(ART_volumes!$Q68:$U68,ART_volumes!$Q$13:$U$13)+ART_volumes!$O68,0)</f>
        <v>0</v>
      </c>
      <c r="S68" s="286">
        <f>IF(S$11=$D$6, ART_volumes!$M68,0)</f>
        <v>0</v>
      </c>
      <c r="T68" s="285">
        <f>IF(T$11=$D$6, ART_volumes!$J68*ART_volumes!$K68,0)</f>
        <v>0</v>
      </c>
      <c r="U68" s="285">
        <f>IF(U$11=IF($D68=$A$5, $D$5, IF(OR($D68="ESV observed compliance", $D68 = $A$7),$D$7, $D$6)), SUMPRODUCT(ART_volumes!$Q68:$U68,ART_volumes!$Q$13:$U$13)+ART_volumes!$O68,0)</f>
        <v>0</v>
      </c>
      <c r="V68" s="286">
        <f>IF(V$11=$D$6, ART_volumes!$M68,0)</f>
        <v>0</v>
      </c>
      <c r="W68" s="285">
        <f>IF(W$11=$D$6, ART_volumes!$J68*ART_volumes!$K68,0)</f>
        <v>0</v>
      </c>
      <c r="X68" s="285">
        <f>IF(X$11=IF($D68=$A$5, $D$5, IF(OR($D68="ESV observed compliance", $D68 = $A$7),$D$7, $D$6)), SUMPRODUCT(ART_volumes!$Q68:$U68,ART_volumes!$Q$13:$U$13)+ART_volumes!$O68,0)</f>
        <v>0</v>
      </c>
      <c r="Y68" s="286">
        <f>IF(Y$11=$D$6, ART_volumes!$M68,0)</f>
        <v>0</v>
      </c>
      <c r="Z68" s="285">
        <f>IF(Z$11=$D$6, ART_volumes!$J68*ART_volumes!$K68,0)</f>
        <v>0</v>
      </c>
      <c r="AA68" s="285">
        <f>IF(AA$11=IF($D68=$A$5, $D$5, IF(OR($D68="ESV observed compliance", $D68 = $A$7),$D$7, $D$6)), SUMPRODUCT(ART_volumes!$Q68:$U68,ART_volumes!$Q$13:$U$13)+ART_volumes!$O68,0)</f>
        <v>0</v>
      </c>
      <c r="AB68" s="286">
        <f>IF(AB$11=$D$6, ART_volumes!$M68,0)</f>
        <v>0</v>
      </c>
      <c r="AC68" s="131"/>
      <c r="AD68" s="287">
        <f t="shared" ca="1" si="30"/>
        <v>471374.13085691008</v>
      </c>
      <c r="AE68" s="287">
        <f t="shared" si="30"/>
        <v>0</v>
      </c>
      <c r="AF68" s="287">
        <f t="shared" si="30"/>
        <v>0</v>
      </c>
      <c r="AG68" s="287">
        <f t="shared" si="30"/>
        <v>0</v>
      </c>
      <c r="AH68" s="287">
        <f t="shared" si="30"/>
        <v>0</v>
      </c>
      <c r="AI68" s="287">
        <f t="shared" si="30"/>
        <v>0</v>
      </c>
      <c r="AJ68" s="287">
        <f t="shared" si="30"/>
        <v>0</v>
      </c>
      <c r="AK68" s="131"/>
      <c r="AL68" s="287">
        <f t="shared" ca="1" si="33"/>
        <v>471374.13085691008</v>
      </c>
    </row>
    <row r="69" spans="1:42">
      <c r="D69" s="19"/>
      <c r="F69" s="12"/>
      <c r="G69" s="103"/>
      <c r="H69" s="47"/>
      <c r="I69" s="47"/>
      <c r="J69" s="104"/>
      <c r="K69" s="47"/>
      <c r="L69" s="47"/>
      <c r="M69" s="104"/>
      <c r="N69" s="47"/>
      <c r="O69" s="47"/>
      <c r="P69" s="104"/>
      <c r="Q69" s="47"/>
      <c r="R69" s="47"/>
      <c r="S69" s="104"/>
      <c r="T69" s="47"/>
      <c r="U69" s="47"/>
      <c r="V69" s="104"/>
      <c r="W69" s="47"/>
      <c r="X69" s="47"/>
      <c r="Y69" s="104"/>
      <c r="Z69" s="47"/>
      <c r="AA69" s="47"/>
      <c r="AB69" s="104"/>
      <c r="AD69" s="111"/>
      <c r="AE69" s="111"/>
      <c r="AF69" s="111"/>
      <c r="AG69" s="111"/>
      <c r="AH69" s="111"/>
      <c r="AI69" s="111"/>
      <c r="AJ69" s="111"/>
      <c r="AL69" s="111"/>
    </row>
    <row r="70" spans="1:42" ht="13.5" thickBot="1">
      <c r="C70" s="15" t="s">
        <v>38</v>
      </c>
      <c r="D70" s="16"/>
      <c r="E70" s="264"/>
      <c r="F70" s="12"/>
      <c r="G70" s="103"/>
      <c r="H70" s="87">
        <f t="shared" ref="H70:AB70" si="34">SUM(H15:H68)</f>
        <v>6347818.8696244368</v>
      </c>
      <c r="I70" s="87">
        <f t="shared" ca="1" si="34"/>
        <v>6689510.7226303229</v>
      </c>
      <c r="J70" s="106">
        <f t="shared" si="34"/>
        <v>1906327.4392202403</v>
      </c>
      <c r="K70" s="87">
        <f t="shared" si="34"/>
        <v>0</v>
      </c>
      <c r="L70" s="87">
        <f t="shared" si="34"/>
        <v>0</v>
      </c>
      <c r="M70" s="106">
        <f t="shared" si="34"/>
        <v>0</v>
      </c>
      <c r="N70" s="264">
        <f t="shared" si="34"/>
        <v>0</v>
      </c>
      <c r="O70" s="264">
        <f t="shared" si="34"/>
        <v>0</v>
      </c>
      <c r="P70" s="106">
        <f t="shared" si="34"/>
        <v>0</v>
      </c>
      <c r="Q70" s="264">
        <f t="shared" si="34"/>
        <v>0</v>
      </c>
      <c r="R70" s="264">
        <f t="shared" si="34"/>
        <v>0</v>
      </c>
      <c r="S70" s="106">
        <f t="shared" si="34"/>
        <v>0</v>
      </c>
      <c r="T70" s="264">
        <f t="shared" si="34"/>
        <v>0</v>
      </c>
      <c r="U70" s="264">
        <f t="shared" si="34"/>
        <v>0</v>
      </c>
      <c r="V70" s="106">
        <f t="shared" si="34"/>
        <v>0</v>
      </c>
      <c r="W70" s="264">
        <f t="shared" si="34"/>
        <v>0</v>
      </c>
      <c r="X70" s="264">
        <f t="shared" si="34"/>
        <v>0</v>
      </c>
      <c r="Y70" s="106">
        <f t="shared" si="34"/>
        <v>0</v>
      </c>
      <c r="Z70" s="264">
        <f t="shared" si="34"/>
        <v>0</v>
      </c>
      <c r="AA70" s="264">
        <f t="shared" si="34"/>
        <v>0</v>
      </c>
      <c r="AB70" s="106">
        <f t="shared" si="34"/>
        <v>0</v>
      </c>
      <c r="AD70" s="113">
        <f t="shared" ref="AD70:AJ70" ca="1" si="35">SUM(AD15:AD69)</f>
        <v>14943657.031474998</v>
      </c>
      <c r="AE70" s="113">
        <f t="shared" si="35"/>
        <v>0</v>
      </c>
      <c r="AF70" s="113">
        <f t="shared" si="35"/>
        <v>0</v>
      </c>
      <c r="AG70" s="113">
        <f t="shared" si="35"/>
        <v>0</v>
      </c>
      <c r="AH70" s="113">
        <f t="shared" si="35"/>
        <v>0</v>
      </c>
      <c r="AI70" s="113">
        <f t="shared" si="35"/>
        <v>0</v>
      </c>
      <c r="AJ70" s="113">
        <f t="shared" si="35"/>
        <v>0</v>
      </c>
      <c r="AL70" s="113">
        <f ca="1">SUM(AL15:AL69)</f>
        <v>14943657.031474998</v>
      </c>
    </row>
    <row r="71" spans="1:42" ht="13.5" thickTop="1">
      <c r="N71"/>
      <c r="O71"/>
      <c r="P71"/>
      <c r="Q71"/>
      <c r="R71"/>
      <c r="S71"/>
      <c r="T71"/>
      <c r="U71"/>
      <c r="V71"/>
      <c r="AF71"/>
      <c r="AG71"/>
      <c r="AH71"/>
      <c r="AI71"/>
      <c r="AJ71"/>
    </row>
    <row r="72" spans="1:42">
      <c r="N72"/>
      <c r="O72"/>
      <c r="P72"/>
      <c r="Q72"/>
      <c r="R72"/>
      <c r="S72"/>
      <c r="T72"/>
      <c r="U72"/>
      <c r="V72"/>
      <c r="AF72"/>
      <c r="AG72"/>
      <c r="AH72"/>
      <c r="AI72"/>
      <c r="AJ72"/>
    </row>
    <row r="73" spans="1:42" s="2" customForma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s="2" customForma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s="2" customForma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s="2" customFormat="1">
      <c r="A77"/>
      <c r="B77"/>
      <c r="C77"/>
      <c r="D77"/>
      <c r="E77"/>
      <c r="F77" s="20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F77" s="266"/>
      <c r="AG77" s="266"/>
      <c r="AH77" s="266"/>
      <c r="AI77" s="266"/>
      <c r="AJ77" s="266"/>
    </row>
    <row r="78" spans="1:42" s="2" customFormat="1">
      <c r="A78"/>
      <c r="B78"/>
      <c r="C78"/>
      <c r="D78"/>
      <c r="E78"/>
      <c r="F78" s="20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F78" s="266"/>
      <c r="AG78" s="266"/>
      <c r="AH78" s="266"/>
      <c r="AI78" s="266"/>
      <c r="AJ78" s="266"/>
    </row>
    <row r="79" spans="1:42" s="2" customFormat="1">
      <c r="A79"/>
      <c r="B79"/>
      <c r="C79"/>
      <c r="D79"/>
      <c r="E79"/>
      <c r="F79" s="20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  <c r="AA79" s="266"/>
      <c r="AB79" s="266"/>
      <c r="AF79" s="266"/>
      <c r="AG79" s="266"/>
      <c r="AH79" s="266"/>
      <c r="AI79" s="266"/>
      <c r="AJ79" s="266"/>
    </row>
    <row r="80" spans="1:42" s="2" customFormat="1">
      <c r="A80"/>
      <c r="B80"/>
      <c r="C80"/>
      <c r="D80"/>
      <c r="E80"/>
      <c r="F80" s="20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F80" s="266"/>
      <c r="AG80" s="266"/>
      <c r="AH80" s="266"/>
      <c r="AI80" s="266"/>
      <c r="AJ80" s="266"/>
    </row>
    <row r="81" spans="1:36" s="2" customFormat="1">
      <c r="A81"/>
      <c r="B81"/>
      <c r="C81"/>
      <c r="D81"/>
      <c r="E81"/>
      <c r="F81" s="20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F81" s="266"/>
      <c r="AG81" s="266"/>
      <c r="AH81" s="266"/>
      <c r="AI81" s="266"/>
      <c r="AJ81" s="266"/>
    </row>
    <row r="82" spans="1:36" s="2" customFormat="1">
      <c r="A82"/>
      <c r="B82"/>
      <c r="C82"/>
      <c r="D82"/>
      <c r="E82"/>
      <c r="F82" s="20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F82" s="266"/>
      <c r="AG82" s="266"/>
      <c r="AH82" s="266"/>
      <c r="AI82" s="266"/>
      <c r="AJ82" s="266"/>
    </row>
    <row r="83" spans="1:36" s="2" customFormat="1">
      <c r="A83"/>
      <c r="B83"/>
      <c r="C83"/>
      <c r="D83"/>
      <c r="E83"/>
      <c r="F83" s="20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F83" s="266"/>
      <c r="AG83" s="266"/>
      <c r="AH83" s="266"/>
      <c r="AI83" s="266"/>
      <c r="AJ83" s="266"/>
    </row>
    <row r="84" spans="1:36" s="2" customFormat="1">
      <c r="A84"/>
      <c r="B84"/>
      <c r="C84"/>
      <c r="D84"/>
      <c r="E84"/>
      <c r="F84" s="20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F84" s="266"/>
      <c r="AG84" s="266"/>
      <c r="AH84" s="266"/>
      <c r="AI84" s="266"/>
      <c r="AJ84" s="266"/>
    </row>
    <row r="85" spans="1:36" s="2" customFormat="1">
      <c r="A85"/>
      <c r="B85"/>
      <c r="C85"/>
      <c r="D85"/>
      <c r="E85"/>
      <c r="F85" s="20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F85" s="266"/>
      <c r="AG85" s="266"/>
      <c r="AH85" s="266"/>
      <c r="AI85" s="266"/>
      <c r="AJ85" s="266"/>
    </row>
    <row r="86" spans="1:36" s="2" customFormat="1">
      <c r="A86"/>
      <c r="B86"/>
      <c r="C86"/>
      <c r="D86"/>
      <c r="E86"/>
      <c r="F86" s="20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F86" s="266"/>
      <c r="AG86" s="266"/>
      <c r="AH86" s="266"/>
      <c r="AI86" s="266"/>
      <c r="AJ86" s="266"/>
    </row>
    <row r="87" spans="1:36" s="2" customFormat="1">
      <c r="A87"/>
      <c r="B87"/>
      <c r="C87"/>
      <c r="D87"/>
      <c r="E87"/>
      <c r="F87" s="20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F87" s="266"/>
      <c r="AG87" s="266"/>
      <c r="AH87" s="266"/>
      <c r="AI87" s="266"/>
      <c r="AJ87" s="266"/>
    </row>
    <row r="88" spans="1:36" s="2" customFormat="1">
      <c r="A88"/>
      <c r="B88"/>
      <c r="C88"/>
      <c r="D88"/>
      <c r="E88"/>
      <c r="F88" s="20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F88" s="266"/>
      <c r="AG88" s="266"/>
      <c r="AH88" s="266"/>
      <c r="AI88" s="266"/>
      <c r="AJ88" s="266"/>
    </row>
    <row r="89" spans="1:36" s="2" customFormat="1">
      <c r="A89"/>
      <c r="B89"/>
      <c r="C89"/>
      <c r="D89"/>
      <c r="E89"/>
      <c r="F89" s="20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F89" s="266"/>
      <c r="AG89" s="266"/>
      <c r="AH89" s="266"/>
      <c r="AI89" s="266"/>
      <c r="AJ89" s="266"/>
    </row>
    <row r="90" spans="1:36" s="2" customFormat="1">
      <c r="A90"/>
      <c r="B90"/>
      <c r="C90"/>
      <c r="D90"/>
      <c r="E90"/>
      <c r="F90" s="20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F90" s="266"/>
      <c r="AG90" s="266"/>
      <c r="AH90" s="266"/>
      <c r="AI90" s="266"/>
      <c r="AJ90" s="266"/>
    </row>
    <row r="91" spans="1:36" s="2" customFormat="1">
      <c r="A91"/>
      <c r="B91"/>
      <c r="C91"/>
      <c r="D91"/>
      <c r="E91"/>
      <c r="F91" s="20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F91" s="266"/>
      <c r="AG91" s="266"/>
      <c r="AH91" s="266"/>
      <c r="AI91" s="266"/>
      <c r="AJ91" s="266"/>
    </row>
    <row r="92" spans="1:36" s="2" customFormat="1">
      <c r="A92"/>
      <c r="B92"/>
      <c r="C92"/>
      <c r="D92"/>
      <c r="E92"/>
      <c r="F92" s="20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F92" s="266"/>
      <c r="AG92" s="266"/>
      <c r="AH92" s="266"/>
      <c r="AI92" s="266"/>
      <c r="AJ92" s="266"/>
    </row>
    <row r="93" spans="1:36" s="2" customFormat="1">
      <c r="A93"/>
      <c r="B93"/>
      <c r="C93"/>
      <c r="D93"/>
      <c r="E93"/>
      <c r="F93" s="20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F93" s="266"/>
      <c r="AG93" s="266"/>
      <c r="AH93" s="266"/>
      <c r="AI93" s="266"/>
      <c r="AJ93" s="266"/>
    </row>
    <row r="94" spans="1:36" s="2" customFormat="1">
      <c r="A94"/>
      <c r="B94"/>
      <c r="C94"/>
      <c r="D94"/>
      <c r="E94"/>
      <c r="F94" s="20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F94" s="266"/>
      <c r="AG94" s="266"/>
      <c r="AH94" s="266"/>
      <c r="AI94" s="266"/>
      <c r="AJ94" s="266"/>
    </row>
    <row r="95" spans="1:36" s="2" customFormat="1">
      <c r="A95"/>
      <c r="B95"/>
      <c r="C95"/>
      <c r="D95"/>
      <c r="E95"/>
      <c r="F95" s="20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F95" s="266"/>
      <c r="AG95" s="266"/>
      <c r="AH95" s="266"/>
      <c r="AI95" s="266"/>
      <c r="AJ95" s="266"/>
    </row>
    <row r="96" spans="1:36" s="2" customFormat="1">
      <c r="A96"/>
      <c r="B96"/>
      <c r="C96"/>
      <c r="D96"/>
      <c r="E96"/>
      <c r="F96" s="20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F96" s="266"/>
      <c r="AG96" s="266"/>
      <c r="AH96" s="266"/>
      <c r="AI96" s="266"/>
      <c r="AJ96" s="266"/>
    </row>
    <row r="97" spans="1:36" s="2" customFormat="1">
      <c r="A97"/>
      <c r="B97"/>
      <c r="C97"/>
      <c r="D97"/>
      <c r="E97"/>
      <c r="F97" s="20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F97" s="266"/>
      <c r="AG97" s="266"/>
      <c r="AH97" s="266"/>
      <c r="AI97" s="266"/>
      <c r="AJ97" s="266"/>
    </row>
    <row r="98" spans="1:36" s="2" customFormat="1">
      <c r="A98"/>
      <c r="B98"/>
      <c r="C98"/>
      <c r="D98"/>
      <c r="E98"/>
      <c r="F98" s="20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F98" s="266"/>
      <c r="AG98" s="266"/>
      <c r="AH98" s="266"/>
      <c r="AI98" s="266"/>
      <c r="AJ98" s="266"/>
    </row>
    <row r="99" spans="1:36" s="2" customFormat="1">
      <c r="A99"/>
      <c r="B99"/>
      <c r="C99"/>
      <c r="D99"/>
      <c r="E99"/>
      <c r="F99" s="20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F99" s="266"/>
      <c r="AG99" s="266"/>
      <c r="AH99" s="266"/>
      <c r="AI99" s="266"/>
      <c r="AJ99" s="266"/>
    </row>
    <row r="100" spans="1:36" s="2" customFormat="1">
      <c r="A100"/>
      <c r="B100"/>
      <c r="C100"/>
      <c r="D100"/>
      <c r="E100"/>
      <c r="F100" s="20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F100" s="266"/>
      <c r="AG100" s="266"/>
      <c r="AH100" s="266"/>
      <c r="AI100" s="266"/>
      <c r="AJ100" s="266"/>
    </row>
    <row r="101" spans="1:36" s="2" customFormat="1">
      <c r="A101"/>
      <c r="B101"/>
      <c r="C101"/>
      <c r="D101"/>
      <c r="E101"/>
      <c r="F101" s="20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F101" s="266"/>
      <c r="AG101" s="266"/>
      <c r="AH101" s="266"/>
      <c r="AI101" s="266"/>
      <c r="AJ101" s="266"/>
    </row>
    <row r="102" spans="1:36" s="2" customFormat="1">
      <c r="A102"/>
      <c r="B102"/>
      <c r="C102"/>
      <c r="D102"/>
      <c r="E102"/>
      <c r="F102" s="20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F102" s="266"/>
      <c r="AG102" s="266"/>
      <c r="AH102" s="266"/>
      <c r="AI102" s="266"/>
      <c r="AJ102" s="266"/>
    </row>
    <row r="103" spans="1:36" s="2" customFormat="1">
      <c r="A103"/>
      <c r="B103"/>
      <c r="C103"/>
      <c r="D103"/>
      <c r="E103"/>
      <c r="F103" s="20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F103" s="266"/>
      <c r="AG103" s="266"/>
      <c r="AH103" s="266"/>
      <c r="AI103" s="266"/>
      <c r="AJ103" s="266"/>
    </row>
    <row r="104" spans="1:36" s="2" customFormat="1">
      <c r="A104"/>
      <c r="B104"/>
      <c r="C104"/>
      <c r="D104"/>
      <c r="E104"/>
      <c r="F104" s="20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F104" s="266"/>
      <c r="AG104" s="266"/>
      <c r="AH104" s="266"/>
      <c r="AI104" s="266"/>
      <c r="AJ104" s="266"/>
    </row>
    <row r="105" spans="1:36" s="2" customFormat="1">
      <c r="A105"/>
      <c r="B105"/>
      <c r="C105"/>
      <c r="D105"/>
      <c r="E105"/>
      <c r="F105" s="20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F105" s="266"/>
      <c r="AG105" s="266"/>
      <c r="AH105" s="266"/>
      <c r="AI105" s="266"/>
      <c r="AJ105" s="266"/>
    </row>
    <row r="106" spans="1:36" s="2" customFormat="1">
      <c r="A106"/>
      <c r="B106"/>
      <c r="C106"/>
      <c r="D106"/>
      <c r="E106"/>
      <c r="F106" s="20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F106" s="266"/>
      <c r="AG106" s="266"/>
      <c r="AH106" s="266"/>
      <c r="AI106" s="266"/>
      <c r="AJ106" s="266"/>
    </row>
    <row r="107" spans="1:36" s="2" customFormat="1">
      <c r="A107"/>
      <c r="B107"/>
      <c r="C107"/>
      <c r="D107"/>
      <c r="E107"/>
      <c r="F107" s="20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F107" s="266"/>
      <c r="AG107" s="266"/>
      <c r="AH107" s="266"/>
      <c r="AI107" s="266"/>
      <c r="AJ107" s="266"/>
    </row>
    <row r="108" spans="1:36" s="2" customFormat="1">
      <c r="A108"/>
      <c r="B108"/>
      <c r="C108"/>
      <c r="D108"/>
      <c r="E108"/>
      <c r="F108" s="20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F108" s="266"/>
      <c r="AG108" s="266"/>
      <c r="AH108" s="266"/>
      <c r="AI108" s="266"/>
      <c r="AJ108" s="266"/>
    </row>
    <row r="109" spans="1:36" s="2" customFormat="1">
      <c r="A109"/>
      <c r="B109"/>
      <c r="C109"/>
      <c r="D109"/>
      <c r="E109"/>
      <c r="F109" s="20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F109" s="266"/>
      <c r="AG109" s="266"/>
      <c r="AH109" s="266"/>
      <c r="AI109" s="266"/>
      <c r="AJ109" s="266"/>
    </row>
    <row r="110" spans="1:36" s="2" customFormat="1">
      <c r="A110"/>
      <c r="B110"/>
      <c r="C110"/>
      <c r="D110"/>
      <c r="E110"/>
      <c r="F110" s="20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F110" s="266"/>
      <c r="AG110" s="266"/>
      <c r="AH110" s="266"/>
      <c r="AI110" s="266"/>
      <c r="AJ110" s="266"/>
    </row>
    <row r="111" spans="1:36" s="2" customFormat="1">
      <c r="A111"/>
      <c r="B111"/>
      <c r="C111"/>
      <c r="D111"/>
      <c r="E111"/>
      <c r="F111" s="20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F111" s="266"/>
      <c r="AG111" s="266"/>
      <c r="AH111" s="266"/>
      <c r="AI111" s="266"/>
      <c r="AJ111" s="266"/>
    </row>
    <row r="112" spans="1:36" s="2" customFormat="1">
      <c r="A112"/>
      <c r="B112"/>
      <c r="C112"/>
      <c r="D112"/>
      <c r="E112"/>
      <c r="F112" s="20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F112" s="266"/>
      <c r="AG112" s="266"/>
      <c r="AH112" s="266"/>
      <c r="AI112" s="266"/>
      <c r="AJ112" s="266"/>
    </row>
    <row r="113" spans="1:36" s="2" customFormat="1">
      <c r="A113"/>
      <c r="B113"/>
      <c r="C113"/>
      <c r="D113"/>
      <c r="E113"/>
      <c r="F113" s="20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F113" s="266"/>
      <c r="AG113" s="266"/>
      <c r="AH113" s="266"/>
      <c r="AI113" s="266"/>
      <c r="AJ113" s="266"/>
    </row>
    <row r="114" spans="1:36" s="2" customFormat="1">
      <c r="A114"/>
      <c r="B114"/>
      <c r="C114"/>
      <c r="D114"/>
      <c r="E114"/>
      <c r="F114" s="20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F114" s="266"/>
      <c r="AG114" s="266"/>
      <c r="AH114" s="266"/>
      <c r="AI114" s="266"/>
      <c r="AJ114" s="266"/>
    </row>
    <row r="115" spans="1:36" s="2" customFormat="1">
      <c r="A115"/>
      <c r="B115"/>
      <c r="C115"/>
      <c r="D115"/>
      <c r="E115"/>
      <c r="F115" s="20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F115" s="266"/>
      <c r="AG115" s="266"/>
      <c r="AH115" s="266"/>
      <c r="AI115" s="266"/>
      <c r="AJ115" s="266"/>
    </row>
    <row r="116" spans="1:36" s="2" customFormat="1">
      <c r="A116"/>
      <c r="B116"/>
      <c r="C116"/>
      <c r="D116"/>
      <c r="E116"/>
      <c r="F116" s="20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F116" s="266"/>
      <c r="AG116" s="266"/>
      <c r="AH116" s="266"/>
      <c r="AI116" s="266"/>
      <c r="AJ116" s="266"/>
    </row>
    <row r="117" spans="1:36" s="2" customFormat="1">
      <c r="A117"/>
      <c r="B117"/>
      <c r="C117"/>
      <c r="D117"/>
      <c r="E117"/>
      <c r="F117" s="20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F117" s="266"/>
      <c r="AG117" s="266"/>
      <c r="AH117" s="266"/>
      <c r="AI117" s="266"/>
      <c r="AJ117" s="266"/>
    </row>
    <row r="118" spans="1:36" s="2" customFormat="1">
      <c r="A118"/>
      <c r="B118"/>
      <c r="C118"/>
      <c r="D118"/>
      <c r="E118"/>
      <c r="F118" s="20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F118" s="266"/>
      <c r="AG118" s="266"/>
      <c r="AH118" s="266"/>
      <c r="AI118" s="266"/>
      <c r="AJ118" s="266"/>
    </row>
    <row r="119" spans="1:36" s="2" customFormat="1">
      <c r="A119"/>
      <c r="B119"/>
      <c r="C119"/>
      <c r="D119"/>
      <c r="E119"/>
      <c r="F119" s="20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F119" s="266"/>
      <c r="AG119" s="266"/>
      <c r="AH119" s="266"/>
      <c r="AI119" s="266"/>
      <c r="AJ119" s="266"/>
    </row>
    <row r="120" spans="1:36" s="2" customFormat="1">
      <c r="A120"/>
      <c r="B120"/>
      <c r="C120"/>
      <c r="D120"/>
      <c r="E120"/>
      <c r="F120" s="20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F120" s="266"/>
      <c r="AG120" s="266"/>
      <c r="AH120" s="266"/>
      <c r="AI120" s="266"/>
      <c r="AJ120" s="266"/>
    </row>
    <row r="121" spans="1:36" s="2" customFormat="1">
      <c r="A121"/>
      <c r="B121"/>
      <c r="C121"/>
      <c r="D121"/>
      <c r="E121"/>
      <c r="F121" s="20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F121" s="266"/>
      <c r="AG121" s="266"/>
      <c r="AH121" s="266"/>
      <c r="AI121" s="266"/>
      <c r="AJ121" s="266"/>
    </row>
    <row r="122" spans="1:36" s="2" customFormat="1">
      <c r="A122"/>
      <c r="B122"/>
      <c r="C122"/>
      <c r="D122"/>
      <c r="E122"/>
      <c r="F122" s="20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F122" s="266"/>
      <c r="AG122" s="266"/>
      <c r="AH122" s="266"/>
      <c r="AI122" s="266"/>
      <c r="AJ122" s="266"/>
    </row>
    <row r="123" spans="1:36" s="2" customFormat="1">
      <c r="A123"/>
      <c r="B123"/>
      <c r="C123"/>
      <c r="D123"/>
      <c r="E123"/>
      <c r="F123" s="20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F123" s="266"/>
      <c r="AG123" s="266"/>
      <c r="AH123" s="266"/>
      <c r="AI123" s="266"/>
      <c r="AJ123" s="266"/>
    </row>
    <row r="124" spans="1:36" s="2" customFormat="1">
      <c r="A124"/>
      <c r="B124"/>
      <c r="C124"/>
      <c r="D124"/>
      <c r="E124"/>
      <c r="F124" s="20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F124" s="266"/>
      <c r="AG124" s="266"/>
      <c r="AH124" s="266"/>
      <c r="AI124" s="266"/>
      <c r="AJ124" s="266"/>
    </row>
    <row r="125" spans="1:36" s="2" customFormat="1">
      <c r="A125"/>
      <c r="B125"/>
      <c r="C125"/>
      <c r="D125"/>
      <c r="E125"/>
      <c r="F125" s="20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F125" s="266"/>
      <c r="AG125" s="266"/>
      <c r="AH125" s="266"/>
      <c r="AI125" s="266"/>
      <c r="AJ125" s="266"/>
    </row>
    <row r="126" spans="1:36" s="2" customFormat="1">
      <c r="A126"/>
      <c r="B126"/>
      <c r="C126"/>
      <c r="D126"/>
      <c r="E126"/>
      <c r="F126" s="20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F126" s="266"/>
      <c r="AG126" s="266"/>
      <c r="AH126" s="266"/>
      <c r="AI126" s="266"/>
      <c r="AJ126" s="266"/>
    </row>
    <row r="127" spans="1:36" s="2" customFormat="1">
      <c r="A127"/>
      <c r="B127"/>
      <c r="C127"/>
      <c r="D127"/>
      <c r="E127"/>
      <c r="F127" s="20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F127" s="266"/>
      <c r="AG127" s="266"/>
      <c r="AH127" s="266"/>
      <c r="AI127" s="266"/>
      <c r="AJ127" s="266"/>
    </row>
    <row r="128" spans="1:36" s="2" customFormat="1">
      <c r="A128"/>
      <c r="B128"/>
      <c r="C128"/>
      <c r="D128"/>
      <c r="E128"/>
      <c r="F128" s="20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F128" s="266"/>
      <c r="AG128" s="266"/>
      <c r="AH128" s="266"/>
      <c r="AI128" s="266"/>
      <c r="AJ128" s="266"/>
    </row>
    <row r="129" spans="1:36" s="2" customFormat="1">
      <c r="A129"/>
      <c r="B129"/>
      <c r="C129"/>
      <c r="D129"/>
      <c r="E129"/>
      <c r="F129" s="20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F129" s="266"/>
      <c r="AG129" s="266"/>
      <c r="AH129" s="266"/>
      <c r="AI129" s="266"/>
      <c r="AJ129" s="266"/>
    </row>
    <row r="130" spans="1:36" s="2" customFormat="1">
      <c r="A130"/>
      <c r="B130"/>
      <c r="C130"/>
      <c r="D130"/>
      <c r="E130"/>
      <c r="F130" s="20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F130" s="266"/>
      <c r="AG130" s="266"/>
      <c r="AH130" s="266"/>
      <c r="AI130" s="266"/>
      <c r="AJ130" s="266"/>
    </row>
    <row r="131" spans="1:36" s="2" customFormat="1">
      <c r="A131"/>
      <c r="B131"/>
      <c r="C131"/>
      <c r="D131"/>
      <c r="E131"/>
      <c r="F131" s="20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F131" s="266"/>
      <c r="AG131" s="266"/>
      <c r="AH131" s="266"/>
      <c r="AI131" s="266"/>
      <c r="AJ131" s="266"/>
    </row>
    <row r="132" spans="1:36" s="2" customFormat="1">
      <c r="A132"/>
      <c r="B132"/>
      <c r="C132"/>
      <c r="D132"/>
      <c r="E132"/>
      <c r="F132" s="20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F132" s="266"/>
      <c r="AG132" s="266"/>
      <c r="AH132" s="266"/>
      <c r="AI132" s="266"/>
      <c r="AJ132" s="266"/>
    </row>
    <row r="133" spans="1:36" s="2" customFormat="1">
      <c r="A133"/>
      <c r="B133"/>
      <c r="C133"/>
      <c r="D133"/>
      <c r="E133"/>
      <c r="F133" s="20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F133" s="266"/>
      <c r="AG133" s="266"/>
      <c r="AH133" s="266"/>
      <c r="AI133" s="266"/>
      <c r="AJ133" s="266"/>
    </row>
    <row r="134" spans="1:36" s="2" customFormat="1">
      <c r="A134"/>
      <c r="B134"/>
      <c r="C134"/>
      <c r="D134"/>
      <c r="E134"/>
      <c r="F134" s="20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F134" s="266"/>
      <c r="AG134" s="266"/>
      <c r="AH134" s="266"/>
      <c r="AI134" s="266"/>
      <c r="AJ134" s="266"/>
    </row>
    <row r="135" spans="1:36" s="2" customFormat="1">
      <c r="A135"/>
      <c r="B135"/>
      <c r="C135"/>
      <c r="D135"/>
      <c r="E135"/>
      <c r="F135" s="20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F135" s="266"/>
      <c r="AG135" s="266"/>
      <c r="AH135" s="266"/>
      <c r="AI135" s="266"/>
      <c r="AJ135" s="266"/>
    </row>
    <row r="136" spans="1:36" s="2" customFormat="1">
      <c r="A136"/>
      <c r="B136"/>
      <c r="C136"/>
      <c r="D136"/>
      <c r="E136"/>
      <c r="F136" s="20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F136" s="266"/>
      <c r="AG136" s="266"/>
      <c r="AH136" s="266"/>
      <c r="AI136" s="266"/>
      <c r="AJ136" s="266"/>
    </row>
    <row r="137" spans="1:36" s="2" customFormat="1">
      <c r="A137"/>
      <c r="B137"/>
      <c r="C137"/>
      <c r="D137"/>
      <c r="E137"/>
      <c r="F137" s="20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F137" s="266"/>
      <c r="AG137" s="266"/>
      <c r="AH137" s="266"/>
      <c r="AI137" s="266"/>
      <c r="AJ137" s="266"/>
    </row>
    <row r="138" spans="1:36" s="2" customFormat="1">
      <c r="A138"/>
      <c r="B138"/>
      <c r="C138"/>
      <c r="D138"/>
      <c r="E138"/>
      <c r="F138" s="20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F138" s="266"/>
      <c r="AG138" s="266"/>
      <c r="AH138" s="266"/>
      <c r="AI138" s="266"/>
      <c r="AJ138" s="266"/>
    </row>
    <row r="139" spans="1:36" s="2" customFormat="1">
      <c r="A139"/>
      <c r="B139"/>
      <c r="C139"/>
      <c r="D139"/>
      <c r="E139"/>
      <c r="F139" s="20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F139" s="266"/>
      <c r="AG139" s="266"/>
      <c r="AH139" s="266"/>
      <c r="AI139" s="266"/>
      <c r="AJ139" s="266"/>
    </row>
    <row r="140" spans="1:36">
      <c r="W140" s="265"/>
      <c r="X140" s="265"/>
      <c r="Y140" s="265"/>
      <c r="Z140" s="265"/>
      <c r="AA140" s="265"/>
      <c r="AB140" s="265"/>
    </row>
    <row r="141" spans="1:36">
      <c r="W141" s="265"/>
      <c r="X141" s="265"/>
      <c r="Y141" s="265"/>
      <c r="Z141" s="265"/>
      <c r="AA141" s="265"/>
      <c r="AB141" s="265"/>
    </row>
    <row r="142" spans="1:36">
      <c r="W142" s="265"/>
      <c r="X142" s="265"/>
      <c r="Y142" s="265"/>
      <c r="Z142" s="265"/>
      <c r="AA142" s="265"/>
      <c r="AB142" s="265"/>
    </row>
    <row r="143" spans="1:36">
      <c r="W143" s="265"/>
      <c r="X143" s="265"/>
      <c r="Y143" s="265"/>
      <c r="Z143" s="265"/>
      <c r="AA143" s="265"/>
      <c r="AB143" s="265"/>
    </row>
    <row r="144" spans="1:36">
      <c r="W144" s="265"/>
      <c r="X144" s="265"/>
      <c r="Y144" s="265"/>
      <c r="Z144" s="265"/>
      <c r="AA144" s="265"/>
      <c r="AB144" s="265"/>
    </row>
    <row r="145" spans="23:28">
      <c r="W145" s="265"/>
      <c r="X145" s="265"/>
      <c r="Y145" s="265"/>
      <c r="Z145" s="265"/>
      <c r="AA145" s="265"/>
      <c r="AB145" s="265"/>
    </row>
    <row r="146" spans="23:28">
      <c r="W146" s="265"/>
      <c r="X146" s="265"/>
      <c r="Y146" s="265"/>
      <c r="Z146" s="265"/>
      <c r="AA146" s="265"/>
      <c r="AB146" s="265"/>
    </row>
    <row r="147" spans="23:28">
      <c r="W147" s="265"/>
      <c r="X147" s="265"/>
      <c r="Y147" s="265"/>
      <c r="Z147" s="265"/>
      <c r="AA147" s="265"/>
      <c r="AB147" s="265"/>
    </row>
    <row r="148" spans="23:28">
      <c r="W148" s="265"/>
      <c r="X148" s="265"/>
      <c r="Y148" s="265"/>
      <c r="Z148" s="265"/>
      <c r="AA148" s="265"/>
      <c r="AB148" s="265"/>
    </row>
    <row r="149" spans="23:28">
      <c r="W149" s="265"/>
      <c r="X149" s="265"/>
      <c r="Y149" s="265"/>
      <c r="Z149" s="265"/>
      <c r="AA149" s="265"/>
      <c r="AB149" s="265"/>
    </row>
    <row r="150" spans="23:28">
      <c r="W150" s="265"/>
      <c r="X150" s="265"/>
      <c r="Y150" s="265"/>
      <c r="Z150" s="265"/>
      <c r="AA150" s="265"/>
      <c r="AB150" s="265"/>
    </row>
    <row r="151" spans="23:28">
      <c r="W151" s="265"/>
      <c r="X151" s="265"/>
      <c r="Y151" s="265"/>
      <c r="Z151" s="265"/>
      <c r="AA151" s="265"/>
      <c r="AB151" s="265"/>
    </row>
    <row r="152" spans="23:28">
      <c r="W152" s="265"/>
      <c r="X152" s="265"/>
      <c r="Y152" s="265"/>
      <c r="Z152" s="265"/>
      <c r="AA152" s="265"/>
      <c r="AB152" s="265"/>
    </row>
    <row r="153" spans="23:28">
      <c r="W153" s="265"/>
      <c r="X153" s="265"/>
      <c r="Y153" s="265"/>
      <c r="Z153" s="265"/>
      <c r="AA153" s="265"/>
      <c r="AB153" s="265"/>
    </row>
    <row r="154" spans="23:28">
      <c r="W154" s="265"/>
      <c r="X154" s="265"/>
      <c r="Y154" s="265"/>
      <c r="Z154" s="265"/>
      <c r="AA154" s="265"/>
      <c r="AB154" s="265"/>
    </row>
    <row r="155" spans="23:28">
      <c r="W155" s="265"/>
      <c r="X155" s="265"/>
      <c r="Y155" s="265"/>
      <c r="Z155" s="265"/>
      <c r="AA155" s="265"/>
      <c r="AB155" s="265"/>
    </row>
    <row r="156" spans="23:28">
      <c r="W156" s="265"/>
      <c r="X156" s="265"/>
      <c r="Y156" s="265"/>
      <c r="Z156" s="265"/>
      <c r="AA156" s="265"/>
      <c r="AB156" s="265"/>
    </row>
    <row r="157" spans="23:28">
      <c r="W157" s="265"/>
      <c r="X157" s="265"/>
      <c r="Y157" s="265"/>
      <c r="Z157" s="265"/>
      <c r="AA157" s="265"/>
      <c r="AB157" s="265"/>
    </row>
    <row r="158" spans="23:28">
      <c r="W158" s="265"/>
      <c r="X158" s="265"/>
      <c r="Y158" s="265"/>
      <c r="Z158" s="265"/>
      <c r="AA158" s="265"/>
      <c r="AB158" s="265"/>
    </row>
    <row r="159" spans="23:28">
      <c r="W159" s="265"/>
      <c r="X159" s="265"/>
      <c r="Y159" s="265"/>
      <c r="Z159" s="265"/>
      <c r="AA159" s="265"/>
      <c r="AB159" s="265"/>
    </row>
    <row r="160" spans="23:28">
      <c r="W160" s="265"/>
      <c r="X160" s="265"/>
      <c r="Y160" s="265"/>
      <c r="Z160" s="265"/>
      <c r="AA160" s="265"/>
      <c r="AB160" s="265"/>
    </row>
    <row r="161" spans="23:28">
      <c r="W161" s="265"/>
      <c r="X161" s="265"/>
      <c r="Y161" s="265"/>
      <c r="Z161" s="265"/>
      <c r="AA161" s="265"/>
      <c r="AB161" s="265"/>
    </row>
    <row r="162" spans="23:28">
      <c r="W162" s="265"/>
      <c r="X162" s="265"/>
      <c r="Y162" s="265"/>
      <c r="Z162" s="265"/>
      <c r="AA162" s="265"/>
      <c r="AB162" s="265"/>
    </row>
    <row r="163" spans="23:28">
      <c r="W163" s="265"/>
      <c r="X163" s="265"/>
      <c r="Y163" s="265"/>
      <c r="Z163" s="265"/>
      <c r="AA163" s="265"/>
      <c r="AB163" s="265"/>
    </row>
    <row r="164" spans="23:28">
      <c r="W164" s="265"/>
      <c r="X164" s="265"/>
      <c r="Y164" s="265"/>
      <c r="Z164" s="265"/>
      <c r="AA164" s="265"/>
      <c r="AB164" s="265"/>
    </row>
    <row r="165" spans="23:28">
      <c r="W165" s="265"/>
      <c r="X165" s="265"/>
      <c r="Y165" s="265"/>
      <c r="Z165" s="265"/>
      <c r="AA165" s="265"/>
      <c r="AB165" s="265"/>
    </row>
    <row r="166" spans="23:28">
      <c r="W166" s="265"/>
      <c r="X166" s="265"/>
      <c r="Y166" s="265"/>
      <c r="Z166" s="265"/>
      <c r="AA166" s="265"/>
      <c r="AB166" s="265"/>
    </row>
    <row r="167" spans="23:28">
      <c r="W167" s="265"/>
      <c r="X167" s="265"/>
      <c r="Y167" s="265"/>
      <c r="Z167" s="265"/>
      <c r="AA167" s="265"/>
      <c r="AB167" s="265"/>
    </row>
    <row r="168" spans="23:28">
      <c r="W168" s="265"/>
      <c r="X168" s="265"/>
      <c r="Y168" s="265"/>
      <c r="Z168" s="265"/>
      <c r="AA168" s="265"/>
      <c r="AB168" s="265"/>
    </row>
  </sheetData>
  <sortState xmlns:xlrd2="http://schemas.microsoft.com/office/spreadsheetml/2017/richdata2" ref="A19:XES39">
    <sortCondition ref="B19:B39"/>
  </sortState>
  <conditionalFormatting sqref="H2">
    <cfRule type="containsText" dxfId="7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pageSetUpPr fitToPage="1"/>
  </sheetPr>
  <dimension ref="A1:XES168"/>
  <sheetViews>
    <sheetView showGridLines="0" zoomScale="70" zoomScaleNormal="70" workbookViewId="0">
      <pane xSplit="6" ySplit="12" topLeftCell="G13" activePane="bottomRight" state="frozen"/>
      <selection activeCell="B71" sqref="B71"/>
      <selection pane="topRight" activeCell="B71" sqref="B71"/>
      <selection pane="bottomLeft" activeCell="B71" sqref="B71"/>
      <selection pane="bottomRight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65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65" customWidth="1"/>
    <col min="37" max="37" width="3.5703125" customWidth="1"/>
    <col min="38" max="38" width="11.5703125" customWidth="1"/>
  </cols>
  <sheetData>
    <row r="1" spans="1:4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40" ht="17.25" customHeight="1">
      <c r="A2" s="187" t="s">
        <v>35</v>
      </c>
      <c r="B2" s="186"/>
      <c r="C2" s="186"/>
      <c r="D2" s="187" t="s">
        <v>151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5"/>
      <c r="AN2" s="5"/>
    </row>
    <row r="3" spans="1:40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</row>
    <row r="4" spans="1:40" ht="15">
      <c r="A4" s="30"/>
      <c r="B4" s="4"/>
      <c r="C4" s="4"/>
      <c r="D4" s="4"/>
      <c r="F4" s="14"/>
    </row>
    <row r="5" spans="1:40" ht="15">
      <c r="A5" s="5" t="s">
        <v>172</v>
      </c>
      <c r="B5" s="4"/>
      <c r="C5" s="4"/>
      <c r="D5" s="246">
        <f>INDEX(Project_inputs!$J$90:$M$96, MATCH($D$2, Project_inputs!$C$90:$C$96, 0), MATCH($A5, Project_inputs!$J$89:$M$89,0))</f>
        <v>2020</v>
      </c>
    </row>
    <row r="6" spans="1:40" ht="15">
      <c r="A6" s="5" t="s">
        <v>30</v>
      </c>
      <c r="B6" s="4"/>
      <c r="C6" s="4"/>
      <c r="D6" s="246">
        <f>INDEX(Project_inputs!$J$90:$M$96, MATCH($D$2, Project_inputs!$C$90:$C$96, 0), MATCH($A6, Project_inputs!$J$89:$M$89,0))</f>
        <v>2022</v>
      </c>
    </row>
    <row r="7" spans="1:40" ht="15">
      <c r="A7" s="267" t="s">
        <v>18</v>
      </c>
      <c r="B7" s="4"/>
      <c r="C7" s="4"/>
      <c r="D7" s="32">
        <f>INDEX(Project_inputs!$J$90:$M$96, MATCH($D$2, Project_inputs!$C$90:$C$96, 0), MATCH($A7, Project_inputs!$J$89:$M$89,0))</f>
        <v>2022</v>
      </c>
    </row>
    <row r="8" spans="1:40" ht="15">
      <c r="A8" s="5"/>
      <c r="B8" s="4"/>
      <c r="C8" s="4"/>
      <c r="D8" s="31"/>
    </row>
    <row r="9" spans="1:40" ht="15">
      <c r="A9" s="5"/>
      <c r="B9" s="4"/>
      <c r="C9" s="4"/>
      <c r="D9" s="31"/>
    </row>
    <row r="10" spans="1:40" ht="15">
      <c r="A10" s="30"/>
      <c r="B10" s="4"/>
      <c r="C10" s="4"/>
      <c r="D10" s="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40">
      <c r="B11" s="114"/>
      <c r="C11" s="114"/>
      <c r="D11" s="114"/>
      <c r="E11" s="114"/>
      <c r="F11" s="114"/>
      <c r="G11" s="103"/>
      <c r="H11" s="114">
        <v>2019</v>
      </c>
      <c r="I11" s="114">
        <f>H11</f>
        <v>2019</v>
      </c>
      <c r="J11" s="115">
        <f>H11</f>
        <v>2019</v>
      </c>
      <c r="K11" s="114">
        <f t="shared" ref="K11:M11" si="0">H11+1</f>
        <v>2020</v>
      </c>
      <c r="L11" s="114">
        <f t="shared" si="0"/>
        <v>2020</v>
      </c>
      <c r="M11" s="115">
        <f t="shared" si="0"/>
        <v>2020</v>
      </c>
      <c r="N11" s="114">
        <f t="shared" ref="N11" si="1">K11+1</f>
        <v>2021</v>
      </c>
      <c r="O11" s="114">
        <f t="shared" ref="O11" si="2">L11+1</f>
        <v>2021</v>
      </c>
      <c r="P11" s="115">
        <f t="shared" ref="P11" si="3">M11+1</f>
        <v>2021</v>
      </c>
      <c r="Q11" s="114">
        <f t="shared" ref="Q11" si="4">N11+1</f>
        <v>2022</v>
      </c>
      <c r="R11" s="114">
        <f t="shared" ref="R11" si="5">O11+1</f>
        <v>2022</v>
      </c>
      <c r="S11" s="115">
        <f t="shared" ref="S11" si="6">P11+1</f>
        <v>2022</v>
      </c>
      <c r="T11" s="114">
        <f t="shared" ref="T11" si="7">Q11+1</f>
        <v>2023</v>
      </c>
      <c r="U11" s="114">
        <f t="shared" ref="U11" si="8">R11+1</f>
        <v>2023</v>
      </c>
      <c r="V11" s="115">
        <f t="shared" ref="V11" si="9">S11+1</f>
        <v>2023</v>
      </c>
      <c r="W11" s="114">
        <f t="shared" ref="W11" si="10">T11+1</f>
        <v>2024</v>
      </c>
      <c r="X11" s="114">
        <f t="shared" ref="X11" si="11">U11+1</f>
        <v>2024</v>
      </c>
      <c r="Y11" s="115">
        <f t="shared" ref="Y11" si="12">V11+1</f>
        <v>2024</v>
      </c>
      <c r="Z11" s="114">
        <f t="shared" ref="Z11" si="13">W11+1</f>
        <v>2025</v>
      </c>
      <c r="AA11" s="114">
        <f t="shared" ref="AA11" si="14">X11+1</f>
        <v>2025</v>
      </c>
      <c r="AB11" s="115">
        <f t="shared" ref="AB11" si="15">Y11+1</f>
        <v>2025</v>
      </c>
      <c r="AD11" s="116">
        <f>H11</f>
        <v>2019</v>
      </c>
      <c r="AE11" s="116">
        <f t="shared" ref="AE11:AJ11" si="16">AD11+1</f>
        <v>2020</v>
      </c>
      <c r="AF11" s="116">
        <f t="shared" si="16"/>
        <v>2021</v>
      </c>
      <c r="AG11" s="116">
        <f t="shared" si="16"/>
        <v>2022</v>
      </c>
      <c r="AH11" s="116">
        <f t="shared" si="16"/>
        <v>2023</v>
      </c>
      <c r="AI11" s="116">
        <f t="shared" si="16"/>
        <v>2024</v>
      </c>
      <c r="AJ11" s="116">
        <f t="shared" si="16"/>
        <v>2025</v>
      </c>
      <c r="AL11" s="114" t="s">
        <v>0</v>
      </c>
    </row>
    <row r="12" spans="1:40" s="8" customFormat="1" ht="15.75">
      <c r="A12" s="6"/>
      <c r="B12" s="85"/>
      <c r="C12" s="85"/>
      <c r="D12" s="85"/>
      <c r="E12" s="85"/>
      <c r="F12" s="85"/>
      <c r="G12" s="105"/>
      <c r="H12" s="85" t="s">
        <v>4</v>
      </c>
      <c r="I12" s="85" t="s">
        <v>1</v>
      </c>
      <c r="J12" s="101" t="s">
        <v>15</v>
      </c>
      <c r="K12" s="85" t="s">
        <v>4</v>
      </c>
      <c r="L12" s="85" t="s">
        <v>1</v>
      </c>
      <c r="M12" s="101" t="s">
        <v>15</v>
      </c>
      <c r="N12" s="85" t="s">
        <v>4</v>
      </c>
      <c r="O12" s="85" t="s">
        <v>1</v>
      </c>
      <c r="P12" s="101" t="s">
        <v>15</v>
      </c>
      <c r="Q12" s="85" t="s">
        <v>4</v>
      </c>
      <c r="R12" s="85" t="s">
        <v>1</v>
      </c>
      <c r="S12" s="101" t="s">
        <v>15</v>
      </c>
      <c r="T12" s="85" t="s">
        <v>4</v>
      </c>
      <c r="U12" s="85" t="s">
        <v>1</v>
      </c>
      <c r="V12" s="101" t="s">
        <v>15</v>
      </c>
      <c r="W12" s="85" t="s">
        <v>4</v>
      </c>
      <c r="X12" s="85" t="s">
        <v>1</v>
      </c>
      <c r="Y12" s="101" t="s">
        <v>15</v>
      </c>
      <c r="Z12" s="85" t="s">
        <v>4</v>
      </c>
      <c r="AA12" s="85" t="s">
        <v>1</v>
      </c>
      <c r="AB12" s="101" t="s">
        <v>15</v>
      </c>
      <c r="AC12"/>
      <c r="AD12" s="108" t="s">
        <v>0</v>
      </c>
      <c r="AE12" s="108" t="s">
        <v>0</v>
      </c>
      <c r="AF12" s="108" t="s">
        <v>0</v>
      </c>
      <c r="AG12" s="108" t="s">
        <v>0</v>
      </c>
      <c r="AH12" s="108" t="s">
        <v>0</v>
      </c>
      <c r="AI12" s="108" t="s">
        <v>0</v>
      </c>
      <c r="AJ12" s="108" t="s">
        <v>0</v>
      </c>
      <c r="AL12" s="108" t="s">
        <v>52</v>
      </c>
    </row>
    <row r="13" spans="1:40" s="8" customFormat="1" ht="15.75">
      <c r="A13" s="6"/>
      <c r="B13" s="6"/>
      <c r="C13" s="6"/>
      <c r="D13" s="6"/>
      <c r="E13" s="6"/>
      <c r="F13" s="6"/>
      <c r="G13" s="105"/>
      <c r="H13" s="281"/>
      <c r="I13" s="281"/>
      <c r="J13" s="282"/>
      <c r="K13" s="281"/>
      <c r="L13" s="281"/>
      <c r="M13" s="282"/>
      <c r="N13" s="281"/>
      <c r="O13" s="281"/>
      <c r="P13" s="282"/>
      <c r="Q13" s="281"/>
      <c r="R13" s="281"/>
      <c r="S13" s="282"/>
      <c r="T13" s="281"/>
      <c r="U13" s="281"/>
      <c r="V13" s="282"/>
      <c r="W13" s="281"/>
      <c r="X13" s="281"/>
      <c r="Y13" s="282"/>
      <c r="Z13" s="281"/>
      <c r="AA13" s="281"/>
      <c r="AB13" s="282"/>
      <c r="AC13"/>
      <c r="AD13" s="122"/>
      <c r="AE13" s="122"/>
      <c r="AF13" s="122"/>
      <c r="AG13" s="122"/>
      <c r="AH13" s="122"/>
      <c r="AI13" s="122"/>
      <c r="AJ13" s="122"/>
      <c r="AL13" s="122"/>
    </row>
    <row r="14" spans="1:40" ht="15">
      <c r="B14" s="9" t="s">
        <v>172</v>
      </c>
      <c r="C14" s="9"/>
      <c r="D14" s="9"/>
      <c r="E14" s="9"/>
      <c r="F14" s="9"/>
      <c r="G14" s="102"/>
      <c r="H14" s="9"/>
      <c r="I14" s="9"/>
      <c r="J14" s="102"/>
      <c r="K14" s="9"/>
      <c r="L14" s="9"/>
      <c r="M14" s="102"/>
      <c r="N14" s="9"/>
      <c r="O14" s="9"/>
      <c r="P14" s="102"/>
      <c r="Q14" s="9"/>
      <c r="R14" s="9"/>
      <c r="S14" s="102"/>
      <c r="T14" s="9"/>
      <c r="U14" s="9"/>
      <c r="V14" s="102"/>
      <c r="W14" s="9"/>
      <c r="X14" s="9"/>
      <c r="Y14" s="102"/>
      <c r="Z14" s="9"/>
      <c r="AA14" s="9"/>
      <c r="AB14" s="102"/>
      <c r="AC14" s="9"/>
      <c r="AD14" s="109"/>
      <c r="AE14" s="109"/>
      <c r="AF14" s="109"/>
      <c r="AG14" s="109"/>
      <c r="AH14" s="109"/>
      <c r="AI14" s="109"/>
      <c r="AJ14" s="109"/>
      <c r="AK14" s="9"/>
      <c r="AL14" s="109"/>
    </row>
    <row r="15" spans="1:40">
      <c r="D15" s="11" t="s">
        <v>172</v>
      </c>
      <c r="F15" s="12"/>
      <c r="G15" s="103"/>
      <c r="H15" s="285">
        <f>IF(H$11=$D$6, CRO_volumes!$J15*CRO_volumes!$K15,0)</f>
        <v>0</v>
      </c>
      <c r="I15" s="285">
        <f>IF(I$11=IF($D15=$A$5, $D$5, IF(OR($D15="ESV observed compliance", $D15 = $A$7),$D$7, $D$6)), SUMPRODUCT(CRO_volumes!$Q15:$U15,CRO_volumes!$Q$13:$U$13)+CRO_volumes!$O15,0)</f>
        <v>0</v>
      </c>
      <c r="J15" s="286">
        <f>IF(J$11=$D$6, CRO_volumes!$M15,0)</f>
        <v>0</v>
      </c>
      <c r="K15" s="285">
        <f>IF(K$11=$D$6, CRO_volumes!$J15*CRO_volumes!$K15,0)</f>
        <v>0</v>
      </c>
      <c r="L15" s="285">
        <f ca="1">IF(L$11=IF($D15=$A$5, $D$5, IF(OR($D15="ESV observed compliance", $D15 = $A$7),$D$7, $D$6)), SUMPRODUCT(CRO_volumes!$Q15:$U15,CRO_volumes!$Q$13:$U$13)+CRO_volumes!$O15,0)</f>
        <v>2158691.825632561</v>
      </c>
      <c r="M15" s="286">
        <f>IF(M$11=$D$6, CRO_volumes!$M15,0)</f>
        <v>0</v>
      </c>
      <c r="N15" s="285">
        <f>IF(N$11=$D$6, CRO_volumes!$J15*CRO_volumes!$K15,0)</f>
        <v>0</v>
      </c>
      <c r="O15" s="285">
        <f>IF(O$11=IF($D15=$A$5, $D$5, IF(OR($D15="ESV observed compliance", $D15 = $A$7),$D$7, $D$6)), SUMPRODUCT(CRO_volumes!$Q15:$U15,CRO_volumes!$Q$13:$U$13)+CRO_volumes!$O15,0)</f>
        <v>0</v>
      </c>
      <c r="P15" s="286">
        <f>IF(P$11=$D$6, CRO_volumes!$M15,0)</f>
        <v>0</v>
      </c>
      <c r="Q15" s="285">
        <f>IF(Q$11=$D$6, CRO_volumes!$J15*CRO_volumes!$K15,0)</f>
        <v>0</v>
      </c>
      <c r="R15" s="285">
        <f>IF(R$11=IF($D15=$A$5, $D$5, IF(OR($D15="ESV observed compliance", $D15 = $A$7),$D$7, $D$6)), SUMPRODUCT(CRO_volumes!$Q15:$U15,CRO_volumes!$Q$13:$U$13)+CRO_volumes!$O15,0)</f>
        <v>0</v>
      </c>
      <c r="S15" s="286">
        <f>IF(S$11=$D$6, CRO_volumes!$M15,0)</f>
        <v>0</v>
      </c>
      <c r="T15" s="285">
        <f>IF(T$11=$D$6, CRO_volumes!$J15*CRO_volumes!$K15,0)</f>
        <v>0</v>
      </c>
      <c r="U15" s="285">
        <f>IF(U$11=IF($D15=$A$5, $D$5, IF(OR($D15="ESV observed compliance", $D15 = $A$7),$D$7, $D$6)), SUMPRODUCT(CRO_volumes!$Q15:$U15,CRO_volumes!$Q$13:$U$13)+CRO_volumes!$O15,0)</f>
        <v>0</v>
      </c>
      <c r="V15" s="286">
        <f>IF(V$11=$D$6, CRO_volumes!$M15,0)</f>
        <v>0</v>
      </c>
      <c r="W15" s="285">
        <f>IF(W$11=$D$6, CRO_volumes!$J15*CRO_volumes!$K15,0)</f>
        <v>0</v>
      </c>
      <c r="X15" s="285">
        <f>IF(X$11=IF($D15=$A$5, $D$5, IF(OR($D15="ESV observed compliance", $D15 = $A$7),$D$7, $D$6)), SUMPRODUCT(CRO_volumes!$Q15:$U15,CRO_volumes!$Q$13:$U$13)+CRO_volumes!$O15,0)</f>
        <v>0</v>
      </c>
      <c r="Y15" s="286">
        <f>IF(Y$11=$D$6, CRO_volumes!$M15,0)</f>
        <v>0</v>
      </c>
      <c r="Z15" s="285">
        <f>IF(Z$11=$D$6, CRO_volumes!$J15*CRO_volumes!$K15,0)</f>
        <v>0</v>
      </c>
      <c r="AA15" s="285">
        <f>IF(AA$11=IF($D15=$A$5, $D$5, IF(OR($D15="ESV observed compliance", $D15 = $A$7),$D$7, $D$6)), SUMPRODUCT(CRO_volumes!$Q15:$U15,CRO_volumes!$Q$13:$U$13)+CRO_volumes!$O15,0)</f>
        <v>0</v>
      </c>
      <c r="AB15" s="286">
        <f>IF(AB$11=$D$6, CRO_volumes!$M15,0)</f>
        <v>0</v>
      </c>
      <c r="AC15" s="131"/>
      <c r="AD15" s="287">
        <f t="shared" ref="AD15:AJ15" si="17">SUMIF($H$11:$AB$11,AD$11, $H15:$AB15)</f>
        <v>0</v>
      </c>
      <c r="AE15" s="287">
        <f t="shared" ca="1" si="17"/>
        <v>2158691.825632561</v>
      </c>
      <c r="AF15" s="287">
        <f t="shared" si="17"/>
        <v>0</v>
      </c>
      <c r="AG15" s="287">
        <f t="shared" si="17"/>
        <v>0</v>
      </c>
      <c r="AH15" s="287">
        <f t="shared" si="17"/>
        <v>0</v>
      </c>
      <c r="AI15" s="287">
        <f t="shared" si="17"/>
        <v>0</v>
      </c>
      <c r="AJ15" s="287">
        <f t="shared" si="17"/>
        <v>0</v>
      </c>
      <c r="AK15" s="131"/>
      <c r="AL15" s="287">
        <f ca="1">SUM(AD15:AJ15)</f>
        <v>2158691.825632561</v>
      </c>
    </row>
    <row r="16" spans="1:40">
      <c r="D16" s="11"/>
      <c r="F16" s="12"/>
      <c r="G16" s="103"/>
      <c r="H16" s="47"/>
      <c r="I16" s="47"/>
      <c r="J16" s="103"/>
      <c r="K16" s="47"/>
      <c r="L16" s="47"/>
      <c r="M16" s="103"/>
      <c r="N16" s="47"/>
      <c r="O16" s="47"/>
      <c r="P16" s="103"/>
      <c r="Q16" s="47"/>
      <c r="R16" s="47"/>
      <c r="S16" s="103"/>
      <c r="T16" s="47"/>
      <c r="U16" s="47"/>
      <c r="V16" s="103"/>
      <c r="W16" s="47"/>
      <c r="X16" s="47"/>
      <c r="Y16" s="103"/>
      <c r="Z16" s="47"/>
      <c r="AA16" s="47"/>
      <c r="AB16" s="103"/>
      <c r="AC16" s="47"/>
      <c r="AD16" s="110"/>
      <c r="AE16" s="110"/>
      <c r="AF16" s="110"/>
      <c r="AG16" s="110"/>
      <c r="AH16" s="110"/>
      <c r="AI16" s="110"/>
      <c r="AJ16" s="110"/>
      <c r="AK16" s="47"/>
      <c r="AL16" s="110"/>
    </row>
    <row r="17" spans="2:38" ht="15">
      <c r="B17" s="9" t="s">
        <v>48</v>
      </c>
      <c r="F17" s="12"/>
      <c r="G17" s="103"/>
      <c r="H17" s="18"/>
      <c r="I17" s="18"/>
      <c r="J17" s="103"/>
      <c r="K17" s="18"/>
      <c r="L17" s="18"/>
      <c r="M17" s="103"/>
      <c r="N17" s="18"/>
      <c r="O17" s="18"/>
      <c r="P17" s="103"/>
      <c r="Q17" s="18"/>
      <c r="R17" s="18"/>
      <c r="S17" s="103"/>
      <c r="T17" s="18"/>
      <c r="U17" s="18"/>
      <c r="V17" s="103"/>
      <c r="W17" s="18"/>
      <c r="X17" s="18"/>
      <c r="Y17" s="103"/>
      <c r="Z17" s="18"/>
      <c r="AA17" s="18"/>
      <c r="AB17" s="103"/>
      <c r="AC17" s="265"/>
      <c r="AD17" s="110"/>
      <c r="AE17" s="110"/>
      <c r="AF17" s="110"/>
      <c r="AG17" s="110"/>
      <c r="AH17" s="110"/>
      <c r="AI17" s="110"/>
      <c r="AJ17" s="110"/>
      <c r="AK17" s="265"/>
      <c r="AL17" s="110"/>
    </row>
    <row r="18" spans="2:38">
      <c r="D18" s="17" t="s">
        <v>115</v>
      </c>
      <c r="F18" s="12"/>
      <c r="G18" s="103"/>
      <c r="H18" s="288">
        <f>IF(H$11=$D$6, CRO_volumes!$J18*CRO_volumes!$K18,0)</f>
        <v>0</v>
      </c>
      <c r="I18" s="285">
        <f>IF(I$11=IF($D18=$A$5, $D$5, IF(OR($D18="ESV observed compliance", $D18 = $A$7),$D$7, $D$6)), SUMPRODUCT(CRO_volumes!$Q18:$U18,CRO_volumes!$Q$13:$U$13)+CRO_volumes!$O18,0)</f>
        <v>0</v>
      </c>
      <c r="J18" s="286">
        <f>IF(J$11=$D$6, CRO_volumes!$M18,0)</f>
        <v>0</v>
      </c>
      <c r="K18" s="285">
        <f>IF(K$11=$D$6, CRO_volumes!$J18*CRO_volumes!$K18,0)</f>
        <v>0</v>
      </c>
      <c r="L18" s="285">
        <f>IF(L$11=IF($D18=$A$5, $D$5, IF(OR($D18="ESV observed compliance", $D18 = $A$7),$D$7, $D$6)), SUMPRODUCT(CRO_volumes!$Q18:$U18,CRO_volumes!$Q$13:$U$13)+CRO_volumes!$O18,0)</f>
        <v>0</v>
      </c>
      <c r="M18" s="286">
        <f>IF(M$11=$D$6, CRO_volumes!$M18,0)</f>
        <v>0</v>
      </c>
      <c r="N18" s="285">
        <f>IF(N$11=$D$6, CRO_volumes!$J18*CRO_volumes!$K18,0)</f>
        <v>0</v>
      </c>
      <c r="O18" s="285">
        <f>IF(O$11=IF($D18=$A$5, $D$5, IF(OR($D18="ESV observed compliance", $D18 = $A$7),$D$7, $D$6)), SUMPRODUCT(CRO_volumes!$Q18:$U18,CRO_volumes!$Q$13:$U$13)+CRO_volumes!$O18,0)</f>
        <v>0</v>
      </c>
      <c r="P18" s="286">
        <f>IF(P$11=$D$6, CRO_volumes!$M18,0)</f>
        <v>0</v>
      </c>
      <c r="Q18" s="285">
        <f>IF(Q$11=$D$6, CRO_volumes!$J18*CRO_volumes!$K18,0)</f>
        <v>32836.238080765805</v>
      </c>
      <c r="R18" s="285">
        <f ca="1">IF(R$11=IF($D18=$A$5, $D$5, IF(OR($D18="ESV observed compliance", $D18 = $A$7),$D$7, $D$6)), SUMPRODUCT(CRO_volumes!$Q18:$U18,CRO_volumes!$Q$13:$U$13)+CRO_volumes!$O18,0)</f>
        <v>192668.78831522804</v>
      </c>
      <c r="S18" s="286">
        <f>IF(S$11=$D$6, CRO_volumes!$M18,0)</f>
        <v>0</v>
      </c>
      <c r="T18" s="285">
        <f>IF(T$11=$D$6, CRO_volumes!$J18*CRO_volumes!$K18,0)</f>
        <v>0</v>
      </c>
      <c r="U18" s="285">
        <f>IF(U$11=IF($D18=$A$5, $D$5, IF(OR($D18="ESV observed compliance", $D18 = $A$7),$D$7, $D$6)), SUMPRODUCT(CRO_volumes!$Q18:$U18,CRO_volumes!$Q$13:$U$13)+CRO_volumes!$O18,0)</f>
        <v>0</v>
      </c>
      <c r="V18" s="286">
        <f>IF(V$11=$D$6, CRO_volumes!$M18,0)</f>
        <v>0</v>
      </c>
      <c r="W18" s="285">
        <f>IF(W$11=$D$6, CRO_volumes!$J18*CRO_volumes!$K18,0)</f>
        <v>0</v>
      </c>
      <c r="X18" s="285">
        <f>IF(X$11=IF($D18=$A$5, $D$5, IF(OR($D18="ESV observed compliance", $D18 = $A$7),$D$7, $D$6)), SUMPRODUCT(CRO_volumes!$Q18:$U18,CRO_volumes!$Q$13:$U$13)+CRO_volumes!$O18,0)</f>
        <v>0</v>
      </c>
      <c r="Y18" s="286">
        <f>IF(Y$11=$D$6, CRO_volumes!$M18,0)</f>
        <v>0</v>
      </c>
      <c r="Z18" s="285">
        <f>IF(Z$11=$D$6, CRO_volumes!$J18*CRO_volumes!$K18,0)</f>
        <v>0</v>
      </c>
      <c r="AA18" s="285">
        <f>IF(AA$11=IF($D18=$A$5, $D$5, IF(OR($D18="ESV observed compliance", $D18 = $A$7),$D$7, $D$6)), SUMPRODUCT(CRO_volumes!$Q18:$U18,CRO_volumes!$Q$13:$U$13)+CRO_volumes!$O18,0)</f>
        <v>0</v>
      </c>
      <c r="AB18" s="286">
        <f>IF(AB$11=$D$6, CRO_volumes!$M18,0)</f>
        <v>0</v>
      </c>
      <c r="AC18" s="131"/>
      <c r="AD18" s="287">
        <f t="shared" ref="AD18:AJ23" si="18">SUMIF($H$11:$AB$11,AD$11, $H18:$AB18)</f>
        <v>0</v>
      </c>
      <c r="AE18" s="287">
        <f t="shared" si="18"/>
        <v>0</v>
      </c>
      <c r="AF18" s="287">
        <f t="shared" si="18"/>
        <v>0</v>
      </c>
      <c r="AG18" s="287">
        <f t="shared" ca="1" si="18"/>
        <v>225505.02639599383</v>
      </c>
      <c r="AH18" s="287">
        <f t="shared" si="18"/>
        <v>0</v>
      </c>
      <c r="AI18" s="287">
        <f t="shared" si="18"/>
        <v>0</v>
      </c>
      <c r="AJ18" s="287">
        <f t="shared" si="18"/>
        <v>0</v>
      </c>
      <c r="AK18" s="131"/>
      <c r="AL18" s="287">
        <f t="shared" ref="AL18" ca="1" si="19">SUM(AD18:AJ18)</f>
        <v>225505.02639599383</v>
      </c>
    </row>
    <row r="19" spans="2:38">
      <c r="D19" s="17" t="s">
        <v>116</v>
      </c>
      <c r="F19" s="12"/>
      <c r="G19" s="107"/>
      <c r="H19" s="288">
        <f>IF(H$11=$D$6, CRO_volumes!$J19*CRO_volumes!$K19,0)</f>
        <v>0</v>
      </c>
      <c r="I19" s="285">
        <f>IF(I$11=IF($D19=$A$5, $D$5, IF(OR($D19="ESV observed compliance", $D19 = $A$7),$D$7, $D$6)), SUMPRODUCT(CRO_volumes!$Q19:$U19,CRO_volumes!$Q$13:$U$13)+CRO_volumes!$O19,0)</f>
        <v>0</v>
      </c>
      <c r="J19" s="286">
        <f>IF(J$11=$D$6, CRO_volumes!$M19,0)</f>
        <v>0</v>
      </c>
      <c r="K19" s="285">
        <f>IF(K$11=$D$6, CRO_volumes!$J19*CRO_volumes!$K19,0)</f>
        <v>0</v>
      </c>
      <c r="L19" s="285">
        <f>IF(L$11=IF($D19=$A$5, $D$5, IF(OR($D19="ESV observed compliance", $D19 = $A$7),$D$7, $D$6)), SUMPRODUCT(CRO_volumes!$Q19:$U19,CRO_volumes!$Q$13:$U$13)+CRO_volumes!$O19,0)</f>
        <v>0</v>
      </c>
      <c r="M19" s="286">
        <f>IF(M$11=$D$6, CRO_volumes!$M19,0)</f>
        <v>0</v>
      </c>
      <c r="N19" s="285">
        <f>IF(N$11=$D$6, CRO_volumes!$J19*CRO_volumes!$K19,0)</f>
        <v>0</v>
      </c>
      <c r="O19" s="285">
        <f>IF(O$11=IF($D19=$A$5, $D$5, IF(OR($D19="ESV observed compliance", $D19 = $A$7),$D$7, $D$6)), SUMPRODUCT(CRO_volumes!$Q19:$U19,CRO_volumes!$Q$13:$U$13)+CRO_volumes!$O19,0)</f>
        <v>0</v>
      </c>
      <c r="P19" s="286">
        <f>IF(P$11=$D$6, CRO_volumes!$M19,0)</f>
        <v>0</v>
      </c>
      <c r="Q19" s="285">
        <f>IF(Q$11=$D$6, CRO_volumes!$J19*CRO_volumes!$K19,0)</f>
        <v>471749.93091315997</v>
      </c>
      <c r="R19" s="285">
        <f ca="1">IF(R$11=IF($D19=$A$5, $D$5, IF(OR($D19="ESV observed compliance", $D19 = $A$7),$D$7, $D$6)), SUMPRODUCT(CRO_volumes!$Q19:$U19,CRO_volumes!$Q$13:$U$13)+CRO_volumes!$O19,0)</f>
        <v>1730779.5311397167</v>
      </c>
      <c r="S19" s="286">
        <f>IF(S$11=$D$6, CRO_volumes!$M19,0)</f>
        <v>0</v>
      </c>
      <c r="T19" s="285">
        <f>IF(T$11=$D$6, CRO_volumes!$J19*CRO_volumes!$K19,0)</f>
        <v>0</v>
      </c>
      <c r="U19" s="285">
        <f>IF(U$11=IF($D19=$A$5, $D$5, IF(OR($D19="ESV observed compliance", $D19 = $A$7),$D$7, $D$6)), SUMPRODUCT(CRO_volumes!$Q19:$U19,CRO_volumes!$Q$13:$U$13)+CRO_volumes!$O19,0)</f>
        <v>0</v>
      </c>
      <c r="V19" s="286">
        <f>IF(V$11=$D$6, CRO_volumes!$M19,0)</f>
        <v>0</v>
      </c>
      <c r="W19" s="285">
        <f>IF(W$11=$D$6, CRO_volumes!$J19*CRO_volumes!$K19,0)</f>
        <v>0</v>
      </c>
      <c r="X19" s="285">
        <f>IF(X$11=IF($D19=$A$5, $D$5, IF(OR($D19="ESV observed compliance", $D19 = $A$7),$D$7, $D$6)), SUMPRODUCT(CRO_volumes!$Q19:$U19,CRO_volumes!$Q$13:$U$13)+CRO_volumes!$O19,0)</f>
        <v>0</v>
      </c>
      <c r="Y19" s="286">
        <f>IF(Y$11=$D$6, CRO_volumes!$M19,0)</f>
        <v>0</v>
      </c>
      <c r="Z19" s="285">
        <f>IF(Z$11=$D$6, CRO_volumes!$J19*CRO_volumes!$K19,0)</f>
        <v>0</v>
      </c>
      <c r="AA19" s="285">
        <f>IF(AA$11=IF($D19=$A$5, $D$5, IF(OR($D19="ESV observed compliance", $D19 = $A$7),$D$7, $D$6)), SUMPRODUCT(CRO_volumes!$Q19:$U19,CRO_volumes!$Q$13:$U$13)+CRO_volumes!$O19,0)</f>
        <v>0</v>
      </c>
      <c r="AB19" s="286">
        <f>IF(AB$11=$D$6, CRO_volumes!$M19,0)</f>
        <v>0</v>
      </c>
      <c r="AC19" s="131"/>
      <c r="AD19" s="287">
        <f t="shared" si="18"/>
        <v>0</v>
      </c>
      <c r="AE19" s="287">
        <f t="shared" si="18"/>
        <v>0</v>
      </c>
      <c r="AF19" s="287">
        <f t="shared" si="18"/>
        <v>0</v>
      </c>
      <c r="AG19" s="287">
        <f t="shared" ca="1" si="18"/>
        <v>2202529.4620528766</v>
      </c>
      <c r="AH19" s="287">
        <f t="shared" si="18"/>
        <v>0</v>
      </c>
      <c r="AI19" s="287">
        <f t="shared" si="18"/>
        <v>0</v>
      </c>
      <c r="AJ19" s="287">
        <f t="shared" si="18"/>
        <v>0</v>
      </c>
      <c r="AK19" s="131"/>
      <c r="AL19" s="287">
        <f t="shared" ref="AL19:AL23" ca="1" si="20">SUM(AD19:AJ19)</f>
        <v>2202529.4620528766</v>
      </c>
    </row>
    <row r="20" spans="2:38">
      <c r="D20" t="s">
        <v>79</v>
      </c>
      <c r="F20" s="12"/>
      <c r="G20" s="103"/>
      <c r="H20" s="288">
        <f>IF(H$11=$D$6, CRO_volumes!$J20*CRO_volumes!$K20,0)</f>
        <v>0</v>
      </c>
      <c r="I20" s="285">
        <f>IF(I$11=IF($D20=$A$5, $D$5, IF(OR($D20="ESV observed compliance", $D20 = $A$7),$D$7, $D$6)), SUMPRODUCT(CRO_volumes!$Q20:$U20,CRO_volumes!$Q$13:$U$13)+CRO_volumes!$O20,0)</f>
        <v>0</v>
      </c>
      <c r="J20" s="286">
        <f>IF(J$11=$D$6, CRO_volumes!$M20,0)</f>
        <v>0</v>
      </c>
      <c r="K20" s="285">
        <f>IF(K$11=$D$6, CRO_volumes!$J20*CRO_volumes!$K20,0)</f>
        <v>0</v>
      </c>
      <c r="L20" s="285">
        <f>IF(L$11=IF($D20=$A$5, $D$5, IF(OR($D20="ESV observed compliance", $D20 = $A$7),$D$7, $D$6)), SUMPRODUCT(CRO_volumes!$Q20:$U20,CRO_volumes!$Q$13:$U$13)+CRO_volumes!$O20,0)</f>
        <v>0</v>
      </c>
      <c r="M20" s="286">
        <f>IF(M$11=$D$6, CRO_volumes!$M20,0)</f>
        <v>0</v>
      </c>
      <c r="N20" s="285">
        <f>IF(N$11=$D$6, CRO_volumes!$J20*CRO_volumes!$K20,0)</f>
        <v>0</v>
      </c>
      <c r="O20" s="285">
        <f>IF(O$11=IF($D20=$A$5, $D$5, IF(OR($D20="ESV observed compliance", $D20 = $A$7),$D$7, $D$6)), SUMPRODUCT(CRO_volumes!$Q20:$U20,CRO_volumes!$Q$13:$U$13)+CRO_volumes!$O20,0)</f>
        <v>0</v>
      </c>
      <c r="P20" s="286">
        <f>IF(P$11=$D$6, CRO_volumes!$M20,0)</f>
        <v>0</v>
      </c>
      <c r="Q20" s="285">
        <f>IF(Q$11=$D$6, CRO_volumes!$J20*CRO_volumes!$K20,0)</f>
        <v>73040.234550771755</v>
      </c>
      <c r="R20" s="285">
        <f ca="1">IF(R$11=IF($D20=$A$5, $D$5, IF(OR($D20="ESV observed compliance", $D20 = $A$7),$D$7, $D$6)), SUMPRODUCT(CRO_volumes!$Q20:$U20,CRO_volumes!$Q$13:$U$13)+CRO_volumes!$O20,0)</f>
        <v>87064.696105253446</v>
      </c>
      <c r="S20" s="286">
        <f>IF(S$11=$D$6, CRO_volumes!$M20,0)</f>
        <v>0</v>
      </c>
      <c r="T20" s="285">
        <f>IF(T$11=$D$6, CRO_volumes!$J20*CRO_volumes!$K20,0)</f>
        <v>0</v>
      </c>
      <c r="U20" s="285">
        <f>IF(U$11=IF($D20=$A$5, $D$5, IF(OR($D20="ESV observed compliance", $D20 = $A$7),$D$7, $D$6)), SUMPRODUCT(CRO_volumes!$Q20:$U20,CRO_volumes!$Q$13:$U$13)+CRO_volumes!$O20,0)</f>
        <v>0</v>
      </c>
      <c r="V20" s="286">
        <f>IF(V$11=$D$6, CRO_volumes!$M20,0)</f>
        <v>0</v>
      </c>
      <c r="W20" s="285">
        <f>IF(W$11=$D$6, CRO_volumes!$J20*CRO_volumes!$K20,0)</f>
        <v>0</v>
      </c>
      <c r="X20" s="285">
        <f>IF(X$11=IF($D20=$A$5, $D$5, IF(OR($D20="ESV observed compliance", $D20 = $A$7),$D$7, $D$6)), SUMPRODUCT(CRO_volumes!$Q20:$U20,CRO_volumes!$Q$13:$U$13)+CRO_volumes!$O20,0)</f>
        <v>0</v>
      </c>
      <c r="Y20" s="286">
        <f>IF(Y$11=$D$6, CRO_volumes!$M20,0)</f>
        <v>0</v>
      </c>
      <c r="Z20" s="285">
        <f>IF(Z$11=$D$6, CRO_volumes!$J20*CRO_volumes!$K20,0)</f>
        <v>0</v>
      </c>
      <c r="AA20" s="285">
        <f>IF(AA$11=IF($D20=$A$5, $D$5, IF(OR($D20="ESV observed compliance", $D20 = $A$7),$D$7, $D$6)), SUMPRODUCT(CRO_volumes!$Q20:$U20,CRO_volumes!$Q$13:$U$13)+CRO_volumes!$O20,0)</f>
        <v>0</v>
      </c>
      <c r="AB20" s="286">
        <f>IF(AB$11=$D$6, CRO_volumes!$M20,0)</f>
        <v>0</v>
      </c>
      <c r="AC20" s="131"/>
      <c r="AD20" s="287">
        <f t="shared" si="18"/>
        <v>0</v>
      </c>
      <c r="AE20" s="287">
        <f t="shared" si="18"/>
        <v>0</v>
      </c>
      <c r="AF20" s="287">
        <f t="shared" si="18"/>
        <v>0</v>
      </c>
      <c r="AG20" s="287">
        <f t="shared" ca="1" si="18"/>
        <v>160104.93065602519</v>
      </c>
      <c r="AH20" s="287">
        <f t="shared" si="18"/>
        <v>0</v>
      </c>
      <c r="AI20" s="287">
        <f t="shared" si="18"/>
        <v>0</v>
      </c>
      <c r="AJ20" s="287">
        <f t="shared" si="18"/>
        <v>0</v>
      </c>
      <c r="AK20" s="131"/>
      <c r="AL20" s="287">
        <f t="shared" ca="1" si="20"/>
        <v>160104.93065602519</v>
      </c>
    </row>
    <row r="21" spans="2:38">
      <c r="D21" s="17" t="s">
        <v>71</v>
      </c>
      <c r="F21" s="12"/>
      <c r="G21" s="103"/>
      <c r="H21" s="288">
        <f>IF(H$11=$D$6, CRO_volumes!$J21*CRO_volumes!$K21,0)</f>
        <v>0</v>
      </c>
      <c r="I21" s="285">
        <f>IF(I$11=IF($D21=$A$5, $D$5, IF(OR($D21="ESV observed compliance", $D21 = $A$7),$D$7, $D$6)), SUMPRODUCT(CRO_volumes!$Q21:$U21,CRO_volumes!$Q$13:$U$13)+CRO_volumes!$O21,0)</f>
        <v>0</v>
      </c>
      <c r="J21" s="286">
        <f>IF(J$11=$D$6, CRO_volumes!$M21,0)</f>
        <v>0</v>
      </c>
      <c r="K21" s="285">
        <f>IF(K$11=$D$6, CRO_volumes!$J21*CRO_volumes!$K21,0)</f>
        <v>0</v>
      </c>
      <c r="L21" s="285">
        <f>IF(L$11=IF($D21=$A$5, $D$5, IF(OR($D21="ESV observed compliance", $D21 = $A$7),$D$7, $D$6)), SUMPRODUCT(CRO_volumes!$Q21:$U21,CRO_volumes!$Q$13:$U$13)+CRO_volumes!$O21,0)</f>
        <v>0</v>
      </c>
      <c r="M21" s="286">
        <f>IF(M$11=$D$6, CRO_volumes!$M21,0)</f>
        <v>0</v>
      </c>
      <c r="N21" s="285">
        <f>IF(N$11=$D$6, CRO_volumes!$J21*CRO_volumes!$K21,0)</f>
        <v>0</v>
      </c>
      <c r="O21" s="285">
        <f>IF(O$11=IF($D21=$A$5, $D$5, IF(OR($D21="ESV observed compliance", $D21 = $A$7),$D$7, $D$6)), SUMPRODUCT(CRO_volumes!$Q21:$U21,CRO_volumes!$Q$13:$U$13)+CRO_volumes!$O21,0)</f>
        <v>0</v>
      </c>
      <c r="P21" s="286">
        <f>IF(P$11=$D$6, CRO_volumes!$M21,0)</f>
        <v>0</v>
      </c>
      <c r="Q21" s="285">
        <f>IF(Q$11=$D$6, CRO_volumes!$J21*CRO_volumes!$K21,0)</f>
        <v>33816.113121906114</v>
      </c>
      <c r="R21" s="285">
        <f ca="1">IF(R$11=IF($D21=$A$5, $D$5, IF(OR($D21="ESV observed compliance", $D21 = $A$7),$D$7, $D$6)), SUMPRODUCT(CRO_volumes!$Q21:$U21,CRO_volumes!$Q$13:$U$13)+CRO_volumes!$O21,0)</f>
        <v>57411.399230162489</v>
      </c>
      <c r="S21" s="286">
        <f>IF(S$11=$D$6, CRO_volumes!$M21,0)</f>
        <v>0</v>
      </c>
      <c r="T21" s="285">
        <f>IF(T$11=$D$6, CRO_volumes!$J21*CRO_volumes!$K21,0)</f>
        <v>0</v>
      </c>
      <c r="U21" s="285">
        <f>IF(U$11=IF($D21=$A$5, $D$5, IF(OR($D21="ESV observed compliance", $D21 = $A$7),$D$7, $D$6)), SUMPRODUCT(CRO_volumes!$Q21:$U21,CRO_volumes!$Q$13:$U$13)+CRO_volumes!$O21,0)</f>
        <v>0</v>
      </c>
      <c r="V21" s="286">
        <f>IF(V$11=$D$6, CRO_volumes!$M21,0)</f>
        <v>0</v>
      </c>
      <c r="W21" s="285">
        <f>IF(W$11=$D$6, CRO_volumes!$J21*CRO_volumes!$K21,0)</f>
        <v>0</v>
      </c>
      <c r="X21" s="285">
        <f>IF(X$11=IF($D21=$A$5, $D$5, IF(OR($D21="ESV observed compliance", $D21 = $A$7),$D$7, $D$6)), SUMPRODUCT(CRO_volumes!$Q21:$U21,CRO_volumes!$Q$13:$U$13)+CRO_volumes!$O21,0)</f>
        <v>0</v>
      </c>
      <c r="Y21" s="286">
        <f>IF(Y$11=$D$6, CRO_volumes!$M21,0)</f>
        <v>0</v>
      </c>
      <c r="Z21" s="285">
        <f>IF(Z$11=$D$6, CRO_volumes!$J21*CRO_volumes!$K21,0)</f>
        <v>0</v>
      </c>
      <c r="AA21" s="285">
        <f>IF(AA$11=IF($D21=$A$5, $D$5, IF(OR($D21="ESV observed compliance", $D21 = $A$7),$D$7, $D$6)), SUMPRODUCT(CRO_volumes!$Q21:$U21,CRO_volumes!$Q$13:$U$13)+CRO_volumes!$O21,0)</f>
        <v>0</v>
      </c>
      <c r="AB21" s="286">
        <f>IF(AB$11=$D$6, CRO_volumes!$M21,0)</f>
        <v>0</v>
      </c>
      <c r="AC21" s="131"/>
      <c r="AD21" s="287">
        <f t="shared" si="18"/>
        <v>0</v>
      </c>
      <c r="AE21" s="287">
        <f t="shared" si="18"/>
        <v>0</v>
      </c>
      <c r="AF21" s="287">
        <f t="shared" si="18"/>
        <v>0</v>
      </c>
      <c r="AG21" s="287">
        <f t="shared" ca="1" si="18"/>
        <v>91227.512352068603</v>
      </c>
      <c r="AH21" s="287">
        <f t="shared" si="18"/>
        <v>0</v>
      </c>
      <c r="AI21" s="287">
        <f t="shared" si="18"/>
        <v>0</v>
      </c>
      <c r="AJ21" s="287">
        <f t="shared" si="18"/>
        <v>0</v>
      </c>
      <c r="AK21" s="131"/>
      <c r="AL21" s="287">
        <f t="shared" ca="1" si="20"/>
        <v>91227.512352068603</v>
      </c>
    </row>
    <row r="22" spans="2:38">
      <c r="D22" t="s">
        <v>5</v>
      </c>
      <c r="F22" s="12"/>
      <c r="G22" s="103"/>
      <c r="H22" s="288">
        <f>IF(H$11=$D$6, CRO_volumes!$J22*CRO_volumes!$K22,0)</f>
        <v>0</v>
      </c>
      <c r="I22" s="285">
        <f>IF(I$11=IF($D22=$A$5, $D$5, IF(OR($D22="ESV observed compliance", $D22 = $A$7),$D$7, $D$6)), SUMPRODUCT(CRO_volumes!$Q22:$U22,CRO_volumes!$Q$13:$U$13)+CRO_volumes!$O22,0)</f>
        <v>0</v>
      </c>
      <c r="J22" s="286">
        <f>IF(J$11=$D$6, CRO_volumes!$M22,0)</f>
        <v>0</v>
      </c>
      <c r="K22" s="285">
        <f>IF(K$11=$D$6, CRO_volumes!$J22*CRO_volumes!$K22,0)</f>
        <v>0</v>
      </c>
      <c r="L22" s="285">
        <f>IF(L$11=IF($D22=$A$5, $D$5, IF(OR($D22="ESV observed compliance", $D22 = $A$7),$D$7, $D$6)), SUMPRODUCT(CRO_volumes!$Q22:$U22,CRO_volumes!$Q$13:$U$13)+CRO_volumes!$O22,0)</f>
        <v>0</v>
      </c>
      <c r="M22" s="286">
        <f>IF(M$11=$D$6, CRO_volumes!$M22,0)</f>
        <v>0</v>
      </c>
      <c r="N22" s="285">
        <f>IF(N$11=$D$6, CRO_volumes!$J22*CRO_volumes!$K22,0)</f>
        <v>0</v>
      </c>
      <c r="O22" s="285">
        <f>IF(O$11=IF($D22=$A$5, $D$5, IF(OR($D22="ESV observed compliance", $D22 = $A$7),$D$7, $D$6)), SUMPRODUCT(CRO_volumes!$Q22:$U22,CRO_volumes!$Q$13:$U$13)+CRO_volumes!$O22,0)</f>
        <v>0</v>
      </c>
      <c r="P22" s="286">
        <f>IF(P$11=$D$6, CRO_volumes!$M22,0)</f>
        <v>0</v>
      </c>
      <c r="Q22" s="285">
        <f>IF(Q$11=$D$6, CRO_volumes!$J22*CRO_volumes!$K22,0)</f>
        <v>34653.245138364029</v>
      </c>
      <c r="R22" s="285">
        <f ca="1">IF(R$11=IF($D22=$A$5, $D$5, IF(OR($D22="ESV observed compliance", $D22 = $A$7),$D$7, $D$6)), SUMPRODUCT(CRO_volumes!$Q22:$U22,CRO_volumes!$Q$13:$U$13)+CRO_volumes!$O22,0)</f>
        <v>30590.658017002817</v>
      </c>
      <c r="S22" s="286">
        <f>IF(S$11=$D$6, CRO_volumes!$M22,0)</f>
        <v>0</v>
      </c>
      <c r="T22" s="285">
        <f>IF(T$11=$D$6, CRO_volumes!$J22*CRO_volumes!$K22,0)</f>
        <v>0</v>
      </c>
      <c r="U22" s="285">
        <f>IF(U$11=IF($D22=$A$5, $D$5, IF(OR($D22="ESV observed compliance", $D22 = $A$7),$D$7, $D$6)), SUMPRODUCT(CRO_volumes!$Q22:$U22,CRO_volumes!$Q$13:$U$13)+CRO_volumes!$O22,0)</f>
        <v>0</v>
      </c>
      <c r="V22" s="286">
        <f>IF(V$11=$D$6, CRO_volumes!$M22,0)</f>
        <v>0</v>
      </c>
      <c r="W22" s="285">
        <f>IF(W$11=$D$6, CRO_volumes!$J22*CRO_volumes!$K22,0)</f>
        <v>0</v>
      </c>
      <c r="X22" s="285">
        <f>IF(X$11=IF($D22=$A$5, $D$5, IF(OR($D22="ESV observed compliance", $D22 = $A$7),$D$7, $D$6)), SUMPRODUCT(CRO_volumes!$Q22:$U22,CRO_volumes!$Q$13:$U$13)+CRO_volumes!$O22,0)</f>
        <v>0</v>
      </c>
      <c r="Y22" s="286">
        <f>IF(Y$11=$D$6, CRO_volumes!$M22,0)</f>
        <v>0</v>
      </c>
      <c r="Z22" s="285">
        <f>IF(Z$11=$D$6, CRO_volumes!$J22*CRO_volumes!$K22,0)</f>
        <v>0</v>
      </c>
      <c r="AA22" s="285">
        <f>IF(AA$11=IF($D22=$A$5, $D$5, IF(OR($D22="ESV observed compliance", $D22 = $A$7),$D$7, $D$6)), SUMPRODUCT(CRO_volumes!$Q22:$U22,CRO_volumes!$Q$13:$U$13)+CRO_volumes!$O22,0)</f>
        <v>0</v>
      </c>
      <c r="AB22" s="286">
        <f>IF(AB$11=$D$6, CRO_volumes!$M22,0)</f>
        <v>0</v>
      </c>
      <c r="AC22" s="131"/>
      <c r="AD22" s="287">
        <f t="shared" si="18"/>
        <v>0</v>
      </c>
      <c r="AE22" s="287">
        <f t="shared" si="18"/>
        <v>0</v>
      </c>
      <c r="AF22" s="287">
        <f t="shared" si="18"/>
        <v>0</v>
      </c>
      <c r="AG22" s="287">
        <f t="shared" ca="1" si="18"/>
        <v>65243.903155366846</v>
      </c>
      <c r="AH22" s="287">
        <f t="shared" si="18"/>
        <v>0</v>
      </c>
      <c r="AI22" s="287">
        <f t="shared" si="18"/>
        <v>0</v>
      </c>
      <c r="AJ22" s="287">
        <f t="shared" si="18"/>
        <v>0</v>
      </c>
      <c r="AK22" s="131"/>
      <c r="AL22" s="287">
        <f t="shared" ca="1" si="20"/>
        <v>65243.903155366846</v>
      </c>
    </row>
    <row r="23" spans="2:38">
      <c r="D23" t="s">
        <v>6</v>
      </c>
      <c r="F23" s="12"/>
      <c r="G23" s="103"/>
      <c r="H23" s="288">
        <f>IF(H$11=$D$6, CRO_volumes!$J23*CRO_volumes!$K23,0)</f>
        <v>0</v>
      </c>
      <c r="I23" s="285">
        <f>IF(I$11=IF($D23=$A$5, $D$5, IF(OR($D23="ESV observed compliance", $D23 = $A$7),$D$7, $D$6)), SUMPRODUCT(CRO_volumes!$Q23:$U23,CRO_volumes!$Q$13:$U$13)+CRO_volumes!$O23,0)</f>
        <v>0</v>
      </c>
      <c r="J23" s="286">
        <f>IF(J$11=$D$6, CRO_volumes!$M23,0)</f>
        <v>0</v>
      </c>
      <c r="K23" s="285">
        <f>IF(K$11=$D$6, CRO_volumes!$J23*CRO_volumes!$K23,0)</f>
        <v>0</v>
      </c>
      <c r="L23" s="285">
        <f>IF(L$11=IF($D23=$A$5, $D$5, IF(OR($D23="ESV observed compliance", $D23 = $A$7),$D$7, $D$6)), SUMPRODUCT(CRO_volumes!$Q23:$U23,CRO_volumes!$Q$13:$U$13)+CRO_volumes!$O23,0)</f>
        <v>0</v>
      </c>
      <c r="M23" s="286">
        <f>IF(M$11=$D$6, CRO_volumes!$M23,0)</f>
        <v>0</v>
      </c>
      <c r="N23" s="285">
        <f>IF(N$11=$D$6, CRO_volumes!$J23*CRO_volumes!$K23,0)</f>
        <v>0</v>
      </c>
      <c r="O23" s="285">
        <f>IF(O$11=IF($D23=$A$5, $D$5, IF(OR($D23="ESV observed compliance", $D23 = $A$7),$D$7, $D$6)), SUMPRODUCT(CRO_volumes!$Q23:$U23,CRO_volumes!$Q$13:$U$13)+CRO_volumes!$O23,0)</f>
        <v>0</v>
      </c>
      <c r="P23" s="286">
        <f>IF(P$11=$D$6, CRO_volumes!$M23,0)</f>
        <v>0</v>
      </c>
      <c r="Q23" s="285">
        <f>IF(Q$11=$D$6, CRO_volumes!$J23*CRO_volumes!$K23,0)</f>
        <v>436702.32667225052</v>
      </c>
      <c r="R23" s="285">
        <f ca="1">IF(R$11=IF($D23=$A$5, $D$5, IF(OR($D23="ESV observed compliance", $D23 = $A$7),$D$7, $D$6)), SUMPRODUCT(CRO_volumes!$Q23:$U23,CRO_volumes!$Q$13:$U$13)+CRO_volumes!$O23,0)</f>
        <v>135015.31260907525</v>
      </c>
      <c r="S23" s="286">
        <f>IF(S$11=$D$6, CRO_volumes!$M23,0)</f>
        <v>0</v>
      </c>
      <c r="T23" s="285">
        <f>IF(T$11=$D$6, CRO_volumes!$J23*CRO_volumes!$K23,0)</f>
        <v>0</v>
      </c>
      <c r="U23" s="285">
        <f>IF(U$11=IF($D23=$A$5, $D$5, IF(OR($D23="ESV observed compliance", $D23 = $A$7),$D$7, $D$6)), SUMPRODUCT(CRO_volumes!$Q23:$U23,CRO_volumes!$Q$13:$U$13)+CRO_volumes!$O23,0)</f>
        <v>0</v>
      </c>
      <c r="V23" s="286">
        <f>IF(V$11=$D$6, CRO_volumes!$M23,0)</f>
        <v>0</v>
      </c>
      <c r="W23" s="285">
        <f>IF(W$11=$D$6, CRO_volumes!$J23*CRO_volumes!$K23,0)</f>
        <v>0</v>
      </c>
      <c r="X23" s="285">
        <f>IF(X$11=IF($D23=$A$5, $D$5, IF(OR($D23="ESV observed compliance", $D23 = $A$7),$D$7, $D$6)), SUMPRODUCT(CRO_volumes!$Q23:$U23,CRO_volumes!$Q$13:$U$13)+CRO_volumes!$O23,0)</f>
        <v>0</v>
      </c>
      <c r="Y23" s="286">
        <f>IF(Y$11=$D$6, CRO_volumes!$M23,0)</f>
        <v>0</v>
      </c>
      <c r="Z23" s="285">
        <f>IF(Z$11=$D$6, CRO_volumes!$J23*CRO_volumes!$K23,0)</f>
        <v>0</v>
      </c>
      <c r="AA23" s="285">
        <f>IF(AA$11=IF($D23=$A$5, $D$5, IF(OR($D23="ESV observed compliance", $D23 = $A$7),$D$7, $D$6)), SUMPRODUCT(CRO_volumes!$Q23:$U23,CRO_volumes!$Q$13:$U$13)+CRO_volumes!$O23,0)</f>
        <v>0</v>
      </c>
      <c r="AB23" s="286">
        <f>IF(AB$11=$D$6, CRO_volumes!$M23,0)</f>
        <v>0</v>
      </c>
      <c r="AC23" s="131"/>
      <c r="AD23" s="287">
        <f t="shared" si="18"/>
        <v>0</v>
      </c>
      <c r="AE23" s="287">
        <f t="shared" si="18"/>
        <v>0</v>
      </c>
      <c r="AF23" s="287">
        <f t="shared" si="18"/>
        <v>0</v>
      </c>
      <c r="AG23" s="287">
        <f t="shared" ca="1" si="18"/>
        <v>571717.63928132574</v>
      </c>
      <c r="AH23" s="287">
        <f t="shared" si="18"/>
        <v>0</v>
      </c>
      <c r="AI23" s="287">
        <f t="shared" si="18"/>
        <v>0</v>
      </c>
      <c r="AJ23" s="287">
        <f t="shared" si="18"/>
        <v>0</v>
      </c>
      <c r="AK23" s="131"/>
      <c r="AL23" s="287">
        <f t="shared" ca="1" si="20"/>
        <v>571717.63928132574</v>
      </c>
    </row>
    <row r="24" spans="2:38">
      <c r="D24" t="s">
        <v>20</v>
      </c>
      <c r="F24" s="12"/>
      <c r="G24" s="103"/>
      <c r="H24" s="288">
        <f>IF(H$11=$D$6, CRO_volumes!$J24*CRO_volumes!$K24,0)</f>
        <v>0</v>
      </c>
      <c r="I24" s="285">
        <f>IF(I$11=IF($D24=$A$5, $D$5, IF(OR($D24="ESV observed compliance", $D24 = $A$7),$D$7, $D$6)), SUMPRODUCT(CRO_volumes!$Q24:$U24,CRO_volumes!$Q$13:$U$13)+CRO_volumes!$O24,0)</f>
        <v>0</v>
      </c>
      <c r="J24" s="286">
        <f>IF(J$11=$D$6, CRO_volumes!$M24,0)</f>
        <v>0</v>
      </c>
      <c r="K24" s="285">
        <f>IF(K$11=$D$6, CRO_volumes!$J24*CRO_volumes!$K24,0)</f>
        <v>0</v>
      </c>
      <c r="L24" s="285">
        <f>IF(L$11=IF($D24=$A$5, $D$5, IF(OR($D24="ESV observed compliance", $D24 = $A$7),$D$7, $D$6)), SUMPRODUCT(CRO_volumes!$Q24:$U24,CRO_volumes!$Q$13:$U$13)+CRO_volumes!$O24,0)</f>
        <v>0</v>
      </c>
      <c r="M24" s="286">
        <f>IF(M$11=$D$6, CRO_volumes!$M24,0)</f>
        <v>0</v>
      </c>
      <c r="N24" s="285">
        <f>IF(N$11=$D$6, CRO_volumes!$J24*CRO_volumes!$K24,0)</f>
        <v>0</v>
      </c>
      <c r="O24" s="285">
        <f>IF(O$11=IF($D24=$A$5, $D$5, IF(OR($D24="ESV observed compliance", $D24 = $A$7),$D$7, $D$6)), SUMPRODUCT(CRO_volumes!$Q24:$U24,CRO_volumes!$Q$13:$U$13)+CRO_volumes!$O24,0)</f>
        <v>0</v>
      </c>
      <c r="P24" s="286">
        <f>IF(P$11=$D$6, CRO_volumes!$M24,0)</f>
        <v>0</v>
      </c>
      <c r="Q24" s="285">
        <f>IF(Q$11=$D$6, CRO_volumes!$J24*CRO_volumes!$K24,0)</f>
        <v>4097.9202113677129</v>
      </c>
      <c r="R24" s="285">
        <f ca="1">IF(R$11=IF($D24=$A$5, $D$5, IF(OR($D24="ESV observed compliance", $D24 = $A$7),$D$7, $D$6)), SUMPRODUCT(CRO_volumes!$Q24:$U24,CRO_volumes!$Q$13:$U$13)+CRO_volumes!$O24,0)</f>
        <v>38704.261015536962</v>
      </c>
      <c r="S24" s="286">
        <f>IF(S$11=$D$6, CRO_volumes!$M24,0)</f>
        <v>0</v>
      </c>
      <c r="T24" s="285">
        <f>IF(T$11=$D$6, CRO_volumes!$J24*CRO_volumes!$K24,0)</f>
        <v>0</v>
      </c>
      <c r="U24" s="285">
        <f>IF(U$11=IF($D24=$A$5, $D$5, IF(OR($D24="ESV observed compliance", $D24 = $A$7),$D$7, $D$6)), SUMPRODUCT(CRO_volumes!$Q24:$U24,CRO_volumes!$Q$13:$U$13)+CRO_volumes!$O24,0)</f>
        <v>0</v>
      </c>
      <c r="V24" s="286">
        <f>IF(V$11=$D$6, CRO_volumes!$M24,0)</f>
        <v>0</v>
      </c>
      <c r="W24" s="285">
        <f>IF(W$11=$D$6, CRO_volumes!$J24*CRO_volumes!$K24,0)</f>
        <v>0</v>
      </c>
      <c r="X24" s="285">
        <f>IF(X$11=IF($D24=$A$5, $D$5, IF(OR($D24="ESV observed compliance", $D24 = $A$7),$D$7, $D$6)), SUMPRODUCT(CRO_volumes!$Q24:$U24,CRO_volumes!$Q$13:$U$13)+CRO_volumes!$O24,0)</f>
        <v>0</v>
      </c>
      <c r="Y24" s="286">
        <f>IF(Y$11=$D$6, CRO_volumes!$M24,0)</f>
        <v>0</v>
      </c>
      <c r="Z24" s="285">
        <f>IF(Z$11=$D$6, CRO_volumes!$J24*CRO_volumes!$K24,0)</f>
        <v>0</v>
      </c>
      <c r="AA24" s="285">
        <f>IF(AA$11=IF($D24=$A$5, $D$5, IF(OR($D24="ESV observed compliance", $D24 = $A$7),$D$7, $D$6)), SUMPRODUCT(CRO_volumes!$Q24:$U24,CRO_volumes!$Q$13:$U$13)+CRO_volumes!$O24,0)</f>
        <v>0</v>
      </c>
      <c r="AB24" s="286">
        <f>IF(AB$11=$D$6, CRO_volumes!$M24,0)</f>
        <v>0</v>
      </c>
      <c r="AC24" s="131"/>
      <c r="AD24" s="287">
        <f t="shared" ref="AD24:AJ38" si="21">SUMIF($H$11:$AB$11,AD$11, $H24:$AB24)</f>
        <v>0</v>
      </c>
      <c r="AE24" s="287">
        <f t="shared" si="21"/>
        <v>0</v>
      </c>
      <c r="AF24" s="287">
        <f t="shared" si="21"/>
        <v>0</v>
      </c>
      <c r="AG24" s="287">
        <f t="shared" ca="1" si="21"/>
        <v>42802.181226904679</v>
      </c>
      <c r="AH24" s="287">
        <f t="shared" si="21"/>
        <v>0</v>
      </c>
      <c r="AI24" s="287">
        <f t="shared" si="21"/>
        <v>0</v>
      </c>
      <c r="AJ24" s="287">
        <f t="shared" si="21"/>
        <v>0</v>
      </c>
      <c r="AK24" s="131"/>
      <c r="AL24" s="287">
        <f t="shared" ref="AL24:AL38" ca="1" si="22">SUM(AD24:AJ24)</f>
        <v>42802.181226904679</v>
      </c>
    </row>
    <row r="25" spans="2:38">
      <c r="D25" t="s">
        <v>105</v>
      </c>
      <c r="F25" s="12"/>
      <c r="G25" s="103"/>
      <c r="H25" s="288">
        <f>IF(H$11=$D$6, CRO_volumes!$J25*CRO_volumes!$K25,0)</f>
        <v>0</v>
      </c>
      <c r="I25" s="285">
        <f>IF(I$11=IF($D25=$A$5, $D$5, IF(OR($D25="ESV observed compliance", $D25 = $A$7),$D$7, $D$6)), SUMPRODUCT(CRO_volumes!$Q25:$U25,CRO_volumes!$Q$13:$U$13)+CRO_volumes!$O25,0)</f>
        <v>0</v>
      </c>
      <c r="J25" s="286">
        <f>IF(J$11=$D$6, CRO_volumes!$M25,0)</f>
        <v>0</v>
      </c>
      <c r="K25" s="285">
        <f>IF(K$11=$D$6, CRO_volumes!$J25*CRO_volumes!$K25,0)</f>
        <v>0</v>
      </c>
      <c r="L25" s="285">
        <f>IF(L$11=IF($D25=$A$5, $D$5, IF(OR($D25="ESV observed compliance", $D25 = $A$7),$D$7, $D$6)), SUMPRODUCT(CRO_volumes!$Q25:$U25,CRO_volumes!$Q$13:$U$13)+CRO_volumes!$O25,0)</f>
        <v>0</v>
      </c>
      <c r="M25" s="286">
        <f>IF(M$11=$D$6, CRO_volumes!$M25,0)</f>
        <v>0</v>
      </c>
      <c r="N25" s="285">
        <f>IF(N$11=$D$6, CRO_volumes!$J25*CRO_volumes!$K25,0)</f>
        <v>0</v>
      </c>
      <c r="O25" s="285">
        <f>IF(O$11=IF($D25=$A$5, $D$5, IF(OR($D25="ESV observed compliance", $D25 = $A$7),$D$7, $D$6)), SUMPRODUCT(CRO_volumes!$Q25:$U25,CRO_volumes!$Q$13:$U$13)+CRO_volumes!$O25,0)</f>
        <v>0</v>
      </c>
      <c r="P25" s="286">
        <f>IF(P$11=$D$6, CRO_volumes!$M25,0)</f>
        <v>0</v>
      </c>
      <c r="Q25" s="285">
        <f>IF(Q$11=$D$6, CRO_volumes!$J25*CRO_volumes!$K25,0)</f>
        <v>202762.07055048447</v>
      </c>
      <c r="R25" s="285">
        <f ca="1">IF(R$11=IF($D25=$A$5, $D$5, IF(OR($D25="ESV observed compliance", $D25 = $A$7),$D$7, $D$6)), SUMPRODUCT(CRO_volumes!$Q25:$U25,CRO_volumes!$Q$13:$U$13)+CRO_volumes!$O25,0)</f>
        <v>78105.881006189331</v>
      </c>
      <c r="S25" s="286">
        <f>IF(S$11=$D$6, CRO_volumes!$M25,0)</f>
        <v>0</v>
      </c>
      <c r="T25" s="285">
        <f>IF(T$11=$D$6, CRO_volumes!$J25*CRO_volumes!$K25,0)</f>
        <v>0</v>
      </c>
      <c r="U25" s="285">
        <f>IF(U$11=IF($D25=$A$5, $D$5, IF(OR($D25="ESV observed compliance", $D25 = $A$7),$D$7, $D$6)), SUMPRODUCT(CRO_volumes!$Q25:$U25,CRO_volumes!$Q$13:$U$13)+CRO_volumes!$O25,0)</f>
        <v>0</v>
      </c>
      <c r="V25" s="286">
        <f>IF(V$11=$D$6, CRO_volumes!$M25,0)</f>
        <v>0</v>
      </c>
      <c r="W25" s="285">
        <f>IF(W$11=$D$6, CRO_volumes!$J25*CRO_volumes!$K25,0)</f>
        <v>0</v>
      </c>
      <c r="X25" s="285">
        <f>IF(X$11=IF($D25=$A$5, $D$5, IF(OR($D25="ESV observed compliance", $D25 = $A$7),$D$7, $D$6)), SUMPRODUCT(CRO_volumes!$Q25:$U25,CRO_volumes!$Q$13:$U$13)+CRO_volumes!$O25,0)</f>
        <v>0</v>
      </c>
      <c r="Y25" s="286">
        <f>IF(Y$11=$D$6, CRO_volumes!$M25,0)</f>
        <v>0</v>
      </c>
      <c r="Z25" s="285">
        <f>IF(Z$11=$D$6, CRO_volumes!$J25*CRO_volumes!$K25,0)</f>
        <v>0</v>
      </c>
      <c r="AA25" s="285">
        <f>IF(AA$11=IF($D25=$A$5, $D$5, IF(OR($D25="ESV observed compliance", $D25 = $A$7),$D$7, $D$6)), SUMPRODUCT(CRO_volumes!$Q25:$U25,CRO_volumes!$Q$13:$U$13)+CRO_volumes!$O25,0)</f>
        <v>0</v>
      </c>
      <c r="AB25" s="286">
        <f>IF(AB$11=$D$6, CRO_volumes!$M25,0)</f>
        <v>0</v>
      </c>
      <c r="AC25" s="131"/>
      <c r="AD25" s="287">
        <f t="shared" si="21"/>
        <v>0</v>
      </c>
      <c r="AE25" s="287">
        <f t="shared" si="21"/>
        <v>0</v>
      </c>
      <c r="AF25" s="287">
        <f t="shared" si="21"/>
        <v>0</v>
      </c>
      <c r="AG25" s="287">
        <f t="shared" ca="1" si="21"/>
        <v>280867.9515566738</v>
      </c>
      <c r="AH25" s="287">
        <f t="shared" si="21"/>
        <v>0</v>
      </c>
      <c r="AI25" s="287">
        <f t="shared" si="21"/>
        <v>0</v>
      </c>
      <c r="AJ25" s="287">
        <f t="shared" si="21"/>
        <v>0</v>
      </c>
      <c r="AK25" s="131"/>
      <c r="AL25" s="287">
        <f t="shared" ca="1" si="22"/>
        <v>280867.9515566738</v>
      </c>
    </row>
    <row r="26" spans="2:38">
      <c r="D26" t="s">
        <v>106</v>
      </c>
      <c r="F26" s="12"/>
      <c r="G26" s="103"/>
      <c r="H26" s="288">
        <f>IF(H$11=$D$6, CRO_volumes!$J26*CRO_volumes!$K26,0)</f>
        <v>0</v>
      </c>
      <c r="I26" s="285">
        <f>IF(I$11=IF($D26=$A$5, $D$5, IF(OR($D26="ESV observed compliance", $D26 = $A$7),$D$7, $D$6)), SUMPRODUCT(CRO_volumes!$Q26:$U26,CRO_volumes!$Q$13:$U$13)+CRO_volumes!$O26,0)</f>
        <v>0</v>
      </c>
      <c r="J26" s="286">
        <f>IF(J$11=$D$6, CRO_volumes!$M26,0)</f>
        <v>0</v>
      </c>
      <c r="K26" s="285">
        <f>IF(K$11=$D$6, CRO_volumes!$J26*CRO_volumes!$K26,0)</f>
        <v>0</v>
      </c>
      <c r="L26" s="285">
        <f>IF(L$11=IF($D26=$A$5, $D$5, IF(OR($D26="ESV observed compliance", $D26 = $A$7),$D$7, $D$6)), SUMPRODUCT(CRO_volumes!$Q26:$U26,CRO_volumes!$Q$13:$U$13)+CRO_volumes!$O26,0)</f>
        <v>0</v>
      </c>
      <c r="M26" s="286">
        <f>IF(M$11=$D$6, CRO_volumes!$M26,0)</f>
        <v>0</v>
      </c>
      <c r="N26" s="285">
        <f>IF(N$11=$D$6, CRO_volumes!$J26*CRO_volumes!$K26,0)</f>
        <v>0</v>
      </c>
      <c r="O26" s="285">
        <f>IF(O$11=IF($D26=$A$5, $D$5, IF(OR($D26="ESV observed compliance", $D26 = $A$7),$D$7, $D$6)), SUMPRODUCT(CRO_volumes!$Q26:$U26,CRO_volumes!$Q$13:$U$13)+CRO_volumes!$O26,0)</f>
        <v>0</v>
      </c>
      <c r="P26" s="286">
        <f>IF(P$11=$D$6, CRO_volumes!$M26,0)</f>
        <v>0</v>
      </c>
      <c r="Q26" s="285">
        <f>IF(Q$11=$D$6, CRO_volumes!$J26*CRO_volumes!$K26,0)</f>
        <v>0</v>
      </c>
      <c r="R26" s="285">
        <f ca="1">IF(R$11=IF($D26=$A$5, $D$5, IF(OR($D26="ESV observed compliance", $D26 = $A$7),$D$7, $D$6)), SUMPRODUCT(CRO_volumes!$Q26:$U26,CRO_volumes!$Q$13:$U$13)+CRO_volumes!$O26,0)</f>
        <v>0</v>
      </c>
      <c r="S26" s="286">
        <f>IF(S$11=$D$6, CRO_volumes!$M26,0)</f>
        <v>0</v>
      </c>
      <c r="T26" s="285">
        <f>IF(T$11=$D$6, CRO_volumes!$J26*CRO_volumes!$K26,0)</f>
        <v>0</v>
      </c>
      <c r="U26" s="285">
        <f>IF(U$11=IF($D26=$A$5, $D$5, IF(OR($D26="ESV observed compliance", $D26 = $A$7),$D$7, $D$6)), SUMPRODUCT(CRO_volumes!$Q26:$U26,CRO_volumes!$Q$13:$U$13)+CRO_volumes!$O26,0)</f>
        <v>0</v>
      </c>
      <c r="V26" s="286">
        <f>IF(V$11=$D$6, CRO_volumes!$M26,0)</f>
        <v>0</v>
      </c>
      <c r="W26" s="285">
        <f>IF(W$11=$D$6, CRO_volumes!$J26*CRO_volumes!$K26,0)</f>
        <v>0</v>
      </c>
      <c r="X26" s="285">
        <f>IF(X$11=IF($D26=$A$5, $D$5, IF(OR($D26="ESV observed compliance", $D26 = $A$7),$D$7, $D$6)), SUMPRODUCT(CRO_volumes!$Q26:$U26,CRO_volumes!$Q$13:$U$13)+CRO_volumes!$O26,0)</f>
        <v>0</v>
      </c>
      <c r="Y26" s="286">
        <f>IF(Y$11=$D$6, CRO_volumes!$M26,0)</f>
        <v>0</v>
      </c>
      <c r="Z26" s="285">
        <f>IF(Z$11=$D$6, CRO_volumes!$J26*CRO_volumes!$K26,0)</f>
        <v>0</v>
      </c>
      <c r="AA26" s="285">
        <f>IF(AA$11=IF($D26=$A$5, $D$5, IF(OR($D26="ESV observed compliance", $D26 = $A$7),$D$7, $D$6)), SUMPRODUCT(CRO_volumes!$Q26:$U26,CRO_volumes!$Q$13:$U$13)+CRO_volumes!$O26,0)</f>
        <v>0</v>
      </c>
      <c r="AB26" s="286">
        <f>IF(AB$11=$D$6, CRO_volumes!$M26,0)</f>
        <v>0</v>
      </c>
      <c r="AC26" s="131"/>
      <c r="AD26" s="287">
        <f t="shared" si="21"/>
        <v>0</v>
      </c>
      <c r="AE26" s="287">
        <f t="shared" si="21"/>
        <v>0</v>
      </c>
      <c r="AF26" s="287">
        <f t="shared" si="21"/>
        <v>0</v>
      </c>
      <c r="AG26" s="287">
        <f t="shared" ca="1" si="21"/>
        <v>0</v>
      </c>
      <c r="AH26" s="287">
        <f t="shared" si="21"/>
        <v>0</v>
      </c>
      <c r="AI26" s="287">
        <f t="shared" si="21"/>
        <v>0</v>
      </c>
      <c r="AJ26" s="287">
        <f t="shared" si="21"/>
        <v>0</v>
      </c>
      <c r="AK26" s="131"/>
      <c r="AL26" s="287">
        <f t="shared" ca="1" si="22"/>
        <v>0</v>
      </c>
    </row>
    <row r="27" spans="2:38">
      <c r="D27" t="s">
        <v>107</v>
      </c>
      <c r="F27" s="12"/>
      <c r="G27" s="103"/>
      <c r="H27" s="288">
        <f>IF(H$11=$D$6, CRO_volumes!$J27*CRO_volumes!$K27,0)</f>
        <v>0</v>
      </c>
      <c r="I27" s="285">
        <f>IF(I$11=IF($D27=$A$5, $D$5, IF(OR($D27="ESV observed compliance", $D27 = $A$7),$D$7, $D$6)), SUMPRODUCT(CRO_volumes!$Q27:$U27,CRO_volumes!$Q$13:$U$13)+CRO_volumes!$O27,0)</f>
        <v>0</v>
      </c>
      <c r="J27" s="286">
        <f>IF(J$11=$D$6, CRO_volumes!$M27,0)</f>
        <v>0</v>
      </c>
      <c r="K27" s="285">
        <f>IF(K$11=$D$6, CRO_volumes!$J27*CRO_volumes!$K27,0)</f>
        <v>0</v>
      </c>
      <c r="L27" s="285">
        <f>IF(L$11=IF($D27=$A$5, $D$5, IF(OR($D27="ESV observed compliance", $D27 = $A$7),$D$7, $D$6)), SUMPRODUCT(CRO_volumes!$Q27:$U27,CRO_volumes!$Q$13:$U$13)+CRO_volumes!$O27,0)</f>
        <v>0</v>
      </c>
      <c r="M27" s="286">
        <f>IF(M$11=$D$6, CRO_volumes!$M27,0)</f>
        <v>0</v>
      </c>
      <c r="N27" s="285">
        <f>IF(N$11=$D$6, CRO_volumes!$J27*CRO_volumes!$K27,0)</f>
        <v>0</v>
      </c>
      <c r="O27" s="285">
        <f>IF(O$11=IF($D27=$A$5, $D$5, IF(OR($D27="ESV observed compliance", $D27 = $A$7),$D$7, $D$6)), SUMPRODUCT(CRO_volumes!$Q27:$U27,CRO_volumes!$Q$13:$U$13)+CRO_volumes!$O27,0)</f>
        <v>0</v>
      </c>
      <c r="P27" s="286">
        <f>IF(P$11=$D$6, CRO_volumes!$M27,0)</f>
        <v>0</v>
      </c>
      <c r="Q27" s="285">
        <f>IF(Q$11=$D$6, CRO_volumes!$J27*CRO_volumes!$K27,0)</f>
        <v>145694.28261157821</v>
      </c>
      <c r="R27" s="285">
        <f ca="1">IF(R$11=IF($D27=$A$5, $D$5, IF(OR($D27="ESV observed compliance", $D27 = $A$7),$D$7, $D$6)), SUMPRODUCT(CRO_volumes!$Q27:$U27,CRO_volumes!$Q$13:$U$13)+CRO_volumes!$O27,0)</f>
        <v>81660.68634038647</v>
      </c>
      <c r="S27" s="286">
        <f>IF(S$11=$D$6, CRO_volumes!$M27,0)</f>
        <v>0</v>
      </c>
      <c r="T27" s="285">
        <f>IF(T$11=$D$6, CRO_volumes!$J27*CRO_volumes!$K27,0)</f>
        <v>0</v>
      </c>
      <c r="U27" s="285">
        <f>IF(U$11=IF($D27=$A$5, $D$5, IF(OR($D27="ESV observed compliance", $D27 = $A$7),$D$7, $D$6)), SUMPRODUCT(CRO_volumes!$Q27:$U27,CRO_volumes!$Q$13:$U$13)+CRO_volumes!$O27,0)</f>
        <v>0</v>
      </c>
      <c r="V27" s="286">
        <f>IF(V$11=$D$6, CRO_volumes!$M27,0)</f>
        <v>0</v>
      </c>
      <c r="W27" s="285">
        <f>IF(W$11=$D$6, CRO_volumes!$J27*CRO_volumes!$K27,0)</f>
        <v>0</v>
      </c>
      <c r="X27" s="285">
        <f>IF(X$11=IF($D27=$A$5, $D$5, IF(OR($D27="ESV observed compliance", $D27 = $A$7),$D$7, $D$6)), SUMPRODUCT(CRO_volumes!$Q27:$U27,CRO_volumes!$Q$13:$U$13)+CRO_volumes!$O27,0)</f>
        <v>0</v>
      </c>
      <c r="Y27" s="286">
        <f>IF(Y$11=$D$6, CRO_volumes!$M27,0)</f>
        <v>0</v>
      </c>
      <c r="Z27" s="285">
        <f>IF(Z$11=$D$6, CRO_volumes!$J27*CRO_volumes!$K27,0)</f>
        <v>0</v>
      </c>
      <c r="AA27" s="285">
        <f>IF(AA$11=IF($D27=$A$5, $D$5, IF(OR($D27="ESV observed compliance", $D27 = $A$7),$D$7, $D$6)), SUMPRODUCT(CRO_volumes!$Q27:$U27,CRO_volumes!$Q$13:$U$13)+CRO_volumes!$O27,0)</f>
        <v>0</v>
      </c>
      <c r="AB27" s="286">
        <f>IF(AB$11=$D$6, CRO_volumes!$M27,0)</f>
        <v>0</v>
      </c>
      <c r="AC27" s="131"/>
      <c r="AD27" s="287">
        <f t="shared" si="21"/>
        <v>0</v>
      </c>
      <c r="AE27" s="287">
        <f t="shared" si="21"/>
        <v>0</v>
      </c>
      <c r="AF27" s="287">
        <f t="shared" si="21"/>
        <v>0</v>
      </c>
      <c r="AG27" s="287">
        <f t="shared" ca="1" si="21"/>
        <v>227354.96895196469</v>
      </c>
      <c r="AH27" s="287">
        <f t="shared" si="21"/>
        <v>0</v>
      </c>
      <c r="AI27" s="287">
        <f t="shared" si="21"/>
        <v>0</v>
      </c>
      <c r="AJ27" s="287">
        <f t="shared" si="21"/>
        <v>0</v>
      </c>
      <c r="AK27" s="131"/>
      <c r="AL27" s="287">
        <f t="shared" ca="1" si="22"/>
        <v>227354.96895196469</v>
      </c>
    </row>
    <row r="28" spans="2:38">
      <c r="D28" t="s">
        <v>126</v>
      </c>
      <c r="F28" s="12"/>
      <c r="G28" s="103"/>
      <c r="H28" s="288">
        <f>IF(H$11=$D$6, CRO_volumes!$J28*CRO_volumes!$K28,0)</f>
        <v>0</v>
      </c>
      <c r="I28" s="285">
        <f>IF(I$11=IF($D28=$A$5, $D$5, IF(OR($D28="ESV observed compliance", $D28 = $A$7),$D$7, $D$6)), SUMPRODUCT(CRO_volumes!$Q28:$U28,CRO_volumes!$Q$13:$U$13)+CRO_volumes!$O28,0)</f>
        <v>0</v>
      </c>
      <c r="J28" s="286">
        <f>IF(J$11=$D$6, CRO_volumes!$M28,0)</f>
        <v>0</v>
      </c>
      <c r="K28" s="285">
        <f>IF(K$11=$D$6, CRO_volumes!$J28*CRO_volumes!$K28,0)</f>
        <v>0</v>
      </c>
      <c r="L28" s="285">
        <f>IF(L$11=IF($D28=$A$5, $D$5, IF(OR($D28="ESV observed compliance", $D28 = $A$7),$D$7, $D$6)), SUMPRODUCT(CRO_volumes!$Q28:$U28,CRO_volumes!$Q$13:$U$13)+CRO_volumes!$O28,0)</f>
        <v>0</v>
      </c>
      <c r="M28" s="286">
        <f>IF(M$11=$D$6, CRO_volumes!$M28,0)</f>
        <v>0</v>
      </c>
      <c r="N28" s="285">
        <f>IF(N$11=$D$6, CRO_volumes!$J28*CRO_volumes!$K28,0)</f>
        <v>0</v>
      </c>
      <c r="O28" s="285">
        <f>IF(O$11=IF($D28=$A$5, $D$5, IF(OR($D28="ESV observed compliance", $D28 = $A$7),$D$7, $D$6)), SUMPRODUCT(CRO_volumes!$Q28:$U28,CRO_volumes!$Q$13:$U$13)+CRO_volumes!$O28,0)</f>
        <v>0</v>
      </c>
      <c r="P28" s="286">
        <f>IF(P$11=$D$6, CRO_volumes!$M28,0)</f>
        <v>0</v>
      </c>
      <c r="Q28" s="285">
        <f>IF(Q$11=$D$6, CRO_volumes!$J28*CRO_volumes!$K28,0)</f>
        <v>1932279.9999999909</v>
      </c>
      <c r="R28" s="285">
        <f ca="1">IF(R$11=IF($D28=$A$5, $D$5, IF(OR($D28="ESV observed compliance", $D28 = $A$7),$D$7, $D$6)), SUMPRODUCT(CRO_volumes!$Q28:$U28,CRO_volumes!$Q$13:$U$13)+CRO_volumes!$O28,0)</f>
        <v>0</v>
      </c>
      <c r="S28" s="286">
        <f>IF(S$11=$D$6, CRO_volumes!$M28,0)</f>
        <v>0</v>
      </c>
      <c r="T28" s="285">
        <f>IF(T$11=$D$6, CRO_volumes!$J28*CRO_volumes!$K28,0)</f>
        <v>0</v>
      </c>
      <c r="U28" s="285">
        <f>IF(U$11=IF($D28=$A$5, $D$5, IF(OR($D28="ESV observed compliance", $D28 = $A$7),$D$7, $D$6)), SUMPRODUCT(CRO_volumes!$Q28:$U28,CRO_volumes!$Q$13:$U$13)+CRO_volumes!$O28,0)</f>
        <v>0</v>
      </c>
      <c r="V28" s="286">
        <f>IF(V$11=$D$6, CRO_volumes!$M28,0)</f>
        <v>0</v>
      </c>
      <c r="W28" s="285">
        <f>IF(W$11=$D$6, CRO_volumes!$J28*CRO_volumes!$K28,0)</f>
        <v>0</v>
      </c>
      <c r="X28" s="285">
        <f>IF(X$11=IF($D28=$A$5, $D$5, IF(OR($D28="ESV observed compliance", $D28 = $A$7),$D$7, $D$6)), SUMPRODUCT(CRO_volumes!$Q28:$U28,CRO_volumes!$Q$13:$U$13)+CRO_volumes!$O28,0)</f>
        <v>0</v>
      </c>
      <c r="Y28" s="286">
        <f>IF(Y$11=$D$6, CRO_volumes!$M28,0)</f>
        <v>0</v>
      </c>
      <c r="Z28" s="285">
        <f>IF(Z$11=$D$6, CRO_volumes!$J28*CRO_volumes!$K28,0)</f>
        <v>0</v>
      </c>
      <c r="AA28" s="285">
        <f>IF(AA$11=IF($D28=$A$5, $D$5, IF(OR($D28="ESV observed compliance", $D28 = $A$7),$D$7, $D$6)), SUMPRODUCT(CRO_volumes!$Q28:$U28,CRO_volumes!$Q$13:$U$13)+CRO_volumes!$O28,0)</f>
        <v>0</v>
      </c>
      <c r="AB28" s="286">
        <f>IF(AB$11=$D$6, CRO_volumes!$M28,0)</f>
        <v>0</v>
      </c>
      <c r="AC28" s="131"/>
      <c r="AD28" s="287">
        <f t="shared" si="21"/>
        <v>0</v>
      </c>
      <c r="AE28" s="287">
        <f t="shared" si="21"/>
        <v>0</v>
      </c>
      <c r="AF28" s="287">
        <f t="shared" si="21"/>
        <v>0</v>
      </c>
      <c r="AG28" s="287">
        <f t="shared" ca="1" si="21"/>
        <v>1932279.9999999909</v>
      </c>
      <c r="AH28" s="287">
        <f t="shared" si="21"/>
        <v>0</v>
      </c>
      <c r="AI28" s="287">
        <f t="shared" si="21"/>
        <v>0</v>
      </c>
      <c r="AJ28" s="287">
        <f t="shared" si="21"/>
        <v>0</v>
      </c>
      <c r="AK28" s="131"/>
      <c r="AL28" s="287">
        <f t="shared" ca="1" si="22"/>
        <v>1932279.9999999909</v>
      </c>
    </row>
    <row r="29" spans="2:38">
      <c r="D29" t="s">
        <v>137</v>
      </c>
      <c r="F29" s="12"/>
      <c r="G29" s="103"/>
      <c r="H29" s="288">
        <f>IF(H$11=$D$6, CRO_volumes!$J29*CRO_volumes!$K29,0)</f>
        <v>0</v>
      </c>
      <c r="I29" s="285">
        <f>IF(I$11=IF($D29=$A$5, $D$5, IF(OR($D29="ESV observed compliance", $D29 = $A$7),$D$7, $D$6)), SUMPRODUCT(CRO_volumes!$Q29:$U29,CRO_volumes!$Q$13:$U$13)+CRO_volumes!$O29,0)</f>
        <v>0</v>
      </c>
      <c r="J29" s="286">
        <f>IF(J$11=$D$6, CRO_volumes!$M29,0)</f>
        <v>0</v>
      </c>
      <c r="K29" s="285">
        <f>IF(K$11=$D$6, CRO_volumes!$J29*CRO_volumes!$K29,0)</f>
        <v>0</v>
      </c>
      <c r="L29" s="285">
        <f>IF(L$11=IF($D29=$A$5, $D$5, IF(OR($D29="ESV observed compliance", $D29 = $A$7),$D$7, $D$6)), SUMPRODUCT(CRO_volumes!$Q29:$U29,CRO_volumes!$Q$13:$U$13)+CRO_volumes!$O29,0)</f>
        <v>0</v>
      </c>
      <c r="M29" s="286">
        <f>IF(M$11=$D$6, CRO_volumes!$M29,0)</f>
        <v>0</v>
      </c>
      <c r="N29" s="285">
        <f>IF(N$11=$D$6, CRO_volumes!$J29*CRO_volumes!$K29,0)</f>
        <v>0</v>
      </c>
      <c r="O29" s="285">
        <f>IF(O$11=IF($D29=$A$5, $D$5, IF(OR($D29="ESV observed compliance", $D29 = $A$7),$D$7, $D$6)), SUMPRODUCT(CRO_volumes!$Q29:$U29,CRO_volumes!$Q$13:$U$13)+CRO_volumes!$O29,0)</f>
        <v>0</v>
      </c>
      <c r="P29" s="286">
        <f>IF(P$11=$D$6, CRO_volumes!$M29,0)</f>
        <v>0</v>
      </c>
      <c r="Q29" s="285">
        <f>IF(Q$11=$D$6, CRO_volumes!$J29*CRO_volumes!$K29,0)</f>
        <v>501806.38164317311</v>
      </c>
      <c r="R29" s="285">
        <f ca="1">IF(R$11=IF($D29=$A$5, $D$5, IF(OR($D29="ESV observed compliance", $D29 = $A$7),$D$7, $D$6)), SUMPRODUCT(CRO_volumes!$Q29:$U29,CRO_volumes!$Q$13:$U$13)+CRO_volumes!$O29,0)</f>
        <v>0</v>
      </c>
      <c r="S29" s="286">
        <f>IF(S$11=$D$6, CRO_volumes!$M29,0)</f>
        <v>0</v>
      </c>
      <c r="T29" s="285">
        <f>IF(T$11=$D$6, CRO_volumes!$J29*CRO_volumes!$K29,0)</f>
        <v>0</v>
      </c>
      <c r="U29" s="285">
        <f>IF(U$11=IF($D29=$A$5, $D$5, IF(OR($D29="ESV observed compliance", $D29 = $A$7),$D$7, $D$6)), SUMPRODUCT(CRO_volumes!$Q29:$U29,CRO_volumes!$Q$13:$U$13)+CRO_volumes!$O29,0)</f>
        <v>0</v>
      </c>
      <c r="V29" s="286">
        <f>IF(V$11=$D$6, CRO_volumes!$M29,0)</f>
        <v>0</v>
      </c>
      <c r="W29" s="285">
        <f>IF(W$11=$D$6, CRO_volumes!$J29*CRO_volumes!$K29,0)</f>
        <v>0</v>
      </c>
      <c r="X29" s="285">
        <f>IF(X$11=IF($D29=$A$5, $D$5, IF(OR($D29="ESV observed compliance", $D29 = $A$7),$D$7, $D$6)), SUMPRODUCT(CRO_volumes!$Q29:$U29,CRO_volumes!$Q$13:$U$13)+CRO_volumes!$O29,0)</f>
        <v>0</v>
      </c>
      <c r="Y29" s="286">
        <f>IF(Y$11=$D$6, CRO_volumes!$M29,0)</f>
        <v>0</v>
      </c>
      <c r="Z29" s="285">
        <f>IF(Z$11=$D$6, CRO_volumes!$J29*CRO_volumes!$K29,0)</f>
        <v>0</v>
      </c>
      <c r="AA29" s="285">
        <f>IF(AA$11=IF($D29=$A$5, $D$5, IF(OR($D29="ESV observed compliance", $D29 = $A$7),$D$7, $D$6)), SUMPRODUCT(CRO_volumes!$Q29:$U29,CRO_volumes!$Q$13:$U$13)+CRO_volumes!$O29,0)</f>
        <v>0</v>
      </c>
      <c r="AB29" s="286">
        <f>IF(AB$11=$D$6, CRO_volumes!$M29,0)</f>
        <v>0</v>
      </c>
      <c r="AC29" s="131"/>
      <c r="AD29" s="287">
        <f t="shared" si="21"/>
        <v>0</v>
      </c>
      <c r="AE29" s="287">
        <f t="shared" si="21"/>
        <v>0</v>
      </c>
      <c r="AF29" s="287">
        <f t="shared" si="21"/>
        <v>0</v>
      </c>
      <c r="AG29" s="287">
        <f t="shared" ca="1" si="21"/>
        <v>501806.38164317311</v>
      </c>
      <c r="AH29" s="287">
        <f t="shared" si="21"/>
        <v>0</v>
      </c>
      <c r="AI29" s="287">
        <f t="shared" si="21"/>
        <v>0</v>
      </c>
      <c r="AJ29" s="287">
        <f t="shared" si="21"/>
        <v>0</v>
      </c>
      <c r="AK29" s="131"/>
      <c r="AL29" s="287">
        <f t="shared" ca="1" si="22"/>
        <v>501806.38164317311</v>
      </c>
    </row>
    <row r="30" spans="2:38" s="265" customFormat="1">
      <c r="D30" s="265" t="s">
        <v>165</v>
      </c>
      <c r="F30" s="12"/>
      <c r="G30" s="103"/>
      <c r="H30" s="288">
        <f>IF(H$11=$D$6, CRO_volumes!$J30*CRO_volumes!$K30,0)</f>
        <v>0</v>
      </c>
      <c r="I30" s="285">
        <f>IF(I$11=IF($D30=$A$5, $D$5, IF(OR($D30="ESV observed compliance", $D30 = $A$7),$D$7, $D$6)), SUMPRODUCT(CRO_volumes!$Q30:$U30,CRO_volumes!$Q$13:$U$13)+CRO_volumes!$O30,0)</f>
        <v>0</v>
      </c>
      <c r="J30" s="286">
        <f>IF(J$11=$D$6, CRO_volumes!$M30,0)</f>
        <v>0</v>
      </c>
      <c r="K30" s="285">
        <f>IF(K$11=$D$6, CRO_volumes!$J30*CRO_volumes!$K30,0)</f>
        <v>0</v>
      </c>
      <c r="L30" s="285">
        <f>IF(L$11=IF($D30=$A$5, $D$5, IF(OR($D30="ESV observed compliance", $D30 = $A$7),$D$7, $D$6)), SUMPRODUCT(CRO_volumes!$Q30:$U30,CRO_volumes!$Q$13:$U$13)+CRO_volumes!$O30,0)</f>
        <v>0</v>
      </c>
      <c r="M30" s="286">
        <f>IF(M$11=$D$6, CRO_volumes!$M30,0)</f>
        <v>0</v>
      </c>
      <c r="N30" s="285">
        <f>IF(N$11=$D$6, CRO_volumes!$J30*CRO_volumes!$K30,0)</f>
        <v>0</v>
      </c>
      <c r="O30" s="285">
        <f>IF(O$11=IF($D30=$A$5, $D$5, IF(OR($D30="ESV observed compliance", $D30 = $A$7),$D$7, $D$6)), SUMPRODUCT(CRO_volumes!$Q30:$U30,CRO_volumes!$Q$13:$U$13)+CRO_volumes!$O30,0)</f>
        <v>0</v>
      </c>
      <c r="P30" s="286">
        <f>IF(P$11=$D$6, CRO_volumes!$M30,0)</f>
        <v>0</v>
      </c>
      <c r="Q30" s="285">
        <f>IF(Q$11=$D$6, CRO_volumes!$J30*CRO_volumes!$K30,0)</f>
        <v>10050.385373691031</v>
      </c>
      <c r="R30" s="285">
        <f ca="1">IF(R$11=IF($D30=$A$5, $D$5, IF(OR($D30="ESV observed compliance", $D30 = $A$7),$D$7, $D$6)), SUMPRODUCT(CRO_volumes!$Q30:$U30,CRO_volumes!$Q$13:$U$13)+CRO_volumes!$O30,0)</f>
        <v>17902.852011591986</v>
      </c>
      <c r="S30" s="286">
        <f>IF(S$11=$D$6, CRO_volumes!$M30,0)</f>
        <v>0</v>
      </c>
      <c r="T30" s="285">
        <f>IF(T$11=$D$6, CRO_volumes!$J30*CRO_volumes!$K30,0)</f>
        <v>0</v>
      </c>
      <c r="U30" s="285">
        <f>IF(U$11=IF($D30=$A$5, $D$5, IF(OR($D30="ESV observed compliance", $D30 = $A$7),$D$7, $D$6)), SUMPRODUCT(CRO_volumes!$Q30:$U30,CRO_volumes!$Q$13:$U$13)+CRO_volumes!$O30,0)</f>
        <v>0</v>
      </c>
      <c r="V30" s="286">
        <f>IF(V$11=$D$6, CRO_volumes!$M30,0)</f>
        <v>0</v>
      </c>
      <c r="W30" s="285">
        <f>IF(W$11=$D$6, CRO_volumes!$J30*CRO_volumes!$K30,0)</f>
        <v>0</v>
      </c>
      <c r="X30" s="285">
        <f>IF(X$11=IF($D30=$A$5, $D$5, IF(OR($D30="ESV observed compliance", $D30 = $A$7),$D$7, $D$6)), SUMPRODUCT(CRO_volumes!$Q30:$U30,CRO_volumes!$Q$13:$U$13)+CRO_volumes!$O30,0)</f>
        <v>0</v>
      </c>
      <c r="Y30" s="286">
        <f>IF(Y$11=$D$6, CRO_volumes!$M30,0)</f>
        <v>0</v>
      </c>
      <c r="Z30" s="285">
        <f>IF(Z$11=$D$6, CRO_volumes!$J30*CRO_volumes!$K30,0)</f>
        <v>0</v>
      </c>
      <c r="AA30" s="285">
        <f>IF(AA$11=IF($D30=$A$5, $D$5, IF(OR($D30="ESV observed compliance", $D30 = $A$7),$D$7, $D$6)), SUMPRODUCT(CRO_volumes!$Q30:$U30,CRO_volumes!$Q$13:$U$13)+CRO_volumes!$O30,0)</f>
        <v>0</v>
      </c>
      <c r="AB30" s="286">
        <f>IF(AB$11=$D$6, CRO_volumes!$M30,0)</f>
        <v>0</v>
      </c>
      <c r="AC30" s="131"/>
      <c r="AD30" s="287">
        <f t="shared" ref="AD30:AJ30" si="23">SUMIF($H$11:$AB$11,AD$11, $H30:$AB30)</f>
        <v>0</v>
      </c>
      <c r="AE30" s="287">
        <f t="shared" si="23"/>
        <v>0</v>
      </c>
      <c r="AF30" s="287">
        <f t="shared" si="23"/>
        <v>0</v>
      </c>
      <c r="AG30" s="287">
        <f t="shared" ca="1" si="23"/>
        <v>27953.237385283017</v>
      </c>
      <c r="AH30" s="287">
        <f t="shared" si="23"/>
        <v>0</v>
      </c>
      <c r="AI30" s="287">
        <f t="shared" si="23"/>
        <v>0</v>
      </c>
      <c r="AJ30" s="287">
        <f t="shared" si="23"/>
        <v>0</v>
      </c>
      <c r="AK30" s="131"/>
      <c r="AL30" s="287">
        <f ca="1">SUM(AD30:AJ30)</f>
        <v>27953.237385283017</v>
      </c>
    </row>
    <row r="31" spans="2:38">
      <c r="D31" s="267" t="s">
        <v>179</v>
      </c>
      <c r="F31" s="12"/>
      <c r="G31" s="103"/>
      <c r="H31" s="288">
        <f>IF(H$11=$D$6, CRO_volumes!$J31*CRO_volumes!$K31,0)</f>
        <v>0</v>
      </c>
      <c r="I31" s="285">
        <f>IF(I$11=IF($D31=$A$5, $D$5, IF(OR($D31="ESV observed compliance", $D31 = $A$7),$D$7, $D$6)), SUMPRODUCT(CRO_volumes!$Q31:$U31,CRO_volumes!$Q$13:$U$13)+CRO_volumes!$O31,0)</f>
        <v>0</v>
      </c>
      <c r="J31" s="286">
        <f>IF(J$11=$D$6, CRO_volumes!$M31,0)</f>
        <v>0</v>
      </c>
      <c r="K31" s="285">
        <f>IF(K$11=$D$6, CRO_volumes!$J31*CRO_volumes!$K31,0)</f>
        <v>0</v>
      </c>
      <c r="L31" s="285">
        <f>IF(L$11=IF($D31=$A$5, $D$5, IF(OR($D31="ESV observed compliance", $D31 = $A$7),$D$7, $D$6)), SUMPRODUCT(CRO_volumes!$Q31:$U31,CRO_volumes!$Q$13:$U$13)+CRO_volumes!$O31,0)</f>
        <v>0</v>
      </c>
      <c r="M31" s="286">
        <f>IF(M$11=$D$6, CRO_volumes!$M31,0)</f>
        <v>0</v>
      </c>
      <c r="N31" s="285">
        <f>IF(N$11=$D$6, CRO_volumes!$J31*CRO_volumes!$K31,0)</f>
        <v>0</v>
      </c>
      <c r="O31" s="285">
        <f>IF(O$11=IF($D31=$A$5, $D$5, IF(OR($D31="ESV observed compliance", $D31 = $A$7),$D$7, $D$6)), SUMPRODUCT(CRO_volumes!$Q31:$U31,CRO_volumes!$Q$13:$U$13)+CRO_volumes!$O31,0)</f>
        <v>0</v>
      </c>
      <c r="P31" s="286">
        <f>IF(P$11=$D$6, CRO_volumes!$M31,0)</f>
        <v>0</v>
      </c>
      <c r="Q31" s="285">
        <f>IF(Q$11=$D$6, CRO_volumes!$J31*CRO_volumes!$K31,0)</f>
        <v>243467.44850257252</v>
      </c>
      <c r="R31" s="285">
        <f ca="1">IF(R$11=IF($D31=$A$5, $D$5, IF(OR($D31="ESV observed compliance", $D31 = $A$7),$D$7, $D$6)), SUMPRODUCT(CRO_volumes!$Q31:$U31,CRO_volumes!$Q$13:$U$13)+CRO_volumes!$O31,0)</f>
        <v>326877.54829111794</v>
      </c>
      <c r="S31" s="286">
        <f>IF(S$11=$D$6, CRO_volumes!$M31,0)</f>
        <v>94422.124685892006</v>
      </c>
      <c r="T31" s="285">
        <f>IF(T$11=$D$6, CRO_volumes!$J31*CRO_volumes!$K31,0)</f>
        <v>0</v>
      </c>
      <c r="U31" s="285">
        <f>IF(U$11=IF($D31=$A$5, $D$5, IF(OR($D31="ESV observed compliance", $D31 = $A$7),$D$7, $D$6)), SUMPRODUCT(CRO_volumes!$Q31:$U31,CRO_volumes!$Q$13:$U$13)+CRO_volumes!$O31,0)</f>
        <v>0</v>
      </c>
      <c r="V31" s="286">
        <f>IF(V$11=$D$6, CRO_volumes!$M31,0)</f>
        <v>0</v>
      </c>
      <c r="W31" s="285">
        <f>IF(W$11=$D$6, CRO_volumes!$J31*CRO_volumes!$K31,0)</f>
        <v>0</v>
      </c>
      <c r="X31" s="285">
        <f>IF(X$11=IF($D31=$A$5, $D$5, IF(OR($D31="ESV observed compliance", $D31 = $A$7),$D$7, $D$6)), SUMPRODUCT(CRO_volumes!$Q31:$U31,CRO_volumes!$Q$13:$U$13)+CRO_volumes!$O31,0)</f>
        <v>0</v>
      </c>
      <c r="Y31" s="286">
        <f>IF(Y$11=$D$6, CRO_volumes!$M31,0)</f>
        <v>0</v>
      </c>
      <c r="Z31" s="285">
        <f>IF(Z$11=$D$6, CRO_volumes!$J31*CRO_volumes!$K31,0)</f>
        <v>0</v>
      </c>
      <c r="AA31" s="285">
        <f>IF(AA$11=IF($D31=$A$5, $D$5, IF(OR($D31="ESV observed compliance", $D31 = $A$7),$D$7, $D$6)), SUMPRODUCT(CRO_volumes!$Q31:$U31,CRO_volumes!$Q$13:$U$13)+CRO_volumes!$O31,0)</f>
        <v>0</v>
      </c>
      <c r="AB31" s="286">
        <f>IF(AB$11=$D$6, CRO_volumes!$M31,0)</f>
        <v>0</v>
      </c>
      <c r="AC31" s="131"/>
      <c r="AD31" s="287">
        <f t="shared" si="21"/>
        <v>0</v>
      </c>
      <c r="AE31" s="287">
        <f t="shared" si="21"/>
        <v>0</v>
      </c>
      <c r="AF31" s="287">
        <f t="shared" si="21"/>
        <v>0</v>
      </c>
      <c r="AG31" s="287">
        <f t="shared" ca="1" si="21"/>
        <v>664767.12147958251</v>
      </c>
      <c r="AH31" s="287">
        <f t="shared" si="21"/>
        <v>0</v>
      </c>
      <c r="AI31" s="287">
        <f t="shared" si="21"/>
        <v>0</v>
      </c>
      <c r="AJ31" s="287">
        <f t="shared" si="21"/>
        <v>0</v>
      </c>
      <c r="AK31" s="131"/>
      <c r="AL31" s="287">
        <f t="shared" ca="1" si="22"/>
        <v>664767.12147958251</v>
      </c>
    </row>
    <row r="32" spans="2:38">
      <c r="D32" s="267" t="s">
        <v>180</v>
      </c>
      <c r="F32" s="12"/>
      <c r="G32" s="103"/>
      <c r="H32" s="288">
        <f>IF(H$11=$D$6, CRO_volumes!$J32*CRO_volumes!$K32,0)</f>
        <v>0</v>
      </c>
      <c r="I32" s="285">
        <f>IF(I$11=IF($D32=$A$5, $D$5, IF(OR($D32="ESV observed compliance", $D32 = $A$7),$D$7, $D$6)), SUMPRODUCT(CRO_volumes!$Q32:$U32,CRO_volumes!$Q$13:$U$13)+CRO_volumes!$O32,0)</f>
        <v>0</v>
      </c>
      <c r="J32" s="286">
        <f>IF(J$11=$D$6, CRO_volumes!$M32,0)</f>
        <v>0</v>
      </c>
      <c r="K32" s="285">
        <f>IF(K$11=$D$6, CRO_volumes!$J32*CRO_volumes!$K32,0)</f>
        <v>0</v>
      </c>
      <c r="L32" s="285">
        <f>IF(L$11=IF($D32=$A$5, $D$5, IF(OR($D32="ESV observed compliance", $D32 = $A$7),$D$7, $D$6)), SUMPRODUCT(CRO_volumes!$Q32:$U32,CRO_volumes!$Q$13:$U$13)+CRO_volumes!$O32,0)</f>
        <v>0</v>
      </c>
      <c r="M32" s="286">
        <f>IF(M$11=$D$6, CRO_volumes!$M32,0)</f>
        <v>0</v>
      </c>
      <c r="N32" s="285">
        <f>IF(N$11=$D$6, CRO_volumes!$J32*CRO_volumes!$K32,0)</f>
        <v>0</v>
      </c>
      <c r="O32" s="285">
        <f>IF(O$11=IF($D32=$A$5, $D$5, IF(OR($D32="ESV observed compliance", $D32 = $A$7),$D$7, $D$6)), SUMPRODUCT(CRO_volumes!$Q32:$U32,CRO_volumes!$Q$13:$U$13)+CRO_volumes!$O32,0)</f>
        <v>0</v>
      </c>
      <c r="P32" s="286">
        <f>IF(P$11=$D$6, CRO_volumes!$M32,0)</f>
        <v>0</v>
      </c>
      <c r="Q32" s="285">
        <f>IF(Q$11=$D$6, CRO_volumes!$J32*CRO_volumes!$K32,0)</f>
        <v>0</v>
      </c>
      <c r="R32" s="285">
        <f ca="1">IF(R$11=IF($D32=$A$5, $D$5, IF(OR($D32="ESV observed compliance", $D32 = $A$7),$D$7, $D$6)), SUMPRODUCT(CRO_volumes!$Q32:$U32,CRO_volumes!$Q$13:$U$13)+CRO_volumes!$O32,0)</f>
        <v>0</v>
      </c>
      <c r="S32" s="286">
        <f>IF(S$11=$D$6, CRO_volumes!$M32,0)</f>
        <v>0</v>
      </c>
      <c r="T32" s="285">
        <f>IF(T$11=$D$6, CRO_volumes!$J32*CRO_volumes!$K32,0)</f>
        <v>0</v>
      </c>
      <c r="U32" s="285">
        <f>IF(U$11=IF($D32=$A$5, $D$5, IF(OR($D32="ESV observed compliance", $D32 = $A$7),$D$7, $D$6)), SUMPRODUCT(CRO_volumes!$Q32:$U32,CRO_volumes!$Q$13:$U$13)+CRO_volumes!$O32,0)</f>
        <v>0</v>
      </c>
      <c r="V32" s="286">
        <f>IF(V$11=$D$6, CRO_volumes!$M32,0)</f>
        <v>0</v>
      </c>
      <c r="W32" s="285">
        <f>IF(W$11=$D$6, CRO_volumes!$J32*CRO_volumes!$K32,0)</f>
        <v>0</v>
      </c>
      <c r="X32" s="285">
        <f>IF(X$11=IF($D32=$A$5, $D$5, IF(OR($D32="ESV observed compliance", $D32 = $A$7),$D$7, $D$6)), SUMPRODUCT(CRO_volumes!$Q32:$U32,CRO_volumes!$Q$13:$U$13)+CRO_volumes!$O32,0)</f>
        <v>0</v>
      </c>
      <c r="Y32" s="286">
        <f>IF(Y$11=$D$6, CRO_volumes!$M32,0)</f>
        <v>0</v>
      </c>
      <c r="Z32" s="285">
        <f>IF(Z$11=$D$6, CRO_volumes!$J32*CRO_volumes!$K32,0)</f>
        <v>0</v>
      </c>
      <c r="AA32" s="285">
        <f>IF(AA$11=IF($D32=$A$5, $D$5, IF(OR($D32="ESV observed compliance", $D32 = $A$7),$D$7, $D$6)), SUMPRODUCT(CRO_volumes!$Q32:$U32,CRO_volumes!$Q$13:$U$13)+CRO_volumes!$O32,0)</f>
        <v>0</v>
      </c>
      <c r="AB32" s="286">
        <f>IF(AB$11=$D$6, CRO_volumes!$M32,0)</f>
        <v>0</v>
      </c>
      <c r="AC32" s="131"/>
      <c r="AD32" s="287">
        <f t="shared" si="21"/>
        <v>0</v>
      </c>
      <c r="AE32" s="287">
        <f t="shared" si="21"/>
        <v>0</v>
      </c>
      <c r="AF32" s="287">
        <f t="shared" si="21"/>
        <v>0</v>
      </c>
      <c r="AG32" s="287">
        <f t="shared" ca="1" si="21"/>
        <v>0</v>
      </c>
      <c r="AH32" s="287">
        <f t="shared" si="21"/>
        <v>0</v>
      </c>
      <c r="AI32" s="287">
        <f t="shared" si="21"/>
        <v>0</v>
      </c>
      <c r="AJ32" s="287">
        <f t="shared" si="21"/>
        <v>0</v>
      </c>
      <c r="AK32" s="131"/>
      <c r="AL32" s="287">
        <f t="shared" ca="1" si="22"/>
        <v>0</v>
      </c>
    </row>
    <row r="33" spans="1:38" s="265" customFormat="1">
      <c r="F33" s="12"/>
      <c r="G33" s="103"/>
      <c r="H33" s="18"/>
      <c r="I33" s="18"/>
      <c r="J33" s="103"/>
      <c r="K33" s="18"/>
      <c r="L33" s="18"/>
      <c r="M33" s="103"/>
      <c r="N33" s="18"/>
      <c r="O33" s="18"/>
      <c r="P33" s="103"/>
      <c r="Q33" s="18"/>
      <c r="R33" s="18"/>
      <c r="S33" s="103"/>
      <c r="T33" s="18"/>
      <c r="U33" s="18"/>
      <c r="V33" s="103"/>
      <c r="W33" s="18"/>
      <c r="X33" s="18"/>
      <c r="Y33" s="103"/>
      <c r="Z33" s="18"/>
      <c r="AA33" s="18"/>
      <c r="AB33" s="103"/>
      <c r="AD33" s="110"/>
      <c r="AE33" s="110"/>
      <c r="AF33" s="110"/>
      <c r="AG33" s="110"/>
      <c r="AH33" s="110"/>
      <c r="AI33" s="110"/>
      <c r="AJ33" s="110"/>
      <c r="AL33" s="110"/>
    </row>
    <row r="34" spans="1:38" s="265" customFormat="1">
      <c r="D34" s="265" t="s">
        <v>185</v>
      </c>
      <c r="F34" s="12"/>
      <c r="G34" s="103"/>
      <c r="H34" s="288">
        <f>IF(H$11=$D$6, CRO_volumes!$J34*CRO_volumes!$K34,0)</f>
        <v>0</v>
      </c>
      <c r="I34" s="285">
        <f>IF(I$11=IF($D34=$A$5, $D$5, IF(OR($D34="ESV observed compliance", $D34 = $A$7),$D$7, $D$6)), SUMPRODUCT(CRO_volumes!$Q34:$U34,CRO_volumes!$Q$13:$U$13)+CRO_volumes!$O34,0)</f>
        <v>0</v>
      </c>
      <c r="J34" s="286">
        <f>IF(J$11=$D$6, CRO_volumes!$M34,0)</f>
        <v>0</v>
      </c>
      <c r="K34" s="285">
        <f>IF(K$11=$D$6, CRO_volumes!$J34*CRO_volumes!$K34,0)</f>
        <v>0</v>
      </c>
      <c r="L34" s="285">
        <f>IF(L$11=IF($D34=$A$5, $D$5, IF(OR($D34="ESV observed compliance", $D34 = $A$7),$D$7, $D$6)), SUMPRODUCT(CRO_volumes!$Q34:$U34,CRO_volumes!$Q$13:$U$13)+CRO_volumes!$O34,0)</f>
        <v>0</v>
      </c>
      <c r="M34" s="286">
        <f>IF(M$11=$D$6, CRO_volumes!$M34,0)</f>
        <v>0</v>
      </c>
      <c r="N34" s="285">
        <f>IF(N$11=$D$6, CRO_volumes!$J34*CRO_volumes!$K34,0)</f>
        <v>0</v>
      </c>
      <c r="O34" s="285">
        <f>IF(O$11=IF($D34=$A$5, $D$5, IF(OR($D34="ESV observed compliance", $D34 = $A$7),$D$7, $D$6)), SUMPRODUCT(CRO_volumes!$Q34:$U34,CRO_volumes!$Q$13:$U$13)+CRO_volumes!$O34,0)</f>
        <v>0</v>
      </c>
      <c r="P34" s="286">
        <f>IF(P$11=$D$6, CRO_volumes!$M34,0)</f>
        <v>0</v>
      </c>
      <c r="Q34" s="285">
        <f>IF(Q$11=$D$6, CRO_volumes!$J34*CRO_volumes!$K34,0)</f>
        <v>0</v>
      </c>
      <c r="R34" s="285">
        <f ca="1">IF(R$11=IF($D34=$A$5, $D$5, IF(OR($D34="ESV observed compliance", $D34 = $A$7),$D$7, $D$6)), SUMPRODUCT(CRO_volumes!$Q34:$U34,CRO_volumes!$Q$13:$U$13)+CRO_volumes!$O34,0)</f>
        <v>127759.75223542545</v>
      </c>
      <c r="S34" s="286">
        <f>IF(S$11=$D$6, CRO_volumes!$M34,0)</f>
        <v>0</v>
      </c>
      <c r="T34" s="285">
        <f>IF(T$11=$D$6, CRO_volumes!$J34*CRO_volumes!$K34,0)</f>
        <v>0</v>
      </c>
      <c r="U34" s="285">
        <f>IF(U$11=IF($D34=$A$5, $D$5, IF(OR($D34="ESV observed compliance", $D34 = $A$7),$D$7, $D$6)), SUMPRODUCT(CRO_volumes!$Q34:$U34,CRO_volumes!$Q$13:$U$13)+CRO_volumes!$O34,0)</f>
        <v>0</v>
      </c>
      <c r="V34" s="286">
        <f>IF(V$11=$D$6, CRO_volumes!$M34,0)</f>
        <v>0</v>
      </c>
      <c r="W34" s="285">
        <f>IF(W$11=$D$6, CRO_volumes!$J34*CRO_volumes!$K34,0)</f>
        <v>0</v>
      </c>
      <c r="X34" s="285">
        <f>IF(X$11=IF($D34=$A$5, $D$5, IF(OR($D34="ESV observed compliance", $D34 = $A$7),$D$7, $D$6)), SUMPRODUCT(CRO_volumes!$Q34:$U34,CRO_volumes!$Q$13:$U$13)+CRO_volumes!$O34,0)</f>
        <v>0</v>
      </c>
      <c r="Y34" s="286">
        <f>IF(Y$11=$D$6, CRO_volumes!$M34,0)</f>
        <v>0</v>
      </c>
      <c r="Z34" s="285">
        <f>IF(Z$11=$D$6, CRO_volumes!$J34*CRO_volumes!$K34,0)</f>
        <v>0</v>
      </c>
      <c r="AA34" s="285">
        <f>IF(AA$11=IF($D34=$A$5, $D$5, IF(OR($D34="ESV observed compliance", $D34 = $A$7),$D$7, $D$6)), SUMPRODUCT(CRO_volumes!$Q34:$U34,CRO_volumes!$Q$13:$U$13)+CRO_volumes!$O34,0)</f>
        <v>0</v>
      </c>
      <c r="AB34" s="286">
        <f>IF(AB$11=$D$6, CRO_volumes!$M34,0)</f>
        <v>0</v>
      </c>
      <c r="AC34" s="131"/>
      <c r="AD34" s="287">
        <f t="shared" si="21"/>
        <v>0</v>
      </c>
      <c r="AE34" s="287">
        <f t="shared" si="21"/>
        <v>0</v>
      </c>
      <c r="AF34" s="287">
        <f t="shared" si="21"/>
        <v>0</v>
      </c>
      <c r="AG34" s="287">
        <f t="shared" ca="1" si="21"/>
        <v>127759.75223542545</v>
      </c>
      <c r="AH34" s="287">
        <f t="shared" si="21"/>
        <v>0</v>
      </c>
      <c r="AI34" s="287">
        <f t="shared" si="21"/>
        <v>0</v>
      </c>
      <c r="AJ34" s="287">
        <f t="shared" si="21"/>
        <v>0</v>
      </c>
      <c r="AK34" s="131"/>
      <c r="AL34" s="287">
        <f t="shared" ca="1" si="22"/>
        <v>127759.75223542545</v>
      </c>
    </row>
    <row r="35" spans="1:38" s="265" customFormat="1">
      <c r="D35" s="265" t="s">
        <v>171</v>
      </c>
      <c r="F35" s="12"/>
      <c r="G35" s="103"/>
      <c r="H35" s="288">
        <f>IF(H$11=$D$6, CRO_volumes!$J35*CRO_volumes!$K35,0)</f>
        <v>0</v>
      </c>
      <c r="I35" s="285">
        <f>IF(I$11=IF($D35=$A$5, $D$5, IF(OR($D35="ESV observed compliance", $D35 = $A$7),$D$7, $D$6)), SUMPRODUCT(CRO_volumes!$Q35:$U35,CRO_volumes!$Q$13:$U$13)+CRO_volumes!$O35,0)</f>
        <v>0</v>
      </c>
      <c r="J35" s="286">
        <f>IF(J$11=$D$6, CRO_volumes!$M35,0)</f>
        <v>0</v>
      </c>
      <c r="K35" s="285">
        <f>IF(K$11=$D$6, CRO_volumes!$J35*CRO_volumes!$K35,0)</f>
        <v>0</v>
      </c>
      <c r="L35" s="285">
        <f>IF(L$11=IF($D35=$A$5, $D$5, IF(OR($D35="ESV observed compliance", $D35 = $A$7),$D$7, $D$6)), SUMPRODUCT(CRO_volumes!$Q35:$U35,CRO_volumes!$Q$13:$U$13)+CRO_volumes!$O35,0)</f>
        <v>0</v>
      </c>
      <c r="M35" s="286">
        <f>IF(M$11=$D$6, CRO_volumes!$M35,0)</f>
        <v>0</v>
      </c>
      <c r="N35" s="285">
        <f>IF(N$11=$D$6, CRO_volumes!$J35*CRO_volumes!$K35,0)</f>
        <v>0</v>
      </c>
      <c r="O35" s="285">
        <f>IF(O$11=IF($D35=$A$5, $D$5, IF(OR($D35="ESV observed compliance", $D35 = $A$7),$D$7, $D$6)), SUMPRODUCT(CRO_volumes!$Q35:$U35,CRO_volumes!$Q$13:$U$13)+CRO_volumes!$O35,0)</f>
        <v>0</v>
      </c>
      <c r="P35" s="286">
        <f>IF(P$11=$D$6, CRO_volumes!$M35,0)</f>
        <v>0</v>
      </c>
      <c r="Q35" s="285">
        <f>IF(Q$11=$D$6, CRO_volumes!$J35*CRO_volumes!$K35,0)</f>
        <v>241924.288594104</v>
      </c>
      <c r="R35" s="285">
        <f ca="1">IF(R$11=IF($D35=$A$5, $D$5, IF(OR($D35="ESV observed compliance", $D35 = $A$7),$D$7, $D$6)), SUMPRODUCT(CRO_volumes!$Q35:$U35,CRO_volumes!$Q$13:$U$13)+CRO_volumes!$O35,0)</f>
        <v>296991.81954479555</v>
      </c>
      <c r="S35" s="286">
        <f>IF(S$11=$D$6, CRO_volumes!$M35,0)</f>
        <v>0</v>
      </c>
      <c r="T35" s="285">
        <f>IF(T$11=$D$6, CRO_volumes!$J35*CRO_volumes!$K35,0)</f>
        <v>0</v>
      </c>
      <c r="U35" s="285">
        <f>IF(U$11=IF($D35=$A$5, $D$5, IF(OR($D35="ESV observed compliance", $D35 = $A$7),$D$7, $D$6)), SUMPRODUCT(CRO_volumes!$Q35:$U35,CRO_volumes!$Q$13:$U$13)+CRO_volumes!$O35,0)</f>
        <v>0</v>
      </c>
      <c r="V35" s="286">
        <f>IF(V$11=$D$6, CRO_volumes!$M35,0)</f>
        <v>0</v>
      </c>
      <c r="W35" s="285">
        <f>IF(W$11=$D$6, CRO_volumes!$J35*CRO_volumes!$K35,0)</f>
        <v>0</v>
      </c>
      <c r="X35" s="285">
        <f>IF(X$11=IF($D35=$A$5, $D$5, IF(OR($D35="ESV observed compliance", $D35 = $A$7),$D$7, $D$6)), SUMPRODUCT(CRO_volumes!$Q35:$U35,CRO_volumes!$Q$13:$U$13)+CRO_volumes!$O35,0)</f>
        <v>0</v>
      </c>
      <c r="Y35" s="286">
        <f>IF(Y$11=$D$6, CRO_volumes!$M35,0)</f>
        <v>0</v>
      </c>
      <c r="Z35" s="285">
        <f>IF(Z$11=$D$6, CRO_volumes!$J35*CRO_volumes!$K35,0)</f>
        <v>0</v>
      </c>
      <c r="AA35" s="285">
        <f>IF(AA$11=IF($D35=$A$5, $D$5, IF(OR($D35="ESV observed compliance", $D35 = $A$7),$D$7, $D$6)), SUMPRODUCT(CRO_volumes!$Q35:$U35,CRO_volumes!$Q$13:$U$13)+CRO_volumes!$O35,0)</f>
        <v>0</v>
      </c>
      <c r="AB35" s="286">
        <f>IF(AB$11=$D$6, CRO_volumes!$M35,0)</f>
        <v>0</v>
      </c>
      <c r="AC35" s="131"/>
      <c r="AD35" s="287">
        <f t="shared" ref="AD35:AJ37" si="24">SUMIF($H$11:$AB$11,AD$11, $H35:$AB35)</f>
        <v>0</v>
      </c>
      <c r="AE35" s="287">
        <f t="shared" si="24"/>
        <v>0</v>
      </c>
      <c r="AF35" s="287">
        <f t="shared" si="24"/>
        <v>0</v>
      </c>
      <c r="AG35" s="287">
        <f t="shared" ca="1" si="24"/>
        <v>538916.10813889955</v>
      </c>
      <c r="AH35" s="287">
        <f t="shared" si="24"/>
        <v>0</v>
      </c>
      <c r="AI35" s="287">
        <f t="shared" si="24"/>
        <v>0</v>
      </c>
      <c r="AJ35" s="287">
        <f t="shared" si="24"/>
        <v>0</v>
      </c>
      <c r="AK35" s="131"/>
      <c r="AL35" s="287">
        <f ca="1">SUM(AD35:AJ35)</f>
        <v>538916.10813889955</v>
      </c>
    </row>
    <row r="36" spans="1:38">
      <c r="D36" t="s">
        <v>170</v>
      </c>
      <c r="F36" s="12"/>
      <c r="G36" s="103"/>
      <c r="H36" s="288">
        <f>IF(H$11=$D$6, CRO_volumes!$J36*CRO_volumes!$K36,0)</f>
        <v>0</v>
      </c>
      <c r="I36" s="285">
        <f>IF(I$11=IF($D36=$A$5, $D$5, IF(OR($D36="ESV observed compliance", $D36 = $A$7),$D$7, $D$6)), SUMPRODUCT(CRO_volumes!$Q36:$U36,CRO_volumes!$Q$13:$U$13)+CRO_volumes!$O36,0)</f>
        <v>0</v>
      </c>
      <c r="J36" s="286">
        <f>IF(J$11=$D$6, CRO_volumes!$M36,0)</f>
        <v>0</v>
      </c>
      <c r="K36" s="285">
        <f>IF(K$11=$D$6, CRO_volumes!$J36*CRO_volumes!$K36,0)</f>
        <v>0</v>
      </c>
      <c r="L36" s="285">
        <f>IF(L$11=IF($D36=$A$5, $D$5, IF(OR($D36="ESV observed compliance", $D36 = $A$7),$D$7, $D$6)), SUMPRODUCT(CRO_volumes!$Q36:$U36,CRO_volumes!$Q$13:$U$13)+CRO_volumes!$O36,0)</f>
        <v>0</v>
      </c>
      <c r="M36" s="286">
        <f>IF(M$11=$D$6, CRO_volumes!$M36,0)</f>
        <v>0</v>
      </c>
      <c r="N36" s="285">
        <f>IF(N$11=$D$6, CRO_volumes!$J36*CRO_volumes!$K36,0)</f>
        <v>0</v>
      </c>
      <c r="O36" s="285">
        <f>IF(O$11=IF($D36=$A$5, $D$5, IF(OR($D36="ESV observed compliance", $D36 = $A$7),$D$7, $D$6)), SUMPRODUCT(CRO_volumes!$Q36:$U36,CRO_volumes!$Q$13:$U$13)+CRO_volumes!$O36,0)</f>
        <v>0</v>
      </c>
      <c r="P36" s="286">
        <f>IF(P$11=$D$6, CRO_volumes!$M36,0)</f>
        <v>0</v>
      </c>
      <c r="Q36" s="285">
        <f>IF(Q$11=$D$6, CRO_volumes!$J36*CRO_volumes!$K36,0)</f>
        <v>678617.47544498695</v>
      </c>
      <c r="R36" s="285">
        <f ca="1">IF(R$11=IF($D36=$A$5, $D$5, IF(OR($D36="ESV observed compliance", $D36 = $A$7),$D$7, $D$6)), SUMPRODUCT(CRO_volumes!$Q36:$U36,CRO_volumes!$Q$13:$U$13)+CRO_volumes!$O36,0)</f>
        <v>0</v>
      </c>
      <c r="S36" s="286">
        <f>IF(S$11=$D$6, CRO_volumes!$M36,0)</f>
        <v>0</v>
      </c>
      <c r="T36" s="285">
        <f>IF(T$11=$D$6, CRO_volumes!$J36*CRO_volumes!$K36,0)</f>
        <v>0</v>
      </c>
      <c r="U36" s="285">
        <f>IF(U$11=IF($D36=$A$5, $D$5, IF(OR($D36="ESV observed compliance", $D36 = $A$7),$D$7, $D$6)), SUMPRODUCT(CRO_volumes!$Q36:$U36,CRO_volumes!$Q$13:$U$13)+CRO_volumes!$O36,0)</f>
        <v>0</v>
      </c>
      <c r="V36" s="286">
        <f>IF(V$11=$D$6, CRO_volumes!$M36,0)</f>
        <v>0</v>
      </c>
      <c r="W36" s="285">
        <f>IF(W$11=$D$6, CRO_volumes!$J36*CRO_volumes!$K36,0)</f>
        <v>0</v>
      </c>
      <c r="X36" s="285">
        <f>IF(X$11=IF($D36=$A$5, $D$5, IF(OR($D36="ESV observed compliance", $D36 = $A$7),$D$7, $D$6)), SUMPRODUCT(CRO_volumes!$Q36:$U36,CRO_volumes!$Q$13:$U$13)+CRO_volumes!$O36,0)</f>
        <v>0</v>
      </c>
      <c r="Y36" s="286">
        <f>IF(Y$11=$D$6, CRO_volumes!$M36,0)</f>
        <v>0</v>
      </c>
      <c r="Z36" s="285">
        <f>IF(Z$11=$D$6, CRO_volumes!$J36*CRO_volumes!$K36,0)</f>
        <v>0</v>
      </c>
      <c r="AA36" s="285">
        <f>IF(AA$11=IF($D36=$A$5, $D$5, IF(OR($D36="ESV observed compliance", $D36 = $A$7),$D$7, $D$6)), SUMPRODUCT(CRO_volumes!$Q36:$U36,CRO_volumes!$Q$13:$U$13)+CRO_volumes!$O36,0)</f>
        <v>0</v>
      </c>
      <c r="AB36" s="286">
        <f>IF(AB$11=$D$6, CRO_volumes!$M36,0)</f>
        <v>0</v>
      </c>
      <c r="AC36" s="131"/>
      <c r="AD36" s="287">
        <f t="shared" si="24"/>
        <v>0</v>
      </c>
      <c r="AE36" s="287">
        <f t="shared" si="24"/>
        <v>0</v>
      </c>
      <c r="AF36" s="287">
        <f t="shared" si="24"/>
        <v>0</v>
      </c>
      <c r="AG36" s="287">
        <f t="shared" ca="1" si="24"/>
        <v>678617.47544498695</v>
      </c>
      <c r="AH36" s="287">
        <f t="shared" si="24"/>
        <v>0</v>
      </c>
      <c r="AI36" s="287">
        <f t="shared" si="24"/>
        <v>0</v>
      </c>
      <c r="AJ36" s="287">
        <f t="shared" si="24"/>
        <v>0</v>
      </c>
      <c r="AK36" s="131"/>
      <c r="AL36" s="287">
        <f ca="1">SUM(AD36:AJ36)</f>
        <v>678617.47544498695</v>
      </c>
    </row>
    <row r="37" spans="1:38">
      <c r="D37" s="265" t="s">
        <v>166</v>
      </c>
      <c r="F37" s="12"/>
      <c r="G37" s="103"/>
      <c r="H37" s="288">
        <f>IF(H$11=$D$6, CRO_volumes!$J37*CRO_volumes!$K37,0)</f>
        <v>0</v>
      </c>
      <c r="I37" s="285">
        <f>IF(I$11=IF($D37=$A$5, $D$5, IF(OR($D37="ESV observed compliance", $D37 = $A$7),$D$7, $D$6)), SUMPRODUCT(CRO_volumes!$Q37:$U37,CRO_volumes!$Q$13:$U$13)+CRO_volumes!$O37,0)</f>
        <v>0</v>
      </c>
      <c r="J37" s="286">
        <f>IF(J$11=$D$6, CRO_volumes!$M37,0)</f>
        <v>0</v>
      </c>
      <c r="K37" s="285">
        <f>IF(K$11=$D$6, CRO_volumes!$J37*CRO_volumes!$K37,0)</f>
        <v>0</v>
      </c>
      <c r="L37" s="285">
        <f>IF(L$11=IF($D37=$A$5, $D$5, IF(OR($D37="ESV observed compliance", $D37 = $A$7),$D$7, $D$6)), SUMPRODUCT(CRO_volumes!$Q37:$U37,CRO_volumes!$Q$13:$U$13)+CRO_volumes!$O37,0)</f>
        <v>0</v>
      </c>
      <c r="M37" s="286">
        <f>IF(M$11=$D$6, CRO_volumes!$M37,0)</f>
        <v>0</v>
      </c>
      <c r="N37" s="285">
        <f>IF(N$11=$D$6, CRO_volumes!$J37*CRO_volumes!$K37,0)</f>
        <v>0</v>
      </c>
      <c r="O37" s="285">
        <f>IF(O$11=IF($D37=$A$5, $D$5, IF(OR($D37="ESV observed compliance", $D37 = $A$7),$D$7, $D$6)), SUMPRODUCT(CRO_volumes!$Q37:$U37,CRO_volumes!$Q$13:$U$13)+CRO_volumes!$O37,0)</f>
        <v>0</v>
      </c>
      <c r="P37" s="286">
        <f>IF(P$11=$D$6, CRO_volumes!$M37,0)</f>
        <v>0</v>
      </c>
      <c r="Q37" s="285">
        <f>IF(Q$11=$D$6, CRO_volumes!$J37*CRO_volumes!$K37,0)</f>
        <v>36352</v>
      </c>
      <c r="R37" s="285">
        <f ca="1">IF(R$11=IF($D37=$A$5, $D$5, IF(OR($D37="ESV observed compliance", $D37 = $A$7),$D$7, $D$6)), SUMPRODUCT(CRO_volumes!$Q37:$U37,CRO_volumes!$Q$13:$U$13)+CRO_volumes!$O37,0)</f>
        <v>37731.081024482446</v>
      </c>
      <c r="S37" s="286">
        <f>IF(S$11=$D$6, CRO_volumes!$M37,0)</f>
        <v>0</v>
      </c>
      <c r="T37" s="285">
        <f>IF(T$11=$D$6, CRO_volumes!$J37*CRO_volumes!$K37,0)</f>
        <v>0</v>
      </c>
      <c r="U37" s="285">
        <f>IF(U$11=IF($D37=$A$5, $D$5, IF(OR($D37="ESV observed compliance", $D37 = $A$7),$D$7, $D$6)), SUMPRODUCT(CRO_volumes!$Q37:$U37,CRO_volumes!$Q$13:$U$13)+CRO_volumes!$O37,0)</f>
        <v>0</v>
      </c>
      <c r="V37" s="286">
        <f>IF(V$11=$D$6, CRO_volumes!$M37,0)</f>
        <v>0</v>
      </c>
      <c r="W37" s="285">
        <f>IF(W$11=$D$6, CRO_volumes!$J37*CRO_volumes!$K37,0)</f>
        <v>0</v>
      </c>
      <c r="X37" s="285">
        <f>IF(X$11=IF($D37=$A$5, $D$5, IF(OR($D37="ESV observed compliance", $D37 = $A$7),$D$7, $D$6)), SUMPRODUCT(CRO_volumes!$Q37:$U37,CRO_volumes!$Q$13:$U$13)+CRO_volumes!$O37,0)</f>
        <v>0</v>
      </c>
      <c r="Y37" s="286">
        <f>IF(Y$11=$D$6, CRO_volumes!$M37,0)</f>
        <v>0</v>
      </c>
      <c r="Z37" s="285">
        <f>IF(Z$11=$D$6, CRO_volumes!$J37*CRO_volumes!$K37,0)</f>
        <v>0</v>
      </c>
      <c r="AA37" s="285">
        <f>IF(AA$11=IF($D37=$A$5, $D$5, IF(OR($D37="ESV observed compliance", $D37 = $A$7),$D$7, $D$6)), SUMPRODUCT(CRO_volumes!$Q37:$U37,CRO_volumes!$Q$13:$U$13)+CRO_volumes!$O37,0)</f>
        <v>0</v>
      </c>
      <c r="AB37" s="286">
        <f>IF(AB$11=$D$6, CRO_volumes!$M37,0)</f>
        <v>0</v>
      </c>
      <c r="AC37" s="131"/>
      <c r="AD37" s="287">
        <f t="shared" si="24"/>
        <v>0</v>
      </c>
      <c r="AE37" s="287">
        <f t="shared" si="24"/>
        <v>0</v>
      </c>
      <c r="AF37" s="287">
        <f t="shared" si="24"/>
        <v>0</v>
      </c>
      <c r="AG37" s="287">
        <f t="shared" ca="1" si="24"/>
        <v>74083.081024482439</v>
      </c>
      <c r="AH37" s="287">
        <f t="shared" si="24"/>
        <v>0</v>
      </c>
      <c r="AI37" s="287">
        <f t="shared" si="24"/>
        <v>0</v>
      </c>
      <c r="AJ37" s="287">
        <f t="shared" si="24"/>
        <v>0</v>
      </c>
      <c r="AK37" s="131"/>
      <c r="AL37" s="287">
        <f ca="1">SUM(AD37:AJ37)</f>
        <v>74083.081024482439</v>
      </c>
    </row>
    <row r="38" spans="1:38">
      <c r="D38" s="265" t="s">
        <v>187</v>
      </c>
      <c r="F38" s="12"/>
      <c r="G38" s="103"/>
      <c r="H38" s="288">
        <f>IF(H$11=$D$6, CRO_volumes!$J38*CRO_volumes!$K38,0)</f>
        <v>0</v>
      </c>
      <c r="I38" s="285">
        <f>IF(I$11=IF($D38=$A$5, $D$5, IF(OR($D38="ESV observed compliance", $D38 = $A$7),$D$7, $D$6)), SUMPRODUCT(CRO_volumes!$Q38:$U38,CRO_volumes!$Q$13:$U$13)+CRO_volumes!$O38,0)</f>
        <v>0</v>
      </c>
      <c r="J38" s="286">
        <f>IF(J$11=$D$6, CRO_volumes!$M38,0)</f>
        <v>0</v>
      </c>
      <c r="K38" s="285">
        <f>IF(K$11=$D$6, CRO_volumes!$J38*CRO_volumes!$K38,0)</f>
        <v>0</v>
      </c>
      <c r="L38" s="285">
        <f>IF(L$11=IF($D38=$A$5, $D$5, IF(OR($D38="ESV observed compliance", $D38 = $A$7),$D$7, $D$6)), SUMPRODUCT(CRO_volumes!$Q38:$U38,CRO_volumes!$Q$13:$U$13)+CRO_volumes!$O38,0)</f>
        <v>0</v>
      </c>
      <c r="M38" s="286">
        <f>IF(M$11=$D$6, CRO_volumes!$M38,0)</f>
        <v>0</v>
      </c>
      <c r="N38" s="285">
        <f>IF(N$11=$D$6, CRO_volumes!$J38*CRO_volumes!$K38,0)</f>
        <v>0</v>
      </c>
      <c r="O38" s="285">
        <f>IF(O$11=IF($D38=$A$5, $D$5, IF(OR($D38="ESV observed compliance", $D38 = $A$7),$D$7, $D$6)), SUMPRODUCT(CRO_volumes!$Q38:$U38,CRO_volumes!$Q$13:$U$13)+CRO_volumes!$O38,0)</f>
        <v>0</v>
      </c>
      <c r="P38" s="286">
        <f>IF(P$11=$D$6, CRO_volumes!$M38,0)</f>
        <v>0</v>
      </c>
      <c r="Q38" s="285">
        <f>IF(Q$11=$D$6, CRO_volumes!$J38*CRO_volumes!$K38,0)</f>
        <v>359167.90113722929</v>
      </c>
      <c r="R38" s="285">
        <f ca="1">IF(R$11=IF($D38=$A$5, $D$5, IF(OR($D38="ESV observed compliance", $D38 = $A$7),$D$7, $D$6)), SUMPRODUCT(CRO_volumes!$Q38:$U38,CRO_volumes!$Q$13:$U$13)+CRO_volumes!$O38,0)</f>
        <v>0</v>
      </c>
      <c r="S38" s="286">
        <f>IF(S$11=$D$6, CRO_volumes!$M38,0)</f>
        <v>0</v>
      </c>
      <c r="T38" s="285">
        <f>IF(T$11=$D$6, CRO_volumes!$J38*CRO_volumes!$K38,0)</f>
        <v>0</v>
      </c>
      <c r="U38" s="285">
        <f>IF(U$11=IF($D38=$A$5, $D$5, IF(OR($D38="ESV observed compliance", $D38 = $A$7),$D$7, $D$6)), SUMPRODUCT(CRO_volumes!$Q38:$U38,CRO_volumes!$Q$13:$U$13)+CRO_volumes!$O38,0)</f>
        <v>0</v>
      </c>
      <c r="V38" s="286">
        <f>IF(V$11=$D$6, CRO_volumes!$M38,0)</f>
        <v>0</v>
      </c>
      <c r="W38" s="285">
        <f>IF(W$11=$D$6, CRO_volumes!$J38*CRO_volumes!$K38,0)</f>
        <v>0</v>
      </c>
      <c r="X38" s="285">
        <f>IF(X$11=IF($D38=$A$5, $D$5, IF(OR($D38="ESV observed compliance", $D38 = $A$7),$D$7, $D$6)), SUMPRODUCT(CRO_volumes!$Q38:$U38,CRO_volumes!$Q$13:$U$13)+CRO_volumes!$O38,0)</f>
        <v>0</v>
      </c>
      <c r="Y38" s="286">
        <f>IF(Y$11=$D$6, CRO_volumes!$M38,0)</f>
        <v>0</v>
      </c>
      <c r="Z38" s="285">
        <f>IF(Z$11=$D$6, CRO_volumes!$J38*CRO_volumes!$K38,0)</f>
        <v>0</v>
      </c>
      <c r="AA38" s="285">
        <f>IF(AA$11=IF($D38=$A$5, $D$5, IF(OR($D38="ESV observed compliance", $D38 = $A$7),$D$7, $D$6)), SUMPRODUCT(CRO_volumes!$Q38:$U38,CRO_volumes!$Q$13:$U$13)+CRO_volumes!$O38,0)</f>
        <v>0</v>
      </c>
      <c r="AB38" s="286">
        <f>IF(AB$11=$D$6, CRO_volumes!$M38,0)</f>
        <v>0</v>
      </c>
      <c r="AC38" s="131"/>
      <c r="AD38" s="287">
        <f t="shared" si="21"/>
        <v>0</v>
      </c>
      <c r="AE38" s="287">
        <f t="shared" si="21"/>
        <v>0</v>
      </c>
      <c r="AF38" s="287">
        <f t="shared" si="21"/>
        <v>0</v>
      </c>
      <c r="AG38" s="287">
        <f t="shared" ca="1" si="21"/>
        <v>359167.90113722929</v>
      </c>
      <c r="AH38" s="287">
        <f t="shared" si="21"/>
        <v>0</v>
      </c>
      <c r="AI38" s="287">
        <f t="shared" si="21"/>
        <v>0</v>
      </c>
      <c r="AJ38" s="287">
        <f t="shared" si="21"/>
        <v>0</v>
      </c>
      <c r="AK38" s="131"/>
      <c r="AL38" s="287">
        <f t="shared" ca="1" si="22"/>
        <v>359167.90113722929</v>
      </c>
    </row>
    <row r="39" spans="1:38" s="265" customFormat="1">
      <c r="F39" s="12"/>
      <c r="G39" s="103"/>
      <c r="H39" s="18"/>
      <c r="I39" s="18"/>
      <c r="J39" s="103"/>
      <c r="K39" s="18"/>
      <c r="L39" s="18"/>
      <c r="M39" s="103"/>
      <c r="N39" s="18"/>
      <c r="O39" s="18"/>
      <c r="P39" s="103"/>
      <c r="Q39" s="18"/>
      <c r="R39" s="18"/>
      <c r="S39" s="103"/>
      <c r="T39" s="18"/>
      <c r="U39" s="18"/>
      <c r="V39" s="103"/>
      <c r="W39" s="18"/>
      <c r="X39" s="18"/>
      <c r="Y39" s="103"/>
      <c r="Z39" s="18"/>
      <c r="AA39" s="18"/>
      <c r="AB39" s="103"/>
      <c r="AD39" s="110"/>
      <c r="AE39" s="110"/>
      <c r="AF39" s="110"/>
      <c r="AG39" s="110"/>
      <c r="AH39" s="110"/>
      <c r="AI39" s="110"/>
      <c r="AJ39" s="110"/>
      <c r="AL39" s="110"/>
    </row>
    <row r="40" spans="1:38">
      <c r="D40" s="265"/>
      <c r="F40" s="12"/>
      <c r="G40" s="103"/>
      <c r="H40" s="18"/>
      <c r="I40" s="18"/>
      <c r="J40" s="103"/>
      <c r="K40" s="18"/>
      <c r="L40" s="18"/>
      <c r="M40" s="103"/>
      <c r="N40" s="18"/>
      <c r="O40" s="18"/>
      <c r="P40" s="103"/>
      <c r="Q40" s="18"/>
      <c r="R40" s="18"/>
      <c r="S40" s="103"/>
      <c r="T40" s="18"/>
      <c r="U40" s="18"/>
      <c r="V40" s="103"/>
      <c r="W40" s="18"/>
      <c r="X40" s="18"/>
      <c r="Y40" s="103"/>
      <c r="Z40" s="18"/>
      <c r="AA40" s="18"/>
      <c r="AB40" s="103"/>
      <c r="AC40" s="265"/>
      <c r="AD40" s="110"/>
      <c r="AE40" s="110"/>
      <c r="AF40" s="110"/>
      <c r="AG40" s="110"/>
      <c r="AH40" s="110"/>
      <c r="AI40" s="110"/>
      <c r="AJ40" s="110"/>
      <c r="AK40" s="265"/>
      <c r="AL40" s="110"/>
    </row>
    <row r="41" spans="1:38" ht="15">
      <c r="A41" s="18"/>
      <c r="B41" s="9" t="s">
        <v>7</v>
      </c>
      <c r="C41" s="18"/>
      <c r="D41" s="18"/>
      <c r="F41" s="12"/>
      <c r="G41" s="103"/>
      <c r="H41" s="18"/>
      <c r="I41" s="18"/>
      <c r="J41" s="103"/>
      <c r="K41" s="18"/>
      <c r="L41" s="18"/>
      <c r="M41" s="103"/>
      <c r="N41" s="18"/>
      <c r="O41" s="18"/>
      <c r="P41" s="103"/>
      <c r="Q41" s="18"/>
      <c r="R41" s="18"/>
      <c r="S41" s="103"/>
      <c r="T41" s="18"/>
      <c r="U41" s="18"/>
      <c r="V41" s="103"/>
      <c r="W41" s="18"/>
      <c r="X41" s="18"/>
      <c r="Y41" s="103"/>
      <c r="Z41" s="18"/>
      <c r="AA41" s="18"/>
      <c r="AB41" s="103"/>
      <c r="AC41" s="265"/>
      <c r="AD41" s="110"/>
      <c r="AE41" s="110"/>
      <c r="AF41" s="110"/>
      <c r="AG41" s="110"/>
      <c r="AH41" s="110"/>
      <c r="AI41" s="110"/>
      <c r="AJ41" s="110"/>
      <c r="AK41" s="265"/>
      <c r="AL41" s="110"/>
    </row>
    <row r="42" spans="1:38">
      <c r="C42" s="10" t="s">
        <v>8</v>
      </c>
      <c r="D42" s="265"/>
      <c r="F42" s="12"/>
      <c r="G42" s="103"/>
      <c r="H42" s="18"/>
      <c r="I42" s="18"/>
      <c r="J42" s="103"/>
      <c r="K42" s="18"/>
      <c r="L42" s="18"/>
      <c r="M42" s="103"/>
      <c r="N42" s="18"/>
      <c r="O42" s="18"/>
      <c r="P42" s="103"/>
      <c r="Q42" s="18"/>
      <c r="R42" s="18"/>
      <c r="S42" s="103"/>
      <c r="T42" s="18"/>
      <c r="U42" s="18"/>
      <c r="V42" s="103"/>
      <c r="W42" s="18"/>
      <c r="X42" s="18"/>
      <c r="Y42" s="103"/>
      <c r="Z42" s="18"/>
      <c r="AA42" s="18"/>
      <c r="AB42" s="103"/>
      <c r="AC42" s="265"/>
      <c r="AD42" s="110"/>
      <c r="AE42" s="110"/>
      <c r="AF42" s="110"/>
      <c r="AG42" s="110"/>
      <c r="AH42" s="110"/>
      <c r="AI42" s="110"/>
      <c r="AJ42" s="110"/>
      <c r="AK42" s="265"/>
      <c r="AL42" s="110"/>
    </row>
    <row r="43" spans="1:38">
      <c r="D43" s="265" t="s">
        <v>9</v>
      </c>
      <c r="F43" s="12"/>
      <c r="G43" s="103"/>
      <c r="H43" s="288">
        <f>IF(H$11=$D$6, CRO_volumes!$J43*CRO_volumes!$K43,0)</f>
        <v>0</v>
      </c>
      <c r="I43" s="285">
        <f>IF(I$11=IF($D43=$A$5, $D$5, IF(OR($D43="ESV observed compliance", $D43 = $A$7),$D$7, $D$6)), SUMPRODUCT(CRO_volumes!$Q43:$U43,CRO_volumes!$Q$13:$U$13)+CRO_volumes!$O43,0)</f>
        <v>0</v>
      </c>
      <c r="J43" s="286">
        <f>IF(J$11=$D$6, CRO_volumes!$M43,0)</f>
        <v>0</v>
      </c>
      <c r="K43" s="285">
        <f>IF(K$11=$D$6, CRO_volumes!$J43*CRO_volumes!$K43,0)</f>
        <v>0</v>
      </c>
      <c r="L43" s="285">
        <f>IF(L$11=IF($D43=$A$5, $D$5, IF(OR($D43="ESV observed compliance", $D43 = $A$7),$D$7, $D$6)), SUMPRODUCT(CRO_volumes!$Q43:$U43,CRO_volumes!$Q$13:$U$13)+CRO_volumes!$O43,0)</f>
        <v>0</v>
      </c>
      <c r="M43" s="286">
        <f>IF(M$11=$D$6, CRO_volumes!$M43,0)</f>
        <v>0</v>
      </c>
      <c r="N43" s="285">
        <f>IF(N$11=$D$6, CRO_volumes!$J43*CRO_volumes!$K43,0)</f>
        <v>0</v>
      </c>
      <c r="O43" s="285">
        <f>IF(O$11=IF($D43=$A$5, $D$5, IF(OR($D43="ESV observed compliance", $D43 = $A$7),$D$7, $D$6)), SUMPRODUCT(CRO_volumes!$Q43:$U43,CRO_volumes!$Q$13:$U$13)+CRO_volumes!$O43,0)</f>
        <v>0</v>
      </c>
      <c r="P43" s="286">
        <f>IF(P$11=$D$6, CRO_volumes!$M43,0)</f>
        <v>0</v>
      </c>
      <c r="Q43" s="285">
        <f>IF(Q$11=$D$6, CRO_volumes!$J43*CRO_volumes!$K43,0)</f>
        <v>1159366.9999999946</v>
      </c>
      <c r="R43" s="285">
        <f ca="1">IF(R$11=IF($D43=$A$5, $D$5, IF(OR($D43="ESV observed compliance", $D43 = $A$7),$D$7, $D$6)), SUMPRODUCT(CRO_volumes!$Q43:$U43,CRO_volumes!$Q$13:$U$13)+CRO_volumes!$O43,0)</f>
        <v>961854.78307502042</v>
      </c>
      <c r="S43" s="286">
        <f>IF(S$11=$D$6, CRO_volumes!$M43,0)</f>
        <v>0</v>
      </c>
      <c r="T43" s="285">
        <f>IF(T$11=$D$6, CRO_volumes!$J43*CRO_volumes!$K43,0)</f>
        <v>0</v>
      </c>
      <c r="U43" s="285">
        <f>IF(U$11=IF($D43=$A$5, $D$5, IF(OR($D43="ESV observed compliance", $D43 = $A$7),$D$7, $D$6)), SUMPRODUCT(CRO_volumes!$Q43:$U43,CRO_volumes!$Q$13:$U$13)+CRO_volumes!$O43,0)</f>
        <v>0</v>
      </c>
      <c r="V43" s="286">
        <f>IF(V$11=$D$6, CRO_volumes!$M43,0)</f>
        <v>0</v>
      </c>
      <c r="W43" s="285">
        <f>IF(W$11=$D$6, CRO_volumes!$J43*CRO_volumes!$K43,0)</f>
        <v>0</v>
      </c>
      <c r="X43" s="285">
        <f>IF(X$11=IF($D43=$A$5, $D$5, IF(OR($D43="ESV observed compliance", $D43 = $A$7),$D$7, $D$6)), SUMPRODUCT(CRO_volumes!$Q43:$U43,CRO_volumes!$Q$13:$U$13)+CRO_volumes!$O43,0)</f>
        <v>0</v>
      </c>
      <c r="Y43" s="286">
        <f>IF(Y$11=$D$6, CRO_volumes!$M43,0)</f>
        <v>0</v>
      </c>
      <c r="Z43" s="285">
        <f>IF(Z$11=$D$6, CRO_volumes!$J43*CRO_volumes!$K43,0)</f>
        <v>0</v>
      </c>
      <c r="AA43" s="285">
        <f>IF(AA$11=IF($D43=$A$5, $D$5, IF(OR($D43="ESV observed compliance", $D43 = $A$7),$D$7, $D$6)), SUMPRODUCT(CRO_volumes!$Q43:$U43,CRO_volumes!$Q$13:$U$13)+CRO_volumes!$O43,0)</f>
        <v>0</v>
      </c>
      <c r="AB43" s="286">
        <f>IF(AB$11=$D$6, CRO_volumes!$M43,0)</f>
        <v>0</v>
      </c>
      <c r="AC43" s="131"/>
      <c r="AD43" s="287">
        <f t="shared" ref="AD43:AJ47" si="25">SUMIF($H$11:$AB$11,AD$11, $H43:$AB43)</f>
        <v>0</v>
      </c>
      <c r="AE43" s="287">
        <f t="shared" si="25"/>
        <v>0</v>
      </c>
      <c r="AF43" s="287">
        <f t="shared" si="25"/>
        <v>0</v>
      </c>
      <c r="AG43" s="287">
        <f t="shared" ca="1" si="25"/>
        <v>2121221.7830750151</v>
      </c>
      <c r="AH43" s="287">
        <f t="shared" si="25"/>
        <v>0</v>
      </c>
      <c r="AI43" s="287">
        <f t="shared" si="25"/>
        <v>0</v>
      </c>
      <c r="AJ43" s="287">
        <f t="shared" si="25"/>
        <v>0</v>
      </c>
      <c r="AK43" s="131"/>
      <c r="AL43" s="287">
        <f t="shared" ref="AL43" ca="1" si="26">SUM(AD43:AJ43)</f>
        <v>2121221.7830750151</v>
      </c>
    </row>
    <row r="44" spans="1:38">
      <c r="D44" s="265" t="s">
        <v>10</v>
      </c>
      <c r="F44" s="12"/>
      <c r="G44" s="103"/>
      <c r="H44" s="288">
        <f>IF(H$11=$D$6, CRO_volumes!$J44*CRO_volumes!$K44,0)</f>
        <v>0</v>
      </c>
      <c r="I44" s="285">
        <f>IF(I$11=IF($D44=$A$5, $D$5, IF(OR($D44="ESV observed compliance", $D44 = $A$7),$D$7, $D$6)), SUMPRODUCT(CRO_volumes!$Q44:$U44,CRO_volumes!$Q$13:$U$13)+CRO_volumes!$O44,0)</f>
        <v>0</v>
      </c>
      <c r="J44" s="286">
        <f>IF(J$11=$D$6, CRO_volumes!$M44,0)</f>
        <v>0</v>
      </c>
      <c r="K44" s="285">
        <f>IF(K$11=$D$6, CRO_volumes!$J44*CRO_volumes!$K44,0)</f>
        <v>0</v>
      </c>
      <c r="L44" s="285">
        <f>IF(L$11=IF($D44=$A$5, $D$5, IF(OR($D44="ESV observed compliance", $D44 = $A$7),$D$7, $D$6)), SUMPRODUCT(CRO_volumes!$Q44:$U44,CRO_volumes!$Q$13:$U$13)+CRO_volumes!$O44,0)</f>
        <v>0</v>
      </c>
      <c r="M44" s="286">
        <f>IF(M$11=$D$6, CRO_volumes!$M44,0)</f>
        <v>0</v>
      </c>
      <c r="N44" s="285">
        <f>IF(N$11=$D$6, CRO_volumes!$J44*CRO_volumes!$K44,0)</f>
        <v>0</v>
      </c>
      <c r="O44" s="285">
        <f>IF(O$11=IF($D44=$A$5, $D$5, IF(OR($D44="ESV observed compliance", $D44 = $A$7),$D$7, $D$6)), SUMPRODUCT(CRO_volumes!$Q44:$U44,CRO_volumes!$Q$13:$U$13)+CRO_volumes!$O44,0)</f>
        <v>0</v>
      </c>
      <c r="P44" s="286">
        <f>IF(P$11=$D$6, CRO_volumes!$M44,0)</f>
        <v>0</v>
      </c>
      <c r="Q44" s="285">
        <f>IF(Q$11=$D$6, CRO_volumes!$J44*CRO_volumes!$K44,0)</f>
        <v>144920.96541040076</v>
      </c>
      <c r="R44" s="285">
        <f ca="1">IF(R$11=IF($D44=$A$5, $D$5, IF(OR($D44="ESV observed compliance", $D44 = $A$7),$D$7, $D$6)), SUMPRODUCT(CRO_volumes!$Q44:$U44,CRO_volumes!$Q$13:$U$13)+CRO_volumes!$O44,0)</f>
        <v>0</v>
      </c>
      <c r="S44" s="286">
        <f>IF(S$11=$D$6, CRO_volumes!$M44,0)</f>
        <v>0</v>
      </c>
      <c r="T44" s="285">
        <f>IF(T$11=$D$6, CRO_volumes!$J44*CRO_volumes!$K44,0)</f>
        <v>0</v>
      </c>
      <c r="U44" s="285">
        <f>IF(U$11=IF($D44=$A$5, $D$5, IF(OR($D44="ESV observed compliance", $D44 = $A$7),$D$7, $D$6)), SUMPRODUCT(CRO_volumes!$Q44:$U44,CRO_volumes!$Q$13:$U$13)+CRO_volumes!$O44,0)</f>
        <v>0</v>
      </c>
      <c r="V44" s="286">
        <f>IF(V$11=$D$6, CRO_volumes!$M44,0)</f>
        <v>0</v>
      </c>
      <c r="W44" s="285">
        <f>IF(W$11=$D$6, CRO_volumes!$J44*CRO_volumes!$K44,0)</f>
        <v>0</v>
      </c>
      <c r="X44" s="285">
        <f>IF(X$11=IF($D44=$A$5, $D$5, IF(OR($D44="ESV observed compliance", $D44 = $A$7),$D$7, $D$6)), SUMPRODUCT(CRO_volumes!$Q44:$U44,CRO_volumes!$Q$13:$U$13)+CRO_volumes!$O44,0)</f>
        <v>0</v>
      </c>
      <c r="Y44" s="286">
        <f>IF(Y$11=$D$6, CRO_volumes!$M44,0)</f>
        <v>0</v>
      </c>
      <c r="Z44" s="285">
        <f>IF(Z$11=$D$6, CRO_volumes!$J44*CRO_volumes!$K44,0)</f>
        <v>0</v>
      </c>
      <c r="AA44" s="285">
        <f>IF(AA$11=IF($D44=$A$5, $D$5, IF(OR($D44="ESV observed compliance", $D44 = $A$7),$D$7, $D$6)), SUMPRODUCT(CRO_volumes!$Q44:$U44,CRO_volumes!$Q$13:$U$13)+CRO_volumes!$O44,0)</f>
        <v>0</v>
      </c>
      <c r="AB44" s="286">
        <f>IF(AB$11=$D$6, CRO_volumes!$M44,0)</f>
        <v>0</v>
      </c>
      <c r="AC44" s="131"/>
      <c r="AD44" s="287">
        <f t="shared" si="25"/>
        <v>0</v>
      </c>
      <c r="AE44" s="287">
        <f t="shared" si="25"/>
        <v>0</v>
      </c>
      <c r="AF44" s="287">
        <f t="shared" si="25"/>
        <v>0</v>
      </c>
      <c r="AG44" s="287">
        <f t="shared" ca="1" si="25"/>
        <v>144920.96541040076</v>
      </c>
      <c r="AH44" s="287">
        <f t="shared" si="25"/>
        <v>0</v>
      </c>
      <c r="AI44" s="287">
        <f t="shared" si="25"/>
        <v>0</v>
      </c>
      <c r="AJ44" s="287">
        <f t="shared" si="25"/>
        <v>0</v>
      </c>
      <c r="AK44" s="131"/>
      <c r="AL44" s="287">
        <f t="shared" ref="AL44:AL47" ca="1" si="27">SUM(AD44:AJ44)</f>
        <v>144920.96541040076</v>
      </c>
    </row>
    <row r="45" spans="1:38">
      <c r="D45" s="265" t="s">
        <v>167</v>
      </c>
      <c r="F45" s="12"/>
      <c r="G45" s="103"/>
      <c r="H45" s="288">
        <f>IF(H$11=$D$6, CRO_volumes!$J45*CRO_volumes!$K45,0)</f>
        <v>0</v>
      </c>
      <c r="I45" s="285">
        <f>IF(I$11=IF($D45=$A$5, $D$5, IF(OR($D45="ESV observed compliance", $D45 = $A$7),$D$7, $D$6)), SUMPRODUCT(CRO_volumes!$Q45:$U45,CRO_volumes!$Q$13:$U$13)+CRO_volumes!$O45,0)</f>
        <v>0</v>
      </c>
      <c r="J45" s="286">
        <f>IF(J$11=$D$6, CRO_volumes!$M45,0)</f>
        <v>0</v>
      </c>
      <c r="K45" s="285">
        <f>IF(K$11=$D$6, CRO_volumes!$J45*CRO_volumes!$K45,0)</f>
        <v>0</v>
      </c>
      <c r="L45" s="285">
        <f>IF(L$11=IF($D45=$A$5, $D$5, IF(OR($D45="ESV observed compliance", $D45 = $A$7),$D$7, $D$6)), SUMPRODUCT(CRO_volumes!$Q45:$U45,CRO_volumes!$Q$13:$U$13)+CRO_volumes!$O45,0)</f>
        <v>0</v>
      </c>
      <c r="M45" s="286">
        <f>IF(M$11=$D$6, CRO_volumes!$M45,0)</f>
        <v>0</v>
      </c>
      <c r="N45" s="285">
        <f>IF(N$11=$D$6, CRO_volumes!$J45*CRO_volumes!$K45,0)</f>
        <v>0</v>
      </c>
      <c r="O45" s="285">
        <f>IF(O$11=IF($D45=$A$5, $D$5, IF(OR($D45="ESV observed compliance", $D45 = $A$7),$D$7, $D$6)), SUMPRODUCT(CRO_volumes!$Q45:$U45,CRO_volumes!$Q$13:$U$13)+CRO_volumes!$O45,0)</f>
        <v>0</v>
      </c>
      <c r="P45" s="286">
        <f>IF(P$11=$D$6, CRO_volumes!$M45,0)</f>
        <v>0</v>
      </c>
      <c r="Q45" s="285">
        <f>IF(Q$11=$D$6, CRO_volumes!$J45*CRO_volumes!$K45,0)</f>
        <v>0</v>
      </c>
      <c r="R45" s="285">
        <f ca="1">IF(R$11=IF($D45=$A$5, $D$5, IF(OR($D45="ESV observed compliance", $D45 = $A$7),$D$7, $D$6)), SUMPRODUCT(CRO_volumes!$Q45:$U45,CRO_volumes!$Q$13:$U$13)+CRO_volumes!$O45,0)</f>
        <v>0</v>
      </c>
      <c r="S45" s="286">
        <f>IF(S$11=$D$6, CRO_volumes!$M45,0)</f>
        <v>0</v>
      </c>
      <c r="T45" s="285">
        <f>IF(T$11=$D$6, CRO_volumes!$J45*CRO_volumes!$K45,0)</f>
        <v>0</v>
      </c>
      <c r="U45" s="285">
        <f>IF(U$11=IF($D45=$A$5, $D$5, IF(OR($D45="ESV observed compliance", $D45 = $A$7),$D$7, $D$6)), SUMPRODUCT(CRO_volumes!$Q45:$U45,CRO_volumes!$Q$13:$U$13)+CRO_volumes!$O45,0)</f>
        <v>0</v>
      </c>
      <c r="V45" s="286">
        <f>IF(V$11=$D$6, CRO_volumes!$M45,0)</f>
        <v>0</v>
      </c>
      <c r="W45" s="285">
        <f>IF(W$11=$D$6, CRO_volumes!$J45*CRO_volumes!$K45,0)</f>
        <v>0</v>
      </c>
      <c r="X45" s="285">
        <f>IF(X$11=IF($D45=$A$5, $D$5, IF(OR($D45="ESV observed compliance", $D45 = $A$7),$D$7, $D$6)), SUMPRODUCT(CRO_volumes!$Q45:$U45,CRO_volumes!$Q$13:$U$13)+CRO_volumes!$O45,0)</f>
        <v>0</v>
      </c>
      <c r="Y45" s="286">
        <f>IF(Y$11=$D$6, CRO_volumes!$M45,0)</f>
        <v>0</v>
      </c>
      <c r="Z45" s="285">
        <f>IF(Z$11=$D$6, CRO_volumes!$J45*CRO_volumes!$K45,0)</f>
        <v>0</v>
      </c>
      <c r="AA45" s="285">
        <f>IF(AA$11=IF($D45=$A$5, $D$5, IF(OR($D45="ESV observed compliance", $D45 = $A$7),$D$7, $D$6)), SUMPRODUCT(CRO_volumes!$Q45:$U45,CRO_volumes!$Q$13:$U$13)+CRO_volumes!$O45,0)</f>
        <v>0</v>
      </c>
      <c r="AB45" s="286">
        <f>IF(AB$11=$D$6, CRO_volumes!$M45,0)</f>
        <v>0</v>
      </c>
      <c r="AC45" s="131"/>
      <c r="AD45" s="287">
        <f t="shared" si="25"/>
        <v>0</v>
      </c>
      <c r="AE45" s="287">
        <f t="shared" si="25"/>
        <v>0</v>
      </c>
      <c r="AF45" s="287">
        <f t="shared" si="25"/>
        <v>0</v>
      </c>
      <c r="AG45" s="287">
        <f t="shared" ca="1" si="25"/>
        <v>0</v>
      </c>
      <c r="AH45" s="287">
        <f t="shared" si="25"/>
        <v>0</v>
      </c>
      <c r="AI45" s="287">
        <f t="shared" si="25"/>
        <v>0</v>
      </c>
      <c r="AJ45" s="287">
        <f t="shared" si="25"/>
        <v>0</v>
      </c>
      <c r="AK45" s="131"/>
      <c r="AL45" s="287">
        <f t="shared" ca="1" si="27"/>
        <v>0</v>
      </c>
    </row>
    <row r="46" spans="1:38">
      <c r="D46" s="265" t="s">
        <v>11</v>
      </c>
      <c r="F46" s="12"/>
      <c r="G46" s="103"/>
      <c r="H46" s="288">
        <f>IF(H$11=$D$6, CRO_volumes!$J46*CRO_volumes!$K46,0)</f>
        <v>0</v>
      </c>
      <c r="I46" s="285">
        <f>IF(I$11=IF($D46=$A$5, $D$5, IF(OR($D46="ESV observed compliance", $D46 = $A$7),$D$7, $D$6)), SUMPRODUCT(CRO_volumes!$Q46:$U46,CRO_volumes!$Q$13:$U$13)+CRO_volumes!$O46,0)</f>
        <v>0</v>
      </c>
      <c r="J46" s="286">
        <f>IF(J$11=$D$6, CRO_volumes!$M46,0)</f>
        <v>0</v>
      </c>
      <c r="K46" s="285">
        <f>IF(K$11=$D$6, CRO_volumes!$J46*CRO_volumes!$K46,0)</f>
        <v>0</v>
      </c>
      <c r="L46" s="285">
        <f>IF(L$11=IF($D46=$A$5, $D$5, IF(OR($D46="ESV observed compliance", $D46 = $A$7),$D$7, $D$6)), SUMPRODUCT(CRO_volumes!$Q46:$U46,CRO_volumes!$Q$13:$U$13)+CRO_volumes!$O46,0)</f>
        <v>0</v>
      </c>
      <c r="M46" s="286">
        <f>IF(M$11=$D$6, CRO_volumes!$M46,0)</f>
        <v>0</v>
      </c>
      <c r="N46" s="285">
        <f>IF(N$11=$D$6, CRO_volumes!$J46*CRO_volumes!$K46,0)</f>
        <v>0</v>
      </c>
      <c r="O46" s="285">
        <f>IF(O$11=IF($D46=$A$5, $D$5, IF(OR($D46="ESV observed compliance", $D46 = $A$7),$D$7, $D$6)), SUMPRODUCT(CRO_volumes!$Q46:$U46,CRO_volumes!$Q$13:$U$13)+CRO_volumes!$O46,0)</f>
        <v>0</v>
      </c>
      <c r="P46" s="286">
        <f>IF(P$11=$D$6, CRO_volumes!$M46,0)</f>
        <v>0</v>
      </c>
      <c r="Q46" s="285">
        <f>IF(Q$11=$D$6, CRO_volumes!$J46*CRO_volumes!$K46,0)</f>
        <v>133618.6370854995</v>
      </c>
      <c r="R46" s="285">
        <f ca="1">IF(R$11=IF($D46=$A$5, $D$5, IF(OR($D46="ESV observed compliance", $D46 = $A$7),$D$7, $D$6)), SUMPRODUCT(CRO_volumes!$Q46:$U46,CRO_volumes!$Q$13:$U$13)+CRO_volumes!$O46,0)</f>
        <v>0</v>
      </c>
      <c r="S46" s="286">
        <f>IF(S$11=$D$6, CRO_volumes!$M46,0)</f>
        <v>0</v>
      </c>
      <c r="T46" s="285">
        <f>IF(T$11=$D$6, CRO_volumes!$J46*CRO_volumes!$K46,0)</f>
        <v>0</v>
      </c>
      <c r="U46" s="285">
        <f>IF(U$11=IF($D46=$A$5, $D$5, IF(OR($D46="ESV observed compliance", $D46 = $A$7),$D$7, $D$6)), SUMPRODUCT(CRO_volumes!$Q46:$U46,CRO_volumes!$Q$13:$U$13)+CRO_volumes!$O46,0)</f>
        <v>0</v>
      </c>
      <c r="V46" s="286">
        <f>IF(V$11=$D$6, CRO_volumes!$M46,0)</f>
        <v>0</v>
      </c>
      <c r="W46" s="285">
        <f>IF(W$11=$D$6, CRO_volumes!$J46*CRO_volumes!$K46,0)</f>
        <v>0</v>
      </c>
      <c r="X46" s="285">
        <f>IF(X$11=IF($D46=$A$5, $D$5, IF(OR($D46="ESV observed compliance", $D46 = $A$7),$D$7, $D$6)), SUMPRODUCT(CRO_volumes!$Q46:$U46,CRO_volumes!$Q$13:$U$13)+CRO_volumes!$O46,0)</f>
        <v>0</v>
      </c>
      <c r="Y46" s="286">
        <f>IF(Y$11=$D$6, CRO_volumes!$M46,0)</f>
        <v>0</v>
      </c>
      <c r="Z46" s="285">
        <f>IF(Z$11=$D$6, CRO_volumes!$J46*CRO_volumes!$K46,0)</f>
        <v>0</v>
      </c>
      <c r="AA46" s="285">
        <f>IF(AA$11=IF($D46=$A$5, $D$5, IF(OR($D46="ESV observed compliance", $D46 = $A$7),$D$7, $D$6)), SUMPRODUCT(CRO_volumes!$Q46:$U46,CRO_volumes!$Q$13:$U$13)+CRO_volumes!$O46,0)</f>
        <v>0</v>
      </c>
      <c r="AB46" s="286">
        <f>IF(AB$11=$D$6, CRO_volumes!$M46,0)</f>
        <v>0</v>
      </c>
      <c r="AC46" s="131"/>
      <c r="AD46" s="287">
        <f t="shared" si="25"/>
        <v>0</v>
      </c>
      <c r="AE46" s="287">
        <f t="shared" si="25"/>
        <v>0</v>
      </c>
      <c r="AF46" s="287">
        <f t="shared" si="25"/>
        <v>0</v>
      </c>
      <c r="AG46" s="287">
        <f t="shared" ca="1" si="25"/>
        <v>133618.6370854995</v>
      </c>
      <c r="AH46" s="287">
        <f t="shared" si="25"/>
        <v>0</v>
      </c>
      <c r="AI46" s="287">
        <f t="shared" si="25"/>
        <v>0</v>
      </c>
      <c r="AJ46" s="287">
        <f t="shared" si="25"/>
        <v>0</v>
      </c>
      <c r="AK46" s="131"/>
      <c r="AL46" s="287">
        <f t="shared" ca="1" si="27"/>
        <v>133618.6370854995</v>
      </c>
    </row>
    <row r="47" spans="1:38">
      <c r="D47" s="265" t="s">
        <v>21</v>
      </c>
      <c r="F47" s="12"/>
      <c r="G47" s="103"/>
      <c r="H47" s="288">
        <f>IF(H$11=$D$6, CRO_volumes!$J47*CRO_volumes!$K47,0)</f>
        <v>0</v>
      </c>
      <c r="I47" s="285">
        <f>IF(I$11=IF($D47=$A$5, $D$5, IF(OR($D47="ESV observed compliance", $D47 = $A$7),$D$7, $D$6)), SUMPRODUCT(CRO_volumes!$Q47:$U47,CRO_volumes!$Q$13:$U$13)+CRO_volumes!$O47,0)</f>
        <v>0</v>
      </c>
      <c r="J47" s="286">
        <f>IF(J$11=$D$6, CRO_volumes!$M47,0)</f>
        <v>0</v>
      </c>
      <c r="K47" s="285">
        <f>IF(K$11=$D$6, CRO_volumes!$J47*CRO_volumes!$K47,0)</f>
        <v>0</v>
      </c>
      <c r="L47" s="285">
        <f>IF(L$11=IF($D47=$A$5, $D$5, IF(OR($D47="ESV observed compliance", $D47 = $A$7),$D$7, $D$6)), SUMPRODUCT(CRO_volumes!$Q47:$U47,CRO_volumes!$Q$13:$U$13)+CRO_volumes!$O47,0)</f>
        <v>0</v>
      </c>
      <c r="M47" s="286">
        <f>IF(M$11=$D$6, CRO_volumes!$M47,0)</f>
        <v>0</v>
      </c>
      <c r="N47" s="285">
        <f>IF(N$11=$D$6, CRO_volumes!$J47*CRO_volumes!$K47,0)</f>
        <v>0</v>
      </c>
      <c r="O47" s="285">
        <f>IF(O$11=IF($D47=$A$5, $D$5, IF(OR($D47="ESV observed compliance", $D47 = $A$7),$D$7, $D$6)), SUMPRODUCT(CRO_volumes!$Q47:$U47,CRO_volumes!$Q$13:$U$13)+CRO_volumes!$O47,0)</f>
        <v>0</v>
      </c>
      <c r="P47" s="286">
        <f>IF(P$11=$D$6, CRO_volumes!$M47,0)</f>
        <v>0</v>
      </c>
      <c r="Q47" s="285">
        <f>IF(Q$11=$D$6, CRO_volumes!$J47*CRO_volumes!$K47,0)</f>
        <v>131460.14731517999</v>
      </c>
      <c r="R47" s="285">
        <f ca="1">IF(R$11=IF($D47=$A$5, $D$5, IF(OR($D47="ESV observed compliance", $D47 = $A$7),$D$7, $D$6)), SUMPRODUCT(CRO_volumes!$Q47:$U47,CRO_volumes!$Q$13:$U$13)+CRO_volumes!$O47,0)</f>
        <v>0</v>
      </c>
      <c r="S47" s="286">
        <f>IF(S$11=$D$6, CRO_volumes!$M47,0)</f>
        <v>0</v>
      </c>
      <c r="T47" s="285">
        <f>IF(T$11=$D$6, CRO_volumes!$J47*CRO_volumes!$K47,0)</f>
        <v>0</v>
      </c>
      <c r="U47" s="285">
        <f>IF(U$11=IF($D47=$A$5, $D$5, IF(OR($D47="ESV observed compliance", $D47 = $A$7),$D$7, $D$6)), SUMPRODUCT(CRO_volumes!$Q47:$U47,CRO_volumes!$Q$13:$U$13)+CRO_volumes!$O47,0)</f>
        <v>0</v>
      </c>
      <c r="V47" s="286">
        <f>IF(V$11=$D$6, CRO_volumes!$M47,0)</f>
        <v>0</v>
      </c>
      <c r="W47" s="285">
        <f>IF(W$11=$D$6, CRO_volumes!$J47*CRO_volumes!$K47,0)</f>
        <v>0</v>
      </c>
      <c r="X47" s="285">
        <f>IF(X$11=IF($D47=$A$5, $D$5, IF(OR($D47="ESV observed compliance", $D47 = $A$7),$D$7, $D$6)), SUMPRODUCT(CRO_volumes!$Q47:$U47,CRO_volumes!$Q$13:$U$13)+CRO_volumes!$O47,0)</f>
        <v>0</v>
      </c>
      <c r="Y47" s="286">
        <f>IF(Y$11=$D$6, CRO_volumes!$M47,0)</f>
        <v>0</v>
      </c>
      <c r="Z47" s="285">
        <f>IF(Z$11=$D$6, CRO_volumes!$J47*CRO_volumes!$K47,0)</f>
        <v>0</v>
      </c>
      <c r="AA47" s="285">
        <f>IF(AA$11=IF($D47=$A$5, $D$5, IF(OR($D47="ESV observed compliance", $D47 = $A$7),$D$7, $D$6)), SUMPRODUCT(CRO_volumes!$Q47:$U47,CRO_volumes!$Q$13:$U$13)+CRO_volumes!$O47,0)</f>
        <v>0</v>
      </c>
      <c r="AB47" s="286">
        <f>IF(AB$11=$D$6, CRO_volumes!$M47,0)</f>
        <v>0</v>
      </c>
      <c r="AC47" s="131"/>
      <c r="AD47" s="287">
        <f t="shared" si="25"/>
        <v>0</v>
      </c>
      <c r="AE47" s="287">
        <f t="shared" si="25"/>
        <v>0</v>
      </c>
      <c r="AF47" s="287">
        <f t="shared" si="25"/>
        <v>0</v>
      </c>
      <c r="AG47" s="287">
        <f t="shared" ca="1" si="25"/>
        <v>131460.14731517999</v>
      </c>
      <c r="AH47" s="287">
        <f t="shared" si="25"/>
        <v>0</v>
      </c>
      <c r="AI47" s="287">
        <f t="shared" si="25"/>
        <v>0</v>
      </c>
      <c r="AJ47" s="287">
        <f t="shared" si="25"/>
        <v>0</v>
      </c>
      <c r="AK47" s="131"/>
      <c r="AL47" s="287">
        <f t="shared" ca="1" si="27"/>
        <v>131460.14731517999</v>
      </c>
    </row>
    <row r="48" spans="1:38">
      <c r="D48" s="265" t="s">
        <v>22</v>
      </c>
      <c r="F48" s="12"/>
      <c r="G48" s="103"/>
      <c r="H48" s="288">
        <f>IF(H$11=$D$6, CRO_volumes!$J48*CRO_volumes!$K48,0)</f>
        <v>0</v>
      </c>
      <c r="I48" s="285">
        <f>IF(I$11=IF($D48=$A$5, $D$5, IF(OR($D48="ESV observed compliance", $D48 = $A$7),$D$7, $D$6)), SUMPRODUCT(CRO_volumes!$Q48:$U48,CRO_volumes!$Q$13:$U$13)+CRO_volumes!$O48,0)</f>
        <v>0</v>
      </c>
      <c r="J48" s="286">
        <f>IF(J$11=$D$6, CRO_volumes!$M48,0)</f>
        <v>0</v>
      </c>
      <c r="K48" s="285">
        <f>IF(K$11=$D$6, CRO_volumes!$J48*CRO_volumes!$K48,0)</f>
        <v>0</v>
      </c>
      <c r="L48" s="285">
        <f>IF(L$11=IF($D48=$A$5, $D$5, IF(OR($D48="ESV observed compliance", $D48 = $A$7),$D$7, $D$6)), SUMPRODUCT(CRO_volumes!$Q48:$U48,CRO_volumes!$Q$13:$U$13)+CRO_volumes!$O48,0)</f>
        <v>0</v>
      </c>
      <c r="M48" s="286">
        <f>IF(M$11=$D$6, CRO_volumes!$M48,0)</f>
        <v>0</v>
      </c>
      <c r="N48" s="285">
        <f>IF(N$11=$D$6, CRO_volumes!$J48*CRO_volumes!$K48,0)</f>
        <v>0</v>
      </c>
      <c r="O48" s="285">
        <f>IF(O$11=IF($D48=$A$5, $D$5, IF(OR($D48="ESV observed compliance", $D48 = $A$7),$D$7, $D$6)), SUMPRODUCT(CRO_volumes!$Q48:$U48,CRO_volumes!$Q$13:$U$13)+CRO_volumes!$O48,0)</f>
        <v>0</v>
      </c>
      <c r="P48" s="286">
        <f>IF(P$11=$D$6, CRO_volumes!$M48,0)</f>
        <v>0</v>
      </c>
      <c r="Q48" s="285">
        <f>IF(Q$11=$D$6, CRO_volumes!$J48*CRO_volumes!$K48,0)</f>
        <v>0</v>
      </c>
      <c r="R48" s="285">
        <f ca="1">IF(R$11=IF($D48=$A$5, $D$5, IF(OR($D48="ESV observed compliance", $D48 = $A$7),$D$7, $D$6)), SUMPRODUCT(CRO_volumes!$Q48:$U48,CRO_volumes!$Q$13:$U$13)+CRO_volumes!$O48,0)</f>
        <v>0</v>
      </c>
      <c r="S48" s="286">
        <f>IF(S$11=$D$6, CRO_volumes!$M48,0)</f>
        <v>0</v>
      </c>
      <c r="T48" s="285">
        <f>IF(T$11=$D$6, CRO_volumes!$J48*CRO_volumes!$K48,0)</f>
        <v>0</v>
      </c>
      <c r="U48" s="285">
        <f>IF(U$11=IF($D48=$A$5, $D$5, IF(OR($D48="ESV observed compliance", $D48 = $A$7),$D$7, $D$6)), SUMPRODUCT(CRO_volumes!$Q48:$U48,CRO_volumes!$Q$13:$U$13)+CRO_volumes!$O48,0)</f>
        <v>0</v>
      </c>
      <c r="V48" s="286">
        <f>IF(V$11=$D$6, CRO_volumes!$M48,0)</f>
        <v>0</v>
      </c>
      <c r="W48" s="285">
        <f>IF(W$11=$D$6, CRO_volumes!$J48*CRO_volumes!$K48,0)</f>
        <v>0</v>
      </c>
      <c r="X48" s="285">
        <f>IF(X$11=IF($D48=$A$5, $D$5, IF(OR($D48="ESV observed compliance", $D48 = $A$7),$D$7, $D$6)), SUMPRODUCT(CRO_volumes!$Q48:$U48,CRO_volumes!$Q$13:$U$13)+CRO_volumes!$O48,0)</f>
        <v>0</v>
      </c>
      <c r="Y48" s="286">
        <f>IF(Y$11=$D$6, CRO_volumes!$M48,0)</f>
        <v>0</v>
      </c>
      <c r="Z48" s="285">
        <f>IF(Z$11=$D$6, CRO_volumes!$J48*CRO_volumes!$K48,0)</f>
        <v>0</v>
      </c>
      <c r="AA48" s="285">
        <f>IF(AA$11=IF($D48=$A$5, $D$5, IF(OR($D48="ESV observed compliance", $D48 = $A$7),$D$7, $D$6)), SUMPRODUCT(CRO_volumes!$Q48:$U48,CRO_volumes!$Q$13:$U$13)+CRO_volumes!$O48,0)</f>
        <v>0</v>
      </c>
      <c r="AB48" s="286">
        <f>IF(AB$11=$D$6, CRO_volumes!$M48,0)</f>
        <v>0</v>
      </c>
      <c r="AC48" s="131"/>
      <c r="AD48" s="287">
        <f t="shared" ref="AD48:AJ61" si="28">SUMIF($H$11:$AB$11,AD$11, $H48:$AB48)</f>
        <v>0</v>
      </c>
      <c r="AE48" s="287">
        <f t="shared" si="28"/>
        <v>0</v>
      </c>
      <c r="AF48" s="287">
        <f t="shared" si="28"/>
        <v>0</v>
      </c>
      <c r="AG48" s="287">
        <f t="shared" ca="1" si="28"/>
        <v>0</v>
      </c>
      <c r="AH48" s="287">
        <f t="shared" si="28"/>
        <v>0</v>
      </c>
      <c r="AI48" s="287">
        <f t="shared" si="28"/>
        <v>0</v>
      </c>
      <c r="AJ48" s="287">
        <f t="shared" si="28"/>
        <v>0</v>
      </c>
      <c r="AK48" s="131"/>
      <c r="AL48" s="287">
        <f t="shared" ref="AL48:AL61" ca="1" si="29">SUM(AD48:AJ48)</f>
        <v>0</v>
      </c>
    </row>
    <row r="49" spans="1:16373">
      <c r="D49" s="265" t="s">
        <v>12</v>
      </c>
      <c r="F49" s="12"/>
      <c r="G49" s="103"/>
      <c r="H49" s="288">
        <f>IF(H$11=$D$6, CRO_volumes!$J49*CRO_volumes!$K49,0)</f>
        <v>0</v>
      </c>
      <c r="I49" s="285">
        <f>IF(I$11=IF($D49=$A$5, $D$5, IF(OR($D49="ESV observed compliance", $D49 = $A$7),$D$7, $D$6)), SUMPRODUCT(CRO_volumes!$Q49:$U49,CRO_volumes!$Q$13:$U$13)+CRO_volumes!$O49,0)</f>
        <v>0</v>
      </c>
      <c r="J49" s="286">
        <f>IF(J$11=$D$6, CRO_volumes!$M49,0)</f>
        <v>0</v>
      </c>
      <c r="K49" s="285">
        <f>IF(K$11=$D$6, CRO_volumes!$J49*CRO_volumes!$K49,0)</f>
        <v>0</v>
      </c>
      <c r="L49" s="285">
        <f>IF(L$11=IF($D49=$A$5, $D$5, IF(OR($D49="ESV observed compliance", $D49 = $A$7),$D$7, $D$6)), SUMPRODUCT(CRO_volumes!$Q49:$U49,CRO_volumes!$Q$13:$U$13)+CRO_volumes!$O49,0)</f>
        <v>0</v>
      </c>
      <c r="M49" s="286">
        <f>IF(M$11=$D$6, CRO_volumes!$M49,0)</f>
        <v>0</v>
      </c>
      <c r="N49" s="285">
        <f>IF(N$11=$D$6, CRO_volumes!$J49*CRO_volumes!$K49,0)</f>
        <v>0</v>
      </c>
      <c r="O49" s="285">
        <f>IF(O$11=IF($D49=$A$5, $D$5, IF(OR($D49="ESV observed compliance", $D49 = $A$7),$D$7, $D$6)), SUMPRODUCT(CRO_volumes!$Q49:$U49,CRO_volumes!$Q$13:$U$13)+CRO_volumes!$O49,0)</f>
        <v>0</v>
      </c>
      <c r="P49" s="286">
        <f>IF(P$11=$D$6, CRO_volumes!$M49,0)</f>
        <v>0</v>
      </c>
      <c r="Q49" s="285">
        <f>IF(Q$11=$D$6, CRO_volumes!$J49*CRO_volumes!$K49,0)</f>
        <v>618353.49858546327</v>
      </c>
      <c r="R49" s="285">
        <f ca="1">IF(R$11=IF($D49=$A$5, $D$5, IF(OR($D49="ESV observed compliance", $D49 = $A$7),$D$7, $D$6)), SUMPRODUCT(CRO_volumes!$Q49:$U49,CRO_volumes!$Q$13:$U$13)+CRO_volumes!$O49,0)</f>
        <v>0</v>
      </c>
      <c r="S49" s="286">
        <f>IF(S$11=$D$6, CRO_volumes!$M49,0)</f>
        <v>0</v>
      </c>
      <c r="T49" s="285">
        <f>IF(T$11=$D$6, CRO_volumes!$J49*CRO_volumes!$K49,0)</f>
        <v>0</v>
      </c>
      <c r="U49" s="285">
        <f>IF(U$11=IF($D49=$A$5, $D$5, IF(OR($D49="ESV observed compliance", $D49 = $A$7),$D$7, $D$6)), SUMPRODUCT(CRO_volumes!$Q49:$U49,CRO_volumes!$Q$13:$U$13)+CRO_volumes!$O49,0)</f>
        <v>0</v>
      </c>
      <c r="V49" s="286">
        <f>IF(V$11=$D$6, CRO_volumes!$M49,0)</f>
        <v>0</v>
      </c>
      <c r="W49" s="285">
        <f>IF(W$11=$D$6, CRO_volumes!$J49*CRO_volumes!$K49,0)</f>
        <v>0</v>
      </c>
      <c r="X49" s="285">
        <f>IF(X$11=IF($D49=$A$5, $D$5, IF(OR($D49="ESV observed compliance", $D49 = $A$7),$D$7, $D$6)), SUMPRODUCT(CRO_volumes!$Q49:$U49,CRO_volumes!$Q$13:$U$13)+CRO_volumes!$O49,0)</f>
        <v>0</v>
      </c>
      <c r="Y49" s="286">
        <f>IF(Y$11=$D$6, CRO_volumes!$M49,0)</f>
        <v>0</v>
      </c>
      <c r="Z49" s="285">
        <f>IF(Z$11=$D$6, CRO_volumes!$J49*CRO_volumes!$K49,0)</f>
        <v>0</v>
      </c>
      <c r="AA49" s="285">
        <f>IF(AA$11=IF($D49=$A$5, $D$5, IF(OR($D49="ESV observed compliance", $D49 = $A$7),$D$7, $D$6)), SUMPRODUCT(CRO_volumes!$Q49:$U49,CRO_volumes!$Q$13:$U$13)+CRO_volumes!$O49,0)</f>
        <v>0</v>
      </c>
      <c r="AB49" s="286">
        <f>IF(AB$11=$D$6, CRO_volumes!$M49,0)</f>
        <v>0</v>
      </c>
      <c r="AC49" s="131"/>
      <c r="AD49" s="287">
        <f t="shared" si="28"/>
        <v>0</v>
      </c>
      <c r="AE49" s="287">
        <f t="shared" si="28"/>
        <v>0</v>
      </c>
      <c r="AF49" s="287">
        <f t="shared" si="28"/>
        <v>0</v>
      </c>
      <c r="AG49" s="287">
        <f t="shared" ca="1" si="28"/>
        <v>618353.49858546327</v>
      </c>
      <c r="AH49" s="287">
        <f t="shared" si="28"/>
        <v>0</v>
      </c>
      <c r="AI49" s="287">
        <f t="shared" si="28"/>
        <v>0</v>
      </c>
      <c r="AJ49" s="287">
        <f t="shared" si="28"/>
        <v>0</v>
      </c>
      <c r="AK49" s="131"/>
      <c r="AL49" s="287">
        <f t="shared" ca="1" si="29"/>
        <v>618353.49858546327</v>
      </c>
    </row>
    <row r="50" spans="1:16373">
      <c r="D50" s="265" t="s">
        <v>13</v>
      </c>
      <c r="F50" s="12"/>
      <c r="G50" s="103"/>
      <c r="H50" s="288">
        <f>IF(H$11=$D$6, CRO_volumes!$J50*CRO_volumes!$K50,0)</f>
        <v>0</v>
      </c>
      <c r="I50" s="285">
        <f>IF(I$11=IF($D50=$A$5, $D$5, IF(OR($D50="ESV observed compliance", $D50 = $A$7),$D$7, $D$6)), SUMPRODUCT(CRO_volumes!$Q50:$U50,CRO_volumes!$Q$13:$U$13)+CRO_volumes!$O50,0)</f>
        <v>0</v>
      </c>
      <c r="J50" s="286">
        <f>IF(J$11=$D$6, CRO_volumes!$M50,0)</f>
        <v>0</v>
      </c>
      <c r="K50" s="285">
        <f>IF(K$11=$D$6, CRO_volumes!$J50*CRO_volumes!$K50,0)</f>
        <v>0</v>
      </c>
      <c r="L50" s="285">
        <f>IF(L$11=IF($D50=$A$5, $D$5, IF(OR($D50="ESV observed compliance", $D50 = $A$7),$D$7, $D$6)), SUMPRODUCT(CRO_volumes!$Q50:$U50,CRO_volumes!$Q$13:$U$13)+CRO_volumes!$O50,0)</f>
        <v>0</v>
      </c>
      <c r="M50" s="286">
        <f>IF(M$11=$D$6, CRO_volumes!$M50,0)</f>
        <v>0</v>
      </c>
      <c r="N50" s="285">
        <f>IF(N$11=$D$6, CRO_volumes!$J50*CRO_volumes!$K50,0)</f>
        <v>0</v>
      </c>
      <c r="O50" s="285">
        <f>IF(O$11=IF($D50=$A$5, $D$5, IF(OR($D50="ESV observed compliance", $D50 = $A$7),$D$7, $D$6)), SUMPRODUCT(CRO_volumes!$Q50:$U50,CRO_volumes!$Q$13:$U$13)+CRO_volumes!$O50,0)</f>
        <v>0</v>
      </c>
      <c r="P50" s="286">
        <f>IF(P$11=$D$6, CRO_volumes!$M50,0)</f>
        <v>0</v>
      </c>
      <c r="Q50" s="285">
        <f>IF(Q$11=$D$6, CRO_volumes!$J50*CRO_volumes!$K50,0)</f>
        <v>48307.303210549209</v>
      </c>
      <c r="R50" s="285">
        <f ca="1">IF(R$11=IF($D50=$A$5, $D$5, IF(OR($D50="ESV observed compliance", $D50 = $A$7),$D$7, $D$6)), SUMPRODUCT(CRO_volumes!$Q50:$U50,CRO_volumes!$Q$13:$U$13)+CRO_volumes!$O50,0)</f>
        <v>0</v>
      </c>
      <c r="S50" s="286">
        <f>IF(S$11=$D$6, CRO_volumes!$M50,0)</f>
        <v>0</v>
      </c>
      <c r="T50" s="285">
        <f>IF(T$11=$D$6, CRO_volumes!$J50*CRO_volumes!$K50,0)</f>
        <v>0</v>
      </c>
      <c r="U50" s="285">
        <f>IF(U$11=IF($D50=$A$5, $D$5, IF(OR($D50="ESV observed compliance", $D50 = $A$7),$D$7, $D$6)), SUMPRODUCT(CRO_volumes!$Q50:$U50,CRO_volumes!$Q$13:$U$13)+CRO_volumes!$O50,0)</f>
        <v>0</v>
      </c>
      <c r="V50" s="286">
        <f>IF(V$11=$D$6, CRO_volumes!$M50,0)</f>
        <v>0</v>
      </c>
      <c r="W50" s="285">
        <f>IF(W$11=$D$6, CRO_volumes!$J50*CRO_volumes!$K50,0)</f>
        <v>0</v>
      </c>
      <c r="X50" s="285">
        <f>IF(X$11=IF($D50=$A$5, $D$5, IF(OR($D50="ESV observed compliance", $D50 = $A$7),$D$7, $D$6)), SUMPRODUCT(CRO_volumes!$Q50:$U50,CRO_volumes!$Q$13:$U$13)+CRO_volumes!$O50,0)</f>
        <v>0</v>
      </c>
      <c r="Y50" s="286">
        <f>IF(Y$11=$D$6, CRO_volumes!$M50,0)</f>
        <v>0</v>
      </c>
      <c r="Z50" s="285">
        <f>IF(Z$11=$D$6, CRO_volumes!$J50*CRO_volumes!$K50,0)</f>
        <v>0</v>
      </c>
      <c r="AA50" s="285">
        <f>IF(AA$11=IF($D50=$A$5, $D$5, IF(OR($D50="ESV observed compliance", $D50 = $A$7),$D$7, $D$6)), SUMPRODUCT(CRO_volumes!$Q50:$U50,CRO_volumes!$Q$13:$U$13)+CRO_volumes!$O50,0)</f>
        <v>0</v>
      </c>
      <c r="AB50" s="286">
        <f>IF(AB$11=$D$6, CRO_volumes!$M50,0)</f>
        <v>0</v>
      </c>
      <c r="AC50" s="131"/>
      <c r="AD50" s="287">
        <f t="shared" si="28"/>
        <v>0</v>
      </c>
      <c r="AE50" s="287">
        <f t="shared" si="28"/>
        <v>0</v>
      </c>
      <c r="AF50" s="287">
        <f t="shared" si="28"/>
        <v>0</v>
      </c>
      <c r="AG50" s="287">
        <f t="shared" ca="1" si="28"/>
        <v>48307.303210549209</v>
      </c>
      <c r="AH50" s="287">
        <f t="shared" si="28"/>
        <v>0</v>
      </c>
      <c r="AI50" s="287">
        <f t="shared" si="28"/>
        <v>0</v>
      </c>
      <c r="AJ50" s="287">
        <f t="shared" si="28"/>
        <v>0</v>
      </c>
      <c r="AK50" s="131"/>
      <c r="AL50" s="287">
        <f t="shared" ca="1" si="29"/>
        <v>48307.303210549209</v>
      </c>
    </row>
    <row r="51" spans="1:16373">
      <c r="D51" s="265" t="s">
        <v>181</v>
      </c>
      <c r="F51" s="12"/>
      <c r="G51" s="103"/>
      <c r="H51" s="288">
        <f>IF(H$11=$D$6, CRO_volumes!$J51*CRO_volumes!$K51,0)</f>
        <v>0</v>
      </c>
      <c r="I51" s="285">
        <f>IF(I$11=IF($D51=$A$5, $D$5, IF(OR($D51="ESV observed compliance", $D51 = $A$7),$D$7, $D$6)), SUMPRODUCT(CRO_volumes!$Q51:$U51,CRO_volumes!$Q$13:$U$13)+CRO_volumes!$O51,0)</f>
        <v>0</v>
      </c>
      <c r="J51" s="286">
        <f>IF(J$11=$D$6, CRO_volumes!$M51,0)</f>
        <v>0</v>
      </c>
      <c r="K51" s="285">
        <f>IF(K$11=$D$6, CRO_volumes!$J51*CRO_volumes!$K51,0)</f>
        <v>0</v>
      </c>
      <c r="L51" s="285">
        <f>IF(L$11=IF($D51=$A$5, $D$5, IF(OR($D51="ESV observed compliance", $D51 = $A$7),$D$7, $D$6)), SUMPRODUCT(CRO_volumes!$Q51:$U51,CRO_volumes!$Q$13:$U$13)+CRO_volumes!$O51,0)</f>
        <v>0</v>
      </c>
      <c r="M51" s="286">
        <f>IF(M$11=$D$6, CRO_volumes!$M51,0)</f>
        <v>0</v>
      </c>
      <c r="N51" s="285">
        <f>IF(N$11=$D$6, CRO_volumes!$J51*CRO_volumes!$K51,0)</f>
        <v>0</v>
      </c>
      <c r="O51" s="285">
        <f>IF(O$11=IF($D51=$A$5, $D$5, IF(OR($D51="ESV observed compliance", $D51 = $A$7),$D$7, $D$6)), SUMPRODUCT(CRO_volumes!$Q51:$U51,CRO_volumes!$Q$13:$U$13)+CRO_volumes!$O51,0)</f>
        <v>0</v>
      </c>
      <c r="P51" s="286">
        <f>IF(P$11=$D$6, CRO_volumes!$M51,0)</f>
        <v>0</v>
      </c>
      <c r="Q51" s="285">
        <f>IF(Q$11=$D$6, CRO_volumes!$J51*CRO_volumes!$K51,0)</f>
        <v>840356.90970443888</v>
      </c>
      <c r="R51" s="285">
        <f ca="1">IF(R$11=IF($D51=$A$5, $D$5, IF(OR($D51="ESV observed compliance", $D51 = $A$7),$D$7, $D$6)), SUMPRODUCT(CRO_volumes!$Q51:$U51,CRO_volumes!$Q$13:$U$13)+CRO_volumes!$O51,0)</f>
        <v>0</v>
      </c>
      <c r="S51" s="286">
        <f>IF(S$11=$D$6, CRO_volumes!$M51,0)</f>
        <v>0</v>
      </c>
      <c r="T51" s="285">
        <f>IF(T$11=$D$6, CRO_volumes!$J51*CRO_volumes!$K51,0)</f>
        <v>0</v>
      </c>
      <c r="U51" s="285">
        <f>IF(U$11=IF($D51=$A$5, $D$5, IF(OR($D51="ESV observed compliance", $D51 = $A$7),$D$7, $D$6)), SUMPRODUCT(CRO_volumes!$Q51:$U51,CRO_volumes!$Q$13:$U$13)+CRO_volumes!$O51,0)</f>
        <v>0</v>
      </c>
      <c r="V51" s="286">
        <f>IF(V$11=$D$6, CRO_volumes!$M51,0)</f>
        <v>0</v>
      </c>
      <c r="W51" s="285">
        <f>IF(W$11=$D$6, CRO_volumes!$J51*CRO_volumes!$K51,0)</f>
        <v>0</v>
      </c>
      <c r="X51" s="285">
        <f>IF(X$11=IF($D51=$A$5, $D$5, IF(OR($D51="ESV observed compliance", $D51 = $A$7),$D$7, $D$6)), SUMPRODUCT(CRO_volumes!$Q51:$U51,CRO_volumes!$Q$13:$U$13)+CRO_volumes!$O51,0)</f>
        <v>0</v>
      </c>
      <c r="Y51" s="286">
        <f>IF(Y$11=$D$6, CRO_volumes!$M51,0)</f>
        <v>0</v>
      </c>
      <c r="Z51" s="285">
        <f>IF(Z$11=$D$6, CRO_volumes!$J51*CRO_volumes!$K51,0)</f>
        <v>0</v>
      </c>
      <c r="AA51" s="285">
        <f>IF(AA$11=IF($D51=$A$5, $D$5, IF(OR($D51="ESV observed compliance", $D51 = $A$7),$D$7, $D$6)), SUMPRODUCT(CRO_volumes!$Q51:$U51,CRO_volumes!$Q$13:$U$13)+CRO_volumes!$O51,0)</f>
        <v>0</v>
      </c>
      <c r="AB51" s="286">
        <f>IF(AB$11=$D$6, CRO_volumes!$M51,0)</f>
        <v>0</v>
      </c>
      <c r="AC51" s="131"/>
      <c r="AD51" s="287">
        <f t="shared" si="28"/>
        <v>0</v>
      </c>
      <c r="AE51" s="287">
        <f t="shared" si="28"/>
        <v>0</v>
      </c>
      <c r="AF51" s="287">
        <f t="shared" si="28"/>
        <v>0</v>
      </c>
      <c r="AG51" s="287">
        <f t="shared" ca="1" si="28"/>
        <v>840356.90970443888</v>
      </c>
      <c r="AH51" s="287">
        <f t="shared" si="28"/>
        <v>0</v>
      </c>
      <c r="AI51" s="287">
        <f t="shared" si="28"/>
        <v>0</v>
      </c>
      <c r="AJ51" s="287">
        <f t="shared" si="28"/>
        <v>0</v>
      </c>
      <c r="AK51" s="131"/>
      <c r="AL51" s="287">
        <f t="shared" ca="1" si="29"/>
        <v>840356.90970443888</v>
      </c>
    </row>
    <row r="52" spans="1:16373">
      <c r="D52" t="s">
        <v>50</v>
      </c>
      <c r="F52" s="12"/>
      <c r="G52" s="103"/>
      <c r="H52" s="288">
        <f>IF(H$11=$D$6, CRO_volumes!$J52*CRO_volumes!$K52,0)</f>
        <v>0</v>
      </c>
      <c r="I52" s="285">
        <f>IF(I$11=IF($D52=$A$5, $D$5, IF(OR($D52="ESV observed compliance", $D52 = $A$7),$D$7, $D$6)), SUMPRODUCT(CRO_volumes!$Q52:$U52,CRO_volumes!$Q$13:$U$13)+CRO_volumes!$O52,0)</f>
        <v>0</v>
      </c>
      <c r="J52" s="286">
        <f>IF(J$11=$D$6, CRO_volumes!$M52,0)</f>
        <v>0</v>
      </c>
      <c r="K52" s="285">
        <f>IF(K$11=$D$6, CRO_volumes!$J52*CRO_volumes!$K52,0)</f>
        <v>0</v>
      </c>
      <c r="L52" s="285">
        <f>IF(L$11=IF($D52=$A$5, $D$5, IF(OR($D52="ESV observed compliance", $D52 = $A$7),$D$7, $D$6)), SUMPRODUCT(CRO_volumes!$Q52:$U52,CRO_volumes!$Q$13:$U$13)+CRO_volumes!$O52,0)</f>
        <v>0</v>
      </c>
      <c r="M52" s="286">
        <f>IF(M$11=$D$6, CRO_volumes!$M52,0)</f>
        <v>0</v>
      </c>
      <c r="N52" s="285">
        <f>IF(N$11=$D$6, CRO_volumes!$J52*CRO_volumes!$K52,0)</f>
        <v>0</v>
      </c>
      <c r="O52" s="285">
        <f>IF(O$11=IF($D52=$A$5, $D$5, IF(OR($D52="ESV observed compliance", $D52 = $A$7),$D$7, $D$6)), SUMPRODUCT(CRO_volumes!$Q52:$U52,CRO_volumes!$Q$13:$U$13)+CRO_volumes!$O52,0)</f>
        <v>0</v>
      </c>
      <c r="P52" s="286">
        <f>IF(P$11=$D$6, CRO_volumes!$M52,0)</f>
        <v>0</v>
      </c>
      <c r="Q52" s="285">
        <f>IF(Q$11=$D$6, CRO_volumes!$J52*CRO_volumes!$K52,0)</f>
        <v>343073.34783372004</v>
      </c>
      <c r="R52" s="285">
        <f ca="1">IF(R$11=IF($D52=$A$5, $D$5, IF(OR($D52="ESV observed compliance", $D52 = $A$7),$D$7, $D$6)), SUMPRODUCT(CRO_volumes!$Q52:$U52,CRO_volumes!$Q$13:$U$13)+CRO_volumes!$O52,0)</f>
        <v>0</v>
      </c>
      <c r="S52" s="286">
        <f>IF(S$11=$D$6, CRO_volumes!$M52,0)</f>
        <v>0</v>
      </c>
      <c r="T52" s="285">
        <f>IF(T$11=$D$6, CRO_volumes!$J52*CRO_volumes!$K52,0)</f>
        <v>0</v>
      </c>
      <c r="U52" s="285">
        <f>IF(U$11=IF($D52=$A$5, $D$5, IF(OR($D52="ESV observed compliance", $D52 = $A$7),$D$7, $D$6)), SUMPRODUCT(CRO_volumes!$Q52:$U52,CRO_volumes!$Q$13:$U$13)+CRO_volumes!$O52,0)</f>
        <v>0</v>
      </c>
      <c r="V52" s="286">
        <f>IF(V$11=$D$6, CRO_volumes!$M52,0)</f>
        <v>0</v>
      </c>
      <c r="W52" s="285">
        <f>IF(W$11=$D$6, CRO_volumes!$J52*CRO_volumes!$K52,0)</f>
        <v>0</v>
      </c>
      <c r="X52" s="285">
        <f>IF(X$11=IF($D52=$A$5, $D$5, IF(OR($D52="ESV observed compliance", $D52 = $A$7),$D$7, $D$6)), SUMPRODUCT(CRO_volumes!$Q52:$U52,CRO_volumes!$Q$13:$U$13)+CRO_volumes!$O52,0)</f>
        <v>0</v>
      </c>
      <c r="Y52" s="286">
        <f>IF(Y$11=$D$6, CRO_volumes!$M52,0)</f>
        <v>0</v>
      </c>
      <c r="Z52" s="285">
        <f>IF(Z$11=$D$6, CRO_volumes!$J52*CRO_volumes!$K52,0)</f>
        <v>0</v>
      </c>
      <c r="AA52" s="285">
        <f>IF(AA$11=IF($D52=$A$5, $D$5, IF(OR($D52="ESV observed compliance", $D52 = $A$7),$D$7, $D$6)), SUMPRODUCT(CRO_volumes!$Q52:$U52,CRO_volumes!$Q$13:$U$13)+CRO_volumes!$O52,0)</f>
        <v>0</v>
      </c>
      <c r="AB52" s="286">
        <f>IF(AB$11=$D$6, CRO_volumes!$M52,0)</f>
        <v>0</v>
      </c>
      <c r="AC52" s="131"/>
      <c r="AD52" s="287">
        <f t="shared" si="28"/>
        <v>0</v>
      </c>
      <c r="AE52" s="287">
        <f t="shared" si="28"/>
        <v>0</v>
      </c>
      <c r="AF52" s="287">
        <f t="shared" si="28"/>
        <v>0</v>
      </c>
      <c r="AG52" s="287">
        <f t="shared" ca="1" si="28"/>
        <v>343073.34783372004</v>
      </c>
      <c r="AH52" s="287">
        <f t="shared" si="28"/>
        <v>0</v>
      </c>
      <c r="AI52" s="287">
        <f t="shared" si="28"/>
        <v>0</v>
      </c>
      <c r="AJ52" s="287">
        <f t="shared" si="28"/>
        <v>0</v>
      </c>
      <c r="AK52" s="131"/>
      <c r="AL52" s="287">
        <f t="shared" ca="1" si="29"/>
        <v>343073.34783372004</v>
      </c>
    </row>
    <row r="53" spans="1:16373">
      <c r="D53" t="s">
        <v>14</v>
      </c>
      <c r="F53" s="12"/>
      <c r="G53" s="103"/>
      <c r="H53" s="288">
        <f>IF(H$11=$D$6, CRO_volumes!$J53*CRO_volumes!$K53,0)</f>
        <v>0</v>
      </c>
      <c r="I53" s="285">
        <f>IF(I$11=IF($D53=$A$5, $D$5, IF(OR($D53="ESV observed compliance", $D53 = $A$7),$D$7, $D$6)), SUMPRODUCT(CRO_volumes!$Q53:$U53,CRO_volumes!$Q$13:$U$13)+CRO_volumes!$O53,0)</f>
        <v>0</v>
      </c>
      <c r="J53" s="286">
        <f>IF(J$11=$D$6, CRO_volumes!$M53,0)</f>
        <v>0</v>
      </c>
      <c r="K53" s="285">
        <f>IF(K$11=$D$6, CRO_volumes!$J53*CRO_volumes!$K53,0)</f>
        <v>0</v>
      </c>
      <c r="L53" s="285">
        <f>IF(L$11=IF($D53=$A$5, $D$5, IF(OR($D53="ESV observed compliance", $D53 = $A$7),$D$7, $D$6)), SUMPRODUCT(CRO_volumes!$Q53:$U53,CRO_volumes!$Q$13:$U$13)+CRO_volumes!$O53,0)</f>
        <v>0</v>
      </c>
      <c r="M53" s="286">
        <f>IF(M$11=$D$6, CRO_volumes!$M53,0)</f>
        <v>0</v>
      </c>
      <c r="N53" s="285">
        <f>IF(N$11=$D$6, CRO_volumes!$J53*CRO_volumes!$K53,0)</f>
        <v>0</v>
      </c>
      <c r="O53" s="285">
        <f>IF(O$11=IF($D53=$A$5, $D$5, IF(OR($D53="ESV observed compliance", $D53 = $A$7),$D$7, $D$6)), SUMPRODUCT(CRO_volumes!$Q53:$U53,CRO_volumes!$Q$13:$U$13)+CRO_volumes!$O53,0)</f>
        <v>0</v>
      </c>
      <c r="P53" s="286">
        <f>IF(P$11=$D$6, CRO_volumes!$M53,0)</f>
        <v>0</v>
      </c>
      <c r="Q53" s="285">
        <f>IF(Q$11=$D$6, CRO_volumes!$J53*CRO_volumes!$K53,0)</f>
        <v>33042.078312581049</v>
      </c>
      <c r="R53" s="285">
        <f ca="1">IF(R$11=IF($D53=$A$5, $D$5, IF(OR($D53="ESV observed compliance", $D53 = $A$7),$D$7, $D$6)), SUMPRODUCT(CRO_volumes!$Q53:$U53,CRO_volumes!$Q$13:$U$13)+CRO_volumes!$O53,0)</f>
        <v>0</v>
      </c>
      <c r="S53" s="286">
        <f>IF(S$11=$D$6, CRO_volumes!$M53,0)</f>
        <v>0</v>
      </c>
      <c r="T53" s="285">
        <f>IF(T$11=$D$6, CRO_volumes!$J53*CRO_volumes!$K53,0)</f>
        <v>0</v>
      </c>
      <c r="U53" s="285">
        <f>IF(U$11=IF($D53=$A$5, $D$5, IF(OR($D53="ESV observed compliance", $D53 = $A$7),$D$7, $D$6)), SUMPRODUCT(CRO_volumes!$Q53:$U53,CRO_volumes!$Q$13:$U$13)+CRO_volumes!$O53,0)</f>
        <v>0</v>
      </c>
      <c r="V53" s="286">
        <f>IF(V$11=$D$6, CRO_volumes!$M53,0)</f>
        <v>0</v>
      </c>
      <c r="W53" s="285">
        <f>IF(W$11=$D$6, CRO_volumes!$J53*CRO_volumes!$K53,0)</f>
        <v>0</v>
      </c>
      <c r="X53" s="285">
        <f>IF(X$11=IF($D53=$A$5, $D$5, IF(OR($D53="ESV observed compliance", $D53 = $A$7),$D$7, $D$6)), SUMPRODUCT(CRO_volumes!$Q53:$U53,CRO_volumes!$Q$13:$U$13)+CRO_volumes!$O53,0)</f>
        <v>0</v>
      </c>
      <c r="Y53" s="286">
        <f>IF(Y$11=$D$6, CRO_volumes!$M53,0)</f>
        <v>0</v>
      </c>
      <c r="Z53" s="285">
        <f>IF(Z$11=$D$6, CRO_volumes!$J53*CRO_volumes!$K53,0)</f>
        <v>0</v>
      </c>
      <c r="AA53" s="285">
        <f>IF(AA$11=IF($D53=$A$5, $D$5, IF(OR($D53="ESV observed compliance", $D53 = $A$7),$D$7, $D$6)), SUMPRODUCT(CRO_volumes!$Q53:$U53,CRO_volumes!$Q$13:$U$13)+CRO_volumes!$O53,0)</f>
        <v>0</v>
      </c>
      <c r="AB53" s="286">
        <f>IF(AB$11=$D$6, CRO_volumes!$M53,0)</f>
        <v>0</v>
      </c>
      <c r="AC53" s="131"/>
      <c r="AD53" s="287">
        <f t="shared" si="28"/>
        <v>0</v>
      </c>
      <c r="AE53" s="287">
        <f t="shared" si="28"/>
        <v>0</v>
      </c>
      <c r="AF53" s="287">
        <f t="shared" si="28"/>
        <v>0</v>
      </c>
      <c r="AG53" s="287">
        <f t="shared" ca="1" si="28"/>
        <v>33042.078312581049</v>
      </c>
      <c r="AH53" s="287">
        <f t="shared" si="28"/>
        <v>0</v>
      </c>
      <c r="AI53" s="287">
        <f t="shared" si="28"/>
        <v>0</v>
      </c>
      <c r="AJ53" s="287">
        <f t="shared" si="28"/>
        <v>0</v>
      </c>
      <c r="AK53" s="131"/>
      <c r="AL53" s="287">
        <f t="shared" ca="1" si="29"/>
        <v>33042.078312581049</v>
      </c>
    </row>
    <row r="54" spans="1:16373" s="265" customFormat="1">
      <c r="D54" s="265" t="s">
        <v>168</v>
      </c>
      <c r="F54" s="12"/>
      <c r="G54" s="103"/>
      <c r="H54" s="288">
        <f>IF(H$11=$D$6, CRO_volumes!$J54*CRO_volumes!$K54,0)</f>
        <v>0</v>
      </c>
      <c r="I54" s="285">
        <f>IF(I$11=IF($D54=$A$5, $D$5, IF(OR($D54="ESV observed compliance", $D54 = $A$7),$D$7, $D$6)), SUMPRODUCT(CRO_volumes!$Q54:$U54,CRO_volumes!$Q$13:$U$13)+CRO_volumes!$O54,0)</f>
        <v>0</v>
      </c>
      <c r="J54" s="286">
        <f>IF(J$11=$D$6, CRO_volumes!$M54,0)</f>
        <v>0</v>
      </c>
      <c r="K54" s="285">
        <f>IF(K$11=$D$6, CRO_volumes!$J54*CRO_volumes!$K54,0)</f>
        <v>0</v>
      </c>
      <c r="L54" s="285">
        <f>IF(L$11=IF($D54=$A$5, $D$5, IF(OR($D54="ESV observed compliance", $D54 = $A$7),$D$7, $D$6)), SUMPRODUCT(CRO_volumes!$Q54:$U54,CRO_volumes!$Q$13:$U$13)+CRO_volumes!$O54,0)</f>
        <v>0</v>
      </c>
      <c r="M54" s="286">
        <f>IF(M$11=$D$6, CRO_volumes!$M54,0)</f>
        <v>0</v>
      </c>
      <c r="N54" s="285">
        <f>IF(N$11=$D$6, CRO_volumes!$J54*CRO_volumes!$K54,0)</f>
        <v>0</v>
      </c>
      <c r="O54" s="285">
        <f>IF(O$11=IF($D54=$A$5, $D$5, IF(OR($D54="ESV observed compliance", $D54 = $A$7),$D$7, $D$6)), SUMPRODUCT(CRO_volumes!$Q54:$U54,CRO_volumes!$Q$13:$U$13)+CRO_volumes!$O54,0)</f>
        <v>0</v>
      </c>
      <c r="P54" s="286">
        <f>IF(P$11=$D$6, CRO_volumes!$M54,0)</f>
        <v>0</v>
      </c>
      <c r="Q54" s="285">
        <f>IF(Q$11=$D$6, CRO_volumes!$J54*CRO_volumes!$K54,0)</f>
        <v>137384.19141797288</v>
      </c>
      <c r="R54" s="285">
        <f ca="1">IF(R$11=IF($D54=$A$5, $D$5, IF(OR($D54="ESV observed compliance", $D54 = $A$7),$D$7, $D$6)), SUMPRODUCT(CRO_volumes!$Q54:$U54,CRO_volumes!$Q$13:$U$13)+CRO_volumes!$O54,0)</f>
        <v>0</v>
      </c>
      <c r="S54" s="286">
        <f>IF(S$11=$D$6, CRO_volumes!$M54,0)</f>
        <v>0</v>
      </c>
      <c r="T54" s="285">
        <f>IF(T$11=$D$6, CRO_volumes!$J54*CRO_volumes!$K54,0)</f>
        <v>0</v>
      </c>
      <c r="U54" s="285">
        <f>IF(U$11=IF($D54=$A$5, $D$5, IF(OR($D54="ESV observed compliance", $D54 = $A$7),$D$7, $D$6)), SUMPRODUCT(CRO_volumes!$Q54:$U54,CRO_volumes!$Q$13:$U$13)+CRO_volumes!$O54,0)</f>
        <v>0</v>
      </c>
      <c r="V54" s="286">
        <f>IF(V$11=$D$6, CRO_volumes!$M54,0)</f>
        <v>0</v>
      </c>
      <c r="W54" s="285">
        <f>IF(W$11=$D$6, CRO_volumes!$J54*CRO_volumes!$K54,0)</f>
        <v>0</v>
      </c>
      <c r="X54" s="285">
        <f>IF(X$11=IF($D54=$A$5, $D$5, IF(OR($D54="ESV observed compliance", $D54 = $A$7),$D$7, $D$6)), SUMPRODUCT(CRO_volumes!$Q54:$U54,CRO_volumes!$Q$13:$U$13)+CRO_volumes!$O54,0)</f>
        <v>0</v>
      </c>
      <c r="Y54" s="286">
        <f>IF(Y$11=$D$6, CRO_volumes!$M54,0)</f>
        <v>0</v>
      </c>
      <c r="Z54" s="285">
        <f>IF(Z$11=$D$6, CRO_volumes!$J54*CRO_volumes!$K54,0)</f>
        <v>0</v>
      </c>
      <c r="AA54" s="285">
        <f>IF(AA$11=IF($D54=$A$5, $D$5, IF(OR($D54="ESV observed compliance", $D54 = $A$7),$D$7, $D$6)), SUMPRODUCT(CRO_volumes!$Q54:$U54,CRO_volumes!$Q$13:$U$13)+CRO_volumes!$O54,0)</f>
        <v>0</v>
      </c>
      <c r="AB54" s="286">
        <f>IF(AB$11=$D$6, CRO_volumes!$M54,0)</f>
        <v>0</v>
      </c>
      <c r="AC54" s="131"/>
      <c r="AD54" s="287">
        <f t="shared" si="28"/>
        <v>0</v>
      </c>
      <c r="AE54" s="287">
        <f t="shared" si="28"/>
        <v>0</v>
      </c>
      <c r="AF54" s="287">
        <f t="shared" si="28"/>
        <v>0</v>
      </c>
      <c r="AG54" s="287">
        <f t="shared" ca="1" si="28"/>
        <v>137384.19141797288</v>
      </c>
      <c r="AH54" s="287">
        <f t="shared" si="28"/>
        <v>0</v>
      </c>
      <c r="AI54" s="287">
        <f t="shared" si="28"/>
        <v>0</v>
      </c>
      <c r="AJ54" s="287">
        <f t="shared" si="28"/>
        <v>0</v>
      </c>
      <c r="AK54" s="131"/>
      <c r="AL54" s="287">
        <f t="shared" ca="1" si="29"/>
        <v>137384.19141797288</v>
      </c>
    </row>
    <row r="55" spans="1:16373" s="265" customFormat="1">
      <c r="D55" s="265" t="s">
        <v>169</v>
      </c>
      <c r="F55" s="12"/>
      <c r="G55" s="103"/>
      <c r="H55" s="288">
        <f>IF(H$11=$D$6, CRO_volumes!$J55*CRO_volumes!$K55,0)</f>
        <v>0</v>
      </c>
      <c r="I55" s="285">
        <f>IF(I$11=IF($D55=$A$5, $D$5, IF(OR($D55="ESV observed compliance", $D55 = $A$7),$D$7, $D$6)), SUMPRODUCT(CRO_volumes!$Q55:$U55,CRO_volumes!$Q$13:$U$13)+CRO_volumes!$O55,0)</f>
        <v>0</v>
      </c>
      <c r="J55" s="286">
        <f>IF(J$11=$D$6, CRO_volumes!$M55,0)</f>
        <v>0</v>
      </c>
      <c r="K55" s="285">
        <f>IF(K$11=$D$6, CRO_volumes!$J55*CRO_volumes!$K55,0)</f>
        <v>0</v>
      </c>
      <c r="L55" s="285">
        <f>IF(L$11=IF($D55=$A$5, $D$5, IF(OR($D55="ESV observed compliance", $D55 = $A$7),$D$7, $D$6)), SUMPRODUCT(CRO_volumes!$Q55:$U55,CRO_volumes!$Q$13:$U$13)+CRO_volumes!$O55,0)</f>
        <v>0</v>
      </c>
      <c r="M55" s="286">
        <f>IF(M$11=$D$6, CRO_volumes!$M55,0)</f>
        <v>0</v>
      </c>
      <c r="N55" s="285">
        <f>IF(N$11=$D$6, CRO_volumes!$J55*CRO_volumes!$K55,0)</f>
        <v>0</v>
      </c>
      <c r="O55" s="285">
        <f>IF(O$11=IF($D55=$A$5, $D$5, IF(OR($D55="ESV observed compliance", $D55 = $A$7),$D$7, $D$6)), SUMPRODUCT(CRO_volumes!$Q55:$U55,CRO_volumes!$Q$13:$U$13)+CRO_volumes!$O55,0)</f>
        <v>0</v>
      </c>
      <c r="P55" s="286">
        <f>IF(P$11=$D$6, CRO_volumes!$M55,0)</f>
        <v>0</v>
      </c>
      <c r="Q55" s="285">
        <f>IF(Q$11=$D$6, CRO_volumes!$J55*CRO_volumes!$K55,0)</f>
        <v>0</v>
      </c>
      <c r="R55" s="285">
        <f ca="1">IF(R$11=IF($D55=$A$5, $D$5, IF(OR($D55="ESV observed compliance", $D55 = $A$7),$D$7, $D$6)), SUMPRODUCT(CRO_volumes!$Q55:$U55,CRO_volumes!$Q$13:$U$13)+CRO_volumes!$O55,0)</f>
        <v>0</v>
      </c>
      <c r="S55" s="286">
        <f>IF(S$11=$D$6, CRO_volumes!$M55,0)</f>
        <v>0</v>
      </c>
      <c r="T55" s="285">
        <f>IF(T$11=$D$6, CRO_volumes!$J55*CRO_volumes!$K55,0)</f>
        <v>0</v>
      </c>
      <c r="U55" s="285">
        <f>IF(U$11=IF($D55=$A$5, $D$5, IF(OR($D55="ESV observed compliance", $D55 = $A$7),$D$7, $D$6)), SUMPRODUCT(CRO_volumes!$Q55:$U55,CRO_volumes!$Q$13:$U$13)+CRO_volumes!$O55,0)</f>
        <v>0</v>
      </c>
      <c r="V55" s="286">
        <f>IF(V$11=$D$6, CRO_volumes!$M55,0)</f>
        <v>0</v>
      </c>
      <c r="W55" s="285">
        <f>IF(W$11=$D$6, CRO_volumes!$J55*CRO_volumes!$K55,0)</f>
        <v>0</v>
      </c>
      <c r="X55" s="285">
        <f>IF(X$11=IF($D55=$A$5, $D$5, IF(OR($D55="ESV observed compliance", $D55 = $A$7),$D$7, $D$6)), SUMPRODUCT(CRO_volumes!$Q55:$U55,CRO_volumes!$Q$13:$U$13)+CRO_volumes!$O55,0)</f>
        <v>0</v>
      </c>
      <c r="Y55" s="286">
        <f>IF(Y$11=$D$6, CRO_volumes!$M55,0)</f>
        <v>0</v>
      </c>
      <c r="Z55" s="285">
        <f>IF(Z$11=$D$6, CRO_volumes!$J55*CRO_volumes!$K55,0)</f>
        <v>0</v>
      </c>
      <c r="AA55" s="285">
        <f>IF(AA$11=IF($D55=$A$5, $D$5, IF(OR($D55="ESV observed compliance", $D55 = $A$7),$D$7, $D$6)), SUMPRODUCT(CRO_volumes!$Q55:$U55,CRO_volumes!$Q$13:$U$13)+CRO_volumes!$O55,0)</f>
        <v>0</v>
      </c>
      <c r="AB55" s="286">
        <f>IF(AB$11=$D$6, CRO_volumes!$M55,0)</f>
        <v>0</v>
      </c>
      <c r="AC55" s="131"/>
      <c r="AD55" s="287">
        <f t="shared" si="28"/>
        <v>0</v>
      </c>
      <c r="AE55" s="287">
        <f t="shared" si="28"/>
        <v>0</v>
      </c>
      <c r="AF55" s="287">
        <f t="shared" si="28"/>
        <v>0</v>
      </c>
      <c r="AG55" s="287">
        <f t="shared" ca="1" si="28"/>
        <v>0</v>
      </c>
      <c r="AH55" s="287">
        <f t="shared" si="28"/>
        <v>0</v>
      </c>
      <c r="AI55" s="287">
        <f t="shared" si="28"/>
        <v>0</v>
      </c>
      <c r="AJ55" s="287">
        <f t="shared" si="28"/>
        <v>0</v>
      </c>
      <c r="AK55" s="131"/>
      <c r="AL55" s="287">
        <f t="shared" ca="1" si="29"/>
        <v>0</v>
      </c>
    </row>
    <row r="56" spans="1:16373" s="265" customFormat="1">
      <c r="F56" s="12"/>
      <c r="G56" s="103"/>
      <c r="H56" s="18"/>
      <c r="I56" s="18"/>
      <c r="J56" s="103"/>
      <c r="K56" s="18"/>
      <c r="L56" s="18"/>
      <c r="M56" s="103"/>
      <c r="N56" s="18"/>
      <c r="O56" s="18"/>
      <c r="P56" s="103"/>
      <c r="Q56" s="18"/>
      <c r="R56" s="18"/>
      <c r="S56" s="103"/>
      <c r="T56" s="18"/>
      <c r="U56" s="18"/>
      <c r="V56" s="103"/>
      <c r="W56" s="18"/>
      <c r="X56" s="18"/>
      <c r="Y56" s="103"/>
      <c r="Z56" s="18"/>
      <c r="AA56" s="18"/>
      <c r="AB56" s="103"/>
      <c r="AD56" s="110"/>
      <c r="AE56" s="110"/>
      <c r="AF56" s="110"/>
      <c r="AG56" s="110"/>
      <c r="AH56" s="110"/>
      <c r="AI56" s="110"/>
      <c r="AJ56" s="110"/>
      <c r="AL56" s="110"/>
    </row>
    <row r="57" spans="1:16373">
      <c r="D57" s="272" t="s">
        <v>186</v>
      </c>
      <c r="F57" s="12"/>
      <c r="G57" s="103"/>
      <c r="H57" s="288">
        <f>IF(H$11=$D$6, CRO_volumes!$J57*CRO_volumes!$K57,0)</f>
        <v>0</v>
      </c>
      <c r="I57" s="285">
        <f>IF(I$11=IF($D57=$A$5, $D$5, IF(OR($D57="ESV observed compliance", $D57 = $A$7),$D$7, $D$6)), SUMPRODUCT(CRO_volumes!$Q57:$U57,CRO_volumes!$Q$13:$U$13)+CRO_volumes!$O57,0)</f>
        <v>0</v>
      </c>
      <c r="J57" s="286">
        <f>IF(J$11=$D$6, CRO_volumes!$M57,0)</f>
        <v>0</v>
      </c>
      <c r="K57" s="285">
        <f>IF(K$11=$D$6, CRO_volumes!$J57*CRO_volumes!$K57,0)</f>
        <v>0</v>
      </c>
      <c r="L57" s="285">
        <f>IF(L$11=IF($D57=$A$5, $D$5, IF(OR($D57="ESV observed compliance", $D57 = $A$7),$D$7, $D$6)), SUMPRODUCT(CRO_volumes!$Q57:$U57,CRO_volumes!$Q$13:$U$13)+CRO_volumes!$O57,0)</f>
        <v>0</v>
      </c>
      <c r="M57" s="286">
        <f>IF(M$11=$D$6, CRO_volumes!$M57,0)</f>
        <v>0</v>
      </c>
      <c r="N57" s="285">
        <f>IF(N$11=$D$6, CRO_volumes!$J57*CRO_volumes!$K57,0)</f>
        <v>0</v>
      </c>
      <c r="O57" s="285">
        <f>IF(O$11=IF($D57=$A$5, $D$5, IF(OR($D57="ESV observed compliance", $D57 = $A$7),$D$7, $D$6)), SUMPRODUCT(CRO_volumes!$Q57:$U57,CRO_volumes!$Q$13:$U$13)+CRO_volumes!$O57,0)</f>
        <v>0</v>
      </c>
      <c r="P57" s="286">
        <f>IF(P$11=$D$6, CRO_volumes!$M57,0)</f>
        <v>0</v>
      </c>
      <c r="Q57" s="285">
        <f>IF(Q$11=$D$6, CRO_volumes!$J57*CRO_volumes!$K57,0)</f>
        <v>662974.81698801194</v>
      </c>
      <c r="R57" s="285">
        <f ca="1">IF(R$11=IF($D57=$A$5, $D$5, IF(OR($D57="ESV observed compliance", $D57 = $A$7),$D$7, $D$6)), SUMPRODUCT(CRO_volumes!$Q57:$U57,CRO_volumes!$Q$13:$U$13)+CRO_volumes!$O57,0)</f>
        <v>0</v>
      </c>
      <c r="S57" s="286">
        <f>IF(S$11=$D$6, CRO_volumes!$M57,0)</f>
        <v>0</v>
      </c>
      <c r="T57" s="285">
        <f>IF(T$11=$D$6, CRO_volumes!$J57*CRO_volumes!$K57,0)</f>
        <v>0</v>
      </c>
      <c r="U57" s="285">
        <f>IF(U$11=IF($D57=$A$5, $D$5, IF(OR($D57="ESV observed compliance", $D57 = $A$7),$D$7, $D$6)), SUMPRODUCT(CRO_volumes!$Q57:$U57,CRO_volumes!$Q$13:$U$13)+CRO_volumes!$O57,0)</f>
        <v>0</v>
      </c>
      <c r="V57" s="286">
        <f>IF(V$11=$D$6, CRO_volumes!$M57,0)</f>
        <v>0</v>
      </c>
      <c r="W57" s="285">
        <f>IF(W$11=$D$6, CRO_volumes!$J57*CRO_volumes!$K57,0)</f>
        <v>0</v>
      </c>
      <c r="X57" s="285">
        <f>IF(X$11=IF($D57=$A$5, $D$5, IF(OR($D57="ESV observed compliance", $D57 = $A$7),$D$7, $D$6)), SUMPRODUCT(CRO_volumes!$Q57:$U57,CRO_volumes!$Q$13:$U$13)+CRO_volumes!$O57,0)</f>
        <v>0</v>
      </c>
      <c r="Y57" s="286">
        <f>IF(Y$11=$D$6, CRO_volumes!$M57,0)</f>
        <v>0</v>
      </c>
      <c r="Z57" s="285">
        <f>IF(Z$11=$D$6, CRO_volumes!$J57*CRO_volumes!$K57,0)</f>
        <v>0</v>
      </c>
      <c r="AA57" s="285">
        <f>IF(AA$11=IF($D57=$A$5, $D$5, IF(OR($D57="ESV observed compliance", $D57 = $A$7),$D$7, $D$6)), SUMPRODUCT(CRO_volumes!$Q57:$U57,CRO_volumes!$Q$13:$U$13)+CRO_volumes!$O57,0)</f>
        <v>0</v>
      </c>
      <c r="AB57" s="286">
        <f>IF(AB$11=$D$6, CRO_volumes!$M57,0)</f>
        <v>0</v>
      </c>
      <c r="AC57" s="131"/>
      <c r="AD57" s="287">
        <f t="shared" si="28"/>
        <v>0</v>
      </c>
      <c r="AE57" s="287">
        <f t="shared" si="28"/>
        <v>0</v>
      </c>
      <c r="AF57" s="287">
        <f t="shared" si="28"/>
        <v>0</v>
      </c>
      <c r="AG57" s="287">
        <f t="shared" ca="1" si="28"/>
        <v>662974.81698801194</v>
      </c>
      <c r="AH57" s="287">
        <f t="shared" si="28"/>
        <v>0</v>
      </c>
      <c r="AI57" s="287">
        <f t="shared" si="28"/>
        <v>0</v>
      </c>
      <c r="AJ57" s="287">
        <f t="shared" si="28"/>
        <v>0</v>
      </c>
      <c r="AK57" s="131"/>
      <c r="AL57" s="287">
        <f t="shared" ca="1" si="29"/>
        <v>662974.81698801194</v>
      </c>
    </row>
    <row r="58" spans="1:16373">
      <c r="D58" s="272" t="s">
        <v>114</v>
      </c>
      <c r="F58" s="12"/>
      <c r="G58" s="103"/>
      <c r="H58" s="288">
        <f>IF(H$11=$D$6, CRO_volumes!$J58*CRO_volumes!$K58,0)</f>
        <v>0</v>
      </c>
      <c r="I58" s="285">
        <f>IF(I$11=IF($D58=$A$5, $D$5, IF(OR($D58="ESV observed compliance", $D58 = $A$7),$D$7, $D$6)), SUMPRODUCT(CRO_volumes!$Q58:$U58,CRO_volumes!$Q$13:$U$13)+CRO_volumes!$O58,0)</f>
        <v>0</v>
      </c>
      <c r="J58" s="286">
        <f>IF(J$11=$D$6, CRO_volumes!$M58,0)</f>
        <v>0</v>
      </c>
      <c r="K58" s="285">
        <f>IF(K$11=$D$6, CRO_volumes!$J58*CRO_volumes!$K58,0)</f>
        <v>0</v>
      </c>
      <c r="L58" s="285">
        <f>IF(L$11=IF($D58=$A$5, $D$5, IF(OR($D58="ESV observed compliance", $D58 = $A$7),$D$7, $D$6)), SUMPRODUCT(CRO_volumes!$Q58:$U58,CRO_volumes!$Q$13:$U$13)+CRO_volumes!$O58,0)</f>
        <v>0</v>
      </c>
      <c r="M58" s="286">
        <f>IF(M$11=$D$6, CRO_volumes!$M58,0)</f>
        <v>0</v>
      </c>
      <c r="N58" s="285">
        <f>IF(N$11=$D$6, CRO_volumes!$J58*CRO_volumes!$K58,0)</f>
        <v>0</v>
      </c>
      <c r="O58" s="285">
        <f>IF(O$11=IF($D58=$A$5, $D$5, IF(OR($D58="ESV observed compliance", $D58 = $A$7),$D$7, $D$6)), SUMPRODUCT(CRO_volumes!$Q58:$U58,CRO_volumes!$Q$13:$U$13)+CRO_volumes!$O58,0)</f>
        <v>0</v>
      </c>
      <c r="P58" s="286">
        <f>IF(P$11=$D$6, CRO_volumes!$M58,0)</f>
        <v>0</v>
      </c>
      <c r="Q58" s="285">
        <f>IF(Q$11=$D$6, CRO_volumes!$J58*CRO_volumes!$K58,0)</f>
        <v>1270580.1506983554</v>
      </c>
      <c r="R58" s="285">
        <f ca="1">IF(R$11=IF($D58=$A$5, $D$5, IF(OR($D58="ESV observed compliance", $D58 = $A$7),$D$7, $D$6)), SUMPRODUCT(CRO_volumes!$Q58:$U58,CRO_volumes!$Q$13:$U$13)+CRO_volumes!$O58,0)</f>
        <v>1404754.602771576</v>
      </c>
      <c r="S58" s="286">
        <f>IF(S$11=$D$6, CRO_volumes!$M58,0)</f>
        <v>0</v>
      </c>
      <c r="T58" s="285">
        <f>IF(T$11=$D$6, CRO_volumes!$J58*CRO_volumes!$K58,0)</f>
        <v>0</v>
      </c>
      <c r="U58" s="285">
        <f>IF(U$11=IF($D58=$A$5, $D$5, IF(OR($D58="ESV observed compliance", $D58 = $A$7),$D$7, $D$6)), SUMPRODUCT(CRO_volumes!$Q58:$U58,CRO_volumes!$Q$13:$U$13)+CRO_volumes!$O58,0)</f>
        <v>0</v>
      </c>
      <c r="V58" s="286">
        <f>IF(V$11=$D$6, CRO_volumes!$M58,0)</f>
        <v>0</v>
      </c>
      <c r="W58" s="285">
        <f>IF(W$11=$D$6, CRO_volumes!$J58*CRO_volumes!$K58,0)</f>
        <v>0</v>
      </c>
      <c r="X58" s="285">
        <f>IF(X$11=IF($D58=$A$5, $D$5, IF(OR($D58="ESV observed compliance", $D58 = $A$7),$D$7, $D$6)), SUMPRODUCT(CRO_volumes!$Q58:$U58,CRO_volumes!$Q$13:$U$13)+CRO_volumes!$O58,0)</f>
        <v>0</v>
      </c>
      <c r="Y58" s="286">
        <f>IF(Y$11=$D$6, CRO_volumes!$M58,0)</f>
        <v>0</v>
      </c>
      <c r="Z58" s="285">
        <f>IF(Z$11=$D$6, CRO_volumes!$J58*CRO_volumes!$K58,0)</f>
        <v>0</v>
      </c>
      <c r="AA58" s="285">
        <f>IF(AA$11=IF($D58=$A$5, $D$5, IF(OR($D58="ESV observed compliance", $D58 = $A$7),$D$7, $D$6)), SUMPRODUCT(CRO_volumes!$Q58:$U58,CRO_volumes!$Q$13:$U$13)+CRO_volumes!$O58,0)</f>
        <v>0</v>
      </c>
      <c r="AB58" s="286">
        <f>IF(AB$11=$D$6, CRO_volumes!$M58,0)</f>
        <v>0</v>
      </c>
      <c r="AC58" s="131"/>
      <c r="AD58" s="287">
        <f t="shared" si="28"/>
        <v>0</v>
      </c>
      <c r="AE58" s="287">
        <f t="shared" si="28"/>
        <v>0</v>
      </c>
      <c r="AF58" s="287">
        <f t="shared" si="28"/>
        <v>0</v>
      </c>
      <c r="AG58" s="287">
        <f t="shared" ca="1" si="28"/>
        <v>2675334.7534699314</v>
      </c>
      <c r="AH58" s="287">
        <f t="shared" si="28"/>
        <v>0</v>
      </c>
      <c r="AI58" s="287">
        <f t="shared" si="28"/>
        <v>0</v>
      </c>
      <c r="AJ58" s="287">
        <f t="shared" si="28"/>
        <v>0</v>
      </c>
      <c r="AK58" s="131"/>
      <c r="AL58" s="287">
        <f t="shared" ca="1" si="29"/>
        <v>2675334.7534699314</v>
      </c>
    </row>
    <row r="59" spans="1:16373">
      <c r="D59" s="272" t="s">
        <v>18</v>
      </c>
      <c r="G59" s="103"/>
      <c r="H59" s="288">
        <f>IF(H$11=$D$6, CRO_volumes!$J59*CRO_volumes!$K59,0)</f>
        <v>0</v>
      </c>
      <c r="I59" s="285">
        <f>IF(I$11=IF($D59=$A$5, $D$5, IF(OR($D59="ESV observed compliance", $D59 = $A$7),$D$7, $D$6)), SUMPRODUCT(CRO_volumes!$Q59:$U59,CRO_volumes!$Q$13:$U$13)+CRO_volumes!$O59,0)</f>
        <v>0</v>
      </c>
      <c r="J59" s="286">
        <f>IF(J$11=$D$6, CRO_volumes!$M59,0)</f>
        <v>0</v>
      </c>
      <c r="K59" s="285">
        <f>IF(K$11=$D$6, CRO_volumes!$J59*CRO_volumes!$K59,0)</f>
        <v>0</v>
      </c>
      <c r="L59" s="285">
        <f>IF(L$11=IF($D59=$A$5, $D$5, IF(OR($D59="ESV observed compliance", $D59 = $A$7),$D$7, $D$6)), SUMPRODUCT(CRO_volumes!$Q59:$U59,CRO_volumes!$Q$13:$U$13)+CRO_volumes!$O59,0)</f>
        <v>0</v>
      </c>
      <c r="M59" s="286">
        <f>IF(M$11=$D$6, CRO_volumes!$M59,0)</f>
        <v>0</v>
      </c>
      <c r="N59" s="285">
        <f>IF(N$11=$D$6, CRO_volumes!$J59*CRO_volumes!$K59,0)</f>
        <v>0</v>
      </c>
      <c r="O59" s="285">
        <f>IF(O$11=IF($D59=$A$5, $D$5, IF(OR($D59="ESV observed compliance", $D59 = $A$7),$D$7, $D$6)), SUMPRODUCT(CRO_volumes!$Q59:$U59,CRO_volumes!$Q$13:$U$13)+CRO_volumes!$O59,0)</f>
        <v>0</v>
      </c>
      <c r="P59" s="286">
        <f>IF(P$11=$D$6, CRO_volumes!$M59,0)</f>
        <v>0</v>
      </c>
      <c r="Q59" s="285">
        <f>IF(Q$11=$D$6, CRO_volumes!$J59*CRO_volumes!$K59,0)</f>
        <v>0</v>
      </c>
      <c r="R59" s="285">
        <f ca="1">IF(R$11=IF($D59=$A$5, $D$5, IF(OR($D59="ESV observed compliance", $D59 = $A$7),$D$7, $D$6)), SUMPRODUCT(CRO_volumes!$Q59:$U59,CRO_volumes!$Q$13:$U$13)+CRO_volumes!$O59,0)</f>
        <v>665172.95231325505</v>
      </c>
      <c r="S59" s="286">
        <f>IF(S$11=$D$6, CRO_volumes!$M59,0)</f>
        <v>0</v>
      </c>
      <c r="T59" s="285">
        <f>IF(T$11=$D$6, CRO_volumes!$J59*CRO_volumes!$K59,0)</f>
        <v>0</v>
      </c>
      <c r="U59" s="285">
        <f>IF(U$11=IF($D59=$A$5, $D$5, IF(OR($D59="ESV observed compliance", $D59 = $A$7),$D$7, $D$6)), SUMPRODUCT(CRO_volumes!$Q59:$U59,CRO_volumes!$Q$13:$U$13)+CRO_volumes!$O59,0)</f>
        <v>0</v>
      </c>
      <c r="V59" s="286">
        <f>IF(V$11=$D$6, CRO_volumes!$M59,0)</f>
        <v>0</v>
      </c>
      <c r="W59" s="285">
        <f>IF(W$11=$D$6, CRO_volumes!$J59*CRO_volumes!$K59,0)</f>
        <v>0</v>
      </c>
      <c r="X59" s="285">
        <f>IF(X$11=IF($D59=$A$5, $D$5, IF(OR($D59="ESV observed compliance", $D59 = $A$7),$D$7, $D$6)), SUMPRODUCT(CRO_volumes!$Q59:$U59,CRO_volumes!$Q$13:$U$13)+CRO_volumes!$O59,0)</f>
        <v>0</v>
      </c>
      <c r="Y59" s="286">
        <f>IF(Y$11=$D$6, CRO_volumes!$M59,0)</f>
        <v>0</v>
      </c>
      <c r="Z59" s="285">
        <f>IF(Z$11=$D$6, CRO_volumes!$J59*CRO_volumes!$K59,0)</f>
        <v>0</v>
      </c>
      <c r="AA59" s="285">
        <f>IF(AA$11=IF($D59=$A$5, $D$5, IF(OR($D59="ESV observed compliance", $D59 = $A$7),$D$7, $D$6)), SUMPRODUCT(CRO_volumes!$Q59:$U59,CRO_volumes!$Q$13:$U$13)+CRO_volumes!$O59,0)</f>
        <v>0</v>
      </c>
      <c r="AB59" s="286">
        <f>IF(AB$11=$D$6, CRO_volumes!$M59,0)</f>
        <v>0</v>
      </c>
      <c r="AC59" s="131"/>
      <c r="AD59" s="287">
        <f t="shared" si="28"/>
        <v>0</v>
      </c>
      <c r="AE59" s="287">
        <f t="shared" si="28"/>
        <v>0</v>
      </c>
      <c r="AF59" s="287">
        <f t="shared" si="28"/>
        <v>0</v>
      </c>
      <c r="AG59" s="287">
        <f t="shared" ca="1" si="28"/>
        <v>665172.95231325505</v>
      </c>
      <c r="AH59" s="287">
        <f t="shared" si="28"/>
        <v>0</v>
      </c>
      <c r="AI59" s="287">
        <f t="shared" si="28"/>
        <v>0</v>
      </c>
      <c r="AJ59" s="287">
        <f t="shared" si="28"/>
        <v>0</v>
      </c>
      <c r="AK59" s="131"/>
      <c r="AL59" s="287">
        <f t="shared" ca="1" si="29"/>
        <v>665172.95231325505</v>
      </c>
    </row>
    <row r="60" spans="1:16373" s="265" customFormat="1">
      <c r="D60" s="272" t="s">
        <v>196</v>
      </c>
      <c r="G60" s="103"/>
      <c r="H60" s="288">
        <f>IF(H$11=$D$6, CRO_volumes!$J60*CRO_volumes!$K60,0)</f>
        <v>0</v>
      </c>
      <c r="I60" s="285">
        <f>IF(I$11=IF($D60=$A$5, $D$5, IF(OR($D60="ESV observed compliance", $D60 = $A$7),$D$7, $D$6)), SUMPRODUCT(CRO_volumes!$Q60:$U60,CRO_volumes!$Q$13:$U$13)+CRO_volumes!$O60,0)</f>
        <v>0</v>
      </c>
      <c r="J60" s="286">
        <f>IF(J$11=$D$6, CRO_volumes!$M60,0)</f>
        <v>0</v>
      </c>
      <c r="K60" s="285">
        <f>IF(K$11=$D$6, CRO_volumes!$J60*CRO_volumes!$K60,0)</f>
        <v>0</v>
      </c>
      <c r="L60" s="285">
        <f>IF(L$11=IF($D60=$A$5, $D$5, IF(OR($D60="ESV observed compliance", $D60 = $A$7),$D$7, $D$6)), SUMPRODUCT(CRO_volumes!$Q60:$U60,CRO_volumes!$Q$13:$U$13)+CRO_volumes!$O60,0)</f>
        <v>0</v>
      </c>
      <c r="M60" s="286">
        <f>IF(M$11=$D$6, CRO_volumes!$M60,0)</f>
        <v>0</v>
      </c>
      <c r="N60" s="285">
        <f>IF(N$11=$D$6, CRO_volumes!$J60*CRO_volumes!$K60,0)</f>
        <v>0</v>
      </c>
      <c r="O60" s="285">
        <f>IF(O$11=IF($D60=$A$5, $D$5, IF(OR($D60="ESV observed compliance", $D60 = $A$7),$D$7, $D$6)), SUMPRODUCT(CRO_volumes!$Q60:$U60,CRO_volumes!$Q$13:$U$13)+CRO_volumes!$O60,0)</f>
        <v>0</v>
      </c>
      <c r="P60" s="286">
        <f>IF(P$11=$D$6, CRO_volumes!$M60,0)</f>
        <v>0</v>
      </c>
      <c r="Q60" s="285">
        <f>IF(Q$11=$D$6, CRO_volumes!$J60*CRO_volumes!$K60,0)</f>
        <v>0</v>
      </c>
      <c r="R60" s="285">
        <f ca="1">IF(R$11=IF($D60=$A$5, $D$5, IF(OR($D60="ESV observed compliance", $D60 = $A$7),$D$7, $D$6)), SUMPRODUCT(CRO_volumes!$Q60:$U60,CRO_volumes!$Q$13:$U$13)+CRO_volumes!$O60,0)</f>
        <v>88880</v>
      </c>
      <c r="S60" s="286">
        <f>IF(S$11=$D$6, CRO_volumes!$M60,0)</f>
        <v>0</v>
      </c>
      <c r="T60" s="285">
        <f>IF(T$11=$D$6, CRO_volumes!$J60*CRO_volumes!$K60,0)</f>
        <v>0</v>
      </c>
      <c r="U60" s="285">
        <f>IF(U$11=IF($D60=$A$5, $D$5, IF(OR($D60="ESV observed compliance", $D60 = $A$7),$D$7, $D$6)), SUMPRODUCT(CRO_volumes!$Q60:$U60,CRO_volumes!$Q$13:$U$13)+CRO_volumes!$O60,0)</f>
        <v>0</v>
      </c>
      <c r="V60" s="286">
        <f>IF(V$11=$D$6, CRO_volumes!$M60,0)</f>
        <v>0</v>
      </c>
      <c r="W60" s="285">
        <f>IF(W$11=$D$6, CRO_volumes!$J60*CRO_volumes!$K60,0)</f>
        <v>0</v>
      </c>
      <c r="X60" s="285">
        <f>IF(X$11=IF($D60=$A$5, $D$5, IF(OR($D60="ESV observed compliance", $D60 = $A$7),$D$7, $D$6)), SUMPRODUCT(CRO_volumes!$Q60:$U60,CRO_volumes!$Q$13:$U$13)+CRO_volumes!$O60,0)</f>
        <v>0</v>
      </c>
      <c r="Y60" s="286">
        <f>IF(Y$11=$D$6, CRO_volumes!$M60,0)</f>
        <v>0</v>
      </c>
      <c r="Z60" s="285">
        <f>IF(Z$11=$D$6, CRO_volumes!$J60*CRO_volumes!$K60,0)</f>
        <v>0</v>
      </c>
      <c r="AA60" s="285">
        <f>IF(AA$11=IF($D60=$A$5, $D$5, IF(OR($D60="ESV observed compliance", $D60 = $A$7),$D$7, $D$6)), SUMPRODUCT(CRO_volumes!$Q60:$U60,CRO_volumes!$Q$13:$U$13)+CRO_volumes!$O60,0)</f>
        <v>0</v>
      </c>
      <c r="AB60" s="286">
        <f>IF(AB$11=$D$6, CRO_volumes!$M60,0)</f>
        <v>0</v>
      </c>
      <c r="AC60" s="131"/>
      <c r="AD60" s="287">
        <f t="shared" si="28"/>
        <v>0</v>
      </c>
      <c r="AE60" s="287">
        <f t="shared" si="28"/>
        <v>0</v>
      </c>
      <c r="AF60" s="287">
        <f t="shared" si="28"/>
        <v>0</v>
      </c>
      <c r="AG60" s="287">
        <f t="shared" ca="1" si="28"/>
        <v>88880</v>
      </c>
      <c r="AH60" s="287">
        <f t="shared" si="28"/>
        <v>0</v>
      </c>
      <c r="AI60" s="287">
        <f t="shared" si="28"/>
        <v>0</v>
      </c>
      <c r="AJ60" s="287">
        <f t="shared" si="28"/>
        <v>0</v>
      </c>
      <c r="AK60" s="131"/>
      <c r="AL60" s="287">
        <f t="shared" ref="AL60" ca="1" si="30">SUM(AD60:AJ60)</f>
        <v>88880</v>
      </c>
    </row>
    <row r="61" spans="1:16373">
      <c r="D61" s="272" t="s">
        <v>69</v>
      </c>
      <c r="G61" s="103"/>
      <c r="H61" s="288">
        <f>IF(H$11=$D$6, CRO_volumes!$J61*CRO_volumes!$K61,0)</f>
        <v>0</v>
      </c>
      <c r="I61" s="285">
        <f>IF(I$11=IF($D61=$A$5, $D$5, IF(OR($D61="ESV observed compliance", $D61 = $A$7),$D$7, $D$6)), SUMPRODUCT(CRO_volumes!$Q61:$U61,CRO_volumes!$Q$13:$U$13)+CRO_volumes!$O61,0)</f>
        <v>0</v>
      </c>
      <c r="J61" s="286">
        <f>IF(J$11=$D$6, CRO_volumes!$M61,0)</f>
        <v>0</v>
      </c>
      <c r="K61" s="285">
        <f>IF(K$11=$D$6, CRO_volumes!$J61*CRO_volumes!$K61,0)</f>
        <v>0</v>
      </c>
      <c r="L61" s="285">
        <f>IF(L$11=IF($D61=$A$5, $D$5, IF(OR($D61="ESV observed compliance", $D61 = $A$7),$D$7, $D$6)), SUMPRODUCT(CRO_volumes!$Q61:$U61,CRO_volumes!$Q$13:$U$13)+CRO_volumes!$O61,0)</f>
        <v>0</v>
      </c>
      <c r="M61" s="286">
        <f>IF(M$11=$D$6, CRO_volumes!$M61,0)</f>
        <v>0</v>
      </c>
      <c r="N61" s="285">
        <f>IF(N$11=$D$6, CRO_volumes!$J61*CRO_volumes!$K61,0)</f>
        <v>0</v>
      </c>
      <c r="O61" s="285">
        <f>IF(O$11=IF($D61=$A$5, $D$5, IF(OR($D61="ESV observed compliance", $D61 = $A$7),$D$7, $D$6)), SUMPRODUCT(CRO_volumes!$Q61:$U61,CRO_volumes!$Q$13:$U$13)+CRO_volumes!$O61,0)</f>
        <v>0</v>
      </c>
      <c r="P61" s="286">
        <f>IF(P$11=$D$6, CRO_volumes!$M61,0)</f>
        <v>0</v>
      </c>
      <c r="Q61" s="285">
        <f>IF(Q$11=$D$6, CRO_volumes!$J61*CRO_volumes!$K61,0)</f>
        <v>0</v>
      </c>
      <c r="R61" s="285">
        <f ca="1">IF(R$11=IF($D61=$A$5, $D$5, IF(OR($D61="ESV observed compliance", $D61 = $A$7),$D$7, $D$6)), SUMPRODUCT(CRO_volumes!$Q61:$U61,CRO_volumes!$Q$13:$U$13)+CRO_volumes!$O61,0)</f>
        <v>1216243.3185185392</v>
      </c>
      <c r="S61" s="286">
        <f>IF(S$11=$D$6, CRO_volumes!$M61,0)</f>
        <v>0</v>
      </c>
      <c r="T61" s="285">
        <f>IF(T$11=$D$6, CRO_volumes!$J61*CRO_volumes!$K61,0)</f>
        <v>0</v>
      </c>
      <c r="U61" s="285">
        <f>IF(U$11=IF($D61=$A$5, $D$5, IF(OR($D61="ESV observed compliance", $D61 = $A$7),$D$7, $D$6)), SUMPRODUCT(CRO_volumes!$Q61:$U61,CRO_volumes!$Q$13:$U$13)+CRO_volumes!$O61,0)</f>
        <v>0</v>
      </c>
      <c r="V61" s="286">
        <f>IF(V$11=$D$6, CRO_volumes!$M61,0)</f>
        <v>0</v>
      </c>
      <c r="W61" s="285">
        <f>IF(W$11=$D$6, CRO_volumes!$J61*CRO_volumes!$K61,0)</f>
        <v>0</v>
      </c>
      <c r="X61" s="285">
        <f>IF(X$11=IF($D61=$A$5, $D$5, IF(OR($D61="ESV observed compliance", $D61 = $A$7),$D$7, $D$6)), SUMPRODUCT(CRO_volumes!$Q61:$U61,CRO_volumes!$Q$13:$U$13)+CRO_volumes!$O61,0)</f>
        <v>0</v>
      </c>
      <c r="Y61" s="286">
        <f>IF(Y$11=$D$6, CRO_volumes!$M61,0)</f>
        <v>0</v>
      </c>
      <c r="Z61" s="285">
        <f>IF(Z$11=$D$6, CRO_volumes!$J61*CRO_volumes!$K61,0)</f>
        <v>0</v>
      </c>
      <c r="AA61" s="285">
        <f>IF(AA$11=IF($D61=$A$5, $D$5, IF(OR($D61="ESV observed compliance", $D61 = $A$7),$D$7, $D$6)), SUMPRODUCT(CRO_volumes!$Q61:$U61,CRO_volumes!$Q$13:$U$13)+CRO_volumes!$O61,0)</f>
        <v>0</v>
      </c>
      <c r="AB61" s="286">
        <f>IF(AB$11=$D$6, CRO_volumes!$M61,0)</f>
        <v>0</v>
      </c>
      <c r="AC61" s="131"/>
      <c r="AD61" s="287">
        <f t="shared" si="28"/>
        <v>0</v>
      </c>
      <c r="AE61" s="287">
        <f t="shared" si="28"/>
        <v>0</v>
      </c>
      <c r="AF61" s="287">
        <f t="shared" si="28"/>
        <v>0</v>
      </c>
      <c r="AG61" s="287">
        <f t="shared" ca="1" si="28"/>
        <v>1216243.3185185392</v>
      </c>
      <c r="AH61" s="287">
        <f t="shared" si="28"/>
        <v>0</v>
      </c>
      <c r="AI61" s="287">
        <f t="shared" si="28"/>
        <v>0</v>
      </c>
      <c r="AJ61" s="287">
        <f t="shared" si="28"/>
        <v>0</v>
      </c>
      <c r="AK61" s="131"/>
      <c r="AL61" s="287">
        <f t="shared" ca="1" si="29"/>
        <v>1216243.3185185392</v>
      </c>
    </row>
    <row r="62" spans="1:16373">
      <c r="F62" s="12"/>
      <c r="G62" s="103"/>
      <c r="H62" s="18"/>
      <c r="I62" s="18"/>
      <c r="J62" s="103"/>
      <c r="K62" s="18"/>
      <c r="L62" s="18"/>
      <c r="M62" s="103"/>
      <c r="N62" s="18"/>
      <c r="O62" s="18"/>
      <c r="P62" s="103"/>
      <c r="Q62" s="18"/>
      <c r="R62" s="18"/>
      <c r="S62" s="103"/>
      <c r="T62" s="18"/>
      <c r="U62" s="18"/>
      <c r="V62" s="103"/>
      <c r="W62" s="18"/>
      <c r="X62" s="18"/>
      <c r="Y62" s="103"/>
      <c r="Z62" s="18"/>
      <c r="AA62" s="18"/>
      <c r="AB62" s="103"/>
      <c r="AC62" s="265"/>
      <c r="AD62" s="109"/>
      <c r="AE62" s="109"/>
      <c r="AF62" s="109"/>
      <c r="AG62" s="109"/>
      <c r="AH62" s="109"/>
      <c r="AI62" s="109"/>
      <c r="AJ62" s="109"/>
      <c r="AK62" s="265"/>
      <c r="AL62" s="109"/>
    </row>
    <row r="63" spans="1:16373" s="8" customFormat="1" ht="15.75">
      <c r="A63" s="6"/>
      <c r="B63" s="9" t="s">
        <v>15</v>
      </c>
      <c r="C63" s="10"/>
      <c r="D63"/>
      <c r="E63"/>
      <c r="F63" s="12"/>
      <c r="G63" s="105"/>
      <c r="H63" s="18"/>
      <c r="I63" s="18"/>
      <c r="J63" s="105"/>
      <c r="K63" s="18"/>
      <c r="L63" s="18"/>
      <c r="M63" s="105"/>
      <c r="N63" s="18"/>
      <c r="O63" s="18"/>
      <c r="P63" s="105"/>
      <c r="Q63" s="18"/>
      <c r="R63" s="18"/>
      <c r="S63" s="105"/>
      <c r="T63" s="18"/>
      <c r="U63" s="18"/>
      <c r="V63" s="105"/>
      <c r="W63" s="18"/>
      <c r="X63" s="18"/>
      <c r="Y63" s="105"/>
      <c r="Z63" s="18"/>
      <c r="AA63" s="18"/>
      <c r="AB63" s="105"/>
      <c r="AC63" s="265"/>
      <c r="AD63" s="112"/>
      <c r="AE63" s="112"/>
      <c r="AF63" s="112"/>
      <c r="AG63" s="112"/>
      <c r="AH63" s="112"/>
      <c r="AI63" s="112"/>
      <c r="AJ63" s="112"/>
      <c r="AK63" s="265"/>
      <c r="AL63" s="112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</row>
    <row r="64" spans="1:16373">
      <c r="B64" s="18"/>
      <c r="D64" s="19" t="s">
        <v>23</v>
      </c>
      <c r="F64" s="12"/>
      <c r="G64" s="103"/>
      <c r="H64" s="288">
        <f>IF(H$11=$D$6, CRO_volumes!$J64*CRO_volumes!$K64,0)</f>
        <v>0</v>
      </c>
      <c r="I64" s="285">
        <f>IF(I$11=IF($D64=$A$5, $D$5, IF(OR($D64="ESV observed compliance", $D64 = $A$7),$D$7, $D$6)), SUMPRODUCT(CRO_volumes!$Q64:$U64,CRO_volumes!$Q$13:$U$13)+CRO_volumes!$O64,0)</f>
        <v>0</v>
      </c>
      <c r="J64" s="286">
        <f>IF(J$11=$D$6, CRO_volumes!$M64,0)</f>
        <v>0</v>
      </c>
      <c r="K64" s="285">
        <f>IF(K$11=$D$6, CRO_volumes!$J64*CRO_volumes!$K64,0)</f>
        <v>0</v>
      </c>
      <c r="L64" s="285">
        <f>IF(L$11=IF($D64=$A$5, $D$5, IF(OR($D64="ESV observed compliance", $D64 = $A$7),$D$7, $D$6)), SUMPRODUCT(CRO_volumes!$Q64:$U64,CRO_volumes!$Q$13:$U$13)+CRO_volumes!$O64,0)</f>
        <v>0</v>
      </c>
      <c r="M64" s="286">
        <f>IF(M$11=$D$6, CRO_volumes!$M64,0)</f>
        <v>0</v>
      </c>
      <c r="N64" s="285">
        <f>IF(N$11=$D$6, CRO_volumes!$J64*CRO_volumes!$K64,0)</f>
        <v>0</v>
      </c>
      <c r="O64" s="285">
        <f>IF(O$11=IF($D64=$A$5, $D$5, IF(OR($D64="ESV observed compliance", $D64 = $A$7),$D$7, $D$6)), SUMPRODUCT(CRO_volumes!$Q64:$U64,CRO_volumes!$Q$13:$U$13)+CRO_volumes!$O64,0)</f>
        <v>0</v>
      </c>
      <c r="P64" s="286">
        <f>IF(P$11=$D$6, CRO_volumes!$M64,0)</f>
        <v>0</v>
      </c>
      <c r="Q64" s="285">
        <f>IF(Q$11=$D$6, CRO_volumes!$J64*CRO_volumes!$K64,0)</f>
        <v>0</v>
      </c>
      <c r="R64" s="285">
        <f ca="1">IF(R$11=IF($D64=$A$5, $D$5, IF(OR($D64="ESV observed compliance", $D64 = $A$7),$D$7, $D$6)), SUMPRODUCT(CRO_volumes!$Q64:$U64,CRO_volumes!$Q$13:$U$13)+CRO_volumes!$O64,0)</f>
        <v>0</v>
      </c>
      <c r="S64" s="286">
        <f>IF(S$11=$D$6, CRO_volumes!$M64,0)</f>
        <v>1046057.8688857717</v>
      </c>
      <c r="T64" s="285">
        <f>IF(T$11=$D$6, CRO_volumes!$J64*CRO_volumes!$K64,0)</f>
        <v>0</v>
      </c>
      <c r="U64" s="285">
        <f>IF(U$11=IF($D64=$A$5, $D$5, IF(OR($D64="ESV observed compliance", $D64 = $A$7),$D$7, $D$6)), SUMPRODUCT(CRO_volumes!$Q64:$U64,CRO_volumes!$Q$13:$U$13)+CRO_volumes!$O64,0)</f>
        <v>0</v>
      </c>
      <c r="V64" s="286">
        <f>IF(V$11=$D$6, CRO_volumes!$M64,0)</f>
        <v>0</v>
      </c>
      <c r="W64" s="285">
        <f>IF(W$11=$D$6, CRO_volumes!$J64*CRO_volumes!$K64,0)</f>
        <v>0</v>
      </c>
      <c r="X64" s="285">
        <f>IF(X$11=IF($D64=$A$5, $D$5, IF(OR($D64="ESV observed compliance", $D64 = $A$7),$D$7, $D$6)), SUMPRODUCT(CRO_volumes!$Q64:$U64,CRO_volumes!$Q$13:$U$13)+CRO_volumes!$O64,0)</f>
        <v>0</v>
      </c>
      <c r="Y64" s="286">
        <f>IF(Y$11=$D$6, CRO_volumes!$M64,0)</f>
        <v>0</v>
      </c>
      <c r="Z64" s="285">
        <f>IF(Z$11=$D$6, CRO_volumes!$J64*CRO_volumes!$K64,0)</f>
        <v>0</v>
      </c>
      <c r="AA64" s="285">
        <f>IF(AA$11=IF($D64=$A$5, $D$5, IF(OR($D64="ESV observed compliance", $D64 = $A$7),$D$7, $D$6)), SUMPRODUCT(CRO_volumes!$Q64:$U64,CRO_volumes!$Q$13:$U$13)+CRO_volumes!$O64,0)</f>
        <v>0</v>
      </c>
      <c r="AB64" s="286">
        <f>IF(AB$11=$D$6, CRO_volumes!$M64,0)</f>
        <v>0</v>
      </c>
      <c r="AC64" s="131"/>
      <c r="AD64" s="287">
        <f t="shared" ref="AD64:AJ64" si="31">SUMIF($H$11:$AB$11,AD$11, $H64:$AB64)</f>
        <v>0</v>
      </c>
      <c r="AE64" s="287">
        <f t="shared" si="31"/>
        <v>0</v>
      </c>
      <c r="AF64" s="287">
        <f t="shared" si="31"/>
        <v>0</v>
      </c>
      <c r="AG64" s="287">
        <f t="shared" ca="1" si="31"/>
        <v>1046057.8688857717</v>
      </c>
      <c r="AH64" s="287">
        <f t="shared" si="31"/>
        <v>0</v>
      </c>
      <c r="AI64" s="287">
        <f t="shared" si="31"/>
        <v>0</v>
      </c>
      <c r="AJ64" s="287">
        <f t="shared" si="31"/>
        <v>0</v>
      </c>
      <c r="AK64" s="131"/>
      <c r="AL64" s="287">
        <f t="shared" ref="AL64" ca="1" si="32">SUM(AD64:AJ64)</f>
        <v>1046057.8688857717</v>
      </c>
    </row>
    <row r="65" spans="1:42">
      <c r="B65" s="18"/>
      <c r="D65" s="19" t="s">
        <v>26</v>
      </c>
      <c r="F65" s="12"/>
      <c r="G65" s="103"/>
      <c r="H65" s="288">
        <f>IF(H$11=$D$6, CRO_volumes!$J65*CRO_volumes!$K65,0)</f>
        <v>0</v>
      </c>
      <c r="I65" s="285">
        <f>IF(I$11=IF($D65=$A$5, $D$5, IF(OR($D65="ESV observed compliance", $D65 = $A$7),$D$7, $D$6)), SUMPRODUCT(CRO_volumes!$Q65:$U65,CRO_volumes!$Q$13:$U$13)+CRO_volumes!$O65,0)</f>
        <v>0</v>
      </c>
      <c r="J65" s="286">
        <f>IF(J$11=$D$6, CRO_volumes!$M65,0)</f>
        <v>0</v>
      </c>
      <c r="K65" s="285">
        <f>IF(K$11=$D$6, CRO_volumes!$J65*CRO_volumes!$K65,0)</f>
        <v>0</v>
      </c>
      <c r="L65" s="285">
        <f>IF(L$11=IF($D65=$A$5, $D$5, IF(OR($D65="ESV observed compliance", $D65 = $A$7),$D$7, $D$6)), SUMPRODUCT(CRO_volumes!$Q65:$U65,CRO_volumes!$Q$13:$U$13)+CRO_volumes!$O65,0)</f>
        <v>0</v>
      </c>
      <c r="M65" s="286">
        <f>IF(M$11=$D$6, CRO_volumes!$M65,0)</f>
        <v>0</v>
      </c>
      <c r="N65" s="285">
        <f>IF(N$11=$D$6, CRO_volumes!$J65*CRO_volumes!$K65,0)</f>
        <v>0</v>
      </c>
      <c r="O65" s="285">
        <f>IF(O$11=IF($D65=$A$5, $D$5, IF(OR($D65="ESV observed compliance", $D65 = $A$7),$D$7, $D$6)), SUMPRODUCT(CRO_volumes!$Q65:$U65,CRO_volumes!$Q$13:$U$13)+CRO_volumes!$O65,0)</f>
        <v>0</v>
      </c>
      <c r="P65" s="286">
        <f>IF(P$11=$D$6, CRO_volumes!$M65,0)</f>
        <v>0</v>
      </c>
      <c r="Q65" s="285">
        <f>IF(Q$11=$D$6, CRO_volumes!$J65*CRO_volumes!$K65,0)</f>
        <v>0</v>
      </c>
      <c r="R65" s="285">
        <f ca="1">IF(R$11=IF($D65=$A$5, $D$5, IF(OR($D65="ESV observed compliance", $D65 = $A$7),$D$7, $D$6)), SUMPRODUCT(CRO_volumes!$Q65:$U65,CRO_volumes!$Q$13:$U$13)+CRO_volumes!$O65,0)</f>
        <v>0</v>
      </c>
      <c r="S65" s="286">
        <f>IF(S$11=$D$6, CRO_volumes!$M65,0)</f>
        <v>266720.07698303199</v>
      </c>
      <c r="T65" s="285">
        <f>IF(T$11=$D$6, CRO_volumes!$J65*CRO_volumes!$K65,0)</f>
        <v>0</v>
      </c>
      <c r="U65" s="285">
        <f>IF(U$11=IF($D65=$A$5, $D$5, IF(OR($D65="ESV observed compliance", $D65 = $A$7),$D$7, $D$6)), SUMPRODUCT(CRO_volumes!$Q65:$U65,CRO_volumes!$Q$13:$U$13)+CRO_volumes!$O65,0)</f>
        <v>0</v>
      </c>
      <c r="V65" s="286">
        <f>IF(V$11=$D$6, CRO_volumes!$M65,0)</f>
        <v>0</v>
      </c>
      <c r="W65" s="285">
        <f>IF(W$11=$D$6, CRO_volumes!$J65*CRO_volumes!$K65,0)</f>
        <v>0</v>
      </c>
      <c r="X65" s="285">
        <f>IF(X$11=IF($D65=$A$5, $D$5, IF(OR($D65="ESV observed compliance", $D65 = $A$7),$D$7, $D$6)), SUMPRODUCT(CRO_volumes!$Q65:$U65,CRO_volumes!$Q$13:$U$13)+CRO_volumes!$O65,0)</f>
        <v>0</v>
      </c>
      <c r="Y65" s="286">
        <f>IF(Y$11=$D$6, CRO_volumes!$M65,0)</f>
        <v>0</v>
      </c>
      <c r="Z65" s="285">
        <f>IF(Z$11=$D$6, CRO_volumes!$J65*CRO_volumes!$K65,0)</f>
        <v>0</v>
      </c>
      <c r="AA65" s="285">
        <f>IF(AA$11=IF($D65=$A$5, $D$5, IF(OR($D65="ESV observed compliance", $D65 = $A$7),$D$7, $D$6)), SUMPRODUCT(CRO_volumes!$Q65:$U65,CRO_volumes!$Q$13:$U$13)+CRO_volumes!$O65,0)</f>
        <v>0</v>
      </c>
      <c r="AB65" s="286">
        <f>IF(AB$11=$D$6, CRO_volumes!$M65,0)</f>
        <v>0</v>
      </c>
      <c r="AC65" s="131"/>
      <c r="AD65" s="287">
        <f t="shared" ref="AD65:AJ68" si="33">SUMIF($H$11:$AB$11,AD$11, $H65:$AB65)</f>
        <v>0</v>
      </c>
      <c r="AE65" s="287">
        <f t="shared" si="33"/>
        <v>0</v>
      </c>
      <c r="AF65" s="287">
        <f t="shared" si="33"/>
        <v>0</v>
      </c>
      <c r="AG65" s="287">
        <f t="shared" ca="1" si="33"/>
        <v>266720.07698303199</v>
      </c>
      <c r="AH65" s="287">
        <f t="shared" si="33"/>
        <v>0</v>
      </c>
      <c r="AI65" s="287">
        <f t="shared" si="33"/>
        <v>0</v>
      </c>
      <c r="AJ65" s="287">
        <f t="shared" si="33"/>
        <v>0</v>
      </c>
      <c r="AK65" s="131"/>
      <c r="AL65" s="287">
        <f t="shared" ref="AL65:AL68" ca="1" si="34">SUM(AD65:AJ65)</f>
        <v>266720.07698303199</v>
      </c>
    </row>
    <row r="66" spans="1:42">
      <c r="B66" s="18"/>
      <c r="D66" s="19" t="s">
        <v>19</v>
      </c>
      <c r="F66" s="12"/>
      <c r="G66" s="103"/>
      <c r="H66" s="288">
        <f>IF(H$11=$D$6, CRO_volumes!$J66*CRO_volumes!$K66,0)</f>
        <v>0</v>
      </c>
      <c r="I66" s="285">
        <f>IF(I$11=IF($D66=$A$5, $D$5, IF(OR($D66="ESV observed compliance", $D66 = $A$7),$D$7, $D$6)), SUMPRODUCT(CRO_volumes!$Q66:$U66,CRO_volumes!$Q$13:$U$13)+CRO_volumes!$O66,0)</f>
        <v>0</v>
      </c>
      <c r="J66" s="286">
        <f>IF(J$11=$D$6, CRO_volumes!$M66,0)</f>
        <v>0</v>
      </c>
      <c r="K66" s="285">
        <f>IF(K$11=$D$6, CRO_volumes!$J66*CRO_volumes!$K66,0)</f>
        <v>0</v>
      </c>
      <c r="L66" s="285">
        <f>IF(L$11=IF($D66=$A$5, $D$5, IF(OR($D66="ESV observed compliance", $D66 = $A$7),$D$7, $D$6)), SUMPRODUCT(CRO_volumes!$Q66:$U66,CRO_volumes!$Q$13:$U$13)+CRO_volumes!$O66,0)</f>
        <v>0</v>
      </c>
      <c r="M66" s="286">
        <f>IF(M$11=$D$6, CRO_volumes!$M66,0)</f>
        <v>0</v>
      </c>
      <c r="N66" s="285">
        <f>IF(N$11=$D$6, CRO_volumes!$J66*CRO_volumes!$K66,0)</f>
        <v>0</v>
      </c>
      <c r="O66" s="285">
        <f>IF(O$11=IF($D66=$A$5, $D$5, IF(OR($D66="ESV observed compliance", $D66 = $A$7),$D$7, $D$6)), SUMPRODUCT(CRO_volumes!$Q66:$U66,CRO_volumes!$Q$13:$U$13)+CRO_volumes!$O66,0)</f>
        <v>0</v>
      </c>
      <c r="P66" s="286">
        <f>IF(P$11=$D$6, CRO_volumes!$M66,0)</f>
        <v>0</v>
      </c>
      <c r="Q66" s="285">
        <f>IF(Q$11=$D$6, CRO_volumes!$J66*CRO_volumes!$K66,0)</f>
        <v>0</v>
      </c>
      <c r="R66" s="285">
        <f ca="1">IF(R$11=IF($D66=$A$5, $D$5, IF(OR($D66="ESV observed compliance", $D66 = $A$7),$D$7, $D$6)), SUMPRODUCT(CRO_volumes!$Q66:$U66,CRO_volumes!$Q$13:$U$13)+CRO_volumes!$O66,0)</f>
        <v>0</v>
      </c>
      <c r="S66" s="286">
        <f>IF(S$11=$D$6, CRO_volumes!$M66,0)</f>
        <v>3681328.9474544353</v>
      </c>
      <c r="T66" s="285">
        <f>IF(T$11=$D$6, CRO_volumes!$J66*CRO_volumes!$K66,0)</f>
        <v>0</v>
      </c>
      <c r="U66" s="285">
        <f>IF(U$11=IF($D66=$A$5, $D$5, IF(OR($D66="ESV observed compliance", $D66 = $A$7),$D$7, $D$6)), SUMPRODUCT(CRO_volumes!$Q66:$U66,CRO_volumes!$Q$13:$U$13)+CRO_volumes!$O66,0)</f>
        <v>0</v>
      </c>
      <c r="V66" s="286">
        <f>IF(V$11=$D$6, CRO_volumes!$M66,0)</f>
        <v>0</v>
      </c>
      <c r="W66" s="285">
        <f>IF(W$11=$D$6, CRO_volumes!$J66*CRO_volumes!$K66,0)</f>
        <v>0</v>
      </c>
      <c r="X66" s="285">
        <f>IF(X$11=IF($D66=$A$5, $D$5, IF(OR($D66="ESV observed compliance", $D66 = $A$7),$D$7, $D$6)), SUMPRODUCT(CRO_volumes!$Q66:$U66,CRO_volumes!$Q$13:$U$13)+CRO_volumes!$O66,0)</f>
        <v>0</v>
      </c>
      <c r="Y66" s="286">
        <f>IF(Y$11=$D$6, CRO_volumes!$M66,0)</f>
        <v>0</v>
      </c>
      <c r="Z66" s="285">
        <f>IF(Z$11=$D$6, CRO_volumes!$J66*CRO_volumes!$K66,0)</f>
        <v>0</v>
      </c>
      <c r="AA66" s="285">
        <f>IF(AA$11=IF($D66=$A$5, $D$5, IF(OR($D66="ESV observed compliance", $D66 = $A$7),$D$7, $D$6)), SUMPRODUCT(CRO_volumes!$Q66:$U66,CRO_volumes!$Q$13:$U$13)+CRO_volumes!$O66,0)</f>
        <v>0</v>
      </c>
      <c r="AB66" s="286">
        <f>IF(AB$11=$D$6, CRO_volumes!$M66,0)</f>
        <v>0</v>
      </c>
      <c r="AC66" s="131"/>
      <c r="AD66" s="287">
        <f t="shared" si="33"/>
        <v>0</v>
      </c>
      <c r="AE66" s="287">
        <f t="shared" si="33"/>
        <v>0</v>
      </c>
      <c r="AF66" s="287">
        <f t="shared" si="33"/>
        <v>0</v>
      </c>
      <c r="AG66" s="287">
        <f t="shared" ca="1" si="33"/>
        <v>3681328.9474544353</v>
      </c>
      <c r="AH66" s="287">
        <f t="shared" si="33"/>
        <v>0</v>
      </c>
      <c r="AI66" s="287">
        <f t="shared" si="33"/>
        <v>0</v>
      </c>
      <c r="AJ66" s="287">
        <f t="shared" si="33"/>
        <v>0</v>
      </c>
      <c r="AK66" s="131"/>
      <c r="AL66" s="287">
        <f t="shared" ca="1" si="34"/>
        <v>3681328.9474544353</v>
      </c>
    </row>
    <row r="67" spans="1:42">
      <c r="B67" s="18"/>
      <c r="D67" s="19" t="s">
        <v>19</v>
      </c>
      <c r="E67" s="265"/>
      <c r="F67" s="12"/>
      <c r="G67" s="103"/>
      <c r="H67" s="288">
        <f>IF(H$11=$D$6, CRO_volumes!$J67*CRO_volumes!$K67,0)</f>
        <v>0</v>
      </c>
      <c r="I67" s="285">
        <f>IF(I$11=IF($D67=$A$5, $D$5, IF(OR($D67="ESV observed compliance", $D67 = $A$7),$D$7, $D$6)), SUMPRODUCT(CRO_volumes!$Q67:$U67,CRO_volumes!$Q$13:$U$13)+CRO_volumes!$O67,0)</f>
        <v>0</v>
      </c>
      <c r="J67" s="286">
        <f>IF(J$11=$D$6, CRO_volumes!$M67,0)</f>
        <v>0</v>
      </c>
      <c r="K67" s="285">
        <f>IF(K$11=$D$6, CRO_volumes!$J67*CRO_volumes!$K67,0)</f>
        <v>0</v>
      </c>
      <c r="L67" s="285">
        <f>IF(L$11=IF($D67=$A$5, $D$5, IF(OR($D67="ESV observed compliance", $D67 = $A$7),$D$7, $D$6)), SUMPRODUCT(CRO_volumes!$Q67:$U67,CRO_volumes!$Q$13:$U$13)+CRO_volumes!$O67,0)</f>
        <v>0</v>
      </c>
      <c r="M67" s="286">
        <f>IF(M$11=$D$6, CRO_volumes!$M67,0)</f>
        <v>0</v>
      </c>
      <c r="N67" s="285">
        <f>IF(N$11=$D$6, CRO_volumes!$J67*CRO_volumes!$K67,0)</f>
        <v>0</v>
      </c>
      <c r="O67" s="285">
        <f>IF(O$11=IF($D67=$A$5, $D$5, IF(OR($D67="ESV observed compliance", $D67 = $A$7),$D$7, $D$6)), SUMPRODUCT(CRO_volumes!$Q67:$U67,CRO_volumes!$Q$13:$U$13)+CRO_volumes!$O67,0)</f>
        <v>0</v>
      </c>
      <c r="P67" s="286">
        <f>IF(P$11=$D$6, CRO_volumes!$M67,0)</f>
        <v>0</v>
      </c>
      <c r="Q67" s="285">
        <f>IF(Q$11=$D$6, CRO_volumes!$J67*CRO_volumes!$K67,0)</f>
        <v>0</v>
      </c>
      <c r="R67" s="285">
        <f ca="1">IF(R$11=IF($D67=$A$5, $D$5, IF(OR($D67="ESV observed compliance", $D67 = $A$7),$D$7, $D$6)), SUMPRODUCT(CRO_volumes!$Q67:$U67,CRO_volumes!$Q$13:$U$13)+CRO_volumes!$O67,0)</f>
        <v>0</v>
      </c>
      <c r="S67" s="286">
        <f>IF(S$11=$D$6, CRO_volumes!$M67,0)</f>
        <v>65547.838956946231</v>
      </c>
      <c r="T67" s="285">
        <f>IF(T$11=$D$6, CRO_volumes!$J67*CRO_volumes!$K67,0)</f>
        <v>0</v>
      </c>
      <c r="U67" s="285">
        <f>IF(U$11=IF($D67=$A$5, $D$5, IF(OR($D67="ESV observed compliance", $D67 = $A$7),$D$7, $D$6)), SUMPRODUCT(CRO_volumes!$Q67:$U67,CRO_volumes!$Q$13:$U$13)+CRO_volumes!$O67,0)</f>
        <v>0</v>
      </c>
      <c r="V67" s="286">
        <f>IF(V$11=$D$6, CRO_volumes!$M67,0)</f>
        <v>0</v>
      </c>
      <c r="W67" s="285">
        <f>IF(W$11=$D$6, CRO_volumes!$J67*CRO_volumes!$K67,0)</f>
        <v>0</v>
      </c>
      <c r="X67" s="285">
        <f>IF(X$11=IF($D67=$A$5, $D$5, IF(OR($D67="ESV observed compliance", $D67 = $A$7),$D$7, $D$6)), SUMPRODUCT(CRO_volumes!$Q67:$U67,CRO_volumes!$Q$13:$U$13)+CRO_volumes!$O67,0)</f>
        <v>0</v>
      </c>
      <c r="Y67" s="286">
        <f>IF(Y$11=$D$6, CRO_volumes!$M67,0)</f>
        <v>0</v>
      </c>
      <c r="Z67" s="285">
        <f>IF(Z$11=$D$6, CRO_volumes!$J67*CRO_volumes!$K67,0)</f>
        <v>0</v>
      </c>
      <c r="AA67" s="285">
        <f>IF(AA$11=IF($D67=$A$5, $D$5, IF(OR($D67="ESV observed compliance", $D67 = $A$7),$D$7, $D$6)), SUMPRODUCT(CRO_volumes!$Q67:$U67,CRO_volumes!$Q$13:$U$13)+CRO_volumes!$O67,0)</f>
        <v>0</v>
      </c>
      <c r="AB67" s="286">
        <f>IF(AB$11=$D$6, CRO_volumes!$M67,0)</f>
        <v>0</v>
      </c>
      <c r="AC67" s="131"/>
      <c r="AD67" s="287">
        <f t="shared" si="33"/>
        <v>0</v>
      </c>
      <c r="AE67" s="287">
        <f t="shared" si="33"/>
        <v>0</v>
      </c>
      <c r="AF67" s="287">
        <f t="shared" si="33"/>
        <v>0</v>
      </c>
      <c r="AG67" s="287">
        <f t="shared" ca="1" si="33"/>
        <v>65547.838956946231</v>
      </c>
      <c r="AH67" s="287">
        <f t="shared" si="33"/>
        <v>0</v>
      </c>
      <c r="AI67" s="287">
        <f t="shared" si="33"/>
        <v>0</v>
      </c>
      <c r="AJ67" s="287">
        <f t="shared" si="33"/>
        <v>0</v>
      </c>
      <c r="AK67" s="131"/>
      <c r="AL67" s="287">
        <f t="shared" ca="1" si="34"/>
        <v>65547.838956946231</v>
      </c>
    </row>
    <row r="68" spans="1:42">
      <c r="D68" s="162" t="s">
        <v>133</v>
      </c>
      <c r="F68" s="12"/>
      <c r="G68" s="103"/>
      <c r="H68" s="288">
        <f>IF(H$11=$D$6, CRO_volumes!$J68*CRO_volumes!$K68,0)</f>
        <v>0</v>
      </c>
      <c r="I68" s="285">
        <f>IF(I$11=IF($D68=$A$5, $D$5, IF(OR($D68="ESV observed compliance", $D68 = $A$7),$D$7, $D$6)), SUMPRODUCT(CRO_volumes!$Q68:$U68,CRO_volumes!$Q$13:$U$13)+CRO_volumes!$O68,0)</f>
        <v>0</v>
      </c>
      <c r="J68" s="286">
        <f>IF(J$11=$D$6, CRO_volumes!$M68,0)</f>
        <v>0</v>
      </c>
      <c r="K68" s="285">
        <f>IF(K$11=$D$6, CRO_volumes!$J68*CRO_volumes!$K68,0)</f>
        <v>0</v>
      </c>
      <c r="L68" s="285">
        <f>IF(L$11=IF($D68=$A$5, $D$5, IF(OR($D68="ESV observed compliance", $D68 = $A$7),$D$7, $D$6)), SUMPRODUCT(CRO_volumes!$Q68:$U68,CRO_volumes!$Q$13:$U$13)+CRO_volumes!$O68,0)</f>
        <v>0</v>
      </c>
      <c r="M68" s="286">
        <f>IF(M$11=$D$6, CRO_volumes!$M68,0)</f>
        <v>0</v>
      </c>
      <c r="N68" s="285">
        <f>IF(N$11=$D$6, CRO_volumes!$J68*CRO_volumes!$K68,0)</f>
        <v>0</v>
      </c>
      <c r="O68" s="285">
        <f>IF(O$11=IF($D68=$A$5, $D$5, IF(OR($D68="ESV observed compliance", $D68 = $A$7),$D$7, $D$6)), SUMPRODUCT(CRO_volumes!$Q68:$U68,CRO_volumes!$Q$13:$U$13)+CRO_volumes!$O68,0)</f>
        <v>0</v>
      </c>
      <c r="P68" s="286">
        <f>IF(P$11=$D$6, CRO_volumes!$M68,0)</f>
        <v>0</v>
      </c>
      <c r="Q68" s="285">
        <f>IF(Q$11=$D$6, CRO_volumes!$J68*CRO_volumes!$K68,0)</f>
        <v>0</v>
      </c>
      <c r="R68" s="285">
        <f ca="1">IF(R$11=IF($D68=$A$5, $D$5, IF(OR($D68="ESV observed compliance", $D68 = $A$7),$D$7, $D$6)), SUMPRODUCT(CRO_volumes!$Q68:$U68,CRO_volumes!$Q$13:$U$13)+CRO_volumes!$O68,0)</f>
        <v>0</v>
      </c>
      <c r="S68" s="286">
        <f>IF(S$11=$D$6, CRO_volumes!$M68,0)</f>
        <v>684560.403972717</v>
      </c>
      <c r="T68" s="285">
        <f>IF(T$11=$D$6, CRO_volumes!$J68*CRO_volumes!$K68,0)</f>
        <v>0</v>
      </c>
      <c r="U68" s="285">
        <f>IF(U$11=IF($D68=$A$5, $D$5, IF(OR($D68="ESV observed compliance", $D68 = $A$7),$D$7, $D$6)), SUMPRODUCT(CRO_volumes!$Q68:$U68,CRO_volumes!$Q$13:$U$13)+CRO_volumes!$O68,0)</f>
        <v>0</v>
      </c>
      <c r="V68" s="286">
        <f>IF(V$11=$D$6, CRO_volumes!$M68,0)</f>
        <v>0</v>
      </c>
      <c r="W68" s="285">
        <f>IF(W$11=$D$6, CRO_volumes!$J68*CRO_volumes!$K68,0)</f>
        <v>0</v>
      </c>
      <c r="X68" s="285">
        <f>IF(X$11=IF($D68=$A$5, $D$5, IF(OR($D68="ESV observed compliance", $D68 = $A$7),$D$7, $D$6)), SUMPRODUCT(CRO_volumes!$Q68:$U68,CRO_volumes!$Q$13:$U$13)+CRO_volumes!$O68,0)</f>
        <v>0</v>
      </c>
      <c r="Y68" s="286">
        <f>IF(Y$11=$D$6, CRO_volumes!$M68,0)</f>
        <v>0</v>
      </c>
      <c r="Z68" s="285">
        <f>IF(Z$11=$D$6, CRO_volumes!$J68*CRO_volumes!$K68,0)</f>
        <v>0</v>
      </c>
      <c r="AA68" s="285">
        <f>IF(AA$11=IF($D68=$A$5, $D$5, IF(OR($D68="ESV observed compliance", $D68 = $A$7),$D$7, $D$6)), SUMPRODUCT(CRO_volumes!$Q68:$U68,CRO_volumes!$Q$13:$U$13)+CRO_volumes!$O68,0)</f>
        <v>0</v>
      </c>
      <c r="AB68" s="286">
        <f>IF(AB$11=$D$6, CRO_volumes!$M68,0)</f>
        <v>0</v>
      </c>
      <c r="AC68" s="131"/>
      <c r="AD68" s="287">
        <f t="shared" si="33"/>
        <v>0</v>
      </c>
      <c r="AE68" s="287">
        <f t="shared" si="33"/>
        <v>0</v>
      </c>
      <c r="AF68" s="287">
        <f t="shared" si="33"/>
        <v>0</v>
      </c>
      <c r="AG68" s="287">
        <f t="shared" ca="1" si="33"/>
        <v>684560.403972717</v>
      </c>
      <c r="AH68" s="287">
        <f t="shared" si="33"/>
        <v>0</v>
      </c>
      <c r="AI68" s="287">
        <f t="shared" si="33"/>
        <v>0</v>
      </c>
      <c r="AJ68" s="287">
        <f t="shared" si="33"/>
        <v>0</v>
      </c>
      <c r="AK68" s="131"/>
      <c r="AL68" s="287">
        <f t="shared" ca="1" si="34"/>
        <v>684560.403972717</v>
      </c>
    </row>
    <row r="69" spans="1:42">
      <c r="D69" s="19"/>
      <c r="F69" s="12"/>
      <c r="G69" s="103"/>
      <c r="H69" s="47"/>
      <c r="I69" s="47"/>
      <c r="J69" s="104"/>
      <c r="K69" s="47"/>
      <c r="L69" s="47"/>
      <c r="M69" s="104"/>
      <c r="N69" s="47"/>
      <c r="O69" s="47"/>
      <c r="P69" s="104"/>
      <c r="Q69" s="47"/>
      <c r="R69" s="47"/>
      <c r="S69" s="104"/>
      <c r="T69" s="47"/>
      <c r="U69" s="47"/>
      <c r="V69" s="104"/>
      <c r="W69" s="47"/>
      <c r="X69" s="47"/>
      <c r="Y69" s="104"/>
      <c r="Z69" s="47"/>
      <c r="AA69" s="47"/>
      <c r="AB69" s="104"/>
      <c r="AC69" s="265"/>
      <c r="AD69" s="111"/>
      <c r="AE69" s="111"/>
      <c r="AF69" s="111"/>
      <c r="AG69" s="111"/>
      <c r="AH69" s="111"/>
      <c r="AI69" s="111"/>
      <c r="AJ69" s="111"/>
      <c r="AK69" s="265"/>
      <c r="AL69" s="111"/>
    </row>
    <row r="70" spans="1:42" ht="13.5" thickBot="1">
      <c r="C70" s="15" t="s">
        <v>38</v>
      </c>
      <c r="D70" s="16"/>
      <c r="E70" s="16"/>
      <c r="F70" s="12"/>
      <c r="G70" s="103"/>
      <c r="H70" s="264">
        <f t="shared" ref="H70:AB70" si="35">SUM(H15:H68)</f>
        <v>0</v>
      </c>
      <c r="I70" s="264">
        <f t="shared" si="35"/>
        <v>0</v>
      </c>
      <c r="J70" s="106">
        <f t="shared" si="35"/>
        <v>0</v>
      </c>
      <c r="K70" s="264">
        <f t="shared" si="35"/>
        <v>0</v>
      </c>
      <c r="L70" s="264">
        <f t="shared" ca="1" si="35"/>
        <v>2158691.825632561</v>
      </c>
      <c r="M70" s="106">
        <f t="shared" si="35"/>
        <v>0</v>
      </c>
      <c r="N70" s="264">
        <f t="shared" si="35"/>
        <v>0</v>
      </c>
      <c r="O70" s="264">
        <f t="shared" si="35"/>
        <v>0</v>
      </c>
      <c r="P70" s="106">
        <f t="shared" si="35"/>
        <v>0</v>
      </c>
      <c r="Q70" s="264">
        <f t="shared" si="35"/>
        <v>10962457.289108567</v>
      </c>
      <c r="R70" s="264">
        <f t="shared" ca="1" si="35"/>
        <v>7576169.9235643549</v>
      </c>
      <c r="S70" s="106">
        <f t="shared" si="35"/>
        <v>5838637.2609387944</v>
      </c>
      <c r="T70" s="264">
        <f t="shared" si="35"/>
        <v>0</v>
      </c>
      <c r="U70" s="264">
        <f t="shared" si="35"/>
        <v>0</v>
      </c>
      <c r="V70" s="106">
        <f t="shared" si="35"/>
        <v>0</v>
      </c>
      <c r="W70" s="264">
        <f t="shared" si="35"/>
        <v>0</v>
      </c>
      <c r="X70" s="264">
        <f t="shared" si="35"/>
        <v>0</v>
      </c>
      <c r="Y70" s="106">
        <f t="shared" si="35"/>
        <v>0</v>
      </c>
      <c r="Z70" s="264">
        <f t="shared" si="35"/>
        <v>0</v>
      </c>
      <c r="AA70" s="264">
        <f t="shared" si="35"/>
        <v>0</v>
      </c>
      <c r="AB70" s="106">
        <f t="shared" si="35"/>
        <v>0</v>
      </c>
      <c r="AC70" s="265"/>
      <c r="AD70" s="113">
        <f t="shared" ref="AD70:AJ70" si="36">SUM(AD15:AD69)</f>
        <v>0</v>
      </c>
      <c r="AE70" s="113">
        <f t="shared" ca="1" si="36"/>
        <v>2158691.825632561</v>
      </c>
      <c r="AF70" s="113">
        <f t="shared" si="36"/>
        <v>0</v>
      </c>
      <c r="AG70" s="113">
        <f t="shared" ca="1" si="36"/>
        <v>24377264.473611705</v>
      </c>
      <c r="AH70" s="113">
        <f t="shared" si="36"/>
        <v>0</v>
      </c>
      <c r="AI70" s="113">
        <f t="shared" si="36"/>
        <v>0</v>
      </c>
      <c r="AJ70" s="113">
        <f t="shared" si="36"/>
        <v>0</v>
      </c>
      <c r="AK70" s="265"/>
      <c r="AL70" s="113">
        <f ca="1">SUM(AL15:AL69)</f>
        <v>26535956.29924427</v>
      </c>
    </row>
    <row r="71" spans="1:42" ht="13.5" thickTop="1">
      <c r="N71"/>
      <c r="O71"/>
      <c r="P71"/>
      <c r="Q71"/>
      <c r="R71"/>
      <c r="S71"/>
      <c r="T71"/>
      <c r="U71"/>
      <c r="V71"/>
      <c r="AF71"/>
      <c r="AG71"/>
      <c r="AH71"/>
      <c r="AI71"/>
      <c r="AJ71"/>
    </row>
    <row r="72" spans="1:42">
      <c r="N72"/>
      <c r="O72"/>
      <c r="P72"/>
      <c r="Q72"/>
      <c r="R72"/>
      <c r="S72"/>
      <c r="T72"/>
      <c r="U72"/>
      <c r="V72"/>
      <c r="AF72"/>
      <c r="AG72"/>
      <c r="AH72"/>
      <c r="AI72"/>
      <c r="AJ72"/>
    </row>
    <row r="73" spans="1:42" s="2" customForma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s="2" customForma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s="2" customForma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s="2" customFormat="1">
      <c r="A77"/>
      <c r="B77"/>
      <c r="C77"/>
      <c r="D77"/>
      <c r="E77"/>
      <c r="F77" s="20"/>
      <c r="L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F77" s="266"/>
      <c r="AG77" s="266"/>
      <c r="AH77" s="266"/>
      <c r="AI77" s="266"/>
      <c r="AJ77" s="266"/>
    </row>
    <row r="78" spans="1:42" s="2" customFormat="1">
      <c r="A78"/>
      <c r="B78"/>
      <c r="C78"/>
      <c r="D78"/>
      <c r="E78"/>
      <c r="F78" s="20"/>
      <c r="L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F78" s="266"/>
      <c r="AG78" s="266"/>
      <c r="AH78" s="266"/>
      <c r="AI78" s="266"/>
      <c r="AJ78" s="266"/>
    </row>
    <row r="79" spans="1:42" s="2" customFormat="1">
      <c r="A79"/>
      <c r="B79"/>
      <c r="C79"/>
      <c r="D79"/>
      <c r="E79"/>
      <c r="F79" s="20"/>
      <c r="L79" s="266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  <c r="AA79" s="266"/>
      <c r="AB79" s="266"/>
      <c r="AF79" s="266"/>
      <c r="AG79" s="266"/>
      <c r="AH79" s="266"/>
      <c r="AI79" s="266"/>
      <c r="AJ79" s="266"/>
    </row>
    <row r="80" spans="1:42" s="2" customFormat="1">
      <c r="A80"/>
      <c r="B80"/>
      <c r="C80"/>
      <c r="D80"/>
      <c r="E80"/>
      <c r="F80" s="20"/>
      <c r="L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F80" s="266"/>
      <c r="AG80" s="266"/>
      <c r="AH80" s="266"/>
      <c r="AI80" s="266"/>
      <c r="AJ80" s="266"/>
    </row>
    <row r="81" spans="1:36" s="2" customFormat="1">
      <c r="A81"/>
      <c r="B81"/>
      <c r="C81"/>
      <c r="D81"/>
      <c r="E81"/>
      <c r="F81" s="20"/>
      <c r="L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F81" s="266"/>
      <c r="AG81" s="266"/>
      <c r="AH81" s="266"/>
      <c r="AI81" s="266"/>
      <c r="AJ81" s="266"/>
    </row>
    <row r="82" spans="1:36" s="2" customFormat="1">
      <c r="A82"/>
      <c r="B82"/>
      <c r="C82"/>
      <c r="D82"/>
      <c r="E82"/>
      <c r="F82" s="20"/>
      <c r="L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F82" s="266"/>
      <c r="AG82" s="266"/>
      <c r="AH82" s="266"/>
      <c r="AI82" s="266"/>
      <c r="AJ82" s="266"/>
    </row>
    <row r="83" spans="1:36" s="2" customFormat="1">
      <c r="A83"/>
      <c r="B83"/>
      <c r="C83"/>
      <c r="D83"/>
      <c r="E83"/>
      <c r="F83" s="20"/>
      <c r="L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F83" s="266"/>
      <c r="AG83" s="266"/>
      <c r="AH83" s="266"/>
      <c r="AI83" s="266"/>
      <c r="AJ83" s="266"/>
    </row>
    <row r="84" spans="1:36" s="2" customFormat="1">
      <c r="A84"/>
      <c r="B84"/>
      <c r="C84"/>
      <c r="D84"/>
      <c r="E84"/>
      <c r="F84" s="20"/>
      <c r="L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F84" s="266"/>
      <c r="AG84" s="266"/>
      <c r="AH84" s="266"/>
      <c r="AI84" s="266"/>
      <c r="AJ84" s="266"/>
    </row>
    <row r="85" spans="1:36" s="2" customFormat="1">
      <c r="A85"/>
      <c r="B85"/>
      <c r="C85"/>
      <c r="D85"/>
      <c r="E85"/>
      <c r="F85" s="20"/>
      <c r="L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F85" s="266"/>
      <c r="AG85" s="266"/>
      <c r="AH85" s="266"/>
      <c r="AI85" s="266"/>
      <c r="AJ85" s="266"/>
    </row>
    <row r="86" spans="1:36" s="2" customFormat="1">
      <c r="A86"/>
      <c r="B86"/>
      <c r="C86"/>
      <c r="D86"/>
      <c r="E86"/>
      <c r="F86" s="20"/>
      <c r="L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F86" s="266"/>
      <c r="AG86" s="266"/>
      <c r="AH86" s="266"/>
      <c r="AI86" s="266"/>
      <c r="AJ86" s="266"/>
    </row>
    <row r="87" spans="1:36" s="2" customFormat="1">
      <c r="A87"/>
      <c r="B87"/>
      <c r="C87"/>
      <c r="D87"/>
      <c r="E87"/>
      <c r="F87" s="20"/>
      <c r="L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F87" s="266"/>
      <c r="AG87" s="266"/>
      <c r="AH87" s="266"/>
      <c r="AI87" s="266"/>
      <c r="AJ87" s="266"/>
    </row>
    <row r="88" spans="1:36" s="2" customFormat="1">
      <c r="A88"/>
      <c r="B88"/>
      <c r="C88"/>
      <c r="D88"/>
      <c r="E88"/>
      <c r="F88" s="20"/>
      <c r="L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F88" s="266"/>
      <c r="AG88" s="266"/>
      <c r="AH88" s="266"/>
      <c r="AI88" s="266"/>
      <c r="AJ88" s="266"/>
    </row>
    <row r="89" spans="1:36" s="2" customFormat="1">
      <c r="A89"/>
      <c r="B89"/>
      <c r="C89"/>
      <c r="D89"/>
      <c r="E89"/>
      <c r="F89" s="20"/>
      <c r="L89" s="266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F89" s="266"/>
      <c r="AG89" s="266"/>
      <c r="AH89" s="266"/>
      <c r="AI89" s="266"/>
      <c r="AJ89" s="266"/>
    </row>
    <row r="90" spans="1:36" s="2" customFormat="1">
      <c r="A90"/>
      <c r="B90"/>
      <c r="C90"/>
      <c r="D90"/>
      <c r="E90"/>
      <c r="F90" s="20"/>
      <c r="L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F90" s="266"/>
      <c r="AG90" s="266"/>
      <c r="AH90" s="266"/>
      <c r="AI90" s="266"/>
      <c r="AJ90" s="266"/>
    </row>
    <row r="91" spans="1:36" s="2" customFormat="1">
      <c r="A91"/>
      <c r="B91"/>
      <c r="C91"/>
      <c r="D91"/>
      <c r="E91"/>
      <c r="F91" s="20"/>
      <c r="L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F91" s="266"/>
      <c r="AG91" s="266"/>
      <c r="AH91" s="266"/>
      <c r="AI91" s="266"/>
      <c r="AJ91" s="266"/>
    </row>
    <row r="92" spans="1:36" s="2" customFormat="1">
      <c r="A92"/>
      <c r="B92"/>
      <c r="C92"/>
      <c r="D92"/>
      <c r="E92"/>
      <c r="F92" s="20"/>
      <c r="L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F92" s="266"/>
      <c r="AG92" s="266"/>
      <c r="AH92" s="266"/>
      <c r="AI92" s="266"/>
      <c r="AJ92" s="266"/>
    </row>
    <row r="93" spans="1:36" s="2" customFormat="1">
      <c r="A93"/>
      <c r="B93"/>
      <c r="C93"/>
      <c r="D93"/>
      <c r="E93"/>
      <c r="F93" s="20"/>
      <c r="L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F93" s="266"/>
      <c r="AG93" s="266"/>
      <c r="AH93" s="266"/>
      <c r="AI93" s="266"/>
      <c r="AJ93" s="266"/>
    </row>
    <row r="94" spans="1:36" s="2" customFormat="1">
      <c r="A94"/>
      <c r="B94"/>
      <c r="C94"/>
      <c r="D94"/>
      <c r="E94"/>
      <c r="F94" s="20"/>
      <c r="L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F94" s="266"/>
      <c r="AG94" s="266"/>
      <c r="AH94" s="266"/>
      <c r="AI94" s="266"/>
      <c r="AJ94" s="266"/>
    </row>
    <row r="95" spans="1:36" s="2" customFormat="1">
      <c r="A95"/>
      <c r="B95"/>
      <c r="C95"/>
      <c r="D95"/>
      <c r="E95"/>
      <c r="F95" s="20"/>
      <c r="L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F95" s="266"/>
      <c r="AG95" s="266"/>
      <c r="AH95" s="266"/>
      <c r="AI95" s="266"/>
      <c r="AJ95" s="266"/>
    </row>
    <row r="96" spans="1:36" s="2" customFormat="1">
      <c r="A96"/>
      <c r="B96"/>
      <c r="C96"/>
      <c r="D96"/>
      <c r="E96"/>
      <c r="F96" s="20"/>
      <c r="L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F96" s="266"/>
      <c r="AG96" s="266"/>
      <c r="AH96" s="266"/>
      <c r="AI96" s="266"/>
      <c r="AJ96" s="266"/>
    </row>
    <row r="97" spans="1:36" s="2" customFormat="1">
      <c r="A97"/>
      <c r="B97"/>
      <c r="C97"/>
      <c r="D97"/>
      <c r="E97"/>
      <c r="F97" s="20"/>
      <c r="L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F97" s="266"/>
      <c r="AG97" s="266"/>
      <c r="AH97" s="266"/>
      <c r="AI97" s="266"/>
      <c r="AJ97" s="266"/>
    </row>
    <row r="98" spans="1:36" s="2" customFormat="1">
      <c r="A98"/>
      <c r="B98"/>
      <c r="C98"/>
      <c r="D98"/>
      <c r="E98"/>
      <c r="F98" s="20"/>
      <c r="L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F98" s="266"/>
      <c r="AG98" s="266"/>
      <c r="AH98" s="266"/>
      <c r="AI98" s="266"/>
      <c r="AJ98" s="266"/>
    </row>
    <row r="99" spans="1:36" s="2" customFormat="1">
      <c r="A99"/>
      <c r="B99"/>
      <c r="C99"/>
      <c r="D99"/>
      <c r="E99"/>
      <c r="F99" s="20"/>
      <c r="L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F99" s="266"/>
      <c r="AG99" s="266"/>
      <c r="AH99" s="266"/>
      <c r="AI99" s="266"/>
      <c r="AJ99" s="266"/>
    </row>
    <row r="100" spans="1:36" s="2" customFormat="1">
      <c r="A100"/>
      <c r="B100"/>
      <c r="C100"/>
      <c r="D100"/>
      <c r="E100"/>
      <c r="F100" s="20"/>
      <c r="L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F100" s="266"/>
      <c r="AG100" s="266"/>
      <c r="AH100" s="266"/>
      <c r="AI100" s="266"/>
      <c r="AJ100" s="266"/>
    </row>
    <row r="101" spans="1:36" s="2" customFormat="1">
      <c r="A101"/>
      <c r="B101"/>
      <c r="C101"/>
      <c r="D101"/>
      <c r="E101"/>
      <c r="F101" s="20"/>
      <c r="L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F101" s="266"/>
      <c r="AG101" s="266"/>
      <c r="AH101" s="266"/>
      <c r="AI101" s="266"/>
      <c r="AJ101" s="266"/>
    </row>
    <row r="102" spans="1:36" s="2" customFormat="1">
      <c r="A102"/>
      <c r="B102"/>
      <c r="C102"/>
      <c r="D102"/>
      <c r="E102"/>
      <c r="F102" s="20"/>
      <c r="L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F102" s="266"/>
      <c r="AG102" s="266"/>
      <c r="AH102" s="266"/>
      <c r="AI102" s="266"/>
      <c r="AJ102" s="266"/>
    </row>
    <row r="103" spans="1:36" s="2" customFormat="1">
      <c r="A103"/>
      <c r="B103"/>
      <c r="C103"/>
      <c r="D103"/>
      <c r="E103"/>
      <c r="F103" s="20"/>
      <c r="L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F103" s="266"/>
      <c r="AG103" s="266"/>
      <c r="AH103" s="266"/>
      <c r="AI103" s="266"/>
      <c r="AJ103" s="266"/>
    </row>
    <row r="104" spans="1:36" s="2" customFormat="1">
      <c r="A104"/>
      <c r="B104"/>
      <c r="C104"/>
      <c r="D104"/>
      <c r="E104"/>
      <c r="F104" s="20"/>
      <c r="L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F104" s="266"/>
      <c r="AG104" s="266"/>
      <c r="AH104" s="266"/>
      <c r="AI104" s="266"/>
      <c r="AJ104" s="266"/>
    </row>
    <row r="105" spans="1:36" s="2" customFormat="1">
      <c r="A105"/>
      <c r="B105"/>
      <c r="C105"/>
      <c r="D105"/>
      <c r="E105"/>
      <c r="F105" s="20"/>
      <c r="L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F105" s="266"/>
      <c r="AG105" s="266"/>
      <c r="AH105" s="266"/>
      <c r="AI105" s="266"/>
      <c r="AJ105" s="266"/>
    </row>
    <row r="106" spans="1:36" s="2" customFormat="1">
      <c r="A106"/>
      <c r="B106"/>
      <c r="C106"/>
      <c r="D106"/>
      <c r="E106"/>
      <c r="F106" s="20"/>
      <c r="L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F106" s="266"/>
      <c r="AG106" s="266"/>
      <c r="AH106" s="266"/>
      <c r="AI106" s="266"/>
      <c r="AJ106" s="266"/>
    </row>
    <row r="107" spans="1:36" s="2" customFormat="1">
      <c r="A107"/>
      <c r="B107"/>
      <c r="C107"/>
      <c r="D107"/>
      <c r="E107"/>
      <c r="F107" s="20"/>
      <c r="L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F107" s="266"/>
      <c r="AG107" s="266"/>
      <c r="AH107" s="266"/>
      <c r="AI107" s="266"/>
      <c r="AJ107" s="266"/>
    </row>
    <row r="108" spans="1:36" s="2" customFormat="1">
      <c r="A108"/>
      <c r="B108"/>
      <c r="C108"/>
      <c r="D108"/>
      <c r="E108"/>
      <c r="F108" s="20"/>
      <c r="L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F108" s="266"/>
      <c r="AG108" s="266"/>
      <c r="AH108" s="266"/>
      <c r="AI108" s="266"/>
      <c r="AJ108" s="266"/>
    </row>
    <row r="109" spans="1:36" s="2" customFormat="1">
      <c r="A109"/>
      <c r="B109"/>
      <c r="C109"/>
      <c r="D109"/>
      <c r="E109"/>
      <c r="F109" s="20"/>
      <c r="L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F109" s="266"/>
      <c r="AG109" s="266"/>
      <c r="AH109" s="266"/>
      <c r="AI109" s="266"/>
      <c r="AJ109" s="266"/>
    </row>
    <row r="110" spans="1:36" s="2" customFormat="1">
      <c r="A110"/>
      <c r="B110"/>
      <c r="C110"/>
      <c r="D110"/>
      <c r="E110"/>
      <c r="F110" s="20"/>
      <c r="L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F110" s="266"/>
      <c r="AG110" s="266"/>
      <c r="AH110" s="266"/>
      <c r="AI110" s="266"/>
      <c r="AJ110" s="266"/>
    </row>
    <row r="111" spans="1:36" s="2" customFormat="1">
      <c r="A111"/>
      <c r="B111"/>
      <c r="C111"/>
      <c r="D111"/>
      <c r="E111"/>
      <c r="F111" s="20"/>
      <c r="L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F111" s="266"/>
      <c r="AG111" s="266"/>
      <c r="AH111" s="266"/>
      <c r="AI111" s="266"/>
      <c r="AJ111" s="266"/>
    </row>
    <row r="112" spans="1:36" s="2" customFormat="1">
      <c r="A112"/>
      <c r="B112"/>
      <c r="C112"/>
      <c r="D112"/>
      <c r="E112"/>
      <c r="F112" s="20"/>
      <c r="L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F112" s="266"/>
      <c r="AG112" s="266"/>
      <c r="AH112" s="266"/>
      <c r="AI112" s="266"/>
      <c r="AJ112" s="266"/>
    </row>
    <row r="113" spans="1:36" s="2" customFormat="1">
      <c r="A113"/>
      <c r="B113"/>
      <c r="C113"/>
      <c r="D113"/>
      <c r="E113"/>
      <c r="F113" s="20"/>
      <c r="L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F113" s="266"/>
      <c r="AG113" s="266"/>
      <c r="AH113" s="266"/>
      <c r="AI113" s="266"/>
      <c r="AJ113" s="266"/>
    </row>
    <row r="114" spans="1:36" s="2" customFormat="1">
      <c r="A114"/>
      <c r="B114"/>
      <c r="C114"/>
      <c r="D114"/>
      <c r="E114"/>
      <c r="F114" s="20"/>
      <c r="L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F114" s="266"/>
      <c r="AG114" s="266"/>
      <c r="AH114" s="266"/>
      <c r="AI114" s="266"/>
      <c r="AJ114" s="266"/>
    </row>
    <row r="115" spans="1:36" s="2" customFormat="1">
      <c r="A115"/>
      <c r="B115"/>
      <c r="C115"/>
      <c r="D115"/>
      <c r="E115"/>
      <c r="F115" s="20"/>
      <c r="L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F115" s="266"/>
      <c r="AG115" s="266"/>
      <c r="AH115" s="266"/>
      <c r="AI115" s="266"/>
      <c r="AJ115" s="266"/>
    </row>
    <row r="116" spans="1:36" s="2" customFormat="1">
      <c r="A116"/>
      <c r="B116"/>
      <c r="C116"/>
      <c r="D116"/>
      <c r="E116"/>
      <c r="F116" s="20"/>
      <c r="L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F116" s="266"/>
      <c r="AG116" s="266"/>
      <c r="AH116" s="266"/>
      <c r="AI116" s="266"/>
      <c r="AJ116" s="266"/>
    </row>
    <row r="117" spans="1:36" s="2" customFormat="1">
      <c r="A117"/>
      <c r="B117"/>
      <c r="C117"/>
      <c r="D117"/>
      <c r="E117"/>
      <c r="F117" s="20"/>
      <c r="L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F117" s="266"/>
      <c r="AG117" s="266"/>
      <c r="AH117" s="266"/>
      <c r="AI117" s="266"/>
      <c r="AJ117" s="266"/>
    </row>
    <row r="118" spans="1:36" s="2" customFormat="1">
      <c r="A118"/>
      <c r="B118"/>
      <c r="C118"/>
      <c r="D118"/>
      <c r="E118"/>
      <c r="F118" s="20"/>
      <c r="L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F118" s="266"/>
      <c r="AG118" s="266"/>
      <c r="AH118" s="266"/>
      <c r="AI118" s="266"/>
      <c r="AJ118" s="266"/>
    </row>
    <row r="119" spans="1:36" s="2" customFormat="1">
      <c r="A119"/>
      <c r="B119"/>
      <c r="C119"/>
      <c r="D119"/>
      <c r="E119"/>
      <c r="F119" s="20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F119" s="266"/>
      <c r="AG119" s="266"/>
      <c r="AH119" s="266"/>
      <c r="AI119" s="266"/>
      <c r="AJ119" s="266"/>
    </row>
    <row r="120" spans="1:36" s="2" customFormat="1">
      <c r="A120"/>
      <c r="B120"/>
      <c r="C120"/>
      <c r="D120"/>
      <c r="E120"/>
      <c r="F120" s="20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F120" s="266"/>
      <c r="AG120" s="266"/>
      <c r="AH120" s="266"/>
      <c r="AI120" s="266"/>
      <c r="AJ120" s="266"/>
    </row>
    <row r="121" spans="1:36" s="2" customFormat="1">
      <c r="A121"/>
      <c r="B121"/>
      <c r="C121"/>
      <c r="D121"/>
      <c r="E121"/>
      <c r="F121" s="20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F121" s="266"/>
      <c r="AG121" s="266"/>
      <c r="AH121" s="266"/>
      <c r="AI121" s="266"/>
      <c r="AJ121" s="266"/>
    </row>
    <row r="122" spans="1:36" s="2" customFormat="1">
      <c r="A122"/>
      <c r="B122"/>
      <c r="C122"/>
      <c r="D122"/>
      <c r="E122"/>
      <c r="F122" s="20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F122" s="266"/>
      <c r="AG122" s="266"/>
      <c r="AH122" s="266"/>
      <c r="AI122" s="266"/>
      <c r="AJ122" s="266"/>
    </row>
    <row r="123" spans="1:36" s="2" customFormat="1">
      <c r="A123"/>
      <c r="B123"/>
      <c r="C123"/>
      <c r="D123"/>
      <c r="E123"/>
      <c r="F123" s="20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F123" s="266"/>
      <c r="AG123" s="266"/>
      <c r="AH123" s="266"/>
      <c r="AI123" s="266"/>
      <c r="AJ123" s="266"/>
    </row>
    <row r="124" spans="1:36" s="2" customFormat="1">
      <c r="A124"/>
      <c r="B124"/>
      <c r="C124"/>
      <c r="D124"/>
      <c r="E124"/>
      <c r="F124" s="20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F124" s="266"/>
      <c r="AG124" s="266"/>
      <c r="AH124" s="266"/>
      <c r="AI124" s="266"/>
      <c r="AJ124" s="266"/>
    </row>
    <row r="125" spans="1:36" s="2" customFormat="1">
      <c r="A125"/>
      <c r="B125"/>
      <c r="C125"/>
      <c r="D125"/>
      <c r="E125"/>
      <c r="F125" s="20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F125" s="266"/>
      <c r="AG125" s="266"/>
      <c r="AH125" s="266"/>
      <c r="AI125" s="266"/>
      <c r="AJ125" s="266"/>
    </row>
    <row r="126" spans="1:36" s="2" customFormat="1">
      <c r="A126"/>
      <c r="B126"/>
      <c r="C126"/>
      <c r="D126"/>
      <c r="E126"/>
      <c r="F126" s="20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F126" s="266"/>
      <c r="AG126" s="266"/>
      <c r="AH126" s="266"/>
      <c r="AI126" s="266"/>
      <c r="AJ126" s="266"/>
    </row>
    <row r="127" spans="1:36" s="2" customFormat="1">
      <c r="A127"/>
      <c r="B127"/>
      <c r="C127"/>
      <c r="D127"/>
      <c r="E127"/>
      <c r="F127" s="20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F127" s="266"/>
      <c r="AG127" s="266"/>
      <c r="AH127" s="266"/>
      <c r="AI127" s="266"/>
      <c r="AJ127" s="266"/>
    </row>
    <row r="128" spans="1:36" s="2" customFormat="1">
      <c r="A128"/>
      <c r="B128"/>
      <c r="C128"/>
      <c r="D128"/>
      <c r="E128"/>
      <c r="F128" s="20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F128" s="266"/>
      <c r="AG128" s="266"/>
      <c r="AH128" s="266"/>
      <c r="AI128" s="266"/>
      <c r="AJ128" s="266"/>
    </row>
    <row r="129" spans="1:36" s="2" customFormat="1">
      <c r="A129"/>
      <c r="B129"/>
      <c r="C129"/>
      <c r="D129"/>
      <c r="E129"/>
      <c r="F129" s="20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F129" s="266"/>
      <c r="AG129" s="266"/>
      <c r="AH129" s="266"/>
      <c r="AI129" s="266"/>
      <c r="AJ129" s="266"/>
    </row>
    <row r="130" spans="1:36" s="2" customFormat="1">
      <c r="A130"/>
      <c r="B130"/>
      <c r="C130"/>
      <c r="D130"/>
      <c r="E130"/>
      <c r="F130" s="20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F130" s="266"/>
      <c r="AG130" s="266"/>
      <c r="AH130" s="266"/>
      <c r="AI130" s="266"/>
      <c r="AJ130" s="266"/>
    </row>
    <row r="131" spans="1:36" s="2" customFormat="1">
      <c r="A131"/>
      <c r="B131"/>
      <c r="C131"/>
      <c r="D131"/>
      <c r="E131"/>
      <c r="F131" s="20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F131" s="266"/>
      <c r="AG131" s="266"/>
      <c r="AH131" s="266"/>
      <c r="AI131" s="266"/>
      <c r="AJ131" s="266"/>
    </row>
    <row r="132" spans="1:36" s="2" customFormat="1">
      <c r="A132"/>
      <c r="B132"/>
      <c r="C132"/>
      <c r="D132"/>
      <c r="E132"/>
      <c r="F132" s="20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F132" s="266"/>
      <c r="AG132" s="266"/>
      <c r="AH132" s="266"/>
      <c r="AI132" s="266"/>
      <c r="AJ132" s="266"/>
    </row>
    <row r="133" spans="1:36" s="2" customFormat="1">
      <c r="A133"/>
      <c r="B133"/>
      <c r="C133"/>
      <c r="D133"/>
      <c r="E133"/>
      <c r="F133" s="20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F133" s="266"/>
      <c r="AG133" s="266"/>
      <c r="AH133" s="266"/>
      <c r="AI133" s="266"/>
      <c r="AJ133" s="266"/>
    </row>
    <row r="134" spans="1:36" s="2" customFormat="1">
      <c r="A134"/>
      <c r="B134"/>
      <c r="C134"/>
      <c r="D134"/>
      <c r="E134"/>
      <c r="F134" s="20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F134" s="266"/>
      <c r="AG134" s="266"/>
      <c r="AH134" s="266"/>
      <c r="AI134" s="266"/>
      <c r="AJ134" s="266"/>
    </row>
    <row r="135" spans="1:36" s="2" customFormat="1">
      <c r="A135"/>
      <c r="B135"/>
      <c r="C135"/>
      <c r="D135"/>
      <c r="E135"/>
      <c r="F135" s="20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F135" s="266"/>
      <c r="AG135" s="266"/>
      <c r="AH135" s="266"/>
      <c r="AI135" s="266"/>
      <c r="AJ135" s="266"/>
    </row>
    <row r="136" spans="1:36" s="2" customFormat="1">
      <c r="A136"/>
      <c r="B136"/>
      <c r="C136"/>
      <c r="D136"/>
      <c r="E136"/>
      <c r="F136" s="20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F136" s="266"/>
      <c r="AG136" s="266"/>
      <c r="AH136" s="266"/>
      <c r="AI136" s="266"/>
      <c r="AJ136" s="266"/>
    </row>
    <row r="137" spans="1:36" s="2" customFormat="1">
      <c r="A137"/>
      <c r="B137"/>
      <c r="C137"/>
      <c r="D137"/>
      <c r="E137"/>
      <c r="F137" s="20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F137" s="266"/>
      <c r="AG137" s="266"/>
      <c r="AH137" s="266"/>
      <c r="AI137" s="266"/>
      <c r="AJ137" s="266"/>
    </row>
    <row r="138" spans="1:36" s="2" customFormat="1">
      <c r="A138"/>
      <c r="B138"/>
      <c r="C138"/>
      <c r="D138"/>
      <c r="E138"/>
      <c r="F138" s="20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F138" s="266"/>
      <c r="AG138" s="266"/>
      <c r="AH138" s="266"/>
      <c r="AI138" s="266"/>
      <c r="AJ138" s="266"/>
    </row>
    <row r="139" spans="1:36" s="2" customFormat="1">
      <c r="A139"/>
      <c r="B139"/>
      <c r="C139"/>
      <c r="D139"/>
      <c r="E139"/>
      <c r="F139" s="20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F139" s="266"/>
      <c r="AG139" s="266"/>
      <c r="AH139" s="266"/>
      <c r="AI139" s="266"/>
      <c r="AJ139" s="266"/>
    </row>
    <row r="140" spans="1:36">
      <c r="W140" s="265"/>
      <c r="X140" s="265"/>
      <c r="Y140" s="265"/>
      <c r="Z140" s="265"/>
      <c r="AA140" s="265"/>
      <c r="AB140" s="265"/>
    </row>
    <row r="141" spans="1:36">
      <c r="W141" s="265"/>
      <c r="X141" s="265"/>
      <c r="Y141" s="265"/>
      <c r="Z141" s="265"/>
      <c r="AA141" s="265"/>
      <c r="AB141" s="265"/>
    </row>
    <row r="142" spans="1:36">
      <c r="W142" s="265"/>
      <c r="X142" s="265"/>
      <c r="Y142" s="265"/>
      <c r="Z142" s="265"/>
      <c r="AA142" s="265"/>
      <c r="AB142" s="265"/>
    </row>
    <row r="143" spans="1:36">
      <c r="W143" s="265"/>
      <c r="X143" s="265"/>
      <c r="Y143" s="265"/>
      <c r="Z143" s="265"/>
      <c r="AA143" s="265"/>
      <c r="AB143" s="265"/>
    </row>
    <row r="144" spans="1:36">
      <c r="W144" s="265"/>
      <c r="X144" s="265"/>
      <c r="Y144" s="265"/>
      <c r="Z144" s="265"/>
      <c r="AA144" s="265"/>
      <c r="AB144" s="265"/>
    </row>
    <row r="145" spans="23:28">
      <c r="W145" s="265"/>
      <c r="X145" s="265"/>
      <c r="Y145" s="265"/>
      <c r="Z145" s="265"/>
      <c r="AA145" s="265"/>
      <c r="AB145" s="265"/>
    </row>
    <row r="146" spans="23:28">
      <c r="W146" s="265"/>
      <c r="X146" s="265"/>
      <c r="Y146" s="265"/>
      <c r="Z146" s="265"/>
      <c r="AA146" s="265"/>
      <c r="AB146" s="265"/>
    </row>
    <row r="147" spans="23:28">
      <c r="W147" s="265"/>
      <c r="X147" s="265"/>
      <c r="Y147" s="265"/>
      <c r="Z147" s="265"/>
      <c r="AA147" s="265"/>
      <c r="AB147" s="265"/>
    </row>
    <row r="148" spans="23:28">
      <c r="W148" s="265"/>
      <c r="X148" s="265"/>
      <c r="Y148" s="265"/>
      <c r="Z148" s="265"/>
      <c r="AA148" s="265"/>
      <c r="AB148" s="265"/>
    </row>
    <row r="149" spans="23:28">
      <c r="W149" s="265"/>
      <c r="X149" s="265"/>
      <c r="Y149" s="265"/>
      <c r="Z149" s="265"/>
      <c r="AA149" s="265"/>
      <c r="AB149" s="265"/>
    </row>
    <row r="150" spans="23:28">
      <c r="W150" s="265"/>
      <c r="X150" s="265"/>
      <c r="Y150" s="265"/>
      <c r="Z150" s="265"/>
      <c r="AA150" s="265"/>
      <c r="AB150" s="265"/>
    </row>
    <row r="151" spans="23:28">
      <c r="W151" s="265"/>
      <c r="X151" s="265"/>
      <c r="Y151" s="265"/>
      <c r="Z151" s="265"/>
      <c r="AA151" s="265"/>
      <c r="AB151" s="265"/>
    </row>
    <row r="152" spans="23:28">
      <c r="W152" s="265"/>
      <c r="X152" s="265"/>
      <c r="Y152" s="265"/>
      <c r="Z152" s="265"/>
      <c r="AA152" s="265"/>
      <c r="AB152" s="265"/>
    </row>
    <row r="153" spans="23:28">
      <c r="W153" s="265"/>
      <c r="X153" s="265"/>
      <c r="Y153" s="265"/>
      <c r="Z153" s="265"/>
      <c r="AA153" s="265"/>
      <c r="AB153" s="265"/>
    </row>
    <row r="154" spans="23:28">
      <c r="W154" s="265"/>
      <c r="X154" s="265"/>
      <c r="Y154" s="265"/>
      <c r="Z154" s="265"/>
      <c r="AA154" s="265"/>
      <c r="AB154" s="265"/>
    </row>
    <row r="155" spans="23:28">
      <c r="W155" s="265"/>
      <c r="X155" s="265"/>
      <c r="Y155" s="265"/>
      <c r="Z155" s="265"/>
      <c r="AA155" s="265"/>
      <c r="AB155" s="265"/>
    </row>
    <row r="156" spans="23:28">
      <c r="W156" s="265"/>
      <c r="X156" s="265"/>
      <c r="Y156" s="265"/>
      <c r="Z156" s="265"/>
      <c r="AA156" s="265"/>
      <c r="AB156" s="265"/>
    </row>
    <row r="157" spans="23:28">
      <c r="W157" s="265"/>
      <c r="X157" s="265"/>
      <c r="Y157" s="265"/>
      <c r="Z157" s="265"/>
      <c r="AA157" s="265"/>
      <c r="AB157" s="265"/>
    </row>
    <row r="158" spans="23:28">
      <c r="W158" s="265"/>
      <c r="X158" s="265"/>
      <c r="Y158" s="265"/>
      <c r="Z158" s="265"/>
      <c r="AA158" s="265"/>
      <c r="AB158" s="265"/>
    </row>
    <row r="159" spans="23:28">
      <c r="W159" s="265"/>
      <c r="X159" s="265"/>
      <c r="Y159" s="265"/>
      <c r="Z159" s="265"/>
      <c r="AA159" s="265"/>
      <c r="AB159" s="265"/>
    </row>
    <row r="160" spans="23:28">
      <c r="W160" s="265"/>
      <c r="X160" s="265"/>
      <c r="Y160" s="265"/>
      <c r="Z160" s="265"/>
      <c r="AA160" s="265"/>
      <c r="AB160" s="265"/>
    </row>
    <row r="161" spans="23:28">
      <c r="W161" s="265"/>
      <c r="X161" s="265"/>
      <c r="Y161" s="265"/>
      <c r="Z161" s="265"/>
      <c r="AA161" s="265"/>
      <c r="AB161" s="265"/>
    </row>
    <row r="162" spans="23:28">
      <c r="W162" s="265"/>
      <c r="X162" s="265"/>
      <c r="Y162" s="265"/>
      <c r="Z162" s="265"/>
      <c r="AA162" s="265"/>
      <c r="AB162" s="265"/>
    </row>
    <row r="163" spans="23:28">
      <c r="W163" s="265"/>
      <c r="X163" s="265"/>
      <c r="Y163" s="265"/>
      <c r="Z163" s="265"/>
      <c r="AA163" s="265"/>
      <c r="AB163" s="265"/>
    </row>
    <row r="164" spans="23:28">
      <c r="W164" s="265"/>
      <c r="X164" s="265"/>
      <c r="Y164" s="265"/>
      <c r="Z164" s="265"/>
      <c r="AA164" s="265"/>
      <c r="AB164" s="265"/>
    </row>
    <row r="165" spans="23:28">
      <c r="W165" s="265"/>
      <c r="X165" s="265"/>
      <c r="Y165" s="265"/>
      <c r="Z165" s="265"/>
      <c r="AA165" s="265"/>
      <c r="AB165" s="265"/>
    </row>
    <row r="166" spans="23:28">
      <c r="W166" s="265"/>
      <c r="X166" s="265"/>
      <c r="Y166" s="265"/>
      <c r="Z166" s="265"/>
      <c r="AA166" s="265"/>
      <c r="AB166" s="265"/>
    </row>
    <row r="167" spans="23:28">
      <c r="W167" s="265"/>
      <c r="X167" s="265"/>
      <c r="Y167" s="265"/>
      <c r="Z167" s="265"/>
      <c r="AA167" s="265"/>
      <c r="AB167" s="265"/>
    </row>
    <row r="168" spans="23:28">
      <c r="W168" s="265"/>
      <c r="X168" s="265"/>
      <c r="Y168" s="265"/>
      <c r="Z168" s="265"/>
      <c r="AA168" s="265"/>
      <c r="AB168" s="265"/>
    </row>
  </sheetData>
  <conditionalFormatting sqref="H2">
    <cfRule type="containsText" dxfId="6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pageSetUpPr fitToPage="1"/>
  </sheetPr>
  <dimension ref="A1:XES222"/>
  <sheetViews>
    <sheetView showGridLines="0" zoomScale="70" zoomScaleNormal="70" workbookViewId="0">
      <pane xSplit="6" ySplit="12" topLeftCell="G13" activePane="bottomRight" state="frozen"/>
      <selection activeCell="B71" sqref="B71"/>
      <selection pane="topRight" activeCell="B71" sqref="B71"/>
      <selection pane="bottomLeft" activeCell="B71" sqref="B71"/>
      <selection pane="bottomRight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65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65" customWidth="1"/>
    <col min="37" max="37" width="3.5703125" customWidth="1"/>
    <col min="38" max="38" width="11.5703125" customWidth="1"/>
  </cols>
  <sheetData>
    <row r="1" spans="1:4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40" ht="17.25" customHeight="1">
      <c r="A2" s="187" t="s">
        <v>35</v>
      </c>
      <c r="B2" s="186"/>
      <c r="C2" s="186"/>
      <c r="D2" s="187" t="s">
        <v>152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5"/>
      <c r="AN2" s="5"/>
    </row>
    <row r="3" spans="1:40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</row>
    <row r="4" spans="1:40" ht="15">
      <c r="A4" s="30"/>
      <c r="B4" s="4"/>
      <c r="C4" s="4"/>
      <c r="D4" s="4"/>
      <c r="F4" s="14"/>
    </row>
    <row r="5" spans="1:40" ht="15">
      <c r="A5" s="5" t="s">
        <v>172</v>
      </c>
      <c r="B5" s="4"/>
      <c r="C5" s="4"/>
      <c r="D5" s="32">
        <f>INDEX(Project_inputs!$J$90:$M$96, MATCH($D$2, Project_inputs!$C$90:$C$96, 0), MATCH($A5, Project_inputs!$J$89:$M$89,0))</f>
        <v>2019</v>
      </c>
    </row>
    <row r="6" spans="1:40" ht="15">
      <c r="A6" s="5" t="s">
        <v>30</v>
      </c>
      <c r="B6" s="4"/>
      <c r="C6" s="4"/>
      <c r="D6" s="32">
        <f>INDEX(Project_inputs!$J$90:$M$96, MATCH($D$2, Project_inputs!$C$90:$C$96, 0), MATCH($A6, Project_inputs!$J$89:$M$89,0))</f>
        <v>2020</v>
      </c>
    </row>
    <row r="7" spans="1:40" ht="15">
      <c r="A7" s="267" t="s">
        <v>18</v>
      </c>
      <c r="B7" s="4"/>
      <c r="C7" s="4"/>
      <c r="D7" s="32">
        <f>INDEX(Project_inputs!$J$90:$M$96, MATCH($D$2, Project_inputs!$C$90:$C$96, 0), MATCH($A7, Project_inputs!$J$89:$M$89,0))</f>
        <v>2021</v>
      </c>
    </row>
    <row r="8" spans="1:40" ht="15">
      <c r="A8" s="5"/>
      <c r="B8" s="4"/>
      <c r="C8" s="4"/>
      <c r="D8" s="32"/>
    </row>
    <row r="9" spans="1:40" ht="15">
      <c r="A9" s="5"/>
      <c r="B9" s="4"/>
      <c r="C9" s="4"/>
      <c r="D9" s="32"/>
    </row>
    <row r="10" spans="1:40" ht="15">
      <c r="A10" s="30"/>
      <c r="B10" s="4"/>
      <c r="C10" s="4"/>
      <c r="D10" s="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40">
      <c r="B11" s="114"/>
      <c r="C11" s="114"/>
      <c r="D11" s="114"/>
      <c r="E11" s="114"/>
      <c r="F11" s="114"/>
      <c r="G11" s="103"/>
      <c r="H11" s="114">
        <v>2019</v>
      </c>
      <c r="I11" s="114">
        <f>H11</f>
        <v>2019</v>
      </c>
      <c r="J11" s="115">
        <f>H11</f>
        <v>2019</v>
      </c>
      <c r="K11" s="114">
        <f t="shared" ref="K11:M11" si="0">H11+1</f>
        <v>2020</v>
      </c>
      <c r="L11" s="114">
        <f t="shared" si="0"/>
        <v>2020</v>
      </c>
      <c r="M11" s="115">
        <f t="shared" si="0"/>
        <v>2020</v>
      </c>
      <c r="N11" s="114">
        <f t="shared" ref="N11" si="1">K11+1</f>
        <v>2021</v>
      </c>
      <c r="O11" s="114">
        <f t="shared" ref="O11" si="2">L11+1</f>
        <v>2021</v>
      </c>
      <c r="P11" s="115">
        <f t="shared" ref="P11" si="3">M11+1</f>
        <v>2021</v>
      </c>
      <c r="Q11" s="114">
        <f t="shared" ref="Q11" si="4">N11+1</f>
        <v>2022</v>
      </c>
      <c r="R11" s="114">
        <f t="shared" ref="R11" si="5">O11+1</f>
        <v>2022</v>
      </c>
      <c r="S11" s="115">
        <f t="shared" ref="S11" si="6">P11+1</f>
        <v>2022</v>
      </c>
      <c r="T11" s="114">
        <f t="shared" ref="T11" si="7">Q11+1</f>
        <v>2023</v>
      </c>
      <c r="U11" s="114">
        <f t="shared" ref="U11" si="8">R11+1</f>
        <v>2023</v>
      </c>
      <c r="V11" s="115">
        <f t="shared" ref="V11" si="9">S11+1</f>
        <v>2023</v>
      </c>
      <c r="W11" s="114">
        <f t="shared" ref="W11" si="10">T11+1</f>
        <v>2024</v>
      </c>
      <c r="X11" s="114">
        <f t="shared" ref="X11" si="11">U11+1</f>
        <v>2024</v>
      </c>
      <c r="Y11" s="115">
        <f t="shared" ref="Y11" si="12">V11+1</f>
        <v>2024</v>
      </c>
      <c r="Z11" s="114">
        <f t="shared" ref="Z11" si="13">W11+1</f>
        <v>2025</v>
      </c>
      <c r="AA11" s="114">
        <f t="shared" ref="AA11" si="14">X11+1</f>
        <v>2025</v>
      </c>
      <c r="AB11" s="115">
        <f t="shared" ref="AB11" si="15">Y11+1</f>
        <v>2025</v>
      </c>
      <c r="AD11" s="116">
        <f>H11</f>
        <v>2019</v>
      </c>
      <c r="AE11" s="116">
        <f t="shared" ref="AE11:AJ11" si="16">AD11+1</f>
        <v>2020</v>
      </c>
      <c r="AF11" s="116">
        <f t="shared" si="16"/>
        <v>2021</v>
      </c>
      <c r="AG11" s="116">
        <f t="shared" si="16"/>
        <v>2022</v>
      </c>
      <c r="AH11" s="116">
        <f t="shared" si="16"/>
        <v>2023</v>
      </c>
      <c r="AI11" s="116">
        <f t="shared" si="16"/>
        <v>2024</v>
      </c>
      <c r="AJ11" s="116">
        <f t="shared" si="16"/>
        <v>2025</v>
      </c>
      <c r="AL11" s="114" t="s">
        <v>0</v>
      </c>
    </row>
    <row r="12" spans="1:40" s="8" customFormat="1" ht="15.75">
      <c r="A12" s="6"/>
      <c r="B12" s="85"/>
      <c r="C12" s="85"/>
      <c r="D12" s="85"/>
      <c r="E12" s="85"/>
      <c r="F12" s="85"/>
      <c r="G12" s="105"/>
      <c r="H12" s="85" t="s">
        <v>4</v>
      </c>
      <c r="I12" s="85" t="s">
        <v>1</v>
      </c>
      <c r="J12" s="101" t="s">
        <v>15</v>
      </c>
      <c r="K12" s="85" t="s">
        <v>4</v>
      </c>
      <c r="L12" s="85" t="s">
        <v>1</v>
      </c>
      <c r="M12" s="101" t="s">
        <v>15</v>
      </c>
      <c r="N12" s="85" t="s">
        <v>4</v>
      </c>
      <c r="O12" s="85" t="s">
        <v>1</v>
      </c>
      <c r="P12" s="101" t="s">
        <v>15</v>
      </c>
      <c r="Q12" s="85" t="s">
        <v>4</v>
      </c>
      <c r="R12" s="85" t="s">
        <v>1</v>
      </c>
      <c r="S12" s="101" t="s">
        <v>15</v>
      </c>
      <c r="T12" s="85" t="s">
        <v>4</v>
      </c>
      <c r="U12" s="85" t="s">
        <v>1</v>
      </c>
      <c r="V12" s="101" t="s">
        <v>15</v>
      </c>
      <c r="W12" s="85" t="s">
        <v>4</v>
      </c>
      <c r="X12" s="85" t="s">
        <v>1</v>
      </c>
      <c r="Y12" s="101" t="s">
        <v>15</v>
      </c>
      <c r="Z12" s="85" t="s">
        <v>4</v>
      </c>
      <c r="AA12" s="85" t="s">
        <v>1</v>
      </c>
      <c r="AB12" s="101" t="s">
        <v>15</v>
      </c>
      <c r="AC12"/>
      <c r="AD12" s="108" t="s">
        <v>0</v>
      </c>
      <c r="AE12" s="108" t="s">
        <v>0</v>
      </c>
      <c r="AF12" s="108" t="s">
        <v>0</v>
      </c>
      <c r="AG12" s="108" t="s">
        <v>0</v>
      </c>
      <c r="AH12" s="108" t="s">
        <v>0</v>
      </c>
      <c r="AI12" s="108" t="s">
        <v>0</v>
      </c>
      <c r="AJ12" s="108" t="s">
        <v>0</v>
      </c>
      <c r="AL12" s="108" t="s">
        <v>52</v>
      </c>
    </row>
    <row r="13" spans="1:40" s="8" customFormat="1" ht="15.75">
      <c r="A13" s="6"/>
      <c r="B13" s="6"/>
      <c r="C13" s="6"/>
      <c r="D13" s="6"/>
      <c r="E13" s="6"/>
      <c r="F13" s="6"/>
      <c r="G13" s="105"/>
      <c r="H13" s="281"/>
      <c r="I13" s="281"/>
      <c r="J13" s="282"/>
      <c r="K13" s="281"/>
      <c r="L13" s="281"/>
      <c r="M13" s="282"/>
      <c r="N13" s="281"/>
      <c r="O13" s="281"/>
      <c r="P13" s="282"/>
      <c r="Q13" s="281"/>
      <c r="R13" s="281"/>
      <c r="S13" s="282"/>
      <c r="T13" s="281"/>
      <c r="U13" s="281"/>
      <c r="V13" s="282"/>
      <c r="W13" s="281"/>
      <c r="X13" s="281"/>
      <c r="Y13" s="282"/>
      <c r="Z13" s="281"/>
      <c r="AA13" s="281"/>
      <c r="AB13" s="282"/>
      <c r="AC13"/>
      <c r="AD13" s="122"/>
      <c r="AE13" s="122"/>
      <c r="AF13" s="122"/>
      <c r="AG13" s="122"/>
      <c r="AH13" s="122"/>
      <c r="AI13" s="122"/>
      <c r="AJ13" s="122"/>
      <c r="AL13" s="122"/>
    </row>
    <row r="14" spans="1:40" ht="15">
      <c r="B14" s="9" t="s">
        <v>172</v>
      </c>
      <c r="C14" s="9"/>
      <c r="D14" s="9"/>
      <c r="E14" s="9"/>
      <c r="F14" s="9"/>
      <c r="G14" s="102"/>
      <c r="H14" s="9"/>
      <c r="I14" s="9"/>
      <c r="J14" s="102"/>
      <c r="K14" s="9"/>
      <c r="L14" s="9"/>
      <c r="M14" s="102"/>
      <c r="N14" s="9"/>
      <c r="O14" s="9"/>
      <c r="P14" s="102"/>
      <c r="Q14" s="9"/>
      <c r="R14" s="9"/>
      <c r="S14" s="102"/>
      <c r="T14" s="9"/>
      <c r="U14" s="9"/>
      <c r="V14" s="102"/>
      <c r="W14" s="9"/>
      <c r="X14" s="9"/>
      <c r="Y14" s="102"/>
      <c r="Z14" s="9"/>
      <c r="AA14" s="9"/>
      <c r="AB14" s="102"/>
      <c r="AC14" s="9"/>
      <c r="AD14" s="109"/>
      <c r="AE14" s="109"/>
      <c r="AF14" s="109"/>
      <c r="AG14" s="109"/>
      <c r="AH14" s="109"/>
      <c r="AI14" s="109"/>
      <c r="AJ14" s="109"/>
      <c r="AK14" s="9"/>
      <c r="AL14" s="109"/>
    </row>
    <row r="15" spans="1:40">
      <c r="D15" s="11" t="s">
        <v>172</v>
      </c>
      <c r="F15" s="12"/>
      <c r="G15" s="103"/>
      <c r="H15" s="285">
        <f>IF(H$11=$D$6, HTN_volumes!$J15*HTN_volumes!$K15,0)</f>
        <v>0</v>
      </c>
      <c r="I15" s="285">
        <f ca="1">IF(I$11=IF($D15=$A$5, $D$5, IF(OR($D15="ESV observed compliance", $D15 = $A$7),$D$7, $D$6)), SUMPRODUCT(HTN_volumes!$Q15:$U15,HTN_volumes!$Q$13:$U$13)+HTN_volumes!$O15,0)</f>
        <v>2116488.2012855997</v>
      </c>
      <c r="J15" s="286">
        <f>IF(J$11=$D$6, HTN_volumes!$M15,0)</f>
        <v>0</v>
      </c>
      <c r="K15" s="285">
        <f>IF(K$11=$D$6, HTN_volumes!$J15*HTN_volumes!$K15,0)</f>
        <v>0</v>
      </c>
      <c r="L15" s="285">
        <f>IF(L$11=IF($D15=$A$5, $D$5, IF(OR($D15="ESV observed compliance", $D15 = $A$7),$D$7, $D$6)), SUMPRODUCT(HTN_volumes!$Q15:$U15,HTN_volumes!$Q$13:$U$13)+HTN_volumes!$O15,0)</f>
        <v>0</v>
      </c>
      <c r="M15" s="286">
        <f>IF(M$11=$D$6, HTN_volumes!$M15,0)</f>
        <v>0</v>
      </c>
      <c r="N15" s="285">
        <f>IF(N$11=$D$6, HTN_volumes!$J15*HTN_volumes!$K15,0)</f>
        <v>0</v>
      </c>
      <c r="O15" s="285">
        <f>IF(O$11=IF($D15=$A$5, $D$5, IF(OR($D15="ESV observed compliance", $D15 = $A$7),$D$7, $D$6)), SUMPRODUCT(HTN_volumes!$Q15:$U15,HTN_volumes!$Q$13:$U$13)+HTN_volumes!$O15,0)</f>
        <v>0</v>
      </c>
      <c r="P15" s="286">
        <f>IF(P$11=$D$6, HTN_volumes!$M15,0)</f>
        <v>0</v>
      </c>
      <c r="Q15" s="285">
        <f>IF(Q$11=$D$6, HTN_volumes!$J15*HTN_volumes!$K15,0)</f>
        <v>0</v>
      </c>
      <c r="R15" s="285">
        <f>IF(R$11=IF($D15=$A$5, $D$5, IF(OR($D15="ESV observed compliance", $D15 = $A$7),$D$7, $D$6)), SUMPRODUCT(HTN_volumes!$Q15:$U15,HTN_volumes!$Q$13:$U$13)+HTN_volumes!$O15,0)</f>
        <v>0</v>
      </c>
      <c r="S15" s="286">
        <f>IF(S$11=$D$6, HTN_volumes!$M15,0)</f>
        <v>0</v>
      </c>
      <c r="T15" s="285">
        <f>IF(T$11=$D$6, HTN_volumes!$J15*HTN_volumes!$K15,0)</f>
        <v>0</v>
      </c>
      <c r="U15" s="285">
        <f>IF(U$11=IF($D15=$A$5, $D$5, IF(OR($D15="ESV observed compliance", $D15 = $A$7),$D$7, $D$6)), SUMPRODUCT(HTN_volumes!$Q15:$U15,HTN_volumes!$Q$13:$U$13)+HTN_volumes!$O15,0)</f>
        <v>0</v>
      </c>
      <c r="V15" s="286">
        <f>IF(V$11=$D$6, HTN_volumes!$M15,0)</f>
        <v>0</v>
      </c>
      <c r="W15" s="285">
        <f>IF(W$11=$D$6, HTN_volumes!$J15*HTN_volumes!$K15,0)</f>
        <v>0</v>
      </c>
      <c r="X15" s="285">
        <f>IF(X$11=IF($D15=$A$5, $D$5, IF(OR($D15="ESV observed compliance", $D15 = $A$7),$D$7, $D$6)), SUMPRODUCT(HTN_volumes!$Q15:$U15,HTN_volumes!$Q$13:$U$13)+HTN_volumes!$O15,0)</f>
        <v>0</v>
      </c>
      <c r="Y15" s="286">
        <f>IF(Y$11=$D$6, HTN_volumes!$M15,0)</f>
        <v>0</v>
      </c>
      <c r="Z15" s="285">
        <f>IF(Z$11=$D$6, HTN_volumes!$J15*HTN_volumes!$K15,0)</f>
        <v>0</v>
      </c>
      <c r="AA15" s="285">
        <f>IF(AA$11=IF($D15=$A$5, $D$5, IF(OR($D15="ESV observed compliance", $D15 = $A$7),$D$7, $D$6)), SUMPRODUCT(HTN_volumes!$Q15:$U15,HTN_volumes!$Q$13:$U$13)+HTN_volumes!$O15,0)</f>
        <v>0</v>
      </c>
      <c r="AB15" s="286">
        <f>IF(AB$11=$D$6, HTN_volumes!$M15,0)</f>
        <v>0</v>
      </c>
      <c r="AC15" s="131"/>
      <c r="AD15" s="287">
        <f t="shared" ref="AD15:AJ15" ca="1" si="17">SUMIF($H$11:$AB$11,AD$11, $H15:$AB15)</f>
        <v>2116488.2012855997</v>
      </c>
      <c r="AE15" s="287">
        <f t="shared" si="17"/>
        <v>0</v>
      </c>
      <c r="AF15" s="287">
        <f t="shared" si="17"/>
        <v>0</v>
      </c>
      <c r="AG15" s="287">
        <f t="shared" si="17"/>
        <v>0</v>
      </c>
      <c r="AH15" s="287">
        <f t="shared" si="17"/>
        <v>0</v>
      </c>
      <c r="AI15" s="287">
        <f t="shared" si="17"/>
        <v>0</v>
      </c>
      <c r="AJ15" s="287">
        <f t="shared" si="17"/>
        <v>0</v>
      </c>
      <c r="AK15" s="131"/>
      <c r="AL15" s="287">
        <f ca="1">SUM(AD15:AJ15)</f>
        <v>2116488.2012855997</v>
      </c>
    </row>
    <row r="16" spans="1:40">
      <c r="D16" s="11"/>
      <c r="F16" s="12"/>
      <c r="G16" s="103"/>
      <c r="H16" s="47"/>
      <c r="I16" s="47"/>
      <c r="J16" s="103"/>
      <c r="K16" s="47"/>
      <c r="L16" s="47"/>
      <c r="M16" s="103"/>
      <c r="N16" s="47"/>
      <c r="O16" s="47"/>
      <c r="P16" s="103"/>
      <c r="Q16" s="47"/>
      <c r="R16" s="47"/>
      <c r="S16" s="103"/>
      <c r="T16" s="47"/>
      <c r="U16" s="47"/>
      <c r="V16" s="103"/>
      <c r="W16" s="47"/>
      <c r="X16" s="47"/>
      <c r="Y16" s="103"/>
      <c r="Z16" s="47"/>
      <c r="AA16" s="47"/>
      <c r="AB16" s="103"/>
      <c r="AC16" s="47"/>
      <c r="AD16" s="110"/>
      <c r="AE16" s="110"/>
      <c r="AF16" s="110"/>
      <c r="AG16" s="110"/>
      <c r="AH16" s="110"/>
      <c r="AI16" s="110"/>
      <c r="AJ16" s="110"/>
      <c r="AK16" s="47"/>
      <c r="AL16" s="110"/>
    </row>
    <row r="17" spans="2:38" ht="15">
      <c r="B17" s="9" t="s">
        <v>48</v>
      </c>
      <c r="F17" s="12"/>
      <c r="G17" s="103"/>
      <c r="H17" s="18"/>
      <c r="I17" s="18"/>
      <c r="J17" s="103"/>
      <c r="K17" s="18"/>
      <c r="L17" s="18"/>
      <c r="M17" s="103"/>
      <c r="N17" s="18"/>
      <c r="O17" s="18"/>
      <c r="P17" s="103"/>
      <c r="Q17" s="18"/>
      <c r="R17" s="18"/>
      <c r="S17" s="103"/>
      <c r="T17" s="18"/>
      <c r="U17" s="18"/>
      <c r="V17" s="103"/>
      <c r="W17" s="18"/>
      <c r="X17" s="18"/>
      <c r="Y17" s="103"/>
      <c r="Z17" s="18"/>
      <c r="AA17" s="18"/>
      <c r="AB17" s="103"/>
      <c r="AC17" s="265"/>
      <c r="AD17" s="110"/>
      <c r="AE17" s="110"/>
      <c r="AF17" s="110"/>
      <c r="AG17" s="110"/>
      <c r="AH17" s="110"/>
      <c r="AI17" s="110"/>
      <c r="AJ17" s="110"/>
      <c r="AK17" s="265"/>
      <c r="AL17" s="110"/>
    </row>
    <row r="18" spans="2:38">
      <c r="D18" s="17" t="s">
        <v>115</v>
      </c>
      <c r="F18" s="12"/>
      <c r="G18" s="103"/>
      <c r="H18" s="288">
        <f>IF(H$11=$D$6, HTN_volumes!$J18*HTN_volumes!$K18,0)</f>
        <v>0</v>
      </c>
      <c r="I18" s="285">
        <f>IF(I$11=IF($D18=$A$5, $D$5, IF(OR($D18="ESV observed compliance", $D18 = $A$7),$D$7, $D$6)), SUMPRODUCT(HTN_volumes!$Q18:$U18,HTN_volumes!$Q$13:$U$13)+HTN_volumes!$O18,0)</f>
        <v>0</v>
      </c>
      <c r="J18" s="286">
        <f>IF(J$11=$D$6, HTN_volumes!$M18,0)</f>
        <v>0</v>
      </c>
      <c r="K18" s="285">
        <f>IF(K$11=$D$6, HTN_volumes!$J18*HTN_volumes!$K18,0)</f>
        <v>131701.86795437589</v>
      </c>
      <c r="L18" s="285">
        <f ca="1">IF(L$11=IF($D18=$A$5, $D$5, IF(OR($D18="ESV observed compliance", $D18 = $A$7),$D$7, $D$6)), SUMPRODUCT(HTN_volumes!$Q18:$U18,HTN_volumes!$Q$13:$U$13)+HTN_volumes!$O18,0)</f>
        <v>782208.58001312497</v>
      </c>
      <c r="M18" s="286">
        <f>IF(M$11=$D$6, HTN_volumes!$M18,0)</f>
        <v>0</v>
      </c>
      <c r="N18" s="285">
        <f>IF(N$11=$D$6, HTN_volumes!$J18*HTN_volumes!$K18,0)</f>
        <v>0</v>
      </c>
      <c r="O18" s="285">
        <f>IF(O$11=IF($D18=$A$5, $D$5, IF(OR($D18="ESV observed compliance", $D18 = $A$7),$D$7, $D$6)), SUMPRODUCT(HTN_volumes!$Q18:$U18,HTN_volumes!$Q$13:$U$13)+HTN_volumes!$O18,0)</f>
        <v>0</v>
      </c>
      <c r="P18" s="286">
        <f>IF(P$11=$D$6, HTN_volumes!$M18,0)</f>
        <v>0</v>
      </c>
      <c r="Q18" s="285">
        <f>IF(Q$11=$D$6, HTN_volumes!$J18*HTN_volumes!$K18,0)</f>
        <v>0</v>
      </c>
      <c r="R18" s="285">
        <f>IF(R$11=IF($D18=$A$5, $D$5, IF(OR($D18="ESV observed compliance", $D18 = $A$7),$D$7, $D$6)), SUMPRODUCT(HTN_volumes!$Q18:$U18,HTN_volumes!$Q$13:$U$13)+HTN_volumes!$O18,0)</f>
        <v>0</v>
      </c>
      <c r="S18" s="286">
        <f>IF(S$11=$D$6, HTN_volumes!$M18,0)</f>
        <v>0</v>
      </c>
      <c r="T18" s="285">
        <f>IF(T$11=$D$6, HTN_volumes!$J18*HTN_volumes!$K18,0)</f>
        <v>0</v>
      </c>
      <c r="U18" s="285">
        <f>IF(U$11=IF($D18=$A$5, $D$5, IF(OR($D18="ESV observed compliance", $D18 = $A$7),$D$7, $D$6)), SUMPRODUCT(HTN_volumes!$Q18:$U18,HTN_volumes!$Q$13:$U$13)+HTN_volumes!$O18,0)</f>
        <v>0</v>
      </c>
      <c r="V18" s="286">
        <f>IF(V$11=$D$6, HTN_volumes!$M18,0)</f>
        <v>0</v>
      </c>
      <c r="W18" s="285">
        <f>IF(W$11=$D$6, HTN_volumes!$J18*HTN_volumes!$K18,0)</f>
        <v>0</v>
      </c>
      <c r="X18" s="285">
        <f>IF(X$11=IF($D18=$A$5, $D$5, IF(OR($D18="ESV observed compliance", $D18 = $A$7),$D$7, $D$6)), SUMPRODUCT(HTN_volumes!$Q18:$U18,HTN_volumes!$Q$13:$U$13)+HTN_volumes!$O18,0)</f>
        <v>0</v>
      </c>
      <c r="Y18" s="286">
        <f>IF(Y$11=$D$6, HTN_volumes!$M18,0)</f>
        <v>0</v>
      </c>
      <c r="Z18" s="285">
        <f>IF(Z$11=$D$6, HTN_volumes!$J18*HTN_volumes!$K18,0)</f>
        <v>0</v>
      </c>
      <c r="AA18" s="285">
        <f>IF(AA$11=IF($D18=$A$5, $D$5, IF(OR($D18="ESV observed compliance", $D18 = $A$7),$D$7, $D$6)), SUMPRODUCT(HTN_volumes!$Q18:$U18,HTN_volumes!$Q$13:$U$13)+HTN_volumes!$O18,0)</f>
        <v>0</v>
      </c>
      <c r="AB18" s="286">
        <f>IF(AB$11=$D$6, HTN_volumes!$M18,0)</f>
        <v>0</v>
      </c>
      <c r="AC18" s="131"/>
      <c r="AD18" s="287">
        <f t="shared" ref="AD18:AJ23" si="18">SUMIF($H$11:$AB$11,AD$11, $H18:$AB18)</f>
        <v>0</v>
      </c>
      <c r="AE18" s="287">
        <f t="shared" ca="1" si="18"/>
        <v>913910.44796750089</v>
      </c>
      <c r="AF18" s="287">
        <f t="shared" si="18"/>
        <v>0</v>
      </c>
      <c r="AG18" s="287">
        <f t="shared" si="18"/>
        <v>0</v>
      </c>
      <c r="AH18" s="287">
        <f t="shared" si="18"/>
        <v>0</v>
      </c>
      <c r="AI18" s="287">
        <f t="shared" si="18"/>
        <v>0</v>
      </c>
      <c r="AJ18" s="287">
        <f t="shared" si="18"/>
        <v>0</v>
      </c>
      <c r="AK18" s="131"/>
      <c r="AL18" s="287">
        <f t="shared" ref="AL18" ca="1" si="19">SUM(AD18:AJ18)</f>
        <v>913910.44796750089</v>
      </c>
    </row>
    <row r="19" spans="2:38">
      <c r="D19" s="17" t="s">
        <v>116</v>
      </c>
      <c r="F19" s="12"/>
      <c r="G19" s="107"/>
      <c r="H19" s="288">
        <f>IF(H$11=$D$6, HTN_volumes!$J19*HTN_volumes!$K19,0)</f>
        <v>0</v>
      </c>
      <c r="I19" s="285">
        <f>IF(I$11=IF($D19=$A$5, $D$5, IF(OR($D19="ESV observed compliance", $D19 = $A$7),$D$7, $D$6)), SUMPRODUCT(HTN_volumes!$Q19:$U19,HTN_volumes!$Q$13:$U$13)+HTN_volumes!$O19,0)</f>
        <v>0</v>
      </c>
      <c r="J19" s="286">
        <f>IF(J$11=$D$6, HTN_volumes!$M19,0)</f>
        <v>0</v>
      </c>
      <c r="K19" s="285">
        <f>IF(K$11=$D$6, HTN_volumes!$J19*HTN_volumes!$K19,0)</f>
        <v>140622.87029469898</v>
      </c>
      <c r="L19" s="285">
        <f ca="1">IF(L$11=IF($D19=$A$5, $D$5, IF(OR($D19="ESV observed compliance", $D19 = $A$7),$D$7, $D$6)), SUMPRODUCT(HTN_volumes!$Q19:$U19,HTN_volumes!$Q$13:$U$13)+HTN_volumes!$O19,0)</f>
        <v>590115.67153889732</v>
      </c>
      <c r="M19" s="286">
        <f>IF(M$11=$D$6, HTN_volumes!$M19,0)</f>
        <v>0</v>
      </c>
      <c r="N19" s="285">
        <f>IF(N$11=$D$6, HTN_volumes!$J19*HTN_volumes!$K19,0)</f>
        <v>0</v>
      </c>
      <c r="O19" s="285">
        <f>IF(O$11=IF($D19=$A$5, $D$5, IF(OR($D19="ESV observed compliance", $D19 = $A$7),$D$7, $D$6)), SUMPRODUCT(HTN_volumes!$Q19:$U19,HTN_volumes!$Q$13:$U$13)+HTN_volumes!$O19,0)</f>
        <v>0</v>
      </c>
      <c r="P19" s="286">
        <f>IF(P$11=$D$6, HTN_volumes!$M19,0)</f>
        <v>0</v>
      </c>
      <c r="Q19" s="285">
        <f>IF(Q$11=$D$6, HTN_volumes!$J19*HTN_volumes!$K19,0)</f>
        <v>0</v>
      </c>
      <c r="R19" s="285">
        <f>IF(R$11=IF($D19=$A$5, $D$5, IF(OR($D19="ESV observed compliance", $D19 = $A$7),$D$7, $D$6)), SUMPRODUCT(HTN_volumes!$Q19:$U19,HTN_volumes!$Q$13:$U$13)+HTN_volumes!$O19,0)</f>
        <v>0</v>
      </c>
      <c r="S19" s="286">
        <f>IF(S$11=$D$6, HTN_volumes!$M19,0)</f>
        <v>0</v>
      </c>
      <c r="T19" s="285">
        <f>IF(T$11=$D$6, HTN_volumes!$J19*HTN_volumes!$K19,0)</f>
        <v>0</v>
      </c>
      <c r="U19" s="285">
        <f>IF(U$11=IF($D19=$A$5, $D$5, IF(OR($D19="ESV observed compliance", $D19 = $A$7),$D$7, $D$6)), SUMPRODUCT(HTN_volumes!$Q19:$U19,HTN_volumes!$Q$13:$U$13)+HTN_volumes!$O19,0)</f>
        <v>0</v>
      </c>
      <c r="V19" s="286">
        <f>IF(V$11=$D$6, HTN_volumes!$M19,0)</f>
        <v>0</v>
      </c>
      <c r="W19" s="285">
        <f>IF(W$11=$D$6, HTN_volumes!$J19*HTN_volumes!$K19,0)</f>
        <v>0</v>
      </c>
      <c r="X19" s="285">
        <f>IF(X$11=IF($D19=$A$5, $D$5, IF(OR($D19="ESV observed compliance", $D19 = $A$7),$D$7, $D$6)), SUMPRODUCT(HTN_volumes!$Q19:$U19,HTN_volumes!$Q$13:$U$13)+HTN_volumes!$O19,0)</f>
        <v>0</v>
      </c>
      <c r="Y19" s="286">
        <f>IF(Y$11=$D$6, HTN_volumes!$M19,0)</f>
        <v>0</v>
      </c>
      <c r="Z19" s="285">
        <f>IF(Z$11=$D$6, HTN_volumes!$J19*HTN_volumes!$K19,0)</f>
        <v>0</v>
      </c>
      <c r="AA19" s="285">
        <f>IF(AA$11=IF($D19=$A$5, $D$5, IF(OR($D19="ESV observed compliance", $D19 = $A$7),$D$7, $D$6)), SUMPRODUCT(HTN_volumes!$Q19:$U19,HTN_volumes!$Q$13:$U$13)+HTN_volumes!$O19,0)</f>
        <v>0</v>
      </c>
      <c r="AB19" s="286">
        <f>IF(AB$11=$D$6, HTN_volumes!$M19,0)</f>
        <v>0</v>
      </c>
      <c r="AC19" s="131"/>
      <c r="AD19" s="287">
        <f t="shared" si="18"/>
        <v>0</v>
      </c>
      <c r="AE19" s="287">
        <f t="shared" ca="1" si="18"/>
        <v>730738.5418335963</v>
      </c>
      <c r="AF19" s="287">
        <f t="shared" si="18"/>
        <v>0</v>
      </c>
      <c r="AG19" s="287">
        <f t="shared" si="18"/>
        <v>0</v>
      </c>
      <c r="AH19" s="287">
        <f t="shared" si="18"/>
        <v>0</v>
      </c>
      <c r="AI19" s="287">
        <f t="shared" si="18"/>
        <v>0</v>
      </c>
      <c r="AJ19" s="287">
        <f t="shared" si="18"/>
        <v>0</v>
      </c>
      <c r="AK19" s="131"/>
      <c r="AL19" s="287">
        <f t="shared" ref="AL19:AL23" ca="1" si="20">SUM(AD19:AJ19)</f>
        <v>730738.5418335963</v>
      </c>
    </row>
    <row r="20" spans="2:38">
      <c r="D20" t="s">
        <v>79</v>
      </c>
      <c r="F20" s="12"/>
      <c r="G20" s="103"/>
      <c r="H20" s="288">
        <f>IF(H$11=$D$6, HTN_volumes!$J20*HTN_volumes!$K20,0)</f>
        <v>0</v>
      </c>
      <c r="I20" s="285">
        <f>IF(I$11=IF($D20=$A$5, $D$5, IF(OR($D20="ESV observed compliance", $D20 = $A$7),$D$7, $D$6)), SUMPRODUCT(HTN_volumes!$Q20:$U20,HTN_volumes!$Q$13:$U$13)+HTN_volumes!$O20,0)</f>
        <v>0</v>
      </c>
      <c r="J20" s="286">
        <f>IF(J$11=$D$6, HTN_volumes!$M20,0)</f>
        <v>0</v>
      </c>
      <c r="K20" s="285">
        <f>IF(K$11=$D$6, HTN_volumes!$J20*HTN_volumes!$K20,0)</f>
        <v>146080.46910154351</v>
      </c>
      <c r="L20" s="285">
        <f ca="1">IF(L$11=IF($D20=$A$5, $D$5, IF(OR($D20="ESV observed compliance", $D20 = $A$7),$D$7, $D$6)), SUMPRODUCT(HTN_volumes!$Q20:$U20,HTN_volumes!$Q$13:$U$13)+HTN_volumes!$O20,0)</f>
        <v>209235.55545963446</v>
      </c>
      <c r="M20" s="286">
        <f>IF(M$11=$D$6, HTN_volumes!$M20,0)</f>
        <v>0</v>
      </c>
      <c r="N20" s="285">
        <f>IF(N$11=$D$6, HTN_volumes!$J20*HTN_volumes!$K20,0)</f>
        <v>0</v>
      </c>
      <c r="O20" s="285">
        <f>IF(O$11=IF($D20=$A$5, $D$5, IF(OR($D20="ESV observed compliance", $D20 = $A$7),$D$7, $D$6)), SUMPRODUCT(HTN_volumes!$Q20:$U20,HTN_volumes!$Q$13:$U$13)+HTN_volumes!$O20,0)</f>
        <v>0</v>
      </c>
      <c r="P20" s="286">
        <f>IF(P$11=$D$6, HTN_volumes!$M20,0)</f>
        <v>0</v>
      </c>
      <c r="Q20" s="285">
        <f>IF(Q$11=$D$6, HTN_volumes!$J20*HTN_volumes!$K20,0)</f>
        <v>0</v>
      </c>
      <c r="R20" s="285">
        <f>IF(R$11=IF($D20=$A$5, $D$5, IF(OR($D20="ESV observed compliance", $D20 = $A$7),$D$7, $D$6)), SUMPRODUCT(HTN_volumes!$Q20:$U20,HTN_volumes!$Q$13:$U$13)+HTN_volumes!$O20,0)</f>
        <v>0</v>
      </c>
      <c r="S20" s="286">
        <f>IF(S$11=$D$6, HTN_volumes!$M20,0)</f>
        <v>0</v>
      </c>
      <c r="T20" s="285">
        <f>IF(T$11=$D$6, HTN_volumes!$J20*HTN_volumes!$K20,0)</f>
        <v>0</v>
      </c>
      <c r="U20" s="285">
        <f>IF(U$11=IF($D20=$A$5, $D$5, IF(OR($D20="ESV observed compliance", $D20 = $A$7),$D$7, $D$6)), SUMPRODUCT(HTN_volumes!$Q20:$U20,HTN_volumes!$Q$13:$U$13)+HTN_volumes!$O20,0)</f>
        <v>0</v>
      </c>
      <c r="V20" s="286">
        <f>IF(V$11=$D$6, HTN_volumes!$M20,0)</f>
        <v>0</v>
      </c>
      <c r="W20" s="285">
        <f>IF(W$11=$D$6, HTN_volumes!$J20*HTN_volumes!$K20,0)</f>
        <v>0</v>
      </c>
      <c r="X20" s="285">
        <f>IF(X$11=IF($D20=$A$5, $D$5, IF(OR($D20="ESV observed compliance", $D20 = $A$7),$D$7, $D$6)), SUMPRODUCT(HTN_volumes!$Q20:$U20,HTN_volumes!$Q$13:$U$13)+HTN_volumes!$O20,0)</f>
        <v>0</v>
      </c>
      <c r="Y20" s="286">
        <f>IF(Y$11=$D$6, HTN_volumes!$M20,0)</f>
        <v>0</v>
      </c>
      <c r="Z20" s="285">
        <f>IF(Z$11=$D$6, HTN_volumes!$J20*HTN_volumes!$K20,0)</f>
        <v>0</v>
      </c>
      <c r="AA20" s="285">
        <f>IF(AA$11=IF($D20=$A$5, $D$5, IF(OR($D20="ESV observed compliance", $D20 = $A$7),$D$7, $D$6)), SUMPRODUCT(HTN_volumes!$Q20:$U20,HTN_volumes!$Q$13:$U$13)+HTN_volumes!$O20,0)</f>
        <v>0</v>
      </c>
      <c r="AB20" s="286">
        <f>IF(AB$11=$D$6, HTN_volumes!$M20,0)</f>
        <v>0</v>
      </c>
      <c r="AC20" s="131"/>
      <c r="AD20" s="287">
        <f t="shared" si="18"/>
        <v>0</v>
      </c>
      <c r="AE20" s="287">
        <f t="shared" ca="1" si="18"/>
        <v>355316.02456117794</v>
      </c>
      <c r="AF20" s="287">
        <f t="shared" si="18"/>
        <v>0</v>
      </c>
      <c r="AG20" s="287">
        <f t="shared" si="18"/>
        <v>0</v>
      </c>
      <c r="AH20" s="287">
        <f t="shared" si="18"/>
        <v>0</v>
      </c>
      <c r="AI20" s="287">
        <f t="shared" si="18"/>
        <v>0</v>
      </c>
      <c r="AJ20" s="287">
        <f t="shared" si="18"/>
        <v>0</v>
      </c>
      <c r="AK20" s="131"/>
      <c r="AL20" s="287">
        <f t="shared" ca="1" si="20"/>
        <v>355316.02456117794</v>
      </c>
    </row>
    <row r="21" spans="2:38">
      <c r="D21" s="17" t="s">
        <v>71</v>
      </c>
      <c r="F21" s="12"/>
      <c r="G21" s="103"/>
      <c r="H21" s="288">
        <f>IF(H$11=$D$6, HTN_volumes!$J21*HTN_volumes!$K21,0)</f>
        <v>0</v>
      </c>
      <c r="I21" s="285">
        <f>IF(I$11=IF($D21=$A$5, $D$5, IF(OR($D21="ESV observed compliance", $D21 = $A$7),$D$7, $D$6)), SUMPRODUCT(HTN_volumes!$Q21:$U21,HTN_volumes!$Q$13:$U$13)+HTN_volumes!$O21,0)</f>
        <v>0</v>
      </c>
      <c r="J21" s="286">
        <f>IF(J$11=$D$6, HTN_volumes!$M21,0)</f>
        <v>0</v>
      </c>
      <c r="K21" s="285">
        <f>IF(K$11=$D$6, HTN_volumes!$J21*HTN_volumes!$K21,0)</f>
        <v>8454.0282804765284</v>
      </c>
      <c r="L21" s="285">
        <f ca="1">IF(L$11=IF($D21=$A$5, $D$5, IF(OR($D21="ESV observed compliance", $D21 = $A$7),$D$7, $D$6)), SUMPRODUCT(HTN_volumes!$Q21:$U21,HTN_volumes!$Q$13:$U$13)+HTN_volumes!$O21,0)</f>
        <v>17217.191285795594</v>
      </c>
      <c r="M21" s="286">
        <f>IF(M$11=$D$6, HTN_volumes!$M21,0)</f>
        <v>0</v>
      </c>
      <c r="N21" s="285">
        <f>IF(N$11=$D$6, HTN_volumes!$J21*HTN_volumes!$K21,0)</f>
        <v>0</v>
      </c>
      <c r="O21" s="285">
        <f>IF(O$11=IF($D21=$A$5, $D$5, IF(OR($D21="ESV observed compliance", $D21 = $A$7),$D$7, $D$6)), SUMPRODUCT(HTN_volumes!$Q21:$U21,HTN_volumes!$Q$13:$U$13)+HTN_volumes!$O21,0)</f>
        <v>0</v>
      </c>
      <c r="P21" s="286">
        <f>IF(P$11=$D$6, HTN_volumes!$M21,0)</f>
        <v>0</v>
      </c>
      <c r="Q21" s="285">
        <f>IF(Q$11=$D$6, HTN_volumes!$J21*HTN_volumes!$K21,0)</f>
        <v>0</v>
      </c>
      <c r="R21" s="285">
        <f>IF(R$11=IF($D21=$A$5, $D$5, IF(OR($D21="ESV observed compliance", $D21 = $A$7),$D$7, $D$6)), SUMPRODUCT(HTN_volumes!$Q21:$U21,HTN_volumes!$Q$13:$U$13)+HTN_volumes!$O21,0)</f>
        <v>0</v>
      </c>
      <c r="S21" s="286">
        <f>IF(S$11=$D$6, HTN_volumes!$M21,0)</f>
        <v>0</v>
      </c>
      <c r="T21" s="285">
        <f>IF(T$11=$D$6, HTN_volumes!$J21*HTN_volumes!$K21,0)</f>
        <v>0</v>
      </c>
      <c r="U21" s="285">
        <f>IF(U$11=IF($D21=$A$5, $D$5, IF(OR($D21="ESV observed compliance", $D21 = $A$7),$D$7, $D$6)), SUMPRODUCT(HTN_volumes!$Q21:$U21,HTN_volumes!$Q$13:$U$13)+HTN_volumes!$O21,0)</f>
        <v>0</v>
      </c>
      <c r="V21" s="286">
        <f>IF(V$11=$D$6, HTN_volumes!$M21,0)</f>
        <v>0</v>
      </c>
      <c r="W21" s="285">
        <f>IF(W$11=$D$6, HTN_volumes!$J21*HTN_volumes!$K21,0)</f>
        <v>0</v>
      </c>
      <c r="X21" s="285">
        <f>IF(X$11=IF($D21=$A$5, $D$5, IF(OR($D21="ESV observed compliance", $D21 = $A$7),$D$7, $D$6)), SUMPRODUCT(HTN_volumes!$Q21:$U21,HTN_volumes!$Q$13:$U$13)+HTN_volumes!$O21,0)</f>
        <v>0</v>
      </c>
      <c r="Y21" s="286">
        <f>IF(Y$11=$D$6, HTN_volumes!$M21,0)</f>
        <v>0</v>
      </c>
      <c r="Z21" s="285">
        <f>IF(Z$11=$D$6, HTN_volumes!$J21*HTN_volumes!$K21,0)</f>
        <v>0</v>
      </c>
      <c r="AA21" s="285">
        <f>IF(AA$11=IF($D21=$A$5, $D$5, IF(OR($D21="ESV observed compliance", $D21 = $A$7),$D$7, $D$6)), SUMPRODUCT(HTN_volumes!$Q21:$U21,HTN_volumes!$Q$13:$U$13)+HTN_volumes!$O21,0)</f>
        <v>0</v>
      </c>
      <c r="AB21" s="286">
        <f>IF(AB$11=$D$6, HTN_volumes!$M21,0)</f>
        <v>0</v>
      </c>
      <c r="AC21" s="131"/>
      <c r="AD21" s="287">
        <f t="shared" si="18"/>
        <v>0</v>
      </c>
      <c r="AE21" s="287">
        <f t="shared" ca="1" si="18"/>
        <v>25671.219566272121</v>
      </c>
      <c r="AF21" s="287">
        <f t="shared" si="18"/>
        <v>0</v>
      </c>
      <c r="AG21" s="287">
        <f t="shared" si="18"/>
        <v>0</v>
      </c>
      <c r="AH21" s="287">
        <f t="shared" si="18"/>
        <v>0</v>
      </c>
      <c r="AI21" s="287">
        <f t="shared" si="18"/>
        <v>0</v>
      </c>
      <c r="AJ21" s="287">
        <f t="shared" si="18"/>
        <v>0</v>
      </c>
      <c r="AK21" s="131"/>
      <c r="AL21" s="287">
        <f t="shared" ca="1" si="20"/>
        <v>25671.219566272121</v>
      </c>
    </row>
    <row r="22" spans="2:38">
      <c r="D22" t="s">
        <v>5</v>
      </c>
      <c r="F22" s="12"/>
      <c r="G22" s="103"/>
      <c r="H22" s="288">
        <f>IF(H$11=$D$6, HTN_volumes!$J22*HTN_volumes!$K22,0)</f>
        <v>0</v>
      </c>
      <c r="I22" s="285">
        <f>IF(I$11=IF($D22=$A$5, $D$5, IF(OR($D22="ESV observed compliance", $D22 = $A$7),$D$7, $D$6)), SUMPRODUCT(HTN_volumes!$Q22:$U22,HTN_volumes!$Q$13:$U$13)+HTN_volumes!$O22,0)</f>
        <v>0</v>
      </c>
      <c r="J22" s="286">
        <f>IF(J$11=$D$6, HTN_volumes!$M22,0)</f>
        <v>0</v>
      </c>
      <c r="K22" s="285">
        <f>IF(K$11=$D$6, HTN_volumes!$J22*HTN_volumes!$K22,0)</f>
        <v>311879.20624527626</v>
      </c>
      <c r="L22" s="285">
        <f ca="1">IF(L$11=IF($D22=$A$5, $D$5, IF(OR($D22="ESV observed compliance", $D22 = $A$7),$D$7, $D$6)), SUMPRODUCT(HTN_volumes!$Q22:$U22,HTN_volumes!$Q$13:$U$13)+HTN_volumes!$O22,0)</f>
        <v>332852.44539242802</v>
      </c>
      <c r="M22" s="286">
        <f>IF(M$11=$D$6, HTN_volumes!$M22,0)</f>
        <v>0</v>
      </c>
      <c r="N22" s="285">
        <f>IF(N$11=$D$6, HTN_volumes!$J22*HTN_volumes!$K22,0)</f>
        <v>0</v>
      </c>
      <c r="O22" s="285">
        <f>IF(O$11=IF($D22=$A$5, $D$5, IF(OR($D22="ESV observed compliance", $D22 = $A$7),$D$7, $D$6)), SUMPRODUCT(HTN_volumes!$Q22:$U22,HTN_volumes!$Q$13:$U$13)+HTN_volumes!$O22,0)</f>
        <v>0</v>
      </c>
      <c r="P22" s="286">
        <f>IF(P$11=$D$6, HTN_volumes!$M22,0)</f>
        <v>0</v>
      </c>
      <c r="Q22" s="285">
        <f>IF(Q$11=$D$6, HTN_volumes!$J22*HTN_volumes!$K22,0)</f>
        <v>0</v>
      </c>
      <c r="R22" s="285">
        <f>IF(R$11=IF($D22=$A$5, $D$5, IF(OR($D22="ESV observed compliance", $D22 = $A$7),$D$7, $D$6)), SUMPRODUCT(HTN_volumes!$Q22:$U22,HTN_volumes!$Q$13:$U$13)+HTN_volumes!$O22,0)</f>
        <v>0</v>
      </c>
      <c r="S22" s="286">
        <f>IF(S$11=$D$6, HTN_volumes!$M22,0)</f>
        <v>0</v>
      </c>
      <c r="T22" s="285">
        <f>IF(T$11=$D$6, HTN_volumes!$J22*HTN_volumes!$K22,0)</f>
        <v>0</v>
      </c>
      <c r="U22" s="285">
        <f>IF(U$11=IF($D22=$A$5, $D$5, IF(OR($D22="ESV observed compliance", $D22 = $A$7),$D$7, $D$6)), SUMPRODUCT(HTN_volumes!$Q22:$U22,HTN_volumes!$Q$13:$U$13)+HTN_volumes!$O22,0)</f>
        <v>0</v>
      </c>
      <c r="V22" s="286">
        <f>IF(V$11=$D$6, HTN_volumes!$M22,0)</f>
        <v>0</v>
      </c>
      <c r="W22" s="285">
        <f>IF(W$11=$D$6, HTN_volumes!$J22*HTN_volumes!$K22,0)</f>
        <v>0</v>
      </c>
      <c r="X22" s="285">
        <f>IF(X$11=IF($D22=$A$5, $D$5, IF(OR($D22="ESV observed compliance", $D22 = $A$7),$D$7, $D$6)), SUMPRODUCT(HTN_volumes!$Q22:$U22,HTN_volumes!$Q$13:$U$13)+HTN_volumes!$O22,0)</f>
        <v>0</v>
      </c>
      <c r="Y22" s="286">
        <f>IF(Y$11=$D$6, HTN_volumes!$M22,0)</f>
        <v>0</v>
      </c>
      <c r="Z22" s="285">
        <f>IF(Z$11=$D$6, HTN_volumes!$J22*HTN_volumes!$K22,0)</f>
        <v>0</v>
      </c>
      <c r="AA22" s="285">
        <f>IF(AA$11=IF($D22=$A$5, $D$5, IF(OR($D22="ESV observed compliance", $D22 = $A$7),$D$7, $D$6)), SUMPRODUCT(HTN_volumes!$Q22:$U22,HTN_volumes!$Q$13:$U$13)+HTN_volumes!$O22,0)</f>
        <v>0</v>
      </c>
      <c r="AB22" s="286">
        <f>IF(AB$11=$D$6, HTN_volumes!$M22,0)</f>
        <v>0</v>
      </c>
      <c r="AC22" s="131"/>
      <c r="AD22" s="287">
        <f t="shared" si="18"/>
        <v>0</v>
      </c>
      <c r="AE22" s="287">
        <f t="shared" ca="1" si="18"/>
        <v>644731.65163770434</v>
      </c>
      <c r="AF22" s="287">
        <f t="shared" si="18"/>
        <v>0</v>
      </c>
      <c r="AG22" s="287">
        <f t="shared" si="18"/>
        <v>0</v>
      </c>
      <c r="AH22" s="287">
        <f t="shared" si="18"/>
        <v>0</v>
      </c>
      <c r="AI22" s="287">
        <f t="shared" si="18"/>
        <v>0</v>
      </c>
      <c r="AJ22" s="287">
        <f t="shared" si="18"/>
        <v>0</v>
      </c>
      <c r="AK22" s="131"/>
      <c r="AL22" s="287">
        <f t="shared" ca="1" si="20"/>
        <v>644731.65163770434</v>
      </c>
    </row>
    <row r="23" spans="2:38">
      <c r="D23" t="s">
        <v>6</v>
      </c>
      <c r="F23" s="12"/>
      <c r="G23" s="103"/>
      <c r="H23" s="288">
        <f>IF(H$11=$D$6, HTN_volumes!$J23*HTN_volumes!$K23,0)</f>
        <v>0</v>
      </c>
      <c r="I23" s="285">
        <f>IF(I$11=IF($D23=$A$5, $D$5, IF(OR($D23="ESV observed compliance", $D23 = $A$7),$D$7, $D$6)), SUMPRODUCT(HTN_volumes!$Q23:$U23,HTN_volumes!$Q$13:$U$13)+HTN_volumes!$O23,0)</f>
        <v>0</v>
      </c>
      <c r="J23" s="286">
        <f>IF(J$11=$D$6, HTN_volumes!$M23,0)</f>
        <v>0</v>
      </c>
      <c r="K23" s="285">
        <f>IF(K$11=$D$6, HTN_volumes!$J23*HTN_volumes!$K23,0)</f>
        <v>589548.14100753819</v>
      </c>
      <c r="L23" s="285">
        <f ca="1">IF(L$11=IF($D23=$A$5, $D$5, IF(OR($D23="ESV observed compliance", $D23 = $A$7),$D$7, $D$6)), SUMPRODUCT(HTN_volumes!$Q23:$U23,HTN_volumes!$Q$13:$U$13)+HTN_volumes!$O23,0)</f>
        <v>220574.44771942959</v>
      </c>
      <c r="M23" s="286">
        <f>IF(M$11=$D$6, HTN_volumes!$M23,0)</f>
        <v>0</v>
      </c>
      <c r="N23" s="285">
        <f>IF(N$11=$D$6, HTN_volumes!$J23*HTN_volumes!$K23,0)</f>
        <v>0</v>
      </c>
      <c r="O23" s="285">
        <f>IF(O$11=IF($D23=$A$5, $D$5, IF(OR($D23="ESV observed compliance", $D23 = $A$7),$D$7, $D$6)), SUMPRODUCT(HTN_volumes!$Q23:$U23,HTN_volumes!$Q$13:$U$13)+HTN_volumes!$O23,0)</f>
        <v>0</v>
      </c>
      <c r="P23" s="286">
        <f>IF(P$11=$D$6, HTN_volumes!$M23,0)</f>
        <v>0</v>
      </c>
      <c r="Q23" s="285">
        <f>IF(Q$11=$D$6, HTN_volumes!$J23*HTN_volumes!$K23,0)</f>
        <v>0</v>
      </c>
      <c r="R23" s="285">
        <f>IF(R$11=IF($D23=$A$5, $D$5, IF(OR($D23="ESV observed compliance", $D23 = $A$7),$D$7, $D$6)), SUMPRODUCT(HTN_volumes!$Q23:$U23,HTN_volumes!$Q$13:$U$13)+HTN_volumes!$O23,0)</f>
        <v>0</v>
      </c>
      <c r="S23" s="286">
        <f>IF(S$11=$D$6, HTN_volumes!$M23,0)</f>
        <v>0</v>
      </c>
      <c r="T23" s="285">
        <f>IF(T$11=$D$6, HTN_volumes!$J23*HTN_volumes!$K23,0)</f>
        <v>0</v>
      </c>
      <c r="U23" s="285">
        <f>IF(U$11=IF($D23=$A$5, $D$5, IF(OR($D23="ESV observed compliance", $D23 = $A$7),$D$7, $D$6)), SUMPRODUCT(HTN_volumes!$Q23:$U23,HTN_volumes!$Q$13:$U$13)+HTN_volumes!$O23,0)</f>
        <v>0</v>
      </c>
      <c r="V23" s="286">
        <f>IF(V$11=$D$6, HTN_volumes!$M23,0)</f>
        <v>0</v>
      </c>
      <c r="W23" s="285">
        <f>IF(W$11=$D$6, HTN_volumes!$J23*HTN_volumes!$K23,0)</f>
        <v>0</v>
      </c>
      <c r="X23" s="285">
        <f>IF(X$11=IF($D23=$A$5, $D$5, IF(OR($D23="ESV observed compliance", $D23 = $A$7),$D$7, $D$6)), SUMPRODUCT(HTN_volumes!$Q23:$U23,HTN_volumes!$Q$13:$U$13)+HTN_volumes!$O23,0)</f>
        <v>0</v>
      </c>
      <c r="Y23" s="286">
        <f>IF(Y$11=$D$6, HTN_volumes!$M23,0)</f>
        <v>0</v>
      </c>
      <c r="Z23" s="285">
        <f>IF(Z$11=$D$6, HTN_volumes!$J23*HTN_volumes!$K23,0)</f>
        <v>0</v>
      </c>
      <c r="AA23" s="285">
        <f>IF(AA$11=IF($D23=$A$5, $D$5, IF(OR($D23="ESV observed compliance", $D23 = $A$7),$D$7, $D$6)), SUMPRODUCT(HTN_volumes!$Q23:$U23,HTN_volumes!$Q$13:$U$13)+HTN_volumes!$O23,0)</f>
        <v>0</v>
      </c>
      <c r="AB23" s="286">
        <f>IF(AB$11=$D$6, HTN_volumes!$M23,0)</f>
        <v>0</v>
      </c>
      <c r="AC23" s="131"/>
      <c r="AD23" s="287">
        <f t="shared" si="18"/>
        <v>0</v>
      </c>
      <c r="AE23" s="287">
        <f t="shared" ca="1" si="18"/>
        <v>810122.58872696781</v>
      </c>
      <c r="AF23" s="287">
        <f t="shared" si="18"/>
        <v>0</v>
      </c>
      <c r="AG23" s="287">
        <f t="shared" si="18"/>
        <v>0</v>
      </c>
      <c r="AH23" s="287">
        <f t="shared" si="18"/>
        <v>0</v>
      </c>
      <c r="AI23" s="287">
        <f t="shared" si="18"/>
        <v>0</v>
      </c>
      <c r="AJ23" s="287">
        <f t="shared" si="18"/>
        <v>0</v>
      </c>
      <c r="AK23" s="131"/>
      <c r="AL23" s="287">
        <f t="shared" ca="1" si="20"/>
        <v>810122.58872696781</v>
      </c>
    </row>
    <row r="24" spans="2:38">
      <c r="D24" t="s">
        <v>20</v>
      </c>
      <c r="F24" s="12"/>
      <c r="G24" s="103"/>
      <c r="H24" s="288">
        <f>IF(H$11=$D$6, HTN_volumes!$J24*HTN_volumes!$K24,0)</f>
        <v>0</v>
      </c>
      <c r="I24" s="285">
        <f>IF(I$11=IF($D24=$A$5, $D$5, IF(OR($D24="ESV observed compliance", $D24 = $A$7),$D$7, $D$6)), SUMPRODUCT(HTN_volumes!$Q24:$U24,HTN_volumes!$Q$13:$U$13)+HTN_volumes!$O24,0)</f>
        <v>0</v>
      </c>
      <c r="J24" s="286">
        <f>IF(J$11=$D$6, HTN_volumes!$M24,0)</f>
        <v>0</v>
      </c>
      <c r="K24" s="285">
        <f>IF(K$11=$D$6, HTN_volumes!$J24*HTN_volumes!$K24,0)</f>
        <v>10244.800528419282</v>
      </c>
      <c r="L24" s="285">
        <f ca="1">IF(L$11=IF($D24=$A$5, $D$5, IF(OR($D24="ESV observed compliance", $D24 = $A$7),$D$7, $D$6)), SUMPRODUCT(HTN_volumes!$Q24:$U24,HTN_volumes!$Q$13:$U$13)+HTN_volumes!$O24,0)</f>
        <v>118155.48770541282</v>
      </c>
      <c r="M24" s="286">
        <f>IF(M$11=$D$6, HTN_volumes!$M24,0)</f>
        <v>0</v>
      </c>
      <c r="N24" s="285">
        <f>IF(N$11=$D$6, HTN_volumes!$J24*HTN_volumes!$K24,0)</f>
        <v>0</v>
      </c>
      <c r="O24" s="285">
        <f>IF(O$11=IF($D24=$A$5, $D$5, IF(OR($D24="ESV observed compliance", $D24 = $A$7),$D$7, $D$6)), SUMPRODUCT(HTN_volumes!$Q24:$U24,HTN_volumes!$Q$13:$U$13)+HTN_volumes!$O24,0)</f>
        <v>0</v>
      </c>
      <c r="P24" s="286">
        <f>IF(P$11=$D$6, HTN_volumes!$M24,0)</f>
        <v>0</v>
      </c>
      <c r="Q24" s="285">
        <f>IF(Q$11=$D$6, HTN_volumes!$J24*HTN_volumes!$K24,0)</f>
        <v>0</v>
      </c>
      <c r="R24" s="285">
        <f>IF(R$11=IF($D24=$A$5, $D$5, IF(OR($D24="ESV observed compliance", $D24 = $A$7),$D$7, $D$6)), SUMPRODUCT(HTN_volumes!$Q24:$U24,HTN_volumes!$Q$13:$U$13)+HTN_volumes!$O24,0)</f>
        <v>0</v>
      </c>
      <c r="S24" s="286">
        <f>IF(S$11=$D$6, HTN_volumes!$M24,0)</f>
        <v>0</v>
      </c>
      <c r="T24" s="285">
        <f>IF(T$11=$D$6, HTN_volumes!$J24*HTN_volumes!$K24,0)</f>
        <v>0</v>
      </c>
      <c r="U24" s="285">
        <f>IF(U$11=IF($D24=$A$5, $D$5, IF(OR($D24="ESV observed compliance", $D24 = $A$7),$D$7, $D$6)), SUMPRODUCT(HTN_volumes!$Q24:$U24,HTN_volumes!$Q$13:$U$13)+HTN_volumes!$O24,0)</f>
        <v>0</v>
      </c>
      <c r="V24" s="286">
        <f>IF(V$11=$D$6, HTN_volumes!$M24,0)</f>
        <v>0</v>
      </c>
      <c r="W24" s="285">
        <f>IF(W$11=$D$6, HTN_volumes!$J24*HTN_volumes!$K24,0)</f>
        <v>0</v>
      </c>
      <c r="X24" s="285">
        <f>IF(X$11=IF($D24=$A$5, $D$5, IF(OR($D24="ESV observed compliance", $D24 = $A$7),$D$7, $D$6)), SUMPRODUCT(HTN_volumes!$Q24:$U24,HTN_volumes!$Q$13:$U$13)+HTN_volumes!$O24,0)</f>
        <v>0</v>
      </c>
      <c r="Y24" s="286">
        <f>IF(Y$11=$D$6, HTN_volumes!$M24,0)</f>
        <v>0</v>
      </c>
      <c r="Z24" s="285">
        <f>IF(Z$11=$D$6, HTN_volumes!$J24*HTN_volumes!$K24,0)</f>
        <v>0</v>
      </c>
      <c r="AA24" s="285">
        <f>IF(AA$11=IF($D24=$A$5, $D$5, IF(OR($D24="ESV observed compliance", $D24 = $A$7),$D$7, $D$6)), SUMPRODUCT(HTN_volumes!$Q24:$U24,HTN_volumes!$Q$13:$U$13)+HTN_volumes!$O24,0)</f>
        <v>0</v>
      </c>
      <c r="AB24" s="286">
        <f>IF(AB$11=$D$6, HTN_volumes!$M24,0)</f>
        <v>0</v>
      </c>
      <c r="AC24" s="131"/>
      <c r="AD24" s="287">
        <f t="shared" ref="AD24:AJ38" si="21">SUMIF($H$11:$AB$11,AD$11, $H24:$AB24)</f>
        <v>0</v>
      </c>
      <c r="AE24" s="287">
        <f t="shared" ca="1" si="21"/>
        <v>128400.28823383209</v>
      </c>
      <c r="AF24" s="287">
        <f t="shared" si="21"/>
        <v>0</v>
      </c>
      <c r="AG24" s="287">
        <f t="shared" si="21"/>
        <v>0</v>
      </c>
      <c r="AH24" s="287">
        <f t="shared" si="21"/>
        <v>0</v>
      </c>
      <c r="AI24" s="287">
        <f t="shared" si="21"/>
        <v>0</v>
      </c>
      <c r="AJ24" s="287">
        <f t="shared" si="21"/>
        <v>0</v>
      </c>
      <c r="AK24" s="131"/>
      <c r="AL24" s="287">
        <f t="shared" ref="AL24:AL38" ca="1" si="22">SUM(AD24:AJ24)</f>
        <v>128400.28823383209</v>
      </c>
    </row>
    <row r="25" spans="2:38">
      <c r="D25" t="s">
        <v>105</v>
      </c>
      <c r="F25" s="12"/>
      <c r="G25" s="103"/>
      <c r="H25" s="288">
        <f>IF(H$11=$D$6, HTN_volumes!$J25*HTN_volumes!$K25,0)</f>
        <v>0</v>
      </c>
      <c r="I25" s="285">
        <f>IF(I$11=IF($D25=$A$5, $D$5, IF(OR($D25="ESV observed compliance", $D25 = $A$7),$D$7, $D$6)), SUMPRODUCT(HTN_volumes!$Q25:$U25,HTN_volumes!$Q$13:$U$13)+HTN_volumes!$O25,0)</f>
        <v>0</v>
      </c>
      <c r="J25" s="286">
        <f>IF(J$11=$D$6, HTN_volumes!$M25,0)</f>
        <v>0</v>
      </c>
      <c r="K25" s="285">
        <f>IF(K$11=$D$6, HTN_volumes!$J25*HTN_volumes!$K25,0)</f>
        <v>371730.46267588821</v>
      </c>
      <c r="L25" s="285">
        <f ca="1">IF(L$11=IF($D25=$A$5, $D$5, IF(OR($D25="ESV observed compliance", $D25 = $A$7),$D$7, $D$6)), SUMPRODUCT(HTN_volumes!$Q25:$U25,HTN_volumes!$Q$13:$U$13)+HTN_volumes!$O25,0)</f>
        <v>160074.43618304149</v>
      </c>
      <c r="M25" s="286">
        <f>IF(M$11=$D$6, HTN_volumes!$M25,0)</f>
        <v>0</v>
      </c>
      <c r="N25" s="285">
        <f>IF(N$11=$D$6, HTN_volumes!$J25*HTN_volumes!$K25,0)</f>
        <v>0</v>
      </c>
      <c r="O25" s="285">
        <f>IF(O$11=IF($D25=$A$5, $D$5, IF(OR($D25="ESV observed compliance", $D25 = $A$7),$D$7, $D$6)), SUMPRODUCT(HTN_volumes!$Q25:$U25,HTN_volumes!$Q$13:$U$13)+HTN_volumes!$O25,0)</f>
        <v>0</v>
      </c>
      <c r="P25" s="286">
        <f>IF(P$11=$D$6, HTN_volumes!$M25,0)</f>
        <v>0</v>
      </c>
      <c r="Q25" s="285">
        <f>IF(Q$11=$D$6, HTN_volumes!$J25*HTN_volumes!$K25,0)</f>
        <v>0</v>
      </c>
      <c r="R25" s="285">
        <f>IF(R$11=IF($D25=$A$5, $D$5, IF(OR($D25="ESV observed compliance", $D25 = $A$7),$D$7, $D$6)), SUMPRODUCT(HTN_volumes!$Q25:$U25,HTN_volumes!$Q$13:$U$13)+HTN_volumes!$O25,0)</f>
        <v>0</v>
      </c>
      <c r="S25" s="286">
        <f>IF(S$11=$D$6, HTN_volumes!$M25,0)</f>
        <v>0</v>
      </c>
      <c r="T25" s="285">
        <f>IF(T$11=$D$6, HTN_volumes!$J25*HTN_volumes!$K25,0)</f>
        <v>0</v>
      </c>
      <c r="U25" s="285">
        <f>IF(U$11=IF($D25=$A$5, $D$5, IF(OR($D25="ESV observed compliance", $D25 = $A$7),$D$7, $D$6)), SUMPRODUCT(HTN_volumes!$Q25:$U25,HTN_volumes!$Q$13:$U$13)+HTN_volumes!$O25,0)</f>
        <v>0</v>
      </c>
      <c r="V25" s="286">
        <f>IF(V$11=$D$6, HTN_volumes!$M25,0)</f>
        <v>0</v>
      </c>
      <c r="W25" s="285">
        <f>IF(W$11=$D$6, HTN_volumes!$J25*HTN_volumes!$K25,0)</f>
        <v>0</v>
      </c>
      <c r="X25" s="285">
        <f>IF(X$11=IF($D25=$A$5, $D$5, IF(OR($D25="ESV observed compliance", $D25 = $A$7),$D$7, $D$6)), SUMPRODUCT(HTN_volumes!$Q25:$U25,HTN_volumes!$Q$13:$U$13)+HTN_volumes!$O25,0)</f>
        <v>0</v>
      </c>
      <c r="Y25" s="286">
        <f>IF(Y$11=$D$6, HTN_volumes!$M25,0)</f>
        <v>0</v>
      </c>
      <c r="Z25" s="285">
        <f>IF(Z$11=$D$6, HTN_volumes!$J25*HTN_volumes!$K25,0)</f>
        <v>0</v>
      </c>
      <c r="AA25" s="285">
        <f>IF(AA$11=IF($D25=$A$5, $D$5, IF(OR($D25="ESV observed compliance", $D25 = $A$7),$D$7, $D$6)), SUMPRODUCT(HTN_volumes!$Q25:$U25,HTN_volumes!$Q$13:$U$13)+HTN_volumes!$O25,0)</f>
        <v>0</v>
      </c>
      <c r="AB25" s="286">
        <f>IF(AB$11=$D$6, HTN_volumes!$M25,0)</f>
        <v>0</v>
      </c>
      <c r="AC25" s="131"/>
      <c r="AD25" s="287">
        <f t="shared" si="21"/>
        <v>0</v>
      </c>
      <c r="AE25" s="287">
        <f t="shared" ca="1" si="21"/>
        <v>531804.89885892975</v>
      </c>
      <c r="AF25" s="287">
        <f t="shared" si="21"/>
        <v>0</v>
      </c>
      <c r="AG25" s="287">
        <f t="shared" si="21"/>
        <v>0</v>
      </c>
      <c r="AH25" s="287">
        <f t="shared" si="21"/>
        <v>0</v>
      </c>
      <c r="AI25" s="287">
        <f t="shared" si="21"/>
        <v>0</v>
      </c>
      <c r="AJ25" s="287">
        <f t="shared" si="21"/>
        <v>0</v>
      </c>
      <c r="AK25" s="131"/>
      <c r="AL25" s="287">
        <f t="shared" ca="1" si="22"/>
        <v>531804.89885892975</v>
      </c>
    </row>
    <row r="26" spans="2:38">
      <c r="D26" t="s">
        <v>106</v>
      </c>
      <c r="F26" s="12"/>
      <c r="G26" s="103"/>
      <c r="H26" s="288">
        <f>IF(H$11=$D$6, HTN_volumes!$J26*HTN_volumes!$K26,0)</f>
        <v>0</v>
      </c>
      <c r="I26" s="285">
        <f>IF(I$11=IF($D26=$A$5, $D$5, IF(OR($D26="ESV observed compliance", $D26 = $A$7),$D$7, $D$6)), SUMPRODUCT(HTN_volumes!$Q26:$U26,HTN_volumes!$Q$13:$U$13)+HTN_volumes!$O26,0)</f>
        <v>0</v>
      </c>
      <c r="J26" s="286">
        <f>IF(J$11=$D$6, HTN_volumes!$M26,0)</f>
        <v>0</v>
      </c>
      <c r="K26" s="285">
        <f>IF(K$11=$D$6, HTN_volumes!$J26*HTN_volumes!$K26,0)</f>
        <v>13958.422692315415</v>
      </c>
      <c r="L26" s="285">
        <f ca="1">IF(L$11=IF($D26=$A$5, $D$5, IF(OR($D26="ESV observed compliance", $D26 = $A$7),$D$7, $D$6)), SUMPRODUCT(HTN_volumes!$Q26:$U26,HTN_volumes!$Q$13:$U$13)+HTN_volumes!$O26,0)</f>
        <v>8077.1294313374347</v>
      </c>
      <c r="M26" s="286">
        <f>IF(M$11=$D$6, HTN_volumes!$M26,0)</f>
        <v>0</v>
      </c>
      <c r="N26" s="285">
        <f>IF(N$11=$D$6, HTN_volumes!$J26*HTN_volumes!$K26,0)</f>
        <v>0</v>
      </c>
      <c r="O26" s="285">
        <f>IF(O$11=IF($D26=$A$5, $D$5, IF(OR($D26="ESV observed compliance", $D26 = $A$7),$D$7, $D$6)), SUMPRODUCT(HTN_volumes!$Q26:$U26,HTN_volumes!$Q$13:$U$13)+HTN_volumes!$O26,0)</f>
        <v>0</v>
      </c>
      <c r="P26" s="286">
        <f>IF(P$11=$D$6, HTN_volumes!$M26,0)</f>
        <v>0</v>
      </c>
      <c r="Q26" s="285">
        <f>IF(Q$11=$D$6, HTN_volumes!$J26*HTN_volumes!$K26,0)</f>
        <v>0</v>
      </c>
      <c r="R26" s="285">
        <f>IF(R$11=IF($D26=$A$5, $D$5, IF(OR($D26="ESV observed compliance", $D26 = $A$7),$D$7, $D$6)), SUMPRODUCT(HTN_volumes!$Q26:$U26,HTN_volumes!$Q$13:$U$13)+HTN_volumes!$O26,0)</f>
        <v>0</v>
      </c>
      <c r="S26" s="286">
        <f>IF(S$11=$D$6, HTN_volumes!$M26,0)</f>
        <v>0</v>
      </c>
      <c r="T26" s="285">
        <f>IF(T$11=$D$6, HTN_volumes!$J26*HTN_volumes!$K26,0)</f>
        <v>0</v>
      </c>
      <c r="U26" s="285">
        <f>IF(U$11=IF($D26=$A$5, $D$5, IF(OR($D26="ESV observed compliance", $D26 = $A$7),$D$7, $D$6)), SUMPRODUCT(HTN_volumes!$Q26:$U26,HTN_volumes!$Q$13:$U$13)+HTN_volumes!$O26,0)</f>
        <v>0</v>
      </c>
      <c r="V26" s="286">
        <f>IF(V$11=$D$6, HTN_volumes!$M26,0)</f>
        <v>0</v>
      </c>
      <c r="W26" s="285">
        <f>IF(W$11=$D$6, HTN_volumes!$J26*HTN_volumes!$K26,0)</f>
        <v>0</v>
      </c>
      <c r="X26" s="285">
        <f>IF(X$11=IF($D26=$A$5, $D$5, IF(OR($D26="ESV observed compliance", $D26 = $A$7),$D$7, $D$6)), SUMPRODUCT(HTN_volumes!$Q26:$U26,HTN_volumes!$Q$13:$U$13)+HTN_volumes!$O26,0)</f>
        <v>0</v>
      </c>
      <c r="Y26" s="286">
        <f>IF(Y$11=$D$6, HTN_volumes!$M26,0)</f>
        <v>0</v>
      </c>
      <c r="Z26" s="285">
        <f>IF(Z$11=$D$6, HTN_volumes!$J26*HTN_volumes!$K26,0)</f>
        <v>0</v>
      </c>
      <c r="AA26" s="285">
        <f>IF(AA$11=IF($D26=$A$5, $D$5, IF(OR($D26="ESV observed compliance", $D26 = $A$7),$D$7, $D$6)), SUMPRODUCT(HTN_volumes!$Q26:$U26,HTN_volumes!$Q$13:$U$13)+HTN_volumes!$O26,0)</f>
        <v>0</v>
      </c>
      <c r="AB26" s="286">
        <f>IF(AB$11=$D$6, HTN_volumes!$M26,0)</f>
        <v>0</v>
      </c>
      <c r="AC26" s="131"/>
      <c r="AD26" s="287">
        <f t="shared" si="21"/>
        <v>0</v>
      </c>
      <c r="AE26" s="287">
        <f t="shared" ca="1" si="21"/>
        <v>22035.552123652851</v>
      </c>
      <c r="AF26" s="287">
        <f t="shared" si="21"/>
        <v>0</v>
      </c>
      <c r="AG26" s="287">
        <f t="shared" si="21"/>
        <v>0</v>
      </c>
      <c r="AH26" s="287">
        <f t="shared" si="21"/>
        <v>0</v>
      </c>
      <c r="AI26" s="287">
        <f t="shared" si="21"/>
        <v>0</v>
      </c>
      <c r="AJ26" s="287">
        <f t="shared" si="21"/>
        <v>0</v>
      </c>
      <c r="AK26" s="131"/>
      <c r="AL26" s="287">
        <f t="shared" ca="1" si="22"/>
        <v>22035.552123652851</v>
      </c>
    </row>
    <row r="27" spans="2:38">
      <c r="D27" t="s">
        <v>107</v>
      </c>
      <c r="F27" s="12"/>
      <c r="G27" s="103"/>
      <c r="H27" s="288">
        <f>IF(H$11=$D$6, HTN_volumes!$J27*HTN_volumes!$K27,0)</f>
        <v>0</v>
      </c>
      <c r="I27" s="285">
        <f>IF(I$11=IF($D27=$A$5, $D$5, IF(OR($D27="ESV observed compliance", $D27 = $A$7),$D$7, $D$6)), SUMPRODUCT(HTN_volumes!$Q27:$U27,HTN_volumes!$Q$13:$U$13)+HTN_volumes!$O27,0)</f>
        <v>0</v>
      </c>
      <c r="J27" s="286">
        <f>IF(J$11=$D$6, HTN_volumes!$M27,0)</f>
        <v>0</v>
      </c>
      <c r="K27" s="285">
        <f>IF(K$11=$D$6, HTN_volumes!$J27*HTN_volumes!$K27,0)</f>
        <v>145694.28261157821</v>
      </c>
      <c r="L27" s="285">
        <f ca="1">IF(L$11=IF($D27=$A$5, $D$5, IF(OR($D27="ESV observed compliance", $D27 = $A$7),$D$7, $D$6)), SUMPRODUCT(HTN_volumes!$Q27:$U27,HTN_volumes!$Q$13:$U$13)+HTN_volumes!$O27,0)</f>
        <v>98292.190115224876</v>
      </c>
      <c r="M27" s="286">
        <f>IF(M$11=$D$6, HTN_volumes!$M27,0)</f>
        <v>0</v>
      </c>
      <c r="N27" s="285">
        <f>IF(N$11=$D$6, HTN_volumes!$J27*HTN_volumes!$K27,0)</f>
        <v>0</v>
      </c>
      <c r="O27" s="285">
        <f>IF(O$11=IF($D27=$A$5, $D$5, IF(OR($D27="ESV observed compliance", $D27 = $A$7),$D$7, $D$6)), SUMPRODUCT(HTN_volumes!$Q27:$U27,HTN_volumes!$Q$13:$U$13)+HTN_volumes!$O27,0)</f>
        <v>0</v>
      </c>
      <c r="P27" s="286">
        <f>IF(P$11=$D$6, HTN_volumes!$M27,0)</f>
        <v>0</v>
      </c>
      <c r="Q27" s="285">
        <f>IF(Q$11=$D$6, HTN_volumes!$J27*HTN_volumes!$K27,0)</f>
        <v>0</v>
      </c>
      <c r="R27" s="285">
        <f>IF(R$11=IF($D27=$A$5, $D$5, IF(OR($D27="ESV observed compliance", $D27 = $A$7),$D$7, $D$6)), SUMPRODUCT(HTN_volumes!$Q27:$U27,HTN_volumes!$Q$13:$U$13)+HTN_volumes!$O27,0)</f>
        <v>0</v>
      </c>
      <c r="S27" s="286">
        <f>IF(S$11=$D$6, HTN_volumes!$M27,0)</f>
        <v>0</v>
      </c>
      <c r="T27" s="285">
        <f>IF(T$11=$D$6, HTN_volumes!$J27*HTN_volumes!$K27,0)</f>
        <v>0</v>
      </c>
      <c r="U27" s="285">
        <f>IF(U$11=IF($D27=$A$5, $D$5, IF(OR($D27="ESV observed compliance", $D27 = $A$7),$D$7, $D$6)), SUMPRODUCT(HTN_volumes!$Q27:$U27,HTN_volumes!$Q$13:$U$13)+HTN_volumes!$O27,0)</f>
        <v>0</v>
      </c>
      <c r="V27" s="286">
        <f>IF(V$11=$D$6, HTN_volumes!$M27,0)</f>
        <v>0</v>
      </c>
      <c r="W27" s="285">
        <f>IF(W$11=$D$6, HTN_volumes!$J27*HTN_volumes!$K27,0)</f>
        <v>0</v>
      </c>
      <c r="X27" s="285">
        <f>IF(X$11=IF($D27=$A$5, $D$5, IF(OR($D27="ESV observed compliance", $D27 = $A$7),$D$7, $D$6)), SUMPRODUCT(HTN_volumes!$Q27:$U27,HTN_volumes!$Q$13:$U$13)+HTN_volumes!$O27,0)</f>
        <v>0</v>
      </c>
      <c r="Y27" s="286">
        <f>IF(Y$11=$D$6, HTN_volumes!$M27,0)</f>
        <v>0</v>
      </c>
      <c r="Z27" s="285">
        <f>IF(Z$11=$D$6, HTN_volumes!$J27*HTN_volumes!$K27,0)</f>
        <v>0</v>
      </c>
      <c r="AA27" s="285">
        <f>IF(AA$11=IF($D27=$A$5, $D$5, IF(OR($D27="ESV observed compliance", $D27 = $A$7),$D$7, $D$6)), SUMPRODUCT(HTN_volumes!$Q27:$U27,HTN_volumes!$Q$13:$U$13)+HTN_volumes!$O27,0)</f>
        <v>0</v>
      </c>
      <c r="AB27" s="286">
        <f>IF(AB$11=$D$6, HTN_volumes!$M27,0)</f>
        <v>0</v>
      </c>
      <c r="AC27" s="131"/>
      <c r="AD27" s="287">
        <f t="shared" si="21"/>
        <v>0</v>
      </c>
      <c r="AE27" s="287">
        <f t="shared" ca="1" si="21"/>
        <v>243986.4727268031</v>
      </c>
      <c r="AF27" s="287">
        <f t="shared" si="21"/>
        <v>0</v>
      </c>
      <c r="AG27" s="287">
        <f t="shared" si="21"/>
        <v>0</v>
      </c>
      <c r="AH27" s="287">
        <f t="shared" si="21"/>
        <v>0</v>
      </c>
      <c r="AI27" s="287">
        <f t="shared" si="21"/>
        <v>0</v>
      </c>
      <c r="AJ27" s="287">
        <f t="shared" si="21"/>
        <v>0</v>
      </c>
      <c r="AK27" s="131"/>
      <c r="AL27" s="287">
        <f t="shared" ca="1" si="22"/>
        <v>243986.4727268031</v>
      </c>
    </row>
    <row r="28" spans="2:38">
      <c r="D28" t="s">
        <v>126</v>
      </c>
      <c r="F28" s="12"/>
      <c r="G28" s="103"/>
      <c r="H28" s="288">
        <f>IF(H$11=$D$6, HTN_volumes!$J28*HTN_volumes!$K28,0)</f>
        <v>0</v>
      </c>
      <c r="I28" s="285">
        <f>IF(I$11=IF($D28=$A$5, $D$5, IF(OR($D28="ESV observed compliance", $D28 = $A$7),$D$7, $D$6)), SUMPRODUCT(HTN_volumes!$Q28:$U28,HTN_volumes!$Q$13:$U$13)+HTN_volumes!$O28,0)</f>
        <v>0</v>
      </c>
      <c r="J28" s="286">
        <f>IF(J$11=$D$6, HTN_volumes!$M28,0)</f>
        <v>0</v>
      </c>
      <c r="K28" s="285">
        <f>IF(K$11=$D$6, HTN_volumes!$J28*HTN_volumes!$K28,0)</f>
        <v>1159367.9999999946</v>
      </c>
      <c r="L28" s="285">
        <f ca="1">IF(L$11=IF($D28=$A$5, $D$5, IF(OR($D28="ESV observed compliance", $D28 = $A$7),$D$7, $D$6)), SUMPRODUCT(HTN_volumes!$Q28:$U28,HTN_volumes!$Q$13:$U$13)+HTN_volumes!$O28,0)</f>
        <v>0</v>
      </c>
      <c r="M28" s="286">
        <f>IF(M$11=$D$6, HTN_volumes!$M28,0)</f>
        <v>0</v>
      </c>
      <c r="N28" s="285">
        <f>IF(N$11=$D$6, HTN_volumes!$J28*HTN_volumes!$K28,0)</f>
        <v>0</v>
      </c>
      <c r="O28" s="285">
        <f>IF(O$11=IF($D28=$A$5, $D$5, IF(OR($D28="ESV observed compliance", $D28 = $A$7),$D$7, $D$6)), SUMPRODUCT(HTN_volumes!$Q28:$U28,HTN_volumes!$Q$13:$U$13)+HTN_volumes!$O28,0)</f>
        <v>0</v>
      </c>
      <c r="P28" s="286">
        <f>IF(P$11=$D$6, HTN_volumes!$M28,0)</f>
        <v>0</v>
      </c>
      <c r="Q28" s="285">
        <f>IF(Q$11=$D$6, HTN_volumes!$J28*HTN_volumes!$K28,0)</f>
        <v>0</v>
      </c>
      <c r="R28" s="285">
        <f>IF(R$11=IF($D28=$A$5, $D$5, IF(OR($D28="ESV observed compliance", $D28 = $A$7),$D$7, $D$6)), SUMPRODUCT(HTN_volumes!$Q28:$U28,HTN_volumes!$Q$13:$U$13)+HTN_volumes!$O28,0)</f>
        <v>0</v>
      </c>
      <c r="S28" s="286">
        <f>IF(S$11=$D$6, HTN_volumes!$M28,0)</f>
        <v>0</v>
      </c>
      <c r="T28" s="285">
        <f>IF(T$11=$D$6, HTN_volumes!$J28*HTN_volumes!$K28,0)</f>
        <v>0</v>
      </c>
      <c r="U28" s="285">
        <f>IF(U$11=IF($D28=$A$5, $D$5, IF(OR($D28="ESV observed compliance", $D28 = $A$7),$D$7, $D$6)), SUMPRODUCT(HTN_volumes!$Q28:$U28,HTN_volumes!$Q$13:$U$13)+HTN_volumes!$O28,0)</f>
        <v>0</v>
      </c>
      <c r="V28" s="286">
        <f>IF(V$11=$D$6, HTN_volumes!$M28,0)</f>
        <v>0</v>
      </c>
      <c r="W28" s="285">
        <f>IF(W$11=$D$6, HTN_volumes!$J28*HTN_volumes!$K28,0)</f>
        <v>0</v>
      </c>
      <c r="X28" s="285">
        <f>IF(X$11=IF($D28=$A$5, $D$5, IF(OR($D28="ESV observed compliance", $D28 = $A$7),$D$7, $D$6)), SUMPRODUCT(HTN_volumes!$Q28:$U28,HTN_volumes!$Q$13:$U$13)+HTN_volumes!$O28,0)</f>
        <v>0</v>
      </c>
      <c r="Y28" s="286">
        <f>IF(Y$11=$D$6, HTN_volumes!$M28,0)</f>
        <v>0</v>
      </c>
      <c r="Z28" s="285">
        <f>IF(Z$11=$D$6, HTN_volumes!$J28*HTN_volumes!$K28,0)</f>
        <v>0</v>
      </c>
      <c r="AA28" s="285">
        <f>IF(AA$11=IF($D28=$A$5, $D$5, IF(OR($D28="ESV observed compliance", $D28 = $A$7),$D$7, $D$6)), SUMPRODUCT(HTN_volumes!$Q28:$U28,HTN_volumes!$Q$13:$U$13)+HTN_volumes!$O28,0)</f>
        <v>0</v>
      </c>
      <c r="AB28" s="286">
        <f>IF(AB$11=$D$6, HTN_volumes!$M28,0)</f>
        <v>0</v>
      </c>
      <c r="AC28" s="131"/>
      <c r="AD28" s="287">
        <f t="shared" si="21"/>
        <v>0</v>
      </c>
      <c r="AE28" s="287">
        <f t="shared" ca="1" si="21"/>
        <v>1159367.9999999946</v>
      </c>
      <c r="AF28" s="287">
        <f t="shared" si="21"/>
        <v>0</v>
      </c>
      <c r="AG28" s="287">
        <f t="shared" si="21"/>
        <v>0</v>
      </c>
      <c r="AH28" s="287">
        <f t="shared" si="21"/>
        <v>0</v>
      </c>
      <c r="AI28" s="287">
        <f t="shared" si="21"/>
        <v>0</v>
      </c>
      <c r="AJ28" s="287">
        <f t="shared" si="21"/>
        <v>0</v>
      </c>
      <c r="AK28" s="131"/>
      <c r="AL28" s="287">
        <f t="shared" ca="1" si="22"/>
        <v>1159367.9999999946</v>
      </c>
    </row>
    <row r="29" spans="2:38">
      <c r="D29" t="s">
        <v>137</v>
      </c>
      <c r="F29" s="12"/>
      <c r="G29" s="103"/>
      <c r="H29" s="288">
        <f>IF(H$11=$D$6, HTN_volumes!$J29*HTN_volumes!$K29,0)</f>
        <v>0</v>
      </c>
      <c r="I29" s="285">
        <f>IF(I$11=IF($D29=$A$5, $D$5, IF(OR($D29="ESV observed compliance", $D29 = $A$7),$D$7, $D$6)), SUMPRODUCT(HTN_volumes!$Q29:$U29,HTN_volumes!$Q$13:$U$13)+HTN_volumes!$O29,0)</f>
        <v>0</v>
      </c>
      <c r="J29" s="286">
        <f>IF(J$11=$D$6, HTN_volumes!$M29,0)</f>
        <v>0</v>
      </c>
      <c r="K29" s="285">
        <f>IF(K$11=$D$6, HTN_volumes!$J29*HTN_volumes!$K29,0)</f>
        <v>298279.49188273284</v>
      </c>
      <c r="L29" s="285">
        <f ca="1">IF(L$11=IF($D29=$A$5, $D$5, IF(OR($D29="ESV observed compliance", $D29 = $A$7),$D$7, $D$6)), SUMPRODUCT(HTN_volumes!$Q29:$U29,HTN_volumes!$Q$13:$U$13)+HTN_volumes!$O29,0)</f>
        <v>0</v>
      </c>
      <c r="M29" s="286">
        <f>IF(M$11=$D$6, HTN_volumes!$M29,0)</f>
        <v>0</v>
      </c>
      <c r="N29" s="285">
        <f>IF(N$11=$D$6, HTN_volumes!$J29*HTN_volumes!$K29,0)</f>
        <v>0</v>
      </c>
      <c r="O29" s="285">
        <f>IF(O$11=IF($D29=$A$5, $D$5, IF(OR($D29="ESV observed compliance", $D29 = $A$7),$D$7, $D$6)), SUMPRODUCT(HTN_volumes!$Q29:$U29,HTN_volumes!$Q$13:$U$13)+HTN_volumes!$O29,0)</f>
        <v>0</v>
      </c>
      <c r="P29" s="286">
        <f>IF(P$11=$D$6, HTN_volumes!$M29,0)</f>
        <v>0</v>
      </c>
      <c r="Q29" s="285">
        <f>IF(Q$11=$D$6, HTN_volumes!$J29*HTN_volumes!$K29,0)</f>
        <v>0</v>
      </c>
      <c r="R29" s="285">
        <f>IF(R$11=IF($D29=$A$5, $D$5, IF(OR($D29="ESV observed compliance", $D29 = $A$7),$D$7, $D$6)), SUMPRODUCT(HTN_volumes!$Q29:$U29,HTN_volumes!$Q$13:$U$13)+HTN_volumes!$O29,0)</f>
        <v>0</v>
      </c>
      <c r="S29" s="286">
        <f>IF(S$11=$D$6, HTN_volumes!$M29,0)</f>
        <v>0</v>
      </c>
      <c r="T29" s="285">
        <f>IF(T$11=$D$6, HTN_volumes!$J29*HTN_volumes!$K29,0)</f>
        <v>0</v>
      </c>
      <c r="U29" s="285">
        <f>IF(U$11=IF($D29=$A$5, $D$5, IF(OR($D29="ESV observed compliance", $D29 = $A$7),$D$7, $D$6)), SUMPRODUCT(HTN_volumes!$Q29:$U29,HTN_volumes!$Q$13:$U$13)+HTN_volumes!$O29,0)</f>
        <v>0</v>
      </c>
      <c r="V29" s="286">
        <f>IF(V$11=$D$6, HTN_volumes!$M29,0)</f>
        <v>0</v>
      </c>
      <c r="W29" s="285">
        <f>IF(W$11=$D$6, HTN_volumes!$J29*HTN_volumes!$K29,0)</f>
        <v>0</v>
      </c>
      <c r="X29" s="285">
        <f>IF(X$11=IF($D29=$A$5, $D$5, IF(OR($D29="ESV observed compliance", $D29 = $A$7),$D$7, $D$6)), SUMPRODUCT(HTN_volumes!$Q29:$U29,HTN_volumes!$Q$13:$U$13)+HTN_volumes!$O29,0)</f>
        <v>0</v>
      </c>
      <c r="Y29" s="286">
        <f>IF(Y$11=$D$6, HTN_volumes!$M29,0)</f>
        <v>0</v>
      </c>
      <c r="Z29" s="285">
        <f>IF(Z$11=$D$6, HTN_volumes!$J29*HTN_volumes!$K29,0)</f>
        <v>0</v>
      </c>
      <c r="AA29" s="285">
        <f>IF(AA$11=IF($D29=$A$5, $D$5, IF(OR($D29="ESV observed compliance", $D29 = $A$7),$D$7, $D$6)), SUMPRODUCT(HTN_volumes!$Q29:$U29,HTN_volumes!$Q$13:$U$13)+HTN_volumes!$O29,0)</f>
        <v>0</v>
      </c>
      <c r="AB29" s="286">
        <f>IF(AB$11=$D$6, HTN_volumes!$M29,0)</f>
        <v>0</v>
      </c>
      <c r="AC29" s="131"/>
      <c r="AD29" s="287">
        <f t="shared" si="21"/>
        <v>0</v>
      </c>
      <c r="AE29" s="287">
        <f t="shared" ca="1" si="21"/>
        <v>298279.49188273284</v>
      </c>
      <c r="AF29" s="287">
        <f t="shared" si="21"/>
        <v>0</v>
      </c>
      <c r="AG29" s="287">
        <f t="shared" si="21"/>
        <v>0</v>
      </c>
      <c r="AH29" s="287">
        <f t="shared" si="21"/>
        <v>0</v>
      </c>
      <c r="AI29" s="287">
        <f t="shared" si="21"/>
        <v>0</v>
      </c>
      <c r="AJ29" s="287">
        <f t="shared" si="21"/>
        <v>0</v>
      </c>
      <c r="AK29" s="131"/>
      <c r="AL29" s="287">
        <f t="shared" ca="1" si="22"/>
        <v>298279.49188273284</v>
      </c>
    </row>
    <row r="30" spans="2:38" s="265" customFormat="1">
      <c r="D30" s="265" t="s">
        <v>165</v>
      </c>
      <c r="F30" s="12"/>
      <c r="G30" s="103"/>
      <c r="H30" s="288">
        <f>IF(H$11=$D$6, HTN_volumes!$J30*HTN_volumes!$K30,0)</f>
        <v>0</v>
      </c>
      <c r="I30" s="285">
        <f>IF(I$11=IF($D30=$A$5, $D$5, IF(OR($D30="ESV observed compliance", $D30 = $A$7),$D$7, $D$6)), SUMPRODUCT(HTN_volumes!$Q30:$U30,HTN_volumes!$Q$13:$U$13)+HTN_volumes!$O30,0)</f>
        <v>0</v>
      </c>
      <c r="J30" s="286">
        <f>IF(J$11=$D$6, HTN_volumes!$M30,0)</f>
        <v>0</v>
      </c>
      <c r="K30" s="285">
        <f>IF(K$11=$D$6, HTN_volumes!$J30*HTN_volumes!$K30,0)</f>
        <v>6030.2312242146181</v>
      </c>
      <c r="L30" s="285">
        <f ca="1">IF(L$11=IF($D30=$A$5, $D$5, IF(OR($D30="ESV observed compliance", $D30 = $A$7),$D$7, $D$6)), SUMPRODUCT(HTN_volumes!$Q30:$U30,HTN_volumes!$Q$13:$U$13)+HTN_volumes!$O30,0)</f>
        <v>12994.697222183895</v>
      </c>
      <c r="M30" s="286">
        <f>IF(M$11=$D$6, HTN_volumes!$M30,0)</f>
        <v>0</v>
      </c>
      <c r="N30" s="285">
        <f>IF(N$11=$D$6, HTN_volumes!$J30*HTN_volumes!$K30,0)</f>
        <v>0</v>
      </c>
      <c r="O30" s="285">
        <f>IF(O$11=IF($D30=$A$5, $D$5, IF(OR($D30="ESV observed compliance", $D30 = $A$7),$D$7, $D$6)), SUMPRODUCT(HTN_volumes!$Q30:$U30,HTN_volumes!$Q$13:$U$13)+HTN_volumes!$O30,0)</f>
        <v>0</v>
      </c>
      <c r="P30" s="286">
        <f>IF(P$11=$D$6, HTN_volumes!$M30,0)</f>
        <v>0</v>
      </c>
      <c r="Q30" s="285">
        <f>IF(Q$11=$D$6, HTN_volumes!$J30*HTN_volumes!$K30,0)</f>
        <v>0</v>
      </c>
      <c r="R30" s="285">
        <f>IF(R$11=IF($D30=$A$5, $D$5, IF(OR($D30="ESV observed compliance", $D30 = $A$7),$D$7, $D$6)), SUMPRODUCT(HTN_volumes!$Q30:$U30,HTN_volumes!$Q$13:$U$13)+HTN_volumes!$O30,0)</f>
        <v>0</v>
      </c>
      <c r="S30" s="286">
        <f>IF(S$11=$D$6, HTN_volumes!$M30,0)</f>
        <v>0</v>
      </c>
      <c r="T30" s="285">
        <f>IF(T$11=$D$6, HTN_volumes!$J30*HTN_volumes!$K30,0)</f>
        <v>0</v>
      </c>
      <c r="U30" s="285">
        <f>IF(U$11=IF($D30=$A$5, $D$5, IF(OR($D30="ESV observed compliance", $D30 = $A$7),$D$7, $D$6)), SUMPRODUCT(HTN_volumes!$Q30:$U30,HTN_volumes!$Q$13:$U$13)+HTN_volumes!$O30,0)</f>
        <v>0</v>
      </c>
      <c r="V30" s="286">
        <f>IF(V$11=$D$6, HTN_volumes!$M30,0)</f>
        <v>0</v>
      </c>
      <c r="W30" s="285">
        <f>IF(W$11=$D$6, HTN_volumes!$J30*HTN_volumes!$K30,0)</f>
        <v>0</v>
      </c>
      <c r="X30" s="285">
        <f>IF(X$11=IF($D30=$A$5, $D$5, IF(OR($D30="ESV observed compliance", $D30 = $A$7),$D$7, $D$6)), SUMPRODUCT(HTN_volumes!$Q30:$U30,HTN_volumes!$Q$13:$U$13)+HTN_volumes!$O30,0)</f>
        <v>0</v>
      </c>
      <c r="Y30" s="286">
        <f>IF(Y$11=$D$6, HTN_volumes!$M30,0)</f>
        <v>0</v>
      </c>
      <c r="Z30" s="285">
        <f>IF(Z$11=$D$6, HTN_volumes!$J30*HTN_volumes!$K30,0)</f>
        <v>0</v>
      </c>
      <c r="AA30" s="285">
        <f>IF(AA$11=IF($D30=$A$5, $D$5, IF(OR($D30="ESV observed compliance", $D30 = $A$7),$D$7, $D$6)), SUMPRODUCT(HTN_volumes!$Q30:$U30,HTN_volumes!$Q$13:$U$13)+HTN_volumes!$O30,0)</f>
        <v>0</v>
      </c>
      <c r="AB30" s="286">
        <f>IF(AB$11=$D$6, HTN_volumes!$M30,0)</f>
        <v>0</v>
      </c>
      <c r="AC30" s="131"/>
      <c r="AD30" s="287">
        <f t="shared" ref="AD30:AJ30" si="23">SUMIF($H$11:$AB$11,AD$11, $H30:$AB30)</f>
        <v>0</v>
      </c>
      <c r="AE30" s="287">
        <f t="shared" ca="1" si="23"/>
        <v>19024.928446398513</v>
      </c>
      <c r="AF30" s="287">
        <f t="shared" si="23"/>
        <v>0</v>
      </c>
      <c r="AG30" s="287">
        <f t="shared" si="23"/>
        <v>0</v>
      </c>
      <c r="AH30" s="287">
        <f t="shared" si="23"/>
        <v>0</v>
      </c>
      <c r="AI30" s="287">
        <f t="shared" si="23"/>
        <v>0</v>
      </c>
      <c r="AJ30" s="287">
        <f t="shared" si="23"/>
        <v>0</v>
      </c>
      <c r="AK30" s="131"/>
      <c r="AL30" s="287">
        <f ca="1">SUM(AD30:AJ30)</f>
        <v>19024.928446398513</v>
      </c>
    </row>
    <row r="31" spans="2:38">
      <c r="D31" s="267" t="s">
        <v>179</v>
      </c>
      <c r="F31" s="12"/>
      <c r="G31" s="103"/>
      <c r="H31" s="288">
        <f>IF(H$11=$D$6, HTN_volumes!$J31*HTN_volumes!$K31,0)</f>
        <v>0</v>
      </c>
      <c r="I31" s="285">
        <f>IF(I$11=IF($D31=$A$5, $D$5, IF(OR($D31="ESV observed compliance", $D31 = $A$7),$D$7, $D$6)), SUMPRODUCT(HTN_volumes!$Q31:$U31,HTN_volumes!$Q$13:$U$13)+HTN_volumes!$O31,0)</f>
        <v>0</v>
      </c>
      <c r="J31" s="286">
        <f>IF(J$11=$D$6, HTN_volumes!$M31,0)</f>
        <v>0</v>
      </c>
      <c r="K31" s="285">
        <f>IF(K$11=$D$6, HTN_volumes!$J31*HTN_volumes!$K31,0)</f>
        <v>24346.744850257252</v>
      </c>
      <c r="L31" s="285">
        <f ca="1">IF(L$11=IF($D31=$A$5, $D$5, IF(OR($D31="ESV observed compliance", $D31 = $A$7),$D$7, $D$6)), SUMPRODUCT(HTN_volumes!$Q31:$U31,HTN_volumes!$Q$13:$U$13)+HTN_volumes!$O31,0)</f>
        <v>37463.790814200947</v>
      </c>
      <c r="M31" s="286">
        <f>IF(M$11=$D$6, HTN_volumes!$M31,0)</f>
        <v>9442.2124685891995</v>
      </c>
      <c r="N31" s="285">
        <f>IF(N$11=$D$6, HTN_volumes!$J31*HTN_volumes!$K31,0)</f>
        <v>0</v>
      </c>
      <c r="O31" s="285">
        <f>IF(O$11=IF($D31=$A$5, $D$5, IF(OR($D31="ESV observed compliance", $D31 = $A$7),$D$7, $D$6)), SUMPRODUCT(HTN_volumes!$Q31:$U31,HTN_volumes!$Q$13:$U$13)+HTN_volumes!$O31,0)</f>
        <v>0</v>
      </c>
      <c r="P31" s="286">
        <f>IF(P$11=$D$6, HTN_volumes!$M31,0)</f>
        <v>0</v>
      </c>
      <c r="Q31" s="285">
        <f>IF(Q$11=$D$6, HTN_volumes!$J31*HTN_volumes!$K31,0)</f>
        <v>0</v>
      </c>
      <c r="R31" s="285">
        <f>IF(R$11=IF($D31=$A$5, $D$5, IF(OR($D31="ESV observed compliance", $D31 = $A$7),$D$7, $D$6)), SUMPRODUCT(HTN_volumes!$Q31:$U31,HTN_volumes!$Q$13:$U$13)+HTN_volumes!$O31,0)</f>
        <v>0</v>
      </c>
      <c r="S31" s="286">
        <f>IF(S$11=$D$6, HTN_volumes!$M31,0)</f>
        <v>0</v>
      </c>
      <c r="T31" s="285">
        <f>IF(T$11=$D$6, HTN_volumes!$J31*HTN_volumes!$K31,0)</f>
        <v>0</v>
      </c>
      <c r="U31" s="285">
        <f>IF(U$11=IF($D31=$A$5, $D$5, IF(OR($D31="ESV observed compliance", $D31 = $A$7),$D$7, $D$6)), SUMPRODUCT(HTN_volumes!$Q31:$U31,HTN_volumes!$Q$13:$U$13)+HTN_volumes!$O31,0)</f>
        <v>0</v>
      </c>
      <c r="V31" s="286">
        <f>IF(V$11=$D$6, HTN_volumes!$M31,0)</f>
        <v>0</v>
      </c>
      <c r="W31" s="285">
        <f>IF(W$11=$D$6, HTN_volumes!$J31*HTN_volumes!$K31,0)</f>
        <v>0</v>
      </c>
      <c r="X31" s="285">
        <f>IF(X$11=IF($D31=$A$5, $D$5, IF(OR($D31="ESV observed compliance", $D31 = $A$7),$D$7, $D$6)), SUMPRODUCT(HTN_volumes!$Q31:$U31,HTN_volumes!$Q$13:$U$13)+HTN_volumes!$O31,0)</f>
        <v>0</v>
      </c>
      <c r="Y31" s="286">
        <f>IF(Y$11=$D$6, HTN_volumes!$M31,0)</f>
        <v>0</v>
      </c>
      <c r="Z31" s="285">
        <f>IF(Z$11=$D$6, HTN_volumes!$J31*HTN_volumes!$K31,0)</f>
        <v>0</v>
      </c>
      <c r="AA31" s="285">
        <f>IF(AA$11=IF($D31=$A$5, $D$5, IF(OR($D31="ESV observed compliance", $D31 = $A$7),$D$7, $D$6)), SUMPRODUCT(HTN_volumes!$Q31:$U31,HTN_volumes!$Q$13:$U$13)+HTN_volumes!$O31,0)</f>
        <v>0</v>
      </c>
      <c r="AB31" s="286">
        <f>IF(AB$11=$D$6, HTN_volumes!$M31,0)</f>
        <v>0</v>
      </c>
      <c r="AC31" s="131"/>
      <c r="AD31" s="287">
        <f t="shared" si="21"/>
        <v>0</v>
      </c>
      <c r="AE31" s="287">
        <f t="shared" ca="1" si="21"/>
        <v>71252.748133047397</v>
      </c>
      <c r="AF31" s="287">
        <f t="shared" si="21"/>
        <v>0</v>
      </c>
      <c r="AG31" s="287">
        <f t="shared" si="21"/>
        <v>0</v>
      </c>
      <c r="AH31" s="287">
        <f t="shared" si="21"/>
        <v>0</v>
      </c>
      <c r="AI31" s="287">
        <f t="shared" si="21"/>
        <v>0</v>
      </c>
      <c r="AJ31" s="287">
        <f t="shared" si="21"/>
        <v>0</v>
      </c>
      <c r="AK31" s="131"/>
      <c r="AL31" s="287">
        <f t="shared" ca="1" si="22"/>
        <v>71252.748133047397</v>
      </c>
    </row>
    <row r="32" spans="2:38">
      <c r="D32" s="267" t="s">
        <v>180</v>
      </c>
      <c r="F32" s="12"/>
      <c r="G32" s="103"/>
      <c r="H32" s="288">
        <f>IF(H$11=$D$6, HTN_volumes!$J32*HTN_volumes!$K32,0)</f>
        <v>0</v>
      </c>
      <c r="I32" s="285">
        <f>IF(I$11=IF($D32=$A$5, $D$5, IF(OR($D32="ESV observed compliance", $D32 = $A$7),$D$7, $D$6)), SUMPRODUCT(HTN_volumes!$Q32:$U32,HTN_volumes!$Q$13:$U$13)+HTN_volumes!$O32,0)</f>
        <v>0</v>
      </c>
      <c r="J32" s="286">
        <f>IF(J$11=$D$6, HTN_volumes!$M32,0)</f>
        <v>0</v>
      </c>
      <c r="K32" s="285">
        <f>IF(K$11=$D$6, HTN_volumes!$J32*HTN_volumes!$K32,0)</f>
        <v>0</v>
      </c>
      <c r="L32" s="285">
        <f ca="1">IF(L$11=IF($D32=$A$5, $D$5, IF(OR($D32="ESV observed compliance", $D32 = $A$7),$D$7, $D$6)), SUMPRODUCT(HTN_volumes!$Q32:$U32,HTN_volumes!$Q$13:$U$13)+HTN_volumes!$O32,0)</f>
        <v>0</v>
      </c>
      <c r="M32" s="286">
        <f>IF(M$11=$D$6, HTN_volumes!$M32,0)</f>
        <v>0</v>
      </c>
      <c r="N32" s="285">
        <f>IF(N$11=$D$6, HTN_volumes!$J32*HTN_volumes!$K32,0)</f>
        <v>0</v>
      </c>
      <c r="O32" s="285">
        <f>IF(O$11=IF($D32=$A$5, $D$5, IF(OR($D32="ESV observed compliance", $D32 = $A$7),$D$7, $D$6)), SUMPRODUCT(HTN_volumes!$Q32:$U32,HTN_volumes!$Q$13:$U$13)+HTN_volumes!$O32,0)</f>
        <v>0</v>
      </c>
      <c r="P32" s="286">
        <f>IF(P$11=$D$6, HTN_volumes!$M32,0)</f>
        <v>0</v>
      </c>
      <c r="Q32" s="285">
        <f>IF(Q$11=$D$6, HTN_volumes!$J32*HTN_volumes!$K32,0)</f>
        <v>0</v>
      </c>
      <c r="R32" s="285">
        <f>IF(R$11=IF($D32=$A$5, $D$5, IF(OR($D32="ESV observed compliance", $D32 = $A$7),$D$7, $D$6)), SUMPRODUCT(HTN_volumes!$Q32:$U32,HTN_volumes!$Q$13:$U$13)+HTN_volumes!$O32,0)</f>
        <v>0</v>
      </c>
      <c r="S32" s="286">
        <f>IF(S$11=$D$6, HTN_volumes!$M32,0)</f>
        <v>0</v>
      </c>
      <c r="T32" s="285">
        <f>IF(T$11=$D$6, HTN_volumes!$J32*HTN_volumes!$K32,0)</f>
        <v>0</v>
      </c>
      <c r="U32" s="285">
        <f>IF(U$11=IF($D32=$A$5, $D$5, IF(OR($D32="ESV observed compliance", $D32 = $A$7),$D$7, $D$6)), SUMPRODUCT(HTN_volumes!$Q32:$U32,HTN_volumes!$Q$13:$U$13)+HTN_volumes!$O32,0)</f>
        <v>0</v>
      </c>
      <c r="V32" s="286">
        <f>IF(V$11=$D$6, HTN_volumes!$M32,0)</f>
        <v>0</v>
      </c>
      <c r="W32" s="285">
        <f>IF(W$11=$D$6, HTN_volumes!$J32*HTN_volumes!$K32,0)</f>
        <v>0</v>
      </c>
      <c r="X32" s="285">
        <f>IF(X$11=IF($D32=$A$5, $D$5, IF(OR($D32="ESV observed compliance", $D32 = $A$7),$D$7, $D$6)), SUMPRODUCT(HTN_volumes!$Q32:$U32,HTN_volumes!$Q$13:$U$13)+HTN_volumes!$O32,0)</f>
        <v>0</v>
      </c>
      <c r="Y32" s="286">
        <f>IF(Y$11=$D$6, HTN_volumes!$M32,0)</f>
        <v>0</v>
      </c>
      <c r="Z32" s="285">
        <f>IF(Z$11=$D$6, HTN_volumes!$J32*HTN_volumes!$K32,0)</f>
        <v>0</v>
      </c>
      <c r="AA32" s="285">
        <f>IF(AA$11=IF($D32=$A$5, $D$5, IF(OR($D32="ESV observed compliance", $D32 = $A$7),$D$7, $D$6)), SUMPRODUCT(HTN_volumes!$Q32:$U32,HTN_volumes!$Q$13:$U$13)+HTN_volumes!$O32,0)</f>
        <v>0</v>
      </c>
      <c r="AB32" s="286">
        <f>IF(AB$11=$D$6, HTN_volumes!$M32,0)</f>
        <v>0</v>
      </c>
      <c r="AC32" s="131"/>
      <c r="AD32" s="287">
        <f t="shared" si="21"/>
        <v>0</v>
      </c>
      <c r="AE32" s="287">
        <f t="shared" ca="1" si="21"/>
        <v>0</v>
      </c>
      <c r="AF32" s="287">
        <f t="shared" si="21"/>
        <v>0</v>
      </c>
      <c r="AG32" s="287">
        <f t="shared" si="21"/>
        <v>0</v>
      </c>
      <c r="AH32" s="287">
        <f t="shared" si="21"/>
        <v>0</v>
      </c>
      <c r="AI32" s="287">
        <f t="shared" si="21"/>
        <v>0</v>
      </c>
      <c r="AJ32" s="287">
        <f t="shared" si="21"/>
        <v>0</v>
      </c>
      <c r="AK32" s="131"/>
      <c r="AL32" s="287">
        <f t="shared" ca="1" si="22"/>
        <v>0</v>
      </c>
    </row>
    <row r="33" spans="1:38" s="265" customFormat="1">
      <c r="F33" s="12"/>
      <c r="G33" s="103"/>
      <c r="H33" s="18"/>
      <c r="I33" s="18"/>
      <c r="J33" s="103"/>
      <c r="K33" s="18"/>
      <c r="L33" s="18"/>
      <c r="M33" s="103"/>
      <c r="N33" s="18"/>
      <c r="O33" s="18"/>
      <c r="P33" s="103"/>
      <c r="Q33" s="18"/>
      <c r="R33" s="18"/>
      <c r="S33" s="103"/>
      <c r="T33" s="18"/>
      <c r="U33" s="18"/>
      <c r="V33" s="103"/>
      <c r="W33" s="18"/>
      <c r="X33" s="18"/>
      <c r="Y33" s="103"/>
      <c r="Z33" s="18"/>
      <c r="AA33" s="18"/>
      <c r="AB33" s="103"/>
      <c r="AD33" s="110"/>
      <c r="AE33" s="110"/>
      <c r="AF33" s="110"/>
      <c r="AG33" s="110"/>
      <c r="AH33" s="110"/>
      <c r="AI33" s="110"/>
      <c r="AJ33" s="110"/>
      <c r="AL33" s="110"/>
    </row>
    <row r="34" spans="1:38" s="265" customFormat="1">
      <c r="D34" s="265" t="s">
        <v>185</v>
      </c>
      <c r="F34" s="12"/>
      <c r="G34" s="103"/>
      <c r="H34" s="288">
        <f>IF(H$11=$D$6, HTN_volumes!$J34*HTN_volumes!$K34,0)</f>
        <v>0</v>
      </c>
      <c r="I34" s="285">
        <f>IF(I$11=IF($D34=$A$5, $D$5, IF(OR($D34="ESV observed compliance", $D34 = $A$7),$D$7, $D$6)), SUMPRODUCT(HTN_volumes!$Q34:$U34,HTN_volumes!$Q$13:$U$13)+HTN_volumes!$O34,0)</f>
        <v>0</v>
      </c>
      <c r="J34" s="286">
        <f>IF(J$11=$D$6, HTN_volumes!$M34,0)</f>
        <v>0</v>
      </c>
      <c r="K34" s="285">
        <f>IF(K$11=$D$6, HTN_volumes!$J34*HTN_volumes!$K34,0)</f>
        <v>0</v>
      </c>
      <c r="L34" s="285">
        <f ca="1">IF(L$11=IF($D34=$A$5, $D$5, IF(OR($D34="ESV observed compliance", $D34 = $A$7),$D$7, $D$6)), SUMPRODUCT(HTN_volumes!$Q34:$U34,HTN_volumes!$Q$13:$U$13)+HTN_volumes!$O34,0)</f>
        <v>150828.81789092949</v>
      </c>
      <c r="M34" s="286">
        <f>IF(M$11=$D$6, HTN_volumes!$M34,0)</f>
        <v>0</v>
      </c>
      <c r="N34" s="285">
        <f>IF(N$11=$D$6, HTN_volumes!$J34*HTN_volumes!$K34,0)</f>
        <v>0</v>
      </c>
      <c r="O34" s="285">
        <f>IF(O$11=IF($D34=$A$5, $D$5, IF(OR($D34="ESV observed compliance", $D34 = $A$7),$D$7, $D$6)), SUMPRODUCT(HTN_volumes!$Q34:$U34,HTN_volumes!$Q$13:$U$13)+HTN_volumes!$O34,0)</f>
        <v>0</v>
      </c>
      <c r="P34" s="286">
        <f>IF(P$11=$D$6, HTN_volumes!$M34,0)</f>
        <v>0</v>
      </c>
      <c r="Q34" s="285">
        <f>IF(Q$11=$D$6, HTN_volumes!$J34*HTN_volumes!$K34,0)</f>
        <v>0</v>
      </c>
      <c r="R34" s="285">
        <f>IF(R$11=IF($D34=$A$5, $D$5, IF(OR($D34="ESV observed compliance", $D34 = $A$7),$D$7, $D$6)), SUMPRODUCT(HTN_volumes!$Q34:$U34,HTN_volumes!$Q$13:$U$13)+HTN_volumes!$O34,0)</f>
        <v>0</v>
      </c>
      <c r="S34" s="286">
        <f>IF(S$11=$D$6, HTN_volumes!$M34,0)</f>
        <v>0</v>
      </c>
      <c r="T34" s="285">
        <f>IF(T$11=$D$6, HTN_volumes!$J34*HTN_volumes!$K34,0)</f>
        <v>0</v>
      </c>
      <c r="U34" s="285">
        <f>IF(U$11=IF($D34=$A$5, $D$5, IF(OR($D34="ESV observed compliance", $D34 = $A$7),$D$7, $D$6)), SUMPRODUCT(HTN_volumes!$Q34:$U34,HTN_volumes!$Q$13:$U$13)+HTN_volumes!$O34,0)</f>
        <v>0</v>
      </c>
      <c r="V34" s="286">
        <f>IF(V$11=$D$6, HTN_volumes!$M34,0)</f>
        <v>0</v>
      </c>
      <c r="W34" s="285">
        <f>IF(W$11=$D$6, HTN_volumes!$J34*HTN_volumes!$K34,0)</f>
        <v>0</v>
      </c>
      <c r="X34" s="285">
        <f>IF(X$11=IF($D34=$A$5, $D$5, IF(OR($D34="ESV observed compliance", $D34 = $A$7),$D$7, $D$6)), SUMPRODUCT(HTN_volumes!$Q34:$U34,HTN_volumes!$Q$13:$U$13)+HTN_volumes!$O34,0)</f>
        <v>0</v>
      </c>
      <c r="Y34" s="286">
        <f>IF(Y$11=$D$6, HTN_volumes!$M34,0)</f>
        <v>0</v>
      </c>
      <c r="Z34" s="285">
        <f>IF(Z$11=$D$6, HTN_volumes!$J34*HTN_volumes!$K34,0)</f>
        <v>0</v>
      </c>
      <c r="AA34" s="285">
        <f>IF(AA$11=IF($D34=$A$5, $D$5, IF(OR($D34="ESV observed compliance", $D34 = $A$7),$D$7, $D$6)), SUMPRODUCT(HTN_volumes!$Q34:$U34,HTN_volumes!$Q$13:$U$13)+HTN_volumes!$O34,0)</f>
        <v>0</v>
      </c>
      <c r="AB34" s="286">
        <f>IF(AB$11=$D$6, HTN_volumes!$M34,0)</f>
        <v>0</v>
      </c>
      <c r="AC34" s="131"/>
      <c r="AD34" s="287">
        <f t="shared" si="21"/>
        <v>0</v>
      </c>
      <c r="AE34" s="287">
        <f t="shared" ca="1" si="21"/>
        <v>150828.81789092949</v>
      </c>
      <c r="AF34" s="287">
        <f t="shared" si="21"/>
        <v>0</v>
      </c>
      <c r="AG34" s="287">
        <f t="shared" si="21"/>
        <v>0</v>
      </c>
      <c r="AH34" s="287">
        <f t="shared" si="21"/>
        <v>0</v>
      </c>
      <c r="AI34" s="287">
        <f t="shared" si="21"/>
        <v>0</v>
      </c>
      <c r="AJ34" s="287">
        <f t="shared" si="21"/>
        <v>0</v>
      </c>
      <c r="AK34" s="131"/>
      <c r="AL34" s="287">
        <f t="shared" ca="1" si="22"/>
        <v>150828.81789092949</v>
      </c>
    </row>
    <row r="35" spans="1:38" s="265" customFormat="1">
      <c r="D35" s="265" t="s">
        <v>171</v>
      </c>
      <c r="F35" s="12"/>
      <c r="G35" s="103"/>
      <c r="H35" s="288">
        <f>IF(H$11=$D$6, HTN_volumes!$J35*HTN_volumes!$K35,0)</f>
        <v>0</v>
      </c>
      <c r="I35" s="285">
        <f>IF(I$11=IF($D35=$A$5, $D$5, IF(OR($D35="ESV observed compliance", $D35 = $A$7),$D$7, $D$6)), SUMPRODUCT(HTN_volumes!$Q35:$U35,HTN_volumes!$Q$13:$U$13)+HTN_volumes!$O35,0)</f>
        <v>0</v>
      </c>
      <c r="J35" s="286">
        <f>IF(J$11=$D$6, HTN_volumes!$M35,0)</f>
        <v>0</v>
      </c>
      <c r="K35" s="285">
        <f>IF(K$11=$D$6, HTN_volumes!$J35*HTN_volumes!$K35,0)</f>
        <v>318052.323436298</v>
      </c>
      <c r="L35" s="285">
        <f ca="1">IF(L$11=IF($D35=$A$5, $D$5, IF(OR($D35="ESV observed compliance", $D35 = $A$7),$D$7, $D$6)), SUMPRODUCT(HTN_volumes!$Q35:$U35,HTN_volumes!$Q$13:$U$13)+HTN_volumes!$O35,0)</f>
        <v>483308.5228770164</v>
      </c>
      <c r="M35" s="286">
        <f>IF(M$11=$D$6, HTN_volumes!$M35,0)</f>
        <v>0</v>
      </c>
      <c r="N35" s="285">
        <f>IF(N$11=$D$6, HTN_volumes!$J35*HTN_volumes!$K35,0)</f>
        <v>0</v>
      </c>
      <c r="O35" s="285">
        <f>IF(O$11=IF($D35=$A$5, $D$5, IF(OR($D35="ESV observed compliance", $D35 = $A$7),$D$7, $D$6)), SUMPRODUCT(HTN_volumes!$Q35:$U35,HTN_volumes!$Q$13:$U$13)+HTN_volumes!$O35,0)</f>
        <v>0</v>
      </c>
      <c r="P35" s="286">
        <f>IF(P$11=$D$6, HTN_volumes!$M35,0)</f>
        <v>0</v>
      </c>
      <c r="Q35" s="285">
        <f>IF(Q$11=$D$6, HTN_volumes!$J35*HTN_volumes!$K35,0)</f>
        <v>0</v>
      </c>
      <c r="R35" s="285">
        <f>IF(R$11=IF($D35=$A$5, $D$5, IF(OR($D35="ESV observed compliance", $D35 = $A$7),$D$7, $D$6)), SUMPRODUCT(HTN_volumes!$Q35:$U35,HTN_volumes!$Q$13:$U$13)+HTN_volumes!$O35,0)</f>
        <v>0</v>
      </c>
      <c r="S35" s="286">
        <f>IF(S$11=$D$6, HTN_volumes!$M35,0)</f>
        <v>0</v>
      </c>
      <c r="T35" s="285">
        <f>IF(T$11=$D$6, HTN_volumes!$J35*HTN_volumes!$K35,0)</f>
        <v>0</v>
      </c>
      <c r="U35" s="285">
        <f>IF(U$11=IF($D35=$A$5, $D$5, IF(OR($D35="ESV observed compliance", $D35 = $A$7),$D$7, $D$6)), SUMPRODUCT(HTN_volumes!$Q35:$U35,HTN_volumes!$Q$13:$U$13)+HTN_volumes!$O35,0)</f>
        <v>0</v>
      </c>
      <c r="V35" s="286">
        <f>IF(V$11=$D$6, HTN_volumes!$M35,0)</f>
        <v>0</v>
      </c>
      <c r="W35" s="285">
        <f>IF(W$11=$D$6, HTN_volumes!$J35*HTN_volumes!$K35,0)</f>
        <v>0</v>
      </c>
      <c r="X35" s="285">
        <f>IF(X$11=IF($D35=$A$5, $D$5, IF(OR($D35="ESV observed compliance", $D35 = $A$7),$D$7, $D$6)), SUMPRODUCT(HTN_volumes!$Q35:$U35,HTN_volumes!$Q$13:$U$13)+HTN_volumes!$O35,0)</f>
        <v>0</v>
      </c>
      <c r="Y35" s="286">
        <f>IF(Y$11=$D$6, HTN_volumes!$M35,0)</f>
        <v>0</v>
      </c>
      <c r="Z35" s="285">
        <f>IF(Z$11=$D$6, HTN_volumes!$J35*HTN_volumes!$K35,0)</f>
        <v>0</v>
      </c>
      <c r="AA35" s="285">
        <f>IF(AA$11=IF($D35=$A$5, $D$5, IF(OR($D35="ESV observed compliance", $D35 = $A$7),$D$7, $D$6)), SUMPRODUCT(HTN_volumes!$Q35:$U35,HTN_volumes!$Q$13:$U$13)+HTN_volumes!$O35,0)</f>
        <v>0</v>
      </c>
      <c r="AB35" s="286">
        <f>IF(AB$11=$D$6, HTN_volumes!$M35,0)</f>
        <v>0</v>
      </c>
      <c r="AC35" s="131"/>
      <c r="AD35" s="287">
        <f t="shared" ref="AD35:AJ37" si="24">SUMIF($H$11:$AB$11,AD$11, $H35:$AB35)</f>
        <v>0</v>
      </c>
      <c r="AE35" s="287">
        <f t="shared" ca="1" si="24"/>
        <v>801360.8463133144</v>
      </c>
      <c r="AF35" s="287">
        <f t="shared" si="24"/>
        <v>0</v>
      </c>
      <c r="AG35" s="287">
        <f t="shared" si="24"/>
        <v>0</v>
      </c>
      <c r="AH35" s="287">
        <f t="shared" si="24"/>
        <v>0</v>
      </c>
      <c r="AI35" s="287">
        <f t="shared" si="24"/>
        <v>0</v>
      </c>
      <c r="AJ35" s="287">
        <f t="shared" si="24"/>
        <v>0</v>
      </c>
      <c r="AK35" s="131"/>
      <c r="AL35" s="287">
        <f ca="1">SUM(AD35:AJ35)</f>
        <v>801360.8463133144</v>
      </c>
    </row>
    <row r="36" spans="1:38">
      <c r="D36" t="s">
        <v>170</v>
      </c>
      <c r="F36" s="12"/>
      <c r="G36" s="103"/>
      <c r="H36" s="288">
        <f>IF(H$11=$D$6, HTN_volumes!$J36*HTN_volumes!$K36,0)</f>
        <v>0</v>
      </c>
      <c r="I36" s="285">
        <f>IF(I$11=IF($D36=$A$5, $D$5, IF(OR($D36="ESV observed compliance", $D36 = $A$7),$D$7, $D$6)), SUMPRODUCT(HTN_volumes!$Q36:$U36,HTN_volumes!$Q$13:$U$13)+HTN_volumes!$O36,0)</f>
        <v>0</v>
      </c>
      <c r="J36" s="286">
        <f>IF(J$11=$D$6, HTN_volumes!$M36,0)</f>
        <v>0</v>
      </c>
      <c r="K36" s="285">
        <f>IF(K$11=$D$6, HTN_volumes!$J36*HTN_volumes!$K36,0)</f>
        <v>339160.71749098302</v>
      </c>
      <c r="L36" s="285">
        <f ca="1">IF(L$11=IF($D36=$A$5, $D$5, IF(OR($D36="ESV observed compliance", $D36 = $A$7),$D$7, $D$6)), SUMPRODUCT(HTN_volumes!$Q36:$U36,HTN_volumes!$Q$13:$U$13)+HTN_volumes!$O36,0)</f>
        <v>0</v>
      </c>
      <c r="M36" s="286">
        <f>IF(M$11=$D$6, HTN_volumes!$M36,0)</f>
        <v>0</v>
      </c>
      <c r="N36" s="285">
        <f>IF(N$11=$D$6, HTN_volumes!$J36*HTN_volumes!$K36,0)</f>
        <v>0</v>
      </c>
      <c r="O36" s="285">
        <f>IF(O$11=IF($D36=$A$5, $D$5, IF(OR($D36="ESV observed compliance", $D36 = $A$7),$D$7, $D$6)), SUMPRODUCT(HTN_volumes!$Q36:$U36,HTN_volumes!$Q$13:$U$13)+HTN_volumes!$O36,0)</f>
        <v>0</v>
      </c>
      <c r="P36" s="286">
        <f>IF(P$11=$D$6, HTN_volumes!$M36,0)</f>
        <v>0</v>
      </c>
      <c r="Q36" s="285">
        <f>IF(Q$11=$D$6, HTN_volumes!$J36*HTN_volumes!$K36,0)</f>
        <v>0</v>
      </c>
      <c r="R36" s="285">
        <f>IF(R$11=IF($D36=$A$5, $D$5, IF(OR($D36="ESV observed compliance", $D36 = $A$7),$D$7, $D$6)), SUMPRODUCT(HTN_volumes!$Q36:$U36,HTN_volumes!$Q$13:$U$13)+HTN_volumes!$O36,0)</f>
        <v>0</v>
      </c>
      <c r="S36" s="286">
        <f>IF(S$11=$D$6, HTN_volumes!$M36,0)</f>
        <v>0</v>
      </c>
      <c r="T36" s="285">
        <f>IF(T$11=$D$6, HTN_volumes!$J36*HTN_volumes!$K36,0)</f>
        <v>0</v>
      </c>
      <c r="U36" s="285">
        <f>IF(U$11=IF($D36=$A$5, $D$5, IF(OR($D36="ESV observed compliance", $D36 = $A$7),$D$7, $D$6)), SUMPRODUCT(HTN_volumes!$Q36:$U36,HTN_volumes!$Q$13:$U$13)+HTN_volumes!$O36,0)</f>
        <v>0</v>
      </c>
      <c r="V36" s="286">
        <f>IF(V$11=$D$6, HTN_volumes!$M36,0)</f>
        <v>0</v>
      </c>
      <c r="W36" s="285">
        <f>IF(W$11=$D$6, HTN_volumes!$J36*HTN_volumes!$K36,0)</f>
        <v>0</v>
      </c>
      <c r="X36" s="285">
        <f>IF(X$11=IF($D36=$A$5, $D$5, IF(OR($D36="ESV observed compliance", $D36 = $A$7),$D$7, $D$6)), SUMPRODUCT(HTN_volumes!$Q36:$U36,HTN_volumes!$Q$13:$U$13)+HTN_volumes!$O36,0)</f>
        <v>0</v>
      </c>
      <c r="Y36" s="286">
        <f>IF(Y$11=$D$6, HTN_volumes!$M36,0)</f>
        <v>0</v>
      </c>
      <c r="Z36" s="285">
        <f>IF(Z$11=$D$6, HTN_volumes!$J36*HTN_volumes!$K36,0)</f>
        <v>0</v>
      </c>
      <c r="AA36" s="285">
        <f>IF(AA$11=IF($D36=$A$5, $D$5, IF(OR($D36="ESV observed compliance", $D36 = $A$7),$D$7, $D$6)), SUMPRODUCT(HTN_volumes!$Q36:$U36,HTN_volumes!$Q$13:$U$13)+HTN_volumes!$O36,0)</f>
        <v>0</v>
      </c>
      <c r="AB36" s="286">
        <f>IF(AB$11=$D$6, HTN_volumes!$M36,0)</f>
        <v>0</v>
      </c>
      <c r="AC36" s="131"/>
      <c r="AD36" s="287">
        <f t="shared" si="24"/>
        <v>0</v>
      </c>
      <c r="AE36" s="287">
        <f t="shared" ca="1" si="24"/>
        <v>339160.71749098302</v>
      </c>
      <c r="AF36" s="287">
        <f t="shared" si="24"/>
        <v>0</v>
      </c>
      <c r="AG36" s="287">
        <f t="shared" si="24"/>
        <v>0</v>
      </c>
      <c r="AH36" s="287">
        <f t="shared" si="24"/>
        <v>0</v>
      </c>
      <c r="AI36" s="287">
        <f t="shared" si="24"/>
        <v>0</v>
      </c>
      <c r="AJ36" s="287">
        <f t="shared" si="24"/>
        <v>0</v>
      </c>
      <c r="AK36" s="131"/>
      <c r="AL36" s="287">
        <f ca="1">SUM(AD36:AJ36)</f>
        <v>339160.71749098302</v>
      </c>
    </row>
    <row r="37" spans="1:38">
      <c r="D37" s="265" t="s">
        <v>166</v>
      </c>
      <c r="F37" s="12"/>
      <c r="G37" s="103"/>
      <c r="H37" s="288">
        <f>IF(H$11=$D$6, HTN_volumes!$J37*HTN_volumes!$K37,0)</f>
        <v>0</v>
      </c>
      <c r="I37" s="285">
        <f>IF(I$11=IF($D37=$A$5, $D$5, IF(OR($D37="ESV observed compliance", $D37 = $A$7),$D$7, $D$6)), SUMPRODUCT(HTN_volumes!$Q37:$U37,HTN_volumes!$Q$13:$U$13)+HTN_volumes!$O37,0)</f>
        <v>0</v>
      </c>
      <c r="J37" s="286">
        <f>IF(J$11=$D$6, HTN_volumes!$M37,0)</f>
        <v>0</v>
      </c>
      <c r="K37" s="285">
        <f>IF(K$11=$D$6, HTN_volumes!$J37*HTN_volumes!$K37,0)</f>
        <v>62318.602292688724</v>
      </c>
      <c r="L37" s="285">
        <f ca="1">IF(L$11=IF($D37=$A$5, $D$5, IF(OR($D37="ESV observed compliance", $D37 = $A$7),$D$7, $D$6)), SUMPRODUCT(HTN_volumes!$Q37:$U37,HTN_volumes!$Q$13:$U$13)+HTN_volumes!$O37,0)</f>
        <v>37731.081024482446</v>
      </c>
      <c r="M37" s="286">
        <f>IF(M$11=$D$6, HTN_volumes!$M37,0)</f>
        <v>0</v>
      </c>
      <c r="N37" s="285">
        <f>IF(N$11=$D$6, HTN_volumes!$J37*HTN_volumes!$K37,0)</f>
        <v>0</v>
      </c>
      <c r="O37" s="285">
        <f>IF(O$11=IF($D37=$A$5, $D$5, IF(OR($D37="ESV observed compliance", $D37 = $A$7),$D$7, $D$6)), SUMPRODUCT(HTN_volumes!$Q37:$U37,HTN_volumes!$Q$13:$U$13)+HTN_volumes!$O37,0)</f>
        <v>0</v>
      </c>
      <c r="P37" s="286">
        <f>IF(P$11=$D$6, HTN_volumes!$M37,0)</f>
        <v>0</v>
      </c>
      <c r="Q37" s="285">
        <f>IF(Q$11=$D$6, HTN_volumes!$J37*HTN_volumes!$K37,0)</f>
        <v>0</v>
      </c>
      <c r="R37" s="285">
        <f>IF(R$11=IF($D37=$A$5, $D$5, IF(OR($D37="ESV observed compliance", $D37 = $A$7),$D$7, $D$6)), SUMPRODUCT(HTN_volumes!$Q37:$U37,HTN_volumes!$Q$13:$U$13)+HTN_volumes!$O37,0)</f>
        <v>0</v>
      </c>
      <c r="S37" s="286">
        <f>IF(S$11=$D$6, HTN_volumes!$M37,0)</f>
        <v>0</v>
      </c>
      <c r="T37" s="285">
        <f>IF(T$11=$D$6, HTN_volumes!$J37*HTN_volumes!$K37,0)</f>
        <v>0</v>
      </c>
      <c r="U37" s="285">
        <f>IF(U$11=IF($D37=$A$5, $D$5, IF(OR($D37="ESV observed compliance", $D37 = $A$7),$D$7, $D$6)), SUMPRODUCT(HTN_volumes!$Q37:$U37,HTN_volumes!$Q$13:$U$13)+HTN_volumes!$O37,0)</f>
        <v>0</v>
      </c>
      <c r="V37" s="286">
        <f>IF(V$11=$D$6, HTN_volumes!$M37,0)</f>
        <v>0</v>
      </c>
      <c r="W37" s="285">
        <f>IF(W$11=$D$6, HTN_volumes!$J37*HTN_volumes!$K37,0)</f>
        <v>0</v>
      </c>
      <c r="X37" s="285">
        <f>IF(X$11=IF($D37=$A$5, $D$5, IF(OR($D37="ESV observed compliance", $D37 = $A$7),$D$7, $D$6)), SUMPRODUCT(HTN_volumes!$Q37:$U37,HTN_volumes!$Q$13:$U$13)+HTN_volumes!$O37,0)</f>
        <v>0</v>
      </c>
      <c r="Y37" s="286">
        <f>IF(Y$11=$D$6, HTN_volumes!$M37,0)</f>
        <v>0</v>
      </c>
      <c r="Z37" s="285">
        <f>IF(Z$11=$D$6, HTN_volumes!$J37*HTN_volumes!$K37,0)</f>
        <v>0</v>
      </c>
      <c r="AA37" s="285">
        <f>IF(AA$11=IF($D37=$A$5, $D$5, IF(OR($D37="ESV observed compliance", $D37 = $A$7),$D$7, $D$6)), SUMPRODUCT(HTN_volumes!$Q37:$U37,HTN_volumes!$Q$13:$U$13)+HTN_volumes!$O37,0)</f>
        <v>0</v>
      </c>
      <c r="AB37" s="286">
        <f>IF(AB$11=$D$6, HTN_volumes!$M37,0)</f>
        <v>0</v>
      </c>
      <c r="AC37" s="131"/>
      <c r="AD37" s="287">
        <f t="shared" si="24"/>
        <v>0</v>
      </c>
      <c r="AE37" s="287">
        <f t="shared" ca="1" si="24"/>
        <v>100049.68331717118</v>
      </c>
      <c r="AF37" s="287">
        <f t="shared" si="24"/>
        <v>0</v>
      </c>
      <c r="AG37" s="287">
        <f t="shared" si="24"/>
        <v>0</v>
      </c>
      <c r="AH37" s="287">
        <f t="shared" si="24"/>
        <v>0</v>
      </c>
      <c r="AI37" s="287">
        <f t="shared" si="24"/>
        <v>0</v>
      </c>
      <c r="AJ37" s="287">
        <f t="shared" si="24"/>
        <v>0</v>
      </c>
      <c r="AK37" s="131"/>
      <c r="AL37" s="287">
        <f ca="1">SUM(AD37:AJ37)</f>
        <v>100049.68331717118</v>
      </c>
    </row>
    <row r="38" spans="1:38">
      <c r="D38" s="265" t="s">
        <v>187</v>
      </c>
      <c r="F38" s="12"/>
      <c r="G38" s="103"/>
      <c r="H38" s="288">
        <f>IF(H$11=$D$6, HTN_volumes!$J38*HTN_volumes!$K38,0)</f>
        <v>0</v>
      </c>
      <c r="I38" s="285">
        <f>IF(I$11=IF($D38=$A$5, $D$5, IF(OR($D38="ESV observed compliance", $D38 = $A$7),$D$7, $D$6)), SUMPRODUCT(HTN_volumes!$Q38:$U38,HTN_volumes!$Q$13:$U$13)+HTN_volumes!$O38,0)</f>
        <v>0</v>
      </c>
      <c r="J38" s="286">
        <f>IF(J$11=$D$6, HTN_volumes!$M38,0)</f>
        <v>0</v>
      </c>
      <c r="K38" s="285">
        <f>IF(K$11=$D$6, HTN_volumes!$J38*HTN_volumes!$K38,0)</f>
        <v>188633.46142063523</v>
      </c>
      <c r="L38" s="285">
        <f ca="1">IF(L$11=IF($D38=$A$5, $D$5, IF(OR($D38="ESV observed compliance", $D38 = $A$7),$D$7, $D$6)), SUMPRODUCT(HTN_volumes!$Q38:$U38,HTN_volumes!$Q$13:$U$13)+HTN_volumes!$O38,0)</f>
        <v>0</v>
      </c>
      <c r="M38" s="286">
        <f>IF(M$11=$D$6, HTN_volumes!$M38,0)</f>
        <v>0</v>
      </c>
      <c r="N38" s="285">
        <f>IF(N$11=$D$6, HTN_volumes!$J38*HTN_volumes!$K38,0)</f>
        <v>0</v>
      </c>
      <c r="O38" s="285">
        <f>IF(O$11=IF($D38=$A$5, $D$5, IF(OR($D38="ESV observed compliance", $D38 = $A$7),$D$7, $D$6)), SUMPRODUCT(HTN_volumes!$Q38:$U38,HTN_volumes!$Q$13:$U$13)+HTN_volumes!$O38,0)</f>
        <v>0</v>
      </c>
      <c r="P38" s="286">
        <f>IF(P$11=$D$6, HTN_volumes!$M38,0)</f>
        <v>0</v>
      </c>
      <c r="Q38" s="285">
        <f>IF(Q$11=$D$6, HTN_volumes!$J38*HTN_volumes!$K38,0)</f>
        <v>0</v>
      </c>
      <c r="R38" s="285">
        <f>IF(R$11=IF($D38=$A$5, $D$5, IF(OR($D38="ESV observed compliance", $D38 = $A$7),$D$7, $D$6)), SUMPRODUCT(HTN_volumes!$Q38:$U38,HTN_volumes!$Q$13:$U$13)+HTN_volumes!$O38,0)</f>
        <v>0</v>
      </c>
      <c r="S38" s="286">
        <f>IF(S$11=$D$6, HTN_volumes!$M38,0)</f>
        <v>0</v>
      </c>
      <c r="T38" s="285">
        <f>IF(T$11=$D$6, HTN_volumes!$J38*HTN_volumes!$K38,0)</f>
        <v>0</v>
      </c>
      <c r="U38" s="285">
        <f>IF(U$11=IF($D38=$A$5, $D$5, IF(OR($D38="ESV observed compliance", $D38 = $A$7),$D$7, $D$6)), SUMPRODUCT(HTN_volumes!$Q38:$U38,HTN_volumes!$Q$13:$U$13)+HTN_volumes!$O38,0)</f>
        <v>0</v>
      </c>
      <c r="V38" s="286">
        <f>IF(V$11=$D$6, HTN_volumes!$M38,0)</f>
        <v>0</v>
      </c>
      <c r="W38" s="285">
        <f>IF(W$11=$D$6, HTN_volumes!$J38*HTN_volumes!$K38,0)</f>
        <v>0</v>
      </c>
      <c r="X38" s="285">
        <f>IF(X$11=IF($D38=$A$5, $D$5, IF(OR($D38="ESV observed compliance", $D38 = $A$7),$D$7, $D$6)), SUMPRODUCT(HTN_volumes!$Q38:$U38,HTN_volumes!$Q$13:$U$13)+HTN_volumes!$O38,0)</f>
        <v>0</v>
      </c>
      <c r="Y38" s="286">
        <f>IF(Y$11=$D$6, HTN_volumes!$M38,0)</f>
        <v>0</v>
      </c>
      <c r="Z38" s="285">
        <f>IF(Z$11=$D$6, HTN_volumes!$J38*HTN_volumes!$K38,0)</f>
        <v>0</v>
      </c>
      <c r="AA38" s="285">
        <f>IF(AA$11=IF($D38=$A$5, $D$5, IF(OR($D38="ESV observed compliance", $D38 = $A$7),$D$7, $D$6)), SUMPRODUCT(HTN_volumes!$Q38:$U38,HTN_volumes!$Q$13:$U$13)+HTN_volumes!$O38,0)</f>
        <v>0</v>
      </c>
      <c r="AB38" s="286">
        <f>IF(AB$11=$D$6, HTN_volumes!$M38,0)</f>
        <v>0</v>
      </c>
      <c r="AC38" s="131"/>
      <c r="AD38" s="287">
        <f t="shared" si="21"/>
        <v>0</v>
      </c>
      <c r="AE38" s="287">
        <f t="shared" ca="1" si="21"/>
        <v>188633.46142063523</v>
      </c>
      <c r="AF38" s="287">
        <f t="shared" si="21"/>
        <v>0</v>
      </c>
      <c r="AG38" s="287">
        <f t="shared" si="21"/>
        <v>0</v>
      </c>
      <c r="AH38" s="287">
        <f t="shared" si="21"/>
        <v>0</v>
      </c>
      <c r="AI38" s="287">
        <f t="shared" si="21"/>
        <v>0</v>
      </c>
      <c r="AJ38" s="287">
        <f t="shared" si="21"/>
        <v>0</v>
      </c>
      <c r="AK38" s="131"/>
      <c r="AL38" s="287">
        <f t="shared" ca="1" si="22"/>
        <v>188633.46142063523</v>
      </c>
    </row>
    <row r="39" spans="1:38" s="265" customFormat="1">
      <c r="F39" s="12"/>
      <c r="G39" s="103"/>
      <c r="H39" s="18"/>
      <c r="I39" s="18"/>
      <c r="J39" s="103"/>
      <c r="K39" s="18"/>
      <c r="L39" s="18"/>
      <c r="M39" s="103"/>
      <c r="N39" s="18"/>
      <c r="O39" s="18"/>
      <c r="P39" s="103"/>
      <c r="Q39" s="18"/>
      <c r="R39" s="18"/>
      <c r="S39" s="103"/>
      <c r="T39" s="18"/>
      <c r="U39" s="18"/>
      <c r="V39" s="103"/>
      <c r="W39" s="18"/>
      <c r="X39" s="18"/>
      <c r="Y39" s="103"/>
      <c r="Z39" s="18"/>
      <c r="AA39" s="18"/>
      <c r="AB39" s="103"/>
      <c r="AD39" s="110"/>
      <c r="AE39" s="110"/>
      <c r="AF39" s="110"/>
      <c r="AG39" s="110"/>
      <c r="AH39" s="110"/>
      <c r="AI39" s="110"/>
      <c r="AJ39" s="110"/>
      <c r="AL39" s="110"/>
    </row>
    <row r="40" spans="1:38">
      <c r="D40" s="265"/>
      <c r="F40" s="12"/>
      <c r="G40" s="103"/>
      <c r="H40" s="18"/>
      <c r="I40" s="18"/>
      <c r="J40" s="103"/>
      <c r="K40" s="18"/>
      <c r="L40" s="18"/>
      <c r="M40" s="103"/>
      <c r="N40" s="18"/>
      <c r="O40" s="18"/>
      <c r="P40" s="103"/>
      <c r="Q40" s="18"/>
      <c r="R40" s="18"/>
      <c r="S40" s="103"/>
      <c r="T40" s="18"/>
      <c r="U40" s="18"/>
      <c r="V40" s="103"/>
      <c r="W40" s="18"/>
      <c r="X40" s="18"/>
      <c r="Y40" s="103"/>
      <c r="Z40" s="18"/>
      <c r="AA40" s="18"/>
      <c r="AB40" s="103"/>
      <c r="AC40" s="265"/>
      <c r="AD40" s="110"/>
      <c r="AE40" s="110"/>
      <c r="AF40" s="110"/>
      <c r="AG40" s="110"/>
      <c r="AH40" s="110"/>
      <c r="AI40" s="110"/>
      <c r="AJ40" s="110"/>
      <c r="AK40" s="265"/>
      <c r="AL40" s="110"/>
    </row>
    <row r="41" spans="1:38" ht="15">
      <c r="A41" s="18"/>
      <c r="B41" s="9" t="s">
        <v>7</v>
      </c>
      <c r="C41" s="18"/>
      <c r="D41" s="18"/>
      <c r="F41" s="12"/>
      <c r="G41" s="103"/>
      <c r="H41" s="18"/>
      <c r="I41" s="18"/>
      <c r="J41" s="103"/>
      <c r="K41" s="18"/>
      <c r="L41" s="18"/>
      <c r="M41" s="103"/>
      <c r="N41" s="18"/>
      <c r="O41" s="18"/>
      <c r="P41" s="103"/>
      <c r="Q41" s="18"/>
      <c r="R41" s="18"/>
      <c r="S41" s="103"/>
      <c r="T41" s="18"/>
      <c r="U41" s="18"/>
      <c r="V41" s="103"/>
      <c r="W41" s="18"/>
      <c r="X41" s="18"/>
      <c r="Y41" s="103"/>
      <c r="Z41" s="18"/>
      <c r="AA41" s="18"/>
      <c r="AB41" s="103"/>
      <c r="AC41" s="265"/>
      <c r="AD41" s="110"/>
      <c r="AE41" s="110"/>
      <c r="AF41" s="110"/>
      <c r="AG41" s="110"/>
      <c r="AH41" s="110"/>
      <c r="AI41" s="110"/>
      <c r="AJ41" s="110"/>
      <c r="AK41" s="265"/>
      <c r="AL41" s="110"/>
    </row>
    <row r="42" spans="1:38">
      <c r="C42" s="10" t="s">
        <v>8</v>
      </c>
      <c r="D42" s="265"/>
      <c r="F42" s="12"/>
      <c r="G42" s="103"/>
      <c r="H42" s="18"/>
      <c r="I42" s="18"/>
      <c r="J42" s="103"/>
      <c r="K42" s="18"/>
      <c r="L42" s="18"/>
      <c r="M42" s="103"/>
      <c r="N42" s="18"/>
      <c r="O42" s="18"/>
      <c r="P42" s="103"/>
      <c r="Q42" s="18"/>
      <c r="R42" s="18"/>
      <c r="S42" s="103"/>
      <c r="T42" s="18"/>
      <c r="U42" s="18"/>
      <c r="V42" s="103"/>
      <c r="W42" s="18"/>
      <c r="X42" s="18"/>
      <c r="Y42" s="103"/>
      <c r="Z42" s="18"/>
      <c r="AA42" s="18"/>
      <c r="AB42" s="103"/>
      <c r="AC42" s="265"/>
      <c r="AD42" s="110"/>
      <c r="AE42" s="110"/>
      <c r="AF42" s="110"/>
      <c r="AG42" s="110"/>
      <c r="AH42" s="110"/>
      <c r="AI42" s="110"/>
      <c r="AJ42" s="110"/>
      <c r="AK42" s="265"/>
      <c r="AL42" s="110"/>
    </row>
    <row r="43" spans="1:38">
      <c r="D43" s="265" t="s">
        <v>9</v>
      </c>
      <c r="F43" s="12"/>
      <c r="G43" s="103"/>
      <c r="H43" s="288">
        <f>IF(H$11=$D$6, HTN_volumes!$J43*HTN_volumes!$K43,0)</f>
        <v>0</v>
      </c>
      <c r="I43" s="285">
        <f>IF(I$11=IF($D43=$A$5, $D$5, IF(OR($D43="ESV observed compliance", $D43 = $A$7),$D$7, $D$6)), SUMPRODUCT(HTN_volumes!$Q43:$U43,HTN_volumes!$Q$13:$U$13)+HTN_volumes!$O43,0)</f>
        <v>0</v>
      </c>
      <c r="J43" s="286">
        <f>IF(J$11=$D$6, HTN_volumes!$M43,0)</f>
        <v>0</v>
      </c>
      <c r="K43" s="285">
        <f>IF(K$11=$D$6, HTN_volumes!$J43*HTN_volumes!$K43,0)</f>
        <v>2318733.9999999893</v>
      </c>
      <c r="L43" s="285">
        <f ca="1">IF(L$11=IF($D43=$A$5, $D$5, IF(OR($D43="ESV observed compliance", $D43 = $A$7),$D$7, $D$6)), SUMPRODUCT(HTN_volumes!$Q43:$U43,HTN_volumes!$Q$13:$U$13)+HTN_volumes!$O43,0)</f>
        <v>1512707.3840353156</v>
      </c>
      <c r="M43" s="286">
        <f>IF(M$11=$D$6, HTN_volumes!$M43,0)</f>
        <v>0</v>
      </c>
      <c r="N43" s="285">
        <f>IF(N$11=$D$6, HTN_volumes!$J43*HTN_volumes!$K43,0)</f>
        <v>0</v>
      </c>
      <c r="O43" s="285">
        <f>IF(O$11=IF($D43=$A$5, $D$5, IF(OR($D43="ESV observed compliance", $D43 = $A$7),$D$7, $D$6)), SUMPRODUCT(HTN_volumes!$Q43:$U43,HTN_volumes!$Q$13:$U$13)+HTN_volumes!$O43,0)</f>
        <v>0</v>
      </c>
      <c r="P43" s="286">
        <f>IF(P$11=$D$6, HTN_volumes!$M43,0)</f>
        <v>0</v>
      </c>
      <c r="Q43" s="285">
        <f>IF(Q$11=$D$6, HTN_volumes!$J43*HTN_volumes!$K43,0)</f>
        <v>0</v>
      </c>
      <c r="R43" s="285">
        <f>IF(R$11=IF($D43=$A$5, $D$5, IF(OR($D43="ESV observed compliance", $D43 = $A$7),$D$7, $D$6)), SUMPRODUCT(HTN_volumes!$Q43:$U43,HTN_volumes!$Q$13:$U$13)+HTN_volumes!$O43,0)</f>
        <v>0</v>
      </c>
      <c r="S43" s="286">
        <f>IF(S$11=$D$6, HTN_volumes!$M43,0)</f>
        <v>0</v>
      </c>
      <c r="T43" s="285">
        <f>IF(T$11=$D$6, HTN_volumes!$J43*HTN_volumes!$K43,0)</f>
        <v>0</v>
      </c>
      <c r="U43" s="285">
        <f>IF(U$11=IF($D43=$A$5, $D$5, IF(OR($D43="ESV observed compliance", $D43 = $A$7),$D$7, $D$6)), SUMPRODUCT(HTN_volumes!$Q43:$U43,HTN_volumes!$Q$13:$U$13)+HTN_volumes!$O43,0)</f>
        <v>0</v>
      </c>
      <c r="V43" s="286">
        <f>IF(V$11=$D$6, HTN_volumes!$M43,0)</f>
        <v>0</v>
      </c>
      <c r="W43" s="285">
        <f>IF(W$11=$D$6, HTN_volumes!$J43*HTN_volumes!$K43,0)</f>
        <v>0</v>
      </c>
      <c r="X43" s="285">
        <f>IF(X$11=IF($D43=$A$5, $D$5, IF(OR($D43="ESV observed compliance", $D43 = $A$7),$D$7, $D$6)), SUMPRODUCT(HTN_volumes!$Q43:$U43,HTN_volumes!$Q$13:$U$13)+HTN_volumes!$O43,0)</f>
        <v>0</v>
      </c>
      <c r="Y43" s="286">
        <f>IF(Y$11=$D$6, HTN_volumes!$M43,0)</f>
        <v>0</v>
      </c>
      <c r="Z43" s="285">
        <f>IF(Z$11=$D$6, HTN_volumes!$J43*HTN_volumes!$K43,0)</f>
        <v>0</v>
      </c>
      <c r="AA43" s="285">
        <f>IF(AA$11=IF($D43=$A$5, $D$5, IF(OR($D43="ESV observed compliance", $D43 = $A$7),$D$7, $D$6)), SUMPRODUCT(HTN_volumes!$Q43:$U43,HTN_volumes!$Q$13:$U$13)+HTN_volumes!$O43,0)</f>
        <v>0</v>
      </c>
      <c r="AB43" s="286">
        <f>IF(AB$11=$D$6, HTN_volumes!$M43,0)</f>
        <v>0</v>
      </c>
      <c r="AC43" s="131"/>
      <c r="AD43" s="287">
        <f t="shared" ref="AD43:AJ47" si="25">SUMIF($H$11:$AB$11,AD$11, $H43:$AB43)</f>
        <v>0</v>
      </c>
      <c r="AE43" s="287">
        <f t="shared" ca="1" si="25"/>
        <v>3831441.3840353051</v>
      </c>
      <c r="AF43" s="287">
        <f t="shared" si="25"/>
        <v>0</v>
      </c>
      <c r="AG43" s="287">
        <f t="shared" si="25"/>
        <v>0</v>
      </c>
      <c r="AH43" s="287">
        <f t="shared" si="25"/>
        <v>0</v>
      </c>
      <c r="AI43" s="287">
        <f t="shared" si="25"/>
        <v>0</v>
      </c>
      <c r="AJ43" s="287">
        <f t="shared" si="25"/>
        <v>0</v>
      </c>
      <c r="AK43" s="131"/>
      <c r="AL43" s="287">
        <f t="shared" ref="AL43" ca="1" si="26">SUM(AD43:AJ43)</f>
        <v>3831441.3840353051</v>
      </c>
    </row>
    <row r="44" spans="1:38">
      <c r="D44" s="265" t="s">
        <v>10</v>
      </c>
      <c r="F44" s="12"/>
      <c r="G44" s="103"/>
      <c r="H44" s="288">
        <f>IF(H$11=$D$6, HTN_volumes!$J44*HTN_volumes!$K44,0)</f>
        <v>0</v>
      </c>
      <c r="I44" s="285">
        <f>IF(I$11=IF($D44=$A$5, $D$5, IF(OR($D44="ESV observed compliance", $D44 = $A$7),$D$7, $D$6)), SUMPRODUCT(HTN_volumes!$Q44:$U44,HTN_volumes!$Q$13:$U$13)+HTN_volumes!$O44,0)</f>
        <v>0</v>
      </c>
      <c r="J44" s="286">
        <f>IF(J$11=$D$6, HTN_volumes!$M44,0)</f>
        <v>0</v>
      </c>
      <c r="K44" s="285">
        <f>IF(K$11=$D$6, HTN_volumes!$J44*HTN_volumes!$K44,0)</f>
        <v>0</v>
      </c>
      <c r="L44" s="285">
        <f ca="1">IF(L$11=IF($D44=$A$5, $D$5, IF(OR($D44="ESV observed compliance", $D44 = $A$7),$D$7, $D$6)), SUMPRODUCT(HTN_volumes!$Q44:$U44,HTN_volumes!$Q$13:$U$13)+HTN_volumes!$O44,0)</f>
        <v>0</v>
      </c>
      <c r="M44" s="286">
        <f>IF(M$11=$D$6, HTN_volumes!$M44,0)</f>
        <v>0</v>
      </c>
      <c r="N44" s="285">
        <f>IF(N$11=$D$6, HTN_volumes!$J44*HTN_volumes!$K44,0)</f>
        <v>0</v>
      </c>
      <c r="O44" s="285">
        <f>IF(O$11=IF($D44=$A$5, $D$5, IF(OR($D44="ESV observed compliance", $D44 = $A$7),$D$7, $D$6)), SUMPRODUCT(HTN_volumes!$Q44:$U44,HTN_volumes!$Q$13:$U$13)+HTN_volumes!$O44,0)</f>
        <v>0</v>
      </c>
      <c r="P44" s="286">
        <f>IF(P$11=$D$6, HTN_volumes!$M44,0)</f>
        <v>0</v>
      </c>
      <c r="Q44" s="285">
        <f>IF(Q$11=$D$6, HTN_volumes!$J44*HTN_volumes!$K44,0)</f>
        <v>0</v>
      </c>
      <c r="R44" s="285">
        <f>IF(R$11=IF($D44=$A$5, $D$5, IF(OR($D44="ESV observed compliance", $D44 = $A$7),$D$7, $D$6)), SUMPRODUCT(HTN_volumes!$Q44:$U44,HTN_volumes!$Q$13:$U$13)+HTN_volumes!$O44,0)</f>
        <v>0</v>
      </c>
      <c r="S44" s="286">
        <f>IF(S$11=$D$6, HTN_volumes!$M44,0)</f>
        <v>0</v>
      </c>
      <c r="T44" s="285">
        <f>IF(T$11=$D$6, HTN_volumes!$J44*HTN_volumes!$K44,0)</f>
        <v>0</v>
      </c>
      <c r="U44" s="285">
        <f>IF(U$11=IF($D44=$A$5, $D$5, IF(OR($D44="ESV observed compliance", $D44 = $A$7),$D$7, $D$6)), SUMPRODUCT(HTN_volumes!$Q44:$U44,HTN_volumes!$Q$13:$U$13)+HTN_volumes!$O44,0)</f>
        <v>0</v>
      </c>
      <c r="V44" s="286">
        <f>IF(V$11=$D$6, HTN_volumes!$M44,0)</f>
        <v>0</v>
      </c>
      <c r="W44" s="285">
        <f>IF(W$11=$D$6, HTN_volumes!$J44*HTN_volumes!$K44,0)</f>
        <v>0</v>
      </c>
      <c r="X44" s="285">
        <f>IF(X$11=IF($D44=$A$5, $D$5, IF(OR($D44="ESV observed compliance", $D44 = $A$7),$D$7, $D$6)), SUMPRODUCT(HTN_volumes!$Q44:$U44,HTN_volumes!$Q$13:$U$13)+HTN_volumes!$O44,0)</f>
        <v>0</v>
      </c>
      <c r="Y44" s="286">
        <f>IF(Y$11=$D$6, HTN_volumes!$M44,0)</f>
        <v>0</v>
      </c>
      <c r="Z44" s="285">
        <f>IF(Z$11=$D$6, HTN_volumes!$J44*HTN_volumes!$K44,0)</f>
        <v>0</v>
      </c>
      <c r="AA44" s="285">
        <f>IF(AA$11=IF($D44=$A$5, $D$5, IF(OR($D44="ESV observed compliance", $D44 = $A$7),$D$7, $D$6)), SUMPRODUCT(HTN_volumes!$Q44:$U44,HTN_volumes!$Q$13:$U$13)+HTN_volumes!$O44,0)</f>
        <v>0</v>
      </c>
      <c r="AB44" s="286">
        <f>IF(AB$11=$D$6, HTN_volumes!$M44,0)</f>
        <v>0</v>
      </c>
      <c r="AC44" s="131"/>
      <c r="AD44" s="287">
        <f t="shared" si="25"/>
        <v>0</v>
      </c>
      <c r="AE44" s="287">
        <f t="shared" ca="1" si="25"/>
        <v>0</v>
      </c>
      <c r="AF44" s="287">
        <f t="shared" si="25"/>
        <v>0</v>
      </c>
      <c r="AG44" s="287">
        <f t="shared" si="25"/>
        <v>0</v>
      </c>
      <c r="AH44" s="287">
        <f t="shared" si="25"/>
        <v>0</v>
      </c>
      <c r="AI44" s="287">
        <f t="shared" si="25"/>
        <v>0</v>
      </c>
      <c r="AJ44" s="287">
        <f t="shared" si="25"/>
        <v>0</v>
      </c>
      <c r="AK44" s="131"/>
      <c r="AL44" s="287">
        <f t="shared" ref="AL44:AL47" ca="1" si="27">SUM(AD44:AJ44)</f>
        <v>0</v>
      </c>
    </row>
    <row r="45" spans="1:38">
      <c r="D45" s="265" t="s">
        <v>167</v>
      </c>
      <c r="F45" s="12"/>
      <c r="G45" s="103"/>
      <c r="H45" s="288">
        <f>IF(H$11=$D$6, HTN_volumes!$J45*HTN_volumes!$K45,0)</f>
        <v>0</v>
      </c>
      <c r="I45" s="285">
        <f>IF(I$11=IF($D45=$A$5, $D$5, IF(OR($D45="ESV observed compliance", $D45 = $A$7),$D$7, $D$6)), SUMPRODUCT(HTN_volumes!$Q45:$U45,HTN_volumes!$Q$13:$U$13)+HTN_volumes!$O45,0)</f>
        <v>0</v>
      </c>
      <c r="J45" s="286">
        <f>IF(J$11=$D$6, HTN_volumes!$M45,0)</f>
        <v>0</v>
      </c>
      <c r="K45" s="285">
        <f>IF(K$11=$D$6, HTN_volumes!$J45*HTN_volumes!$K45,0)</f>
        <v>1150981.1501686051</v>
      </c>
      <c r="L45" s="285">
        <f ca="1">IF(L$11=IF($D45=$A$5, $D$5, IF(OR($D45="ESV observed compliance", $D45 = $A$7),$D$7, $D$6)), SUMPRODUCT(HTN_volumes!$Q45:$U45,HTN_volumes!$Q$13:$U$13)+HTN_volumes!$O45,0)</f>
        <v>0</v>
      </c>
      <c r="M45" s="286">
        <f>IF(M$11=$D$6, HTN_volumes!$M45,0)</f>
        <v>0</v>
      </c>
      <c r="N45" s="285">
        <f>IF(N$11=$D$6, HTN_volumes!$J45*HTN_volumes!$K45,0)</f>
        <v>0</v>
      </c>
      <c r="O45" s="285">
        <f>IF(O$11=IF($D45=$A$5, $D$5, IF(OR($D45="ESV observed compliance", $D45 = $A$7),$D$7, $D$6)), SUMPRODUCT(HTN_volumes!$Q45:$U45,HTN_volumes!$Q$13:$U$13)+HTN_volumes!$O45,0)</f>
        <v>0</v>
      </c>
      <c r="P45" s="286">
        <f>IF(P$11=$D$6, HTN_volumes!$M45,0)</f>
        <v>0</v>
      </c>
      <c r="Q45" s="285">
        <f>IF(Q$11=$D$6, HTN_volumes!$J45*HTN_volumes!$K45,0)</f>
        <v>0</v>
      </c>
      <c r="R45" s="285">
        <f>IF(R$11=IF($D45=$A$5, $D$5, IF(OR($D45="ESV observed compliance", $D45 = $A$7),$D$7, $D$6)), SUMPRODUCT(HTN_volumes!$Q45:$U45,HTN_volumes!$Q$13:$U$13)+HTN_volumes!$O45,0)</f>
        <v>0</v>
      </c>
      <c r="S45" s="286">
        <f>IF(S$11=$D$6, HTN_volumes!$M45,0)</f>
        <v>0</v>
      </c>
      <c r="T45" s="285">
        <f>IF(T$11=$D$6, HTN_volumes!$J45*HTN_volumes!$K45,0)</f>
        <v>0</v>
      </c>
      <c r="U45" s="285">
        <f>IF(U$11=IF($D45=$A$5, $D$5, IF(OR($D45="ESV observed compliance", $D45 = $A$7),$D$7, $D$6)), SUMPRODUCT(HTN_volumes!$Q45:$U45,HTN_volumes!$Q$13:$U$13)+HTN_volumes!$O45,0)</f>
        <v>0</v>
      </c>
      <c r="V45" s="286">
        <f>IF(V$11=$D$6, HTN_volumes!$M45,0)</f>
        <v>0</v>
      </c>
      <c r="W45" s="285">
        <f>IF(W$11=$D$6, HTN_volumes!$J45*HTN_volumes!$K45,0)</f>
        <v>0</v>
      </c>
      <c r="X45" s="285">
        <f>IF(X$11=IF($D45=$A$5, $D$5, IF(OR($D45="ESV observed compliance", $D45 = $A$7),$D$7, $D$6)), SUMPRODUCT(HTN_volumes!$Q45:$U45,HTN_volumes!$Q$13:$U$13)+HTN_volumes!$O45,0)</f>
        <v>0</v>
      </c>
      <c r="Y45" s="286">
        <f>IF(Y$11=$D$6, HTN_volumes!$M45,0)</f>
        <v>0</v>
      </c>
      <c r="Z45" s="285">
        <f>IF(Z$11=$D$6, HTN_volumes!$J45*HTN_volumes!$K45,0)</f>
        <v>0</v>
      </c>
      <c r="AA45" s="285">
        <f>IF(AA$11=IF($D45=$A$5, $D$5, IF(OR($D45="ESV observed compliance", $D45 = $A$7),$D$7, $D$6)), SUMPRODUCT(HTN_volumes!$Q45:$U45,HTN_volumes!$Q$13:$U$13)+HTN_volumes!$O45,0)</f>
        <v>0</v>
      </c>
      <c r="AB45" s="286">
        <f>IF(AB$11=$D$6, HTN_volumes!$M45,0)</f>
        <v>0</v>
      </c>
      <c r="AC45" s="131"/>
      <c r="AD45" s="287">
        <f t="shared" si="25"/>
        <v>0</v>
      </c>
      <c r="AE45" s="287">
        <f t="shared" ca="1" si="25"/>
        <v>1150981.1501686051</v>
      </c>
      <c r="AF45" s="287">
        <f t="shared" si="25"/>
        <v>0</v>
      </c>
      <c r="AG45" s="287">
        <f t="shared" si="25"/>
        <v>0</v>
      </c>
      <c r="AH45" s="287">
        <f t="shared" si="25"/>
        <v>0</v>
      </c>
      <c r="AI45" s="287">
        <f t="shared" si="25"/>
        <v>0</v>
      </c>
      <c r="AJ45" s="287">
        <f t="shared" si="25"/>
        <v>0</v>
      </c>
      <c r="AK45" s="131"/>
      <c r="AL45" s="287">
        <f t="shared" ca="1" si="27"/>
        <v>1150981.1501686051</v>
      </c>
    </row>
    <row r="46" spans="1:38">
      <c r="D46" s="265" t="s">
        <v>11</v>
      </c>
      <c r="F46" s="12"/>
      <c r="G46" s="103"/>
      <c r="H46" s="288">
        <f>IF(H$11=$D$6, HTN_volumes!$J46*HTN_volumes!$K46,0)</f>
        <v>0</v>
      </c>
      <c r="I46" s="285">
        <f>IF(I$11=IF($D46=$A$5, $D$5, IF(OR($D46="ESV observed compliance", $D46 = $A$7),$D$7, $D$6)), SUMPRODUCT(HTN_volumes!$Q46:$U46,HTN_volumes!$Q$13:$U$13)+HTN_volumes!$O46,0)</f>
        <v>0</v>
      </c>
      <c r="J46" s="286">
        <f>IF(J$11=$D$6, HTN_volumes!$M46,0)</f>
        <v>0</v>
      </c>
      <c r="K46" s="285">
        <f>IF(K$11=$D$6, HTN_volumes!$J46*HTN_volumes!$K46,0)</f>
        <v>200427.95562824927</v>
      </c>
      <c r="L46" s="285">
        <f ca="1">IF(L$11=IF($D46=$A$5, $D$5, IF(OR($D46="ESV observed compliance", $D46 = $A$7),$D$7, $D$6)), SUMPRODUCT(HTN_volumes!$Q46:$U46,HTN_volumes!$Q$13:$U$13)+HTN_volumes!$O46,0)</f>
        <v>0</v>
      </c>
      <c r="M46" s="286">
        <f>IF(M$11=$D$6, HTN_volumes!$M46,0)</f>
        <v>0</v>
      </c>
      <c r="N46" s="285">
        <f>IF(N$11=$D$6, HTN_volumes!$J46*HTN_volumes!$K46,0)</f>
        <v>0</v>
      </c>
      <c r="O46" s="285">
        <f>IF(O$11=IF($D46=$A$5, $D$5, IF(OR($D46="ESV observed compliance", $D46 = $A$7),$D$7, $D$6)), SUMPRODUCT(HTN_volumes!$Q46:$U46,HTN_volumes!$Q$13:$U$13)+HTN_volumes!$O46,0)</f>
        <v>0</v>
      </c>
      <c r="P46" s="286">
        <f>IF(P$11=$D$6, HTN_volumes!$M46,0)</f>
        <v>0</v>
      </c>
      <c r="Q46" s="285">
        <f>IF(Q$11=$D$6, HTN_volumes!$J46*HTN_volumes!$K46,0)</f>
        <v>0</v>
      </c>
      <c r="R46" s="285">
        <f>IF(R$11=IF($D46=$A$5, $D$5, IF(OR($D46="ESV observed compliance", $D46 = $A$7),$D$7, $D$6)), SUMPRODUCT(HTN_volumes!$Q46:$U46,HTN_volumes!$Q$13:$U$13)+HTN_volumes!$O46,0)</f>
        <v>0</v>
      </c>
      <c r="S46" s="286">
        <f>IF(S$11=$D$6, HTN_volumes!$M46,0)</f>
        <v>0</v>
      </c>
      <c r="T46" s="285">
        <f>IF(T$11=$D$6, HTN_volumes!$J46*HTN_volumes!$K46,0)</f>
        <v>0</v>
      </c>
      <c r="U46" s="285">
        <f>IF(U$11=IF($D46=$A$5, $D$5, IF(OR($D46="ESV observed compliance", $D46 = $A$7),$D$7, $D$6)), SUMPRODUCT(HTN_volumes!$Q46:$U46,HTN_volumes!$Q$13:$U$13)+HTN_volumes!$O46,0)</f>
        <v>0</v>
      </c>
      <c r="V46" s="286">
        <f>IF(V$11=$D$6, HTN_volumes!$M46,0)</f>
        <v>0</v>
      </c>
      <c r="W46" s="285">
        <f>IF(W$11=$D$6, HTN_volumes!$J46*HTN_volumes!$K46,0)</f>
        <v>0</v>
      </c>
      <c r="X46" s="285">
        <f>IF(X$11=IF($D46=$A$5, $D$5, IF(OR($D46="ESV observed compliance", $D46 = $A$7),$D$7, $D$6)), SUMPRODUCT(HTN_volumes!$Q46:$U46,HTN_volumes!$Q$13:$U$13)+HTN_volumes!$O46,0)</f>
        <v>0</v>
      </c>
      <c r="Y46" s="286">
        <f>IF(Y$11=$D$6, HTN_volumes!$M46,0)</f>
        <v>0</v>
      </c>
      <c r="Z46" s="285">
        <f>IF(Z$11=$D$6, HTN_volumes!$J46*HTN_volumes!$K46,0)</f>
        <v>0</v>
      </c>
      <c r="AA46" s="285">
        <f>IF(AA$11=IF($D46=$A$5, $D$5, IF(OR($D46="ESV observed compliance", $D46 = $A$7),$D$7, $D$6)), SUMPRODUCT(HTN_volumes!$Q46:$U46,HTN_volumes!$Q$13:$U$13)+HTN_volumes!$O46,0)</f>
        <v>0</v>
      </c>
      <c r="AB46" s="286">
        <f>IF(AB$11=$D$6, HTN_volumes!$M46,0)</f>
        <v>0</v>
      </c>
      <c r="AC46" s="131"/>
      <c r="AD46" s="287">
        <f t="shared" si="25"/>
        <v>0</v>
      </c>
      <c r="AE46" s="287">
        <f t="shared" ca="1" si="25"/>
        <v>200427.95562824927</v>
      </c>
      <c r="AF46" s="287">
        <f t="shared" si="25"/>
        <v>0</v>
      </c>
      <c r="AG46" s="287">
        <f t="shared" si="25"/>
        <v>0</v>
      </c>
      <c r="AH46" s="287">
        <f t="shared" si="25"/>
        <v>0</v>
      </c>
      <c r="AI46" s="287">
        <f t="shared" si="25"/>
        <v>0</v>
      </c>
      <c r="AJ46" s="287">
        <f t="shared" si="25"/>
        <v>0</v>
      </c>
      <c r="AK46" s="131"/>
      <c r="AL46" s="287">
        <f t="shared" ca="1" si="27"/>
        <v>200427.95562824927</v>
      </c>
    </row>
    <row r="47" spans="1:38">
      <c r="D47" s="265" t="s">
        <v>21</v>
      </c>
      <c r="F47" s="12"/>
      <c r="G47" s="103"/>
      <c r="H47" s="288">
        <f>IF(H$11=$D$6, HTN_volumes!$J47*HTN_volumes!$K47,0)</f>
        <v>0</v>
      </c>
      <c r="I47" s="285">
        <f>IF(I$11=IF($D47=$A$5, $D$5, IF(OR($D47="ESV observed compliance", $D47 = $A$7),$D$7, $D$6)), SUMPRODUCT(HTN_volumes!$Q47:$U47,HTN_volumes!$Q$13:$U$13)+HTN_volumes!$O47,0)</f>
        <v>0</v>
      </c>
      <c r="J47" s="286">
        <f>IF(J$11=$D$6, HTN_volumes!$M47,0)</f>
        <v>0</v>
      </c>
      <c r="K47" s="285">
        <f>IF(K$11=$D$6, HTN_volumes!$J47*HTN_volumes!$K47,0)</f>
        <v>131460.14731517999</v>
      </c>
      <c r="L47" s="285">
        <f ca="1">IF(L$11=IF($D47=$A$5, $D$5, IF(OR($D47="ESV observed compliance", $D47 = $A$7),$D$7, $D$6)), SUMPRODUCT(HTN_volumes!$Q47:$U47,HTN_volumes!$Q$13:$U$13)+HTN_volumes!$O47,0)</f>
        <v>0</v>
      </c>
      <c r="M47" s="286">
        <f>IF(M$11=$D$6, HTN_volumes!$M47,0)</f>
        <v>0</v>
      </c>
      <c r="N47" s="285">
        <f>IF(N$11=$D$6, HTN_volumes!$J47*HTN_volumes!$K47,0)</f>
        <v>0</v>
      </c>
      <c r="O47" s="285">
        <f>IF(O$11=IF($D47=$A$5, $D$5, IF(OR($D47="ESV observed compliance", $D47 = $A$7),$D$7, $D$6)), SUMPRODUCT(HTN_volumes!$Q47:$U47,HTN_volumes!$Q$13:$U$13)+HTN_volumes!$O47,0)</f>
        <v>0</v>
      </c>
      <c r="P47" s="286">
        <f>IF(P$11=$D$6, HTN_volumes!$M47,0)</f>
        <v>0</v>
      </c>
      <c r="Q47" s="285">
        <f>IF(Q$11=$D$6, HTN_volumes!$J47*HTN_volumes!$K47,0)</f>
        <v>0</v>
      </c>
      <c r="R47" s="285">
        <f>IF(R$11=IF($D47=$A$5, $D$5, IF(OR($D47="ESV observed compliance", $D47 = $A$7),$D$7, $D$6)), SUMPRODUCT(HTN_volumes!$Q47:$U47,HTN_volumes!$Q$13:$U$13)+HTN_volumes!$O47,0)</f>
        <v>0</v>
      </c>
      <c r="S47" s="286">
        <f>IF(S$11=$D$6, HTN_volumes!$M47,0)</f>
        <v>0</v>
      </c>
      <c r="T47" s="285">
        <f>IF(T$11=$D$6, HTN_volumes!$J47*HTN_volumes!$K47,0)</f>
        <v>0</v>
      </c>
      <c r="U47" s="285">
        <f>IF(U$11=IF($D47=$A$5, $D$5, IF(OR($D47="ESV observed compliance", $D47 = $A$7),$D$7, $D$6)), SUMPRODUCT(HTN_volumes!$Q47:$U47,HTN_volumes!$Q$13:$U$13)+HTN_volumes!$O47,0)</f>
        <v>0</v>
      </c>
      <c r="V47" s="286">
        <f>IF(V$11=$D$6, HTN_volumes!$M47,0)</f>
        <v>0</v>
      </c>
      <c r="W47" s="285">
        <f>IF(W$11=$D$6, HTN_volumes!$J47*HTN_volumes!$K47,0)</f>
        <v>0</v>
      </c>
      <c r="X47" s="285">
        <f>IF(X$11=IF($D47=$A$5, $D$5, IF(OR($D47="ESV observed compliance", $D47 = $A$7),$D$7, $D$6)), SUMPRODUCT(HTN_volumes!$Q47:$U47,HTN_volumes!$Q$13:$U$13)+HTN_volumes!$O47,0)</f>
        <v>0</v>
      </c>
      <c r="Y47" s="286">
        <f>IF(Y$11=$D$6, HTN_volumes!$M47,0)</f>
        <v>0</v>
      </c>
      <c r="Z47" s="285">
        <f>IF(Z$11=$D$6, HTN_volumes!$J47*HTN_volumes!$K47,0)</f>
        <v>0</v>
      </c>
      <c r="AA47" s="285">
        <f>IF(AA$11=IF($D47=$A$5, $D$5, IF(OR($D47="ESV observed compliance", $D47 = $A$7),$D$7, $D$6)), SUMPRODUCT(HTN_volumes!$Q47:$U47,HTN_volumes!$Q$13:$U$13)+HTN_volumes!$O47,0)</f>
        <v>0</v>
      </c>
      <c r="AB47" s="286">
        <f>IF(AB$11=$D$6, HTN_volumes!$M47,0)</f>
        <v>0</v>
      </c>
      <c r="AC47" s="131"/>
      <c r="AD47" s="287">
        <f t="shared" si="25"/>
        <v>0</v>
      </c>
      <c r="AE47" s="287">
        <f t="shared" ca="1" si="25"/>
        <v>131460.14731517999</v>
      </c>
      <c r="AF47" s="287">
        <f t="shared" si="25"/>
        <v>0</v>
      </c>
      <c r="AG47" s="287">
        <f t="shared" si="25"/>
        <v>0</v>
      </c>
      <c r="AH47" s="287">
        <f t="shared" si="25"/>
        <v>0</v>
      </c>
      <c r="AI47" s="287">
        <f t="shared" si="25"/>
        <v>0</v>
      </c>
      <c r="AJ47" s="287">
        <f t="shared" si="25"/>
        <v>0</v>
      </c>
      <c r="AK47" s="131"/>
      <c r="AL47" s="287">
        <f t="shared" ca="1" si="27"/>
        <v>131460.14731517999</v>
      </c>
    </row>
    <row r="48" spans="1:38">
      <c r="D48" s="265" t="s">
        <v>22</v>
      </c>
      <c r="F48" s="12"/>
      <c r="G48" s="103"/>
      <c r="H48" s="288">
        <f>IF(H$11=$D$6, HTN_volumes!$J48*HTN_volumes!$K48,0)</f>
        <v>0</v>
      </c>
      <c r="I48" s="285">
        <f>IF(I$11=IF($D48=$A$5, $D$5, IF(OR($D48="ESV observed compliance", $D48 = $A$7),$D$7, $D$6)), SUMPRODUCT(HTN_volumes!$Q48:$U48,HTN_volumes!$Q$13:$U$13)+HTN_volumes!$O48,0)</f>
        <v>0</v>
      </c>
      <c r="J48" s="286">
        <f>IF(J$11=$D$6, HTN_volumes!$M48,0)</f>
        <v>0</v>
      </c>
      <c r="K48" s="285">
        <f>IF(K$11=$D$6, HTN_volumes!$J48*HTN_volumes!$K48,0)</f>
        <v>0</v>
      </c>
      <c r="L48" s="285">
        <f ca="1">IF(L$11=IF($D48=$A$5, $D$5, IF(OR($D48="ESV observed compliance", $D48 = $A$7),$D$7, $D$6)), SUMPRODUCT(HTN_volumes!$Q48:$U48,HTN_volumes!$Q$13:$U$13)+HTN_volumes!$O48,0)</f>
        <v>0</v>
      </c>
      <c r="M48" s="286">
        <f>IF(M$11=$D$6, HTN_volumes!$M48,0)</f>
        <v>0</v>
      </c>
      <c r="N48" s="285">
        <f>IF(N$11=$D$6, HTN_volumes!$J48*HTN_volumes!$K48,0)</f>
        <v>0</v>
      </c>
      <c r="O48" s="285">
        <f>IF(O$11=IF($D48=$A$5, $D$5, IF(OR($D48="ESV observed compliance", $D48 = $A$7),$D$7, $D$6)), SUMPRODUCT(HTN_volumes!$Q48:$U48,HTN_volumes!$Q$13:$U$13)+HTN_volumes!$O48,0)</f>
        <v>0</v>
      </c>
      <c r="P48" s="286">
        <f>IF(P$11=$D$6, HTN_volumes!$M48,0)</f>
        <v>0</v>
      </c>
      <c r="Q48" s="285">
        <f>IF(Q$11=$D$6, HTN_volumes!$J48*HTN_volumes!$K48,0)</f>
        <v>0</v>
      </c>
      <c r="R48" s="285">
        <f>IF(R$11=IF($D48=$A$5, $D$5, IF(OR($D48="ESV observed compliance", $D48 = $A$7),$D$7, $D$6)), SUMPRODUCT(HTN_volumes!$Q48:$U48,HTN_volumes!$Q$13:$U$13)+HTN_volumes!$O48,0)</f>
        <v>0</v>
      </c>
      <c r="S48" s="286">
        <f>IF(S$11=$D$6, HTN_volumes!$M48,0)</f>
        <v>0</v>
      </c>
      <c r="T48" s="285">
        <f>IF(T$11=$D$6, HTN_volumes!$J48*HTN_volumes!$K48,0)</f>
        <v>0</v>
      </c>
      <c r="U48" s="285">
        <f>IF(U$11=IF($D48=$A$5, $D$5, IF(OR($D48="ESV observed compliance", $D48 = $A$7),$D$7, $D$6)), SUMPRODUCT(HTN_volumes!$Q48:$U48,HTN_volumes!$Q$13:$U$13)+HTN_volumes!$O48,0)</f>
        <v>0</v>
      </c>
      <c r="V48" s="286">
        <f>IF(V$11=$D$6, HTN_volumes!$M48,0)</f>
        <v>0</v>
      </c>
      <c r="W48" s="285">
        <f>IF(W$11=$D$6, HTN_volumes!$J48*HTN_volumes!$K48,0)</f>
        <v>0</v>
      </c>
      <c r="X48" s="285">
        <f>IF(X$11=IF($D48=$A$5, $D$5, IF(OR($D48="ESV observed compliance", $D48 = $A$7),$D$7, $D$6)), SUMPRODUCT(HTN_volumes!$Q48:$U48,HTN_volumes!$Q$13:$U$13)+HTN_volumes!$O48,0)</f>
        <v>0</v>
      </c>
      <c r="Y48" s="286">
        <f>IF(Y$11=$D$6, HTN_volumes!$M48,0)</f>
        <v>0</v>
      </c>
      <c r="Z48" s="285">
        <f>IF(Z$11=$D$6, HTN_volumes!$J48*HTN_volumes!$K48,0)</f>
        <v>0</v>
      </c>
      <c r="AA48" s="285">
        <f>IF(AA$11=IF($D48=$A$5, $D$5, IF(OR($D48="ESV observed compliance", $D48 = $A$7),$D$7, $D$6)), SUMPRODUCT(HTN_volumes!$Q48:$U48,HTN_volumes!$Q$13:$U$13)+HTN_volumes!$O48,0)</f>
        <v>0</v>
      </c>
      <c r="AB48" s="286">
        <f>IF(AB$11=$D$6, HTN_volumes!$M48,0)</f>
        <v>0</v>
      </c>
      <c r="AC48" s="131"/>
      <c r="AD48" s="287">
        <f t="shared" ref="AD48:AJ61" si="28">SUMIF($H$11:$AB$11,AD$11, $H48:$AB48)</f>
        <v>0</v>
      </c>
      <c r="AE48" s="287">
        <f t="shared" ca="1" si="28"/>
        <v>0</v>
      </c>
      <c r="AF48" s="287">
        <f t="shared" si="28"/>
        <v>0</v>
      </c>
      <c r="AG48" s="287">
        <f t="shared" si="28"/>
        <v>0</v>
      </c>
      <c r="AH48" s="287">
        <f t="shared" si="28"/>
        <v>0</v>
      </c>
      <c r="AI48" s="287">
        <f t="shared" si="28"/>
        <v>0</v>
      </c>
      <c r="AJ48" s="287">
        <f t="shared" si="28"/>
        <v>0</v>
      </c>
      <c r="AK48" s="131"/>
      <c r="AL48" s="287">
        <f t="shared" ref="AL48:AL61" ca="1" si="29">SUM(AD48:AJ48)</f>
        <v>0</v>
      </c>
    </row>
    <row r="49" spans="1:16373">
      <c r="D49" s="265" t="s">
        <v>12</v>
      </c>
      <c r="F49" s="12"/>
      <c r="G49" s="103"/>
      <c r="H49" s="288">
        <f>IF(H$11=$D$6, HTN_volumes!$J49*HTN_volumes!$K49,0)</f>
        <v>0</v>
      </c>
      <c r="I49" s="285">
        <f>IF(I$11=IF($D49=$A$5, $D$5, IF(OR($D49="ESV observed compliance", $D49 = $A$7),$D$7, $D$6)), SUMPRODUCT(HTN_volumes!$Q49:$U49,HTN_volumes!$Q$13:$U$13)+HTN_volumes!$O49,0)</f>
        <v>0</v>
      </c>
      <c r="J49" s="286">
        <f>IF(J$11=$D$6, HTN_volumes!$M49,0)</f>
        <v>0</v>
      </c>
      <c r="K49" s="285">
        <f>IF(K$11=$D$6, HTN_volumes!$J49*HTN_volumes!$K49,0)</f>
        <v>618353.49858546327</v>
      </c>
      <c r="L49" s="285">
        <f ca="1">IF(L$11=IF($D49=$A$5, $D$5, IF(OR($D49="ESV observed compliance", $D49 = $A$7),$D$7, $D$6)), SUMPRODUCT(HTN_volumes!$Q49:$U49,HTN_volumes!$Q$13:$U$13)+HTN_volumes!$O49,0)</f>
        <v>0</v>
      </c>
      <c r="M49" s="286">
        <f>IF(M$11=$D$6, HTN_volumes!$M49,0)</f>
        <v>0</v>
      </c>
      <c r="N49" s="285">
        <f>IF(N$11=$D$6, HTN_volumes!$J49*HTN_volumes!$K49,0)</f>
        <v>0</v>
      </c>
      <c r="O49" s="285">
        <f>IF(O$11=IF($D49=$A$5, $D$5, IF(OR($D49="ESV observed compliance", $D49 = $A$7),$D$7, $D$6)), SUMPRODUCT(HTN_volumes!$Q49:$U49,HTN_volumes!$Q$13:$U$13)+HTN_volumes!$O49,0)</f>
        <v>0</v>
      </c>
      <c r="P49" s="286">
        <f>IF(P$11=$D$6, HTN_volumes!$M49,0)</f>
        <v>0</v>
      </c>
      <c r="Q49" s="285">
        <f>IF(Q$11=$D$6, HTN_volumes!$J49*HTN_volumes!$K49,0)</f>
        <v>0</v>
      </c>
      <c r="R49" s="285">
        <f>IF(R$11=IF($D49=$A$5, $D$5, IF(OR($D49="ESV observed compliance", $D49 = $A$7),$D$7, $D$6)), SUMPRODUCT(HTN_volumes!$Q49:$U49,HTN_volumes!$Q$13:$U$13)+HTN_volumes!$O49,0)</f>
        <v>0</v>
      </c>
      <c r="S49" s="286">
        <f>IF(S$11=$D$6, HTN_volumes!$M49,0)</f>
        <v>0</v>
      </c>
      <c r="T49" s="285">
        <f>IF(T$11=$D$6, HTN_volumes!$J49*HTN_volumes!$K49,0)</f>
        <v>0</v>
      </c>
      <c r="U49" s="285">
        <f>IF(U$11=IF($D49=$A$5, $D$5, IF(OR($D49="ESV observed compliance", $D49 = $A$7),$D$7, $D$6)), SUMPRODUCT(HTN_volumes!$Q49:$U49,HTN_volumes!$Q$13:$U$13)+HTN_volumes!$O49,0)</f>
        <v>0</v>
      </c>
      <c r="V49" s="286">
        <f>IF(V$11=$D$6, HTN_volumes!$M49,0)</f>
        <v>0</v>
      </c>
      <c r="W49" s="285">
        <f>IF(W$11=$D$6, HTN_volumes!$J49*HTN_volumes!$K49,0)</f>
        <v>0</v>
      </c>
      <c r="X49" s="285">
        <f>IF(X$11=IF($D49=$A$5, $D$5, IF(OR($D49="ESV observed compliance", $D49 = $A$7),$D$7, $D$6)), SUMPRODUCT(HTN_volumes!$Q49:$U49,HTN_volumes!$Q$13:$U$13)+HTN_volumes!$O49,0)</f>
        <v>0</v>
      </c>
      <c r="Y49" s="286">
        <f>IF(Y$11=$D$6, HTN_volumes!$M49,0)</f>
        <v>0</v>
      </c>
      <c r="Z49" s="285">
        <f>IF(Z$11=$D$6, HTN_volumes!$J49*HTN_volumes!$K49,0)</f>
        <v>0</v>
      </c>
      <c r="AA49" s="285">
        <f>IF(AA$11=IF($D49=$A$5, $D$5, IF(OR($D49="ESV observed compliance", $D49 = $A$7),$D$7, $D$6)), SUMPRODUCT(HTN_volumes!$Q49:$U49,HTN_volumes!$Q$13:$U$13)+HTN_volumes!$O49,0)</f>
        <v>0</v>
      </c>
      <c r="AB49" s="286">
        <f>IF(AB$11=$D$6, HTN_volumes!$M49,0)</f>
        <v>0</v>
      </c>
      <c r="AC49" s="131"/>
      <c r="AD49" s="287">
        <f t="shared" si="28"/>
        <v>0</v>
      </c>
      <c r="AE49" s="287">
        <f t="shared" ca="1" si="28"/>
        <v>618353.49858546327</v>
      </c>
      <c r="AF49" s="287">
        <f t="shared" si="28"/>
        <v>0</v>
      </c>
      <c r="AG49" s="287">
        <f t="shared" si="28"/>
        <v>0</v>
      </c>
      <c r="AH49" s="287">
        <f t="shared" si="28"/>
        <v>0</v>
      </c>
      <c r="AI49" s="287">
        <f t="shared" si="28"/>
        <v>0</v>
      </c>
      <c r="AJ49" s="287">
        <f t="shared" si="28"/>
        <v>0</v>
      </c>
      <c r="AK49" s="131"/>
      <c r="AL49" s="287">
        <f t="shared" ca="1" si="29"/>
        <v>618353.49858546327</v>
      </c>
    </row>
    <row r="50" spans="1:16373">
      <c r="D50" s="265" t="s">
        <v>13</v>
      </c>
      <c r="F50" s="12"/>
      <c r="G50" s="103"/>
      <c r="H50" s="288">
        <f>IF(H$11=$D$6, HTN_volumes!$J50*HTN_volumes!$K50,0)</f>
        <v>0</v>
      </c>
      <c r="I50" s="285">
        <f>IF(I$11=IF($D50=$A$5, $D$5, IF(OR($D50="ESV observed compliance", $D50 = $A$7),$D$7, $D$6)), SUMPRODUCT(HTN_volumes!$Q50:$U50,HTN_volumes!$Q$13:$U$13)+HTN_volumes!$O50,0)</f>
        <v>0</v>
      </c>
      <c r="J50" s="286">
        <f>IF(J$11=$D$6, HTN_volumes!$M50,0)</f>
        <v>0</v>
      </c>
      <c r="K50" s="285">
        <f>IF(K$11=$D$6, HTN_volumes!$J50*HTN_volumes!$K50,0)</f>
        <v>48307.303210549209</v>
      </c>
      <c r="L50" s="285">
        <f ca="1">IF(L$11=IF($D50=$A$5, $D$5, IF(OR($D50="ESV observed compliance", $D50 = $A$7),$D$7, $D$6)), SUMPRODUCT(HTN_volumes!$Q50:$U50,HTN_volumes!$Q$13:$U$13)+HTN_volumes!$O50,0)</f>
        <v>0</v>
      </c>
      <c r="M50" s="286">
        <f>IF(M$11=$D$6, HTN_volumes!$M50,0)</f>
        <v>0</v>
      </c>
      <c r="N50" s="285">
        <f>IF(N$11=$D$6, HTN_volumes!$J50*HTN_volumes!$K50,0)</f>
        <v>0</v>
      </c>
      <c r="O50" s="285">
        <f>IF(O$11=IF($D50=$A$5, $D$5, IF(OR($D50="ESV observed compliance", $D50 = $A$7),$D$7, $D$6)), SUMPRODUCT(HTN_volumes!$Q50:$U50,HTN_volumes!$Q$13:$U$13)+HTN_volumes!$O50,0)</f>
        <v>0</v>
      </c>
      <c r="P50" s="286">
        <f>IF(P$11=$D$6, HTN_volumes!$M50,0)</f>
        <v>0</v>
      </c>
      <c r="Q50" s="285">
        <f>IF(Q$11=$D$6, HTN_volumes!$J50*HTN_volumes!$K50,0)</f>
        <v>0</v>
      </c>
      <c r="R50" s="285">
        <f>IF(R$11=IF($D50=$A$5, $D$5, IF(OR($D50="ESV observed compliance", $D50 = $A$7),$D$7, $D$6)), SUMPRODUCT(HTN_volumes!$Q50:$U50,HTN_volumes!$Q$13:$U$13)+HTN_volumes!$O50,0)</f>
        <v>0</v>
      </c>
      <c r="S50" s="286">
        <f>IF(S$11=$D$6, HTN_volumes!$M50,0)</f>
        <v>0</v>
      </c>
      <c r="T50" s="285">
        <f>IF(T$11=$D$6, HTN_volumes!$J50*HTN_volumes!$K50,0)</f>
        <v>0</v>
      </c>
      <c r="U50" s="285">
        <f>IF(U$11=IF($D50=$A$5, $D$5, IF(OR($D50="ESV observed compliance", $D50 = $A$7),$D$7, $D$6)), SUMPRODUCT(HTN_volumes!$Q50:$U50,HTN_volumes!$Q$13:$U$13)+HTN_volumes!$O50,0)</f>
        <v>0</v>
      </c>
      <c r="V50" s="286">
        <f>IF(V$11=$D$6, HTN_volumes!$M50,0)</f>
        <v>0</v>
      </c>
      <c r="W50" s="285">
        <f>IF(W$11=$D$6, HTN_volumes!$J50*HTN_volumes!$K50,0)</f>
        <v>0</v>
      </c>
      <c r="X50" s="285">
        <f>IF(X$11=IF($D50=$A$5, $D$5, IF(OR($D50="ESV observed compliance", $D50 = $A$7),$D$7, $D$6)), SUMPRODUCT(HTN_volumes!$Q50:$U50,HTN_volumes!$Q$13:$U$13)+HTN_volumes!$O50,0)</f>
        <v>0</v>
      </c>
      <c r="Y50" s="286">
        <f>IF(Y$11=$D$6, HTN_volumes!$M50,0)</f>
        <v>0</v>
      </c>
      <c r="Z50" s="285">
        <f>IF(Z$11=$D$6, HTN_volumes!$J50*HTN_volumes!$K50,0)</f>
        <v>0</v>
      </c>
      <c r="AA50" s="285">
        <f>IF(AA$11=IF($D50=$A$5, $D$5, IF(OR($D50="ESV observed compliance", $D50 = $A$7),$D$7, $D$6)), SUMPRODUCT(HTN_volumes!$Q50:$U50,HTN_volumes!$Q$13:$U$13)+HTN_volumes!$O50,0)</f>
        <v>0</v>
      </c>
      <c r="AB50" s="286">
        <f>IF(AB$11=$D$6, HTN_volumes!$M50,0)</f>
        <v>0</v>
      </c>
      <c r="AC50" s="131"/>
      <c r="AD50" s="287">
        <f t="shared" si="28"/>
        <v>0</v>
      </c>
      <c r="AE50" s="287">
        <f t="shared" ca="1" si="28"/>
        <v>48307.303210549209</v>
      </c>
      <c r="AF50" s="287">
        <f t="shared" si="28"/>
        <v>0</v>
      </c>
      <c r="AG50" s="287">
        <f t="shared" si="28"/>
        <v>0</v>
      </c>
      <c r="AH50" s="287">
        <f t="shared" si="28"/>
        <v>0</v>
      </c>
      <c r="AI50" s="287">
        <f t="shared" si="28"/>
        <v>0</v>
      </c>
      <c r="AJ50" s="287">
        <f t="shared" si="28"/>
        <v>0</v>
      </c>
      <c r="AK50" s="131"/>
      <c r="AL50" s="287">
        <f t="shared" ca="1" si="29"/>
        <v>48307.303210549209</v>
      </c>
    </row>
    <row r="51" spans="1:16373">
      <c r="D51" s="265" t="s">
        <v>181</v>
      </c>
      <c r="F51" s="12"/>
      <c r="G51" s="103"/>
      <c r="H51" s="288">
        <f>IF(H$11=$D$6, HTN_volumes!$J51*HTN_volumes!$K51,0)</f>
        <v>0</v>
      </c>
      <c r="I51" s="285">
        <f>IF(I$11=IF($D51=$A$5, $D$5, IF(OR($D51="ESV observed compliance", $D51 = $A$7),$D$7, $D$6)), SUMPRODUCT(HTN_volumes!$Q51:$U51,HTN_volumes!$Q$13:$U$13)+HTN_volumes!$O51,0)</f>
        <v>0</v>
      </c>
      <c r="J51" s="286">
        <f>IF(J$11=$D$6, HTN_volumes!$M51,0)</f>
        <v>0</v>
      </c>
      <c r="K51" s="285">
        <f>IF(K$11=$D$6, HTN_volumes!$J51*HTN_volumes!$K51,0)</f>
        <v>840356.90970443888</v>
      </c>
      <c r="L51" s="285">
        <f ca="1">IF(L$11=IF($D51=$A$5, $D$5, IF(OR($D51="ESV observed compliance", $D51 = $A$7),$D$7, $D$6)), SUMPRODUCT(HTN_volumes!$Q51:$U51,HTN_volumes!$Q$13:$U$13)+HTN_volumes!$O51,0)</f>
        <v>0</v>
      </c>
      <c r="M51" s="286">
        <f>IF(M$11=$D$6, HTN_volumes!$M51,0)</f>
        <v>0</v>
      </c>
      <c r="N51" s="285">
        <f>IF(N$11=$D$6, HTN_volumes!$J51*HTN_volumes!$K51,0)</f>
        <v>0</v>
      </c>
      <c r="O51" s="285">
        <f>IF(O$11=IF($D51=$A$5, $D$5, IF(OR($D51="ESV observed compliance", $D51 = $A$7),$D$7, $D$6)), SUMPRODUCT(HTN_volumes!$Q51:$U51,HTN_volumes!$Q$13:$U$13)+HTN_volumes!$O51,0)</f>
        <v>0</v>
      </c>
      <c r="P51" s="286">
        <f>IF(P$11=$D$6, HTN_volumes!$M51,0)</f>
        <v>0</v>
      </c>
      <c r="Q51" s="285">
        <f>IF(Q$11=$D$6, HTN_volumes!$J51*HTN_volumes!$K51,0)</f>
        <v>0</v>
      </c>
      <c r="R51" s="285">
        <f>IF(R$11=IF($D51=$A$5, $D$5, IF(OR($D51="ESV observed compliance", $D51 = $A$7),$D$7, $D$6)), SUMPRODUCT(HTN_volumes!$Q51:$U51,HTN_volumes!$Q$13:$U$13)+HTN_volumes!$O51,0)</f>
        <v>0</v>
      </c>
      <c r="S51" s="286">
        <f>IF(S$11=$D$6, HTN_volumes!$M51,0)</f>
        <v>0</v>
      </c>
      <c r="T51" s="285">
        <f>IF(T$11=$D$6, HTN_volumes!$J51*HTN_volumes!$K51,0)</f>
        <v>0</v>
      </c>
      <c r="U51" s="285">
        <f>IF(U$11=IF($D51=$A$5, $D$5, IF(OR($D51="ESV observed compliance", $D51 = $A$7),$D$7, $D$6)), SUMPRODUCT(HTN_volumes!$Q51:$U51,HTN_volumes!$Q$13:$U$13)+HTN_volumes!$O51,0)</f>
        <v>0</v>
      </c>
      <c r="V51" s="286">
        <f>IF(V$11=$D$6, HTN_volumes!$M51,0)</f>
        <v>0</v>
      </c>
      <c r="W51" s="285">
        <f>IF(W$11=$D$6, HTN_volumes!$J51*HTN_volumes!$K51,0)</f>
        <v>0</v>
      </c>
      <c r="X51" s="285">
        <f>IF(X$11=IF($D51=$A$5, $D$5, IF(OR($D51="ESV observed compliance", $D51 = $A$7),$D$7, $D$6)), SUMPRODUCT(HTN_volumes!$Q51:$U51,HTN_volumes!$Q$13:$U$13)+HTN_volumes!$O51,0)</f>
        <v>0</v>
      </c>
      <c r="Y51" s="286">
        <f>IF(Y$11=$D$6, HTN_volumes!$M51,0)</f>
        <v>0</v>
      </c>
      <c r="Z51" s="285">
        <f>IF(Z$11=$D$6, HTN_volumes!$J51*HTN_volumes!$K51,0)</f>
        <v>0</v>
      </c>
      <c r="AA51" s="285">
        <f>IF(AA$11=IF($D51=$A$5, $D$5, IF(OR($D51="ESV observed compliance", $D51 = $A$7),$D$7, $D$6)), SUMPRODUCT(HTN_volumes!$Q51:$U51,HTN_volumes!$Q$13:$U$13)+HTN_volumes!$O51,0)</f>
        <v>0</v>
      </c>
      <c r="AB51" s="286">
        <f>IF(AB$11=$D$6, HTN_volumes!$M51,0)</f>
        <v>0</v>
      </c>
      <c r="AC51" s="131"/>
      <c r="AD51" s="287">
        <f t="shared" si="28"/>
        <v>0</v>
      </c>
      <c r="AE51" s="287">
        <f t="shared" ca="1" si="28"/>
        <v>840356.90970443888</v>
      </c>
      <c r="AF51" s="287">
        <f t="shared" si="28"/>
        <v>0</v>
      </c>
      <c r="AG51" s="287">
        <f t="shared" si="28"/>
        <v>0</v>
      </c>
      <c r="AH51" s="287">
        <f t="shared" si="28"/>
        <v>0</v>
      </c>
      <c r="AI51" s="287">
        <f t="shared" si="28"/>
        <v>0</v>
      </c>
      <c r="AJ51" s="287">
        <f t="shared" si="28"/>
        <v>0</v>
      </c>
      <c r="AK51" s="131"/>
      <c r="AL51" s="287">
        <f t="shared" ca="1" si="29"/>
        <v>840356.90970443888</v>
      </c>
    </row>
    <row r="52" spans="1:16373">
      <c r="D52" t="s">
        <v>50</v>
      </c>
      <c r="F52" s="12"/>
      <c r="G52" s="103"/>
      <c r="H52" s="288">
        <f>IF(H$11=$D$6, HTN_volumes!$J52*HTN_volumes!$K52,0)</f>
        <v>0</v>
      </c>
      <c r="I52" s="285">
        <f>IF(I$11=IF($D52=$A$5, $D$5, IF(OR($D52="ESV observed compliance", $D52 = $A$7),$D$7, $D$6)), SUMPRODUCT(HTN_volumes!$Q52:$U52,HTN_volumes!$Q$13:$U$13)+HTN_volumes!$O52,0)</f>
        <v>0</v>
      </c>
      <c r="J52" s="286">
        <f>IF(J$11=$D$6, HTN_volumes!$M52,0)</f>
        <v>0</v>
      </c>
      <c r="K52" s="285">
        <f>IF(K$11=$D$6, HTN_volumes!$J52*HTN_volumes!$K52,0)</f>
        <v>0</v>
      </c>
      <c r="L52" s="285">
        <f ca="1">IF(L$11=IF($D52=$A$5, $D$5, IF(OR($D52="ESV observed compliance", $D52 = $A$7),$D$7, $D$6)), SUMPRODUCT(HTN_volumes!$Q52:$U52,HTN_volumes!$Q$13:$U$13)+HTN_volumes!$O52,0)</f>
        <v>0</v>
      </c>
      <c r="M52" s="286">
        <f>IF(M$11=$D$6, HTN_volumes!$M52,0)</f>
        <v>0</v>
      </c>
      <c r="N52" s="285">
        <f>IF(N$11=$D$6, HTN_volumes!$J52*HTN_volumes!$K52,0)</f>
        <v>0</v>
      </c>
      <c r="O52" s="285">
        <f>IF(O$11=IF($D52=$A$5, $D$5, IF(OR($D52="ESV observed compliance", $D52 = $A$7),$D$7, $D$6)), SUMPRODUCT(HTN_volumes!$Q52:$U52,HTN_volumes!$Q$13:$U$13)+HTN_volumes!$O52,0)</f>
        <v>0</v>
      </c>
      <c r="P52" s="286">
        <f>IF(P$11=$D$6, HTN_volumes!$M52,0)</f>
        <v>0</v>
      </c>
      <c r="Q52" s="285">
        <f>IF(Q$11=$D$6, HTN_volumes!$J52*HTN_volumes!$K52,0)</f>
        <v>0</v>
      </c>
      <c r="R52" s="285">
        <f>IF(R$11=IF($D52=$A$5, $D$5, IF(OR($D52="ESV observed compliance", $D52 = $A$7),$D$7, $D$6)), SUMPRODUCT(HTN_volumes!$Q52:$U52,HTN_volumes!$Q$13:$U$13)+HTN_volumes!$O52,0)</f>
        <v>0</v>
      </c>
      <c r="S52" s="286">
        <f>IF(S$11=$D$6, HTN_volumes!$M52,0)</f>
        <v>0</v>
      </c>
      <c r="T52" s="285">
        <f>IF(T$11=$D$6, HTN_volumes!$J52*HTN_volumes!$K52,0)</f>
        <v>0</v>
      </c>
      <c r="U52" s="285">
        <f>IF(U$11=IF($D52=$A$5, $D$5, IF(OR($D52="ESV observed compliance", $D52 = $A$7),$D$7, $D$6)), SUMPRODUCT(HTN_volumes!$Q52:$U52,HTN_volumes!$Q$13:$U$13)+HTN_volumes!$O52,0)</f>
        <v>0</v>
      </c>
      <c r="V52" s="286">
        <f>IF(V$11=$D$6, HTN_volumes!$M52,0)</f>
        <v>0</v>
      </c>
      <c r="W52" s="285">
        <f>IF(W$11=$D$6, HTN_volumes!$J52*HTN_volumes!$K52,0)</f>
        <v>0</v>
      </c>
      <c r="X52" s="285">
        <f>IF(X$11=IF($D52=$A$5, $D$5, IF(OR($D52="ESV observed compliance", $D52 = $A$7),$D$7, $D$6)), SUMPRODUCT(HTN_volumes!$Q52:$U52,HTN_volumes!$Q$13:$U$13)+HTN_volumes!$O52,0)</f>
        <v>0</v>
      </c>
      <c r="Y52" s="286">
        <f>IF(Y$11=$D$6, HTN_volumes!$M52,0)</f>
        <v>0</v>
      </c>
      <c r="Z52" s="285">
        <f>IF(Z$11=$D$6, HTN_volumes!$J52*HTN_volumes!$K52,0)</f>
        <v>0</v>
      </c>
      <c r="AA52" s="285">
        <f>IF(AA$11=IF($D52=$A$5, $D$5, IF(OR($D52="ESV observed compliance", $D52 = $A$7),$D$7, $D$6)), SUMPRODUCT(HTN_volumes!$Q52:$U52,HTN_volumes!$Q$13:$U$13)+HTN_volumes!$O52,0)</f>
        <v>0</v>
      </c>
      <c r="AB52" s="286">
        <f>IF(AB$11=$D$6, HTN_volumes!$M52,0)</f>
        <v>0</v>
      </c>
      <c r="AC52" s="131"/>
      <c r="AD52" s="287">
        <f t="shared" si="28"/>
        <v>0</v>
      </c>
      <c r="AE52" s="287">
        <f t="shared" ca="1" si="28"/>
        <v>0</v>
      </c>
      <c r="AF52" s="287">
        <f t="shared" si="28"/>
        <v>0</v>
      </c>
      <c r="AG52" s="287">
        <f t="shared" si="28"/>
        <v>0</v>
      </c>
      <c r="AH52" s="287">
        <f t="shared" si="28"/>
        <v>0</v>
      </c>
      <c r="AI52" s="287">
        <f t="shared" si="28"/>
        <v>0</v>
      </c>
      <c r="AJ52" s="287">
        <f t="shared" si="28"/>
        <v>0</v>
      </c>
      <c r="AK52" s="131"/>
      <c r="AL52" s="287">
        <f t="shared" ca="1" si="29"/>
        <v>0</v>
      </c>
    </row>
    <row r="53" spans="1:16373">
      <c r="D53" t="s">
        <v>14</v>
      </c>
      <c r="F53" s="12"/>
      <c r="G53" s="103"/>
      <c r="H53" s="288">
        <f>IF(H$11=$D$6, HTN_volumes!$J53*HTN_volumes!$K53,0)</f>
        <v>0</v>
      </c>
      <c r="I53" s="285">
        <f>IF(I$11=IF($D53=$A$5, $D$5, IF(OR($D53="ESV observed compliance", $D53 = $A$7),$D$7, $D$6)), SUMPRODUCT(HTN_volumes!$Q53:$U53,HTN_volumes!$Q$13:$U$13)+HTN_volumes!$O53,0)</f>
        <v>0</v>
      </c>
      <c r="J53" s="286">
        <f>IF(J$11=$D$6, HTN_volumes!$M53,0)</f>
        <v>0</v>
      </c>
      <c r="K53" s="285">
        <f>IF(K$11=$D$6, HTN_volumes!$J53*HTN_volumes!$K53,0)</f>
        <v>0</v>
      </c>
      <c r="L53" s="285">
        <f ca="1">IF(L$11=IF($D53=$A$5, $D$5, IF(OR($D53="ESV observed compliance", $D53 = $A$7),$D$7, $D$6)), SUMPRODUCT(HTN_volumes!$Q53:$U53,HTN_volumes!$Q$13:$U$13)+HTN_volumes!$O53,0)</f>
        <v>0</v>
      </c>
      <c r="M53" s="286">
        <f>IF(M$11=$D$6, HTN_volumes!$M53,0)</f>
        <v>0</v>
      </c>
      <c r="N53" s="285">
        <f>IF(N$11=$D$6, HTN_volumes!$J53*HTN_volumes!$K53,0)</f>
        <v>0</v>
      </c>
      <c r="O53" s="285">
        <f>IF(O$11=IF($D53=$A$5, $D$5, IF(OR($D53="ESV observed compliance", $D53 = $A$7),$D$7, $D$6)), SUMPRODUCT(HTN_volumes!$Q53:$U53,HTN_volumes!$Q$13:$U$13)+HTN_volumes!$O53,0)</f>
        <v>0</v>
      </c>
      <c r="P53" s="286">
        <f>IF(P$11=$D$6, HTN_volumes!$M53,0)</f>
        <v>0</v>
      </c>
      <c r="Q53" s="285">
        <f>IF(Q$11=$D$6, HTN_volumes!$J53*HTN_volumes!$K53,0)</f>
        <v>0</v>
      </c>
      <c r="R53" s="285">
        <f>IF(R$11=IF($D53=$A$5, $D$5, IF(OR($D53="ESV observed compliance", $D53 = $A$7),$D$7, $D$6)), SUMPRODUCT(HTN_volumes!$Q53:$U53,HTN_volumes!$Q$13:$U$13)+HTN_volumes!$O53,0)</f>
        <v>0</v>
      </c>
      <c r="S53" s="286">
        <f>IF(S$11=$D$6, HTN_volumes!$M53,0)</f>
        <v>0</v>
      </c>
      <c r="T53" s="285">
        <f>IF(T$11=$D$6, HTN_volumes!$J53*HTN_volumes!$K53,0)</f>
        <v>0</v>
      </c>
      <c r="U53" s="285">
        <f>IF(U$11=IF($D53=$A$5, $D$5, IF(OR($D53="ESV observed compliance", $D53 = $A$7),$D$7, $D$6)), SUMPRODUCT(HTN_volumes!$Q53:$U53,HTN_volumes!$Q$13:$U$13)+HTN_volumes!$O53,0)</f>
        <v>0</v>
      </c>
      <c r="V53" s="286">
        <f>IF(V$11=$D$6, HTN_volumes!$M53,0)</f>
        <v>0</v>
      </c>
      <c r="W53" s="285">
        <f>IF(W$11=$D$6, HTN_volumes!$J53*HTN_volumes!$K53,0)</f>
        <v>0</v>
      </c>
      <c r="X53" s="285">
        <f>IF(X$11=IF($D53=$A$5, $D$5, IF(OR($D53="ESV observed compliance", $D53 = $A$7),$D$7, $D$6)), SUMPRODUCT(HTN_volumes!$Q53:$U53,HTN_volumes!$Q$13:$U$13)+HTN_volumes!$O53,0)</f>
        <v>0</v>
      </c>
      <c r="Y53" s="286">
        <f>IF(Y$11=$D$6, HTN_volumes!$M53,0)</f>
        <v>0</v>
      </c>
      <c r="Z53" s="285">
        <f>IF(Z$11=$D$6, HTN_volumes!$J53*HTN_volumes!$K53,0)</f>
        <v>0</v>
      </c>
      <c r="AA53" s="285">
        <f>IF(AA$11=IF($D53=$A$5, $D$5, IF(OR($D53="ESV observed compliance", $D53 = $A$7),$D$7, $D$6)), SUMPRODUCT(HTN_volumes!$Q53:$U53,HTN_volumes!$Q$13:$U$13)+HTN_volumes!$O53,0)</f>
        <v>0</v>
      </c>
      <c r="AB53" s="286">
        <f>IF(AB$11=$D$6, HTN_volumes!$M53,0)</f>
        <v>0</v>
      </c>
      <c r="AC53" s="131"/>
      <c r="AD53" s="287">
        <f t="shared" si="28"/>
        <v>0</v>
      </c>
      <c r="AE53" s="287">
        <f t="shared" ca="1" si="28"/>
        <v>0</v>
      </c>
      <c r="AF53" s="287">
        <f t="shared" si="28"/>
        <v>0</v>
      </c>
      <c r="AG53" s="287">
        <f t="shared" si="28"/>
        <v>0</v>
      </c>
      <c r="AH53" s="287">
        <f t="shared" si="28"/>
        <v>0</v>
      </c>
      <c r="AI53" s="287">
        <f t="shared" si="28"/>
        <v>0</v>
      </c>
      <c r="AJ53" s="287">
        <f t="shared" si="28"/>
        <v>0</v>
      </c>
      <c r="AK53" s="131"/>
      <c r="AL53" s="287">
        <f t="shared" ca="1" si="29"/>
        <v>0</v>
      </c>
    </row>
    <row r="54" spans="1:16373" s="265" customFormat="1">
      <c r="D54" s="265" t="s">
        <v>168</v>
      </c>
      <c r="F54" s="12"/>
      <c r="G54" s="103"/>
      <c r="H54" s="288">
        <f>IF(H$11=$D$6, HTN_volumes!$J54*HTN_volumes!$K54,0)</f>
        <v>0</v>
      </c>
      <c r="I54" s="285">
        <f>IF(I$11=IF($D54=$A$5, $D$5, IF(OR($D54="ESV observed compliance", $D54 = $A$7),$D$7, $D$6)), SUMPRODUCT(HTN_volumes!$Q54:$U54,HTN_volumes!$Q$13:$U$13)+HTN_volumes!$O54,0)</f>
        <v>0</v>
      </c>
      <c r="J54" s="286">
        <f>IF(J$11=$D$6, HTN_volumes!$M54,0)</f>
        <v>0</v>
      </c>
      <c r="K54" s="285">
        <f>IF(K$11=$D$6, HTN_volumes!$J54*HTN_volumes!$K54,0)</f>
        <v>0</v>
      </c>
      <c r="L54" s="285">
        <f ca="1">IF(L$11=IF($D54=$A$5, $D$5, IF(OR($D54="ESV observed compliance", $D54 = $A$7),$D$7, $D$6)), SUMPRODUCT(HTN_volumes!$Q54:$U54,HTN_volumes!$Q$13:$U$13)+HTN_volumes!$O54,0)</f>
        <v>0</v>
      </c>
      <c r="M54" s="286">
        <f>IF(M$11=$D$6, HTN_volumes!$M54,0)</f>
        <v>0</v>
      </c>
      <c r="N54" s="285">
        <f>IF(N$11=$D$6, HTN_volumes!$J54*HTN_volumes!$K54,0)</f>
        <v>0</v>
      </c>
      <c r="O54" s="285">
        <f>IF(O$11=IF($D54=$A$5, $D$5, IF(OR($D54="ESV observed compliance", $D54 = $A$7),$D$7, $D$6)), SUMPRODUCT(HTN_volumes!$Q54:$U54,HTN_volumes!$Q$13:$U$13)+HTN_volumes!$O54,0)</f>
        <v>0</v>
      </c>
      <c r="P54" s="286">
        <f>IF(P$11=$D$6, HTN_volumes!$M54,0)</f>
        <v>0</v>
      </c>
      <c r="Q54" s="285">
        <f>IF(Q$11=$D$6, HTN_volumes!$J54*HTN_volumes!$K54,0)</f>
        <v>0</v>
      </c>
      <c r="R54" s="285">
        <f>IF(R$11=IF($D54=$A$5, $D$5, IF(OR($D54="ESV observed compliance", $D54 = $A$7),$D$7, $D$6)), SUMPRODUCT(HTN_volumes!$Q54:$U54,HTN_volumes!$Q$13:$U$13)+HTN_volumes!$O54,0)</f>
        <v>0</v>
      </c>
      <c r="S54" s="286">
        <f>IF(S$11=$D$6, HTN_volumes!$M54,0)</f>
        <v>0</v>
      </c>
      <c r="T54" s="285">
        <f>IF(T$11=$D$6, HTN_volumes!$J54*HTN_volumes!$K54,0)</f>
        <v>0</v>
      </c>
      <c r="U54" s="285">
        <f>IF(U$11=IF($D54=$A$5, $D$5, IF(OR($D54="ESV observed compliance", $D54 = $A$7),$D$7, $D$6)), SUMPRODUCT(HTN_volumes!$Q54:$U54,HTN_volumes!$Q$13:$U$13)+HTN_volumes!$O54,0)</f>
        <v>0</v>
      </c>
      <c r="V54" s="286">
        <f>IF(V$11=$D$6, HTN_volumes!$M54,0)</f>
        <v>0</v>
      </c>
      <c r="W54" s="285">
        <f>IF(W$11=$D$6, HTN_volumes!$J54*HTN_volumes!$K54,0)</f>
        <v>0</v>
      </c>
      <c r="X54" s="285">
        <f>IF(X$11=IF($D54=$A$5, $D$5, IF(OR($D54="ESV observed compliance", $D54 = $A$7),$D$7, $D$6)), SUMPRODUCT(HTN_volumes!$Q54:$U54,HTN_volumes!$Q$13:$U$13)+HTN_volumes!$O54,0)</f>
        <v>0</v>
      </c>
      <c r="Y54" s="286">
        <f>IF(Y$11=$D$6, HTN_volumes!$M54,0)</f>
        <v>0</v>
      </c>
      <c r="Z54" s="285">
        <f>IF(Z$11=$D$6, HTN_volumes!$J54*HTN_volumes!$K54,0)</f>
        <v>0</v>
      </c>
      <c r="AA54" s="285">
        <f>IF(AA$11=IF($D54=$A$5, $D$5, IF(OR($D54="ESV observed compliance", $D54 = $A$7),$D$7, $D$6)), SUMPRODUCT(HTN_volumes!$Q54:$U54,HTN_volumes!$Q$13:$U$13)+HTN_volumes!$O54,0)</f>
        <v>0</v>
      </c>
      <c r="AB54" s="286">
        <f>IF(AB$11=$D$6, HTN_volumes!$M54,0)</f>
        <v>0</v>
      </c>
      <c r="AC54" s="131"/>
      <c r="AD54" s="287">
        <f t="shared" si="28"/>
        <v>0</v>
      </c>
      <c r="AE54" s="287">
        <f t="shared" ca="1" si="28"/>
        <v>0</v>
      </c>
      <c r="AF54" s="287">
        <f t="shared" si="28"/>
        <v>0</v>
      </c>
      <c r="AG54" s="287">
        <f t="shared" si="28"/>
        <v>0</v>
      </c>
      <c r="AH54" s="287">
        <f t="shared" si="28"/>
        <v>0</v>
      </c>
      <c r="AI54" s="287">
        <f t="shared" si="28"/>
        <v>0</v>
      </c>
      <c r="AJ54" s="287">
        <f t="shared" si="28"/>
        <v>0</v>
      </c>
      <c r="AK54" s="131"/>
      <c r="AL54" s="287">
        <f t="shared" ca="1" si="29"/>
        <v>0</v>
      </c>
    </row>
    <row r="55" spans="1:16373" s="265" customFormat="1">
      <c r="D55" s="265" t="s">
        <v>169</v>
      </c>
      <c r="F55" s="12"/>
      <c r="G55" s="103"/>
      <c r="H55" s="288">
        <f>IF(H$11=$D$6, HTN_volumes!$J55*HTN_volumes!$K55,0)</f>
        <v>0</v>
      </c>
      <c r="I55" s="285">
        <f>IF(I$11=IF($D55=$A$5, $D$5, IF(OR($D55="ESV observed compliance", $D55 = $A$7),$D$7, $D$6)), SUMPRODUCT(HTN_volumes!$Q55:$U55,HTN_volumes!$Q$13:$U$13)+HTN_volumes!$O55,0)</f>
        <v>0</v>
      </c>
      <c r="J55" s="286">
        <f>IF(J$11=$D$6, HTN_volumes!$M55,0)</f>
        <v>0</v>
      </c>
      <c r="K55" s="285">
        <f>IF(K$11=$D$6, HTN_volumes!$J55*HTN_volumes!$K55,0)</f>
        <v>37391.161375613236</v>
      </c>
      <c r="L55" s="285">
        <f ca="1">IF(L$11=IF($D55=$A$5, $D$5, IF(OR($D55="ESV observed compliance", $D55 = $A$7),$D$7, $D$6)), SUMPRODUCT(HTN_volumes!$Q55:$U55,HTN_volumes!$Q$13:$U$13)+HTN_volumes!$O55,0)</f>
        <v>0</v>
      </c>
      <c r="M55" s="286">
        <f>IF(M$11=$D$6, HTN_volumes!$M55,0)</f>
        <v>0</v>
      </c>
      <c r="N55" s="285">
        <f>IF(N$11=$D$6, HTN_volumes!$J55*HTN_volumes!$K55,0)</f>
        <v>0</v>
      </c>
      <c r="O55" s="285">
        <f>IF(O$11=IF($D55=$A$5, $D$5, IF(OR($D55="ESV observed compliance", $D55 = $A$7),$D$7, $D$6)), SUMPRODUCT(HTN_volumes!$Q55:$U55,HTN_volumes!$Q$13:$U$13)+HTN_volumes!$O55,0)</f>
        <v>0</v>
      </c>
      <c r="P55" s="286">
        <f>IF(P$11=$D$6, HTN_volumes!$M55,0)</f>
        <v>0</v>
      </c>
      <c r="Q55" s="285">
        <f>IF(Q$11=$D$6, HTN_volumes!$J55*HTN_volumes!$K55,0)</f>
        <v>0</v>
      </c>
      <c r="R55" s="285">
        <f>IF(R$11=IF($D55=$A$5, $D$5, IF(OR($D55="ESV observed compliance", $D55 = $A$7),$D$7, $D$6)), SUMPRODUCT(HTN_volumes!$Q55:$U55,HTN_volumes!$Q$13:$U$13)+HTN_volumes!$O55,0)</f>
        <v>0</v>
      </c>
      <c r="S55" s="286">
        <f>IF(S$11=$D$6, HTN_volumes!$M55,0)</f>
        <v>0</v>
      </c>
      <c r="T55" s="285">
        <f>IF(T$11=$D$6, HTN_volumes!$J55*HTN_volumes!$K55,0)</f>
        <v>0</v>
      </c>
      <c r="U55" s="285">
        <f>IF(U$11=IF($D55=$A$5, $D$5, IF(OR($D55="ESV observed compliance", $D55 = $A$7),$D$7, $D$6)), SUMPRODUCT(HTN_volumes!$Q55:$U55,HTN_volumes!$Q$13:$U$13)+HTN_volumes!$O55,0)</f>
        <v>0</v>
      </c>
      <c r="V55" s="286">
        <f>IF(V$11=$D$6, HTN_volumes!$M55,0)</f>
        <v>0</v>
      </c>
      <c r="W55" s="285">
        <f>IF(W$11=$D$6, HTN_volumes!$J55*HTN_volumes!$K55,0)</f>
        <v>0</v>
      </c>
      <c r="X55" s="285">
        <f>IF(X$11=IF($D55=$A$5, $D$5, IF(OR($D55="ESV observed compliance", $D55 = $A$7),$D$7, $D$6)), SUMPRODUCT(HTN_volumes!$Q55:$U55,HTN_volumes!$Q$13:$U$13)+HTN_volumes!$O55,0)</f>
        <v>0</v>
      </c>
      <c r="Y55" s="286">
        <f>IF(Y$11=$D$6, HTN_volumes!$M55,0)</f>
        <v>0</v>
      </c>
      <c r="Z55" s="285">
        <f>IF(Z$11=$D$6, HTN_volumes!$J55*HTN_volumes!$K55,0)</f>
        <v>0</v>
      </c>
      <c r="AA55" s="285">
        <f>IF(AA$11=IF($D55=$A$5, $D$5, IF(OR($D55="ESV observed compliance", $D55 = $A$7),$D$7, $D$6)), SUMPRODUCT(HTN_volumes!$Q55:$U55,HTN_volumes!$Q$13:$U$13)+HTN_volumes!$O55,0)</f>
        <v>0</v>
      </c>
      <c r="AB55" s="286">
        <f>IF(AB$11=$D$6, HTN_volumes!$M55,0)</f>
        <v>0</v>
      </c>
      <c r="AC55" s="131"/>
      <c r="AD55" s="287">
        <f t="shared" si="28"/>
        <v>0</v>
      </c>
      <c r="AE55" s="287">
        <f t="shared" ca="1" si="28"/>
        <v>37391.161375613236</v>
      </c>
      <c r="AF55" s="287">
        <f t="shared" si="28"/>
        <v>0</v>
      </c>
      <c r="AG55" s="287">
        <f t="shared" si="28"/>
        <v>0</v>
      </c>
      <c r="AH55" s="287">
        <f t="shared" si="28"/>
        <v>0</v>
      </c>
      <c r="AI55" s="287">
        <f t="shared" si="28"/>
        <v>0</v>
      </c>
      <c r="AJ55" s="287">
        <f t="shared" si="28"/>
        <v>0</v>
      </c>
      <c r="AK55" s="131"/>
      <c r="AL55" s="287">
        <f t="shared" ca="1" si="29"/>
        <v>37391.161375613236</v>
      </c>
    </row>
    <row r="56" spans="1:16373" s="265" customFormat="1">
      <c r="F56" s="12"/>
      <c r="G56" s="103"/>
      <c r="H56" s="18"/>
      <c r="I56" s="18"/>
      <c r="J56" s="103"/>
      <c r="K56" s="18"/>
      <c r="L56" s="18"/>
      <c r="M56" s="103"/>
      <c r="N56" s="18"/>
      <c r="O56" s="18"/>
      <c r="P56" s="103"/>
      <c r="Q56" s="18"/>
      <c r="R56" s="18"/>
      <c r="S56" s="103"/>
      <c r="T56" s="18"/>
      <c r="U56" s="18"/>
      <c r="V56" s="103"/>
      <c r="W56" s="18"/>
      <c r="X56" s="18"/>
      <c r="Y56" s="103"/>
      <c r="Z56" s="18"/>
      <c r="AA56" s="18"/>
      <c r="AB56" s="103"/>
      <c r="AD56" s="110"/>
      <c r="AE56" s="110"/>
      <c r="AF56" s="110"/>
      <c r="AG56" s="110"/>
      <c r="AH56" s="110"/>
      <c r="AI56" s="110"/>
      <c r="AJ56" s="110"/>
      <c r="AL56" s="110"/>
    </row>
    <row r="57" spans="1:16373">
      <c r="D57" s="272" t="s">
        <v>186</v>
      </c>
      <c r="F57" s="12"/>
      <c r="G57" s="103"/>
      <c r="H57" s="288">
        <f>IF(H$11=$D$6, HTN_volumes!$J57*HTN_volumes!$K57,0)</f>
        <v>0</v>
      </c>
      <c r="I57" s="285">
        <f>IF(I$11=IF($D57=$A$5, $D$5, IF(OR($D57="ESV observed compliance", $D57 = $A$7),$D$7, $D$6)), SUMPRODUCT(HTN_volumes!$Q57:$U57,HTN_volumes!$Q$13:$U$13)+HTN_volumes!$O57,0)</f>
        <v>0</v>
      </c>
      <c r="J57" s="286">
        <f>IF(J$11=$D$6, HTN_volumes!$M57,0)</f>
        <v>0</v>
      </c>
      <c r="K57" s="285">
        <f>IF(K$11=$D$6, HTN_volumes!$J57*HTN_volumes!$K57,0)</f>
        <v>1064721.8748150833</v>
      </c>
      <c r="L57" s="285">
        <f ca="1">IF(L$11=IF($D57=$A$5, $D$5, IF(OR($D57="ESV observed compliance", $D57 = $A$7),$D$7, $D$6)), SUMPRODUCT(HTN_volumes!$Q57:$U57,HTN_volumes!$Q$13:$U$13)+HTN_volumes!$O57,0)</f>
        <v>0</v>
      </c>
      <c r="M57" s="286">
        <f>IF(M$11=$D$6, HTN_volumes!$M57,0)</f>
        <v>0</v>
      </c>
      <c r="N57" s="285">
        <f>IF(N$11=$D$6, HTN_volumes!$J57*HTN_volumes!$K57,0)</f>
        <v>0</v>
      </c>
      <c r="O57" s="285">
        <f>IF(O$11=IF($D57=$A$5, $D$5, IF(OR($D57="ESV observed compliance", $D57 = $A$7),$D$7, $D$6)), SUMPRODUCT(HTN_volumes!$Q57:$U57,HTN_volumes!$Q$13:$U$13)+HTN_volumes!$O57,0)</f>
        <v>0</v>
      </c>
      <c r="P57" s="286">
        <f>IF(P$11=$D$6, HTN_volumes!$M57,0)</f>
        <v>0</v>
      </c>
      <c r="Q57" s="285">
        <f>IF(Q$11=$D$6, HTN_volumes!$J57*HTN_volumes!$K57,0)</f>
        <v>0</v>
      </c>
      <c r="R57" s="285">
        <f>IF(R$11=IF($D57=$A$5, $D$5, IF(OR($D57="ESV observed compliance", $D57 = $A$7),$D$7, $D$6)), SUMPRODUCT(HTN_volumes!$Q57:$U57,HTN_volumes!$Q$13:$U$13)+HTN_volumes!$O57,0)</f>
        <v>0</v>
      </c>
      <c r="S57" s="286">
        <f>IF(S$11=$D$6, HTN_volumes!$M57,0)</f>
        <v>0</v>
      </c>
      <c r="T57" s="285">
        <f>IF(T$11=$D$6, HTN_volumes!$J57*HTN_volumes!$K57,0)</f>
        <v>0</v>
      </c>
      <c r="U57" s="285">
        <f>IF(U$11=IF($D57=$A$5, $D$5, IF(OR($D57="ESV observed compliance", $D57 = $A$7),$D$7, $D$6)), SUMPRODUCT(HTN_volumes!$Q57:$U57,HTN_volumes!$Q$13:$U$13)+HTN_volumes!$O57,0)</f>
        <v>0</v>
      </c>
      <c r="V57" s="286">
        <f>IF(V$11=$D$6, HTN_volumes!$M57,0)</f>
        <v>0</v>
      </c>
      <c r="W57" s="285">
        <f>IF(W$11=$D$6, HTN_volumes!$J57*HTN_volumes!$K57,0)</f>
        <v>0</v>
      </c>
      <c r="X57" s="285">
        <f>IF(X$11=IF($D57=$A$5, $D$5, IF(OR($D57="ESV observed compliance", $D57 = $A$7),$D$7, $D$6)), SUMPRODUCT(HTN_volumes!$Q57:$U57,HTN_volumes!$Q$13:$U$13)+HTN_volumes!$O57,0)</f>
        <v>0</v>
      </c>
      <c r="Y57" s="286">
        <f>IF(Y$11=$D$6, HTN_volumes!$M57,0)</f>
        <v>0</v>
      </c>
      <c r="Z57" s="285">
        <f>IF(Z$11=$D$6, HTN_volumes!$J57*HTN_volumes!$K57,0)</f>
        <v>0</v>
      </c>
      <c r="AA57" s="285">
        <f>IF(AA$11=IF($D57=$A$5, $D$5, IF(OR($D57="ESV observed compliance", $D57 = $A$7),$D$7, $D$6)), SUMPRODUCT(HTN_volumes!$Q57:$U57,HTN_volumes!$Q$13:$U$13)+HTN_volumes!$O57,0)</f>
        <v>0</v>
      </c>
      <c r="AB57" s="286">
        <f>IF(AB$11=$D$6, HTN_volumes!$M57,0)</f>
        <v>0</v>
      </c>
      <c r="AC57" s="131"/>
      <c r="AD57" s="287">
        <f t="shared" si="28"/>
        <v>0</v>
      </c>
      <c r="AE57" s="287">
        <f t="shared" ca="1" si="28"/>
        <v>1064721.8748150833</v>
      </c>
      <c r="AF57" s="287">
        <f t="shared" si="28"/>
        <v>0</v>
      </c>
      <c r="AG57" s="287">
        <f t="shared" si="28"/>
        <v>0</v>
      </c>
      <c r="AH57" s="287">
        <f t="shared" si="28"/>
        <v>0</v>
      </c>
      <c r="AI57" s="287">
        <f t="shared" si="28"/>
        <v>0</v>
      </c>
      <c r="AJ57" s="287">
        <f t="shared" si="28"/>
        <v>0</v>
      </c>
      <c r="AK57" s="131"/>
      <c r="AL57" s="287">
        <f t="shared" ca="1" si="29"/>
        <v>1064721.8748150833</v>
      </c>
    </row>
    <row r="58" spans="1:16373">
      <c r="D58" s="272" t="s">
        <v>114</v>
      </c>
      <c r="F58" s="12"/>
      <c r="G58" s="103"/>
      <c r="H58" s="288">
        <f>IF(H$11=$D$6, HTN_volumes!$J58*HTN_volumes!$K58,0)</f>
        <v>0</v>
      </c>
      <c r="I58" s="285">
        <f>IF(I$11=IF($D58=$A$5, $D$5, IF(OR($D58="ESV observed compliance", $D58 = $A$7),$D$7, $D$6)), SUMPRODUCT(HTN_volumes!$Q58:$U58,HTN_volumes!$Q$13:$U$13)+HTN_volumes!$O58,0)</f>
        <v>0</v>
      </c>
      <c r="J58" s="286">
        <f>IF(J$11=$D$6, HTN_volumes!$M58,0)</f>
        <v>0</v>
      </c>
      <c r="K58" s="285">
        <f>IF(K$11=$D$6, HTN_volumes!$J58*HTN_volumes!$K58,0)</f>
        <v>1279856.8128557331</v>
      </c>
      <c r="L58" s="285">
        <f ca="1">IF(L$11=IF($D58=$A$5, $D$5, IF(OR($D58="ESV observed compliance", $D58 = $A$7),$D$7, $D$6)), SUMPRODUCT(HTN_volumes!$Q58:$U58,HTN_volumes!$Q$13:$U$13)+HTN_volumes!$O58,0)</f>
        <v>1341813.4911189042</v>
      </c>
      <c r="M58" s="286">
        <f>IF(M$11=$D$6, HTN_volumes!$M58,0)</f>
        <v>0</v>
      </c>
      <c r="N58" s="285">
        <f>IF(N$11=$D$6, HTN_volumes!$J58*HTN_volumes!$K58,0)</f>
        <v>0</v>
      </c>
      <c r="O58" s="285">
        <f>IF(O$11=IF($D58=$A$5, $D$5, IF(OR($D58="ESV observed compliance", $D58 = $A$7),$D$7, $D$6)), SUMPRODUCT(HTN_volumes!$Q58:$U58,HTN_volumes!$Q$13:$U$13)+HTN_volumes!$O58,0)</f>
        <v>0</v>
      </c>
      <c r="P58" s="286">
        <f>IF(P$11=$D$6, HTN_volumes!$M58,0)</f>
        <v>0</v>
      </c>
      <c r="Q58" s="285">
        <f>IF(Q$11=$D$6, HTN_volumes!$J58*HTN_volumes!$K58,0)</f>
        <v>0</v>
      </c>
      <c r="R58" s="285">
        <f>IF(R$11=IF($D58=$A$5, $D$5, IF(OR($D58="ESV observed compliance", $D58 = $A$7),$D$7, $D$6)), SUMPRODUCT(HTN_volumes!$Q58:$U58,HTN_volumes!$Q$13:$U$13)+HTN_volumes!$O58,0)</f>
        <v>0</v>
      </c>
      <c r="S58" s="286">
        <f>IF(S$11=$D$6, HTN_volumes!$M58,0)</f>
        <v>0</v>
      </c>
      <c r="T58" s="285">
        <f>IF(T$11=$D$6, HTN_volumes!$J58*HTN_volumes!$K58,0)</f>
        <v>0</v>
      </c>
      <c r="U58" s="285">
        <f>IF(U$11=IF($D58=$A$5, $D$5, IF(OR($D58="ESV observed compliance", $D58 = $A$7),$D$7, $D$6)), SUMPRODUCT(HTN_volumes!$Q58:$U58,HTN_volumes!$Q$13:$U$13)+HTN_volumes!$O58,0)</f>
        <v>0</v>
      </c>
      <c r="V58" s="286">
        <f>IF(V$11=$D$6, HTN_volumes!$M58,0)</f>
        <v>0</v>
      </c>
      <c r="W58" s="285">
        <f>IF(W$11=$D$6, HTN_volumes!$J58*HTN_volumes!$K58,0)</f>
        <v>0</v>
      </c>
      <c r="X58" s="285">
        <f>IF(X$11=IF($D58=$A$5, $D$5, IF(OR($D58="ESV observed compliance", $D58 = $A$7),$D$7, $D$6)), SUMPRODUCT(HTN_volumes!$Q58:$U58,HTN_volumes!$Q$13:$U$13)+HTN_volumes!$O58,0)</f>
        <v>0</v>
      </c>
      <c r="Y58" s="286">
        <f>IF(Y$11=$D$6, HTN_volumes!$M58,0)</f>
        <v>0</v>
      </c>
      <c r="Z58" s="285">
        <f>IF(Z$11=$D$6, HTN_volumes!$J58*HTN_volumes!$K58,0)</f>
        <v>0</v>
      </c>
      <c r="AA58" s="285">
        <f>IF(AA$11=IF($D58=$A$5, $D$5, IF(OR($D58="ESV observed compliance", $D58 = $A$7),$D$7, $D$6)), SUMPRODUCT(HTN_volumes!$Q58:$U58,HTN_volumes!$Q$13:$U$13)+HTN_volumes!$O58,0)</f>
        <v>0</v>
      </c>
      <c r="AB58" s="286">
        <f>IF(AB$11=$D$6, HTN_volumes!$M58,0)</f>
        <v>0</v>
      </c>
      <c r="AC58" s="131"/>
      <c r="AD58" s="287">
        <f t="shared" si="28"/>
        <v>0</v>
      </c>
      <c r="AE58" s="287">
        <f t="shared" ca="1" si="28"/>
        <v>2621670.3039746373</v>
      </c>
      <c r="AF58" s="287">
        <f t="shared" si="28"/>
        <v>0</v>
      </c>
      <c r="AG58" s="287">
        <f t="shared" si="28"/>
        <v>0</v>
      </c>
      <c r="AH58" s="287">
        <f t="shared" si="28"/>
        <v>0</v>
      </c>
      <c r="AI58" s="287">
        <f t="shared" si="28"/>
        <v>0</v>
      </c>
      <c r="AJ58" s="287">
        <f t="shared" si="28"/>
        <v>0</v>
      </c>
      <c r="AK58" s="131"/>
      <c r="AL58" s="287">
        <f t="shared" ca="1" si="29"/>
        <v>2621670.3039746373</v>
      </c>
    </row>
    <row r="59" spans="1:16373">
      <c r="D59" s="272" t="s">
        <v>18</v>
      </c>
      <c r="G59" s="103"/>
      <c r="H59" s="288">
        <f>IF(H$11=$D$6, HTN_volumes!$J59*HTN_volumes!$K59,0)</f>
        <v>0</v>
      </c>
      <c r="I59" s="285">
        <f>IF(I$11=IF($D59=$A$5, $D$5, IF(OR($D59="ESV observed compliance", $D59 = $A$7),$D$7, $D$6)), SUMPRODUCT(HTN_volumes!$Q59:$U59,HTN_volumes!$Q$13:$U$13)+HTN_volumes!$O59,0)</f>
        <v>0</v>
      </c>
      <c r="J59" s="286">
        <f>IF(J$11=$D$6, HTN_volumes!$M59,0)</f>
        <v>0</v>
      </c>
      <c r="K59" s="285">
        <f>IF(K$11=$D$6, HTN_volumes!$J59*HTN_volumes!$K59,0)</f>
        <v>0</v>
      </c>
      <c r="L59" s="285">
        <f>IF(L$11=IF($D59=$A$5, $D$5, IF(OR($D59="ESV observed compliance", $D59 = $A$7),$D$7, $D$6)), SUMPRODUCT(HTN_volumes!$Q59:$U59,HTN_volumes!$Q$13:$U$13)+HTN_volumes!$O59,0)</f>
        <v>0</v>
      </c>
      <c r="M59" s="286">
        <f>IF(M$11=$D$6, HTN_volumes!$M59,0)</f>
        <v>0</v>
      </c>
      <c r="N59" s="285">
        <f>IF(N$11=$D$6, HTN_volumes!$J59*HTN_volumes!$K59,0)</f>
        <v>0</v>
      </c>
      <c r="O59" s="285">
        <f ca="1">IF(O$11=IF($D59=$A$5, $D$5, IF(OR($D59="ESV observed compliance", $D59 = $A$7),$D$7, $D$6)), SUMPRODUCT(HTN_volumes!$Q59:$U59,HTN_volumes!$Q$13:$U$13)+HTN_volumes!$O59,0)</f>
        <v>640273.34857675841</v>
      </c>
      <c r="P59" s="286">
        <f>IF(P$11=$D$6, HTN_volumes!$M59,0)</f>
        <v>0</v>
      </c>
      <c r="Q59" s="285">
        <f>IF(Q$11=$D$6, HTN_volumes!$J59*HTN_volumes!$K59,0)</f>
        <v>0</v>
      </c>
      <c r="R59" s="285">
        <f>IF(R$11=IF($D59=$A$5, $D$5, IF(OR($D59="ESV observed compliance", $D59 = $A$7),$D$7, $D$6)), SUMPRODUCT(HTN_volumes!$Q59:$U59,HTN_volumes!$Q$13:$U$13)+HTN_volumes!$O59,0)</f>
        <v>0</v>
      </c>
      <c r="S59" s="286">
        <f>IF(S$11=$D$6, HTN_volumes!$M59,0)</f>
        <v>0</v>
      </c>
      <c r="T59" s="285">
        <f>IF(T$11=$D$6, HTN_volumes!$J59*HTN_volumes!$K59,0)</f>
        <v>0</v>
      </c>
      <c r="U59" s="285">
        <f>IF(U$11=IF($D59=$A$5, $D$5, IF(OR($D59="ESV observed compliance", $D59 = $A$7),$D$7, $D$6)), SUMPRODUCT(HTN_volumes!$Q59:$U59,HTN_volumes!$Q$13:$U$13)+HTN_volumes!$O59,0)</f>
        <v>0</v>
      </c>
      <c r="V59" s="286">
        <f>IF(V$11=$D$6, HTN_volumes!$M59,0)</f>
        <v>0</v>
      </c>
      <c r="W59" s="285">
        <f>IF(W$11=$D$6, HTN_volumes!$J59*HTN_volumes!$K59,0)</f>
        <v>0</v>
      </c>
      <c r="X59" s="285">
        <f>IF(X$11=IF($D59=$A$5, $D$5, IF(OR($D59="ESV observed compliance", $D59 = $A$7),$D$7, $D$6)), SUMPRODUCT(HTN_volumes!$Q59:$U59,HTN_volumes!$Q$13:$U$13)+HTN_volumes!$O59,0)</f>
        <v>0</v>
      </c>
      <c r="Y59" s="286">
        <f>IF(Y$11=$D$6, HTN_volumes!$M59,0)</f>
        <v>0</v>
      </c>
      <c r="Z59" s="285">
        <f>IF(Z$11=$D$6, HTN_volumes!$J59*HTN_volumes!$K59,0)</f>
        <v>0</v>
      </c>
      <c r="AA59" s="285">
        <f>IF(AA$11=IF($D59=$A$5, $D$5, IF(OR($D59="ESV observed compliance", $D59 = $A$7),$D$7, $D$6)), SUMPRODUCT(HTN_volumes!$Q59:$U59,HTN_volumes!$Q$13:$U$13)+HTN_volumes!$O59,0)</f>
        <v>0</v>
      </c>
      <c r="AB59" s="286">
        <f>IF(AB$11=$D$6, HTN_volumes!$M59,0)</f>
        <v>0</v>
      </c>
      <c r="AC59" s="131"/>
      <c r="AD59" s="287">
        <f t="shared" si="28"/>
        <v>0</v>
      </c>
      <c r="AE59" s="287">
        <f t="shared" si="28"/>
        <v>0</v>
      </c>
      <c r="AF59" s="287">
        <f t="shared" ca="1" si="28"/>
        <v>640273.34857675841</v>
      </c>
      <c r="AG59" s="287">
        <f t="shared" si="28"/>
        <v>0</v>
      </c>
      <c r="AH59" s="287">
        <f t="shared" si="28"/>
        <v>0</v>
      </c>
      <c r="AI59" s="287">
        <f t="shared" si="28"/>
        <v>0</v>
      </c>
      <c r="AJ59" s="287">
        <f t="shared" si="28"/>
        <v>0</v>
      </c>
      <c r="AK59" s="131"/>
      <c r="AL59" s="287">
        <f t="shared" ca="1" si="29"/>
        <v>640273.34857675841</v>
      </c>
    </row>
    <row r="60" spans="1:16373" s="265" customFormat="1">
      <c r="D60" s="272" t="s">
        <v>196</v>
      </c>
      <c r="G60" s="103"/>
      <c r="H60" s="288">
        <f>IF(H$11=$D$6, HTN_volumes!$J60*HTN_volumes!$K60,0)</f>
        <v>0</v>
      </c>
      <c r="I60" s="285">
        <f>IF(I$11=IF($D60=$A$5, $D$5, IF(OR($D60="ESV observed compliance", $D60 = $A$7),$D$7, $D$6)), SUMPRODUCT(HTN_volumes!$Q60:$U60,HTN_volumes!$Q$13:$U$13)+HTN_volumes!$O60,0)</f>
        <v>0</v>
      </c>
      <c r="J60" s="286">
        <f>IF(J$11=$D$6, HTN_volumes!$M60,0)</f>
        <v>0</v>
      </c>
      <c r="K60" s="285">
        <f>IF(K$11=$D$6, HTN_volumes!$J60*HTN_volumes!$K60,0)</f>
        <v>0</v>
      </c>
      <c r="L60" s="285">
        <f>IF(L$11=IF($D60=$A$5, $D$5, IF(OR($D60="ESV observed compliance", $D60 = $A$7),$D$7, $D$6)), SUMPRODUCT(HTN_volumes!$Q60:$U60,HTN_volumes!$Q$13:$U$13)+HTN_volumes!$O60,0)</f>
        <v>0</v>
      </c>
      <c r="M60" s="286">
        <f>IF(M$11=$D$6, HTN_volumes!$M60,0)</f>
        <v>0</v>
      </c>
      <c r="N60" s="285">
        <f>IF(N$11=$D$6, HTN_volumes!$J60*HTN_volumes!$K60,0)</f>
        <v>0</v>
      </c>
      <c r="O60" s="285">
        <f ca="1">IF(O$11=IF($D60=$A$5, $D$5, IF(OR($D60="ESV observed compliance", $D60 = $A$7),$D$7, $D$6)), SUMPRODUCT(HTN_volumes!$Q60:$U60,HTN_volumes!$Q$13:$U$13)+HTN_volumes!$O60,0)</f>
        <v>53328</v>
      </c>
      <c r="P60" s="286">
        <f>IF(P$11=$D$6, HTN_volumes!$M60,0)</f>
        <v>0</v>
      </c>
      <c r="Q60" s="285">
        <f>IF(Q$11=$D$6, HTN_volumes!$J60*HTN_volumes!$K60,0)</f>
        <v>0</v>
      </c>
      <c r="R60" s="285">
        <f>IF(R$11=IF($D60=$A$5, $D$5, IF(OR($D60="ESV observed compliance", $D60 = $A$7),$D$7, $D$6)), SUMPRODUCT(HTN_volumes!$Q60:$U60,HTN_volumes!$Q$13:$U$13)+HTN_volumes!$O60,0)</f>
        <v>0</v>
      </c>
      <c r="S60" s="286">
        <f>IF(S$11=$D$6, HTN_volumes!$M60,0)</f>
        <v>0</v>
      </c>
      <c r="T60" s="285">
        <f>IF(T$11=$D$6, HTN_volumes!$J60*HTN_volumes!$K60,0)</f>
        <v>0</v>
      </c>
      <c r="U60" s="285">
        <f>IF(U$11=IF($D60=$A$5, $D$5, IF(OR($D60="ESV observed compliance", $D60 = $A$7),$D$7, $D$6)), SUMPRODUCT(HTN_volumes!$Q60:$U60,HTN_volumes!$Q$13:$U$13)+HTN_volumes!$O60,0)</f>
        <v>0</v>
      </c>
      <c r="V60" s="286">
        <f>IF(V$11=$D$6, HTN_volumes!$M60,0)</f>
        <v>0</v>
      </c>
      <c r="W60" s="285">
        <f>IF(W$11=$D$6, HTN_volumes!$J60*HTN_volumes!$K60,0)</f>
        <v>0</v>
      </c>
      <c r="X60" s="285">
        <f>IF(X$11=IF($D60=$A$5, $D$5, IF(OR($D60="ESV observed compliance", $D60 = $A$7),$D$7, $D$6)), SUMPRODUCT(HTN_volumes!$Q60:$U60,HTN_volumes!$Q$13:$U$13)+HTN_volumes!$O60,0)</f>
        <v>0</v>
      </c>
      <c r="Y60" s="286">
        <f>IF(Y$11=$D$6, HTN_volumes!$M60,0)</f>
        <v>0</v>
      </c>
      <c r="Z60" s="285">
        <f>IF(Z$11=$D$6, HTN_volumes!$J60*HTN_volumes!$K60,0)</f>
        <v>0</v>
      </c>
      <c r="AA60" s="285">
        <f>IF(AA$11=IF($D60=$A$5, $D$5, IF(OR($D60="ESV observed compliance", $D60 = $A$7),$D$7, $D$6)), SUMPRODUCT(HTN_volumes!$Q60:$U60,HTN_volumes!$Q$13:$U$13)+HTN_volumes!$O60,0)</f>
        <v>0</v>
      </c>
      <c r="AB60" s="286">
        <f>IF(AB$11=$D$6, HTN_volumes!$M60,0)</f>
        <v>0</v>
      </c>
      <c r="AC60" s="131"/>
      <c r="AD60" s="287">
        <f t="shared" si="28"/>
        <v>0</v>
      </c>
      <c r="AE60" s="287">
        <f t="shared" si="28"/>
        <v>0</v>
      </c>
      <c r="AF60" s="287">
        <f t="shared" ca="1" si="28"/>
        <v>53328</v>
      </c>
      <c r="AG60" s="287">
        <f t="shared" si="28"/>
        <v>0</v>
      </c>
      <c r="AH60" s="287">
        <f t="shared" si="28"/>
        <v>0</v>
      </c>
      <c r="AI60" s="287">
        <f t="shared" si="28"/>
        <v>0</v>
      </c>
      <c r="AJ60" s="287">
        <f t="shared" si="28"/>
        <v>0</v>
      </c>
      <c r="AK60" s="131"/>
      <c r="AL60" s="287">
        <f t="shared" ref="AL60" ca="1" si="30">SUM(AD60:AJ60)</f>
        <v>53328</v>
      </c>
    </row>
    <row r="61" spans="1:16373">
      <c r="D61" s="272" t="s">
        <v>69</v>
      </c>
      <c r="G61" s="103"/>
      <c r="H61" s="288">
        <f>IF(H$11=$D$6, HTN_volumes!$J61*HTN_volumes!$K61,0)</f>
        <v>0</v>
      </c>
      <c r="I61" s="285">
        <f>IF(I$11=IF($D61=$A$5, $D$5, IF(OR($D61="ESV observed compliance", $D61 = $A$7),$D$7, $D$6)), SUMPRODUCT(HTN_volumes!$Q61:$U61,HTN_volumes!$Q$13:$U$13)+HTN_volumes!$O61,0)</f>
        <v>0</v>
      </c>
      <c r="J61" s="286">
        <f>IF(J$11=$D$6, HTN_volumes!$M61,0)</f>
        <v>0</v>
      </c>
      <c r="K61" s="285">
        <f>IF(K$11=$D$6, HTN_volumes!$J61*HTN_volumes!$K61,0)</f>
        <v>0</v>
      </c>
      <c r="L61" s="285">
        <f ca="1">IF(L$11=IF($D61=$A$5, $D$5, IF(OR($D61="ESV observed compliance", $D61 = $A$7),$D$7, $D$6)), SUMPRODUCT(HTN_volumes!$Q61:$U61,HTN_volumes!$Q$13:$U$13)+HTN_volumes!$O61,0)</f>
        <v>1344440.5708835421</v>
      </c>
      <c r="M61" s="286">
        <f>IF(M$11=$D$6, HTN_volumes!$M61,0)</f>
        <v>0</v>
      </c>
      <c r="N61" s="285">
        <f>IF(N$11=$D$6, HTN_volumes!$J61*HTN_volumes!$K61,0)</f>
        <v>0</v>
      </c>
      <c r="O61" s="285">
        <f>IF(O$11=IF($D61=$A$5, $D$5, IF(OR($D61="ESV observed compliance", $D61 = $A$7),$D$7, $D$6)), SUMPRODUCT(HTN_volumes!$Q61:$U61,HTN_volumes!$Q$13:$U$13)+HTN_volumes!$O61,0)</f>
        <v>0</v>
      </c>
      <c r="P61" s="286">
        <f>IF(P$11=$D$6, HTN_volumes!$M61,0)</f>
        <v>0</v>
      </c>
      <c r="Q61" s="285">
        <f>IF(Q$11=$D$6, HTN_volumes!$J61*HTN_volumes!$K61,0)</f>
        <v>0</v>
      </c>
      <c r="R61" s="285">
        <f>IF(R$11=IF($D61=$A$5, $D$5, IF(OR($D61="ESV observed compliance", $D61 = $A$7),$D$7, $D$6)), SUMPRODUCT(HTN_volumes!$Q61:$U61,HTN_volumes!$Q$13:$U$13)+HTN_volumes!$O61,0)</f>
        <v>0</v>
      </c>
      <c r="S61" s="286">
        <f>IF(S$11=$D$6, HTN_volumes!$M61,0)</f>
        <v>0</v>
      </c>
      <c r="T61" s="285">
        <f>IF(T$11=$D$6, HTN_volumes!$J61*HTN_volumes!$K61,0)</f>
        <v>0</v>
      </c>
      <c r="U61" s="285">
        <f>IF(U$11=IF($D61=$A$5, $D$5, IF(OR($D61="ESV observed compliance", $D61 = $A$7),$D$7, $D$6)), SUMPRODUCT(HTN_volumes!$Q61:$U61,HTN_volumes!$Q$13:$U$13)+HTN_volumes!$O61,0)</f>
        <v>0</v>
      </c>
      <c r="V61" s="286">
        <f>IF(V$11=$D$6, HTN_volumes!$M61,0)</f>
        <v>0</v>
      </c>
      <c r="W61" s="285">
        <f>IF(W$11=$D$6, HTN_volumes!$J61*HTN_volumes!$K61,0)</f>
        <v>0</v>
      </c>
      <c r="X61" s="285">
        <f>IF(X$11=IF($D61=$A$5, $D$5, IF(OR($D61="ESV observed compliance", $D61 = $A$7),$D$7, $D$6)), SUMPRODUCT(HTN_volumes!$Q61:$U61,HTN_volumes!$Q$13:$U$13)+HTN_volumes!$O61,0)</f>
        <v>0</v>
      </c>
      <c r="Y61" s="286">
        <f>IF(Y$11=$D$6, HTN_volumes!$M61,0)</f>
        <v>0</v>
      </c>
      <c r="Z61" s="285">
        <f>IF(Z$11=$D$6, HTN_volumes!$J61*HTN_volumes!$K61,0)</f>
        <v>0</v>
      </c>
      <c r="AA61" s="285">
        <f>IF(AA$11=IF($D61=$A$5, $D$5, IF(OR($D61="ESV observed compliance", $D61 = $A$7),$D$7, $D$6)), SUMPRODUCT(HTN_volumes!$Q61:$U61,HTN_volumes!$Q$13:$U$13)+HTN_volumes!$O61,0)</f>
        <v>0</v>
      </c>
      <c r="AB61" s="286">
        <f>IF(AB$11=$D$6, HTN_volumes!$M61,0)</f>
        <v>0</v>
      </c>
      <c r="AC61" s="131"/>
      <c r="AD61" s="287">
        <f t="shared" si="28"/>
        <v>0</v>
      </c>
      <c r="AE61" s="287">
        <f t="shared" ca="1" si="28"/>
        <v>1344440.5708835421</v>
      </c>
      <c r="AF61" s="287">
        <f t="shared" si="28"/>
        <v>0</v>
      </c>
      <c r="AG61" s="287">
        <f t="shared" si="28"/>
        <v>0</v>
      </c>
      <c r="AH61" s="287">
        <f t="shared" si="28"/>
        <v>0</v>
      </c>
      <c r="AI61" s="287">
        <f t="shared" si="28"/>
        <v>0</v>
      </c>
      <c r="AJ61" s="287">
        <f t="shared" si="28"/>
        <v>0</v>
      </c>
      <c r="AK61" s="131"/>
      <c r="AL61" s="287">
        <f t="shared" ca="1" si="29"/>
        <v>1344440.5708835421</v>
      </c>
    </row>
    <row r="62" spans="1:16373">
      <c r="F62" s="12"/>
      <c r="G62" s="103"/>
      <c r="H62" s="18"/>
      <c r="I62" s="18"/>
      <c r="J62" s="103"/>
      <c r="K62" s="18"/>
      <c r="L62" s="18"/>
      <c r="M62" s="103"/>
      <c r="N62" s="18"/>
      <c r="O62" s="18"/>
      <c r="P62" s="103"/>
      <c r="Q62" s="18"/>
      <c r="R62" s="18"/>
      <c r="S62" s="103"/>
      <c r="T62" s="18"/>
      <c r="U62" s="18"/>
      <c r="V62" s="103"/>
      <c r="W62" s="18"/>
      <c r="X62" s="18"/>
      <c r="Y62" s="103"/>
      <c r="Z62" s="18"/>
      <c r="AA62" s="18"/>
      <c r="AB62" s="103"/>
      <c r="AC62" s="265"/>
      <c r="AD62" s="109"/>
      <c r="AE62" s="109"/>
      <c r="AF62" s="109"/>
      <c r="AG62" s="109"/>
      <c r="AH62" s="109"/>
      <c r="AI62" s="109"/>
      <c r="AJ62" s="109"/>
      <c r="AK62" s="265"/>
      <c r="AL62" s="109"/>
    </row>
    <row r="63" spans="1:16373" s="8" customFormat="1" ht="15.75">
      <c r="A63" s="6"/>
      <c r="B63" s="9" t="s">
        <v>15</v>
      </c>
      <c r="C63" s="10"/>
      <c r="D63"/>
      <c r="E63"/>
      <c r="F63" s="12"/>
      <c r="G63" s="105"/>
      <c r="H63" s="18"/>
      <c r="I63" s="18"/>
      <c r="J63" s="105"/>
      <c r="K63" s="18"/>
      <c r="L63" s="18"/>
      <c r="M63" s="105"/>
      <c r="N63" s="18"/>
      <c r="O63" s="18"/>
      <c r="P63" s="105"/>
      <c r="Q63" s="18"/>
      <c r="R63" s="18"/>
      <c r="S63" s="105"/>
      <c r="T63" s="18"/>
      <c r="U63" s="18"/>
      <c r="V63" s="105"/>
      <c r="W63" s="18"/>
      <c r="X63" s="18"/>
      <c r="Y63" s="105"/>
      <c r="Z63" s="18"/>
      <c r="AA63" s="18"/>
      <c r="AB63" s="105"/>
      <c r="AC63" s="265"/>
      <c r="AD63" s="112"/>
      <c r="AE63" s="112"/>
      <c r="AF63" s="112"/>
      <c r="AG63" s="112"/>
      <c r="AH63" s="112"/>
      <c r="AI63" s="112"/>
      <c r="AJ63" s="112"/>
      <c r="AK63" s="265"/>
      <c r="AL63" s="112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</row>
    <row r="64" spans="1:16373">
      <c r="B64" s="18"/>
      <c r="D64" s="19" t="s">
        <v>23</v>
      </c>
      <c r="F64" s="12"/>
      <c r="G64" s="103"/>
      <c r="H64" s="288">
        <f>IF(H$11=$D$6, HTN_volumes!$J64*HTN_volumes!$K64,0)</f>
        <v>0</v>
      </c>
      <c r="I64" s="285">
        <f>IF(I$11=IF($D64=$A$5, $D$5, IF(OR($D64="ESV observed compliance", $D64 = $A$7),$D$7, $D$6)), SUMPRODUCT(HTN_volumes!$Q64:$U64,HTN_volumes!$Q$13:$U$13)+HTN_volumes!$O64,0)</f>
        <v>0</v>
      </c>
      <c r="J64" s="286">
        <f>IF(J$11=$D$6, HTN_volumes!$M64,0)</f>
        <v>0</v>
      </c>
      <c r="K64" s="285">
        <f>IF(K$11=$D$6, HTN_volumes!$J64*HTN_volumes!$K64,0)</f>
        <v>0</v>
      </c>
      <c r="L64" s="285">
        <f ca="1">IF(L$11=IF($D64=$A$5, $D$5, IF(OR($D64="ESV observed compliance", $D64 = $A$7),$D$7, $D$6)), SUMPRODUCT(HTN_volumes!$Q64:$U64,HTN_volumes!$Q$13:$U$13)+HTN_volumes!$O64,0)</f>
        <v>0</v>
      </c>
      <c r="M64" s="286">
        <f>IF(M$11=$D$6, HTN_volumes!$M64,0)</f>
        <v>416816.83657963399</v>
      </c>
      <c r="N64" s="285">
        <f>IF(N$11=$D$6, HTN_volumes!$J64*HTN_volumes!$K64,0)</f>
        <v>0</v>
      </c>
      <c r="O64" s="285">
        <f>IF(O$11=IF($D64=$A$5, $D$5, IF(OR($D64="ESV observed compliance", $D64 = $A$7),$D$7, $D$6)), SUMPRODUCT(HTN_volumes!$Q64:$U64,HTN_volumes!$Q$13:$U$13)+HTN_volumes!$O64,0)</f>
        <v>0</v>
      </c>
      <c r="P64" s="286">
        <f>IF(P$11=$D$6, HTN_volumes!$M64,0)</f>
        <v>0</v>
      </c>
      <c r="Q64" s="285">
        <f>IF(Q$11=$D$6, HTN_volumes!$J64*HTN_volumes!$K64,0)</f>
        <v>0</v>
      </c>
      <c r="R64" s="285">
        <f>IF(R$11=IF($D64=$A$5, $D$5, IF(OR($D64="ESV observed compliance", $D64 = $A$7),$D$7, $D$6)), SUMPRODUCT(HTN_volumes!$Q64:$U64,HTN_volumes!$Q$13:$U$13)+HTN_volumes!$O64,0)</f>
        <v>0</v>
      </c>
      <c r="S64" s="286">
        <f>IF(S$11=$D$6, HTN_volumes!$M64,0)</f>
        <v>0</v>
      </c>
      <c r="T64" s="285">
        <f>IF(T$11=$D$6, HTN_volumes!$J64*HTN_volumes!$K64,0)</f>
        <v>0</v>
      </c>
      <c r="U64" s="285">
        <f>IF(U$11=IF($D64=$A$5, $D$5, IF(OR($D64="ESV observed compliance", $D64 = $A$7),$D$7, $D$6)), SUMPRODUCT(HTN_volumes!$Q64:$U64,HTN_volumes!$Q$13:$U$13)+HTN_volumes!$O64,0)</f>
        <v>0</v>
      </c>
      <c r="V64" s="286">
        <f>IF(V$11=$D$6, HTN_volumes!$M64,0)</f>
        <v>0</v>
      </c>
      <c r="W64" s="285">
        <f>IF(W$11=$D$6, HTN_volumes!$J64*HTN_volumes!$K64,0)</f>
        <v>0</v>
      </c>
      <c r="X64" s="285">
        <f>IF(X$11=IF($D64=$A$5, $D$5, IF(OR($D64="ESV observed compliance", $D64 = $A$7),$D$7, $D$6)), SUMPRODUCT(HTN_volumes!$Q64:$U64,HTN_volumes!$Q$13:$U$13)+HTN_volumes!$O64,0)</f>
        <v>0</v>
      </c>
      <c r="Y64" s="286">
        <f>IF(Y$11=$D$6, HTN_volumes!$M64,0)</f>
        <v>0</v>
      </c>
      <c r="Z64" s="285">
        <f>IF(Z$11=$D$6, HTN_volumes!$J64*HTN_volumes!$K64,0)</f>
        <v>0</v>
      </c>
      <c r="AA64" s="285">
        <f>IF(AA$11=IF($D64=$A$5, $D$5, IF(OR($D64="ESV observed compliance", $D64 = $A$7),$D$7, $D$6)), SUMPRODUCT(HTN_volumes!$Q64:$U64,HTN_volumes!$Q$13:$U$13)+HTN_volumes!$O64,0)</f>
        <v>0</v>
      </c>
      <c r="AB64" s="286">
        <f>IF(AB$11=$D$6, HTN_volumes!$M64,0)</f>
        <v>0</v>
      </c>
      <c r="AC64" s="131"/>
      <c r="AD64" s="287">
        <f t="shared" ref="AD64:AJ64" si="31">SUMIF($H$11:$AB$11,AD$11, $H64:$AB64)</f>
        <v>0</v>
      </c>
      <c r="AE64" s="287">
        <f t="shared" ca="1" si="31"/>
        <v>416816.83657963399</v>
      </c>
      <c r="AF64" s="287">
        <f t="shared" si="31"/>
        <v>0</v>
      </c>
      <c r="AG64" s="287">
        <f t="shared" si="31"/>
        <v>0</v>
      </c>
      <c r="AH64" s="287">
        <f t="shared" si="31"/>
        <v>0</v>
      </c>
      <c r="AI64" s="287">
        <f t="shared" si="31"/>
        <v>0</v>
      </c>
      <c r="AJ64" s="287">
        <f t="shared" si="31"/>
        <v>0</v>
      </c>
      <c r="AK64" s="131"/>
      <c r="AL64" s="287">
        <f t="shared" ref="AL64" ca="1" si="32">SUM(AD64:AJ64)</f>
        <v>416816.83657963399</v>
      </c>
    </row>
    <row r="65" spans="1:42">
      <c r="B65" s="18"/>
      <c r="D65" s="19" t="s">
        <v>26</v>
      </c>
      <c r="F65" s="12"/>
      <c r="G65" s="103"/>
      <c r="H65" s="288">
        <f>IF(H$11=$D$6, HTN_volumes!$J65*HTN_volumes!$K65,0)</f>
        <v>0</v>
      </c>
      <c r="I65" s="285">
        <f>IF(I$11=IF($D65=$A$5, $D$5, IF(OR($D65="ESV observed compliance", $D65 = $A$7),$D$7, $D$6)), SUMPRODUCT(HTN_volumes!$Q65:$U65,HTN_volumes!$Q$13:$U$13)+HTN_volumes!$O65,0)</f>
        <v>0</v>
      </c>
      <c r="J65" s="286">
        <f>IF(J$11=$D$6, HTN_volumes!$M65,0)</f>
        <v>0</v>
      </c>
      <c r="K65" s="285">
        <f>IF(K$11=$D$6, HTN_volumes!$J65*HTN_volumes!$K65,0)</f>
        <v>0</v>
      </c>
      <c r="L65" s="285">
        <f ca="1">IF(L$11=IF($D65=$A$5, $D$5, IF(OR($D65="ESV observed compliance", $D65 = $A$7),$D$7, $D$6)), SUMPRODUCT(HTN_volumes!$Q65:$U65,HTN_volumes!$Q$13:$U$13)+HTN_volumes!$O65,0)</f>
        <v>0</v>
      </c>
      <c r="M65" s="286">
        <f>IF(M$11=$D$6, HTN_volumes!$M65,0)</f>
        <v>40626.15778947658</v>
      </c>
      <c r="N65" s="285">
        <f>IF(N$11=$D$6, HTN_volumes!$J65*HTN_volumes!$K65,0)</f>
        <v>0</v>
      </c>
      <c r="O65" s="285">
        <f>IF(O$11=IF($D65=$A$5, $D$5, IF(OR($D65="ESV observed compliance", $D65 = $A$7),$D$7, $D$6)), SUMPRODUCT(HTN_volumes!$Q65:$U65,HTN_volumes!$Q$13:$U$13)+HTN_volumes!$O65,0)</f>
        <v>0</v>
      </c>
      <c r="P65" s="286">
        <f>IF(P$11=$D$6, HTN_volumes!$M65,0)</f>
        <v>0</v>
      </c>
      <c r="Q65" s="285">
        <f>IF(Q$11=$D$6, HTN_volumes!$J65*HTN_volumes!$K65,0)</f>
        <v>0</v>
      </c>
      <c r="R65" s="285">
        <f>IF(R$11=IF($D65=$A$5, $D$5, IF(OR($D65="ESV observed compliance", $D65 = $A$7),$D$7, $D$6)), SUMPRODUCT(HTN_volumes!$Q65:$U65,HTN_volumes!$Q$13:$U$13)+HTN_volumes!$O65,0)</f>
        <v>0</v>
      </c>
      <c r="S65" s="286">
        <f>IF(S$11=$D$6, HTN_volumes!$M65,0)</f>
        <v>0</v>
      </c>
      <c r="T65" s="285">
        <f>IF(T$11=$D$6, HTN_volumes!$J65*HTN_volumes!$K65,0)</f>
        <v>0</v>
      </c>
      <c r="U65" s="285">
        <f>IF(U$11=IF($D65=$A$5, $D$5, IF(OR($D65="ESV observed compliance", $D65 = $A$7),$D$7, $D$6)), SUMPRODUCT(HTN_volumes!$Q65:$U65,HTN_volumes!$Q$13:$U$13)+HTN_volumes!$O65,0)</f>
        <v>0</v>
      </c>
      <c r="V65" s="286">
        <f>IF(V$11=$D$6, HTN_volumes!$M65,0)</f>
        <v>0</v>
      </c>
      <c r="W65" s="285">
        <f>IF(W$11=$D$6, HTN_volumes!$J65*HTN_volumes!$K65,0)</f>
        <v>0</v>
      </c>
      <c r="X65" s="285">
        <f>IF(X$11=IF($D65=$A$5, $D$5, IF(OR($D65="ESV observed compliance", $D65 = $A$7),$D$7, $D$6)), SUMPRODUCT(HTN_volumes!$Q65:$U65,HTN_volumes!$Q$13:$U$13)+HTN_volumes!$O65,0)</f>
        <v>0</v>
      </c>
      <c r="Y65" s="286">
        <f>IF(Y$11=$D$6, HTN_volumes!$M65,0)</f>
        <v>0</v>
      </c>
      <c r="Z65" s="285">
        <f>IF(Z$11=$D$6, HTN_volumes!$J65*HTN_volumes!$K65,0)</f>
        <v>0</v>
      </c>
      <c r="AA65" s="285">
        <f>IF(AA$11=IF($D65=$A$5, $D$5, IF(OR($D65="ESV observed compliance", $D65 = $A$7),$D$7, $D$6)), SUMPRODUCT(HTN_volumes!$Q65:$U65,HTN_volumes!$Q$13:$U$13)+HTN_volumes!$O65,0)</f>
        <v>0</v>
      </c>
      <c r="AB65" s="286">
        <f>IF(AB$11=$D$6, HTN_volumes!$M65,0)</f>
        <v>0</v>
      </c>
      <c r="AC65" s="131"/>
      <c r="AD65" s="287">
        <f t="shared" ref="AD65:AJ68" si="33">SUMIF($H$11:$AB$11,AD$11, $H65:$AB65)</f>
        <v>0</v>
      </c>
      <c r="AE65" s="287">
        <f t="shared" ca="1" si="33"/>
        <v>40626.15778947658</v>
      </c>
      <c r="AF65" s="287">
        <f t="shared" si="33"/>
        <v>0</v>
      </c>
      <c r="AG65" s="287">
        <f t="shared" si="33"/>
        <v>0</v>
      </c>
      <c r="AH65" s="287">
        <f t="shared" si="33"/>
        <v>0</v>
      </c>
      <c r="AI65" s="287">
        <f t="shared" si="33"/>
        <v>0</v>
      </c>
      <c r="AJ65" s="287">
        <f t="shared" si="33"/>
        <v>0</v>
      </c>
      <c r="AK65" s="131"/>
      <c r="AL65" s="287">
        <f t="shared" ref="AL65:AL68" ca="1" si="34">SUM(AD65:AJ65)</f>
        <v>40626.15778947658</v>
      </c>
    </row>
    <row r="66" spans="1:42">
      <c r="B66" s="18"/>
      <c r="D66" s="19" t="s">
        <v>19</v>
      </c>
      <c r="F66" s="12"/>
      <c r="G66" s="103"/>
      <c r="H66" s="288">
        <f>IF(H$11=$D$6, HTN_volumes!$J66*HTN_volumes!$K66,0)</f>
        <v>0</v>
      </c>
      <c r="I66" s="285">
        <f>IF(I$11=IF($D66=$A$5, $D$5, IF(OR($D66="ESV observed compliance", $D66 = $A$7),$D$7, $D$6)), SUMPRODUCT(HTN_volumes!$Q66:$U66,HTN_volumes!$Q$13:$U$13)+HTN_volumes!$O66,0)</f>
        <v>0</v>
      </c>
      <c r="J66" s="286">
        <f>IF(J$11=$D$6, HTN_volumes!$M66,0)</f>
        <v>0</v>
      </c>
      <c r="K66" s="285">
        <f>IF(K$11=$D$6, HTN_volumes!$J66*HTN_volumes!$K66,0)</f>
        <v>0</v>
      </c>
      <c r="L66" s="285">
        <f ca="1">IF(L$11=IF($D66=$A$5, $D$5, IF(OR($D66="ESV observed compliance", $D66 = $A$7),$D$7, $D$6)), SUMPRODUCT(HTN_volumes!$Q66:$U66,HTN_volumes!$Q$13:$U$13)+HTN_volumes!$O66,0)</f>
        <v>0</v>
      </c>
      <c r="M66" s="286">
        <f>IF(M$11=$D$6, HTN_volumes!$M66,0)</f>
        <v>3887266.0563696078</v>
      </c>
      <c r="N66" s="285">
        <f>IF(N$11=$D$6, HTN_volumes!$J66*HTN_volumes!$K66,0)</f>
        <v>0</v>
      </c>
      <c r="O66" s="285">
        <f>IF(O$11=IF($D66=$A$5, $D$5, IF(OR($D66="ESV observed compliance", $D66 = $A$7),$D$7, $D$6)), SUMPRODUCT(HTN_volumes!$Q66:$U66,HTN_volumes!$Q$13:$U$13)+HTN_volumes!$O66,0)</f>
        <v>0</v>
      </c>
      <c r="P66" s="286">
        <f>IF(P$11=$D$6, HTN_volumes!$M66,0)</f>
        <v>0</v>
      </c>
      <c r="Q66" s="285">
        <f>IF(Q$11=$D$6, HTN_volumes!$J66*HTN_volumes!$K66,0)</f>
        <v>0</v>
      </c>
      <c r="R66" s="285">
        <f>IF(R$11=IF($D66=$A$5, $D$5, IF(OR($D66="ESV observed compliance", $D66 = $A$7),$D$7, $D$6)), SUMPRODUCT(HTN_volumes!$Q66:$U66,HTN_volumes!$Q$13:$U$13)+HTN_volumes!$O66,0)</f>
        <v>0</v>
      </c>
      <c r="S66" s="286">
        <f>IF(S$11=$D$6, HTN_volumes!$M66,0)</f>
        <v>0</v>
      </c>
      <c r="T66" s="285">
        <f>IF(T$11=$D$6, HTN_volumes!$J66*HTN_volumes!$K66,0)</f>
        <v>0</v>
      </c>
      <c r="U66" s="285">
        <f>IF(U$11=IF($D66=$A$5, $D$5, IF(OR($D66="ESV observed compliance", $D66 = $A$7),$D$7, $D$6)), SUMPRODUCT(HTN_volumes!$Q66:$U66,HTN_volumes!$Q$13:$U$13)+HTN_volumes!$O66,0)</f>
        <v>0</v>
      </c>
      <c r="V66" s="286">
        <f>IF(V$11=$D$6, HTN_volumes!$M66,0)</f>
        <v>0</v>
      </c>
      <c r="W66" s="285">
        <f>IF(W$11=$D$6, HTN_volumes!$J66*HTN_volumes!$K66,0)</f>
        <v>0</v>
      </c>
      <c r="X66" s="285">
        <f>IF(X$11=IF($D66=$A$5, $D$5, IF(OR($D66="ESV observed compliance", $D66 = $A$7),$D$7, $D$6)), SUMPRODUCT(HTN_volumes!$Q66:$U66,HTN_volumes!$Q$13:$U$13)+HTN_volumes!$O66,0)</f>
        <v>0</v>
      </c>
      <c r="Y66" s="286">
        <f>IF(Y$11=$D$6, HTN_volumes!$M66,0)</f>
        <v>0</v>
      </c>
      <c r="Z66" s="285">
        <f>IF(Z$11=$D$6, HTN_volumes!$J66*HTN_volumes!$K66,0)</f>
        <v>0</v>
      </c>
      <c r="AA66" s="285">
        <f>IF(AA$11=IF($D66=$A$5, $D$5, IF(OR($D66="ESV observed compliance", $D66 = $A$7),$D$7, $D$6)), SUMPRODUCT(HTN_volumes!$Q66:$U66,HTN_volumes!$Q$13:$U$13)+HTN_volumes!$O66,0)</f>
        <v>0</v>
      </c>
      <c r="AB66" s="286">
        <f>IF(AB$11=$D$6, HTN_volumes!$M66,0)</f>
        <v>0</v>
      </c>
      <c r="AC66" s="131"/>
      <c r="AD66" s="287">
        <f t="shared" si="33"/>
        <v>0</v>
      </c>
      <c r="AE66" s="287">
        <f t="shared" ca="1" si="33"/>
        <v>3887266.0563696078</v>
      </c>
      <c r="AF66" s="287">
        <f t="shared" si="33"/>
        <v>0</v>
      </c>
      <c r="AG66" s="287">
        <f t="shared" si="33"/>
        <v>0</v>
      </c>
      <c r="AH66" s="287">
        <f t="shared" si="33"/>
        <v>0</v>
      </c>
      <c r="AI66" s="287">
        <f t="shared" si="33"/>
        <v>0</v>
      </c>
      <c r="AJ66" s="287">
        <f t="shared" si="33"/>
        <v>0</v>
      </c>
      <c r="AK66" s="131"/>
      <c r="AL66" s="287">
        <f t="shared" ca="1" si="34"/>
        <v>3887266.0563696078</v>
      </c>
    </row>
    <row r="67" spans="1:42">
      <c r="B67" s="18"/>
      <c r="D67" s="19" t="s">
        <v>19</v>
      </c>
      <c r="E67" s="265"/>
      <c r="F67" s="12"/>
      <c r="G67" s="103"/>
      <c r="H67" s="288">
        <f>IF(H$11=$D$6, HTN_volumes!$J67*HTN_volumes!$K67,0)</f>
        <v>0</v>
      </c>
      <c r="I67" s="285">
        <f>IF(I$11=IF($D67=$A$5, $D$5, IF(OR($D67="ESV observed compliance", $D67 = $A$7),$D$7, $D$6)), SUMPRODUCT(HTN_volumes!$Q67:$U67,HTN_volumes!$Q$13:$U$13)+HTN_volumes!$O67,0)</f>
        <v>0</v>
      </c>
      <c r="J67" s="286">
        <f>IF(J$11=$D$6, HTN_volumes!$M67,0)</f>
        <v>0</v>
      </c>
      <c r="K67" s="285">
        <f>IF(K$11=$D$6, HTN_volumes!$J67*HTN_volumes!$K67,0)</f>
        <v>0</v>
      </c>
      <c r="L67" s="285">
        <f ca="1">IF(L$11=IF($D67=$A$5, $D$5, IF(OR($D67="ESV observed compliance", $D67 = $A$7),$D$7, $D$6)), SUMPRODUCT(HTN_volumes!$Q67:$U67,HTN_volumes!$Q$13:$U$13)+HTN_volumes!$O67,0)</f>
        <v>0</v>
      </c>
      <c r="M67" s="286">
        <f>IF(M$11=$D$6, HTN_volumes!$M67,0)</f>
        <v>45723.913879143205</v>
      </c>
      <c r="N67" s="285">
        <f>IF(N$11=$D$6, HTN_volumes!$J67*HTN_volumes!$K67,0)</f>
        <v>0</v>
      </c>
      <c r="O67" s="285">
        <f>IF(O$11=IF($D67=$A$5, $D$5, IF(OR($D67="ESV observed compliance", $D67 = $A$7),$D$7, $D$6)), SUMPRODUCT(HTN_volumes!$Q67:$U67,HTN_volumes!$Q$13:$U$13)+HTN_volumes!$O67,0)</f>
        <v>0</v>
      </c>
      <c r="P67" s="286">
        <f>IF(P$11=$D$6, HTN_volumes!$M67,0)</f>
        <v>0</v>
      </c>
      <c r="Q67" s="285">
        <f>IF(Q$11=$D$6, HTN_volumes!$J67*HTN_volumes!$K67,0)</f>
        <v>0</v>
      </c>
      <c r="R67" s="285">
        <f>IF(R$11=IF($D67=$A$5, $D$5, IF(OR($D67="ESV observed compliance", $D67 = $A$7),$D$7, $D$6)), SUMPRODUCT(HTN_volumes!$Q67:$U67,HTN_volumes!$Q$13:$U$13)+HTN_volumes!$O67,0)</f>
        <v>0</v>
      </c>
      <c r="S67" s="286">
        <f>IF(S$11=$D$6, HTN_volumes!$M67,0)</f>
        <v>0</v>
      </c>
      <c r="T67" s="285">
        <f>IF(T$11=$D$6, HTN_volumes!$J67*HTN_volumes!$K67,0)</f>
        <v>0</v>
      </c>
      <c r="U67" s="285">
        <f>IF(U$11=IF($D67=$A$5, $D$5, IF(OR($D67="ESV observed compliance", $D67 = $A$7),$D$7, $D$6)), SUMPRODUCT(HTN_volumes!$Q67:$U67,HTN_volumes!$Q$13:$U$13)+HTN_volumes!$O67,0)</f>
        <v>0</v>
      </c>
      <c r="V67" s="286">
        <f>IF(V$11=$D$6, HTN_volumes!$M67,0)</f>
        <v>0</v>
      </c>
      <c r="W67" s="285">
        <f>IF(W$11=$D$6, HTN_volumes!$J67*HTN_volumes!$K67,0)</f>
        <v>0</v>
      </c>
      <c r="X67" s="285">
        <f>IF(X$11=IF($D67=$A$5, $D$5, IF(OR($D67="ESV observed compliance", $D67 = $A$7),$D$7, $D$6)), SUMPRODUCT(HTN_volumes!$Q67:$U67,HTN_volumes!$Q$13:$U$13)+HTN_volumes!$O67,0)</f>
        <v>0</v>
      </c>
      <c r="Y67" s="286">
        <f>IF(Y$11=$D$6, HTN_volumes!$M67,0)</f>
        <v>0</v>
      </c>
      <c r="Z67" s="285">
        <f>IF(Z$11=$D$6, HTN_volumes!$J67*HTN_volumes!$K67,0)</f>
        <v>0</v>
      </c>
      <c r="AA67" s="285">
        <f>IF(AA$11=IF($D67=$A$5, $D$5, IF(OR($D67="ESV observed compliance", $D67 = $A$7),$D$7, $D$6)), SUMPRODUCT(HTN_volumes!$Q67:$U67,HTN_volumes!$Q$13:$U$13)+HTN_volumes!$O67,0)</f>
        <v>0</v>
      </c>
      <c r="AB67" s="286">
        <f>IF(AB$11=$D$6, HTN_volumes!$M67,0)</f>
        <v>0</v>
      </c>
      <c r="AC67" s="131"/>
      <c r="AD67" s="287">
        <f t="shared" si="33"/>
        <v>0</v>
      </c>
      <c r="AE67" s="287">
        <f t="shared" ca="1" si="33"/>
        <v>45723.913879143205</v>
      </c>
      <c r="AF67" s="287">
        <f t="shared" si="33"/>
        <v>0</v>
      </c>
      <c r="AG67" s="287">
        <f t="shared" si="33"/>
        <v>0</v>
      </c>
      <c r="AH67" s="287">
        <f t="shared" si="33"/>
        <v>0</v>
      </c>
      <c r="AI67" s="287">
        <f t="shared" si="33"/>
        <v>0</v>
      </c>
      <c r="AJ67" s="287">
        <f t="shared" si="33"/>
        <v>0</v>
      </c>
      <c r="AK67" s="131"/>
      <c r="AL67" s="287">
        <f t="shared" ca="1" si="34"/>
        <v>45723.913879143205</v>
      </c>
    </row>
    <row r="68" spans="1:42">
      <c r="D68" s="162" t="s">
        <v>133</v>
      </c>
      <c r="F68" s="12"/>
      <c r="G68" s="103"/>
      <c r="H68" s="288">
        <f>IF(H$11=$D$6, HTN_volumes!$J68*HTN_volumes!$K68,0)</f>
        <v>0</v>
      </c>
      <c r="I68" s="285">
        <f>IF(I$11=IF($D68=$A$5, $D$5, IF(OR($D68="ESV observed compliance", $D68 = $A$7),$D$7, $D$6)), SUMPRODUCT(HTN_volumes!$Q68:$U68,HTN_volumes!$Q$13:$U$13)+HTN_volumes!$O68,0)</f>
        <v>0</v>
      </c>
      <c r="J68" s="286">
        <f>IF(J$11=$D$6, HTN_volumes!$M68,0)</f>
        <v>0</v>
      </c>
      <c r="K68" s="285">
        <f>IF(K$11=$D$6, HTN_volumes!$J68*HTN_volumes!$K68,0)</f>
        <v>0</v>
      </c>
      <c r="L68" s="285">
        <f ca="1">IF(L$11=IF($D68=$A$5, $D$5, IF(OR($D68="ESV observed compliance", $D68 = $A$7),$D$7, $D$6)), SUMPRODUCT(HTN_volumes!$Q68:$U68,HTN_volumes!$Q$13:$U$13)+HTN_volumes!$O68,0)</f>
        <v>0</v>
      </c>
      <c r="M68" s="286">
        <f>IF(M$11=$D$6, HTN_volumes!$M68,0)</f>
        <v>461724.18971401191</v>
      </c>
      <c r="N68" s="285">
        <f>IF(N$11=$D$6, HTN_volumes!$J68*HTN_volumes!$K68,0)</f>
        <v>0</v>
      </c>
      <c r="O68" s="285">
        <f>IF(O$11=IF($D68=$A$5, $D$5, IF(OR($D68="ESV observed compliance", $D68 = $A$7),$D$7, $D$6)), SUMPRODUCT(HTN_volumes!$Q68:$U68,HTN_volumes!$Q$13:$U$13)+HTN_volumes!$O68,0)</f>
        <v>0</v>
      </c>
      <c r="P68" s="286">
        <f>IF(P$11=$D$6, HTN_volumes!$M68,0)</f>
        <v>0</v>
      </c>
      <c r="Q68" s="285">
        <f>IF(Q$11=$D$6, HTN_volumes!$J68*HTN_volumes!$K68,0)</f>
        <v>0</v>
      </c>
      <c r="R68" s="285">
        <f>IF(R$11=IF($D68=$A$5, $D$5, IF(OR($D68="ESV observed compliance", $D68 = $A$7),$D$7, $D$6)), SUMPRODUCT(HTN_volumes!$Q68:$U68,HTN_volumes!$Q$13:$U$13)+HTN_volumes!$O68,0)</f>
        <v>0</v>
      </c>
      <c r="S68" s="286">
        <f>IF(S$11=$D$6, HTN_volumes!$M68,0)</f>
        <v>0</v>
      </c>
      <c r="T68" s="285">
        <f>IF(T$11=$D$6, HTN_volumes!$J68*HTN_volumes!$K68,0)</f>
        <v>0</v>
      </c>
      <c r="U68" s="285">
        <f>IF(U$11=IF($D68=$A$5, $D$5, IF(OR($D68="ESV observed compliance", $D68 = $A$7),$D$7, $D$6)), SUMPRODUCT(HTN_volumes!$Q68:$U68,HTN_volumes!$Q$13:$U$13)+HTN_volumes!$O68,0)</f>
        <v>0</v>
      </c>
      <c r="V68" s="286">
        <f>IF(V$11=$D$6, HTN_volumes!$M68,0)</f>
        <v>0</v>
      </c>
      <c r="W68" s="285">
        <f>IF(W$11=$D$6, HTN_volumes!$J68*HTN_volumes!$K68,0)</f>
        <v>0</v>
      </c>
      <c r="X68" s="285">
        <f>IF(X$11=IF($D68=$A$5, $D$5, IF(OR($D68="ESV observed compliance", $D68 = $A$7),$D$7, $D$6)), SUMPRODUCT(HTN_volumes!$Q68:$U68,HTN_volumes!$Q$13:$U$13)+HTN_volumes!$O68,0)</f>
        <v>0</v>
      </c>
      <c r="Y68" s="286">
        <f>IF(Y$11=$D$6, HTN_volumes!$M68,0)</f>
        <v>0</v>
      </c>
      <c r="Z68" s="285">
        <f>IF(Z$11=$D$6, HTN_volumes!$J68*HTN_volumes!$K68,0)</f>
        <v>0</v>
      </c>
      <c r="AA68" s="285">
        <f>IF(AA$11=IF($D68=$A$5, $D$5, IF(OR($D68="ESV observed compliance", $D68 = $A$7),$D$7, $D$6)), SUMPRODUCT(HTN_volumes!$Q68:$U68,HTN_volumes!$Q$13:$U$13)+HTN_volumes!$O68,0)</f>
        <v>0</v>
      </c>
      <c r="AB68" s="286">
        <f>IF(AB$11=$D$6, HTN_volumes!$M68,0)</f>
        <v>0</v>
      </c>
      <c r="AC68" s="131"/>
      <c r="AD68" s="287">
        <f t="shared" si="33"/>
        <v>0</v>
      </c>
      <c r="AE68" s="287">
        <f t="shared" ca="1" si="33"/>
        <v>461724.18971401191</v>
      </c>
      <c r="AF68" s="287">
        <f t="shared" si="33"/>
        <v>0</v>
      </c>
      <c r="AG68" s="287">
        <f t="shared" si="33"/>
        <v>0</v>
      </c>
      <c r="AH68" s="287">
        <f t="shared" si="33"/>
        <v>0</v>
      </c>
      <c r="AI68" s="287">
        <f t="shared" si="33"/>
        <v>0</v>
      </c>
      <c r="AJ68" s="287">
        <f t="shared" si="33"/>
        <v>0</v>
      </c>
      <c r="AK68" s="131"/>
      <c r="AL68" s="287">
        <f t="shared" ca="1" si="34"/>
        <v>461724.18971401191</v>
      </c>
    </row>
    <row r="69" spans="1:42">
      <c r="D69" s="19"/>
      <c r="F69" s="12"/>
      <c r="G69" s="103"/>
      <c r="H69" s="47"/>
      <c r="I69" s="47"/>
      <c r="J69" s="104"/>
      <c r="K69" s="47"/>
      <c r="L69" s="47"/>
      <c r="M69" s="104"/>
      <c r="N69" s="47"/>
      <c r="O69" s="47"/>
      <c r="P69" s="104"/>
      <c r="Q69" s="47"/>
      <c r="R69" s="47"/>
      <c r="S69" s="104"/>
      <c r="T69" s="47"/>
      <c r="U69" s="47"/>
      <c r="V69" s="104"/>
      <c r="W69" s="47"/>
      <c r="X69" s="47"/>
      <c r="Y69" s="104"/>
      <c r="Z69" s="47"/>
      <c r="AA69" s="47"/>
      <c r="AB69" s="104"/>
      <c r="AC69" s="265"/>
      <c r="AD69" s="111"/>
      <c r="AE69" s="111"/>
      <c r="AF69" s="111"/>
      <c r="AG69" s="111"/>
      <c r="AH69" s="111"/>
      <c r="AI69" s="111"/>
      <c r="AJ69" s="111"/>
      <c r="AK69" s="265"/>
      <c r="AL69" s="111"/>
    </row>
    <row r="70" spans="1:42" ht="13.5" thickBot="1">
      <c r="C70" s="15" t="s">
        <v>38</v>
      </c>
      <c r="D70" s="16"/>
      <c r="E70" s="16"/>
      <c r="F70" s="12"/>
      <c r="G70" s="103"/>
      <c r="H70" s="264">
        <f t="shared" ref="H70:AB70" si="35">SUM(H15:H68)</f>
        <v>0</v>
      </c>
      <c r="I70" s="264">
        <f t="shared" ca="1" si="35"/>
        <v>2116488.2012855997</v>
      </c>
      <c r="J70" s="106">
        <f t="shared" si="35"/>
        <v>0</v>
      </c>
      <c r="K70" s="264">
        <f t="shared" si="35"/>
        <v>11956694.937648822</v>
      </c>
      <c r="L70" s="264">
        <f t="shared" ca="1" si="35"/>
        <v>7458091.490710902</v>
      </c>
      <c r="M70" s="106">
        <f t="shared" si="35"/>
        <v>4861599.3668004619</v>
      </c>
      <c r="N70" s="264">
        <f t="shared" si="35"/>
        <v>0</v>
      </c>
      <c r="O70" s="264">
        <f t="shared" ca="1" si="35"/>
        <v>693601.34857675841</v>
      </c>
      <c r="P70" s="106">
        <f t="shared" si="35"/>
        <v>0</v>
      </c>
      <c r="Q70" s="264">
        <f t="shared" si="35"/>
        <v>0</v>
      </c>
      <c r="R70" s="264">
        <f t="shared" si="35"/>
        <v>0</v>
      </c>
      <c r="S70" s="106">
        <f t="shared" si="35"/>
        <v>0</v>
      </c>
      <c r="T70" s="264">
        <f t="shared" si="35"/>
        <v>0</v>
      </c>
      <c r="U70" s="264">
        <f t="shared" si="35"/>
        <v>0</v>
      </c>
      <c r="V70" s="106">
        <f t="shared" si="35"/>
        <v>0</v>
      </c>
      <c r="W70" s="264">
        <f t="shared" si="35"/>
        <v>0</v>
      </c>
      <c r="X70" s="264">
        <f t="shared" si="35"/>
        <v>0</v>
      </c>
      <c r="Y70" s="106">
        <f t="shared" si="35"/>
        <v>0</v>
      </c>
      <c r="Z70" s="264">
        <f t="shared" si="35"/>
        <v>0</v>
      </c>
      <c r="AA70" s="264">
        <f t="shared" si="35"/>
        <v>0</v>
      </c>
      <c r="AB70" s="106">
        <f t="shared" si="35"/>
        <v>0</v>
      </c>
      <c r="AC70" s="265"/>
      <c r="AD70" s="113">
        <f t="shared" ref="AD70:AJ70" ca="1" si="36">SUM(AD15:AD69)</f>
        <v>2116488.2012855997</v>
      </c>
      <c r="AE70" s="113">
        <f t="shared" ca="1" si="36"/>
        <v>24276385.795160186</v>
      </c>
      <c r="AF70" s="113">
        <f t="shared" ca="1" si="36"/>
        <v>693601.34857675841</v>
      </c>
      <c r="AG70" s="113">
        <f t="shared" si="36"/>
        <v>0</v>
      </c>
      <c r="AH70" s="113">
        <f t="shared" si="36"/>
        <v>0</v>
      </c>
      <c r="AI70" s="113">
        <f t="shared" si="36"/>
        <v>0</v>
      </c>
      <c r="AJ70" s="113">
        <f t="shared" si="36"/>
        <v>0</v>
      </c>
      <c r="AK70" s="265"/>
      <c r="AL70" s="113">
        <f ca="1">SUM(AL15:AL69)</f>
        <v>27086475.345022541</v>
      </c>
    </row>
    <row r="71" spans="1:42" ht="13.5" thickTop="1">
      <c r="N71"/>
      <c r="O71"/>
      <c r="P71"/>
      <c r="Q71"/>
      <c r="R71"/>
      <c r="S71"/>
      <c r="T71"/>
      <c r="U71"/>
      <c r="V71"/>
      <c r="AF71"/>
      <c r="AG71"/>
      <c r="AH71"/>
      <c r="AI71"/>
      <c r="AJ71"/>
    </row>
    <row r="72" spans="1:42">
      <c r="N72"/>
      <c r="O72"/>
      <c r="P72"/>
      <c r="Q72"/>
      <c r="R72"/>
      <c r="S72"/>
      <c r="T72"/>
      <c r="U72"/>
      <c r="V72"/>
      <c r="AF72"/>
      <c r="AG72"/>
      <c r="AH72"/>
      <c r="AI72"/>
      <c r="AJ72"/>
    </row>
    <row r="73" spans="1:42" s="2" customForma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s="2" customForma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s="2" customForma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s="2" customFormat="1">
      <c r="A77"/>
      <c r="B77"/>
      <c r="C77"/>
      <c r="D77"/>
      <c r="E77"/>
      <c r="F77" s="20"/>
      <c r="L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F77" s="266"/>
      <c r="AG77" s="266"/>
      <c r="AH77" s="266"/>
      <c r="AI77" s="266"/>
      <c r="AJ77" s="266"/>
    </row>
    <row r="78" spans="1:42" s="2" customFormat="1">
      <c r="A78"/>
      <c r="B78"/>
      <c r="C78"/>
      <c r="D78"/>
      <c r="E78"/>
      <c r="F78" s="20"/>
      <c r="L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F78" s="266"/>
      <c r="AG78" s="266"/>
      <c r="AH78" s="266"/>
      <c r="AI78" s="266"/>
      <c r="AJ78" s="266"/>
    </row>
    <row r="79" spans="1:42" s="2" customFormat="1">
      <c r="A79"/>
      <c r="B79"/>
      <c r="C79"/>
      <c r="D79"/>
      <c r="E79"/>
      <c r="F79" s="20"/>
      <c r="L79" s="266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  <c r="AA79" s="266"/>
      <c r="AB79" s="266"/>
      <c r="AF79" s="266"/>
      <c r="AG79" s="266"/>
      <c r="AH79" s="266"/>
      <c r="AI79" s="266"/>
      <c r="AJ79" s="266"/>
    </row>
    <row r="80" spans="1:42" s="2" customFormat="1">
      <c r="A80"/>
      <c r="B80"/>
      <c r="C80"/>
      <c r="D80"/>
      <c r="E80"/>
      <c r="F80" s="20"/>
      <c r="L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F80" s="266"/>
      <c r="AG80" s="266"/>
      <c r="AH80" s="266"/>
      <c r="AI80" s="266"/>
      <c r="AJ80" s="266"/>
    </row>
    <row r="81" spans="1:36" s="2" customFormat="1">
      <c r="A81"/>
      <c r="B81"/>
      <c r="C81"/>
      <c r="D81"/>
      <c r="E81"/>
      <c r="F81" s="20"/>
      <c r="L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F81" s="266"/>
      <c r="AG81" s="266"/>
      <c r="AH81" s="266"/>
      <c r="AI81" s="266"/>
      <c r="AJ81" s="266"/>
    </row>
    <row r="82" spans="1:36" s="2" customFormat="1">
      <c r="A82"/>
      <c r="B82"/>
      <c r="C82"/>
      <c r="D82"/>
      <c r="E82"/>
      <c r="F82" s="20"/>
      <c r="L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F82" s="266"/>
      <c r="AG82" s="266"/>
      <c r="AH82" s="266"/>
      <c r="AI82" s="266"/>
      <c r="AJ82" s="266"/>
    </row>
    <row r="83" spans="1:36" s="2" customFormat="1">
      <c r="A83"/>
      <c r="B83"/>
      <c r="C83"/>
      <c r="D83"/>
      <c r="E83"/>
      <c r="F83" s="20"/>
      <c r="L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F83" s="266"/>
      <c r="AG83" s="266"/>
      <c r="AH83" s="266"/>
      <c r="AI83" s="266"/>
      <c r="AJ83" s="266"/>
    </row>
    <row r="84" spans="1:36" s="2" customFormat="1">
      <c r="A84"/>
      <c r="B84"/>
      <c r="C84"/>
      <c r="D84"/>
      <c r="E84"/>
      <c r="F84" s="20"/>
      <c r="L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F84" s="266"/>
      <c r="AG84" s="266"/>
      <c r="AH84" s="266"/>
      <c r="AI84" s="266"/>
      <c r="AJ84" s="266"/>
    </row>
    <row r="85" spans="1:36" s="2" customFormat="1">
      <c r="A85"/>
      <c r="B85"/>
      <c r="C85"/>
      <c r="D85"/>
      <c r="E85"/>
      <c r="F85" s="20"/>
      <c r="L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F85" s="266"/>
      <c r="AG85" s="266"/>
      <c r="AH85" s="266"/>
      <c r="AI85" s="266"/>
      <c r="AJ85" s="266"/>
    </row>
    <row r="86" spans="1:36" s="2" customFormat="1">
      <c r="A86"/>
      <c r="B86"/>
      <c r="C86"/>
      <c r="D86"/>
      <c r="E86"/>
      <c r="F86" s="20"/>
      <c r="L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F86" s="266"/>
      <c r="AG86" s="266"/>
      <c r="AH86" s="266"/>
      <c r="AI86" s="266"/>
      <c r="AJ86" s="266"/>
    </row>
    <row r="87" spans="1:36" s="2" customFormat="1">
      <c r="A87"/>
      <c r="B87"/>
      <c r="C87"/>
      <c r="D87"/>
      <c r="E87"/>
      <c r="F87" s="20"/>
      <c r="L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F87" s="266"/>
      <c r="AG87" s="266"/>
      <c r="AH87" s="266"/>
      <c r="AI87" s="266"/>
      <c r="AJ87" s="266"/>
    </row>
    <row r="88" spans="1:36" s="2" customFormat="1">
      <c r="A88"/>
      <c r="B88"/>
      <c r="C88"/>
      <c r="D88"/>
      <c r="E88"/>
      <c r="F88" s="20"/>
      <c r="L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F88" s="266"/>
      <c r="AG88" s="266"/>
      <c r="AH88" s="266"/>
      <c r="AI88" s="266"/>
      <c r="AJ88" s="266"/>
    </row>
    <row r="89" spans="1:36" s="2" customFormat="1">
      <c r="A89"/>
      <c r="B89"/>
      <c r="C89"/>
      <c r="D89"/>
      <c r="E89"/>
      <c r="F89" s="20"/>
      <c r="L89" s="266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F89" s="266"/>
      <c r="AG89" s="266"/>
      <c r="AH89" s="266"/>
      <c r="AI89" s="266"/>
      <c r="AJ89" s="266"/>
    </row>
    <row r="90" spans="1:36" s="2" customFormat="1">
      <c r="A90"/>
      <c r="B90"/>
      <c r="C90"/>
      <c r="D90"/>
      <c r="E90"/>
      <c r="F90" s="20"/>
      <c r="L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F90" s="266"/>
      <c r="AG90" s="266"/>
      <c r="AH90" s="266"/>
      <c r="AI90" s="266"/>
      <c r="AJ90" s="266"/>
    </row>
    <row r="91" spans="1:36" s="2" customFormat="1">
      <c r="A91"/>
      <c r="B91"/>
      <c r="C91"/>
      <c r="D91"/>
      <c r="E91"/>
      <c r="F91" s="20"/>
      <c r="L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F91" s="266"/>
      <c r="AG91" s="266"/>
      <c r="AH91" s="266"/>
      <c r="AI91" s="266"/>
      <c r="AJ91" s="266"/>
    </row>
    <row r="92" spans="1:36" s="2" customFormat="1">
      <c r="A92"/>
      <c r="B92"/>
      <c r="C92"/>
      <c r="D92"/>
      <c r="E92"/>
      <c r="F92" s="20"/>
      <c r="L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F92" s="266"/>
      <c r="AG92" s="266"/>
      <c r="AH92" s="266"/>
      <c r="AI92" s="266"/>
      <c r="AJ92" s="266"/>
    </row>
    <row r="93" spans="1:36" s="2" customFormat="1">
      <c r="A93"/>
      <c r="B93"/>
      <c r="C93"/>
      <c r="D93"/>
      <c r="E93"/>
      <c r="F93" s="20"/>
      <c r="L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F93" s="266"/>
      <c r="AG93" s="266"/>
      <c r="AH93" s="266"/>
      <c r="AI93" s="266"/>
      <c r="AJ93" s="266"/>
    </row>
    <row r="94" spans="1:36" s="2" customFormat="1">
      <c r="A94"/>
      <c r="B94"/>
      <c r="C94"/>
      <c r="D94"/>
      <c r="E94"/>
      <c r="F94" s="20"/>
      <c r="L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F94" s="266"/>
      <c r="AG94" s="266"/>
      <c r="AH94" s="266"/>
      <c r="AI94" s="266"/>
      <c r="AJ94" s="266"/>
    </row>
    <row r="95" spans="1:36" s="2" customFormat="1">
      <c r="A95"/>
      <c r="B95"/>
      <c r="C95"/>
      <c r="D95"/>
      <c r="E95"/>
      <c r="F95" s="20"/>
      <c r="L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F95" s="266"/>
      <c r="AG95" s="266"/>
      <c r="AH95" s="266"/>
      <c r="AI95" s="266"/>
      <c r="AJ95" s="266"/>
    </row>
    <row r="96" spans="1:36" s="2" customFormat="1">
      <c r="A96"/>
      <c r="B96"/>
      <c r="C96"/>
      <c r="D96"/>
      <c r="E96"/>
      <c r="F96" s="20"/>
      <c r="L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F96" s="266"/>
      <c r="AG96" s="266"/>
      <c r="AH96" s="266"/>
      <c r="AI96" s="266"/>
      <c r="AJ96" s="266"/>
    </row>
    <row r="97" spans="1:36" s="2" customFormat="1">
      <c r="A97"/>
      <c r="B97"/>
      <c r="C97"/>
      <c r="D97"/>
      <c r="E97"/>
      <c r="F97" s="20"/>
      <c r="L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F97" s="266"/>
      <c r="AG97" s="266"/>
      <c r="AH97" s="266"/>
      <c r="AI97" s="266"/>
      <c r="AJ97" s="266"/>
    </row>
    <row r="98" spans="1:36" s="2" customFormat="1">
      <c r="A98"/>
      <c r="B98"/>
      <c r="C98"/>
      <c r="D98"/>
      <c r="E98"/>
      <c r="F98" s="20"/>
      <c r="L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F98" s="266"/>
      <c r="AG98" s="266"/>
      <c r="AH98" s="266"/>
      <c r="AI98" s="266"/>
      <c r="AJ98" s="266"/>
    </row>
    <row r="99" spans="1:36" s="2" customFormat="1">
      <c r="A99"/>
      <c r="B99"/>
      <c r="C99"/>
      <c r="D99"/>
      <c r="E99"/>
      <c r="F99" s="20"/>
      <c r="L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F99" s="266"/>
      <c r="AG99" s="266"/>
      <c r="AH99" s="266"/>
      <c r="AI99" s="266"/>
      <c r="AJ99" s="266"/>
    </row>
    <row r="100" spans="1:36" s="2" customFormat="1">
      <c r="A100"/>
      <c r="B100"/>
      <c r="C100"/>
      <c r="D100"/>
      <c r="E100"/>
      <c r="F100" s="20"/>
      <c r="L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F100" s="266"/>
      <c r="AG100" s="266"/>
      <c r="AH100" s="266"/>
      <c r="AI100" s="266"/>
      <c r="AJ100" s="266"/>
    </row>
    <row r="101" spans="1:36" s="2" customFormat="1">
      <c r="A101"/>
      <c r="B101"/>
      <c r="C101"/>
      <c r="D101"/>
      <c r="E101"/>
      <c r="F101" s="20"/>
      <c r="L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F101" s="266"/>
      <c r="AG101" s="266"/>
      <c r="AH101" s="266"/>
      <c r="AI101" s="266"/>
      <c r="AJ101" s="266"/>
    </row>
    <row r="102" spans="1:36" s="2" customFormat="1">
      <c r="A102"/>
      <c r="B102"/>
      <c r="C102"/>
      <c r="D102"/>
      <c r="E102"/>
      <c r="F102" s="20"/>
      <c r="L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F102" s="266"/>
      <c r="AG102" s="266"/>
      <c r="AH102" s="266"/>
      <c r="AI102" s="266"/>
      <c r="AJ102" s="266"/>
    </row>
    <row r="103" spans="1:36" s="2" customFormat="1">
      <c r="A103"/>
      <c r="B103"/>
      <c r="C103"/>
      <c r="D103"/>
      <c r="E103"/>
      <c r="F103" s="20"/>
      <c r="L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F103" s="266"/>
      <c r="AG103" s="266"/>
      <c r="AH103" s="266"/>
      <c r="AI103" s="266"/>
      <c r="AJ103" s="266"/>
    </row>
    <row r="104" spans="1:36" s="2" customFormat="1">
      <c r="A104"/>
      <c r="B104"/>
      <c r="C104"/>
      <c r="D104"/>
      <c r="E104"/>
      <c r="F104" s="20"/>
      <c r="L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F104" s="266"/>
      <c r="AG104" s="266"/>
      <c r="AH104" s="266"/>
      <c r="AI104" s="266"/>
      <c r="AJ104" s="266"/>
    </row>
    <row r="105" spans="1:36" s="2" customFormat="1">
      <c r="A105"/>
      <c r="B105"/>
      <c r="C105"/>
      <c r="D105"/>
      <c r="E105"/>
      <c r="F105" s="20"/>
      <c r="L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F105" s="266"/>
      <c r="AG105" s="266"/>
      <c r="AH105" s="266"/>
      <c r="AI105" s="266"/>
      <c r="AJ105" s="266"/>
    </row>
    <row r="106" spans="1:36" s="2" customFormat="1">
      <c r="A106"/>
      <c r="B106"/>
      <c r="C106"/>
      <c r="D106"/>
      <c r="E106"/>
      <c r="F106" s="20"/>
      <c r="L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F106" s="266"/>
      <c r="AG106" s="266"/>
      <c r="AH106" s="266"/>
      <c r="AI106" s="266"/>
      <c r="AJ106" s="266"/>
    </row>
    <row r="107" spans="1:36" s="2" customFormat="1">
      <c r="A107"/>
      <c r="B107"/>
      <c r="C107"/>
      <c r="D107"/>
      <c r="E107"/>
      <c r="F107" s="20"/>
      <c r="L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F107" s="266"/>
      <c r="AG107" s="266"/>
      <c r="AH107" s="266"/>
      <c r="AI107" s="266"/>
      <c r="AJ107" s="266"/>
    </row>
    <row r="108" spans="1:36" s="2" customFormat="1">
      <c r="A108"/>
      <c r="B108"/>
      <c r="C108"/>
      <c r="D108"/>
      <c r="E108"/>
      <c r="F108" s="20"/>
      <c r="L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F108" s="266"/>
      <c r="AG108" s="266"/>
      <c r="AH108" s="266"/>
      <c r="AI108" s="266"/>
      <c r="AJ108" s="266"/>
    </row>
    <row r="109" spans="1:36" s="2" customFormat="1">
      <c r="A109"/>
      <c r="B109"/>
      <c r="C109"/>
      <c r="D109"/>
      <c r="E109"/>
      <c r="F109" s="20"/>
      <c r="L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F109" s="266"/>
      <c r="AG109" s="266"/>
      <c r="AH109" s="266"/>
      <c r="AI109" s="266"/>
      <c r="AJ109" s="266"/>
    </row>
    <row r="110" spans="1:36" s="2" customFormat="1">
      <c r="A110"/>
      <c r="B110"/>
      <c r="C110"/>
      <c r="D110"/>
      <c r="E110"/>
      <c r="F110" s="20"/>
      <c r="L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F110" s="266"/>
      <c r="AG110" s="266"/>
      <c r="AH110" s="266"/>
      <c r="AI110" s="266"/>
      <c r="AJ110" s="266"/>
    </row>
    <row r="111" spans="1:36" s="2" customFormat="1">
      <c r="A111"/>
      <c r="B111"/>
      <c r="C111"/>
      <c r="D111"/>
      <c r="E111"/>
      <c r="F111" s="20"/>
      <c r="L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F111" s="266"/>
      <c r="AG111" s="266"/>
      <c r="AH111" s="266"/>
      <c r="AI111" s="266"/>
      <c r="AJ111" s="266"/>
    </row>
    <row r="112" spans="1:36" s="2" customFormat="1">
      <c r="A112"/>
      <c r="B112"/>
      <c r="C112"/>
      <c r="D112"/>
      <c r="E112"/>
      <c r="F112" s="20"/>
      <c r="L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F112" s="266"/>
      <c r="AG112" s="266"/>
      <c r="AH112" s="266"/>
      <c r="AI112" s="266"/>
      <c r="AJ112" s="266"/>
    </row>
    <row r="113" spans="1:36" s="2" customFormat="1">
      <c r="A113"/>
      <c r="B113"/>
      <c r="C113"/>
      <c r="D113"/>
      <c r="E113"/>
      <c r="F113" s="20"/>
      <c r="L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F113" s="266"/>
      <c r="AG113" s="266"/>
      <c r="AH113" s="266"/>
      <c r="AI113" s="266"/>
      <c r="AJ113" s="266"/>
    </row>
    <row r="114" spans="1:36" s="2" customFormat="1">
      <c r="A114"/>
      <c r="B114"/>
      <c r="C114"/>
      <c r="D114"/>
      <c r="E114"/>
      <c r="F114" s="20"/>
      <c r="L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F114" s="266"/>
      <c r="AG114" s="266"/>
      <c r="AH114" s="266"/>
      <c r="AI114" s="266"/>
      <c r="AJ114" s="266"/>
    </row>
    <row r="115" spans="1:36" s="2" customFormat="1">
      <c r="A115"/>
      <c r="B115"/>
      <c r="C115"/>
      <c r="D115"/>
      <c r="E115"/>
      <c r="F115" s="20"/>
      <c r="L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F115" s="266"/>
      <c r="AG115" s="266"/>
      <c r="AH115" s="266"/>
      <c r="AI115" s="266"/>
      <c r="AJ115" s="266"/>
    </row>
    <row r="116" spans="1:36" s="2" customFormat="1">
      <c r="A116"/>
      <c r="B116"/>
      <c r="C116"/>
      <c r="D116"/>
      <c r="E116"/>
      <c r="F116" s="20"/>
      <c r="L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F116" s="266"/>
      <c r="AG116" s="266"/>
      <c r="AH116" s="266"/>
      <c r="AI116" s="266"/>
      <c r="AJ116" s="266"/>
    </row>
    <row r="117" spans="1:36" s="2" customFormat="1">
      <c r="A117"/>
      <c r="B117"/>
      <c r="C117"/>
      <c r="D117"/>
      <c r="E117"/>
      <c r="F117" s="20"/>
      <c r="L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F117" s="266"/>
      <c r="AG117" s="266"/>
      <c r="AH117" s="266"/>
      <c r="AI117" s="266"/>
      <c r="AJ117" s="266"/>
    </row>
    <row r="118" spans="1:36" s="2" customFormat="1">
      <c r="A118"/>
      <c r="B118"/>
      <c r="C118"/>
      <c r="D118"/>
      <c r="E118"/>
      <c r="F118" s="20"/>
      <c r="L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F118" s="266"/>
      <c r="AG118" s="266"/>
      <c r="AH118" s="266"/>
      <c r="AI118" s="266"/>
      <c r="AJ118" s="266"/>
    </row>
    <row r="119" spans="1:36" s="2" customFormat="1">
      <c r="A119"/>
      <c r="B119"/>
      <c r="C119"/>
      <c r="D119"/>
      <c r="E119"/>
      <c r="F119" s="20"/>
      <c r="L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F119" s="266"/>
      <c r="AG119" s="266"/>
      <c r="AH119" s="266"/>
      <c r="AI119" s="266"/>
      <c r="AJ119" s="266"/>
    </row>
    <row r="120" spans="1:36" s="2" customFormat="1">
      <c r="A120"/>
      <c r="B120"/>
      <c r="C120"/>
      <c r="D120"/>
      <c r="E120"/>
      <c r="F120" s="20"/>
      <c r="L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F120" s="266"/>
      <c r="AG120" s="266"/>
      <c r="AH120" s="266"/>
      <c r="AI120" s="266"/>
      <c r="AJ120" s="266"/>
    </row>
    <row r="121" spans="1:36" s="2" customFormat="1">
      <c r="A121"/>
      <c r="B121"/>
      <c r="C121"/>
      <c r="D121"/>
      <c r="E121"/>
      <c r="F121" s="20"/>
      <c r="L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F121" s="266"/>
      <c r="AG121" s="266"/>
      <c r="AH121" s="266"/>
      <c r="AI121" s="266"/>
      <c r="AJ121" s="266"/>
    </row>
    <row r="122" spans="1:36" s="2" customFormat="1">
      <c r="A122"/>
      <c r="B122"/>
      <c r="C122"/>
      <c r="D122"/>
      <c r="E122"/>
      <c r="F122" s="20"/>
      <c r="L122" s="266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F122" s="266"/>
      <c r="AG122" s="266"/>
      <c r="AH122" s="266"/>
      <c r="AI122" s="266"/>
      <c r="AJ122" s="266"/>
    </row>
    <row r="123" spans="1:36" s="2" customFormat="1">
      <c r="A123"/>
      <c r="B123"/>
      <c r="C123"/>
      <c r="D123"/>
      <c r="E123"/>
      <c r="F123" s="20"/>
      <c r="L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F123" s="266"/>
      <c r="AG123" s="266"/>
      <c r="AH123" s="266"/>
      <c r="AI123" s="266"/>
      <c r="AJ123" s="266"/>
    </row>
    <row r="124" spans="1:36" s="2" customFormat="1">
      <c r="A124"/>
      <c r="B124"/>
      <c r="C124"/>
      <c r="D124"/>
      <c r="E124"/>
      <c r="F124" s="20"/>
      <c r="L124" s="266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F124" s="266"/>
      <c r="AG124" s="266"/>
      <c r="AH124" s="266"/>
      <c r="AI124" s="266"/>
      <c r="AJ124" s="266"/>
    </row>
    <row r="125" spans="1:36" s="2" customFormat="1">
      <c r="A125"/>
      <c r="B125"/>
      <c r="C125"/>
      <c r="D125"/>
      <c r="E125"/>
      <c r="F125" s="20"/>
      <c r="L125" s="266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F125" s="266"/>
      <c r="AG125" s="266"/>
      <c r="AH125" s="266"/>
      <c r="AI125" s="266"/>
      <c r="AJ125" s="266"/>
    </row>
    <row r="126" spans="1:36" s="2" customFormat="1">
      <c r="A126"/>
      <c r="B126"/>
      <c r="C126"/>
      <c r="D126"/>
      <c r="E126"/>
      <c r="F126" s="20"/>
      <c r="L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F126" s="266"/>
      <c r="AG126" s="266"/>
      <c r="AH126" s="266"/>
      <c r="AI126" s="266"/>
      <c r="AJ126" s="266"/>
    </row>
    <row r="127" spans="1:36" s="2" customFormat="1">
      <c r="A127"/>
      <c r="B127"/>
      <c r="C127"/>
      <c r="D127"/>
      <c r="E127"/>
      <c r="F127" s="20"/>
      <c r="L127" s="266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F127" s="266"/>
      <c r="AG127" s="266"/>
      <c r="AH127" s="266"/>
      <c r="AI127" s="266"/>
      <c r="AJ127" s="266"/>
    </row>
    <row r="128" spans="1:36" s="2" customFormat="1">
      <c r="A128"/>
      <c r="B128"/>
      <c r="C128"/>
      <c r="D128"/>
      <c r="E128"/>
      <c r="F128" s="20"/>
      <c r="L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F128" s="266"/>
      <c r="AG128" s="266"/>
      <c r="AH128" s="266"/>
      <c r="AI128" s="266"/>
      <c r="AJ128" s="266"/>
    </row>
    <row r="129" spans="1:36" s="2" customFormat="1">
      <c r="A129"/>
      <c r="B129"/>
      <c r="C129"/>
      <c r="D129"/>
      <c r="E129"/>
      <c r="F129" s="20"/>
      <c r="L129" s="266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F129" s="266"/>
      <c r="AG129" s="266"/>
      <c r="AH129" s="266"/>
      <c r="AI129" s="266"/>
      <c r="AJ129" s="266"/>
    </row>
    <row r="130" spans="1:36" s="2" customFormat="1">
      <c r="A130"/>
      <c r="B130"/>
      <c r="C130"/>
      <c r="D130"/>
      <c r="E130"/>
      <c r="F130" s="20"/>
      <c r="L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F130" s="266"/>
      <c r="AG130" s="266"/>
      <c r="AH130" s="266"/>
      <c r="AI130" s="266"/>
      <c r="AJ130" s="266"/>
    </row>
    <row r="131" spans="1:36" s="2" customFormat="1">
      <c r="A131"/>
      <c r="B131"/>
      <c r="C131"/>
      <c r="D131"/>
      <c r="E131"/>
      <c r="F131" s="20"/>
      <c r="L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F131" s="266"/>
      <c r="AG131" s="266"/>
      <c r="AH131" s="266"/>
      <c r="AI131" s="266"/>
      <c r="AJ131" s="266"/>
    </row>
    <row r="132" spans="1:36" s="2" customFormat="1">
      <c r="A132"/>
      <c r="B132"/>
      <c r="C132"/>
      <c r="D132"/>
      <c r="E132"/>
      <c r="F132" s="20"/>
      <c r="L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F132" s="266"/>
      <c r="AG132" s="266"/>
      <c r="AH132" s="266"/>
      <c r="AI132" s="266"/>
      <c r="AJ132" s="266"/>
    </row>
    <row r="133" spans="1:36" s="2" customFormat="1">
      <c r="A133"/>
      <c r="B133"/>
      <c r="C133"/>
      <c r="D133"/>
      <c r="E133"/>
      <c r="F133" s="20"/>
      <c r="L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F133" s="266"/>
      <c r="AG133" s="266"/>
      <c r="AH133" s="266"/>
      <c r="AI133" s="266"/>
      <c r="AJ133" s="266"/>
    </row>
    <row r="134" spans="1:36" s="2" customFormat="1">
      <c r="A134"/>
      <c r="B134"/>
      <c r="C134"/>
      <c r="D134"/>
      <c r="E134"/>
      <c r="F134" s="20"/>
      <c r="L134" s="266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F134" s="266"/>
      <c r="AG134" s="266"/>
      <c r="AH134" s="266"/>
      <c r="AI134" s="266"/>
      <c r="AJ134" s="266"/>
    </row>
    <row r="135" spans="1:36" s="2" customFormat="1">
      <c r="A135"/>
      <c r="B135"/>
      <c r="C135"/>
      <c r="D135"/>
      <c r="E135"/>
      <c r="F135" s="20"/>
      <c r="L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F135" s="266"/>
      <c r="AG135" s="266"/>
      <c r="AH135" s="266"/>
      <c r="AI135" s="266"/>
      <c r="AJ135" s="266"/>
    </row>
    <row r="136" spans="1:36" s="2" customFormat="1">
      <c r="A136"/>
      <c r="B136"/>
      <c r="C136"/>
      <c r="D136"/>
      <c r="E136"/>
      <c r="F136" s="20"/>
      <c r="L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F136" s="266"/>
      <c r="AG136" s="266"/>
      <c r="AH136" s="266"/>
      <c r="AI136" s="266"/>
      <c r="AJ136" s="266"/>
    </row>
    <row r="137" spans="1:36" s="2" customFormat="1">
      <c r="A137"/>
      <c r="B137"/>
      <c r="C137"/>
      <c r="D137"/>
      <c r="E137"/>
      <c r="F137" s="20"/>
      <c r="L137" s="266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F137" s="266"/>
      <c r="AG137" s="266"/>
      <c r="AH137" s="266"/>
      <c r="AI137" s="266"/>
      <c r="AJ137" s="266"/>
    </row>
    <row r="138" spans="1:36" s="2" customFormat="1">
      <c r="A138"/>
      <c r="B138"/>
      <c r="C138"/>
      <c r="D138"/>
      <c r="E138"/>
      <c r="F138" s="20"/>
      <c r="L138" s="266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F138" s="266"/>
      <c r="AG138" s="266"/>
      <c r="AH138" s="266"/>
      <c r="AI138" s="266"/>
      <c r="AJ138" s="266"/>
    </row>
    <row r="139" spans="1:36" s="2" customFormat="1">
      <c r="A139"/>
      <c r="B139"/>
      <c r="C139"/>
      <c r="D139"/>
      <c r="E139"/>
      <c r="F139" s="20"/>
      <c r="L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F139" s="266"/>
      <c r="AG139" s="266"/>
      <c r="AH139" s="266"/>
      <c r="AI139" s="266"/>
      <c r="AJ139" s="266"/>
    </row>
    <row r="140" spans="1:36">
      <c r="L140" s="265"/>
      <c r="W140" s="265"/>
      <c r="X140" s="265"/>
      <c r="Y140" s="265"/>
      <c r="Z140" s="265"/>
      <c r="AA140" s="265"/>
      <c r="AB140" s="265"/>
    </row>
    <row r="141" spans="1:36">
      <c r="L141" s="265"/>
      <c r="W141" s="265"/>
      <c r="X141" s="265"/>
      <c r="Y141" s="265"/>
      <c r="Z141" s="265"/>
      <c r="AA141" s="265"/>
      <c r="AB141" s="265"/>
    </row>
    <row r="142" spans="1:36">
      <c r="L142" s="265"/>
      <c r="W142" s="265"/>
      <c r="X142" s="265"/>
      <c r="Y142" s="265"/>
      <c r="Z142" s="265"/>
      <c r="AA142" s="265"/>
      <c r="AB142" s="265"/>
    </row>
    <row r="143" spans="1:36">
      <c r="L143" s="265"/>
      <c r="W143" s="265"/>
      <c r="X143" s="265"/>
      <c r="Y143" s="265"/>
      <c r="Z143" s="265"/>
      <c r="AA143" s="265"/>
      <c r="AB143" s="265"/>
    </row>
    <row r="144" spans="1:36">
      <c r="L144" s="265"/>
      <c r="W144" s="265"/>
      <c r="X144" s="265"/>
      <c r="Y144" s="265"/>
      <c r="Z144" s="265"/>
      <c r="AA144" s="265"/>
      <c r="AB144" s="265"/>
    </row>
    <row r="145" spans="12:28">
      <c r="L145" s="265"/>
      <c r="W145" s="265"/>
      <c r="X145" s="265"/>
      <c r="Y145" s="265"/>
      <c r="Z145" s="265"/>
      <c r="AA145" s="265"/>
      <c r="AB145" s="265"/>
    </row>
    <row r="146" spans="12:28">
      <c r="L146" s="265"/>
      <c r="W146" s="265"/>
      <c r="X146" s="265"/>
      <c r="Y146" s="265"/>
      <c r="Z146" s="265"/>
      <c r="AA146" s="265"/>
      <c r="AB146" s="265"/>
    </row>
    <row r="147" spans="12:28">
      <c r="L147" s="265"/>
      <c r="W147" s="265"/>
      <c r="X147" s="265"/>
      <c r="Y147" s="265"/>
      <c r="Z147" s="265"/>
      <c r="AA147" s="265"/>
      <c r="AB147" s="265"/>
    </row>
    <row r="148" spans="12:28">
      <c r="L148" s="265"/>
      <c r="W148" s="265"/>
      <c r="X148" s="265"/>
      <c r="Y148" s="265"/>
      <c r="Z148" s="265"/>
      <c r="AA148" s="265"/>
      <c r="AB148" s="265"/>
    </row>
    <row r="149" spans="12:28">
      <c r="L149" s="265"/>
      <c r="W149" s="265"/>
      <c r="X149" s="265"/>
      <c r="Y149" s="265"/>
      <c r="Z149" s="265"/>
      <c r="AA149" s="265"/>
      <c r="AB149" s="265"/>
    </row>
    <row r="150" spans="12:28">
      <c r="L150" s="265"/>
      <c r="W150" s="265"/>
      <c r="X150" s="265"/>
      <c r="Y150" s="265"/>
      <c r="Z150" s="265"/>
      <c r="AA150" s="265"/>
      <c r="AB150" s="265"/>
    </row>
    <row r="151" spans="12:28">
      <c r="L151" s="265"/>
      <c r="W151" s="265"/>
      <c r="X151" s="265"/>
      <c r="Y151" s="265"/>
      <c r="Z151" s="265"/>
      <c r="AA151" s="265"/>
      <c r="AB151" s="265"/>
    </row>
    <row r="152" spans="12:28">
      <c r="L152" s="265"/>
      <c r="W152" s="265"/>
      <c r="X152" s="265"/>
      <c r="Y152" s="265"/>
      <c r="Z152" s="265"/>
      <c r="AA152" s="265"/>
      <c r="AB152" s="265"/>
    </row>
    <row r="153" spans="12:28">
      <c r="L153" s="265"/>
      <c r="W153" s="265"/>
      <c r="X153" s="265"/>
      <c r="Y153" s="265"/>
      <c r="Z153" s="265"/>
      <c r="AA153" s="265"/>
      <c r="AB153" s="265"/>
    </row>
    <row r="154" spans="12:28">
      <c r="L154" s="265"/>
      <c r="W154" s="265"/>
      <c r="X154" s="265"/>
      <c r="Y154" s="265"/>
      <c r="Z154" s="265"/>
      <c r="AA154" s="265"/>
      <c r="AB154" s="265"/>
    </row>
    <row r="155" spans="12:28">
      <c r="L155" s="265"/>
      <c r="W155" s="265"/>
      <c r="X155" s="265"/>
      <c r="Y155" s="265"/>
      <c r="Z155" s="265"/>
      <c r="AA155" s="265"/>
      <c r="AB155" s="265"/>
    </row>
    <row r="156" spans="12:28">
      <c r="L156" s="265"/>
      <c r="W156" s="265"/>
      <c r="X156" s="265"/>
      <c r="Y156" s="265"/>
      <c r="Z156" s="265"/>
      <c r="AA156" s="265"/>
      <c r="AB156" s="265"/>
    </row>
    <row r="157" spans="12:28">
      <c r="L157" s="265"/>
      <c r="W157" s="265"/>
      <c r="X157" s="265"/>
      <c r="Y157" s="265"/>
      <c r="Z157" s="265"/>
      <c r="AA157" s="265"/>
      <c r="AB157" s="265"/>
    </row>
    <row r="158" spans="12:28">
      <c r="L158" s="265"/>
      <c r="W158" s="265"/>
      <c r="X158" s="265"/>
      <c r="Y158" s="265"/>
      <c r="Z158" s="265"/>
      <c r="AA158" s="265"/>
      <c r="AB158" s="265"/>
    </row>
    <row r="159" spans="12:28">
      <c r="L159" s="265"/>
      <c r="W159" s="265"/>
      <c r="X159" s="265"/>
      <c r="Y159" s="265"/>
      <c r="Z159" s="265"/>
      <c r="AA159" s="265"/>
      <c r="AB159" s="265"/>
    </row>
    <row r="160" spans="12:28">
      <c r="L160" s="265"/>
      <c r="W160" s="265"/>
      <c r="X160" s="265"/>
      <c r="Y160" s="265"/>
      <c r="Z160" s="265"/>
      <c r="AA160" s="265"/>
      <c r="AB160" s="265"/>
    </row>
    <row r="161" spans="12:28">
      <c r="L161" s="265"/>
      <c r="W161" s="265"/>
      <c r="X161" s="265"/>
      <c r="Y161" s="265"/>
      <c r="Z161" s="265"/>
      <c r="AA161" s="265"/>
      <c r="AB161" s="265"/>
    </row>
    <row r="162" spans="12:28">
      <c r="L162" s="265"/>
      <c r="W162" s="265"/>
      <c r="X162" s="265"/>
      <c r="Y162" s="265"/>
      <c r="Z162" s="265"/>
      <c r="AA162" s="265"/>
      <c r="AB162" s="265"/>
    </row>
    <row r="163" spans="12:28">
      <c r="L163" s="265"/>
      <c r="W163" s="265"/>
      <c r="X163" s="265"/>
      <c r="Y163" s="265"/>
      <c r="Z163" s="265"/>
      <c r="AA163" s="265"/>
      <c r="AB163" s="265"/>
    </row>
    <row r="164" spans="12:28">
      <c r="L164" s="265"/>
      <c r="W164" s="265"/>
      <c r="X164" s="265"/>
      <c r="Y164" s="265"/>
      <c r="Z164" s="265"/>
      <c r="AA164" s="265"/>
      <c r="AB164" s="265"/>
    </row>
    <row r="165" spans="12:28">
      <c r="L165" s="265"/>
      <c r="W165" s="265"/>
      <c r="X165" s="265"/>
      <c r="Y165" s="265"/>
      <c r="Z165" s="265"/>
      <c r="AA165" s="265"/>
      <c r="AB165" s="265"/>
    </row>
    <row r="166" spans="12:28">
      <c r="L166" s="265"/>
      <c r="W166" s="265"/>
      <c r="X166" s="265"/>
      <c r="Y166" s="265"/>
      <c r="Z166" s="265"/>
      <c r="AA166" s="265"/>
      <c r="AB166" s="265"/>
    </row>
    <row r="167" spans="12:28">
      <c r="L167" s="265"/>
      <c r="W167" s="265"/>
      <c r="X167" s="265"/>
      <c r="Y167" s="265"/>
      <c r="Z167" s="265"/>
      <c r="AA167" s="265"/>
      <c r="AB167" s="265"/>
    </row>
    <row r="168" spans="12:28">
      <c r="L168" s="265"/>
      <c r="W168" s="265"/>
      <c r="X168" s="265"/>
      <c r="Y168" s="265"/>
      <c r="Z168" s="265"/>
      <c r="AA168" s="265"/>
      <c r="AB168" s="265"/>
    </row>
    <row r="169" spans="12:28">
      <c r="L169" s="265"/>
      <c r="X169" s="265"/>
      <c r="AA169" s="265"/>
    </row>
    <row r="170" spans="12:28">
      <c r="L170" s="265"/>
      <c r="X170" s="265"/>
      <c r="AA170" s="265"/>
    </row>
    <row r="171" spans="12:28">
      <c r="L171" s="265"/>
      <c r="X171" s="265"/>
      <c r="AA171" s="265"/>
    </row>
    <row r="172" spans="12:28">
      <c r="L172" s="265"/>
      <c r="X172" s="265"/>
      <c r="AA172" s="265"/>
    </row>
    <row r="173" spans="12:28">
      <c r="L173" s="265"/>
      <c r="X173" s="265"/>
      <c r="AA173" s="265"/>
    </row>
    <row r="174" spans="12:28">
      <c r="L174" s="265"/>
      <c r="X174" s="265"/>
      <c r="AA174" s="265"/>
    </row>
    <row r="175" spans="12:28">
      <c r="L175" s="265"/>
      <c r="X175" s="265"/>
      <c r="AA175" s="265"/>
    </row>
    <row r="176" spans="12:28">
      <c r="L176" s="265"/>
      <c r="X176" s="265"/>
      <c r="AA176" s="265"/>
    </row>
    <row r="177" spans="12:27">
      <c r="L177" s="265"/>
      <c r="X177" s="265"/>
      <c r="AA177" s="265"/>
    </row>
    <row r="178" spans="12:27">
      <c r="L178" s="265"/>
      <c r="X178" s="265"/>
      <c r="AA178" s="265"/>
    </row>
    <row r="179" spans="12:27">
      <c r="L179" s="265"/>
      <c r="X179" s="265"/>
      <c r="AA179" s="265"/>
    </row>
    <row r="180" spans="12:27">
      <c r="L180" s="265"/>
      <c r="X180" s="265"/>
      <c r="AA180" s="265"/>
    </row>
    <row r="181" spans="12:27">
      <c r="L181" s="265"/>
      <c r="X181" s="265"/>
      <c r="AA181" s="265"/>
    </row>
    <row r="182" spans="12:27">
      <c r="L182" s="265"/>
      <c r="X182" s="265"/>
      <c r="AA182" s="265"/>
    </row>
    <row r="183" spans="12:27">
      <c r="L183" s="265"/>
      <c r="X183" s="265"/>
      <c r="AA183" s="265"/>
    </row>
    <row r="184" spans="12:27">
      <c r="L184" s="265"/>
      <c r="X184" s="265"/>
      <c r="AA184" s="265"/>
    </row>
    <row r="185" spans="12:27">
      <c r="L185" s="265"/>
      <c r="X185" s="265"/>
      <c r="AA185" s="265"/>
    </row>
    <row r="186" spans="12:27">
      <c r="L186" s="265"/>
      <c r="X186" s="265"/>
      <c r="AA186" s="265"/>
    </row>
    <row r="187" spans="12:27">
      <c r="L187" s="265"/>
      <c r="X187" s="265"/>
      <c r="AA187" s="265"/>
    </row>
    <row r="188" spans="12:27">
      <c r="L188" s="265"/>
      <c r="X188" s="265"/>
      <c r="AA188" s="265"/>
    </row>
    <row r="189" spans="12:27">
      <c r="L189" s="265"/>
      <c r="X189" s="265"/>
      <c r="AA189" s="265"/>
    </row>
    <row r="190" spans="12:27">
      <c r="L190" s="265"/>
      <c r="X190" s="265"/>
      <c r="AA190" s="265"/>
    </row>
    <row r="191" spans="12:27">
      <c r="L191" s="265"/>
      <c r="X191" s="265"/>
      <c r="AA191" s="265"/>
    </row>
    <row r="192" spans="12:27">
      <c r="L192" s="265"/>
      <c r="X192" s="265"/>
      <c r="AA192" s="265"/>
    </row>
    <row r="193" spans="12:27">
      <c r="L193" s="265"/>
      <c r="X193" s="265"/>
      <c r="AA193" s="265"/>
    </row>
    <row r="194" spans="12:27">
      <c r="L194" s="265"/>
      <c r="X194" s="265"/>
      <c r="AA194" s="265"/>
    </row>
    <row r="195" spans="12:27">
      <c r="L195" s="265"/>
      <c r="X195" s="265"/>
      <c r="AA195" s="265"/>
    </row>
    <row r="196" spans="12:27">
      <c r="L196" s="265"/>
      <c r="X196" s="265"/>
      <c r="AA196" s="265"/>
    </row>
    <row r="197" spans="12:27">
      <c r="L197" s="265"/>
      <c r="X197" s="265"/>
      <c r="AA197" s="265"/>
    </row>
    <row r="198" spans="12:27">
      <c r="L198" s="265"/>
      <c r="X198" s="265"/>
      <c r="AA198" s="265"/>
    </row>
    <row r="199" spans="12:27">
      <c r="L199" s="265"/>
      <c r="X199" s="265"/>
      <c r="AA199" s="265"/>
    </row>
    <row r="200" spans="12:27">
      <c r="L200" s="265"/>
      <c r="X200" s="265"/>
      <c r="AA200" s="265"/>
    </row>
    <row r="201" spans="12:27">
      <c r="L201" s="265"/>
      <c r="X201" s="265"/>
      <c r="AA201" s="265"/>
    </row>
    <row r="202" spans="12:27">
      <c r="L202" s="265"/>
      <c r="X202" s="265"/>
      <c r="AA202" s="265"/>
    </row>
    <row r="203" spans="12:27">
      <c r="L203" s="265"/>
      <c r="X203" s="265"/>
      <c r="AA203" s="265"/>
    </row>
    <row r="204" spans="12:27">
      <c r="L204" s="265"/>
      <c r="X204" s="265"/>
      <c r="AA204" s="265"/>
    </row>
    <row r="205" spans="12:27">
      <c r="L205" s="265"/>
      <c r="X205" s="265"/>
      <c r="AA205" s="265"/>
    </row>
    <row r="206" spans="12:27">
      <c r="L206" s="265"/>
      <c r="X206" s="265"/>
      <c r="AA206" s="265"/>
    </row>
    <row r="207" spans="12:27">
      <c r="L207" s="265"/>
      <c r="X207" s="265"/>
      <c r="AA207" s="265"/>
    </row>
    <row r="208" spans="12:27">
      <c r="L208" s="265"/>
      <c r="X208" s="265"/>
      <c r="AA208" s="265"/>
    </row>
    <row r="209" spans="12:27">
      <c r="L209" s="265"/>
      <c r="X209" s="265"/>
      <c r="AA209" s="265"/>
    </row>
    <row r="210" spans="12:27">
      <c r="L210" s="265"/>
      <c r="X210" s="265"/>
      <c r="AA210" s="265"/>
    </row>
    <row r="211" spans="12:27">
      <c r="L211" s="265"/>
      <c r="X211" s="265"/>
      <c r="AA211" s="265"/>
    </row>
    <row r="212" spans="12:27">
      <c r="L212" s="265"/>
      <c r="X212" s="265"/>
      <c r="AA212" s="265"/>
    </row>
    <row r="213" spans="12:27">
      <c r="L213" s="265"/>
      <c r="X213" s="265"/>
      <c r="AA213" s="265"/>
    </row>
    <row r="214" spans="12:27">
      <c r="L214" s="265"/>
      <c r="X214" s="265"/>
      <c r="AA214" s="265"/>
    </row>
    <row r="215" spans="12:27">
      <c r="L215" s="265"/>
      <c r="X215" s="265"/>
      <c r="AA215" s="265"/>
    </row>
    <row r="216" spans="12:27">
      <c r="L216" s="265"/>
      <c r="X216" s="265"/>
      <c r="AA216" s="265"/>
    </row>
    <row r="217" spans="12:27">
      <c r="L217" s="265"/>
      <c r="X217" s="265"/>
      <c r="AA217" s="265"/>
    </row>
    <row r="218" spans="12:27">
      <c r="L218" s="265"/>
      <c r="X218" s="265"/>
      <c r="AA218" s="265"/>
    </row>
    <row r="219" spans="12:27">
      <c r="L219" s="265"/>
      <c r="X219" s="265"/>
      <c r="AA219" s="265"/>
    </row>
    <row r="220" spans="12:27">
      <c r="L220" s="265"/>
      <c r="X220" s="265"/>
      <c r="AA220" s="265"/>
    </row>
    <row r="221" spans="12:27">
      <c r="L221" s="265"/>
      <c r="X221" s="265"/>
      <c r="AA221" s="265"/>
    </row>
    <row r="222" spans="12:27">
      <c r="L222" s="265"/>
      <c r="X222" s="265"/>
      <c r="AA222" s="265"/>
    </row>
  </sheetData>
  <conditionalFormatting sqref="H2">
    <cfRule type="containsText" dxfId="5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pageSetUpPr fitToPage="1"/>
  </sheetPr>
  <dimension ref="A1:XES168"/>
  <sheetViews>
    <sheetView showGridLines="0" zoomScale="70" zoomScaleNormal="70" workbookViewId="0">
      <pane xSplit="6" ySplit="12" topLeftCell="G13" activePane="bottomRight" state="frozen"/>
      <selection activeCell="B71" sqref="B71"/>
      <selection pane="topRight" activeCell="B71" sqref="B71"/>
      <selection pane="bottomLeft" activeCell="B71" sqref="B71"/>
      <selection pane="bottomRight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65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65" customWidth="1"/>
    <col min="37" max="37" width="3.5703125" customWidth="1"/>
    <col min="38" max="38" width="11.5703125" customWidth="1"/>
  </cols>
  <sheetData>
    <row r="1" spans="1:4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40" ht="17.25" customHeight="1">
      <c r="A2" s="187" t="s">
        <v>35</v>
      </c>
      <c r="B2" s="186"/>
      <c r="C2" s="186"/>
      <c r="D2" s="187" t="s">
        <v>153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5"/>
      <c r="AN2" s="5"/>
    </row>
    <row r="3" spans="1:40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</row>
    <row r="4" spans="1:40" ht="15">
      <c r="A4" s="30"/>
      <c r="B4" s="4"/>
      <c r="C4" s="4"/>
      <c r="D4" s="4"/>
      <c r="F4" s="14"/>
    </row>
    <row r="5" spans="1:40" ht="15">
      <c r="A5" s="5" t="s">
        <v>172</v>
      </c>
      <c r="B5" s="4"/>
      <c r="C5" s="4"/>
      <c r="D5" s="32">
        <f>INDEX(Project_inputs!$J$90:$M$96, MATCH($D$2, Project_inputs!$C$90:$C$96, 0), MATCH($A5, Project_inputs!$J$89:$M$89,0))</f>
        <v>2020</v>
      </c>
    </row>
    <row r="6" spans="1:40" ht="15">
      <c r="A6" s="5" t="s">
        <v>30</v>
      </c>
      <c r="B6" s="4"/>
      <c r="C6" s="4"/>
      <c r="D6" s="32">
        <f>INDEX(Project_inputs!$J$90:$M$96, MATCH($D$2, Project_inputs!$C$90:$C$96, 0), MATCH($A6, Project_inputs!$J$89:$M$89,0))</f>
        <v>2021</v>
      </c>
    </row>
    <row r="7" spans="1:40" ht="15">
      <c r="A7" s="267" t="s">
        <v>18</v>
      </c>
      <c r="B7" s="4"/>
      <c r="C7" s="4"/>
      <c r="D7" s="32">
        <f>INDEX(Project_inputs!$J$90:$M$96, MATCH($D$2, Project_inputs!$C$90:$C$96, 0), MATCH($A7, Project_inputs!$J$89:$M$89,0))</f>
        <v>2021</v>
      </c>
    </row>
    <row r="8" spans="1:40" ht="15">
      <c r="A8" s="5"/>
      <c r="B8" s="4"/>
      <c r="C8" s="4"/>
      <c r="D8" s="32"/>
    </row>
    <row r="9" spans="1:40" ht="15">
      <c r="A9" s="5"/>
      <c r="B9" s="4"/>
      <c r="C9" s="4"/>
      <c r="D9" s="32"/>
    </row>
    <row r="10" spans="1:40" ht="15">
      <c r="A10" s="30"/>
      <c r="B10" s="4"/>
      <c r="C10" s="4"/>
      <c r="D10" s="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40">
      <c r="B11" s="114"/>
      <c r="C11" s="114"/>
      <c r="D11" s="114"/>
      <c r="E11" s="114"/>
      <c r="F11" s="114"/>
      <c r="G11" s="103"/>
      <c r="H11" s="114">
        <v>2019</v>
      </c>
      <c r="I11" s="114">
        <f>H11</f>
        <v>2019</v>
      </c>
      <c r="J11" s="115">
        <f>H11</f>
        <v>2019</v>
      </c>
      <c r="K11" s="114">
        <f t="shared" ref="K11:M11" si="0">H11+1</f>
        <v>2020</v>
      </c>
      <c r="L11" s="114">
        <f t="shared" si="0"/>
        <v>2020</v>
      </c>
      <c r="M11" s="115">
        <f t="shared" si="0"/>
        <v>2020</v>
      </c>
      <c r="N11" s="114">
        <f t="shared" ref="N11" si="1">K11+1</f>
        <v>2021</v>
      </c>
      <c r="O11" s="114">
        <f t="shared" ref="O11" si="2">L11+1</f>
        <v>2021</v>
      </c>
      <c r="P11" s="115">
        <f t="shared" ref="P11" si="3">M11+1</f>
        <v>2021</v>
      </c>
      <c r="Q11" s="114">
        <f t="shared" ref="Q11" si="4">N11+1</f>
        <v>2022</v>
      </c>
      <c r="R11" s="114">
        <f t="shared" ref="R11" si="5">O11+1</f>
        <v>2022</v>
      </c>
      <c r="S11" s="115">
        <f t="shared" ref="S11" si="6">P11+1</f>
        <v>2022</v>
      </c>
      <c r="T11" s="114">
        <f t="shared" ref="T11" si="7">Q11+1</f>
        <v>2023</v>
      </c>
      <c r="U11" s="114">
        <f t="shared" ref="U11" si="8">R11+1</f>
        <v>2023</v>
      </c>
      <c r="V11" s="115">
        <f t="shared" ref="V11" si="9">S11+1</f>
        <v>2023</v>
      </c>
      <c r="W11" s="114">
        <f t="shared" ref="W11" si="10">T11+1</f>
        <v>2024</v>
      </c>
      <c r="X11" s="114">
        <f t="shared" ref="X11" si="11">U11+1</f>
        <v>2024</v>
      </c>
      <c r="Y11" s="115">
        <f t="shared" ref="Y11" si="12">V11+1</f>
        <v>2024</v>
      </c>
      <c r="Z11" s="114">
        <f t="shared" ref="Z11" si="13">W11+1</f>
        <v>2025</v>
      </c>
      <c r="AA11" s="114">
        <f t="shared" ref="AA11" si="14">X11+1</f>
        <v>2025</v>
      </c>
      <c r="AB11" s="115">
        <f t="shared" ref="AB11" si="15">Y11+1</f>
        <v>2025</v>
      </c>
      <c r="AD11" s="116">
        <f>H11</f>
        <v>2019</v>
      </c>
      <c r="AE11" s="116">
        <f t="shared" ref="AE11:AJ11" si="16">AD11+1</f>
        <v>2020</v>
      </c>
      <c r="AF11" s="116">
        <f t="shared" si="16"/>
        <v>2021</v>
      </c>
      <c r="AG11" s="116">
        <f t="shared" si="16"/>
        <v>2022</v>
      </c>
      <c r="AH11" s="116">
        <f t="shared" si="16"/>
        <v>2023</v>
      </c>
      <c r="AI11" s="116">
        <f t="shared" si="16"/>
        <v>2024</v>
      </c>
      <c r="AJ11" s="116">
        <f t="shared" si="16"/>
        <v>2025</v>
      </c>
      <c r="AL11" s="114" t="s">
        <v>0</v>
      </c>
    </row>
    <row r="12" spans="1:40" s="8" customFormat="1" ht="15.75">
      <c r="A12" s="6"/>
      <c r="B12" s="85"/>
      <c r="C12" s="85"/>
      <c r="D12" s="85"/>
      <c r="E12" s="85"/>
      <c r="F12" s="85"/>
      <c r="G12" s="105"/>
      <c r="H12" s="85" t="s">
        <v>4</v>
      </c>
      <c r="I12" s="85" t="s">
        <v>1</v>
      </c>
      <c r="J12" s="101" t="s">
        <v>15</v>
      </c>
      <c r="K12" s="85" t="s">
        <v>4</v>
      </c>
      <c r="L12" s="85" t="s">
        <v>1</v>
      </c>
      <c r="M12" s="101" t="s">
        <v>15</v>
      </c>
      <c r="N12" s="85" t="s">
        <v>4</v>
      </c>
      <c r="O12" s="85" t="s">
        <v>1</v>
      </c>
      <c r="P12" s="101" t="s">
        <v>15</v>
      </c>
      <c r="Q12" s="85" t="s">
        <v>4</v>
      </c>
      <c r="R12" s="85" t="s">
        <v>1</v>
      </c>
      <c r="S12" s="101" t="s">
        <v>15</v>
      </c>
      <c r="T12" s="85" t="s">
        <v>4</v>
      </c>
      <c r="U12" s="85" t="s">
        <v>1</v>
      </c>
      <c r="V12" s="101" t="s">
        <v>15</v>
      </c>
      <c r="W12" s="85" t="s">
        <v>4</v>
      </c>
      <c r="X12" s="85" t="s">
        <v>1</v>
      </c>
      <c r="Y12" s="101" t="s">
        <v>15</v>
      </c>
      <c r="Z12" s="85" t="s">
        <v>4</v>
      </c>
      <c r="AA12" s="85" t="s">
        <v>1</v>
      </c>
      <c r="AB12" s="101" t="s">
        <v>15</v>
      </c>
      <c r="AC12"/>
      <c r="AD12" s="108" t="s">
        <v>0</v>
      </c>
      <c r="AE12" s="108" t="s">
        <v>0</v>
      </c>
      <c r="AF12" s="108" t="s">
        <v>0</v>
      </c>
      <c r="AG12" s="108" t="s">
        <v>0</v>
      </c>
      <c r="AH12" s="108" t="s">
        <v>0</v>
      </c>
      <c r="AI12" s="108" t="s">
        <v>0</v>
      </c>
      <c r="AJ12" s="108" t="s">
        <v>0</v>
      </c>
      <c r="AL12" s="108" t="s">
        <v>52</v>
      </c>
    </row>
    <row r="13" spans="1:40" s="8" customFormat="1" ht="15.75">
      <c r="A13" s="6"/>
      <c r="B13" s="6"/>
      <c r="C13" s="6"/>
      <c r="D13" s="6"/>
      <c r="E13" s="6"/>
      <c r="F13" s="6"/>
      <c r="G13" s="105"/>
      <c r="H13" s="281"/>
      <c r="I13" s="281"/>
      <c r="J13" s="282"/>
      <c r="K13" s="281"/>
      <c r="L13" s="281"/>
      <c r="M13" s="282"/>
      <c r="N13" s="281"/>
      <c r="O13" s="281"/>
      <c r="P13" s="282"/>
      <c r="Q13" s="281"/>
      <c r="R13" s="281"/>
      <c r="S13" s="282"/>
      <c r="T13" s="281"/>
      <c r="U13" s="281"/>
      <c r="V13" s="282"/>
      <c r="W13" s="281"/>
      <c r="X13" s="281"/>
      <c r="Y13" s="282"/>
      <c r="Z13" s="281"/>
      <c r="AA13" s="281"/>
      <c r="AB13" s="282"/>
      <c r="AC13"/>
      <c r="AD13" s="122"/>
      <c r="AE13" s="122"/>
      <c r="AF13" s="122"/>
      <c r="AG13" s="122"/>
      <c r="AH13" s="122"/>
      <c r="AI13" s="122"/>
      <c r="AJ13" s="122"/>
      <c r="AL13" s="122"/>
    </row>
    <row r="14" spans="1:40" ht="15">
      <c r="B14" s="9" t="s">
        <v>172</v>
      </c>
      <c r="C14" s="9"/>
      <c r="D14" s="9"/>
      <c r="E14" s="9"/>
      <c r="F14" s="9"/>
      <c r="G14" s="102"/>
      <c r="H14" s="9"/>
      <c r="I14" s="9"/>
      <c r="J14" s="102"/>
      <c r="K14" s="9"/>
      <c r="L14" s="9"/>
      <c r="M14" s="102"/>
      <c r="N14" s="9"/>
      <c r="O14" s="9"/>
      <c r="P14" s="102"/>
      <c r="Q14" s="9"/>
      <c r="R14" s="9"/>
      <c r="S14" s="102"/>
      <c r="T14" s="9"/>
      <c r="U14" s="9"/>
      <c r="V14" s="102"/>
      <c r="W14" s="9"/>
      <c r="X14" s="9"/>
      <c r="Y14" s="102"/>
      <c r="Z14" s="9"/>
      <c r="AA14" s="9"/>
      <c r="AB14" s="102"/>
      <c r="AC14" s="9"/>
      <c r="AD14" s="109"/>
      <c r="AE14" s="109"/>
      <c r="AF14" s="109"/>
      <c r="AG14" s="109"/>
      <c r="AH14" s="109"/>
      <c r="AI14" s="109"/>
      <c r="AJ14" s="109"/>
      <c r="AK14" s="9"/>
      <c r="AL14" s="109"/>
    </row>
    <row r="15" spans="1:40">
      <c r="D15" s="11" t="s">
        <v>172</v>
      </c>
      <c r="F15" s="12"/>
      <c r="G15" s="103"/>
      <c r="H15" s="285">
        <f>IF(H$11=$D$6, KRT_volumes!$J15*KRT_volumes!$K15,0)</f>
        <v>0</v>
      </c>
      <c r="I15" s="285">
        <f>IF(I$11=IF($D15=$A$5, $D$5, IF(OR($D15="ESV observed compliance", $D15 = $A$7),$D$7, $D$6)), SUMPRODUCT(KRT_volumes!$Q15:$U15,KRT_volumes!$Q$13:$U$13)+KRT_volumes!$O15,0)</f>
        <v>0</v>
      </c>
      <c r="J15" s="286">
        <f>IF(J$11=$D$6, KRT_volumes!$M15,0)</f>
        <v>0</v>
      </c>
      <c r="K15" s="285">
        <f>IF(K$11=$D$6, KRT_volumes!$J15*KRT_volumes!$K15,0)</f>
        <v>0</v>
      </c>
      <c r="L15" s="285">
        <f ca="1">IF(L$11=IF($D15=$A$5, $D$5, IF(OR($D15="ESV observed compliance", $D15 = $A$7),$D$7, $D$6)), SUMPRODUCT(KRT_volumes!$Q15:$U15,KRT_volumes!$Q$13:$U$13)+KRT_volumes!$O15,0)</f>
        <v>989837.21179079893</v>
      </c>
      <c r="M15" s="286">
        <f>IF(M$11=$D$6, KRT_volumes!$M15,0)</f>
        <v>0</v>
      </c>
      <c r="N15" s="285">
        <f>IF(N$11=$D$6, KRT_volumes!$J15*KRT_volumes!$K15,0)</f>
        <v>0</v>
      </c>
      <c r="O15" s="285">
        <f>IF(O$11=IF($D15=$A$5, $D$5, IF(OR($D15="ESV observed compliance", $D15 = $A$7),$D$7, $D$6)), SUMPRODUCT(KRT_volumes!$Q15:$U15,KRT_volumes!$Q$13:$U$13)+KRT_volumes!$O15,0)</f>
        <v>0</v>
      </c>
      <c r="P15" s="286">
        <f>IF(P$11=$D$6, KRT_volumes!$M15,0)</f>
        <v>0</v>
      </c>
      <c r="Q15" s="285">
        <f>IF(Q$11=$D$6, KRT_volumes!$J15*KRT_volumes!$K15,0)</f>
        <v>0</v>
      </c>
      <c r="R15" s="285">
        <f>IF(R$11=IF($D15=$A$5, $D$5, IF(OR($D15="ESV observed compliance", $D15 = $A$7),$D$7, $D$6)), SUMPRODUCT(KRT_volumes!$Q15:$U15,KRT_volumes!$Q$13:$U$13)+KRT_volumes!$O15,0)</f>
        <v>0</v>
      </c>
      <c r="S15" s="286">
        <f>IF(S$11=$D$6, KRT_volumes!$M15,0)</f>
        <v>0</v>
      </c>
      <c r="T15" s="285">
        <f>IF(T$11=$D$6, KRT_volumes!$J15*KRT_volumes!$K15,0)</f>
        <v>0</v>
      </c>
      <c r="U15" s="285">
        <f>IF(U$11=IF($D15=$A$5, $D$5, IF(OR($D15="ESV observed compliance", $D15 = $A$7),$D$7, $D$6)), SUMPRODUCT(KRT_volumes!$Q15:$U15,KRT_volumes!$Q$13:$U$13)+KRT_volumes!$O15,0)</f>
        <v>0</v>
      </c>
      <c r="V15" s="286">
        <f>IF(V$11=$D$6, KRT_volumes!$M15,0)</f>
        <v>0</v>
      </c>
      <c r="W15" s="285">
        <f>IF(W$11=$D$6, KRT_volumes!$J15*KRT_volumes!$K15,0)</f>
        <v>0</v>
      </c>
      <c r="X15" s="285">
        <f>IF(X$11=IF($D15=$A$5, $D$5, IF(OR($D15="ESV observed compliance", $D15 = $A$7),$D$7, $D$6)), SUMPRODUCT(KRT_volumes!$Q15:$U15,KRT_volumes!$Q$13:$U$13)+KRT_volumes!$O15,0)</f>
        <v>0</v>
      </c>
      <c r="Y15" s="286">
        <f>IF(Y$11=$D$6, KRT_volumes!$M15,0)</f>
        <v>0</v>
      </c>
      <c r="Z15" s="285">
        <f>IF(Z$11=$D$6, KRT_volumes!$J15*KRT_volumes!$K15,0)</f>
        <v>0</v>
      </c>
      <c r="AA15" s="285">
        <f>IF(AA$11=IF($D15=$A$5, $D$5, IF(OR($D15="ESV observed compliance", $D15 = $A$7),$D$7, $D$6)), SUMPRODUCT(KRT_volumes!$Q15:$U15,KRT_volumes!$Q$13:$U$13)+KRT_volumes!$O15,0)</f>
        <v>0</v>
      </c>
      <c r="AB15" s="286">
        <f>IF(AB$11=$D$6, KRT_volumes!$M15,0)</f>
        <v>0</v>
      </c>
      <c r="AC15" s="131"/>
      <c r="AD15" s="287">
        <f t="shared" ref="AD15:AJ15" si="17">SUMIF($H$11:$AB$11,AD$11, $H15:$AB15)</f>
        <v>0</v>
      </c>
      <c r="AE15" s="287">
        <f t="shared" ca="1" si="17"/>
        <v>989837.21179079893</v>
      </c>
      <c r="AF15" s="287">
        <f t="shared" si="17"/>
        <v>0</v>
      </c>
      <c r="AG15" s="287">
        <f t="shared" si="17"/>
        <v>0</v>
      </c>
      <c r="AH15" s="287">
        <f t="shared" si="17"/>
        <v>0</v>
      </c>
      <c r="AI15" s="287">
        <f t="shared" si="17"/>
        <v>0</v>
      </c>
      <c r="AJ15" s="287">
        <f t="shared" si="17"/>
        <v>0</v>
      </c>
      <c r="AK15" s="131"/>
      <c r="AL15" s="287">
        <f ca="1">SUM(AD15:AJ15)</f>
        <v>989837.21179079893</v>
      </c>
    </row>
    <row r="16" spans="1:40">
      <c r="D16" s="11"/>
      <c r="F16" s="12"/>
      <c r="G16" s="103"/>
      <c r="H16" s="47"/>
      <c r="I16" s="47"/>
      <c r="J16" s="103"/>
      <c r="K16" s="47"/>
      <c r="L16" s="47"/>
      <c r="M16" s="103"/>
      <c r="N16" s="47"/>
      <c r="O16" s="47"/>
      <c r="P16" s="103"/>
      <c r="Q16" s="47"/>
      <c r="R16" s="47"/>
      <c r="S16" s="103"/>
      <c r="T16" s="47"/>
      <c r="U16" s="47"/>
      <c r="V16" s="103"/>
      <c r="W16" s="47"/>
      <c r="X16" s="47"/>
      <c r="Y16" s="103"/>
      <c r="Z16" s="47"/>
      <c r="AA16" s="47"/>
      <c r="AB16" s="103"/>
      <c r="AC16" s="47"/>
      <c r="AD16" s="110"/>
      <c r="AE16" s="110"/>
      <c r="AF16" s="110"/>
      <c r="AG16" s="110"/>
      <c r="AH16" s="110"/>
      <c r="AI16" s="110"/>
      <c r="AJ16" s="110"/>
      <c r="AK16" s="47"/>
      <c r="AL16" s="110"/>
    </row>
    <row r="17" spans="2:38" ht="15">
      <c r="B17" s="9" t="s">
        <v>48</v>
      </c>
      <c r="F17" s="12"/>
      <c r="G17" s="103"/>
      <c r="H17" s="18"/>
      <c r="I17" s="18"/>
      <c r="J17" s="103"/>
      <c r="K17" s="18"/>
      <c r="L17" s="18"/>
      <c r="M17" s="103"/>
      <c r="N17" s="18"/>
      <c r="O17" s="18"/>
      <c r="P17" s="103"/>
      <c r="Q17" s="18"/>
      <c r="R17" s="18"/>
      <c r="S17" s="103"/>
      <c r="T17" s="18"/>
      <c r="U17" s="18"/>
      <c r="V17" s="103"/>
      <c r="W17" s="18"/>
      <c r="X17" s="18"/>
      <c r="Y17" s="103"/>
      <c r="Z17" s="18"/>
      <c r="AA17" s="18"/>
      <c r="AB17" s="103"/>
      <c r="AC17" s="265"/>
      <c r="AD17" s="110"/>
      <c r="AE17" s="110"/>
      <c r="AF17" s="110"/>
      <c r="AG17" s="110"/>
      <c r="AH17" s="110"/>
      <c r="AI17" s="110"/>
      <c r="AJ17" s="110"/>
      <c r="AK17" s="265"/>
      <c r="AL17" s="110"/>
    </row>
    <row r="18" spans="2:38">
      <c r="D18" s="17" t="s">
        <v>115</v>
      </c>
      <c r="F18" s="12"/>
      <c r="G18" s="103"/>
      <c r="H18" s="288">
        <f>IF(H$11=$D$6, KRT_volumes!$J18*KRT_volumes!$K18,0)</f>
        <v>0</v>
      </c>
      <c r="I18" s="285">
        <f>IF(I$11=IF($D18=$A$5, $D$5, IF(OR($D18="ESV observed compliance", $D18 = $A$7),$D$7, $D$6)), SUMPRODUCT(KRT_volumes!$Q18:$U18,KRT_volumes!$Q$13:$U$13)+KRT_volumes!$O18,0)</f>
        <v>0</v>
      </c>
      <c r="J18" s="286">
        <f>IF(J$11=$D$6, KRT_volumes!$M18,0)</f>
        <v>0</v>
      </c>
      <c r="K18" s="285">
        <f>IF(K$11=$D$6, KRT_volumes!$J18*KRT_volumes!$K18,0)</f>
        <v>0</v>
      </c>
      <c r="L18" s="285">
        <f>IF(L$11=IF($D18=$A$5, $D$5, IF(OR($D18="ESV observed compliance", $D18 = $A$7),$D$7, $D$6)), SUMPRODUCT(KRT_volumes!$Q18:$U18,KRT_volumes!$Q$13:$U$13)+KRT_volumes!$O18,0)</f>
        <v>0</v>
      </c>
      <c r="M18" s="286">
        <f>IF(M$11=$D$6, KRT_volumes!$M18,0)</f>
        <v>0</v>
      </c>
      <c r="N18" s="285">
        <f>IF(N$11=$D$6, KRT_volumes!$J18*KRT_volumes!$K18,0)</f>
        <v>121708.23027762109</v>
      </c>
      <c r="O18" s="285">
        <f ca="1">IF(O$11=IF($D18=$A$5, $D$5, IF(OR($D18="ESV observed compliance", $D18 = $A$7),$D$7, $D$6)), SUMPRODUCT(KRT_volumes!$Q18:$U18,KRT_volumes!$Q$13:$U$13)+KRT_volumes!$O18,0)</f>
        <v>735587.91885189957</v>
      </c>
      <c r="P18" s="286">
        <f>IF(P$11=$D$6, KRT_volumes!$M18,0)</f>
        <v>0</v>
      </c>
      <c r="Q18" s="285">
        <f>IF(Q$11=$D$6, KRT_volumes!$J18*KRT_volumes!$K18,0)</f>
        <v>0</v>
      </c>
      <c r="R18" s="285">
        <f>IF(R$11=IF($D18=$A$5, $D$5, IF(OR($D18="ESV observed compliance", $D18 = $A$7),$D$7, $D$6)), SUMPRODUCT(KRT_volumes!$Q18:$U18,KRT_volumes!$Q$13:$U$13)+KRT_volumes!$O18,0)</f>
        <v>0</v>
      </c>
      <c r="S18" s="286">
        <f>IF(S$11=$D$6, KRT_volumes!$M18,0)</f>
        <v>0</v>
      </c>
      <c r="T18" s="285">
        <f>IF(T$11=$D$6, KRT_volumes!$J18*KRT_volumes!$K18,0)</f>
        <v>0</v>
      </c>
      <c r="U18" s="285">
        <f>IF(U$11=IF($D18=$A$5, $D$5, IF(OR($D18="ESV observed compliance", $D18 = $A$7),$D$7, $D$6)), SUMPRODUCT(KRT_volumes!$Q18:$U18,KRT_volumes!$Q$13:$U$13)+KRT_volumes!$O18,0)</f>
        <v>0</v>
      </c>
      <c r="V18" s="286">
        <f>IF(V$11=$D$6, KRT_volumes!$M18,0)</f>
        <v>0</v>
      </c>
      <c r="W18" s="285">
        <f>IF(W$11=$D$6, KRT_volumes!$J18*KRT_volumes!$K18,0)</f>
        <v>0</v>
      </c>
      <c r="X18" s="285">
        <f>IF(X$11=IF($D18=$A$5, $D$5, IF(OR($D18="ESV observed compliance", $D18 = $A$7),$D$7, $D$6)), SUMPRODUCT(KRT_volumes!$Q18:$U18,KRT_volumes!$Q$13:$U$13)+KRT_volumes!$O18,0)</f>
        <v>0</v>
      </c>
      <c r="Y18" s="286">
        <f>IF(Y$11=$D$6, KRT_volumes!$M18,0)</f>
        <v>0</v>
      </c>
      <c r="Z18" s="285">
        <f>IF(Z$11=$D$6, KRT_volumes!$J18*KRT_volumes!$K18,0)</f>
        <v>0</v>
      </c>
      <c r="AA18" s="285">
        <f>IF(AA$11=IF($D18=$A$5, $D$5, IF(OR($D18="ESV observed compliance", $D18 = $A$7),$D$7, $D$6)), SUMPRODUCT(KRT_volumes!$Q18:$U18,KRT_volumes!$Q$13:$U$13)+KRT_volumes!$O18,0)</f>
        <v>0</v>
      </c>
      <c r="AB18" s="286">
        <f>IF(AB$11=$D$6, KRT_volumes!$M18,0)</f>
        <v>0</v>
      </c>
      <c r="AC18" s="131"/>
      <c r="AD18" s="287">
        <f t="shared" ref="AD18:AJ23" si="18">SUMIF($H$11:$AB$11,AD$11, $H18:$AB18)</f>
        <v>0</v>
      </c>
      <c r="AE18" s="287">
        <f t="shared" si="18"/>
        <v>0</v>
      </c>
      <c r="AF18" s="287">
        <f t="shared" ca="1" si="18"/>
        <v>857296.14912952064</v>
      </c>
      <c r="AG18" s="287">
        <f t="shared" si="18"/>
        <v>0</v>
      </c>
      <c r="AH18" s="287">
        <f t="shared" si="18"/>
        <v>0</v>
      </c>
      <c r="AI18" s="287">
        <f t="shared" si="18"/>
        <v>0</v>
      </c>
      <c r="AJ18" s="287">
        <f t="shared" si="18"/>
        <v>0</v>
      </c>
      <c r="AK18" s="131"/>
      <c r="AL18" s="287">
        <f t="shared" ref="AL18" ca="1" si="19">SUM(AD18:AJ18)</f>
        <v>857296.14912952064</v>
      </c>
    </row>
    <row r="19" spans="2:38">
      <c r="D19" s="17" t="s">
        <v>116</v>
      </c>
      <c r="F19" s="12"/>
      <c r="G19" s="107"/>
      <c r="H19" s="288">
        <f>IF(H$11=$D$6, KRT_volumes!$J19*KRT_volumes!$K19,0)</f>
        <v>0</v>
      </c>
      <c r="I19" s="285">
        <f>IF(I$11=IF($D19=$A$5, $D$5, IF(OR($D19="ESV observed compliance", $D19 = $A$7),$D$7, $D$6)), SUMPRODUCT(KRT_volumes!$Q19:$U19,KRT_volumes!$Q$13:$U$13)+KRT_volumes!$O19,0)</f>
        <v>0</v>
      </c>
      <c r="J19" s="286">
        <f>IF(J$11=$D$6, KRT_volumes!$M19,0)</f>
        <v>0</v>
      </c>
      <c r="K19" s="285">
        <f>IF(K$11=$D$6, KRT_volumes!$J19*KRT_volumes!$K19,0)</f>
        <v>0</v>
      </c>
      <c r="L19" s="285">
        <f>IF(L$11=IF($D19=$A$5, $D$5, IF(OR($D19="ESV observed compliance", $D19 = $A$7),$D$7, $D$6)), SUMPRODUCT(KRT_volumes!$Q19:$U19,KRT_volumes!$Q$13:$U$13)+KRT_volumes!$O19,0)</f>
        <v>0</v>
      </c>
      <c r="M19" s="286">
        <f>IF(M$11=$D$6, KRT_volumes!$M19,0)</f>
        <v>0</v>
      </c>
      <c r="N19" s="285">
        <f>IF(N$11=$D$6, KRT_volumes!$J19*KRT_volumes!$K19,0)</f>
        <v>293450.74442629633</v>
      </c>
      <c r="O19" s="285">
        <f ca="1">IF(O$11=IF($D19=$A$5, $D$5, IF(OR($D19="ESV observed compliance", $D19 = $A$7),$D$7, $D$6)), SUMPRODUCT(KRT_volumes!$Q19:$U19,KRT_volumes!$Q$13:$U$13)+KRT_volumes!$O19,0)</f>
        <v>1221046.7117951429</v>
      </c>
      <c r="P19" s="286">
        <f>IF(P$11=$D$6, KRT_volumes!$M19,0)</f>
        <v>0</v>
      </c>
      <c r="Q19" s="285">
        <f>IF(Q$11=$D$6, KRT_volumes!$J19*KRT_volumes!$K19,0)</f>
        <v>0</v>
      </c>
      <c r="R19" s="285">
        <f>IF(R$11=IF($D19=$A$5, $D$5, IF(OR($D19="ESV observed compliance", $D19 = $A$7),$D$7, $D$6)), SUMPRODUCT(KRT_volumes!$Q19:$U19,KRT_volumes!$Q$13:$U$13)+KRT_volumes!$O19,0)</f>
        <v>0</v>
      </c>
      <c r="S19" s="286">
        <f>IF(S$11=$D$6, KRT_volumes!$M19,0)</f>
        <v>0</v>
      </c>
      <c r="T19" s="285">
        <f>IF(T$11=$D$6, KRT_volumes!$J19*KRT_volumes!$K19,0)</f>
        <v>0</v>
      </c>
      <c r="U19" s="285">
        <f>IF(U$11=IF($D19=$A$5, $D$5, IF(OR($D19="ESV observed compliance", $D19 = $A$7),$D$7, $D$6)), SUMPRODUCT(KRT_volumes!$Q19:$U19,KRT_volumes!$Q$13:$U$13)+KRT_volumes!$O19,0)</f>
        <v>0</v>
      </c>
      <c r="V19" s="286">
        <f>IF(V$11=$D$6, KRT_volumes!$M19,0)</f>
        <v>0</v>
      </c>
      <c r="W19" s="285">
        <f>IF(W$11=$D$6, KRT_volumes!$J19*KRT_volumes!$K19,0)</f>
        <v>0</v>
      </c>
      <c r="X19" s="285">
        <f>IF(X$11=IF($D19=$A$5, $D$5, IF(OR($D19="ESV observed compliance", $D19 = $A$7),$D$7, $D$6)), SUMPRODUCT(KRT_volumes!$Q19:$U19,KRT_volumes!$Q$13:$U$13)+KRT_volumes!$O19,0)</f>
        <v>0</v>
      </c>
      <c r="Y19" s="286">
        <f>IF(Y$11=$D$6, KRT_volumes!$M19,0)</f>
        <v>0</v>
      </c>
      <c r="Z19" s="285">
        <f>IF(Z$11=$D$6, KRT_volumes!$J19*KRT_volumes!$K19,0)</f>
        <v>0</v>
      </c>
      <c r="AA19" s="285">
        <f>IF(AA$11=IF($D19=$A$5, $D$5, IF(OR($D19="ESV observed compliance", $D19 = $A$7),$D$7, $D$6)), SUMPRODUCT(KRT_volumes!$Q19:$U19,KRT_volumes!$Q$13:$U$13)+KRT_volumes!$O19,0)</f>
        <v>0</v>
      </c>
      <c r="AB19" s="286">
        <f>IF(AB$11=$D$6, KRT_volumes!$M19,0)</f>
        <v>0</v>
      </c>
      <c r="AC19" s="131"/>
      <c r="AD19" s="287">
        <f t="shared" si="18"/>
        <v>0</v>
      </c>
      <c r="AE19" s="287">
        <f t="shared" si="18"/>
        <v>0</v>
      </c>
      <c r="AF19" s="287">
        <f t="shared" ca="1" si="18"/>
        <v>1514497.4562214392</v>
      </c>
      <c r="AG19" s="287">
        <f t="shared" si="18"/>
        <v>0</v>
      </c>
      <c r="AH19" s="287">
        <f t="shared" si="18"/>
        <v>0</v>
      </c>
      <c r="AI19" s="287">
        <f t="shared" si="18"/>
        <v>0</v>
      </c>
      <c r="AJ19" s="287">
        <f t="shared" si="18"/>
        <v>0</v>
      </c>
      <c r="AK19" s="131"/>
      <c r="AL19" s="287">
        <f t="shared" ref="AL19:AL23" ca="1" si="20">SUM(AD19:AJ19)</f>
        <v>1514497.4562214392</v>
      </c>
    </row>
    <row r="20" spans="2:38">
      <c r="D20" t="s">
        <v>79</v>
      </c>
      <c r="F20" s="12"/>
      <c r="G20" s="103"/>
      <c r="H20" s="288">
        <f>IF(H$11=$D$6, KRT_volumes!$J20*KRT_volumes!$K20,0)</f>
        <v>0</v>
      </c>
      <c r="I20" s="285">
        <f>IF(I$11=IF($D20=$A$5, $D$5, IF(OR($D20="ESV observed compliance", $D20 = $A$7),$D$7, $D$6)), SUMPRODUCT(KRT_volumes!$Q20:$U20,KRT_volumes!$Q$13:$U$13)+KRT_volumes!$O20,0)</f>
        <v>0</v>
      </c>
      <c r="J20" s="286">
        <f>IF(J$11=$D$6, KRT_volumes!$M20,0)</f>
        <v>0</v>
      </c>
      <c r="K20" s="285">
        <f>IF(K$11=$D$6, KRT_volumes!$J20*KRT_volumes!$K20,0)</f>
        <v>0</v>
      </c>
      <c r="L20" s="285">
        <f>IF(L$11=IF($D20=$A$5, $D$5, IF(OR($D20="ESV observed compliance", $D20 = $A$7),$D$7, $D$6)), SUMPRODUCT(KRT_volumes!$Q20:$U20,KRT_volumes!$Q$13:$U$13)+KRT_volumes!$O20,0)</f>
        <v>0</v>
      </c>
      <c r="M20" s="286">
        <f>IF(M$11=$D$6, KRT_volumes!$M20,0)</f>
        <v>0</v>
      </c>
      <c r="N20" s="285">
        <f>IF(N$11=$D$6, KRT_volumes!$J20*KRT_volumes!$K20,0)</f>
        <v>73040.234550771755</v>
      </c>
      <c r="O20" s="285">
        <f ca="1">IF(O$11=IF($D20=$A$5, $D$5, IF(OR($D20="ESV observed compliance", $D20 = $A$7),$D$7, $D$6)), SUMPRODUCT(KRT_volumes!$Q20:$U20,KRT_volumes!$Q$13:$U$13)+KRT_volumes!$O20,0)</f>
        <v>98194.573200707324</v>
      </c>
      <c r="P20" s="286">
        <f>IF(P$11=$D$6, KRT_volumes!$M20,0)</f>
        <v>0</v>
      </c>
      <c r="Q20" s="285">
        <f>IF(Q$11=$D$6, KRT_volumes!$J20*KRT_volumes!$K20,0)</f>
        <v>0</v>
      </c>
      <c r="R20" s="285">
        <f>IF(R$11=IF($D20=$A$5, $D$5, IF(OR($D20="ESV observed compliance", $D20 = $A$7),$D$7, $D$6)), SUMPRODUCT(KRT_volumes!$Q20:$U20,KRT_volumes!$Q$13:$U$13)+KRT_volumes!$O20,0)</f>
        <v>0</v>
      </c>
      <c r="S20" s="286">
        <f>IF(S$11=$D$6, KRT_volumes!$M20,0)</f>
        <v>0</v>
      </c>
      <c r="T20" s="285">
        <f>IF(T$11=$D$6, KRT_volumes!$J20*KRT_volumes!$K20,0)</f>
        <v>0</v>
      </c>
      <c r="U20" s="285">
        <f>IF(U$11=IF($D20=$A$5, $D$5, IF(OR($D20="ESV observed compliance", $D20 = $A$7),$D$7, $D$6)), SUMPRODUCT(KRT_volumes!$Q20:$U20,KRT_volumes!$Q$13:$U$13)+KRT_volumes!$O20,0)</f>
        <v>0</v>
      </c>
      <c r="V20" s="286">
        <f>IF(V$11=$D$6, KRT_volumes!$M20,0)</f>
        <v>0</v>
      </c>
      <c r="W20" s="285">
        <f>IF(W$11=$D$6, KRT_volumes!$J20*KRT_volumes!$K20,0)</f>
        <v>0</v>
      </c>
      <c r="X20" s="285">
        <f>IF(X$11=IF($D20=$A$5, $D$5, IF(OR($D20="ESV observed compliance", $D20 = $A$7),$D$7, $D$6)), SUMPRODUCT(KRT_volumes!$Q20:$U20,KRT_volumes!$Q$13:$U$13)+KRT_volumes!$O20,0)</f>
        <v>0</v>
      </c>
      <c r="Y20" s="286">
        <f>IF(Y$11=$D$6, KRT_volumes!$M20,0)</f>
        <v>0</v>
      </c>
      <c r="Z20" s="285">
        <f>IF(Z$11=$D$6, KRT_volumes!$J20*KRT_volumes!$K20,0)</f>
        <v>0</v>
      </c>
      <c r="AA20" s="285">
        <f>IF(AA$11=IF($D20=$A$5, $D$5, IF(OR($D20="ESV observed compliance", $D20 = $A$7),$D$7, $D$6)), SUMPRODUCT(KRT_volumes!$Q20:$U20,KRT_volumes!$Q$13:$U$13)+KRT_volumes!$O20,0)</f>
        <v>0</v>
      </c>
      <c r="AB20" s="286">
        <f>IF(AB$11=$D$6, KRT_volumes!$M20,0)</f>
        <v>0</v>
      </c>
      <c r="AC20" s="131"/>
      <c r="AD20" s="287">
        <f t="shared" si="18"/>
        <v>0</v>
      </c>
      <c r="AE20" s="287">
        <f t="shared" si="18"/>
        <v>0</v>
      </c>
      <c r="AF20" s="287">
        <f t="shared" ca="1" si="18"/>
        <v>171234.80775147909</v>
      </c>
      <c r="AG20" s="287">
        <f t="shared" si="18"/>
        <v>0</v>
      </c>
      <c r="AH20" s="287">
        <f t="shared" si="18"/>
        <v>0</v>
      </c>
      <c r="AI20" s="287">
        <f t="shared" si="18"/>
        <v>0</v>
      </c>
      <c r="AJ20" s="287">
        <f t="shared" si="18"/>
        <v>0</v>
      </c>
      <c r="AK20" s="131"/>
      <c r="AL20" s="287">
        <f t="shared" ca="1" si="20"/>
        <v>171234.80775147909</v>
      </c>
    </row>
    <row r="21" spans="2:38">
      <c r="D21" s="17" t="s">
        <v>71</v>
      </c>
      <c r="F21" s="12"/>
      <c r="G21" s="103"/>
      <c r="H21" s="288">
        <f>IF(H$11=$D$6, KRT_volumes!$J21*KRT_volumes!$K21,0)</f>
        <v>0</v>
      </c>
      <c r="I21" s="285">
        <f>IF(I$11=IF($D21=$A$5, $D$5, IF(OR($D21="ESV observed compliance", $D21 = $A$7),$D$7, $D$6)), SUMPRODUCT(KRT_volumes!$Q21:$U21,KRT_volumes!$Q$13:$U$13)+KRT_volumes!$O21,0)</f>
        <v>0</v>
      </c>
      <c r="J21" s="286">
        <f>IF(J$11=$D$6, KRT_volumes!$M21,0)</f>
        <v>0</v>
      </c>
      <c r="K21" s="285">
        <f>IF(K$11=$D$6, KRT_volumes!$J21*KRT_volumes!$K21,0)</f>
        <v>0</v>
      </c>
      <c r="L21" s="285">
        <f>IF(L$11=IF($D21=$A$5, $D$5, IF(OR($D21="ESV observed compliance", $D21 = $A$7),$D$7, $D$6)), SUMPRODUCT(KRT_volumes!$Q21:$U21,KRT_volumes!$Q$13:$U$13)+KRT_volumes!$O21,0)</f>
        <v>0</v>
      </c>
      <c r="M21" s="286">
        <f>IF(M$11=$D$6, KRT_volumes!$M21,0)</f>
        <v>0</v>
      </c>
      <c r="N21" s="285">
        <f>IF(N$11=$D$6, KRT_volumes!$J21*KRT_volumes!$K21,0)</f>
        <v>25362.084841429583</v>
      </c>
      <c r="O21" s="285">
        <f ca="1">IF(O$11=IF($D21=$A$5, $D$5, IF(OR($D21="ESV observed compliance", $D21 = $A$7),$D$7, $D$6)), SUMPRODUCT(KRT_volumes!$Q21:$U21,KRT_volumes!$Q$13:$U$13)+KRT_volumes!$O21,0)</f>
        <v>52452.379261112234</v>
      </c>
      <c r="P21" s="286">
        <f>IF(P$11=$D$6, KRT_volumes!$M21,0)</f>
        <v>0</v>
      </c>
      <c r="Q21" s="285">
        <f>IF(Q$11=$D$6, KRT_volumes!$J21*KRT_volumes!$K21,0)</f>
        <v>0</v>
      </c>
      <c r="R21" s="285">
        <f>IF(R$11=IF($D21=$A$5, $D$5, IF(OR($D21="ESV observed compliance", $D21 = $A$7),$D$7, $D$6)), SUMPRODUCT(KRT_volumes!$Q21:$U21,KRT_volumes!$Q$13:$U$13)+KRT_volumes!$O21,0)</f>
        <v>0</v>
      </c>
      <c r="S21" s="286">
        <f>IF(S$11=$D$6, KRT_volumes!$M21,0)</f>
        <v>0</v>
      </c>
      <c r="T21" s="285">
        <f>IF(T$11=$D$6, KRT_volumes!$J21*KRT_volumes!$K21,0)</f>
        <v>0</v>
      </c>
      <c r="U21" s="285">
        <f>IF(U$11=IF($D21=$A$5, $D$5, IF(OR($D21="ESV observed compliance", $D21 = $A$7),$D$7, $D$6)), SUMPRODUCT(KRT_volumes!$Q21:$U21,KRT_volumes!$Q$13:$U$13)+KRT_volumes!$O21,0)</f>
        <v>0</v>
      </c>
      <c r="V21" s="286">
        <f>IF(V$11=$D$6, KRT_volumes!$M21,0)</f>
        <v>0</v>
      </c>
      <c r="W21" s="285">
        <f>IF(W$11=$D$6, KRT_volumes!$J21*KRT_volumes!$K21,0)</f>
        <v>0</v>
      </c>
      <c r="X21" s="285">
        <f>IF(X$11=IF($D21=$A$5, $D$5, IF(OR($D21="ESV observed compliance", $D21 = $A$7),$D$7, $D$6)), SUMPRODUCT(KRT_volumes!$Q21:$U21,KRT_volumes!$Q$13:$U$13)+KRT_volumes!$O21,0)</f>
        <v>0</v>
      </c>
      <c r="Y21" s="286">
        <f>IF(Y$11=$D$6, KRT_volumes!$M21,0)</f>
        <v>0</v>
      </c>
      <c r="Z21" s="285">
        <f>IF(Z$11=$D$6, KRT_volumes!$J21*KRT_volumes!$K21,0)</f>
        <v>0</v>
      </c>
      <c r="AA21" s="285">
        <f>IF(AA$11=IF($D21=$A$5, $D$5, IF(OR($D21="ESV observed compliance", $D21 = $A$7),$D$7, $D$6)), SUMPRODUCT(KRT_volumes!$Q21:$U21,KRT_volumes!$Q$13:$U$13)+KRT_volumes!$O21,0)</f>
        <v>0</v>
      </c>
      <c r="AB21" s="286">
        <f>IF(AB$11=$D$6, KRT_volumes!$M21,0)</f>
        <v>0</v>
      </c>
      <c r="AC21" s="131"/>
      <c r="AD21" s="287">
        <f t="shared" si="18"/>
        <v>0</v>
      </c>
      <c r="AE21" s="287">
        <f t="shared" si="18"/>
        <v>0</v>
      </c>
      <c r="AF21" s="287">
        <f t="shared" ca="1" si="18"/>
        <v>77814.464102541824</v>
      </c>
      <c r="AG21" s="287">
        <f t="shared" si="18"/>
        <v>0</v>
      </c>
      <c r="AH21" s="287">
        <f t="shared" si="18"/>
        <v>0</v>
      </c>
      <c r="AI21" s="287">
        <f t="shared" si="18"/>
        <v>0</v>
      </c>
      <c r="AJ21" s="287">
        <f t="shared" si="18"/>
        <v>0</v>
      </c>
      <c r="AK21" s="131"/>
      <c r="AL21" s="287">
        <f t="shared" ca="1" si="20"/>
        <v>77814.464102541824</v>
      </c>
    </row>
    <row r="22" spans="2:38">
      <c r="D22" t="s">
        <v>5</v>
      </c>
      <c r="F22" s="12"/>
      <c r="G22" s="103"/>
      <c r="H22" s="288">
        <f>IF(H$11=$D$6, KRT_volumes!$J22*KRT_volumes!$K22,0)</f>
        <v>0</v>
      </c>
      <c r="I22" s="285">
        <f>IF(I$11=IF($D22=$A$5, $D$5, IF(OR($D22="ESV observed compliance", $D22 = $A$7),$D$7, $D$6)), SUMPRODUCT(KRT_volumes!$Q22:$U22,KRT_volumes!$Q$13:$U$13)+KRT_volumes!$O22,0)</f>
        <v>0</v>
      </c>
      <c r="J22" s="286">
        <f>IF(J$11=$D$6, KRT_volumes!$M22,0)</f>
        <v>0</v>
      </c>
      <c r="K22" s="285">
        <f>IF(K$11=$D$6, KRT_volumes!$J22*KRT_volumes!$K22,0)</f>
        <v>0</v>
      </c>
      <c r="L22" s="285">
        <f>IF(L$11=IF($D22=$A$5, $D$5, IF(OR($D22="ESV observed compliance", $D22 = $A$7),$D$7, $D$6)), SUMPRODUCT(KRT_volumes!$Q22:$U22,KRT_volumes!$Q$13:$U$13)+KRT_volumes!$O22,0)</f>
        <v>0</v>
      </c>
      <c r="M22" s="286">
        <f>IF(M$11=$D$6, KRT_volumes!$M22,0)</f>
        <v>0</v>
      </c>
      <c r="N22" s="285">
        <f>IF(N$11=$D$6, KRT_volumes!$J22*KRT_volumes!$K22,0)</f>
        <v>173266.22569182015</v>
      </c>
      <c r="O22" s="285">
        <f ca="1">IF(O$11=IF($D22=$A$5, $D$5, IF(OR($D22="ESV observed compliance", $D22 = $A$7),$D$7, $D$6)), SUMPRODUCT(KRT_volumes!$Q22:$U22,KRT_volumes!$Q$13:$U$13)+KRT_volumes!$O22,0)</f>
        <v>187270.32524654872</v>
      </c>
      <c r="P22" s="286">
        <f>IF(P$11=$D$6, KRT_volumes!$M22,0)</f>
        <v>0</v>
      </c>
      <c r="Q22" s="285">
        <f>IF(Q$11=$D$6, KRT_volumes!$J22*KRT_volumes!$K22,0)</f>
        <v>0</v>
      </c>
      <c r="R22" s="285">
        <f>IF(R$11=IF($D22=$A$5, $D$5, IF(OR($D22="ESV observed compliance", $D22 = $A$7),$D$7, $D$6)), SUMPRODUCT(KRT_volumes!$Q22:$U22,KRT_volumes!$Q$13:$U$13)+KRT_volumes!$O22,0)</f>
        <v>0</v>
      </c>
      <c r="S22" s="286">
        <f>IF(S$11=$D$6, KRT_volumes!$M22,0)</f>
        <v>0</v>
      </c>
      <c r="T22" s="285">
        <f>IF(T$11=$D$6, KRT_volumes!$J22*KRT_volumes!$K22,0)</f>
        <v>0</v>
      </c>
      <c r="U22" s="285">
        <f>IF(U$11=IF($D22=$A$5, $D$5, IF(OR($D22="ESV observed compliance", $D22 = $A$7),$D$7, $D$6)), SUMPRODUCT(KRT_volumes!$Q22:$U22,KRT_volumes!$Q$13:$U$13)+KRT_volumes!$O22,0)</f>
        <v>0</v>
      </c>
      <c r="V22" s="286">
        <f>IF(V$11=$D$6, KRT_volumes!$M22,0)</f>
        <v>0</v>
      </c>
      <c r="W22" s="285">
        <f>IF(W$11=$D$6, KRT_volumes!$J22*KRT_volumes!$K22,0)</f>
        <v>0</v>
      </c>
      <c r="X22" s="285">
        <f>IF(X$11=IF($D22=$A$5, $D$5, IF(OR($D22="ESV observed compliance", $D22 = $A$7),$D$7, $D$6)), SUMPRODUCT(KRT_volumes!$Q22:$U22,KRT_volumes!$Q$13:$U$13)+KRT_volumes!$O22,0)</f>
        <v>0</v>
      </c>
      <c r="Y22" s="286">
        <f>IF(Y$11=$D$6, KRT_volumes!$M22,0)</f>
        <v>0</v>
      </c>
      <c r="Z22" s="285">
        <f>IF(Z$11=$D$6, KRT_volumes!$J22*KRT_volumes!$K22,0)</f>
        <v>0</v>
      </c>
      <c r="AA22" s="285">
        <f>IF(AA$11=IF($D22=$A$5, $D$5, IF(OR($D22="ESV observed compliance", $D22 = $A$7),$D$7, $D$6)), SUMPRODUCT(KRT_volumes!$Q22:$U22,KRT_volumes!$Q$13:$U$13)+KRT_volumes!$O22,0)</f>
        <v>0</v>
      </c>
      <c r="AB22" s="286">
        <f>IF(AB$11=$D$6, KRT_volumes!$M22,0)</f>
        <v>0</v>
      </c>
      <c r="AC22" s="131"/>
      <c r="AD22" s="287">
        <f t="shared" si="18"/>
        <v>0</v>
      </c>
      <c r="AE22" s="287">
        <f t="shared" si="18"/>
        <v>0</v>
      </c>
      <c r="AF22" s="287">
        <f t="shared" ca="1" si="18"/>
        <v>360536.55093836889</v>
      </c>
      <c r="AG22" s="287">
        <f t="shared" si="18"/>
        <v>0</v>
      </c>
      <c r="AH22" s="287">
        <f t="shared" si="18"/>
        <v>0</v>
      </c>
      <c r="AI22" s="287">
        <f t="shared" si="18"/>
        <v>0</v>
      </c>
      <c r="AJ22" s="287">
        <f t="shared" si="18"/>
        <v>0</v>
      </c>
      <c r="AK22" s="131"/>
      <c r="AL22" s="287">
        <f t="shared" ca="1" si="20"/>
        <v>360536.55093836889</v>
      </c>
    </row>
    <row r="23" spans="2:38">
      <c r="D23" t="s">
        <v>6</v>
      </c>
      <c r="F23" s="12"/>
      <c r="G23" s="103"/>
      <c r="H23" s="288">
        <f>IF(H$11=$D$6, KRT_volumes!$J23*KRT_volumes!$K23,0)</f>
        <v>0</v>
      </c>
      <c r="I23" s="285">
        <f>IF(I$11=IF($D23=$A$5, $D$5, IF(OR($D23="ESV observed compliance", $D23 = $A$7),$D$7, $D$6)), SUMPRODUCT(KRT_volumes!$Q23:$U23,KRT_volumes!$Q$13:$U$13)+KRT_volumes!$O23,0)</f>
        <v>0</v>
      </c>
      <c r="J23" s="286">
        <f>IF(J$11=$D$6, KRT_volumes!$M23,0)</f>
        <v>0</v>
      </c>
      <c r="K23" s="285">
        <f>IF(K$11=$D$6, KRT_volumes!$J23*KRT_volumes!$K23,0)</f>
        <v>0</v>
      </c>
      <c r="L23" s="285">
        <f>IF(L$11=IF($D23=$A$5, $D$5, IF(OR($D23="ESV observed compliance", $D23 = $A$7),$D$7, $D$6)), SUMPRODUCT(KRT_volumes!$Q23:$U23,KRT_volumes!$Q$13:$U$13)+KRT_volumes!$O23,0)</f>
        <v>0</v>
      </c>
      <c r="M23" s="286">
        <f>IF(M$11=$D$6, KRT_volumes!$M23,0)</f>
        <v>0</v>
      </c>
      <c r="N23" s="285">
        <f>IF(N$11=$D$6, KRT_volumes!$J23*KRT_volumes!$K23,0)</f>
        <v>480372.55933947553</v>
      </c>
      <c r="O23" s="285">
        <f ca="1">IF(O$11=IF($D23=$A$5, $D$5, IF(OR($D23="ESV observed compliance", $D23 = $A$7),$D$7, $D$6)), SUMPRODUCT(KRT_volumes!$Q23:$U23,KRT_volumes!$Q$13:$U$13)+KRT_volumes!$O23,0)</f>
        <v>181945.47790759266</v>
      </c>
      <c r="P23" s="286">
        <f>IF(P$11=$D$6, KRT_volumes!$M23,0)</f>
        <v>0</v>
      </c>
      <c r="Q23" s="285">
        <f>IF(Q$11=$D$6, KRT_volumes!$J23*KRT_volumes!$K23,0)</f>
        <v>0</v>
      </c>
      <c r="R23" s="285">
        <f>IF(R$11=IF($D23=$A$5, $D$5, IF(OR($D23="ESV observed compliance", $D23 = $A$7),$D$7, $D$6)), SUMPRODUCT(KRT_volumes!$Q23:$U23,KRT_volumes!$Q$13:$U$13)+KRT_volumes!$O23,0)</f>
        <v>0</v>
      </c>
      <c r="S23" s="286">
        <f>IF(S$11=$D$6, KRT_volumes!$M23,0)</f>
        <v>0</v>
      </c>
      <c r="T23" s="285">
        <f>IF(T$11=$D$6, KRT_volumes!$J23*KRT_volumes!$K23,0)</f>
        <v>0</v>
      </c>
      <c r="U23" s="285">
        <f>IF(U$11=IF($D23=$A$5, $D$5, IF(OR($D23="ESV observed compliance", $D23 = $A$7),$D$7, $D$6)), SUMPRODUCT(KRT_volumes!$Q23:$U23,KRT_volumes!$Q$13:$U$13)+KRT_volumes!$O23,0)</f>
        <v>0</v>
      </c>
      <c r="V23" s="286">
        <f>IF(V$11=$D$6, KRT_volumes!$M23,0)</f>
        <v>0</v>
      </c>
      <c r="W23" s="285">
        <f>IF(W$11=$D$6, KRT_volumes!$J23*KRT_volumes!$K23,0)</f>
        <v>0</v>
      </c>
      <c r="X23" s="285">
        <f>IF(X$11=IF($D23=$A$5, $D$5, IF(OR($D23="ESV observed compliance", $D23 = $A$7),$D$7, $D$6)), SUMPRODUCT(KRT_volumes!$Q23:$U23,KRT_volumes!$Q$13:$U$13)+KRT_volumes!$O23,0)</f>
        <v>0</v>
      </c>
      <c r="Y23" s="286">
        <f>IF(Y$11=$D$6, KRT_volumes!$M23,0)</f>
        <v>0</v>
      </c>
      <c r="Z23" s="285">
        <f>IF(Z$11=$D$6, KRT_volumes!$J23*KRT_volumes!$K23,0)</f>
        <v>0</v>
      </c>
      <c r="AA23" s="285">
        <f>IF(AA$11=IF($D23=$A$5, $D$5, IF(OR($D23="ESV observed compliance", $D23 = $A$7),$D$7, $D$6)), SUMPRODUCT(KRT_volumes!$Q23:$U23,KRT_volumes!$Q$13:$U$13)+KRT_volumes!$O23,0)</f>
        <v>0</v>
      </c>
      <c r="AB23" s="286">
        <f>IF(AB$11=$D$6, KRT_volumes!$M23,0)</f>
        <v>0</v>
      </c>
      <c r="AC23" s="131"/>
      <c r="AD23" s="287">
        <f t="shared" si="18"/>
        <v>0</v>
      </c>
      <c r="AE23" s="287">
        <f t="shared" si="18"/>
        <v>0</v>
      </c>
      <c r="AF23" s="287">
        <f t="shared" ca="1" si="18"/>
        <v>662318.03724706825</v>
      </c>
      <c r="AG23" s="287">
        <f t="shared" si="18"/>
        <v>0</v>
      </c>
      <c r="AH23" s="287">
        <f t="shared" si="18"/>
        <v>0</v>
      </c>
      <c r="AI23" s="287">
        <f t="shared" si="18"/>
        <v>0</v>
      </c>
      <c r="AJ23" s="287">
        <f t="shared" si="18"/>
        <v>0</v>
      </c>
      <c r="AK23" s="131"/>
      <c r="AL23" s="287">
        <f t="shared" ca="1" si="20"/>
        <v>662318.03724706825</v>
      </c>
    </row>
    <row r="24" spans="2:38">
      <c r="D24" t="s">
        <v>20</v>
      </c>
      <c r="F24" s="12"/>
      <c r="G24" s="103"/>
      <c r="H24" s="288">
        <f>IF(H$11=$D$6, KRT_volumes!$J24*KRT_volumes!$K24,0)</f>
        <v>0</v>
      </c>
      <c r="I24" s="285">
        <f>IF(I$11=IF($D24=$A$5, $D$5, IF(OR($D24="ESV observed compliance", $D24 = $A$7),$D$7, $D$6)), SUMPRODUCT(KRT_volumes!$Q24:$U24,KRT_volumes!$Q$13:$U$13)+KRT_volumes!$O24,0)</f>
        <v>0</v>
      </c>
      <c r="J24" s="286">
        <f>IF(J$11=$D$6, KRT_volumes!$M24,0)</f>
        <v>0</v>
      </c>
      <c r="K24" s="285">
        <f>IF(K$11=$D$6, KRT_volumes!$J24*KRT_volumes!$K24,0)</f>
        <v>0</v>
      </c>
      <c r="L24" s="285">
        <f>IF(L$11=IF($D24=$A$5, $D$5, IF(OR($D24="ESV observed compliance", $D24 = $A$7),$D$7, $D$6)), SUMPRODUCT(KRT_volumes!$Q24:$U24,KRT_volumes!$Q$13:$U$13)+KRT_volumes!$O24,0)</f>
        <v>0</v>
      </c>
      <c r="M24" s="286">
        <f>IF(M$11=$D$6, KRT_volumes!$M24,0)</f>
        <v>0</v>
      </c>
      <c r="N24" s="285">
        <f>IF(N$11=$D$6, KRT_volumes!$J24*KRT_volumes!$K24,0)</f>
        <v>10039.904517850897</v>
      </c>
      <c r="O24" s="285">
        <f ca="1">IF(O$11=IF($D24=$A$5, $D$5, IF(OR($D24="ESV observed compliance", $D24 = $A$7),$D$7, $D$6)), SUMPRODUCT(KRT_volumes!$Q24:$U24,KRT_volumes!$Q$13:$U$13)+KRT_volumes!$O24,0)</f>
        <v>115837.73982913668</v>
      </c>
      <c r="P24" s="286">
        <f>IF(P$11=$D$6, KRT_volumes!$M24,0)</f>
        <v>0</v>
      </c>
      <c r="Q24" s="285">
        <f>IF(Q$11=$D$6, KRT_volumes!$J24*KRT_volumes!$K24,0)</f>
        <v>0</v>
      </c>
      <c r="R24" s="285">
        <f>IF(R$11=IF($D24=$A$5, $D$5, IF(OR($D24="ESV observed compliance", $D24 = $A$7),$D$7, $D$6)), SUMPRODUCT(KRT_volumes!$Q24:$U24,KRT_volumes!$Q$13:$U$13)+KRT_volumes!$O24,0)</f>
        <v>0</v>
      </c>
      <c r="S24" s="286">
        <f>IF(S$11=$D$6, KRT_volumes!$M24,0)</f>
        <v>0</v>
      </c>
      <c r="T24" s="285">
        <f>IF(T$11=$D$6, KRT_volumes!$J24*KRT_volumes!$K24,0)</f>
        <v>0</v>
      </c>
      <c r="U24" s="285">
        <f>IF(U$11=IF($D24=$A$5, $D$5, IF(OR($D24="ESV observed compliance", $D24 = $A$7),$D$7, $D$6)), SUMPRODUCT(KRT_volumes!$Q24:$U24,KRT_volumes!$Q$13:$U$13)+KRT_volumes!$O24,0)</f>
        <v>0</v>
      </c>
      <c r="V24" s="286">
        <f>IF(V$11=$D$6, KRT_volumes!$M24,0)</f>
        <v>0</v>
      </c>
      <c r="W24" s="285">
        <f>IF(W$11=$D$6, KRT_volumes!$J24*KRT_volumes!$K24,0)</f>
        <v>0</v>
      </c>
      <c r="X24" s="285">
        <f>IF(X$11=IF($D24=$A$5, $D$5, IF(OR($D24="ESV observed compliance", $D24 = $A$7),$D$7, $D$6)), SUMPRODUCT(KRT_volumes!$Q24:$U24,KRT_volumes!$Q$13:$U$13)+KRT_volumes!$O24,0)</f>
        <v>0</v>
      </c>
      <c r="Y24" s="286">
        <f>IF(Y$11=$D$6, KRT_volumes!$M24,0)</f>
        <v>0</v>
      </c>
      <c r="Z24" s="285">
        <f>IF(Z$11=$D$6, KRT_volumes!$J24*KRT_volumes!$K24,0)</f>
        <v>0</v>
      </c>
      <c r="AA24" s="285">
        <f>IF(AA$11=IF($D24=$A$5, $D$5, IF(OR($D24="ESV observed compliance", $D24 = $A$7),$D$7, $D$6)), SUMPRODUCT(KRT_volumes!$Q24:$U24,KRT_volumes!$Q$13:$U$13)+KRT_volumes!$O24,0)</f>
        <v>0</v>
      </c>
      <c r="AB24" s="286">
        <f>IF(AB$11=$D$6, KRT_volumes!$M24,0)</f>
        <v>0</v>
      </c>
      <c r="AC24" s="131"/>
      <c r="AD24" s="287">
        <f t="shared" ref="AD24:AJ38" si="21">SUMIF($H$11:$AB$11,AD$11, $H24:$AB24)</f>
        <v>0</v>
      </c>
      <c r="AE24" s="287">
        <f t="shared" si="21"/>
        <v>0</v>
      </c>
      <c r="AF24" s="287">
        <f t="shared" ca="1" si="21"/>
        <v>125877.64434698758</v>
      </c>
      <c r="AG24" s="287">
        <f t="shared" si="21"/>
        <v>0</v>
      </c>
      <c r="AH24" s="287">
        <f t="shared" si="21"/>
        <v>0</v>
      </c>
      <c r="AI24" s="287">
        <f t="shared" si="21"/>
        <v>0</v>
      </c>
      <c r="AJ24" s="287">
        <f t="shared" si="21"/>
        <v>0</v>
      </c>
      <c r="AK24" s="131"/>
      <c r="AL24" s="287">
        <f t="shared" ref="AL24:AL38" ca="1" si="22">SUM(AD24:AJ24)</f>
        <v>125877.64434698758</v>
      </c>
    </row>
    <row r="25" spans="2:38">
      <c r="D25" t="s">
        <v>105</v>
      </c>
      <c r="F25" s="12"/>
      <c r="G25" s="103"/>
      <c r="H25" s="288">
        <f>IF(H$11=$D$6, KRT_volumes!$J25*KRT_volumes!$K25,0)</f>
        <v>0</v>
      </c>
      <c r="I25" s="285">
        <f>IF(I$11=IF($D25=$A$5, $D$5, IF(OR($D25="ESV observed compliance", $D25 = $A$7),$D$7, $D$6)), SUMPRODUCT(KRT_volumes!$Q25:$U25,KRT_volumes!$Q$13:$U$13)+KRT_volumes!$O25,0)</f>
        <v>0</v>
      </c>
      <c r="J25" s="286">
        <f>IF(J$11=$D$6, KRT_volumes!$M25,0)</f>
        <v>0</v>
      </c>
      <c r="K25" s="285">
        <f>IF(K$11=$D$6, KRT_volumes!$J25*KRT_volumes!$K25,0)</f>
        <v>0</v>
      </c>
      <c r="L25" s="285">
        <f>IF(L$11=IF($D25=$A$5, $D$5, IF(OR($D25="ESV observed compliance", $D25 = $A$7),$D$7, $D$6)), SUMPRODUCT(KRT_volumes!$Q25:$U25,KRT_volumes!$Q$13:$U$13)+KRT_volumes!$O25,0)</f>
        <v>0</v>
      </c>
      <c r="M25" s="286">
        <f>IF(M$11=$D$6, KRT_volumes!$M25,0)</f>
        <v>0</v>
      </c>
      <c r="N25" s="285">
        <f>IF(N$11=$D$6, KRT_volumes!$J25*KRT_volumes!$K25,0)</f>
        <v>281613.98687567288</v>
      </c>
      <c r="O25" s="285">
        <f ca="1">IF(O$11=IF($D25=$A$5, $D$5, IF(OR($D25="ESV observed compliance", $D25 = $A$7),$D$7, $D$6)), SUMPRODUCT(KRT_volumes!$Q25:$U25,KRT_volumes!$Q$13:$U$13)+KRT_volumes!$O25,0)</f>
        <v>130432.68160390135</v>
      </c>
      <c r="P25" s="286">
        <f>IF(P$11=$D$6, KRT_volumes!$M25,0)</f>
        <v>0</v>
      </c>
      <c r="Q25" s="285">
        <f>IF(Q$11=$D$6, KRT_volumes!$J25*KRT_volumes!$K25,0)</f>
        <v>0</v>
      </c>
      <c r="R25" s="285">
        <f>IF(R$11=IF($D25=$A$5, $D$5, IF(OR($D25="ESV observed compliance", $D25 = $A$7),$D$7, $D$6)), SUMPRODUCT(KRT_volumes!$Q25:$U25,KRT_volumes!$Q$13:$U$13)+KRT_volumes!$O25,0)</f>
        <v>0</v>
      </c>
      <c r="S25" s="286">
        <f>IF(S$11=$D$6, KRT_volumes!$M25,0)</f>
        <v>0</v>
      </c>
      <c r="T25" s="285">
        <f>IF(T$11=$D$6, KRT_volumes!$J25*KRT_volumes!$K25,0)</f>
        <v>0</v>
      </c>
      <c r="U25" s="285">
        <f>IF(U$11=IF($D25=$A$5, $D$5, IF(OR($D25="ESV observed compliance", $D25 = $A$7),$D$7, $D$6)), SUMPRODUCT(KRT_volumes!$Q25:$U25,KRT_volumes!$Q$13:$U$13)+KRT_volumes!$O25,0)</f>
        <v>0</v>
      </c>
      <c r="V25" s="286">
        <f>IF(V$11=$D$6, KRT_volumes!$M25,0)</f>
        <v>0</v>
      </c>
      <c r="W25" s="285">
        <f>IF(W$11=$D$6, KRT_volumes!$J25*KRT_volumes!$K25,0)</f>
        <v>0</v>
      </c>
      <c r="X25" s="285">
        <f>IF(X$11=IF($D25=$A$5, $D$5, IF(OR($D25="ESV observed compliance", $D25 = $A$7),$D$7, $D$6)), SUMPRODUCT(KRT_volumes!$Q25:$U25,KRT_volumes!$Q$13:$U$13)+KRT_volumes!$O25,0)</f>
        <v>0</v>
      </c>
      <c r="Y25" s="286">
        <f>IF(Y$11=$D$6, KRT_volumes!$M25,0)</f>
        <v>0</v>
      </c>
      <c r="Z25" s="285">
        <f>IF(Z$11=$D$6, KRT_volumes!$J25*KRT_volumes!$K25,0)</f>
        <v>0</v>
      </c>
      <c r="AA25" s="285">
        <f>IF(AA$11=IF($D25=$A$5, $D$5, IF(OR($D25="ESV observed compliance", $D25 = $A$7),$D$7, $D$6)), SUMPRODUCT(KRT_volumes!$Q25:$U25,KRT_volumes!$Q$13:$U$13)+KRT_volumes!$O25,0)</f>
        <v>0</v>
      </c>
      <c r="AB25" s="286">
        <f>IF(AB$11=$D$6, KRT_volumes!$M25,0)</f>
        <v>0</v>
      </c>
      <c r="AC25" s="131"/>
      <c r="AD25" s="287">
        <f t="shared" si="21"/>
        <v>0</v>
      </c>
      <c r="AE25" s="287">
        <f t="shared" si="21"/>
        <v>0</v>
      </c>
      <c r="AF25" s="287">
        <f t="shared" ca="1" si="21"/>
        <v>412046.66847957426</v>
      </c>
      <c r="AG25" s="287">
        <f t="shared" si="21"/>
        <v>0</v>
      </c>
      <c r="AH25" s="287">
        <f t="shared" si="21"/>
        <v>0</v>
      </c>
      <c r="AI25" s="287">
        <f t="shared" si="21"/>
        <v>0</v>
      </c>
      <c r="AJ25" s="287">
        <f t="shared" si="21"/>
        <v>0</v>
      </c>
      <c r="AK25" s="131"/>
      <c r="AL25" s="287">
        <f t="shared" ca="1" si="22"/>
        <v>412046.66847957426</v>
      </c>
    </row>
    <row r="26" spans="2:38">
      <c r="D26" t="s">
        <v>106</v>
      </c>
      <c r="F26" s="12"/>
      <c r="G26" s="103"/>
      <c r="H26" s="288">
        <f>IF(H$11=$D$6, KRT_volumes!$J26*KRT_volumes!$K26,0)</f>
        <v>0</v>
      </c>
      <c r="I26" s="285">
        <f>IF(I$11=IF($D26=$A$5, $D$5, IF(OR($D26="ESV observed compliance", $D26 = $A$7),$D$7, $D$6)), SUMPRODUCT(KRT_volumes!$Q26:$U26,KRT_volumes!$Q$13:$U$13)+KRT_volumes!$O26,0)</f>
        <v>0</v>
      </c>
      <c r="J26" s="286">
        <f>IF(J$11=$D$6, KRT_volumes!$M26,0)</f>
        <v>0</v>
      </c>
      <c r="K26" s="285">
        <f>IF(K$11=$D$6, KRT_volumes!$J26*KRT_volumes!$K26,0)</f>
        <v>0</v>
      </c>
      <c r="L26" s="285">
        <f>IF(L$11=IF($D26=$A$5, $D$5, IF(OR($D26="ESV observed compliance", $D26 = $A$7),$D$7, $D$6)), SUMPRODUCT(KRT_volumes!$Q26:$U26,KRT_volumes!$Q$13:$U$13)+KRT_volumes!$O26,0)</f>
        <v>0</v>
      </c>
      <c r="M26" s="286">
        <f>IF(M$11=$D$6, KRT_volumes!$M26,0)</f>
        <v>0</v>
      </c>
      <c r="N26" s="285">
        <f>IF(N$11=$D$6, KRT_volumes!$J26*KRT_volumes!$K26,0)</f>
        <v>41875.268076946246</v>
      </c>
      <c r="O26" s="285">
        <f ca="1">IF(O$11=IF($D26=$A$5, $D$5, IF(OR($D26="ESV observed compliance", $D26 = $A$7),$D$7, $D$6)), SUMPRODUCT(KRT_volumes!$Q26:$U26,KRT_volumes!$Q$13:$U$13)+KRT_volumes!$O26,0)</f>
        <v>24642.525258804384</v>
      </c>
      <c r="P26" s="286">
        <f>IF(P$11=$D$6, KRT_volumes!$M26,0)</f>
        <v>0</v>
      </c>
      <c r="Q26" s="285">
        <f>IF(Q$11=$D$6, KRT_volumes!$J26*KRT_volumes!$K26,0)</f>
        <v>0</v>
      </c>
      <c r="R26" s="285">
        <f>IF(R$11=IF($D26=$A$5, $D$5, IF(OR($D26="ESV observed compliance", $D26 = $A$7),$D$7, $D$6)), SUMPRODUCT(KRT_volumes!$Q26:$U26,KRT_volumes!$Q$13:$U$13)+KRT_volumes!$O26,0)</f>
        <v>0</v>
      </c>
      <c r="S26" s="286">
        <f>IF(S$11=$D$6, KRT_volumes!$M26,0)</f>
        <v>0</v>
      </c>
      <c r="T26" s="285">
        <f>IF(T$11=$D$6, KRT_volumes!$J26*KRT_volumes!$K26,0)</f>
        <v>0</v>
      </c>
      <c r="U26" s="285">
        <f>IF(U$11=IF($D26=$A$5, $D$5, IF(OR($D26="ESV observed compliance", $D26 = $A$7),$D$7, $D$6)), SUMPRODUCT(KRT_volumes!$Q26:$U26,KRT_volumes!$Q$13:$U$13)+KRT_volumes!$O26,0)</f>
        <v>0</v>
      </c>
      <c r="V26" s="286">
        <f>IF(V$11=$D$6, KRT_volumes!$M26,0)</f>
        <v>0</v>
      </c>
      <c r="W26" s="285">
        <f>IF(W$11=$D$6, KRT_volumes!$J26*KRT_volumes!$K26,0)</f>
        <v>0</v>
      </c>
      <c r="X26" s="285">
        <f>IF(X$11=IF($D26=$A$5, $D$5, IF(OR($D26="ESV observed compliance", $D26 = $A$7),$D$7, $D$6)), SUMPRODUCT(KRT_volumes!$Q26:$U26,KRT_volumes!$Q$13:$U$13)+KRT_volumes!$O26,0)</f>
        <v>0</v>
      </c>
      <c r="Y26" s="286">
        <f>IF(Y$11=$D$6, KRT_volumes!$M26,0)</f>
        <v>0</v>
      </c>
      <c r="Z26" s="285">
        <f>IF(Z$11=$D$6, KRT_volumes!$J26*KRT_volumes!$K26,0)</f>
        <v>0</v>
      </c>
      <c r="AA26" s="285">
        <f>IF(AA$11=IF($D26=$A$5, $D$5, IF(OR($D26="ESV observed compliance", $D26 = $A$7),$D$7, $D$6)), SUMPRODUCT(KRT_volumes!$Q26:$U26,KRT_volumes!$Q$13:$U$13)+KRT_volumes!$O26,0)</f>
        <v>0</v>
      </c>
      <c r="AB26" s="286">
        <f>IF(AB$11=$D$6, KRT_volumes!$M26,0)</f>
        <v>0</v>
      </c>
      <c r="AC26" s="131"/>
      <c r="AD26" s="287">
        <f t="shared" si="21"/>
        <v>0</v>
      </c>
      <c r="AE26" s="287">
        <f t="shared" si="21"/>
        <v>0</v>
      </c>
      <c r="AF26" s="287">
        <f t="shared" ca="1" si="21"/>
        <v>66517.793335750626</v>
      </c>
      <c r="AG26" s="287">
        <f t="shared" si="21"/>
        <v>0</v>
      </c>
      <c r="AH26" s="287">
        <f t="shared" si="21"/>
        <v>0</v>
      </c>
      <c r="AI26" s="287">
        <f t="shared" si="21"/>
        <v>0</v>
      </c>
      <c r="AJ26" s="287">
        <f t="shared" si="21"/>
        <v>0</v>
      </c>
      <c r="AK26" s="131"/>
      <c r="AL26" s="287">
        <f t="shared" ca="1" si="22"/>
        <v>66517.793335750626</v>
      </c>
    </row>
    <row r="27" spans="2:38">
      <c r="D27" t="s">
        <v>107</v>
      </c>
      <c r="F27" s="12"/>
      <c r="G27" s="103"/>
      <c r="H27" s="288">
        <f>IF(H$11=$D$6, KRT_volumes!$J27*KRT_volumes!$K27,0)</f>
        <v>0</v>
      </c>
      <c r="I27" s="285">
        <f>IF(I$11=IF($D27=$A$5, $D$5, IF(OR($D27="ESV observed compliance", $D27 = $A$7),$D$7, $D$6)), SUMPRODUCT(KRT_volumes!$Q27:$U27,KRT_volumes!$Q$13:$U$13)+KRT_volumes!$O27,0)</f>
        <v>0</v>
      </c>
      <c r="J27" s="286">
        <f>IF(J$11=$D$6, KRT_volumes!$M27,0)</f>
        <v>0</v>
      </c>
      <c r="K27" s="285">
        <f>IF(K$11=$D$6, KRT_volumes!$J27*KRT_volumes!$K27,0)</f>
        <v>0</v>
      </c>
      <c r="L27" s="285">
        <f>IF(L$11=IF($D27=$A$5, $D$5, IF(OR($D27="ESV observed compliance", $D27 = $A$7),$D$7, $D$6)), SUMPRODUCT(KRT_volumes!$Q27:$U27,KRT_volumes!$Q$13:$U$13)+KRT_volumes!$O27,0)</f>
        <v>0</v>
      </c>
      <c r="M27" s="286">
        <f>IF(M$11=$D$6, KRT_volumes!$M27,0)</f>
        <v>0</v>
      </c>
      <c r="N27" s="285">
        <f>IF(N$11=$D$6, KRT_volumes!$J27*KRT_volumes!$K27,0)</f>
        <v>0</v>
      </c>
      <c r="O27" s="285">
        <f ca="1">IF(O$11=IF($D27=$A$5, $D$5, IF(OR($D27="ESV observed compliance", $D27 = $A$7),$D$7, $D$6)), SUMPRODUCT(KRT_volumes!$Q27:$U27,KRT_volumes!$Q$13:$U$13)+KRT_volumes!$O27,0)</f>
        <v>0</v>
      </c>
      <c r="P27" s="286">
        <f>IF(P$11=$D$6, KRT_volumes!$M27,0)</f>
        <v>0</v>
      </c>
      <c r="Q27" s="285">
        <f>IF(Q$11=$D$6, KRT_volumes!$J27*KRT_volumes!$K27,0)</f>
        <v>0</v>
      </c>
      <c r="R27" s="285">
        <f>IF(R$11=IF($D27=$A$5, $D$5, IF(OR($D27="ESV observed compliance", $D27 = $A$7),$D$7, $D$6)), SUMPRODUCT(KRT_volumes!$Q27:$U27,KRT_volumes!$Q$13:$U$13)+KRT_volumes!$O27,0)</f>
        <v>0</v>
      </c>
      <c r="S27" s="286">
        <f>IF(S$11=$D$6, KRT_volumes!$M27,0)</f>
        <v>0</v>
      </c>
      <c r="T27" s="285">
        <f>IF(T$11=$D$6, KRT_volumes!$J27*KRT_volumes!$K27,0)</f>
        <v>0</v>
      </c>
      <c r="U27" s="285">
        <f>IF(U$11=IF($D27=$A$5, $D$5, IF(OR($D27="ESV observed compliance", $D27 = $A$7),$D$7, $D$6)), SUMPRODUCT(KRT_volumes!$Q27:$U27,KRT_volumes!$Q$13:$U$13)+KRT_volumes!$O27,0)</f>
        <v>0</v>
      </c>
      <c r="V27" s="286">
        <f>IF(V$11=$D$6, KRT_volumes!$M27,0)</f>
        <v>0</v>
      </c>
      <c r="W27" s="285">
        <f>IF(W$11=$D$6, KRT_volumes!$J27*KRT_volumes!$K27,0)</f>
        <v>0</v>
      </c>
      <c r="X27" s="285">
        <f>IF(X$11=IF($D27=$A$5, $D$5, IF(OR($D27="ESV observed compliance", $D27 = $A$7),$D$7, $D$6)), SUMPRODUCT(KRT_volumes!$Q27:$U27,KRT_volumes!$Q$13:$U$13)+KRT_volumes!$O27,0)</f>
        <v>0</v>
      </c>
      <c r="Y27" s="286">
        <f>IF(Y$11=$D$6, KRT_volumes!$M27,0)</f>
        <v>0</v>
      </c>
      <c r="Z27" s="285">
        <f>IF(Z$11=$D$6, KRT_volumes!$J27*KRT_volumes!$K27,0)</f>
        <v>0</v>
      </c>
      <c r="AA27" s="285">
        <f>IF(AA$11=IF($D27=$A$5, $D$5, IF(OR($D27="ESV observed compliance", $D27 = $A$7),$D$7, $D$6)), SUMPRODUCT(KRT_volumes!$Q27:$U27,KRT_volumes!$Q$13:$U$13)+KRT_volumes!$O27,0)</f>
        <v>0</v>
      </c>
      <c r="AB27" s="286">
        <f>IF(AB$11=$D$6, KRT_volumes!$M27,0)</f>
        <v>0</v>
      </c>
      <c r="AC27" s="131"/>
      <c r="AD27" s="287">
        <f t="shared" si="21"/>
        <v>0</v>
      </c>
      <c r="AE27" s="287">
        <f t="shared" si="21"/>
        <v>0</v>
      </c>
      <c r="AF27" s="287">
        <f t="shared" ca="1" si="21"/>
        <v>0</v>
      </c>
      <c r="AG27" s="287">
        <f t="shared" si="21"/>
        <v>0</v>
      </c>
      <c r="AH27" s="287">
        <f t="shared" si="21"/>
        <v>0</v>
      </c>
      <c r="AI27" s="287">
        <f t="shared" si="21"/>
        <v>0</v>
      </c>
      <c r="AJ27" s="287">
        <f t="shared" si="21"/>
        <v>0</v>
      </c>
      <c r="AK27" s="131"/>
      <c r="AL27" s="287">
        <f t="shared" ca="1" si="22"/>
        <v>0</v>
      </c>
    </row>
    <row r="28" spans="2:38">
      <c r="D28" t="s">
        <v>126</v>
      </c>
      <c r="F28" s="12"/>
      <c r="G28" s="103"/>
      <c r="H28" s="288">
        <f>IF(H$11=$D$6, KRT_volumes!$J28*KRT_volumes!$K28,0)</f>
        <v>0</v>
      </c>
      <c r="I28" s="285">
        <f>IF(I$11=IF($D28=$A$5, $D$5, IF(OR($D28="ESV observed compliance", $D28 = $A$7),$D$7, $D$6)), SUMPRODUCT(KRT_volumes!$Q28:$U28,KRT_volumes!$Q$13:$U$13)+KRT_volumes!$O28,0)</f>
        <v>0</v>
      </c>
      <c r="J28" s="286">
        <f>IF(J$11=$D$6, KRT_volumes!$M28,0)</f>
        <v>0</v>
      </c>
      <c r="K28" s="285">
        <f>IF(K$11=$D$6, KRT_volumes!$J28*KRT_volumes!$K28,0)</f>
        <v>0</v>
      </c>
      <c r="L28" s="285">
        <f>IF(L$11=IF($D28=$A$5, $D$5, IF(OR($D28="ESV observed compliance", $D28 = $A$7),$D$7, $D$6)), SUMPRODUCT(KRT_volumes!$Q28:$U28,KRT_volumes!$Q$13:$U$13)+KRT_volumes!$O28,0)</f>
        <v>0</v>
      </c>
      <c r="M28" s="286">
        <f>IF(M$11=$D$6, KRT_volumes!$M28,0)</f>
        <v>0</v>
      </c>
      <c r="N28" s="285">
        <f>IF(N$11=$D$6, KRT_volumes!$J28*KRT_volumes!$K28,0)</f>
        <v>869525.99999999593</v>
      </c>
      <c r="O28" s="285">
        <f ca="1">IF(O$11=IF($D28=$A$5, $D$5, IF(OR($D28="ESV observed compliance", $D28 = $A$7),$D$7, $D$6)), SUMPRODUCT(KRT_volumes!$Q28:$U28,KRT_volumes!$Q$13:$U$13)+KRT_volumes!$O28,0)</f>
        <v>0</v>
      </c>
      <c r="P28" s="286">
        <f>IF(P$11=$D$6, KRT_volumes!$M28,0)</f>
        <v>0</v>
      </c>
      <c r="Q28" s="285">
        <f>IF(Q$11=$D$6, KRT_volumes!$J28*KRT_volumes!$K28,0)</f>
        <v>0</v>
      </c>
      <c r="R28" s="285">
        <f>IF(R$11=IF($D28=$A$5, $D$5, IF(OR($D28="ESV observed compliance", $D28 = $A$7),$D$7, $D$6)), SUMPRODUCT(KRT_volumes!$Q28:$U28,KRT_volumes!$Q$13:$U$13)+KRT_volumes!$O28,0)</f>
        <v>0</v>
      </c>
      <c r="S28" s="286">
        <f>IF(S$11=$D$6, KRT_volumes!$M28,0)</f>
        <v>0</v>
      </c>
      <c r="T28" s="285">
        <f>IF(T$11=$D$6, KRT_volumes!$J28*KRT_volumes!$K28,0)</f>
        <v>0</v>
      </c>
      <c r="U28" s="285">
        <f>IF(U$11=IF($D28=$A$5, $D$5, IF(OR($D28="ESV observed compliance", $D28 = $A$7),$D$7, $D$6)), SUMPRODUCT(KRT_volumes!$Q28:$U28,KRT_volumes!$Q$13:$U$13)+KRT_volumes!$O28,0)</f>
        <v>0</v>
      </c>
      <c r="V28" s="286">
        <f>IF(V$11=$D$6, KRT_volumes!$M28,0)</f>
        <v>0</v>
      </c>
      <c r="W28" s="285">
        <f>IF(W$11=$D$6, KRT_volumes!$J28*KRT_volumes!$K28,0)</f>
        <v>0</v>
      </c>
      <c r="X28" s="285">
        <f>IF(X$11=IF($D28=$A$5, $D$5, IF(OR($D28="ESV observed compliance", $D28 = $A$7),$D$7, $D$6)), SUMPRODUCT(KRT_volumes!$Q28:$U28,KRT_volumes!$Q$13:$U$13)+KRT_volumes!$O28,0)</f>
        <v>0</v>
      </c>
      <c r="Y28" s="286">
        <f>IF(Y$11=$D$6, KRT_volumes!$M28,0)</f>
        <v>0</v>
      </c>
      <c r="Z28" s="285">
        <f>IF(Z$11=$D$6, KRT_volumes!$J28*KRT_volumes!$K28,0)</f>
        <v>0</v>
      </c>
      <c r="AA28" s="285">
        <f>IF(AA$11=IF($D28=$A$5, $D$5, IF(OR($D28="ESV observed compliance", $D28 = $A$7),$D$7, $D$6)), SUMPRODUCT(KRT_volumes!$Q28:$U28,KRT_volumes!$Q$13:$U$13)+KRT_volumes!$O28,0)</f>
        <v>0</v>
      </c>
      <c r="AB28" s="286">
        <f>IF(AB$11=$D$6, KRT_volumes!$M28,0)</f>
        <v>0</v>
      </c>
      <c r="AC28" s="131"/>
      <c r="AD28" s="287">
        <f t="shared" si="21"/>
        <v>0</v>
      </c>
      <c r="AE28" s="287">
        <f t="shared" si="21"/>
        <v>0</v>
      </c>
      <c r="AF28" s="287">
        <f t="shared" ca="1" si="21"/>
        <v>869525.99999999593</v>
      </c>
      <c r="AG28" s="287">
        <f t="shared" si="21"/>
        <v>0</v>
      </c>
      <c r="AH28" s="287">
        <f t="shared" si="21"/>
        <v>0</v>
      </c>
      <c r="AI28" s="287">
        <f t="shared" si="21"/>
        <v>0</v>
      </c>
      <c r="AJ28" s="287">
        <f t="shared" si="21"/>
        <v>0</v>
      </c>
      <c r="AK28" s="131"/>
      <c r="AL28" s="287">
        <f t="shared" ca="1" si="22"/>
        <v>869525.99999999593</v>
      </c>
    </row>
    <row r="29" spans="2:38">
      <c r="D29" t="s">
        <v>137</v>
      </c>
      <c r="F29" s="12"/>
      <c r="G29" s="103"/>
      <c r="H29" s="288">
        <f>IF(H$11=$D$6, KRT_volumes!$J29*KRT_volumes!$K29,0)</f>
        <v>0</v>
      </c>
      <c r="I29" s="285">
        <f>IF(I$11=IF($D29=$A$5, $D$5, IF(OR($D29="ESV observed compliance", $D29 = $A$7),$D$7, $D$6)), SUMPRODUCT(KRT_volumes!$Q29:$U29,KRT_volumes!$Q$13:$U$13)+KRT_volumes!$O29,0)</f>
        <v>0</v>
      </c>
      <c r="J29" s="286">
        <f>IF(J$11=$D$6, KRT_volumes!$M29,0)</f>
        <v>0</v>
      </c>
      <c r="K29" s="285">
        <f>IF(K$11=$D$6, KRT_volumes!$J29*KRT_volumes!$K29,0)</f>
        <v>0</v>
      </c>
      <c r="L29" s="285">
        <f>IF(L$11=IF($D29=$A$5, $D$5, IF(OR($D29="ESV observed compliance", $D29 = $A$7),$D$7, $D$6)), SUMPRODUCT(KRT_volumes!$Q29:$U29,KRT_volumes!$Q$13:$U$13)+KRT_volumes!$O29,0)</f>
        <v>0</v>
      </c>
      <c r="M29" s="286">
        <f>IF(M$11=$D$6, KRT_volumes!$M29,0)</f>
        <v>0</v>
      </c>
      <c r="N29" s="285">
        <f>IF(N$11=$D$6, KRT_volumes!$J29*KRT_volumes!$K29,0)</f>
        <v>286382.30417231045</v>
      </c>
      <c r="O29" s="285">
        <f ca="1">IF(O$11=IF($D29=$A$5, $D$5, IF(OR($D29="ESV observed compliance", $D29 = $A$7),$D$7, $D$6)), SUMPRODUCT(KRT_volumes!$Q29:$U29,KRT_volumes!$Q$13:$U$13)+KRT_volumes!$O29,0)</f>
        <v>0</v>
      </c>
      <c r="P29" s="286">
        <f>IF(P$11=$D$6, KRT_volumes!$M29,0)</f>
        <v>0</v>
      </c>
      <c r="Q29" s="285">
        <f>IF(Q$11=$D$6, KRT_volumes!$J29*KRT_volumes!$K29,0)</f>
        <v>0</v>
      </c>
      <c r="R29" s="285">
        <f>IF(R$11=IF($D29=$A$5, $D$5, IF(OR($D29="ESV observed compliance", $D29 = $A$7),$D$7, $D$6)), SUMPRODUCT(KRT_volumes!$Q29:$U29,KRT_volumes!$Q$13:$U$13)+KRT_volumes!$O29,0)</f>
        <v>0</v>
      </c>
      <c r="S29" s="286">
        <f>IF(S$11=$D$6, KRT_volumes!$M29,0)</f>
        <v>0</v>
      </c>
      <c r="T29" s="285">
        <f>IF(T$11=$D$6, KRT_volumes!$J29*KRT_volumes!$K29,0)</f>
        <v>0</v>
      </c>
      <c r="U29" s="285">
        <f>IF(U$11=IF($D29=$A$5, $D$5, IF(OR($D29="ESV observed compliance", $D29 = $A$7),$D$7, $D$6)), SUMPRODUCT(KRT_volumes!$Q29:$U29,KRT_volumes!$Q$13:$U$13)+KRT_volumes!$O29,0)</f>
        <v>0</v>
      </c>
      <c r="V29" s="286">
        <f>IF(V$11=$D$6, KRT_volumes!$M29,0)</f>
        <v>0</v>
      </c>
      <c r="W29" s="285">
        <f>IF(W$11=$D$6, KRT_volumes!$J29*KRT_volumes!$K29,0)</f>
        <v>0</v>
      </c>
      <c r="X29" s="285">
        <f>IF(X$11=IF($D29=$A$5, $D$5, IF(OR($D29="ESV observed compliance", $D29 = $A$7),$D$7, $D$6)), SUMPRODUCT(KRT_volumes!$Q29:$U29,KRT_volumes!$Q$13:$U$13)+KRT_volumes!$O29,0)</f>
        <v>0</v>
      </c>
      <c r="Y29" s="286">
        <f>IF(Y$11=$D$6, KRT_volumes!$M29,0)</f>
        <v>0</v>
      </c>
      <c r="Z29" s="285">
        <f>IF(Z$11=$D$6, KRT_volumes!$J29*KRT_volumes!$K29,0)</f>
        <v>0</v>
      </c>
      <c r="AA29" s="285">
        <f>IF(AA$11=IF($D29=$A$5, $D$5, IF(OR($D29="ESV observed compliance", $D29 = $A$7),$D$7, $D$6)), SUMPRODUCT(KRT_volumes!$Q29:$U29,KRT_volumes!$Q$13:$U$13)+KRT_volumes!$O29,0)</f>
        <v>0</v>
      </c>
      <c r="AB29" s="286">
        <f>IF(AB$11=$D$6, KRT_volumes!$M29,0)</f>
        <v>0</v>
      </c>
      <c r="AC29" s="131"/>
      <c r="AD29" s="287">
        <f t="shared" si="21"/>
        <v>0</v>
      </c>
      <c r="AE29" s="287">
        <f t="shared" si="21"/>
        <v>0</v>
      </c>
      <c r="AF29" s="287">
        <f t="shared" ca="1" si="21"/>
        <v>286382.30417231045</v>
      </c>
      <c r="AG29" s="287">
        <f t="shared" si="21"/>
        <v>0</v>
      </c>
      <c r="AH29" s="287">
        <f t="shared" si="21"/>
        <v>0</v>
      </c>
      <c r="AI29" s="287">
        <f t="shared" si="21"/>
        <v>0</v>
      </c>
      <c r="AJ29" s="287">
        <f t="shared" si="21"/>
        <v>0</v>
      </c>
      <c r="AK29" s="131"/>
      <c r="AL29" s="287">
        <f t="shared" ca="1" si="22"/>
        <v>286382.30417231045</v>
      </c>
    </row>
    <row r="30" spans="2:38" s="265" customFormat="1">
      <c r="D30" s="265" t="s">
        <v>165</v>
      </c>
      <c r="F30" s="12"/>
      <c r="G30" s="103"/>
      <c r="H30" s="288">
        <f>IF(H$11=$D$6, KRT_volumes!$J30*KRT_volumes!$K30,0)</f>
        <v>0</v>
      </c>
      <c r="I30" s="285">
        <f>IF(I$11=IF($D30=$A$5, $D$5, IF(OR($D30="ESV observed compliance", $D30 = $A$7),$D$7, $D$6)), SUMPRODUCT(KRT_volumes!$Q30:$U30,KRT_volumes!$Q$13:$U$13)+KRT_volumes!$O30,0)</f>
        <v>0</v>
      </c>
      <c r="J30" s="286">
        <f>IF(J$11=$D$6, KRT_volumes!$M30,0)</f>
        <v>0</v>
      </c>
      <c r="K30" s="285">
        <f>IF(K$11=$D$6, KRT_volumes!$J30*KRT_volumes!$K30,0)</f>
        <v>0</v>
      </c>
      <c r="L30" s="285">
        <f>IF(L$11=IF($D30=$A$5, $D$5, IF(OR($D30="ESV observed compliance", $D30 = $A$7),$D$7, $D$6)), SUMPRODUCT(KRT_volumes!$Q30:$U30,KRT_volumes!$Q$13:$U$13)+KRT_volumes!$O30,0)</f>
        <v>0</v>
      </c>
      <c r="M30" s="286">
        <f>IF(M$11=$D$6, KRT_volumes!$M30,0)</f>
        <v>0</v>
      </c>
      <c r="N30" s="285">
        <f>IF(N$11=$D$6, KRT_volumes!$J30*KRT_volumes!$K30,0)</f>
        <v>8040.3082989528248</v>
      </c>
      <c r="O30" s="285">
        <f ca="1">IF(O$11=IF($D30=$A$5, $D$5, IF(OR($D30="ESV observed compliance", $D30 = $A$7),$D$7, $D$6)), SUMPRODUCT(KRT_volumes!$Q30:$U30,KRT_volumes!$Q$13:$U$13)+KRT_volumes!$O30,0)</f>
        <v>17540.099406304609</v>
      </c>
      <c r="P30" s="286">
        <f>IF(P$11=$D$6, KRT_volumes!$M30,0)</f>
        <v>0</v>
      </c>
      <c r="Q30" s="285">
        <f>IF(Q$11=$D$6, KRT_volumes!$J30*KRT_volumes!$K30,0)</f>
        <v>0</v>
      </c>
      <c r="R30" s="285">
        <f>IF(R$11=IF($D30=$A$5, $D$5, IF(OR($D30="ESV observed compliance", $D30 = $A$7),$D$7, $D$6)), SUMPRODUCT(KRT_volumes!$Q30:$U30,KRT_volumes!$Q$13:$U$13)+KRT_volumes!$O30,0)</f>
        <v>0</v>
      </c>
      <c r="S30" s="286">
        <f>IF(S$11=$D$6, KRT_volumes!$M30,0)</f>
        <v>0</v>
      </c>
      <c r="T30" s="285">
        <f>IF(T$11=$D$6, KRT_volumes!$J30*KRT_volumes!$K30,0)</f>
        <v>0</v>
      </c>
      <c r="U30" s="285">
        <f>IF(U$11=IF($D30=$A$5, $D$5, IF(OR($D30="ESV observed compliance", $D30 = $A$7),$D$7, $D$6)), SUMPRODUCT(KRT_volumes!$Q30:$U30,KRT_volumes!$Q$13:$U$13)+KRT_volumes!$O30,0)</f>
        <v>0</v>
      </c>
      <c r="V30" s="286">
        <f>IF(V$11=$D$6, KRT_volumes!$M30,0)</f>
        <v>0</v>
      </c>
      <c r="W30" s="285">
        <f>IF(W$11=$D$6, KRT_volumes!$J30*KRT_volumes!$K30,0)</f>
        <v>0</v>
      </c>
      <c r="X30" s="285">
        <f>IF(X$11=IF($D30=$A$5, $D$5, IF(OR($D30="ESV observed compliance", $D30 = $A$7),$D$7, $D$6)), SUMPRODUCT(KRT_volumes!$Q30:$U30,KRT_volumes!$Q$13:$U$13)+KRT_volumes!$O30,0)</f>
        <v>0</v>
      </c>
      <c r="Y30" s="286">
        <f>IF(Y$11=$D$6, KRT_volumes!$M30,0)</f>
        <v>0</v>
      </c>
      <c r="Z30" s="285">
        <f>IF(Z$11=$D$6, KRT_volumes!$J30*KRT_volumes!$K30,0)</f>
        <v>0</v>
      </c>
      <c r="AA30" s="285">
        <f>IF(AA$11=IF($D30=$A$5, $D$5, IF(OR($D30="ESV observed compliance", $D30 = $A$7),$D$7, $D$6)), SUMPRODUCT(KRT_volumes!$Q30:$U30,KRT_volumes!$Q$13:$U$13)+KRT_volumes!$O30,0)</f>
        <v>0</v>
      </c>
      <c r="AB30" s="286">
        <f>IF(AB$11=$D$6, KRT_volumes!$M30,0)</f>
        <v>0</v>
      </c>
      <c r="AC30" s="131"/>
      <c r="AD30" s="287">
        <f t="shared" ref="AD30:AJ30" si="23">SUMIF($H$11:$AB$11,AD$11, $H30:$AB30)</f>
        <v>0</v>
      </c>
      <c r="AE30" s="287">
        <f t="shared" si="23"/>
        <v>0</v>
      </c>
      <c r="AF30" s="287">
        <f t="shared" ca="1" si="23"/>
        <v>25580.407705257436</v>
      </c>
      <c r="AG30" s="287">
        <f t="shared" si="23"/>
        <v>0</v>
      </c>
      <c r="AH30" s="287">
        <f t="shared" si="23"/>
        <v>0</v>
      </c>
      <c r="AI30" s="287">
        <f t="shared" si="23"/>
        <v>0</v>
      </c>
      <c r="AJ30" s="287">
        <f t="shared" si="23"/>
        <v>0</v>
      </c>
      <c r="AK30" s="131"/>
      <c r="AL30" s="287">
        <f ca="1">SUM(AD30:AJ30)</f>
        <v>25580.407705257436</v>
      </c>
    </row>
    <row r="31" spans="2:38">
      <c r="D31" s="267" t="s">
        <v>179</v>
      </c>
      <c r="F31" s="12"/>
      <c r="G31" s="103"/>
      <c r="H31" s="288">
        <f>IF(H$11=$D$6, KRT_volumes!$J31*KRT_volumes!$K31,0)</f>
        <v>0</v>
      </c>
      <c r="I31" s="285">
        <f>IF(I$11=IF($D31=$A$5, $D$5, IF(OR($D31="ESV observed compliance", $D31 = $A$7),$D$7, $D$6)), SUMPRODUCT(KRT_volumes!$Q31:$U31,KRT_volumes!$Q$13:$U$13)+KRT_volumes!$O31,0)</f>
        <v>0</v>
      </c>
      <c r="J31" s="286">
        <f>IF(J$11=$D$6, KRT_volumes!$M31,0)</f>
        <v>0</v>
      </c>
      <c r="K31" s="285">
        <f>IF(K$11=$D$6, KRT_volumes!$J31*KRT_volumes!$K31,0)</f>
        <v>0</v>
      </c>
      <c r="L31" s="285">
        <f>IF(L$11=IF($D31=$A$5, $D$5, IF(OR($D31="ESV observed compliance", $D31 = $A$7),$D$7, $D$6)), SUMPRODUCT(KRT_volumes!$Q31:$U31,KRT_volumes!$Q$13:$U$13)+KRT_volumes!$O31,0)</f>
        <v>0</v>
      </c>
      <c r="M31" s="286">
        <f>IF(M$11=$D$6, KRT_volumes!$M31,0)</f>
        <v>0</v>
      </c>
      <c r="N31" s="285">
        <f>IF(N$11=$D$6, KRT_volumes!$J31*KRT_volumes!$K31,0)</f>
        <v>97386.979401029006</v>
      </c>
      <c r="O31" s="285">
        <f ca="1">IF(O$11=IF($D31=$A$5, $D$5, IF(OR($D31="ESV observed compliance", $D31 = $A$7),$D$7, $D$6)), SUMPRODUCT(KRT_volumes!$Q31:$U31,KRT_volumes!$Q$13:$U$13)+KRT_volumes!$O31,0)</f>
        <v>152124.74792992399</v>
      </c>
      <c r="P31" s="286">
        <f>IF(P$11=$D$6, KRT_volumes!$M31,0)</f>
        <v>37768.849874356798</v>
      </c>
      <c r="Q31" s="285">
        <f>IF(Q$11=$D$6, KRT_volumes!$J31*KRT_volumes!$K31,0)</f>
        <v>0</v>
      </c>
      <c r="R31" s="285">
        <f>IF(R$11=IF($D31=$A$5, $D$5, IF(OR($D31="ESV observed compliance", $D31 = $A$7),$D$7, $D$6)), SUMPRODUCT(KRT_volumes!$Q31:$U31,KRT_volumes!$Q$13:$U$13)+KRT_volumes!$O31,0)</f>
        <v>0</v>
      </c>
      <c r="S31" s="286">
        <f>IF(S$11=$D$6, KRT_volumes!$M31,0)</f>
        <v>0</v>
      </c>
      <c r="T31" s="285">
        <f>IF(T$11=$D$6, KRT_volumes!$J31*KRT_volumes!$K31,0)</f>
        <v>0</v>
      </c>
      <c r="U31" s="285">
        <f>IF(U$11=IF($D31=$A$5, $D$5, IF(OR($D31="ESV observed compliance", $D31 = $A$7),$D$7, $D$6)), SUMPRODUCT(KRT_volumes!$Q31:$U31,KRT_volumes!$Q$13:$U$13)+KRT_volumes!$O31,0)</f>
        <v>0</v>
      </c>
      <c r="V31" s="286">
        <f>IF(V$11=$D$6, KRT_volumes!$M31,0)</f>
        <v>0</v>
      </c>
      <c r="W31" s="285">
        <f>IF(W$11=$D$6, KRT_volumes!$J31*KRT_volumes!$K31,0)</f>
        <v>0</v>
      </c>
      <c r="X31" s="285">
        <f>IF(X$11=IF($D31=$A$5, $D$5, IF(OR($D31="ESV observed compliance", $D31 = $A$7),$D$7, $D$6)), SUMPRODUCT(KRT_volumes!$Q31:$U31,KRT_volumes!$Q$13:$U$13)+KRT_volumes!$O31,0)</f>
        <v>0</v>
      </c>
      <c r="Y31" s="286">
        <f>IF(Y$11=$D$6, KRT_volumes!$M31,0)</f>
        <v>0</v>
      </c>
      <c r="Z31" s="285">
        <f>IF(Z$11=$D$6, KRT_volumes!$J31*KRT_volumes!$K31,0)</f>
        <v>0</v>
      </c>
      <c r="AA31" s="285">
        <f>IF(AA$11=IF($D31=$A$5, $D$5, IF(OR($D31="ESV observed compliance", $D31 = $A$7),$D$7, $D$6)), SUMPRODUCT(KRT_volumes!$Q31:$U31,KRT_volumes!$Q$13:$U$13)+KRT_volumes!$O31,0)</f>
        <v>0</v>
      </c>
      <c r="AB31" s="286">
        <f>IF(AB$11=$D$6, KRT_volumes!$M31,0)</f>
        <v>0</v>
      </c>
      <c r="AC31" s="131"/>
      <c r="AD31" s="287">
        <f t="shared" si="21"/>
        <v>0</v>
      </c>
      <c r="AE31" s="287">
        <f t="shared" si="21"/>
        <v>0</v>
      </c>
      <c r="AF31" s="287">
        <f t="shared" ca="1" si="21"/>
        <v>287280.57720530982</v>
      </c>
      <c r="AG31" s="287">
        <f t="shared" si="21"/>
        <v>0</v>
      </c>
      <c r="AH31" s="287">
        <f t="shared" si="21"/>
        <v>0</v>
      </c>
      <c r="AI31" s="287">
        <f t="shared" si="21"/>
        <v>0</v>
      </c>
      <c r="AJ31" s="287">
        <f t="shared" si="21"/>
        <v>0</v>
      </c>
      <c r="AK31" s="131"/>
      <c r="AL31" s="287">
        <f t="shared" ca="1" si="22"/>
        <v>287280.57720530982</v>
      </c>
    </row>
    <row r="32" spans="2:38">
      <c r="D32" s="267" t="s">
        <v>180</v>
      </c>
      <c r="F32" s="12"/>
      <c r="G32" s="103"/>
      <c r="H32" s="288">
        <f>IF(H$11=$D$6, KRT_volumes!$J32*KRT_volumes!$K32,0)</f>
        <v>0</v>
      </c>
      <c r="I32" s="285">
        <f>IF(I$11=IF($D32=$A$5, $D$5, IF(OR($D32="ESV observed compliance", $D32 = $A$7),$D$7, $D$6)), SUMPRODUCT(KRT_volumes!$Q32:$U32,KRT_volumes!$Q$13:$U$13)+KRT_volumes!$O32,0)</f>
        <v>0</v>
      </c>
      <c r="J32" s="286">
        <f>IF(J$11=$D$6, KRT_volumes!$M32,0)</f>
        <v>0</v>
      </c>
      <c r="K32" s="285">
        <f>IF(K$11=$D$6, KRT_volumes!$J32*KRT_volumes!$K32,0)</f>
        <v>0</v>
      </c>
      <c r="L32" s="285">
        <f>IF(L$11=IF($D32=$A$5, $D$5, IF(OR($D32="ESV observed compliance", $D32 = $A$7),$D$7, $D$6)), SUMPRODUCT(KRT_volumes!$Q32:$U32,KRT_volumes!$Q$13:$U$13)+KRT_volumes!$O32,0)</f>
        <v>0</v>
      </c>
      <c r="M32" s="286">
        <f>IF(M$11=$D$6, KRT_volumes!$M32,0)</f>
        <v>0</v>
      </c>
      <c r="N32" s="285">
        <f>IF(N$11=$D$6, KRT_volumes!$J32*KRT_volumes!$K32,0)</f>
        <v>0</v>
      </c>
      <c r="O32" s="285">
        <f ca="1">IF(O$11=IF($D32=$A$5, $D$5, IF(OR($D32="ESV observed compliance", $D32 = $A$7),$D$7, $D$6)), SUMPRODUCT(KRT_volumes!$Q32:$U32,KRT_volumes!$Q$13:$U$13)+KRT_volumes!$O32,0)</f>
        <v>0</v>
      </c>
      <c r="P32" s="286">
        <f>IF(P$11=$D$6, KRT_volumes!$M32,0)</f>
        <v>0</v>
      </c>
      <c r="Q32" s="285">
        <f>IF(Q$11=$D$6, KRT_volumes!$J32*KRT_volumes!$K32,0)</f>
        <v>0</v>
      </c>
      <c r="R32" s="285">
        <f>IF(R$11=IF($D32=$A$5, $D$5, IF(OR($D32="ESV observed compliance", $D32 = $A$7),$D$7, $D$6)), SUMPRODUCT(KRT_volumes!$Q32:$U32,KRT_volumes!$Q$13:$U$13)+KRT_volumes!$O32,0)</f>
        <v>0</v>
      </c>
      <c r="S32" s="286">
        <f>IF(S$11=$D$6, KRT_volumes!$M32,0)</f>
        <v>0</v>
      </c>
      <c r="T32" s="285">
        <f>IF(T$11=$D$6, KRT_volumes!$J32*KRT_volumes!$K32,0)</f>
        <v>0</v>
      </c>
      <c r="U32" s="285">
        <f>IF(U$11=IF($D32=$A$5, $D$5, IF(OR($D32="ESV observed compliance", $D32 = $A$7),$D$7, $D$6)), SUMPRODUCT(KRT_volumes!$Q32:$U32,KRT_volumes!$Q$13:$U$13)+KRT_volumes!$O32,0)</f>
        <v>0</v>
      </c>
      <c r="V32" s="286">
        <f>IF(V$11=$D$6, KRT_volumes!$M32,0)</f>
        <v>0</v>
      </c>
      <c r="W32" s="285">
        <f>IF(W$11=$D$6, KRT_volumes!$J32*KRT_volumes!$K32,0)</f>
        <v>0</v>
      </c>
      <c r="X32" s="285">
        <f>IF(X$11=IF($D32=$A$5, $D$5, IF(OR($D32="ESV observed compliance", $D32 = $A$7),$D$7, $D$6)), SUMPRODUCT(KRT_volumes!$Q32:$U32,KRT_volumes!$Q$13:$U$13)+KRT_volumes!$O32,0)</f>
        <v>0</v>
      </c>
      <c r="Y32" s="286">
        <f>IF(Y$11=$D$6, KRT_volumes!$M32,0)</f>
        <v>0</v>
      </c>
      <c r="Z32" s="285">
        <f>IF(Z$11=$D$6, KRT_volumes!$J32*KRT_volumes!$K32,0)</f>
        <v>0</v>
      </c>
      <c r="AA32" s="285">
        <f>IF(AA$11=IF($D32=$A$5, $D$5, IF(OR($D32="ESV observed compliance", $D32 = $A$7),$D$7, $D$6)), SUMPRODUCT(KRT_volumes!$Q32:$U32,KRT_volumes!$Q$13:$U$13)+KRT_volumes!$O32,0)</f>
        <v>0</v>
      </c>
      <c r="AB32" s="286">
        <f>IF(AB$11=$D$6, KRT_volumes!$M32,0)</f>
        <v>0</v>
      </c>
      <c r="AC32" s="131"/>
      <c r="AD32" s="287">
        <f t="shared" si="21"/>
        <v>0</v>
      </c>
      <c r="AE32" s="287">
        <f t="shared" si="21"/>
        <v>0</v>
      </c>
      <c r="AF32" s="287">
        <f t="shared" ca="1" si="21"/>
        <v>0</v>
      </c>
      <c r="AG32" s="287">
        <f t="shared" si="21"/>
        <v>0</v>
      </c>
      <c r="AH32" s="287">
        <f t="shared" si="21"/>
        <v>0</v>
      </c>
      <c r="AI32" s="287">
        <f t="shared" si="21"/>
        <v>0</v>
      </c>
      <c r="AJ32" s="287">
        <f t="shared" si="21"/>
        <v>0</v>
      </c>
      <c r="AK32" s="131"/>
      <c r="AL32" s="287">
        <f t="shared" ca="1" si="22"/>
        <v>0</v>
      </c>
    </row>
    <row r="33" spans="1:38" s="265" customFormat="1">
      <c r="F33" s="12"/>
      <c r="G33" s="103"/>
      <c r="H33" s="18"/>
      <c r="I33" s="18"/>
      <c r="J33" s="103"/>
      <c r="K33" s="18"/>
      <c r="L33" s="18"/>
      <c r="M33" s="103"/>
      <c r="N33" s="18"/>
      <c r="O33" s="18"/>
      <c r="P33" s="103"/>
      <c r="Q33" s="18"/>
      <c r="R33" s="18"/>
      <c r="S33" s="103"/>
      <c r="T33" s="18"/>
      <c r="U33" s="18"/>
      <c r="V33" s="103"/>
      <c r="W33" s="18"/>
      <c r="X33" s="18"/>
      <c r="Y33" s="103"/>
      <c r="Z33" s="18"/>
      <c r="AA33" s="18"/>
      <c r="AB33" s="103"/>
      <c r="AD33" s="110"/>
      <c r="AE33" s="110"/>
      <c r="AF33" s="110"/>
      <c r="AG33" s="110"/>
      <c r="AH33" s="110"/>
      <c r="AI33" s="110"/>
      <c r="AJ33" s="110"/>
      <c r="AL33" s="110"/>
    </row>
    <row r="34" spans="1:38" s="265" customFormat="1">
      <c r="D34" s="265" t="s">
        <v>185</v>
      </c>
      <c r="F34" s="12"/>
      <c r="G34" s="103"/>
      <c r="H34" s="288">
        <f>IF(H$11=$D$6, KRT_volumes!$J34*KRT_volumes!$K34,0)</f>
        <v>0</v>
      </c>
      <c r="I34" s="285">
        <f>IF(I$11=IF($D34=$A$5, $D$5, IF(OR($D34="ESV observed compliance", $D34 = $A$7),$D$7, $D$6)), SUMPRODUCT(KRT_volumes!$Q34:$U34,KRT_volumes!$Q$13:$U$13)+KRT_volumes!$O34,0)</f>
        <v>0</v>
      </c>
      <c r="J34" s="286">
        <f>IF(J$11=$D$6, KRT_volumes!$M34,0)</f>
        <v>0</v>
      </c>
      <c r="K34" s="285">
        <f>IF(K$11=$D$6, KRT_volumes!$J34*KRT_volumes!$K34,0)</f>
        <v>0</v>
      </c>
      <c r="L34" s="285">
        <f>IF(L$11=IF($D34=$A$5, $D$5, IF(OR($D34="ESV observed compliance", $D34 = $A$7),$D$7, $D$6)), SUMPRODUCT(KRT_volumes!$Q34:$U34,KRT_volumes!$Q$13:$U$13)+KRT_volumes!$O34,0)</f>
        <v>0</v>
      </c>
      <c r="M34" s="286">
        <f>IF(M$11=$D$6, KRT_volumes!$M34,0)</f>
        <v>0</v>
      </c>
      <c r="N34" s="285">
        <f>IF(N$11=$D$6, KRT_volumes!$J34*KRT_volumes!$K34,0)</f>
        <v>0</v>
      </c>
      <c r="O34" s="285">
        <f ca="1">IF(O$11=IF($D34=$A$5, $D$5, IF(OR($D34="ESV observed compliance", $D34 = $A$7),$D$7, $D$6)), SUMPRODUCT(KRT_volumes!$Q34:$U34,KRT_volumes!$Q$13:$U$13)+KRT_volumes!$O34,0)</f>
        <v>159515.91234685219</v>
      </c>
      <c r="P34" s="286">
        <f>IF(P$11=$D$6, KRT_volumes!$M34,0)</f>
        <v>0</v>
      </c>
      <c r="Q34" s="285">
        <f>IF(Q$11=$D$6, KRT_volumes!$J34*KRT_volumes!$K34,0)</f>
        <v>0</v>
      </c>
      <c r="R34" s="285">
        <f>IF(R$11=IF($D34=$A$5, $D$5, IF(OR($D34="ESV observed compliance", $D34 = $A$7),$D$7, $D$6)), SUMPRODUCT(KRT_volumes!$Q34:$U34,KRT_volumes!$Q$13:$U$13)+KRT_volumes!$O34,0)</f>
        <v>0</v>
      </c>
      <c r="S34" s="286">
        <f>IF(S$11=$D$6, KRT_volumes!$M34,0)</f>
        <v>0</v>
      </c>
      <c r="T34" s="285">
        <f>IF(T$11=$D$6, KRT_volumes!$J34*KRT_volumes!$K34,0)</f>
        <v>0</v>
      </c>
      <c r="U34" s="285">
        <f>IF(U$11=IF($D34=$A$5, $D$5, IF(OR($D34="ESV observed compliance", $D34 = $A$7),$D$7, $D$6)), SUMPRODUCT(KRT_volumes!$Q34:$U34,KRT_volumes!$Q$13:$U$13)+KRT_volumes!$O34,0)</f>
        <v>0</v>
      </c>
      <c r="V34" s="286">
        <f>IF(V$11=$D$6, KRT_volumes!$M34,0)</f>
        <v>0</v>
      </c>
      <c r="W34" s="285">
        <f>IF(W$11=$D$6, KRT_volumes!$J34*KRT_volumes!$K34,0)</f>
        <v>0</v>
      </c>
      <c r="X34" s="285">
        <f>IF(X$11=IF($D34=$A$5, $D$5, IF(OR($D34="ESV observed compliance", $D34 = $A$7),$D$7, $D$6)), SUMPRODUCT(KRT_volumes!$Q34:$U34,KRT_volumes!$Q$13:$U$13)+KRT_volumes!$O34,0)</f>
        <v>0</v>
      </c>
      <c r="Y34" s="286">
        <f>IF(Y$11=$D$6, KRT_volumes!$M34,0)</f>
        <v>0</v>
      </c>
      <c r="Z34" s="285">
        <f>IF(Z$11=$D$6, KRT_volumes!$J34*KRT_volumes!$K34,0)</f>
        <v>0</v>
      </c>
      <c r="AA34" s="285">
        <f>IF(AA$11=IF($D34=$A$5, $D$5, IF(OR($D34="ESV observed compliance", $D34 = $A$7),$D$7, $D$6)), SUMPRODUCT(KRT_volumes!$Q34:$U34,KRT_volumes!$Q$13:$U$13)+KRT_volumes!$O34,0)</f>
        <v>0</v>
      </c>
      <c r="AB34" s="286">
        <f>IF(AB$11=$D$6, KRT_volumes!$M34,0)</f>
        <v>0</v>
      </c>
      <c r="AC34" s="131"/>
      <c r="AD34" s="287">
        <f t="shared" si="21"/>
        <v>0</v>
      </c>
      <c r="AE34" s="287">
        <f t="shared" si="21"/>
        <v>0</v>
      </c>
      <c r="AF34" s="287">
        <f t="shared" ca="1" si="21"/>
        <v>159515.91234685219</v>
      </c>
      <c r="AG34" s="287">
        <f t="shared" si="21"/>
        <v>0</v>
      </c>
      <c r="AH34" s="287">
        <f t="shared" si="21"/>
        <v>0</v>
      </c>
      <c r="AI34" s="287">
        <f t="shared" si="21"/>
        <v>0</v>
      </c>
      <c r="AJ34" s="287">
        <f t="shared" si="21"/>
        <v>0</v>
      </c>
      <c r="AK34" s="131"/>
      <c r="AL34" s="287">
        <f t="shared" ca="1" si="22"/>
        <v>159515.91234685219</v>
      </c>
    </row>
    <row r="35" spans="1:38" s="265" customFormat="1">
      <c r="D35" s="265" t="s">
        <v>171</v>
      </c>
      <c r="F35" s="12"/>
      <c r="G35" s="103"/>
      <c r="H35" s="288">
        <f>IF(H$11=$D$6, KRT_volumes!$J35*KRT_volumes!$K35,0)</f>
        <v>0</v>
      </c>
      <c r="I35" s="285">
        <f>IF(I$11=IF($D35=$A$5, $D$5, IF(OR($D35="ESV observed compliance", $D35 = $A$7),$D$7, $D$6)), SUMPRODUCT(KRT_volumes!$Q35:$U35,KRT_volumes!$Q$13:$U$13)+KRT_volumes!$O35,0)</f>
        <v>0</v>
      </c>
      <c r="J35" s="286">
        <f>IF(J$11=$D$6, KRT_volumes!$M35,0)</f>
        <v>0</v>
      </c>
      <c r="K35" s="285">
        <f>IF(K$11=$D$6, KRT_volumes!$J35*KRT_volumes!$K35,0)</f>
        <v>0</v>
      </c>
      <c r="L35" s="285">
        <f>IF(L$11=IF($D35=$A$5, $D$5, IF(OR($D35="ESV observed compliance", $D35 = $A$7),$D$7, $D$6)), SUMPRODUCT(KRT_volumes!$Q35:$U35,KRT_volumes!$Q$13:$U$13)+KRT_volumes!$O35,0)</f>
        <v>0</v>
      </c>
      <c r="M35" s="286">
        <f>IF(M$11=$D$6, KRT_volumes!$M35,0)</f>
        <v>0</v>
      </c>
      <c r="N35" s="285">
        <f>IF(N$11=$D$6, KRT_volumes!$J35*KRT_volumes!$K35,0)</f>
        <v>223294.43445037599</v>
      </c>
      <c r="O35" s="285">
        <f ca="1">IF(O$11=IF($D35=$A$5, $D$5, IF(OR($D35="ESV observed compliance", $D35 = $A$7),$D$7, $D$6)), SUMPRODUCT(KRT_volumes!$Q35:$U35,KRT_volumes!$Q$13:$U$13)+KRT_volumes!$O35,0)</f>
        <v>275692.30426108063</v>
      </c>
      <c r="P35" s="286">
        <f>IF(P$11=$D$6, KRT_volumes!$M35,0)</f>
        <v>0</v>
      </c>
      <c r="Q35" s="285">
        <f>IF(Q$11=$D$6, KRT_volumes!$J35*KRT_volumes!$K35,0)</f>
        <v>0</v>
      </c>
      <c r="R35" s="285">
        <f>IF(R$11=IF($D35=$A$5, $D$5, IF(OR($D35="ESV observed compliance", $D35 = $A$7),$D$7, $D$6)), SUMPRODUCT(KRT_volumes!$Q35:$U35,KRT_volumes!$Q$13:$U$13)+KRT_volumes!$O35,0)</f>
        <v>0</v>
      </c>
      <c r="S35" s="286">
        <f>IF(S$11=$D$6, KRT_volumes!$M35,0)</f>
        <v>0</v>
      </c>
      <c r="T35" s="285">
        <f>IF(T$11=$D$6, KRT_volumes!$J35*KRT_volumes!$K35,0)</f>
        <v>0</v>
      </c>
      <c r="U35" s="285">
        <f>IF(U$11=IF($D35=$A$5, $D$5, IF(OR($D35="ESV observed compliance", $D35 = $A$7),$D$7, $D$6)), SUMPRODUCT(KRT_volumes!$Q35:$U35,KRT_volumes!$Q$13:$U$13)+KRT_volumes!$O35,0)</f>
        <v>0</v>
      </c>
      <c r="V35" s="286">
        <f>IF(V$11=$D$6, KRT_volumes!$M35,0)</f>
        <v>0</v>
      </c>
      <c r="W35" s="285">
        <f>IF(W$11=$D$6, KRT_volumes!$J35*KRT_volumes!$K35,0)</f>
        <v>0</v>
      </c>
      <c r="X35" s="285">
        <f>IF(X$11=IF($D35=$A$5, $D$5, IF(OR($D35="ESV observed compliance", $D35 = $A$7),$D$7, $D$6)), SUMPRODUCT(KRT_volumes!$Q35:$U35,KRT_volumes!$Q$13:$U$13)+KRT_volumes!$O35,0)</f>
        <v>0</v>
      </c>
      <c r="Y35" s="286">
        <f>IF(Y$11=$D$6, KRT_volumes!$M35,0)</f>
        <v>0</v>
      </c>
      <c r="Z35" s="285">
        <f>IF(Z$11=$D$6, KRT_volumes!$J35*KRT_volumes!$K35,0)</f>
        <v>0</v>
      </c>
      <c r="AA35" s="285">
        <f>IF(AA$11=IF($D35=$A$5, $D$5, IF(OR($D35="ESV observed compliance", $D35 = $A$7),$D$7, $D$6)), SUMPRODUCT(KRT_volumes!$Q35:$U35,KRT_volumes!$Q$13:$U$13)+KRT_volumes!$O35,0)</f>
        <v>0</v>
      </c>
      <c r="AB35" s="286">
        <f>IF(AB$11=$D$6, KRT_volumes!$M35,0)</f>
        <v>0</v>
      </c>
      <c r="AC35" s="131"/>
      <c r="AD35" s="287">
        <f t="shared" ref="AD35:AJ37" si="24">SUMIF($H$11:$AB$11,AD$11, $H35:$AB35)</f>
        <v>0</v>
      </c>
      <c r="AE35" s="287">
        <f t="shared" si="24"/>
        <v>0</v>
      </c>
      <c r="AF35" s="287">
        <f t="shared" ca="1" si="24"/>
        <v>498986.73871145665</v>
      </c>
      <c r="AG35" s="287">
        <f t="shared" si="24"/>
        <v>0</v>
      </c>
      <c r="AH35" s="287">
        <f t="shared" si="24"/>
        <v>0</v>
      </c>
      <c r="AI35" s="287">
        <f t="shared" si="24"/>
        <v>0</v>
      </c>
      <c r="AJ35" s="287">
        <f t="shared" si="24"/>
        <v>0</v>
      </c>
      <c r="AK35" s="131"/>
      <c r="AL35" s="287">
        <f ca="1">SUM(AD35:AJ35)</f>
        <v>498986.73871145665</v>
      </c>
    </row>
    <row r="36" spans="1:38">
      <c r="D36" t="s">
        <v>170</v>
      </c>
      <c r="F36" s="12"/>
      <c r="G36" s="103"/>
      <c r="H36" s="288">
        <f>IF(H$11=$D$6, KRT_volumes!$J36*KRT_volumes!$K36,0)</f>
        <v>0</v>
      </c>
      <c r="I36" s="285">
        <f>IF(I$11=IF($D36=$A$5, $D$5, IF(OR($D36="ESV observed compliance", $D36 = $A$7),$D$7, $D$6)), SUMPRODUCT(KRT_volumes!$Q36:$U36,KRT_volumes!$Q$13:$U$13)+KRT_volumes!$O36,0)</f>
        <v>0</v>
      </c>
      <c r="J36" s="286">
        <f>IF(J$11=$D$6, KRT_volumes!$M36,0)</f>
        <v>0</v>
      </c>
      <c r="K36" s="285">
        <f>IF(K$11=$D$6, KRT_volumes!$J36*KRT_volumes!$K36,0)</f>
        <v>0</v>
      </c>
      <c r="L36" s="285">
        <f>IF(L$11=IF($D36=$A$5, $D$5, IF(OR($D36="ESV observed compliance", $D36 = $A$7),$D$7, $D$6)), SUMPRODUCT(KRT_volumes!$Q36:$U36,KRT_volumes!$Q$13:$U$13)+KRT_volumes!$O36,0)</f>
        <v>0</v>
      </c>
      <c r="M36" s="286">
        <f>IF(M$11=$D$6, KRT_volumes!$M36,0)</f>
        <v>0</v>
      </c>
      <c r="N36" s="285">
        <f>IF(N$11=$D$6, KRT_volumes!$J36*KRT_volumes!$K36,0)</f>
        <v>311966.92307719972</v>
      </c>
      <c r="O36" s="285">
        <f ca="1">IF(O$11=IF($D36=$A$5, $D$5, IF(OR($D36="ESV observed compliance", $D36 = $A$7),$D$7, $D$6)), SUMPRODUCT(KRT_volumes!$Q36:$U36,KRT_volumes!$Q$13:$U$13)+KRT_volumes!$O36,0)</f>
        <v>0</v>
      </c>
      <c r="P36" s="286">
        <f>IF(P$11=$D$6, KRT_volumes!$M36,0)</f>
        <v>0</v>
      </c>
      <c r="Q36" s="285">
        <f>IF(Q$11=$D$6, KRT_volumes!$J36*KRT_volumes!$K36,0)</f>
        <v>0</v>
      </c>
      <c r="R36" s="285">
        <f>IF(R$11=IF($D36=$A$5, $D$5, IF(OR($D36="ESV observed compliance", $D36 = $A$7),$D$7, $D$6)), SUMPRODUCT(KRT_volumes!$Q36:$U36,KRT_volumes!$Q$13:$U$13)+KRT_volumes!$O36,0)</f>
        <v>0</v>
      </c>
      <c r="S36" s="286">
        <f>IF(S$11=$D$6, KRT_volumes!$M36,0)</f>
        <v>0</v>
      </c>
      <c r="T36" s="285">
        <f>IF(T$11=$D$6, KRT_volumes!$J36*KRT_volumes!$K36,0)</f>
        <v>0</v>
      </c>
      <c r="U36" s="285">
        <f>IF(U$11=IF($D36=$A$5, $D$5, IF(OR($D36="ESV observed compliance", $D36 = $A$7),$D$7, $D$6)), SUMPRODUCT(KRT_volumes!$Q36:$U36,KRT_volumes!$Q$13:$U$13)+KRT_volumes!$O36,0)</f>
        <v>0</v>
      </c>
      <c r="V36" s="286">
        <f>IF(V$11=$D$6, KRT_volumes!$M36,0)</f>
        <v>0</v>
      </c>
      <c r="W36" s="285">
        <f>IF(W$11=$D$6, KRT_volumes!$J36*KRT_volumes!$K36,0)</f>
        <v>0</v>
      </c>
      <c r="X36" s="285">
        <f>IF(X$11=IF($D36=$A$5, $D$5, IF(OR($D36="ESV observed compliance", $D36 = $A$7),$D$7, $D$6)), SUMPRODUCT(KRT_volumes!$Q36:$U36,KRT_volumes!$Q$13:$U$13)+KRT_volumes!$O36,0)</f>
        <v>0</v>
      </c>
      <c r="Y36" s="286">
        <f>IF(Y$11=$D$6, KRT_volumes!$M36,0)</f>
        <v>0</v>
      </c>
      <c r="Z36" s="285">
        <f>IF(Z$11=$D$6, KRT_volumes!$J36*KRT_volumes!$K36,0)</f>
        <v>0</v>
      </c>
      <c r="AA36" s="285">
        <f>IF(AA$11=IF($D36=$A$5, $D$5, IF(OR($D36="ESV observed compliance", $D36 = $A$7),$D$7, $D$6)), SUMPRODUCT(KRT_volumes!$Q36:$U36,KRT_volumes!$Q$13:$U$13)+KRT_volumes!$O36,0)</f>
        <v>0</v>
      </c>
      <c r="AB36" s="286">
        <f>IF(AB$11=$D$6, KRT_volumes!$M36,0)</f>
        <v>0</v>
      </c>
      <c r="AC36" s="131"/>
      <c r="AD36" s="287">
        <f t="shared" si="24"/>
        <v>0</v>
      </c>
      <c r="AE36" s="287">
        <f t="shared" si="24"/>
        <v>0</v>
      </c>
      <c r="AF36" s="287">
        <f t="shared" ca="1" si="24"/>
        <v>311966.92307719972</v>
      </c>
      <c r="AG36" s="287">
        <f t="shared" si="24"/>
        <v>0</v>
      </c>
      <c r="AH36" s="287">
        <f t="shared" si="24"/>
        <v>0</v>
      </c>
      <c r="AI36" s="287">
        <f t="shared" si="24"/>
        <v>0</v>
      </c>
      <c r="AJ36" s="287">
        <f t="shared" si="24"/>
        <v>0</v>
      </c>
      <c r="AK36" s="131"/>
      <c r="AL36" s="287">
        <f ca="1">SUM(AD36:AJ36)</f>
        <v>311966.92307719972</v>
      </c>
    </row>
    <row r="37" spans="1:38">
      <c r="D37" s="265" t="s">
        <v>166</v>
      </c>
      <c r="F37" s="12"/>
      <c r="G37" s="103"/>
      <c r="H37" s="288">
        <f>IF(H$11=$D$6, KRT_volumes!$J37*KRT_volumes!$K37,0)</f>
        <v>0</v>
      </c>
      <c r="I37" s="285">
        <f>IF(I$11=IF($D37=$A$5, $D$5, IF(OR($D37="ESV observed compliance", $D37 = $A$7),$D$7, $D$6)), SUMPRODUCT(KRT_volumes!$Q37:$U37,KRT_volumes!$Q$13:$U$13)+KRT_volumes!$O37,0)</f>
        <v>0</v>
      </c>
      <c r="J37" s="286">
        <f>IF(J$11=$D$6, KRT_volumes!$M37,0)</f>
        <v>0</v>
      </c>
      <c r="K37" s="285">
        <f>IF(K$11=$D$6, KRT_volumes!$J37*KRT_volumes!$K37,0)</f>
        <v>0</v>
      </c>
      <c r="L37" s="285">
        <f>IF(L$11=IF($D37=$A$5, $D$5, IF(OR($D37="ESV observed compliance", $D37 = $A$7),$D$7, $D$6)), SUMPRODUCT(KRT_volumes!$Q37:$U37,KRT_volumes!$Q$13:$U$13)+KRT_volumes!$O37,0)</f>
        <v>0</v>
      </c>
      <c r="M37" s="286">
        <f>IF(M$11=$D$6, KRT_volumes!$M37,0)</f>
        <v>0</v>
      </c>
      <c r="N37" s="285">
        <f>IF(N$11=$D$6, KRT_volumes!$J37*KRT_volumes!$K37,0)</f>
        <v>46738.951719516539</v>
      </c>
      <c r="O37" s="285">
        <f ca="1">IF(O$11=IF($D37=$A$5, $D$5, IF(OR($D37="ESV observed compliance", $D37 = $A$7),$D$7, $D$6)), SUMPRODUCT(KRT_volumes!$Q37:$U37,KRT_volumes!$Q$13:$U$13)+KRT_volumes!$O37,0)</f>
        <v>37731.081024482446</v>
      </c>
      <c r="P37" s="286">
        <f>IF(P$11=$D$6, KRT_volumes!$M37,0)</f>
        <v>0</v>
      </c>
      <c r="Q37" s="285">
        <f>IF(Q$11=$D$6, KRT_volumes!$J37*KRT_volumes!$K37,0)</f>
        <v>0</v>
      </c>
      <c r="R37" s="285">
        <f>IF(R$11=IF($D37=$A$5, $D$5, IF(OR($D37="ESV observed compliance", $D37 = $A$7),$D$7, $D$6)), SUMPRODUCT(KRT_volumes!$Q37:$U37,KRT_volumes!$Q$13:$U$13)+KRT_volumes!$O37,0)</f>
        <v>0</v>
      </c>
      <c r="S37" s="286">
        <f>IF(S$11=$D$6, KRT_volumes!$M37,0)</f>
        <v>0</v>
      </c>
      <c r="T37" s="285">
        <f>IF(T$11=$D$6, KRT_volumes!$J37*KRT_volumes!$K37,0)</f>
        <v>0</v>
      </c>
      <c r="U37" s="285">
        <f>IF(U$11=IF($D37=$A$5, $D$5, IF(OR($D37="ESV observed compliance", $D37 = $A$7),$D$7, $D$6)), SUMPRODUCT(KRT_volumes!$Q37:$U37,KRT_volumes!$Q$13:$U$13)+KRT_volumes!$O37,0)</f>
        <v>0</v>
      </c>
      <c r="V37" s="286">
        <f>IF(V$11=$D$6, KRT_volumes!$M37,0)</f>
        <v>0</v>
      </c>
      <c r="W37" s="285">
        <f>IF(W$11=$D$6, KRT_volumes!$J37*KRT_volumes!$K37,0)</f>
        <v>0</v>
      </c>
      <c r="X37" s="285">
        <f>IF(X$11=IF($D37=$A$5, $D$5, IF(OR($D37="ESV observed compliance", $D37 = $A$7),$D$7, $D$6)), SUMPRODUCT(KRT_volumes!$Q37:$U37,KRT_volumes!$Q$13:$U$13)+KRT_volumes!$O37,0)</f>
        <v>0</v>
      </c>
      <c r="Y37" s="286">
        <f>IF(Y$11=$D$6, KRT_volumes!$M37,0)</f>
        <v>0</v>
      </c>
      <c r="Z37" s="285">
        <f>IF(Z$11=$D$6, KRT_volumes!$J37*KRT_volumes!$K37,0)</f>
        <v>0</v>
      </c>
      <c r="AA37" s="285">
        <f>IF(AA$11=IF($D37=$A$5, $D$5, IF(OR($D37="ESV observed compliance", $D37 = $A$7),$D$7, $D$6)), SUMPRODUCT(KRT_volumes!$Q37:$U37,KRT_volumes!$Q$13:$U$13)+KRT_volumes!$O37,0)</f>
        <v>0</v>
      </c>
      <c r="AB37" s="286">
        <f>IF(AB$11=$D$6, KRT_volumes!$M37,0)</f>
        <v>0</v>
      </c>
      <c r="AC37" s="131"/>
      <c r="AD37" s="287">
        <f t="shared" si="24"/>
        <v>0</v>
      </c>
      <c r="AE37" s="287">
        <f t="shared" si="24"/>
        <v>0</v>
      </c>
      <c r="AF37" s="287">
        <f t="shared" ca="1" si="24"/>
        <v>84470.032743998978</v>
      </c>
      <c r="AG37" s="287">
        <f t="shared" si="24"/>
        <v>0</v>
      </c>
      <c r="AH37" s="287">
        <f t="shared" si="24"/>
        <v>0</v>
      </c>
      <c r="AI37" s="287">
        <f t="shared" si="24"/>
        <v>0</v>
      </c>
      <c r="AJ37" s="287">
        <f t="shared" si="24"/>
        <v>0</v>
      </c>
      <c r="AK37" s="131"/>
      <c r="AL37" s="287">
        <f ca="1">SUM(AD37:AJ37)</f>
        <v>84470.032743998978</v>
      </c>
    </row>
    <row r="38" spans="1:38">
      <c r="D38" s="265" t="s">
        <v>187</v>
      </c>
      <c r="F38" s="12"/>
      <c r="G38" s="103"/>
      <c r="H38" s="288">
        <f>IF(H$11=$D$6, KRT_volumes!$J38*KRT_volumes!$K38,0)</f>
        <v>0</v>
      </c>
      <c r="I38" s="285">
        <f>IF(I$11=IF($D38=$A$5, $D$5, IF(OR($D38="ESV observed compliance", $D38 = $A$7),$D$7, $D$6)), SUMPRODUCT(KRT_volumes!$Q38:$U38,KRT_volumes!$Q$13:$U$13)+KRT_volumes!$O38,0)</f>
        <v>0</v>
      </c>
      <c r="J38" s="286">
        <f>IF(J$11=$D$6, KRT_volumes!$M38,0)</f>
        <v>0</v>
      </c>
      <c r="K38" s="285">
        <f>IF(K$11=$D$6, KRT_volumes!$J38*KRT_volumes!$K38,0)</f>
        <v>0</v>
      </c>
      <c r="L38" s="285">
        <f>IF(L$11=IF($D38=$A$5, $D$5, IF(OR($D38="ESV observed compliance", $D38 = $A$7),$D$7, $D$6)), SUMPRODUCT(KRT_volumes!$Q38:$U38,KRT_volumes!$Q$13:$U$13)+KRT_volumes!$O38,0)</f>
        <v>0</v>
      </c>
      <c r="M38" s="286">
        <f>IF(M$11=$D$6, KRT_volumes!$M38,0)</f>
        <v>0</v>
      </c>
      <c r="N38" s="285">
        <f>IF(N$11=$D$6, KRT_volumes!$J38*KRT_volumes!$K38,0)</f>
        <v>205755.38409400184</v>
      </c>
      <c r="O38" s="285">
        <f ca="1">IF(O$11=IF($D38=$A$5, $D$5, IF(OR($D38="ESV observed compliance", $D38 = $A$7),$D$7, $D$6)), SUMPRODUCT(KRT_volumes!$Q38:$U38,KRT_volumes!$Q$13:$U$13)+KRT_volumes!$O38,0)</f>
        <v>0</v>
      </c>
      <c r="P38" s="286">
        <f>IF(P$11=$D$6, KRT_volumes!$M38,0)</f>
        <v>0</v>
      </c>
      <c r="Q38" s="285">
        <f>IF(Q$11=$D$6, KRT_volumes!$J38*KRT_volumes!$K38,0)</f>
        <v>0</v>
      </c>
      <c r="R38" s="285">
        <f>IF(R$11=IF($D38=$A$5, $D$5, IF(OR($D38="ESV observed compliance", $D38 = $A$7),$D$7, $D$6)), SUMPRODUCT(KRT_volumes!$Q38:$U38,KRT_volumes!$Q$13:$U$13)+KRT_volumes!$O38,0)</f>
        <v>0</v>
      </c>
      <c r="S38" s="286">
        <f>IF(S$11=$D$6, KRT_volumes!$M38,0)</f>
        <v>0</v>
      </c>
      <c r="T38" s="285">
        <f>IF(T$11=$D$6, KRT_volumes!$J38*KRT_volumes!$K38,0)</f>
        <v>0</v>
      </c>
      <c r="U38" s="285">
        <f>IF(U$11=IF($D38=$A$5, $D$5, IF(OR($D38="ESV observed compliance", $D38 = $A$7),$D$7, $D$6)), SUMPRODUCT(KRT_volumes!$Q38:$U38,KRT_volumes!$Q$13:$U$13)+KRT_volumes!$O38,0)</f>
        <v>0</v>
      </c>
      <c r="V38" s="286">
        <f>IF(V$11=$D$6, KRT_volumes!$M38,0)</f>
        <v>0</v>
      </c>
      <c r="W38" s="285">
        <f>IF(W$11=$D$6, KRT_volumes!$J38*KRT_volumes!$K38,0)</f>
        <v>0</v>
      </c>
      <c r="X38" s="285">
        <f>IF(X$11=IF($D38=$A$5, $D$5, IF(OR($D38="ESV observed compliance", $D38 = $A$7),$D$7, $D$6)), SUMPRODUCT(KRT_volumes!$Q38:$U38,KRT_volumes!$Q$13:$U$13)+KRT_volumes!$O38,0)</f>
        <v>0</v>
      </c>
      <c r="Y38" s="286">
        <f>IF(Y$11=$D$6, KRT_volumes!$M38,0)</f>
        <v>0</v>
      </c>
      <c r="Z38" s="285">
        <f>IF(Z$11=$D$6, KRT_volumes!$J38*KRT_volumes!$K38,0)</f>
        <v>0</v>
      </c>
      <c r="AA38" s="285">
        <f>IF(AA$11=IF($D38=$A$5, $D$5, IF(OR($D38="ESV observed compliance", $D38 = $A$7),$D$7, $D$6)), SUMPRODUCT(KRT_volumes!$Q38:$U38,KRT_volumes!$Q$13:$U$13)+KRT_volumes!$O38,0)</f>
        <v>0</v>
      </c>
      <c r="AB38" s="286">
        <f>IF(AB$11=$D$6, KRT_volumes!$M38,0)</f>
        <v>0</v>
      </c>
      <c r="AC38" s="131"/>
      <c r="AD38" s="287">
        <f t="shared" si="21"/>
        <v>0</v>
      </c>
      <c r="AE38" s="287">
        <f t="shared" si="21"/>
        <v>0</v>
      </c>
      <c r="AF38" s="287">
        <f t="shared" ca="1" si="21"/>
        <v>205755.38409400184</v>
      </c>
      <c r="AG38" s="287">
        <f t="shared" si="21"/>
        <v>0</v>
      </c>
      <c r="AH38" s="287">
        <f t="shared" si="21"/>
        <v>0</v>
      </c>
      <c r="AI38" s="287">
        <f t="shared" si="21"/>
        <v>0</v>
      </c>
      <c r="AJ38" s="287">
        <f t="shared" si="21"/>
        <v>0</v>
      </c>
      <c r="AK38" s="131"/>
      <c r="AL38" s="287">
        <f t="shared" ca="1" si="22"/>
        <v>205755.38409400184</v>
      </c>
    </row>
    <row r="39" spans="1:38" s="265" customFormat="1">
      <c r="F39" s="12"/>
      <c r="G39" s="103"/>
      <c r="H39" s="18"/>
      <c r="I39" s="18"/>
      <c r="J39" s="103"/>
      <c r="K39" s="18"/>
      <c r="L39" s="18"/>
      <c r="M39" s="103"/>
      <c r="N39" s="18"/>
      <c r="O39" s="18"/>
      <c r="P39" s="103"/>
      <c r="Q39" s="18"/>
      <c r="R39" s="18"/>
      <c r="S39" s="103"/>
      <c r="T39" s="18"/>
      <c r="U39" s="18"/>
      <c r="V39" s="103"/>
      <c r="W39" s="18"/>
      <c r="X39" s="18"/>
      <c r="Y39" s="103"/>
      <c r="Z39" s="18"/>
      <c r="AA39" s="18"/>
      <c r="AB39" s="103"/>
      <c r="AD39" s="110"/>
      <c r="AE39" s="110"/>
      <c r="AF39" s="110"/>
      <c r="AG39" s="110"/>
      <c r="AH39" s="110"/>
      <c r="AI39" s="110"/>
      <c r="AJ39" s="110"/>
      <c r="AL39" s="110"/>
    </row>
    <row r="40" spans="1:38">
      <c r="D40" s="265"/>
      <c r="F40" s="12"/>
      <c r="G40" s="103"/>
      <c r="H40" s="18"/>
      <c r="I40" s="18"/>
      <c r="J40" s="103"/>
      <c r="K40" s="18"/>
      <c r="L40" s="18"/>
      <c r="M40" s="103"/>
      <c r="N40" s="18"/>
      <c r="O40" s="18"/>
      <c r="P40" s="103"/>
      <c r="Q40" s="18"/>
      <c r="R40" s="18"/>
      <c r="S40" s="103"/>
      <c r="T40" s="18"/>
      <c r="U40" s="18"/>
      <c r="V40" s="103"/>
      <c r="W40" s="18"/>
      <c r="X40" s="18"/>
      <c r="Y40" s="103"/>
      <c r="Z40" s="18"/>
      <c r="AA40" s="18"/>
      <c r="AB40" s="103"/>
      <c r="AC40" s="265"/>
      <c r="AD40" s="110"/>
      <c r="AE40" s="110"/>
      <c r="AF40" s="110"/>
      <c r="AG40" s="110"/>
      <c r="AH40" s="110"/>
      <c r="AI40" s="110"/>
      <c r="AJ40" s="110"/>
      <c r="AK40" s="265"/>
      <c r="AL40" s="110"/>
    </row>
    <row r="41" spans="1:38" ht="15">
      <c r="A41" s="18"/>
      <c r="B41" s="9" t="s">
        <v>7</v>
      </c>
      <c r="C41" s="18"/>
      <c r="D41" s="18"/>
      <c r="F41" s="12"/>
      <c r="G41" s="103"/>
      <c r="H41" s="18"/>
      <c r="I41" s="18"/>
      <c r="J41" s="103"/>
      <c r="K41" s="18"/>
      <c r="L41" s="18"/>
      <c r="M41" s="103"/>
      <c r="N41" s="18"/>
      <c r="O41" s="18"/>
      <c r="P41" s="103"/>
      <c r="Q41" s="18"/>
      <c r="R41" s="18"/>
      <c r="S41" s="103"/>
      <c r="T41" s="18"/>
      <c r="U41" s="18"/>
      <c r="V41" s="103"/>
      <c r="W41" s="18"/>
      <c r="X41" s="18"/>
      <c r="Y41" s="103"/>
      <c r="Z41" s="18"/>
      <c r="AA41" s="18"/>
      <c r="AB41" s="103"/>
      <c r="AC41" s="265"/>
      <c r="AD41" s="110"/>
      <c r="AE41" s="110"/>
      <c r="AF41" s="110"/>
      <c r="AG41" s="110"/>
      <c r="AH41" s="110"/>
      <c r="AI41" s="110"/>
      <c r="AJ41" s="110"/>
      <c r="AK41" s="265"/>
      <c r="AL41" s="110"/>
    </row>
    <row r="42" spans="1:38">
      <c r="C42" s="10" t="s">
        <v>8</v>
      </c>
      <c r="D42" s="265"/>
      <c r="F42" s="12"/>
      <c r="G42" s="103"/>
      <c r="H42" s="18"/>
      <c r="I42" s="18"/>
      <c r="J42" s="103"/>
      <c r="K42" s="18"/>
      <c r="L42" s="18"/>
      <c r="M42" s="103"/>
      <c r="N42" s="18"/>
      <c r="O42" s="18"/>
      <c r="P42" s="103"/>
      <c r="Q42" s="18"/>
      <c r="R42" s="18"/>
      <c r="S42" s="103"/>
      <c r="T42" s="18"/>
      <c r="U42" s="18"/>
      <c r="V42" s="103"/>
      <c r="W42" s="18"/>
      <c r="X42" s="18"/>
      <c r="Y42" s="103"/>
      <c r="Z42" s="18"/>
      <c r="AA42" s="18"/>
      <c r="AB42" s="103"/>
      <c r="AC42" s="265"/>
      <c r="AD42" s="110"/>
      <c r="AE42" s="110"/>
      <c r="AF42" s="110"/>
      <c r="AG42" s="110"/>
      <c r="AH42" s="110"/>
      <c r="AI42" s="110"/>
      <c r="AJ42" s="110"/>
      <c r="AK42" s="265"/>
      <c r="AL42" s="110"/>
    </row>
    <row r="43" spans="1:38">
      <c r="D43" s="265" t="s">
        <v>9</v>
      </c>
      <c r="F43" s="12"/>
      <c r="G43" s="103"/>
      <c r="H43" s="288">
        <f>IF(H$11=$D$6, KRT_volumes!$J43*KRT_volumes!$K43,0)</f>
        <v>0</v>
      </c>
      <c r="I43" s="285">
        <f>IF(I$11=IF($D43=$A$5, $D$5, IF(OR($D43="ESV observed compliance", $D43 = $A$7),$D$7, $D$6)), SUMPRODUCT(KRT_volumes!$Q43:$U43,KRT_volumes!$Q$13:$U$13)+KRT_volumes!$O43,0)</f>
        <v>0</v>
      </c>
      <c r="J43" s="286">
        <f>IF(J$11=$D$6, KRT_volumes!$M43,0)</f>
        <v>0</v>
      </c>
      <c r="K43" s="285">
        <f>IF(K$11=$D$6, KRT_volumes!$J43*KRT_volumes!$K43,0)</f>
        <v>0</v>
      </c>
      <c r="L43" s="285">
        <f>IF(L$11=IF($D43=$A$5, $D$5, IF(OR($D43="ESV observed compliance", $D43 = $A$7),$D$7, $D$6)), SUMPRODUCT(KRT_volumes!$Q43:$U43,KRT_volumes!$Q$13:$U$13)+KRT_volumes!$O43,0)</f>
        <v>0</v>
      </c>
      <c r="M43" s="286">
        <f>IF(M$11=$D$6, KRT_volumes!$M43,0)</f>
        <v>0</v>
      </c>
      <c r="N43" s="285">
        <f>IF(N$11=$D$6, KRT_volumes!$J43*KRT_volumes!$K43,0)</f>
        <v>1159366.9999999946</v>
      </c>
      <c r="O43" s="285">
        <f ca="1">IF(O$11=IF($D43=$A$5, $D$5, IF(OR($D43="ESV observed compliance", $D43 = $A$7),$D$7, $D$6)), SUMPRODUCT(KRT_volumes!$Q43:$U43,KRT_volumes!$Q$13:$U$13)+KRT_volumes!$O43,0)</f>
        <v>1251257.352096067</v>
      </c>
      <c r="P43" s="286">
        <f>IF(P$11=$D$6, KRT_volumes!$M43,0)</f>
        <v>0</v>
      </c>
      <c r="Q43" s="285">
        <f>IF(Q$11=$D$6, KRT_volumes!$J43*KRT_volumes!$K43,0)</f>
        <v>0</v>
      </c>
      <c r="R43" s="285">
        <f>IF(R$11=IF($D43=$A$5, $D$5, IF(OR($D43="ESV observed compliance", $D43 = $A$7),$D$7, $D$6)), SUMPRODUCT(KRT_volumes!$Q43:$U43,KRT_volumes!$Q$13:$U$13)+KRT_volumes!$O43,0)</f>
        <v>0</v>
      </c>
      <c r="S43" s="286">
        <f>IF(S$11=$D$6, KRT_volumes!$M43,0)</f>
        <v>0</v>
      </c>
      <c r="T43" s="285">
        <f>IF(T$11=$D$6, KRT_volumes!$J43*KRT_volumes!$K43,0)</f>
        <v>0</v>
      </c>
      <c r="U43" s="285">
        <f>IF(U$11=IF($D43=$A$5, $D$5, IF(OR($D43="ESV observed compliance", $D43 = $A$7),$D$7, $D$6)), SUMPRODUCT(KRT_volumes!$Q43:$U43,KRT_volumes!$Q$13:$U$13)+KRT_volumes!$O43,0)</f>
        <v>0</v>
      </c>
      <c r="V43" s="286">
        <f>IF(V$11=$D$6, KRT_volumes!$M43,0)</f>
        <v>0</v>
      </c>
      <c r="W43" s="285">
        <f>IF(W$11=$D$6, KRT_volumes!$J43*KRT_volumes!$K43,0)</f>
        <v>0</v>
      </c>
      <c r="X43" s="285">
        <f>IF(X$11=IF($D43=$A$5, $D$5, IF(OR($D43="ESV observed compliance", $D43 = $A$7),$D$7, $D$6)), SUMPRODUCT(KRT_volumes!$Q43:$U43,KRT_volumes!$Q$13:$U$13)+KRT_volumes!$O43,0)</f>
        <v>0</v>
      </c>
      <c r="Y43" s="286">
        <f>IF(Y$11=$D$6, KRT_volumes!$M43,0)</f>
        <v>0</v>
      </c>
      <c r="Z43" s="285">
        <f>IF(Z$11=$D$6, KRT_volumes!$J43*KRT_volumes!$K43,0)</f>
        <v>0</v>
      </c>
      <c r="AA43" s="285">
        <f>IF(AA$11=IF($D43=$A$5, $D$5, IF(OR($D43="ESV observed compliance", $D43 = $A$7),$D$7, $D$6)), SUMPRODUCT(KRT_volumes!$Q43:$U43,KRT_volumes!$Q$13:$U$13)+KRT_volumes!$O43,0)</f>
        <v>0</v>
      </c>
      <c r="AB43" s="286">
        <f>IF(AB$11=$D$6, KRT_volumes!$M43,0)</f>
        <v>0</v>
      </c>
      <c r="AC43" s="131"/>
      <c r="AD43" s="287">
        <f t="shared" ref="AD43:AJ47" si="25">SUMIF($H$11:$AB$11,AD$11, $H43:$AB43)</f>
        <v>0</v>
      </c>
      <c r="AE43" s="287">
        <f t="shared" si="25"/>
        <v>0</v>
      </c>
      <c r="AF43" s="287">
        <f t="shared" ca="1" si="25"/>
        <v>2410624.3520960617</v>
      </c>
      <c r="AG43" s="287">
        <f t="shared" si="25"/>
        <v>0</v>
      </c>
      <c r="AH43" s="287">
        <f t="shared" si="25"/>
        <v>0</v>
      </c>
      <c r="AI43" s="287">
        <f t="shared" si="25"/>
        <v>0</v>
      </c>
      <c r="AJ43" s="287">
        <f t="shared" si="25"/>
        <v>0</v>
      </c>
      <c r="AK43" s="131"/>
      <c r="AL43" s="287">
        <f t="shared" ref="AL43" ca="1" si="26">SUM(AD43:AJ43)</f>
        <v>2410624.3520960617</v>
      </c>
    </row>
    <row r="44" spans="1:38">
      <c r="D44" s="265" t="s">
        <v>10</v>
      </c>
      <c r="F44" s="12"/>
      <c r="G44" s="103"/>
      <c r="H44" s="288">
        <f>IF(H$11=$D$6, KRT_volumes!$J44*KRT_volumes!$K44,0)</f>
        <v>0</v>
      </c>
      <c r="I44" s="285">
        <f>IF(I$11=IF($D44=$A$5, $D$5, IF(OR($D44="ESV observed compliance", $D44 = $A$7),$D$7, $D$6)), SUMPRODUCT(KRT_volumes!$Q44:$U44,KRT_volumes!$Q$13:$U$13)+KRT_volumes!$O44,0)</f>
        <v>0</v>
      </c>
      <c r="J44" s="286">
        <f>IF(J$11=$D$6, KRT_volumes!$M44,0)</f>
        <v>0</v>
      </c>
      <c r="K44" s="285">
        <f>IF(K$11=$D$6, KRT_volumes!$J44*KRT_volumes!$K44,0)</f>
        <v>0</v>
      </c>
      <c r="L44" s="285">
        <f>IF(L$11=IF($D44=$A$5, $D$5, IF(OR($D44="ESV observed compliance", $D44 = $A$7),$D$7, $D$6)), SUMPRODUCT(KRT_volumes!$Q44:$U44,KRT_volumes!$Q$13:$U$13)+KRT_volumes!$O44,0)</f>
        <v>0</v>
      </c>
      <c r="M44" s="286">
        <f>IF(M$11=$D$6, KRT_volumes!$M44,0)</f>
        <v>0</v>
      </c>
      <c r="N44" s="285">
        <f>IF(N$11=$D$6, KRT_volumes!$J44*KRT_volumes!$K44,0)</f>
        <v>144920.96541040076</v>
      </c>
      <c r="O44" s="285">
        <f ca="1">IF(O$11=IF($D44=$A$5, $D$5, IF(OR($D44="ESV observed compliance", $D44 = $A$7),$D$7, $D$6)), SUMPRODUCT(KRT_volumes!$Q44:$U44,KRT_volumes!$Q$13:$U$13)+KRT_volumes!$O44,0)</f>
        <v>0</v>
      </c>
      <c r="P44" s="286">
        <f>IF(P$11=$D$6, KRT_volumes!$M44,0)</f>
        <v>0</v>
      </c>
      <c r="Q44" s="285">
        <f>IF(Q$11=$D$6, KRT_volumes!$J44*KRT_volumes!$K44,0)</f>
        <v>0</v>
      </c>
      <c r="R44" s="285">
        <f>IF(R$11=IF($D44=$A$5, $D$5, IF(OR($D44="ESV observed compliance", $D44 = $A$7),$D$7, $D$6)), SUMPRODUCT(KRT_volumes!$Q44:$U44,KRT_volumes!$Q$13:$U$13)+KRT_volumes!$O44,0)</f>
        <v>0</v>
      </c>
      <c r="S44" s="286">
        <f>IF(S$11=$D$6, KRT_volumes!$M44,0)</f>
        <v>0</v>
      </c>
      <c r="T44" s="285">
        <f>IF(T$11=$D$6, KRT_volumes!$J44*KRT_volumes!$K44,0)</f>
        <v>0</v>
      </c>
      <c r="U44" s="285">
        <f>IF(U$11=IF($D44=$A$5, $D$5, IF(OR($D44="ESV observed compliance", $D44 = $A$7),$D$7, $D$6)), SUMPRODUCT(KRT_volumes!$Q44:$U44,KRT_volumes!$Q$13:$U$13)+KRT_volumes!$O44,0)</f>
        <v>0</v>
      </c>
      <c r="V44" s="286">
        <f>IF(V$11=$D$6, KRT_volumes!$M44,0)</f>
        <v>0</v>
      </c>
      <c r="W44" s="285">
        <f>IF(W$11=$D$6, KRT_volumes!$J44*KRT_volumes!$K44,0)</f>
        <v>0</v>
      </c>
      <c r="X44" s="285">
        <f>IF(X$11=IF($D44=$A$5, $D$5, IF(OR($D44="ESV observed compliance", $D44 = $A$7),$D$7, $D$6)), SUMPRODUCT(KRT_volumes!$Q44:$U44,KRT_volumes!$Q$13:$U$13)+KRT_volumes!$O44,0)</f>
        <v>0</v>
      </c>
      <c r="Y44" s="286">
        <f>IF(Y$11=$D$6, KRT_volumes!$M44,0)</f>
        <v>0</v>
      </c>
      <c r="Z44" s="285">
        <f>IF(Z$11=$D$6, KRT_volumes!$J44*KRT_volumes!$K44,0)</f>
        <v>0</v>
      </c>
      <c r="AA44" s="285">
        <f>IF(AA$11=IF($D44=$A$5, $D$5, IF(OR($D44="ESV observed compliance", $D44 = $A$7),$D$7, $D$6)), SUMPRODUCT(KRT_volumes!$Q44:$U44,KRT_volumes!$Q$13:$U$13)+KRT_volumes!$O44,0)</f>
        <v>0</v>
      </c>
      <c r="AB44" s="286">
        <f>IF(AB$11=$D$6, KRT_volumes!$M44,0)</f>
        <v>0</v>
      </c>
      <c r="AC44" s="131"/>
      <c r="AD44" s="287">
        <f t="shared" si="25"/>
        <v>0</v>
      </c>
      <c r="AE44" s="287">
        <f t="shared" si="25"/>
        <v>0</v>
      </c>
      <c r="AF44" s="287">
        <f t="shared" ca="1" si="25"/>
        <v>144920.96541040076</v>
      </c>
      <c r="AG44" s="287">
        <f t="shared" si="25"/>
        <v>0</v>
      </c>
      <c r="AH44" s="287">
        <f t="shared" si="25"/>
        <v>0</v>
      </c>
      <c r="AI44" s="287">
        <f t="shared" si="25"/>
        <v>0</v>
      </c>
      <c r="AJ44" s="287">
        <f t="shared" si="25"/>
        <v>0</v>
      </c>
      <c r="AK44" s="131"/>
      <c r="AL44" s="287">
        <f t="shared" ref="AL44:AL47" ca="1" si="27">SUM(AD44:AJ44)</f>
        <v>144920.96541040076</v>
      </c>
    </row>
    <row r="45" spans="1:38">
      <c r="D45" s="265" t="s">
        <v>167</v>
      </c>
      <c r="F45" s="12"/>
      <c r="G45" s="103"/>
      <c r="H45" s="288">
        <f>IF(H$11=$D$6, KRT_volumes!$J45*KRT_volumes!$K45,0)</f>
        <v>0</v>
      </c>
      <c r="I45" s="285">
        <f>IF(I$11=IF($D45=$A$5, $D$5, IF(OR($D45="ESV observed compliance", $D45 = $A$7),$D$7, $D$6)), SUMPRODUCT(KRT_volumes!$Q45:$U45,KRT_volumes!$Q$13:$U$13)+KRT_volumes!$O45,0)</f>
        <v>0</v>
      </c>
      <c r="J45" s="286">
        <f>IF(J$11=$D$6, KRT_volumes!$M45,0)</f>
        <v>0</v>
      </c>
      <c r="K45" s="285">
        <f>IF(K$11=$D$6, KRT_volumes!$J45*KRT_volumes!$K45,0)</f>
        <v>0</v>
      </c>
      <c r="L45" s="285">
        <f>IF(L$11=IF($D45=$A$5, $D$5, IF(OR($D45="ESV observed compliance", $D45 = $A$7),$D$7, $D$6)), SUMPRODUCT(KRT_volumes!$Q45:$U45,KRT_volumes!$Q$13:$U$13)+KRT_volumes!$O45,0)</f>
        <v>0</v>
      </c>
      <c r="M45" s="286">
        <f>IF(M$11=$D$6, KRT_volumes!$M45,0)</f>
        <v>0</v>
      </c>
      <c r="N45" s="285">
        <f>IF(N$11=$D$6, KRT_volumes!$J45*KRT_volumes!$K45,0)</f>
        <v>0</v>
      </c>
      <c r="O45" s="285">
        <f ca="1">IF(O$11=IF($D45=$A$5, $D$5, IF(OR($D45="ESV observed compliance", $D45 = $A$7),$D$7, $D$6)), SUMPRODUCT(KRT_volumes!$Q45:$U45,KRT_volumes!$Q$13:$U$13)+KRT_volumes!$O45,0)</f>
        <v>0</v>
      </c>
      <c r="P45" s="286">
        <f>IF(P$11=$D$6, KRT_volumes!$M45,0)</f>
        <v>0</v>
      </c>
      <c r="Q45" s="285">
        <f>IF(Q$11=$D$6, KRT_volumes!$J45*KRT_volumes!$K45,0)</f>
        <v>0</v>
      </c>
      <c r="R45" s="285">
        <f>IF(R$11=IF($D45=$A$5, $D$5, IF(OR($D45="ESV observed compliance", $D45 = $A$7),$D$7, $D$6)), SUMPRODUCT(KRT_volumes!$Q45:$U45,KRT_volumes!$Q$13:$U$13)+KRT_volumes!$O45,0)</f>
        <v>0</v>
      </c>
      <c r="S45" s="286">
        <f>IF(S$11=$D$6, KRT_volumes!$M45,0)</f>
        <v>0</v>
      </c>
      <c r="T45" s="285">
        <f>IF(T$11=$D$6, KRT_volumes!$J45*KRT_volumes!$K45,0)</f>
        <v>0</v>
      </c>
      <c r="U45" s="285">
        <f>IF(U$11=IF($D45=$A$5, $D$5, IF(OR($D45="ESV observed compliance", $D45 = $A$7),$D$7, $D$6)), SUMPRODUCT(KRT_volumes!$Q45:$U45,KRT_volumes!$Q$13:$U$13)+KRT_volumes!$O45,0)</f>
        <v>0</v>
      </c>
      <c r="V45" s="286">
        <f>IF(V$11=$D$6, KRT_volumes!$M45,0)</f>
        <v>0</v>
      </c>
      <c r="W45" s="285">
        <f>IF(W$11=$D$6, KRT_volumes!$J45*KRT_volumes!$K45,0)</f>
        <v>0</v>
      </c>
      <c r="X45" s="285">
        <f>IF(X$11=IF($D45=$A$5, $D$5, IF(OR($D45="ESV observed compliance", $D45 = $A$7),$D$7, $D$6)), SUMPRODUCT(KRT_volumes!$Q45:$U45,KRT_volumes!$Q$13:$U$13)+KRT_volumes!$O45,0)</f>
        <v>0</v>
      </c>
      <c r="Y45" s="286">
        <f>IF(Y$11=$D$6, KRT_volumes!$M45,0)</f>
        <v>0</v>
      </c>
      <c r="Z45" s="285">
        <f>IF(Z$11=$D$6, KRT_volumes!$J45*KRT_volumes!$K45,0)</f>
        <v>0</v>
      </c>
      <c r="AA45" s="285">
        <f>IF(AA$11=IF($D45=$A$5, $D$5, IF(OR($D45="ESV observed compliance", $D45 = $A$7),$D$7, $D$6)), SUMPRODUCT(KRT_volumes!$Q45:$U45,KRT_volumes!$Q$13:$U$13)+KRT_volumes!$O45,0)</f>
        <v>0</v>
      </c>
      <c r="AB45" s="286">
        <f>IF(AB$11=$D$6, KRT_volumes!$M45,0)</f>
        <v>0</v>
      </c>
      <c r="AC45" s="131"/>
      <c r="AD45" s="287">
        <f t="shared" si="25"/>
        <v>0</v>
      </c>
      <c r="AE45" s="287">
        <f t="shared" si="25"/>
        <v>0</v>
      </c>
      <c r="AF45" s="287">
        <f t="shared" ca="1" si="25"/>
        <v>0</v>
      </c>
      <c r="AG45" s="287">
        <f t="shared" si="25"/>
        <v>0</v>
      </c>
      <c r="AH45" s="287">
        <f t="shared" si="25"/>
        <v>0</v>
      </c>
      <c r="AI45" s="287">
        <f t="shared" si="25"/>
        <v>0</v>
      </c>
      <c r="AJ45" s="287">
        <f t="shared" si="25"/>
        <v>0</v>
      </c>
      <c r="AK45" s="131"/>
      <c r="AL45" s="287">
        <f t="shared" ca="1" si="27"/>
        <v>0</v>
      </c>
    </row>
    <row r="46" spans="1:38">
      <c r="D46" s="265" t="s">
        <v>11</v>
      </c>
      <c r="F46" s="12"/>
      <c r="G46" s="103"/>
      <c r="H46" s="288">
        <f>IF(H$11=$D$6, KRT_volumes!$J46*KRT_volumes!$K46,0)</f>
        <v>0</v>
      </c>
      <c r="I46" s="285">
        <f>IF(I$11=IF($D46=$A$5, $D$5, IF(OR($D46="ESV observed compliance", $D46 = $A$7),$D$7, $D$6)), SUMPRODUCT(KRT_volumes!$Q46:$U46,KRT_volumes!$Q$13:$U$13)+KRT_volumes!$O46,0)</f>
        <v>0</v>
      </c>
      <c r="J46" s="286">
        <f>IF(J$11=$D$6, KRT_volumes!$M46,0)</f>
        <v>0</v>
      </c>
      <c r="K46" s="285">
        <f>IF(K$11=$D$6, KRT_volumes!$J46*KRT_volumes!$K46,0)</f>
        <v>0</v>
      </c>
      <c r="L46" s="285">
        <f>IF(L$11=IF($D46=$A$5, $D$5, IF(OR($D46="ESV observed compliance", $D46 = $A$7),$D$7, $D$6)), SUMPRODUCT(KRT_volumes!$Q46:$U46,KRT_volumes!$Q$13:$U$13)+KRT_volumes!$O46,0)</f>
        <v>0</v>
      </c>
      <c r="M46" s="286">
        <f>IF(M$11=$D$6, KRT_volumes!$M46,0)</f>
        <v>0</v>
      </c>
      <c r="N46" s="285">
        <f>IF(N$11=$D$6, KRT_volumes!$J46*KRT_volumes!$K46,0)</f>
        <v>133618.6370854995</v>
      </c>
      <c r="O46" s="285">
        <f ca="1">IF(O$11=IF($D46=$A$5, $D$5, IF(OR($D46="ESV observed compliance", $D46 = $A$7),$D$7, $D$6)), SUMPRODUCT(KRT_volumes!$Q46:$U46,KRT_volumes!$Q$13:$U$13)+KRT_volumes!$O46,0)</f>
        <v>0</v>
      </c>
      <c r="P46" s="286">
        <f>IF(P$11=$D$6, KRT_volumes!$M46,0)</f>
        <v>0</v>
      </c>
      <c r="Q46" s="285">
        <f>IF(Q$11=$D$6, KRT_volumes!$J46*KRT_volumes!$K46,0)</f>
        <v>0</v>
      </c>
      <c r="R46" s="285">
        <f>IF(R$11=IF($D46=$A$5, $D$5, IF(OR($D46="ESV observed compliance", $D46 = $A$7),$D$7, $D$6)), SUMPRODUCT(KRT_volumes!$Q46:$U46,KRT_volumes!$Q$13:$U$13)+KRT_volumes!$O46,0)</f>
        <v>0</v>
      </c>
      <c r="S46" s="286">
        <f>IF(S$11=$D$6, KRT_volumes!$M46,0)</f>
        <v>0</v>
      </c>
      <c r="T46" s="285">
        <f>IF(T$11=$D$6, KRT_volumes!$J46*KRT_volumes!$K46,0)</f>
        <v>0</v>
      </c>
      <c r="U46" s="285">
        <f>IF(U$11=IF($D46=$A$5, $D$5, IF(OR($D46="ESV observed compliance", $D46 = $A$7),$D$7, $D$6)), SUMPRODUCT(KRT_volumes!$Q46:$U46,KRT_volumes!$Q$13:$U$13)+KRT_volumes!$O46,0)</f>
        <v>0</v>
      </c>
      <c r="V46" s="286">
        <f>IF(V$11=$D$6, KRT_volumes!$M46,0)</f>
        <v>0</v>
      </c>
      <c r="W46" s="285">
        <f>IF(W$11=$D$6, KRT_volumes!$J46*KRT_volumes!$K46,0)</f>
        <v>0</v>
      </c>
      <c r="X46" s="285">
        <f>IF(X$11=IF($D46=$A$5, $D$5, IF(OR($D46="ESV observed compliance", $D46 = $A$7),$D$7, $D$6)), SUMPRODUCT(KRT_volumes!$Q46:$U46,KRT_volumes!$Q$13:$U$13)+KRT_volumes!$O46,0)</f>
        <v>0</v>
      </c>
      <c r="Y46" s="286">
        <f>IF(Y$11=$D$6, KRT_volumes!$M46,0)</f>
        <v>0</v>
      </c>
      <c r="Z46" s="285">
        <f>IF(Z$11=$D$6, KRT_volumes!$J46*KRT_volumes!$K46,0)</f>
        <v>0</v>
      </c>
      <c r="AA46" s="285">
        <f>IF(AA$11=IF($D46=$A$5, $D$5, IF(OR($D46="ESV observed compliance", $D46 = $A$7),$D$7, $D$6)), SUMPRODUCT(KRT_volumes!$Q46:$U46,KRT_volumes!$Q$13:$U$13)+KRT_volumes!$O46,0)</f>
        <v>0</v>
      </c>
      <c r="AB46" s="286">
        <f>IF(AB$11=$D$6, KRT_volumes!$M46,0)</f>
        <v>0</v>
      </c>
      <c r="AC46" s="131"/>
      <c r="AD46" s="287">
        <f t="shared" si="25"/>
        <v>0</v>
      </c>
      <c r="AE46" s="287">
        <f t="shared" si="25"/>
        <v>0</v>
      </c>
      <c r="AF46" s="287">
        <f t="shared" ca="1" si="25"/>
        <v>133618.6370854995</v>
      </c>
      <c r="AG46" s="287">
        <f t="shared" si="25"/>
        <v>0</v>
      </c>
      <c r="AH46" s="287">
        <f t="shared" si="25"/>
        <v>0</v>
      </c>
      <c r="AI46" s="287">
        <f t="shared" si="25"/>
        <v>0</v>
      </c>
      <c r="AJ46" s="287">
        <f t="shared" si="25"/>
        <v>0</v>
      </c>
      <c r="AK46" s="131"/>
      <c r="AL46" s="287">
        <f t="shared" ca="1" si="27"/>
        <v>133618.6370854995</v>
      </c>
    </row>
    <row r="47" spans="1:38">
      <c r="D47" s="265" t="s">
        <v>21</v>
      </c>
      <c r="F47" s="12"/>
      <c r="G47" s="103"/>
      <c r="H47" s="288">
        <f>IF(H$11=$D$6, KRT_volumes!$J47*KRT_volumes!$K47,0)</f>
        <v>0</v>
      </c>
      <c r="I47" s="285">
        <f>IF(I$11=IF($D47=$A$5, $D$5, IF(OR($D47="ESV observed compliance", $D47 = $A$7),$D$7, $D$6)), SUMPRODUCT(KRT_volumes!$Q47:$U47,KRT_volumes!$Q$13:$U$13)+KRT_volumes!$O47,0)</f>
        <v>0</v>
      </c>
      <c r="J47" s="286">
        <f>IF(J$11=$D$6, KRT_volumes!$M47,0)</f>
        <v>0</v>
      </c>
      <c r="K47" s="285">
        <f>IF(K$11=$D$6, KRT_volumes!$J47*KRT_volumes!$K47,0)</f>
        <v>0</v>
      </c>
      <c r="L47" s="285">
        <f>IF(L$11=IF($D47=$A$5, $D$5, IF(OR($D47="ESV observed compliance", $D47 = $A$7),$D$7, $D$6)), SUMPRODUCT(KRT_volumes!$Q47:$U47,KRT_volumes!$Q$13:$U$13)+KRT_volumes!$O47,0)</f>
        <v>0</v>
      </c>
      <c r="M47" s="286">
        <f>IF(M$11=$D$6, KRT_volumes!$M47,0)</f>
        <v>0</v>
      </c>
      <c r="N47" s="285">
        <f>IF(N$11=$D$6, KRT_volumes!$J47*KRT_volumes!$K47,0)</f>
        <v>65730.073657589994</v>
      </c>
      <c r="O47" s="285">
        <f ca="1">IF(O$11=IF($D47=$A$5, $D$5, IF(OR($D47="ESV observed compliance", $D47 = $A$7),$D$7, $D$6)), SUMPRODUCT(KRT_volumes!$Q47:$U47,KRT_volumes!$Q$13:$U$13)+KRT_volumes!$O47,0)</f>
        <v>0</v>
      </c>
      <c r="P47" s="286">
        <f>IF(P$11=$D$6, KRT_volumes!$M47,0)</f>
        <v>0</v>
      </c>
      <c r="Q47" s="285">
        <f>IF(Q$11=$D$6, KRT_volumes!$J47*KRT_volumes!$K47,0)</f>
        <v>0</v>
      </c>
      <c r="R47" s="285">
        <f>IF(R$11=IF($D47=$A$5, $D$5, IF(OR($D47="ESV observed compliance", $D47 = $A$7),$D$7, $D$6)), SUMPRODUCT(KRT_volumes!$Q47:$U47,KRT_volumes!$Q$13:$U$13)+KRT_volumes!$O47,0)</f>
        <v>0</v>
      </c>
      <c r="S47" s="286">
        <f>IF(S$11=$D$6, KRT_volumes!$M47,0)</f>
        <v>0</v>
      </c>
      <c r="T47" s="285">
        <f>IF(T$11=$D$6, KRT_volumes!$J47*KRT_volumes!$K47,0)</f>
        <v>0</v>
      </c>
      <c r="U47" s="285">
        <f>IF(U$11=IF($D47=$A$5, $D$5, IF(OR($D47="ESV observed compliance", $D47 = $A$7),$D$7, $D$6)), SUMPRODUCT(KRT_volumes!$Q47:$U47,KRT_volumes!$Q$13:$U$13)+KRT_volumes!$O47,0)</f>
        <v>0</v>
      </c>
      <c r="V47" s="286">
        <f>IF(V$11=$D$6, KRT_volumes!$M47,0)</f>
        <v>0</v>
      </c>
      <c r="W47" s="285">
        <f>IF(W$11=$D$6, KRT_volumes!$J47*KRT_volumes!$K47,0)</f>
        <v>0</v>
      </c>
      <c r="X47" s="285">
        <f>IF(X$11=IF($D47=$A$5, $D$5, IF(OR($D47="ESV observed compliance", $D47 = $A$7),$D$7, $D$6)), SUMPRODUCT(KRT_volumes!$Q47:$U47,KRT_volumes!$Q$13:$U$13)+KRT_volumes!$O47,0)</f>
        <v>0</v>
      </c>
      <c r="Y47" s="286">
        <f>IF(Y$11=$D$6, KRT_volumes!$M47,0)</f>
        <v>0</v>
      </c>
      <c r="Z47" s="285">
        <f>IF(Z$11=$D$6, KRT_volumes!$J47*KRT_volumes!$K47,0)</f>
        <v>0</v>
      </c>
      <c r="AA47" s="285">
        <f>IF(AA$11=IF($D47=$A$5, $D$5, IF(OR($D47="ESV observed compliance", $D47 = $A$7),$D$7, $D$6)), SUMPRODUCT(KRT_volumes!$Q47:$U47,KRT_volumes!$Q$13:$U$13)+KRT_volumes!$O47,0)</f>
        <v>0</v>
      </c>
      <c r="AB47" s="286">
        <f>IF(AB$11=$D$6, KRT_volumes!$M47,0)</f>
        <v>0</v>
      </c>
      <c r="AC47" s="131"/>
      <c r="AD47" s="287">
        <f t="shared" si="25"/>
        <v>0</v>
      </c>
      <c r="AE47" s="287">
        <f t="shared" si="25"/>
        <v>0</v>
      </c>
      <c r="AF47" s="287">
        <f t="shared" ca="1" si="25"/>
        <v>65730.073657589994</v>
      </c>
      <c r="AG47" s="287">
        <f t="shared" si="25"/>
        <v>0</v>
      </c>
      <c r="AH47" s="287">
        <f t="shared" si="25"/>
        <v>0</v>
      </c>
      <c r="AI47" s="287">
        <f t="shared" si="25"/>
        <v>0</v>
      </c>
      <c r="AJ47" s="287">
        <f t="shared" si="25"/>
        <v>0</v>
      </c>
      <c r="AK47" s="131"/>
      <c r="AL47" s="287">
        <f t="shared" ca="1" si="27"/>
        <v>65730.073657589994</v>
      </c>
    </row>
    <row r="48" spans="1:38">
      <c r="D48" s="265" t="s">
        <v>22</v>
      </c>
      <c r="F48" s="12"/>
      <c r="G48" s="103"/>
      <c r="H48" s="288">
        <f>IF(H$11=$D$6, KRT_volumes!$J48*KRT_volumes!$K48,0)</f>
        <v>0</v>
      </c>
      <c r="I48" s="285">
        <f>IF(I$11=IF($D48=$A$5, $D$5, IF(OR($D48="ESV observed compliance", $D48 = $A$7),$D$7, $D$6)), SUMPRODUCT(KRT_volumes!$Q48:$U48,KRT_volumes!$Q$13:$U$13)+KRT_volumes!$O48,0)</f>
        <v>0</v>
      </c>
      <c r="J48" s="286">
        <f>IF(J$11=$D$6, KRT_volumes!$M48,0)</f>
        <v>0</v>
      </c>
      <c r="K48" s="285">
        <f>IF(K$11=$D$6, KRT_volumes!$J48*KRT_volumes!$K48,0)</f>
        <v>0</v>
      </c>
      <c r="L48" s="285">
        <f>IF(L$11=IF($D48=$A$5, $D$5, IF(OR($D48="ESV observed compliance", $D48 = $A$7),$D$7, $D$6)), SUMPRODUCT(KRT_volumes!$Q48:$U48,KRT_volumes!$Q$13:$U$13)+KRT_volumes!$O48,0)</f>
        <v>0</v>
      </c>
      <c r="M48" s="286">
        <f>IF(M$11=$D$6, KRT_volumes!$M48,0)</f>
        <v>0</v>
      </c>
      <c r="N48" s="285">
        <f>IF(N$11=$D$6, KRT_volumes!$J48*KRT_volumes!$K48,0)</f>
        <v>0</v>
      </c>
      <c r="O48" s="285">
        <f ca="1">IF(O$11=IF($D48=$A$5, $D$5, IF(OR($D48="ESV observed compliance", $D48 = $A$7),$D$7, $D$6)), SUMPRODUCT(KRT_volumes!$Q48:$U48,KRT_volumes!$Q$13:$U$13)+KRT_volumes!$O48,0)</f>
        <v>0</v>
      </c>
      <c r="P48" s="286">
        <f>IF(P$11=$D$6, KRT_volumes!$M48,0)</f>
        <v>0</v>
      </c>
      <c r="Q48" s="285">
        <f>IF(Q$11=$D$6, KRT_volumes!$J48*KRT_volumes!$K48,0)</f>
        <v>0</v>
      </c>
      <c r="R48" s="285">
        <f>IF(R$11=IF($D48=$A$5, $D$5, IF(OR($D48="ESV observed compliance", $D48 = $A$7),$D$7, $D$6)), SUMPRODUCT(KRT_volumes!$Q48:$U48,KRT_volumes!$Q$13:$U$13)+KRT_volumes!$O48,0)</f>
        <v>0</v>
      </c>
      <c r="S48" s="286">
        <f>IF(S$11=$D$6, KRT_volumes!$M48,0)</f>
        <v>0</v>
      </c>
      <c r="T48" s="285">
        <f>IF(T$11=$D$6, KRT_volumes!$J48*KRT_volumes!$K48,0)</f>
        <v>0</v>
      </c>
      <c r="U48" s="285">
        <f>IF(U$11=IF($D48=$A$5, $D$5, IF(OR($D48="ESV observed compliance", $D48 = $A$7),$D$7, $D$6)), SUMPRODUCT(KRT_volumes!$Q48:$U48,KRT_volumes!$Q$13:$U$13)+KRT_volumes!$O48,0)</f>
        <v>0</v>
      </c>
      <c r="V48" s="286">
        <f>IF(V$11=$D$6, KRT_volumes!$M48,0)</f>
        <v>0</v>
      </c>
      <c r="W48" s="285">
        <f>IF(W$11=$D$6, KRT_volumes!$J48*KRT_volumes!$K48,0)</f>
        <v>0</v>
      </c>
      <c r="X48" s="285">
        <f>IF(X$11=IF($D48=$A$5, $D$5, IF(OR($D48="ESV observed compliance", $D48 = $A$7),$D$7, $D$6)), SUMPRODUCT(KRT_volumes!$Q48:$U48,KRT_volumes!$Q$13:$U$13)+KRT_volumes!$O48,0)</f>
        <v>0</v>
      </c>
      <c r="Y48" s="286">
        <f>IF(Y$11=$D$6, KRT_volumes!$M48,0)</f>
        <v>0</v>
      </c>
      <c r="Z48" s="285">
        <f>IF(Z$11=$D$6, KRT_volumes!$J48*KRT_volumes!$K48,0)</f>
        <v>0</v>
      </c>
      <c r="AA48" s="285">
        <f>IF(AA$11=IF($D48=$A$5, $D$5, IF(OR($D48="ESV observed compliance", $D48 = $A$7),$D$7, $D$6)), SUMPRODUCT(KRT_volumes!$Q48:$U48,KRT_volumes!$Q$13:$U$13)+KRT_volumes!$O48,0)</f>
        <v>0</v>
      </c>
      <c r="AB48" s="286">
        <f>IF(AB$11=$D$6, KRT_volumes!$M48,0)</f>
        <v>0</v>
      </c>
      <c r="AC48" s="131"/>
      <c r="AD48" s="287">
        <f t="shared" ref="AD48:AJ61" si="28">SUMIF($H$11:$AB$11,AD$11, $H48:$AB48)</f>
        <v>0</v>
      </c>
      <c r="AE48" s="287">
        <f t="shared" si="28"/>
        <v>0</v>
      </c>
      <c r="AF48" s="287">
        <f t="shared" ca="1" si="28"/>
        <v>0</v>
      </c>
      <c r="AG48" s="287">
        <f t="shared" si="28"/>
        <v>0</v>
      </c>
      <c r="AH48" s="287">
        <f t="shared" si="28"/>
        <v>0</v>
      </c>
      <c r="AI48" s="287">
        <f t="shared" si="28"/>
        <v>0</v>
      </c>
      <c r="AJ48" s="287">
        <f t="shared" si="28"/>
        <v>0</v>
      </c>
      <c r="AK48" s="131"/>
      <c r="AL48" s="287">
        <f t="shared" ref="AL48:AL61" ca="1" si="29">SUM(AD48:AJ48)</f>
        <v>0</v>
      </c>
    </row>
    <row r="49" spans="1:16373">
      <c r="D49" s="265" t="s">
        <v>12</v>
      </c>
      <c r="F49" s="12"/>
      <c r="G49" s="103"/>
      <c r="H49" s="288">
        <f>IF(H$11=$D$6, KRT_volumes!$J49*KRT_volumes!$K49,0)</f>
        <v>0</v>
      </c>
      <c r="I49" s="285">
        <f>IF(I$11=IF($D49=$A$5, $D$5, IF(OR($D49="ESV observed compliance", $D49 = $A$7),$D$7, $D$6)), SUMPRODUCT(KRT_volumes!$Q49:$U49,KRT_volumes!$Q$13:$U$13)+KRT_volumes!$O49,0)</f>
        <v>0</v>
      </c>
      <c r="J49" s="286">
        <f>IF(J$11=$D$6, KRT_volumes!$M49,0)</f>
        <v>0</v>
      </c>
      <c r="K49" s="285">
        <f>IF(K$11=$D$6, KRT_volumes!$J49*KRT_volumes!$K49,0)</f>
        <v>0</v>
      </c>
      <c r="L49" s="285">
        <f>IF(L$11=IF($D49=$A$5, $D$5, IF(OR($D49="ESV observed compliance", $D49 = $A$7),$D$7, $D$6)), SUMPRODUCT(KRT_volumes!$Q49:$U49,KRT_volumes!$Q$13:$U$13)+KRT_volumes!$O49,0)</f>
        <v>0</v>
      </c>
      <c r="M49" s="286">
        <f>IF(M$11=$D$6, KRT_volumes!$M49,0)</f>
        <v>0</v>
      </c>
      <c r="N49" s="285">
        <f>IF(N$11=$D$6, KRT_volumes!$J49*KRT_volumes!$K49,0)</f>
        <v>0</v>
      </c>
      <c r="O49" s="285">
        <f ca="1">IF(O$11=IF($D49=$A$5, $D$5, IF(OR($D49="ESV observed compliance", $D49 = $A$7),$D$7, $D$6)), SUMPRODUCT(KRT_volumes!$Q49:$U49,KRT_volumes!$Q$13:$U$13)+KRT_volumes!$O49,0)</f>
        <v>0</v>
      </c>
      <c r="P49" s="286">
        <f>IF(P$11=$D$6, KRT_volumes!$M49,0)</f>
        <v>0</v>
      </c>
      <c r="Q49" s="285">
        <f>IF(Q$11=$D$6, KRT_volumes!$J49*KRT_volumes!$K49,0)</f>
        <v>0</v>
      </c>
      <c r="R49" s="285">
        <f>IF(R$11=IF($D49=$A$5, $D$5, IF(OR($D49="ESV observed compliance", $D49 = $A$7),$D$7, $D$6)), SUMPRODUCT(KRT_volumes!$Q49:$U49,KRT_volumes!$Q$13:$U$13)+KRT_volumes!$O49,0)</f>
        <v>0</v>
      </c>
      <c r="S49" s="286">
        <f>IF(S$11=$D$6, KRT_volumes!$M49,0)</f>
        <v>0</v>
      </c>
      <c r="T49" s="285">
        <f>IF(T$11=$D$6, KRT_volumes!$J49*KRT_volumes!$K49,0)</f>
        <v>0</v>
      </c>
      <c r="U49" s="285">
        <f>IF(U$11=IF($D49=$A$5, $D$5, IF(OR($D49="ESV observed compliance", $D49 = $A$7),$D$7, $D$6)), SUMPRODUCT(KRT_volumes!$Q49:$U49,KRT_volumes!$Q$13:$U$13)+KRT_volumes!$O49,0)</f>
        <v>0</v>
      </c>
      <c r="V49" s="286">
        <f>IF(V$11=$D$6, KRT_volumes!$M49,0)</f>
        <v>0</v>
      </c>
      <c r="W49" s="285">
        <f>IF(W$11=$D$6, KRT_volumes!$J49*KRT_volumes!$K49,0)</f>
        <v>0</v>
      </c>
      <c r="X49" s="285">
        <f>IF(X$11=IF($D49=$A$5, $D$5, IF(OR($D49="ESV observed compliance", $D49 = $A$7),$D$7, $D$6)), SUMPRODUCT(KRT_volumes!$Q49:$U49,KRT_volumes!$Q$13:$U$13)+KRT_volumes!$O49,0)</f>
        <v>0</v>
      </c>
      <c r="Y49" s="286">
        <f>IF(Y$11=$D$6, KRT_volumes!$M49,0)</f>
        <v>0</v>
      </c>
      <c r="Z49" s="285">
        <f>IF(Z$11=$D$6, KRT_volumes!$J49*KRT_volumes!$K49,0)</f>
        <v>0</v>
      </c>
      <c r="AA49" s="285">
        <f>IF(AA$11=IF($D49=$A$5, $D$5, IF(OR($D49="ESV observed compliance", $D49 = $A$7),$D$7, $D$6)), SUMPRODUCT(KRT_volumes!$Q49:$U49,KRT_volumes!$Q$13:$U$13)+KRT_volumes!$O49,0)</f>
        <v>0</v>
      </c>
      <c r="AB49" s="286">
        <f>IF(AB$11=$D$6, KRT_volumes!$M49,0)</f>
        <v>0</v>
      </c>
      <c r="AC49" s="131"/>
      <c r="AD49" s="287">
        <f t="shared" si="28"/>
        <v>0</v>
      </c>
      <c r="AE49" s="287">
        <f t="shared" si="28"/>
        <v>0</v>
      </c>
      <c r="AF49" s="287">
        <f t="shared" ca="1" si="28"/>
        <v>0</v>
      </c>
      <c r="AG49" s="287">
        <f t="shared" si="28"/>
        <v>0</v>
      </c>
      <c r="AH49" s="287">
        <f t="shared" si="28"/>
        <v>0</v>
      </c>
      <c r="AI49" s="287">
        <f t="shared" si="28"/>
        <v>0</v>
      </c>
      <c r="AJ49" s="287">
        <f t="shared" si="28"/>
        <v>0</v>
      </c>
      <c r="AK49" s="131"/>
      <c r="AL49" s="287">
        <f t="shared" ca="1" si="29"/>
        <v>0</v>
      </c>
    </row>
    <row r="50" spans="1:16373">
      <c r="D50" s="265" t="s">
        <v>13</v>
      </c>
      <c r="F50" s="12"/>
      <c r="G50" s="103"/>
      <c r="H50" s="288">
        <f>IF(H$11=$D$6, KRT_volumes!$J50*KRT_volumes!$K50,0)</f>
        <v>0</v>
      </c>
      <c r="I50" s="285">
        <f>IF(I$11=IF($D50=$A$5, $D$5, IF(OR($D50="ESV observed compliance", $D50 = $A$7),$D$7, $D$6)), SUMPRODUCT(KRT_volumes!$Q50:$U50,KRT_volumes!$Q$13:$U$13)+KRT_volumes!$O50,0)</f>
        <v>0</v>
      </c>
      <c r="J50" s="286">
        <f>IF(J$11=$D$6, KRT_volumes!$M50,0)</f>
        <v>0</v>
      </c>
      <c r="K50" s="285">
        <f>IF(K$11=$D$6, KRT_volumes!$J50*KRT_volumes!$K50,0)</f>
        <v>0</v>
      </c>
      <c r="L50" s="285">
        <f>IF(L$11=IF($D50=$A$5, $D$5, IF(OR($D50="ESV observed compliance", $D50 = $A$7),$D$7, $D$6)), SUMPRODUCT(KRT_volumes!$Q50:$U50,KRT_volumes!$Q$13:$U$13)+KRT_volumes!$O50,0)</f>
        <v>0</v>
      </c>
      <c r="M50" s="286">
        <f>IF(M$11=$D$6, KRT_volumes!$M50,0)</f>
        <v>0</v>
      </c>
      <c r="N50" s="285">
        <f>IF(N$11=$D$6, KRT_volumes!$J50*KRT_volumes!$K50,0)</f>
        <v>48307.303210549209</v>
      </c>
      <c r="O50" s="285">
        <f ca="1">IF(O$11=IF($D50=$A$5, $D$5, IF(OR($D50="ESV observed compliance", $D50 = $A$7),$D$7, $D$6)), SUMPRODUCT(KRT_volumes!$Q50:$U50,KRT_volumes!$Q$13:$U$13)+KRT_volumes!$O50,0)</f>
        <v>0</v>
      </c>
      <c r="P50" s="286">
        <f>IF(P$11=$D$6, KRT_volumes!$M50,0)</f>
        <v>0</v>
      </c>
      <c r="Q50" s="285">
        <f>IF(Q$11=$D$6, KRT_volumes!$J50*KRT_volumes!$K50,0)</f>
        <v>0</v>
      </c>
      <c r="R50" s="285">
        <f>IF(R$11=IF($D50=$A$5, $D$5, IF(OR($D50="ESV observed compliance", $D50 = $A$7),$D$7, $D$6)), SUMPRODUCT(KRT_volumes!$Q50:$U50,KRT_volumes!$Q$13:$U$13)+KRT_volumes!$O50,0)</f>
        <v>0</v>
      </c>
      <c r="S50" s="286">
        <f>IF(S$11=$D$6, KRT_volumes!$M50,0)</f>
        <v>0</v>
      </c>
      <c r="T50" s="285">
        <f>IF(T$11=$D$6, KRT_volumes!$J50*KRT_volumes!$K50,0)</f>
        <v>0</v>
      </c>
      <c r="U50" s="285">
        <f>IF(U$11=IF($D50=$A$5, $D$5, IF(OR($D50="ESV observed compliance", $D50 = $A$7),$D$7, $D$6)), SUMPRODUCT(KRT_volumes!$Q50:$U50,KRT_volumes!$Q$13:$U$13)+KRT_volumes!$O50,0)</f>
        <v>0</v>
      </c>
      <c r="V50" s="286">
        <f>IF(V$11=$D$6, KRT_volumes!$M50,0)</f>
        <v>0</v>
      </c>
      <c r="W50" s="285">
        <f>IF(W$11=$D$6, KRT_volumes!$J50*KRT_volumes!$K50,0)</f>
        <v>0</v>
      </c>
      <c r="X50" s="285">
        <f>IF(X$11=IF($D50=$A$5, $D$5, IF(OR($D50="ESV observed compliance", $D50 = $A$7),$D$7, $D$6)), SUMPRODUCT(KRT_volumes!$Q50:$U50,KRT_volumes!$Q$13:$U$13)+KRT_volumes!$O50,0)</f>
        <v>0</v>
      </c>
      <c r="Y50" s="286">
        <f>IF(Y$11=$D$6, KRT_volumes!$M50,0)</f>
        <v>0</v>
      </c>
      <c r="Z50" s="285">
        <f>IF(Z$11=$D$6, KRT_volumes!$J50*KRT_volumes!$K50,0)</f>
        <v>0</v>
      </c>
      <c r="AA50" s="285">
        <f>IF(AA$11=IF($D50=$A$5, $D$5, IF(OR($D50="ESV observed compliance", $D50 = $A$7),$D$7, $D$6)), SUMPRODUCT(KRT_volumes!$Q50:$U50,KRT_volumes!$Q$13:$U$13)+KRT_volumes!$O50,0)</f>
        <v>0</v>
      </c>
      <c r="AB50" s="286">
        <f>IF(AB$11=$D$6, KRT_volumes!$M50,0)</f>
        <v>0</v>
      </c>
      <c r="AC50" s="131"/>
      <c r="AD50" s="287">
        <f t="shared" si="28"/>
        <v>0</v>
      </c>
      <c r="AE50" s="287">
        <f t="shared" si="28"/>
        <v>0</v>
      </c>
      <c r="AF50" s="287">
        <f t="shared" ca="1" si="28"/>
        <v>48307.303210549209</v>
      </c>
      <c r="AG50" s="287">
        <f t="shared" si="28"/>
        <v>0</v>
      </c>
      <c r="AH50" s="287">
        <f t="shared" si="28"/>
        <v>0</v>
      </c>
      <c r="AI50" s="287">
        <f t="shared" si="28"/>
        <v>0</v>
      </c>
      <c r="AJ50" s="287">
        <f t="shared" si="28"/>
        <v>0</v>
      </c>
      <c r="AK50" s="131"/>
      <c r="AL50" s="287">
        <f t="shared" ca="1" si="29"/>
        <v>48307.303210549209</v>
      </c>
    </row>
    <row r="51" spans="1:16373">
      <c r="D51" s="265" t="s">
        <v>181</v>
      </c>
      <c r="F51" s="12"/>
      <c r="G51" s="103"/>
      <c r="H51" s="288">
        <f>IF(H$11=$D$6, KRT_volumes!$J51*KRT_volumes!$K51,0)</f>
        <v>0</v>
      </c>
      <c r="I51" s="285">
        <f>IF(I$11=IF($D51=$A$5, $D$5, IF(OR($D51="ESV observed compliance", $D51 = $A$7),$D$7, $D$6)), SUMPRODUCT(KRT_volumes!$Q51:$U51,KRT_volumes!$Q$13:$U$13)+KRT_volumes!$O51,0)</f>
        <v>0</v>
      </c>
      <c r="J51" s="286">
        <f>IF(J$11=$D$6, KRT_volumes!$M51,0)</f>
        <v>0</v>
      </c>
      <c r="K51" s="285">
        <f>IF(K$11=$D$6, KRT_volumes!$J51*KRT_volumes!$K51,0)</f>
        <v>0</v>
      </c>
      <c r="L51" s="285">
        <f>IF(L$11=IF($D51=$A$5, $D$5, IF(OR($D51="ESV observed compliance", $D51 = $A$7),$D$7, $D$6)), SUMPRODUCT(KRT_volumes!$Q51:$U51,KRT_volumes!$Q$13:$U$13)+KRT_volumes!$O51,0)</f>
        <v>0</v>
      </c>
      <c r="M51" s="286">
        <f>IF(M$11=$D$6, KRT_volumes!$M51,0)</f>
        <v>0</v>
      </c>
      <c r="N51" s="285">
        <f>IF(N$11=$D$6, KRT_volumes!$J51*KRT_volumes!$K51,0)</f>
        <v>0</v>
      </c>
      <c r="O51" s="285">
        <f ca="1">IF(O$11=IF($D51=$A$5, $D$5, IF(OR($D51="ESV observed compliance", $D51 = $A$7),$D$7, $D$6)), SUMPRODUCT(KRT_volumes!$Q51:$U51,KRT_volumes!$Q$13:$U$13)+KRT_volumes!$O51,0)</f>
        <v>0</v>
      </c>
      <c r="P51" s="286">
        <f>IF(P$11=$D$6, KRT_volumes!$M51,0)</f>
        <v>0</v>
      </c>
      <c r="Q51" s="285">
        <f>IF(Q$11=$D$6, KRT_volumes!$J51*KRT_volumes!$K51,0)</f>
        <v>0</v>
      </c>
      <c r="R51" s="285">
        <f>IF(R$11=IF($D51=$A$5, $D$5, IF(OR($D51="ESV observed compliance", $D51 = $A$7),$D$7, $D$6)), SUMPRODUCT(KRT_volumes!$Q51:$U51,KRT_volumes!$Q$13:$U$13)+KRT_volumes!$O51,0)</f>
        <v>0</v>
      </c>
      <c r="S51" s="286">
        <f>IF(S$11=$D$6, KRT_volumes!$M51,0)</f>
        <v>0</v>
      </c>
      <c r="T51" s="285">
        <f>IF(T$11=$D$6, KRT_volumes!$J51*KRT_volumes!$K51,0)</f>
        <v>0</v>
      </c>
      <c r="U51" s="285">
        <f>IF(U$11=IF($D51=$A$5, $D$5, IF(OR($D51="ESV observed compliance", $D51 = $A$7),$D$7, $D$6)), SUMPRODUCT(KRT_volumes!$Q51:$U51,KRT_volumes!$Q$13:$U$13)+KRT_volumes!$O51,0)</f>
        <v>0</v>
      </c>
      <c r="V51" s="286">
        <f>IF(V$11=$D$6, KRT_volumes!$M51,0)</f>
        <v>0</v>
      </c>
      <c r="W51" s="285">
        <f>IF(W$11=$D$6, KRT_volumes!$J51*KRT_volumes!$K51,0)</f>
        <v>0</v>
      </c>
      <c r="X51" s="285">
        <f>IF(X$11=IF($D51=$A$5, $D$5, IF(OR($D51="ESV observed compliance", $D51 = $A$7),$D$7, $D$6)), SUMPRODUCT(KRT_volumes!$Q51:$U51,KRT_volumes!$Q$13:$U$13)+KRT_volumes!$O51,0)</f>
        <v>0</v>
      </c>
      <c r="Y51" s="286">
        <f>IF(Y$11=$D$6, KRT_volumes!$M51,0)</f>
        <v>0</v>
      </c>
      <c r="Z51" s="285">
        <f>IF(Z$11=$D$6, KRT_volumes!$J51*KRT_volumes!$K51,0)</f>
        <v>0</v>
      </c>
      <c r="AA51" s="285">
        <f>IF(AA$11=IF($D51=$A$5, $D$5, IF(OR($D51="ESV observed compliance", $D51 = $A$7),$D$7, $D$6)), SUMPRODUCT(KRT_volumes!$Q51:$U51,KRT_volumes!$Q$13:$U$13)+KRT_volumes!$O51,0)</f>
        <v>0</v>
      </c>
      <c r="AB51" s="286">
        <f>IF(AB$11=$D$6, KRT_volumes!$M51,0)</f>
        <v>0</v>
      </c>
      <c r="AC51" s="131"/>
      <c r="AD51" s="287">
        <f t="shared" si="28"/>
        <v>0</v>
      </c>
      <c r="AE51" s="287">
        <f t="shared" si="28"/>
        <v>0</v>
      </c>
      <c r="AF51" s="287">
        <f t="shared" ca="1" si="28"/>
        <v>0</v>
      </c>
      <c r="AG51" s="287">
        <f t="shared" si="28"/>
        <v>0</v>
      </c>
      <c r="AH51" s="287">
        <f t="shared" si="28"/>
        <v>0</v>
      </c>
      <c r="AI51" s="287">
        <f t="shared" si="28"/>
        <v>0</v>
      </c>
      <c r="AJ51" s="287">
        <f t="shared" si="28"/>
        <v>0</v>
      </c>
      <c r="AK51" s="131"/>
      <c r="AL51" s="287">
        <f t="shared" ca="1" si="29"/>
        <v>0</v>
      </c>
    </row>
    <row r="52" spans="1:16373">
      <c r="D52" t="s">
        <v>50</v>
      </c>
      <c r="F52" s="12"/>
      <c r="G52" s="103"/>
      <c r="H52" s="288">
        <f>IF(H$11=$D$6, KRT_volumes!$J52*KRT_volumes!$K52,0)</f>
        <v>0</v>
      </c>
      <c r="I52" s="285">
        <f>IF(I$11=IF($D52=$A$5, $D$5, IF(OR($D52="ESV observed compliance", $D52 = $A$7),$D$7, $D$6)), SUMPRODUCT(KRT_volumes!$Q52:$U52,KRT_volumes!$Q$13:$U$13)+KRT_volumes!$O52,0)</f>
        <v>0</v>
      </c>
      <c r="J52" s="286">
        <f>IF(J$11=$D$6, KRT_volumes!$M52,0)</f>
        <v>0</v>
      </c>
      <c r="K52" s="285">
        <f>IF(K$11=$D$6, KRT_volumes!$J52*KRT_volumes!$K52,0)</f>
        <v>0</v>
      </c>
      <c r="L52" s="285">
        <f>IF(L$11=IF($D52=$A$5, $D$5, IF(OR($D52="ESV observed compliance", $D52 = $A$7),$D$7, $D$6)), SUMPRODUCT(KRT_volumes!$Q52:$U52,KRT_volumes!$Q$13:$U$13)+KRT_volumes!$O52,0)</f>
        <v>0</v>
      </c>
      <c r="M52" s="286">
        <f>IF(M$11=$D$6, KRT_volumes!$M52,0)</f>
        <v>0</v>
      </c>
      <c r="N52" s="285">
        <f>IF(N$11=$D$6, KRT_volumes!$J52*KRT_volumes!$K52,0)</f>
        <v>343073.34783372004</v>
      </c>
      <c r="O52" s="285">
        <f ca="1">IF(O$11=IF($D52=$A$5, $D$5, IF(OR($D52="ESV observed compliance", $D52 = $A$7),$D$7, $D$6)), SUMPRODUCT(KRT_volumes!$Q52:$U52,KRT_volumes!$Q$13:$U$13)+KRT_volumes!$O52,0)</f>
        <v>0</v>
      </c>
      <c r="P52" s="286">
        <f>IF(P$11=$D$6, KRT_volumes!$M52,0)</f>
        <v>0</v>
      </c>
      <c r="Q52" s="285">
        <f>IF(Q$11=$D$6, KRT_volumes!$J52*KRT_volumes!$K52,0)</f>
        <v>0</v>
      </c>
      <c r="R52" s="285">
        <f>IF(R$11=IF($D52=$A$5, $D$5, IF(OR($D52="ESV observed compliance", $D52 = $A$7),$D$7, $D$6)), SUMPRODUCT(KRT_volumes!$Q52:$U52,KRT_volumes!$Q$13:$U$13)+KRT_volumes!$O52,0)</f>
        <v>0</v>
      </c>
      <c r="S52" s="286">
        <f>IF(S$11=$D$6, KRT_volumes!$M52,0)</f>
        <v>0</v>
      </c>
      <c r="T52" s="285">
        <f>IF(T$11=$D$6, KRT_volumes!$J52*KRT_volumes!$K52,0)</f>
        <v>0</v>
      </c>
      <c r="U52" s="285">
        <f>IF(U$11=IF($D52=$A$5, $D$5, IF(OR($D52="ESV observed compliance", $D52 = $A$7),$D$7, $D$6)), SUMPRODUCT(KRT_volumes!$Q52:$U52,KRT_volumes!$Q$13:$U$13)+KRT_volumes!$O52,0)</f>
        <v>0</v>
      </c>
      <c r="V52" s="286">
        <f>IF(V$11=$D$6, KRT_volumes!$M52,0)</f>
        <v>0</v>
      </c>
      <c r="W52" s="285">
        <f>IF(W$11=$D$6, KRT_volumes!$J52*KRT_volumes!$K52,0)</f>
        <v>0</v>
      </c>
      <c r="X52" s="285">
        <f>IF(X$11=IF($D52=$A$5, $D$5, IF(OR($D52="ESV observed compliance", $D52 = $A$7),$D$7, $D$6)), SUMPRODUCT(KRT_volumes!$Q52:$U52,KRT_volumes!$Q$13:$U$13)+KRT_volumes!$O52,0)</f>
        <v>0</v>
      </c>
      <c r="Y52" s="286">
        <f>IF(Y$11=$D$6, KRT_volumes!$M52,0)</f>
        <v>0</v>
      </c>
      <c r="Z52" s="285">
        <f>IF(Z$11=$D$6, KRT_volumes!$J52*KRT_volumes!$K52,0)</f>
        <v>0</v>
      </c>
      <c r="AA52" s="285">
        <f>IF(AA$11=IF($D52=$A$5, $D$5, IF(OR($D52="ESV observed compliance", $D52 = $A$7),$D$7, $D$6)), SUMPRODUCT(KRT_volumes!$Q52:$U52,KRT_volumes!$Q$13:$U$13)+KRT_volumes!$O52,0)</f>
        <v>0</v>
      </c>
      <c r="AB52" s="286">
        <f>IF(AB$11=$D$6, KRT_volumes!$M52,0)</f>
        <v>0</v>
      </c>
      <c r="AC52" s="131"/>
      <c r="AD52" s="287">
        <f t="shared" si="28"/>
        <v>0</v>
      </c>
      <c r="AE52" s="287">
        <f t="shared" si="28"/>
        <v>0</v>
      </c>
      <c r="AF52" s="287">
        <f t="shared" ca="1" si="28"/>
        <v>343073.34783372004</v>
      </c>
      <c r="AG52" s="287">
        <f t="shared" si="28"/>
        <v>0</v>
      </c>
      <c r="AH52" s="287">
        <f t="shared" si="28"/>
        <v>0</v>
      </c>
      <c r="AI52" s="287">
        <f t="shared" si="28"/>
        <v>0</v>
      </c>
      <c r="AJ52" s="287">
        <f t="shared" si="28"/>
        <v>0</v>
      </c>
      <c r="AK52" s="131"/>
      <c r="AL52" s="287">
        <f t="shared" ca="1" si="29"/>
        <v>343073.34783372004</v>
      </c>
    </row>
    <row r="53" spans="1:16373">
      <c r="D53" t="s">
        <v>14</v>
      </c>
      <c r="F53" s="12"/>
      <c r="G53" s="103"/>
      <c r="H53" s="288">
        <f>IF(H$11=$D$6, KRT_volumes!$J53*KRT_volumes!$K53,0)</f>
        <v>0</v>
      </c>
      <c r="I53" s="285">
        <f>IF(I$11=IF($D53=$A$5, $D$5, IF(OR($D53="ESV observed compliance", $D53 = $A$7),$D$7, $D$6)), SUMPRODUCT(KRT_volumes!$Q53:$U53,KRT_volumes!$Q$13:$U$13)+KRT_volumes!$O53,0)</f>
        <v>0</v>
      </c>
      <c r="J53" s="286">
        <f>IF(J$11=$D$6, KRT_volumes!$M53,0)</f>
        <v>0</v>
      </c>
      <c r="K53" s="285">
        <f>IF(K$11=$D$6, KRT_volumes!$J53*KRT_volumes!$K53,0)</f>
        <v>0</v>
      </c>
      <c r="L53" s="285">
        <f>IF(L$11=IF($D53=$A$5, $D$5, IF(OR($D53="ESV observed compliance", $D53 = $A$7),$D$7, $D$6)), SUMPRODUCT(KRT_volumes!$Q53:$U53,KRT_volumes!$Q$13:$U$13)+KRT_volumes!$O53,0)</f>
        <v>0</v>
      </c>
      <c r="M53" s="286">
        <f>IF(M$11=$D$6, KRT_volumes!$M53,0)</f>
        <v>0</v>
      </c>
      <c r="N53" s="285">
        <f>IF(N$11=$D$6, KRT_volumes!$J53*KRT_volumes!$K53,0)</f>
        <v>33042.078312581049</v>
      </c>
      <c r="O53" s="285">
        <f ca="1">IF(O$11=IF($D53=$A$5, $D$5, IF(OR($D53="ESV observed compliance", $D53 = $A$7),$D$7, $D$6)), SUMPRODUCT(KRT_volumes!$Q53:$U53,KRT_volumes!$Q$13:$U$13)+KRT_volumes!$O53,0)</f>
        <v>0</v>
      </c>
      <c r="P53" s="286">
        <f>IF(P$11=$D$6, KRT_volumes!$M53,0)</f>
        <v>0</v>
      </c>
      <c r="Q53" s="285">
        <f>IF(Q$11=$D$6, KRT_volumes!$J53*KRT_volumes!$K53,0)</f>
        <v>0</v>
      </c>
      <c r="R53" s="285">
        <f>IF(R$11=IF($D53=$A$5, $D$5, IF(OR($D53="ESV observed compliance", $D53 = $A$7),$D$7, $D$6)), SUMPRODUCT(KRT_volumes!$Q53:$U53,KRT_volumes!$Q$13:$U$13)+KRT_volumes!$O53,0)</f>
        <v>0</v>
      </c>
      <c r="S53" s="286">
        <f>IF(S$11=$D$6, KRT_volumes!$M53,0)</f>
        <v>0</v>
      </c>
      <c r="T53" s="285">
        <f>IF(T$11=$D$6, KRT_volumes!$J53*KRT_volumes!$K53,0)</f>
        <v>0</v>
      </c>
      <c r="U53" s="285">
        <f>IF(U$11=IF($D53=$A$5, $D$5, IF(OR($D53="ESV observed compliance", $D53 = $A$7),$D$7, $D$6)), SUMPRODUCT(KRT_volumes!$Q53:$U53,KRT_volumes!$Q$13:$U$13)+KRT_volumes!$O53,0)</f>
        <v>0</v>
      </c>
      <c r="V53" s="286">
        <f>IF(V$11=$D$6, KRT_volumes!$M53,0)</f>
        <v>0</v>
      </c>
      <c r="W53" s="285">
        <f>IF(W$11=$D$6, KRT_volumes!$J53*KRT_volumes!$K53,0)</f>
        <v>0</v>
      </c>
      <c r="X53" s="285">
        <f>IF(X$11=IF($D53=$A$5, $D$5, IF(OR($D53="ESV observed compliance", $D53 = $A$7),$D$7, $D$6)), SUMPRODUCT(KRT_volumes!$Q53:$U53,KRT_volumes!$Q$13:$U$13)+KRT_volumes!$O53,0)</f>
        <v>0</v>
      </c>
      <c r="Y53" s="286">
        <f>IF(Y$11=$D$6, KRT_volumes!$M53,0)</f>
        <v>0</v>
      </c>
      <c r="Z53" s="285">
        <f>IF(Z$11=$D$6, KRT_volumes!$J53*KRT_volumes!$K53,0)</f>
        <v>0</v>
      </c>
      <c r="AA53" s="285">
        <f>IF(AA$11=IF($D53=$A$5, $D$5, IF(OR($D53="ESV observed compliance", $D53 = $A$7),$D$7, $D$6)), SUMPRODUCT(KRT_volumes!$Q53:$U53,KRT_volumes!$Q$13:$U$13)+KRT_volumes!$O53,0)</f>
        <v>0</v>
      </c>
      <c r="AB53" s="286">
        <f>IF(AB$11=$D$6, KRT_volumes!$M53,0)</f>
        <v>0</v>
      </c>
      <c r="AC53" s="131"/>
      <c r="AD53" s="287">
        <f t="shared" si="28"/>
        <v>0</v>
      </c>
      <c r="AE53" s="287">
        <f t="shared" si="28"/>
        <v>0</v>
      </c>
      <c r="AF53" s="287">
        <f t="shared" ca="1" si="28"/>
        <v>33042.078312581049</v>
      </c>
      <c r="AG53" s="287">
        <f t="shared" si="28"/>
        <v>0</v>
      </c>
      <c r="AH53" s="287">
        <f t="shared" si="28"/>
        <v>0</v>
      </c>
      <c r="AI53" s="287">
        <f t="shared" si="28"/>
        <v>0</v>
      </c>
      <c r="AJ53" s="287">
        <f t="shared" si="28"/>
        <v>0</v>
      </c>
      <c r="AK53" s="131"/>
      <c r="AL53" s="287">
        <f t="shared" ca="1" si="29"/>
        <v>33042.078312581049</v>
      </c>
    </row>
    <row r="54" spans="1:16373" s="265" customFormat="1">
      <c r="D54" s="265" t="s">
        <v>168</v>
      </c>
      <c r="F54" s="12"/>
      <c r="G54" s="103"/>
      <c r="H54" s="288">
        <f>IF(H$11=$D$6, KRT_volumes!$J54*KRT_volumes!$K54,0)</f>
        <v>0</v>
      </c>
      <c r="I54" s="285">
        <f>IF(I$11=IF($D54=$A$5, $D$5, IF(OR($D54="ESV observed compliance", $D54 = $A$7),$D$7, $D$6)), SUMPRODUCT(KRT_volumes!$Q54:$U54,KRT_volumes!$Q$13:$U$13)+KRT_volumes!$O54,0)</f>
        <v>0</v>
      </c>
      <c r="J54" s="286">
        <f>IF(J$11=$D$6, KRT_volumes!$M54,0)</f>
        <v>0</v>
      </c>
      <c r="K54" s="285">
        <f>IF(K$11=$D$6, KRT_volumes!$J54*KRT_volumes!$K54,0)</f>
        <v>0</v>
      </c>
      <c r="L54" s="285">
        <f>IF(L$11=IF($D54=$A$5, $D$5, IF(OR($D54="ESV observed compliance", $D54 = $A$7),$D$7, $D$6)), SUMPRODUCT(KRT_volumes!$Q54:$U54,KRT_volumes!$Q$13:$U$13)+KRT_volumes!$O54,0)</f>
        <v>0</v>
      </c>
      <c r="M54" s="286">
        <f>IF(M$11=$D$6, KRT_volumes!$M54,0)</f>
        <v>0</v>
      </c>
      <c r="N54" s="285">
        <f>IF(N$11=$D$6, KRT_volumes!$J54*KRT_volumes!$K54,0)</f>
        <v>68692.095708986439</v>
      </c>
      <c r="O54" s="285">
        <f ca="1">IF(O$11=IF($D54=$A$5, $D$5, IF(OR($D54="ESV observed compliance", $D54 = $A$7),$D$7, $D$6)), SUMPRODUCT(KRT_volumes!$Q54:$U54,KRT_volumes!$Q$13:$U$13)+KRT_volumes!$O54,0)</f>
        <v>0</v>
      </c>
      <c r="P54" s="286">
        <f>IF(P$11=$D$6, KRT_volumes!$M54,0)</f>
        <v>0</v>
      </c>
      <c r="Q54" s="285">
        <f>IF(Q$11=$D$6, KRT_volumes!$J54*KRT_volumes!$K54,0)</f>
        <v>0</v>
      </c>
      <c r="R54" s="285">
        <f>IF(R$11=IF($D54=$A$5, $D$5, IF(OR($D54="ESV observed compliance", $D54 = $A$7),$D$7, $D$6)), SUMPRODUCT(KRT_volumes!$Q54:$U54,KRT_volumes!$Q$13:$U$13)+KRT_volumes!$O54,0)</f>
        <v>0</v>
      </c>
      <c r="S54" s="286">
        <f>IF(S$11=$D$6, KRT_volumes!$M54,0)</f>
        <v>0</v>
      </c>
      <c r="T54" s="285">
        <f>IF(T$11=$D$6, KRT_volumes!$J54*KRT_volumes!$K54,0)</f>
        <v>0</v>
      </c>
      <c r="U54" s="285">
        <f>IF(U$11=IF($D54=$A$5, $D$5, IF(OR($D54="ESV observed compliance", $D54 = $A$7),$D$7, $D$6)), SUMPRODUCT(KRT_volumes!$Q54:$U54,KRT_volumes!$Q$13:$U$13)+KRT_volumes!$O54,0)</f>
        <v>0</v>
      </c>
      <c r="V54" s="286">
        <f>IF(V$11=$D$6, KRT_volumes!$M54,0)</f>
        <v>0</v>
      </c>
      <c r="W54" s="285">
        <f>IF(W$11=$D$6, KRT_volumes!$J54*KRT_volumes!$K54,0)</f>
        <v>0</v>
      </c>
      <c r="X54" s="285">
        <f>IF(X$11=IF($D54=$A$5, $D$5, IF(OR($D54="ESV observed compliance", $D54 = $A$7),$D$7, $D$6)), SUMPRODUCT(KRT_volumes!$Q54:$U54,KRT_volumes!$Q$13:$U$13)+KRT_volumes!$O54,0)</f>
        <v>0</v>
      </c>
      <c r="Y54" s="286">
        <f>IF(Y$11=$D$6, KRT_volumes!$M54,0)</f>
        <v>0</v>
      </c>
      <c r="Z54" s="285">
        <f>IF(Z$11=$D$6, KRT_volumes!$J54*KRT_volumes!$K54,0)</f>
        <v>0</v>
      </c>
      <c r="AA54" s="285">
        <f>IF(AA$11=IF($D54=$A$5, $D$5, IF(OR($D54="ESV observed compliance", $D54 = $A$7),$D$7, $D$6)), SUMPRODUCT(KRT_volumes!$Q54:$U54,KRT_volumes!$Q$13:$U$13)+KRT_volumes!$O54,0)</f>
        <v>0</v>
      </c>
      <c r="AB54" s="286">
        <f>IF(AB$11=$D$6, KRT_volumes!$M54,0)</f>
        <v>0</v>
      </c>
      <c r="AC54" s="131"/>
      <c r="AD54" s="287">
        <f t="shared" si="28"/>
        <v>0</v>
      </c>
      <c r="AE54" s="287">
        <f t="shared" si="28"/>
        <v>0</v>
      </c>
      <c r="AF54" s="287">
        <f t="shared" ca="1" si="28"/>
        <v>68692.095708986439</v>
      </c>
      <c r="AG54" s="287">
        <f t="shared" si="28"/>
        <v>0</v>
      </c>
      <c r="AH54" s="287">
        <f t="shared" si="28"/>
        <v>0</v>
      </c>
      <c r="AI54" s="287">
        <f t="shared" si="28"/>
        <v>0</v>
      </c>
      <c r="AJ54" s="287">
        <f t="shared" si="28"/>
        <v>0</v>
      </c>
      <c r="AK54" s="131"/>
      <c r="AL54" s="287">
        <f t="shared" ca="1" si="29"/>
        <v>68692.095708986439</v>
      </c>
    </row>
    <row r="55" spans="1:16373" s="265" customFormat="1">
      <c r="D55" s="265" t="s">
        <v>169</v>
      </c>
      <c r="F55" s="12"/>
      <c r="G55" s="103"/>
      <c r="H55" s="288">
        <f>IF(H$11=$D$6, KRT_volumes!$J55*KRT_volumes!$K55,0)</f>
        <v>0</v>
      </c>
      <c r="I55" s="285">
        <f>IF(I$11=IF($D55=$A$5, $D$5, IF(OR($D55="ESV observed compliance", $D55 = $A$7),$D$7, $D$6)), SUMPRODUCT(KRT_volumes!$Q55:$U55,KRT_volumes!$Q$13:$U$13)+KRT_volumes!$O55,0)</f>
        <v>0</v>
      </c>
      <c r="J55" s="286">
        <f>IF(J$11=$D$6, KRT_volumes!$M55,0)</f>
        <v>0</v>
      </c>
      <c r="K55" s="285">
        <f>IF(K$11=$D$6, KRT_volumes!$J55*KRT_volumes!$K55,0)</f>
        <v>0</v>
      </c>
      <c r="L55" s="285">
        <f>IF(L$11=IF($D55=$A$5, $D$5, IF(OR($D55="ESV observed compliance", $D55 = $A$7),$D$7, $D$6)), SUMPRODUCT(KRT_volumes!$Q55:$U55,KRT_volumes!$Q$13:$U$13)+KRT_volumes!$O55,0)</f>
        <v>0</v>
      </c>
      <c r="M55" s="286">
        <f>IF(M$11=$D$6, KRT_volumes!$M55,0)</f>
        <v>0</v>
      </c>
      <c r="N55" s="285">
        <f>IF(N$11=$D$6, KRT_volumes!$J55*KRT_volumes!$K55,0)</f>
        <v>0</v>
      </c>
      <c r="O55" s="285">
        <f ca="1">IF(O$11=IF($D55=$A$5, $D$5, IF(OR($D55="ESV observed compliance", $D55 = $A$7),$D$7, $D$6)), SUMPRODUCT(KRT_volumes!$Q55:$U55,KRT_volumes!$Q$13:$U$13)+KRT_volumes!$O55,0)</f>
        <v>0</v>
      </c>
      <c r="P55" s="286">
        <f>IF(P$11=$D$6, KRT_volumes!$M55,0)</f>
        <v>0</v>
      </c>
      <c r="Q55" s="285">
        <f>IF(Q$11=$D$6, KRT_volumes!$J55*KRT_volumes!$K55,0)</f>
        <v>0</v>
      </c>
      <c r="R55" s="285">
        <f>IF(R$11=IF($D55=$A$5, $D$5, IF(OR($D55="ESV observed compliance", $D55 = $A$7),$D$7, $D$6)), SUMPRODUCT(KRT_volumes!$Q55:$U55,KRT_volumes!$Q$13:$U$13)+KRT_volumes!$O55,0)</f>
        <v>0</v>
      </c>
      <c r="S55" s="286">
        <f>IF(S$11=$D$6, KRT_volumes!$M55,0)</f>
        <v>0</v>
      </c>
      <c r="T55" s="285">
        <f>IF(T$11=$D$6, KRT_volumes!$J55*KRT_volumes!$K55,0)</f>
        <v>0</v>
      </c>
      <c r="U55" s="285">
        <f>IF(U$11=IF($D55=$A$5, $D$5, IF(OR($D55="ESV observed compliance", $D55 = $A$7),$D$7, $D$6)), SUMPRODUCT(KRT_volumes!$Q55:$U55,KRT_volumes!$Q$13:$U$13)+KRT_volumes!$O55,0)</f>
        <v>0</v>
      </c>
      <c r="V55" s="286">
        <f>IF(V$11=$D$6, KRT_volumes!$M55,0)</f>
        <v>0</v>
      </c>
      <c r="W55" s="285">
        <f>IF(W$11=$D$6, KRT_volumes!$J55*KRT_volumes!$K55,0)</f>
        <v>0</v>
      </c>
      <c r="X55" s="285">
        <f>IF(X$11=IF($D55=$A$5, $D$5, IF(OR($D55="ESV observed compliance", $D55 = $A$7),$D$7, $D$6)), SUMPRODUCT(KRT_volumes!$Q55:$U55,KRT_volumes!$Q$13:$U$13)+KRT_volumes!$O55,0)</f>
        <v>0</v>
      </c>
      <c r="Y55" s="286">
        <f>IF(Y$11=$D$6, KRT_volumes!$M55,0)</f>
        <v>0</v>
      </c>
      <c r="Z55" s="285">
        <f>IF(Z$11=$D$6, KRT_volumes!$J55*KRT_volumes!$K55,0)</f>
        <v>0</v>
      </c>
      <c r="AA55" s="285">
        <f>IF(AA$11=IF($D55=$A$5, $D$5, IF(OR($D55="ESV observed compliance", $D55 = $A$7),$D$7, $D$6)), SUMPRODUCT(KRT_volumes!$Q55:$U55,KRT_volumes!$Q$13:$U$13)+KRT_volumes!$O55,0)</f>
        <v>0</v>
      </c>
      <c r="AB55" s="286">
        <f>IF(AB$11=$D$6, KRT_volumes!$M55,0)</f>
        <v>0</v>
      </c>
      <c r="AC55" s="131"/>
      <c r="AD55" s="287">
        <f t="shared" si="28"/>
        <v>0</v>
      </c>
      <c r="AE55" s="287">
        <f t="shared" si="28"/>
        <v>0</v>
      </c>
      <c r="AF55" s="287">
        <f t="shared" ca="1" si="28"/>
        <v>0</v>
      </c>
      <c r="AG55" s="287">
        <f t="shared" si="28"/>
        <v>0</v>
      </c>
      <c r="AH55" s="287">
        <f t="shared" si="28"/>
        <v>0</v>
      </c>
      <c r="AI55" s="287">
        <f t="shared" si="28"/>
        <v>0</v>
      </c>
      <c r="AJ55" s="287">
        <f t="shared" si="28"/>
        <v>0</v>
      </c>
      <c r="AK55" s="131"/>
      <c r="AL55" s="287">
        <f t="shared" ca="1" si="29"/>
        <v>0</v>
      </c>
    </row>
    <row r="56" spans="1:16373" s="265" customFormat="1">
      <c r="F56" s="12"/>
      <c r="G56" s="103"/>
      <c r="H56" s="18"/>
      <c r="I56" s="18"/>
      <c r="J56" s="103"/>
      <c r="K56" s="18"/>
      <c r="L56" s="18"/>
      <c r="M56" s="103"/>
      <c r="N56" s="18"/>
      <c r="O56" s="18"/>
      <c r="P56" s="103"/>
      <c r="Q56" s="18"/>
      <c r="R56" s="18"/>
      <c r="S56" s="103"/>
      <c r="T56" s="18"/>
      <c r="U56" s="18"/>
      <c r="V56" s="103"/>
      <c r="W56" s="18"/>
      <c r="X56" s="18"/>
      <c r="Y56" s="103"/>
      <c r="Z56" s="18"/>
      <c r="AA56" s="18"/>
      <c r="AB56" s="103"/>
      <c r="AD56" s="110"/>
      <c r="AE56" s="110"/>
      <c r="AF56" s="110"/>
      <c r="AG56" s="110"/>
      <c r="AH56" s="110"/>
      <c r="AI56" s="110"/>
      <c r="AJ56" s="110"/>
      <c r="AL56" s="110"/>
    </row>
    <row r="57" spans="1:16373">
      <c r="D57" s="272" t="s">
        <v>186</v>
      </c>
      <c r="F57" s="12"/>
      <c r="G57" s="103"/>
      <c r="H57" s="288">
        <f>IF(H$11=$D$6, KRT_volumes!$J57*KRT_volumes!$K57,0)</f>
        <v>0</v>
      </c>
      <c r="I57" s="285">
        <f>IF(I$11=IF($D57=$A$5, $D$5, IF(OR($D57="ESV observed compliance", $D57 = $A$7),$D$7, $D$6)), SUMPRODUCT(KRT_volumes!$Q57:$U57,KRT_volumes!$Q$13:$U$13)+KRT_volumes!$O57,0)</f>
        <v>0</v>
      </c>
      <c r="J57" s="286">
        <f>IF(J$11=$D$6, KRT_volumes!$M57,0)</f>
        <v>0</v>
      </c>
      <c r="K57" s="285">
        <f>IF(K$11=$D$6, KRT_volumes!$J57*KRT_volumes!$K57,0)</f>
        <v>0</v>
      </c>
      <c r="L57" s="285">
        <f>IF(L$11=IF($D57=$A$5, $D$5, IF(OR($D57="ESV observed compliance", $D57 = $A$7),$D$7, $D$6)), SUMPRODUCT(KRT_volumes!$Q57:$U57,KRT_volumes!$Q$13:$U$13)+KRT_volumes!$O57,0)</f>
        <v>0</v>
      </c>
      <c r="M57" s="286">
        <f>IF(M$11=$D$6, KRT_volumes!$M57,0)</f>
        <v>0</v>
      </c>
      <c r="N57" s="285">
        <f>IF(N$11=$D$6, KRT_volumes!$J57*KRT_volumes!$K57,0)</f>
        <v>617480.35831406794</v>
      </c>
      <c r="O57" s="285">
        <f ca="1">IF(O$11=IF($D57=$A$5, $D$5, IF(OR($D57="ESV observed compliance", $D57 = $A$7),$D$7, $D$6)), SUMPRODUCT(KRT_volumes!$Q57:$U57,KRT_volumes!$Q$13:$U$13)+KRT_volumes!$O57,0)</f>
        <v>0</v>
      </c>
      <c r="P57" s="286">
        <f>IF(P$11=$D$6, KRT_volumes!$M57,0)</f>
        <v>0</v>
      </c>
      <c r="Q57" s="285">
        <f>IF(Q$11=$D$6, KRT_volumes!$J57*KRT_volumes!$K57,0)</f>
        <v>0</v>
      </c>
      <c r="R57" s="285">
        <f>IF(R$11=IF($D57=$A$5, $D$5, IF(OR($D57="ESV observed compliance", $D57 = $A$7),$D$7, $D$6)), SUMPRODUCT(KRT_volumes!$Q57:$U57,KRT_volumes!$Q$13:$U$13)+KRT_volumes!$O57,0)</f>
        <v>0</v>
      </c>
      <c r="S57" s="286">
        <f>IF(S$11=$D$6, KRT_volumes!$M57,0)</f>
        <v>0</v>
      </c>
      <c r="T57" s="285">
        <f>IF(T$11=$D$6, KRT_volumes!$J57*KRT_volumes!$K57,0)</f>
        <v>0</v>
      </c>
      <c r="U57" s="285">
        <f>IF(U$11=IF($D57=$A$5, $D$5, IF(OR($D57="ESV observed compliance", $D57 = $A$7),$D$7, $D$6)), SUMPRODUCT(KRT_volumes!$Q57:$U57,KRT_volumes!$Q$13:$U$13)+KRT_volumes!$O57,0)</f>
        <v>0</v>
      </c>
      <c r="V57" s="286">
        <f>IF(V$11=$D$6, KRT_volumes!$M57,0)</f>
        <v>0</v>
      </c>
      <c r="W57" s="285">
        <f>IF(W$11=$D$6, KRT_volumes!$J57*KRT_volumes!$K57,0)</f>
        <v>0</v>
      </c>
      <c r="X57" s="285">
        <f>IF(X$11=IF($D57=$A$5, $D$5, IF(OR($D57="ESV observed compliance", $D57 = $A$7),$D$7, $D$6)), SUMPRODUCT(KRT_volumes!$Q57:$U57,KRT_volumes!$Q$13:$U$13)+KRT_volumes!$O57,0)</f>
        <v>0</v>
      </c>
      <c r="Y57" s="286">
        <f>IF(Y$11=$D$6, KRT_volumes!$M57,0)</f>
        <v>0</v>
      </c>
      <c r="Z57" s="285">
        <f>IF(Z$11=$D$6, KRT_volumes!$J57*KRT_volumes!$K57,0)</f>
        <v>0</v>
      </c>
      <c r="AA57" s="285">
        <f>IF(AA$11=IF($D57=$A$5, $D$5, IF(OR($D57="ESV observed compliance", $D57 = $A$7),$D$7, $D$6)), SUMPRODUCT(KRT_volumes!$Q57:$U57,KRT_volumes!$Q$13:$U$13)+KRT_volumes!$O57,0)</f>
        <v>0</v>
      </c>
      <c r="AB57" s="286">
        <f>IF(AB$11=$D$6, KRT_volumes!$M57,0)</f>
        <v>0</v>
      </c>
      <c r="AC57" s="131"/>
      <c r="AD57" s="287">
        <f t="shared" si="28"/>
        <v>0</v>
      </c>
      <c r="AE57" s="287">
        <f t="shared" si="28"/>
        <v>0</v>
      </c>
      <c r="AF57" s="287">
        <f t="shared" ca="1" si="28"/>
        <v>617480.35831406794</v>
      </c>
      <c r="AG57" s="287">
        <f t="shared" si="28"/>
        <v>0</v>
      </c>
      <c r="AH57" s="287">
        <f t="shared" si="28"/>
        <v>0</v>
      </c>
      <c r="AI57" s="287">
        <f t="shared" si="28"/>
        <v>0</v>
      </c>
      <c r="AJ57" s="287">
        <f t="shared" si="28"/>
        <v>0</v>
      </c>
      <c r="AK57" s="131"/>
      <c r="AL57" s="287">
        <f t="shared" ca="1" si="29"/>
        <v>617480.35831406794</v>
      </c>
    </row>
    <row r="58" spans="1:16373">
      <c r="D58" s="272" t="s">
        <v>114</v>
      </c>
      <c r="F58" s="12"/>
      <c r="G58" s="103"/>
      <c r="H58" s="288">
        <f>IF(H$11=$D$6, KRT_volumes!$J58*KRT_volumes!$K58,0)</f>
        <v>0</v>
      </c>
      <c r="I58" s="285">
        <f>IF(I$11=IF($D58=$A$5, $D$5, IF(OR($D58="ESV observed compliance", $D58 = $A$7),$D$7, $D$6)), SUMPRODUCT(KRT_volumes!$Q58:$U58,KRT_volumes!$Q$13:$U$13)+KRT_volumes!$O58,0)</f>
        <v>0</v>
      </c>
      <c r="J58" s="286">
        <f>IF(J$11=$D$6, KRT_volumes!$M58,0)</f>
        <v>0</v>
      </c>
      <c r="K58" s="285">
        <f>IF(K$11=$D$6, KRT_volumes!$J58*KRT_volumes!$K58,0)</f>
        <v>0</v>
      </c>
      <c r="L58" s="285">
        <f>IF(L$11=IF($D58=$A$5, $D$5, IF(OR($D58="ESV observed compliance", $D58 = $A$7),$D$7, $D$6)), SUMPRODUCT(KRT_volumes!$Q58:$U58,KRT_volumes!$Q$13:$U$13)+KRT_volumes!$O58,0)</f>
        <v>0</v>
      </c>
      <c r="M58" s="286">
        <f>IF(M$11=$D$6, KRT_volumes!$M58,0)</f>
        <v>0</v>
      </c>
      <c r="N58" s="285">
        <f>IF(N$11=$D$6, KRT_volumes!$J58*KRT_volumes!$K58,0)</f>
        <v>982586.23081748129</v>
      </c>
      <c r="O58" s="285">
        <f ca="1">IF(O$11=IF($D58=$A$5, $D$5, IF(OR($D58="ESV observed compliance", $D58 = $A$7),$D$7, $D$6)), SUMPRODUCT(KRT_volumes!$Q58:$U58,KRT_volumes!$Q$13:$U$13)+KRT_volumes!$O58,0)</f>
        <v>684773.16049681371</v>
      </c>
      <c r="P58" s="286">
        <f>IF(P$11=$D$6, KRT_volumes!$M58,0)</f>
        <v>0</v>
      </c>
      <c r="Q58" s="285">
        <f>IF(Q$11=$D$6, KRT_volumes!$J58*KRT_volumes!$K58,0)</f>
        <v>0</v>
      </c>
      <c r="R58" s="285">
        <f>IF(R$11=IF($D58=$A$5, $D$5, IF(OR($D58="ESV observed compliance", $D58 = $A$7),$D$7, $D$6)), SUMPRODUCT(KRT_volumes!$Q58:$U58,KRT_volumes!$Q$13:$U$13)+KRT_volumes!$O58,0)</f>
        <v>0</v>
      </c>
      <c r="S58" s="286">
        <f>IF(S$11=$D$6, KRT_volumes!$M58,0)</f>
        <v>0</v>
      </c>
      <c r="T58" s="285">
        <f>IF(T$11=$D$6, KRT_volumes!$J58*KRT_volumes!$K58,0)</f>
        <v>0</v>
      </c>
      <c r="U58" s="285">
        <f>IF(U$11=IF($D58=$A$5, $D$5, IF(OR($D58="ESV observed compliance", $D58 = $A$7),$D$7, $D$6)), SUMPRODUCT(KRT_volumes!$Q58:$U58,KRT_volumes!$Q$13:$U$13)+KRT_volumes!$O58,0)</f>
        <v>0</v>
      </c>
      <c r="V58" s="286">
        <f>IF(V$11=$D$6, KRT_volumes!$M58,0)</f>
        <v>0</v>
      </c>
      <c r="W58" s="285">
        <f>IF(W$11=$D$6, KRT_volumes!$J58*KRT_volumes!$K58,0)</f>
        <v>0</v>
      </c>
      <c r="X58" s="285">
        <f>IF(X$11=IF($D58=$A$5, $D$5, IF(OR($D58="ESV observed compliance", $D58 = $A$7),$D$7, $D$6)), SUMPRODUCT(KRT_volumes!$Q58:$U58,KRT_volumes!$Q$13:$U$13)+KRT_volumes!$O58,0)</f>
        <v>0</v>
      </c>
      <c r="Y58" s="286">
        <f>IF(Y$11=$D$6, KRT_volumes!$M58,0)</f>
        <v>0</v>
      </c>
      <c r="Z58" s="285">
        <f>IF(Z$11=$D$6, KRT_volumes!$J58*KRT_volumes!$K58,0)</f>
        <v>0</v>
      </c>
      <c r="AA58" s="285">
        <f>IF(AA$11=IF($D58=$A$5, $D$5, IF(OR($D58="ESV observed compliance", $D58 = $A$7),$D$7, $D$6)), SUMPRODUCT(KRT_volumes!$Q58:$U58,KRT_volumes!$Q$13:$U$13)+KRT_volumes!$O58,0)</f>
        <v>0</v>
      </c>
      <c r="AB58" s="286">
        <f>IF(AB$11=$D$6, KRT_volumes!$M58,0)</f>
        <v>0</v>
      </c>
      <c r="AC58" s="131"/>
      <c r="AD58" s="287">
        <f t="shared" si="28"/>
        <v>0</v>
      </c>
      <c r="AE58" s="287">
        <f t="shared" si="28"/>
        <v>0</v>
      </c>
      <c r="AF58" s="287">
        <f t="shared" ca="1" si="28"/>
        <v>1667359.3913142951</v>
      </c>
      <c r="AG58" s="287">
        <f t="shared" si="28"/>
        <v>0</v>
      </c>
      <c r="AH58" s="287">
        <f t="shared" si="28"/>
        <v>0</v>
      </c>
      <c r="AI58" s="287">
        <f t="shared" si="28"/>
        <v>0</v>
      </c>
      <c r="AJ58" s="287">
        <f t="shared" si="28"/>
        <v>0</v>
      </c>
      <c r="AK58" s="131"/>
      <c r="AL58" s="287">
        <f t="shared" ca="1" si="29"/>
        <v>1667359.3913142951</v>
      </c>
    </row>
    <row r="59" spans="1:16373">
      <c r="D59" s="272" t="s">
        <v>18</v>
      </c>
      <c r="G59" s="103"/>
      <c r="H59" s="288">
        <f>IF(H$11=$D$6, KRT_volumes!$J59*KRT_volumes!$K59,0)</f>
        <v>0</v>
      </c>
      <c r="I59" s="285">
        <f>IF(I$11=IF($D59=$A$5, $D$5, IF(OR($D59="ESV observed compliance", $D59 = $A$7),$D$7, $D$6)), SUMPRODUCT(KRT_volumes!$Q59:$U59,KRT_volumes!$Q$13:$U$13)+KRT_volumes!$O59,0)</f>
        <v>0</v>
      </c>
      <c r="J59" s="286">
        <f>IF(J$11=$D$6, KRT_volumes!$M59,0)</f>
        <v>0</v>
      </c>
      <c r="K59" s="285">
        <f>IF(K$11=$D$6, KRT_volumes!$J59*KRT_volumes!$K59,0)</f>
        <v>0</v>
      </c>
      <c r="L59" s="285">
        <f>IF(L$11=IF($D59=$A$5, $D$5, IF(OR($D59="ESV observed compliance", $D59 = $A$7),$D$7, $D$6)), SUMPRODUCT(KRT_volumes!$Q59:$U59,KRT_volumes!$Q$13:$U$13)+KRT_volumes!$O59,0)</f>
        <v>0</v>
      </c>
      <c r="M59" s="286">
        <f>IF(M$11=$D$6, KRT_volumes!$M59,0)</f>
        <v>0</v>
      </c>
      <c r="N59" s="285">
        <f>IF(N$11=$D$6, KRT_volumes!$J59*KRT_volumes!$K59,0)</f>
        <v>0</v>
      </c>
      <c r="O59" s="285">
        <f ca="1">IF(O$11=IF($D59=$A$5, $D$5, IF(OR($D59="ESV observed compliance", $D59 = $A$7),$D$7, $D$6)), SUMPRODUCT(KRT_volumes!$Q59:$U59,KRT_volumes!$Q$13:$U$13)+KRT_volumes!$O59,0)</f>
        <v>525424.25919135683</v>
      </c>
      <c r="P59" s="286">
        <f>IF(P$11=$D$6, KRT_volumes!$M59,0)</f>
        <v>0</v>
      </c>
      <c r="Q59" s="285">
        <f>IF(Q$11=$D$6, KRT_volumes!$J59*KRT_volumes!$K59,0)</f>
        <v>0</v>
      </c>
      <c r="R59" s="285">
        <f>IF(R$11=IF($D59=$A$5, $D$5, IF(OR($D59="ESV observed compliance", $D59 = $A$7),$D$7, $D$6)), SUMPRODUCT(KRT_volumes!$Q59:$U59,KRT_volumes!$Q$13:$U$13)+KRT_volumes!$O59,0)</f>
        <v>0</v>
      </c>
      <c r="S59" s="286">
        <f>IF(S$11=$D$6, KRT_volumes!$M59,0)</f>
        <v>0</v>
      </c>
      <c r="T59" s="285">
        <f>IF(T$11=$D$6, KRT_volumes!$J59*KRT_volumes!$K59,0)</f>
        <v>0</v>
      </c>
      <c r="U59" s="285">
        <f>IF(U$11=IF($D59=$A$5, $D$5, IF(OR($D59="ESV observed compliance", $D59 = $A$7),$D$7, $D$6)), SUMPRODUCT(KRT_volumes!$Q59:$U59,KRT_volumes!$Q$13:$U$13)+KRT_volumes!$O59,0)</f>
        <v>0</v>
      </c>
      <c r="V59" s="286">
        <f>IF(V$11=$D$6, KRT_volumes!$M59,0)</f>
        <v>0</v>
      </c>
      <c r="W59" s="285">
        <f>IF(W$11=$D$6, KRT_volumes!$J59*KRT_volumes!$K59,0)</f>
        <v>0</v>
      </c>
      <c r="X59" s="285">
        <f>IF(X$11=IF($D59=$A$5, $D$5, IF(OR($D59="ESV observed compliance", $D59 = $A$7),$D$7, $D$6)), SUMPRODUCT(KRT_volumes!$Q59:$U59,KRT_volumes!$Q$13:$U$13)+KRT_volumes!$O59,0)</f>
        <v>0</v>
      </c>
      <c r="Y59" s="286">
        <f>IF(Y$11=$D$6, KRT_volumes!$M59,0)</f>
        <v>0</v>
      </c>
      <c r="Z59" s="285">
        <f>IF(Z$11=$D$6, KRT_volumes!$J59*KRT_volumes!$K59,0)</f>
        <v>0</v>
      </c>
      <c r="AA59" s="285">
        <f>IF(AA$11=IF($D59=$A$5, $D$5, IF(OR($D59="ESV observed compliance", $D59 = $A$7),$D$7, $D$6)), SUMPRODUCT(KRT_volumes!$Q59:$U59,KRT_volumes!$Q$13:$U$13)+KRT_volumes!$O59,0)</f>
        <v>0</v>
      </c>
      <c r="AB59" s="286">
        <f>IF(AB$11=$D$6, KRT_volumes!$M59,0)</f>
        <v>0</v>
      </c>
      <c r="AC59" s="131"/>
      <c r="AD59" s="287">
        <f t="shared" si="28"/>
        <v>0</v>
      </c>
      <c r="AE59" s="287">
        <f t="shared" si="28"/>
        <v>0</v>
      </c>
      <c r="AF59" s="287">
        <f t="shared" ca="1" si="28"/>
        <v>525424.25919135683</v>
      </c>
      <c r="AG59" s="287">
        <f t="shared" si="28"/>
        <v>0</v>
      </c>
      <c r="AH59" s="287">
        <f t="shared" si="28"/>
        <v>0</v>
      </c>
      <c r="AI59" s="287">
        <f t="shared" si="28"/>
        <v>0</v>
      </c>
      <c r="AJ59" s="287">
        <f t="shared" si="28"/>
        <v>0</v>
      </c>
      <c r="AK59" s="131"/>
      <c r="AL59" s="287">
        <f t="shared" ca="1" si="29"/>
        <v>525424.25919135683</v>
      </c>
    </row>
    <row r="60" spans="1:16373" s="265" customFormat="1">
      <c r="D60" s="272" t="s">
        <v>196</v>
      </c>
      <c r="G60" s="103"/>
      <c r="H60" s="288">
        <f>IF(H$11=$D$6, KRT_volumes!$J60*KRT_volumes!$K60,0)</f>
        <v>0</v>
      </c>
      <c r="I60" s="285">
        <f>IF(I$11=IF($D60=$A$5, $D$5, IF(OR($D60="ESV observed compliance", $D60 = $A$7),$D$7, $D$6)), SUMPRODUCT(KRT_volumes!$Q60:$U60,KRT_volumes!$Q$13:$U$13)+KRT_volumes!$O60,0)</f>
        <v>0</v>
      </c>
      <c r="J60" s="286">
        <f>IF(J$11=$D$6, KRT_volumes!$M60,0)</f>
        <v>0</v>
      </c>
      <c r="K60" s="285">
        <f>IF(K$11=$D$6, KRT_volumes!$J60*KRT_volumes!$K60,0)</f>
        <v>0</v>
      </c>
      <c r="L60" s="285">
        <f>IF(L$11=IF($D60=$A$5, $D$5, IF(OR($D60="ESV observed compliance", $D60 = $A$7),$D$7, $D$6)), SUMPRODUCT(KRT_volumes!$Q60:$U60,KRT_volumes!$Q$13:$U$13)+KRT_volumes!$O60,0)</f>
        <v>0</v>
      </c>
      <c r="M60" s="286">
        <f>IF(M$11=$D$6, KRT_volumes!$M60,0)</f>
        <v>0</v>
      </c>
      <c r="N60" s="285">
        <f>IF(N$11=$D$6, KRT_volumes!$J60*KRT_volumes!$K60,0)</f>
        <v>0</v>
      </c>
      <c r="O60" s="285">
        <f ca="1">IF(O$11=IF($D60=$A$5, $D$5, IF(OR($D60="ESV observed compliance", $D60 = $A$7),$D$7, $D$6)), SUMPRODUCT(KRT_volumes!$Q60:$U60,KRT_volumes!$Q$13:$U$13)+KRT_volumes!$O60,0)</f>
        <v>53328</v>
      </c>
      <c r="P60" s="286">
        <f>IF(P$11=$D$6, KRT_volumes!$M60,0)</f>
        <v>0</v>
      </c>
      <c r="Q60" s="285">
        <f>IF(Q$11=$D$6, KRT_volumes!$J60*KRT_volumes!$K60,0)</f>
        <v>0</v>
      </c>
      <c r="R60" s="285">
        <f>IF(R$11=IF($D60=$A$5, $D$5, IF(OR($D60="ESV observed compliance", $D60 = $A$7),$D$7, $D$6)), SUMPRODUCT(KRT_volumes!$Q60:$U60,KRT_volumes!$Q$13:$U$13)+KRT_volumes!$O60,0)</f>
        <v>0</v>
      </c>
      <c r="S60" s="286">
        <f>IF(S$11=$D$6, KRT_volumes!$M60,0)</f>
        <v>0</v>
      </c>
      <c r="T60" s="285">
        <f>IF(T$11=$D$6, KRT_volumes!$J60*KRT_volumes!$K60,0)</f>
        <v>0</v>
      </c>
      <c r="U60" s="285">
        <f>IF(U$11=IF($D60=$A$5, $D$5, IF(OR($D60="ESV observed compliance", $D60 = $A$7),$D$7, $D$6)), SUMPRODUCT(KRT_volumes!$Q60:$U60,KRT_volumes!$Q$13:$U$13)+KRT_volumes!$O60,0)</f>
        <v>0</v>
      </c>
      <c r="V60" s="286">
        <f>IF(V$11=$D$6, KRT_volumes!$M60,0)</f>
        <v>0</v>
      </c>
      <c r="W60" s="285">
        <f>IF(W$11=$D$6, KRT_volumes!$J60*KRT_volumes!$K60,0)</f>
        <v>0</v>
      </c>
      <c r="X60" s="285">
        <f>IF(X$11=IF($D60=$A$5, $D$5, IF(OR($D60="ESV observed compliance", $D60 = $A$7),$D$7, $D$6)), SUMPRODUCT(KRT_volumes!$Q60:$U60,KRT_volumes!$Q$13:$U$13)+KRT_volumes!$O60,0)</f>
        <v>0</v>
      </c>
      <c r="Y60" s="286">
        <f>IF(Y$11=$D$6, KRT_volumes!$M60,0)</f>
        <v>0</v>
      </c>
      <c r="Z60" s="285">
        <f>IF(Z$11=$D$6, KRT_volumes!$J60*KRT_volumes!$K60,0)</f>
        <v>0</v>
      </c>
      <c r="AA60" s="285">
        <f>IF(AA$11=IF($D60=$A$5, $D$5, IF(OR($D60="ESV observed compliance", $D60 = $A$7),$D$7, $D$6)), SUMPRODUCT(KRT_volumes!$Q60:$U60,KRT_volumes!$Q$13:$U$13)+KRT_volumes!$O60,0)</f>
        <v>0</v>
      </c>
      <c r="AB60" s="286">
        <f>IF(AB$11=$D$6, KRT_volumes!$M60,0)</f>
        <v>0</v>
      </c>
      <c r="AC60" s="131"/>
      <c r="AD60" s="287">
        <f t="shared" si="28"/>
        <v>0</v>
      </c>
      <c r="AE60" s="287">
        <f t="shared" si="28"/>
        <v>0</v>
      </c>
      <c r="AF60" s="287">
        <f t="shared" ca="1" si="28"/>
        <v>53328</v>
      </c>
      <c r="AG60" s="287">
        <f t="shared" si="28"/>
        <v>0</v>
      </c>
      <c r="AH60" s="287">
        <f t="shared" si="28"/>
        <v>0</v>
      </c>
      <c r="AI60" s="287">
        <f t="shared" si="28"/>
        <v>0</v>
      </c>
      <c r="AJ60" s="287">
        <f t="shared" si="28"/>
        <v>0</v>
      </c>
      <c r="AK60" s="131"/>
      <c r="AL60" s="287">
        <f t="shared" ref="AL60" ca="1" si="30">SUM(AD60:AJ60)</f>
        <v>53328</v>
      </c>
    </row>
    <row r="61" spans="1:16373">
      <c r="D61" s="272" t="s">
        <v>69</v>
      </c>
      <c r="G61" s="103"/>
      <c r="H61" s="288">
        <f>IF(H$11=$D$6, KRT_volumes!$J61*KRT_volumes!$K61,0)</f>
        <v>0</v>
      </c>
      <c r="I61" s="285">
        <f>IF(I$11=IF($D61=$A$5, $D$5, IF(OR($D61="ESV observed compliance", $D61 = $A$7),$D$7, $D$6)), SUMPRODUCT(KRT_volumes!$Q61:$U61,KRT_volumes!$Q$13:$U$13)+KRT_volumes!$O61,0)</f>
        <v>0</v>
      </c>
      <c r="J61" s="286">
        <f>IF(J$11=$D$6, KRT_volumes!$M61,0)</f>
        <v>0</v>
      </c>
      <c r="K61" s="285">
        <f>IF(K$11=$D$6, KRT_volumes!$J61*KRT_volumes!$K61,0)</f>
        <v>0</v>
      </c>
      <c r="L61" s="285">
        <f>IF(L$11=IF($D61=$A$5, $D$5, IF(OR($D61="ESV observed compliance", $D61 = $A$7),$D$7, $D$6)), SUMPRODUCT(KRT_volumes!$Q61:$U61,KRT_volumes!$Q$13:$U$13)+KRT_volumes!$O61,0)</f>
        <v>0</v>
      </c>
      <c r="M61" s="286">
        <f>IF(M$11=$D$6, KRT_volumes!$M61,0)</f>
        <v>0</v>
      </c>
      <c r="N61" s="285">
        <f>IF(N$11=$D$6, KRT_volumes!$J61*KRT_volumes!$K61,0)</f>
        <v>0</v>
      </c>
      <c r="O61" s="285">
        <f ca="1">IF(O$11=IF($D61=$A$5, $D$5, IF(OR($D61="ESV observed compliance", $D61 = $A$7),$D$7, $D$6)), SUMPRODUCT(KRT_volumes!$Q61:$U61,KRT_volumes!$Q$13:$U$13)+KRT_volumes!$O61,0)</f>
        <v>769708.67971957347</v>
      </c>
      <c r="P61" s="286">
        <f>IF(P$11=$D$6, KRT_volumes!$M61,0)</f>
        <v>0</v>
      </c>
      <c r="Q61" s="285">
        <f>IF(Q$11=$D$6, KRT_volumes!$J61*KRT_volumes!$K61,0)</f>
        <v>0</v>
      </c>
      <c r="R61" s="285">
        <f>IF(R$11=IF($D61=$A$5, $D$5, IF(OR($D61="ESV observed compliance", $D61 = $A$7),$D$7, $D$6)), SUMPRODUCT(KRT_volumes!$Q61:$U61,KRT_volumes!$Q$13:$U$13)+KRT_volumes!$O61,0)</f>
        <v>0</v>
      </c>
      <c r="S61" s="286">
        <f>IF(S$11=$D$6, KRT_volumes!$M61,0)</f>
        <v>0</v>
      </c>
      <c r="T61" s="285">
        <f>IF(T$11=$D$6, KRT_volumes!$J61*KRT_volumes!$K61,0)</f>
        <v>0</v>
      </c>
      <c r="U61" s="285">
        <f>IF(U$11=IF($D61=$A$5, $D$5, IF(OR($D61="ESV observed compliance", $D61 = $A$7),$D$7, $D$6)), SUMPRODUCT(KRT_volumes!$Q61:$U61,KRT_volumes!$Q$13:$U$13)+KRT_volumes!$O61,0)</f>
        <v>0</v>
      </c>
      <c r="V61" s="286">
        <f>IF(V$11=$D$6, KRT_volumes!$M61,0)</f>
        <v>0</v>
      </c>
      <c r="W61" s="285">
        <f>IF(W$11=$D$6, KRT_volumes!$J61*KRT_volumes!$K61,0)</f>
        <v>0</v>
      </c>
      <c r="X61" s="285">
        <f>IF(X$11=IF($D61=$A$5, $D$5, IF(OR($D61="ESV observed compliance", $D61 = $A$7),$D$7, $D$6)), SUMPRODUCT(KRT_volumes!$Q61:$U61,KRT_volumes!$Q$13:$U$13)+KRT_volumes!$O61,0)</f>
        <v>0</v>
      </c>
      <c r="Y61" s="286">
        <f>IF(Y$11=$D$6, KRT_volumes!$M61,0)</f>
        <v>0</v>
      </c>
      <c r="Z61" s="285">
        <f>IF(Z$11=$D$6, KRT_volumes!$J61*KRT_volumes!$K61,0)</f>
        <v>0</v>
      </c>
      <c r="AA61" s="285">
        <f>IF(AA$11=IF($D61=$A$5, $D$5, IF(OR($D61="ESV observed compliance", $D61 = $A$7),$D$7, $D$6)), SUMPRODUCT(KRT_volumes!$Q61:$U61,KRT_volumes!$Q$13:$U$13)+KRT_volumes!$O61,0)</f>
        <v>0</v>
      </c>
      <c r="AB61" s="286">
        <f>IF(AB$11=$D$6, KRT_volumes!$M61,0)</f>
        <v>0</v>
      </c>
      <c r="AC61" s="131"/>
      <c r="AD61" s="287">
        <f t="shared" si="28"/>
        <v>0</v>
      </c>
      <c r="AE61" s="287">
        <f t="shared" si="28"/>
        <v>0</v>
      </c>
      <c r="AF61" s="287">
        <f t="shared" ca="1" si="28"/>
        <v>769708.67971957347</v>
      </c>
      <c r="AG61" s="287">
        <f t="shared" si="28"/>
        <v>0</v>
      </c>
      <c r="AH61" s="287">
        <f t="shared" si="28"/>
        <v>0</v>
      </c>
      <c r="AI61" s="287">
        <f t="shared" si="28"/>
        <v>0</v>
      </c>
      <c r="AJ61" s="287">
        <f t="shared" si="28"/>
        <v>0</v>
      </c>
      <c r="AK61" s="131"/>
      <c r="AL61" s="287">
        <f t="shared" ca="1" si="29"/>
        <v>769708.67971957347</v>
      </c>
    </row>
    <row r="62" spans="1:16373">
      <c r="F62" s="12"/>
      <c r="G62" s="103"/>
      <c r="H62" s="18"/>
      <c r="I62" s="18"/>
      <c r="J62" s="103"/>
      <c r="K62" s="18"/>
      <c r="L62" s="18"/>
      <c r="M62" s="103"/>
      <c r="N62" s="18"/>
      <c r="O62" s="18"/>
      <c r="P62" s="103"/>
      <c r="Q62" s="18"/>
      <c r="R62" s="18"/>
      <c r="S62" s="103"/>
      <c r="T62" s="18"/>
      <c r="U62" s="18"/>
      <c r="V62" s="103"/>
      <c r="W62" s="18"/>
      <c r="X62" s="18"/>
      <c r="Y62" s="103"/>
      <c r="Z62" s="18"/>
      <c r="AA62" s="18"/>
      <c r="AB62" s="103"/>
      <c r="AC62" s="265"/>
      <c r="AD62" s="109"/>
      <c r="AE62" s="109"/>
      <c r="AF62" s="109"/>
      <c r="AG62" s="109"/>
      <c r="AH62" s="109"/>
      <c r="AI62" s="109"/>
      <c r="AJ62" s="109"/>
      <c r="AK62" s="265"/>
      <c r="AL62" s="109"/>
    </row>
    <row r="63" spans="1:16373" s="8" customFormat="1" ht="15.75">
      <c r="A63" s="6"/>
      <c r="B63" s="9" t="s">
        <v>15</v>
      </c>
      <c r="C63" s="10"/>
      <c r="D63"/>
      <c r="E63"/>
      <c r="F63" s="12"/>
      <c r="G63" s="105"/>
      <c r="H63" s="18"/>
      <c r="I63" s="18"/>
      <c r="J63" s="105"/>
      <c r="K63" s="18"/>
      <c r="L63" s="18"/>
      <c r="M63" s="105"/>
      <c r="N63" s="18"/>
      <c r="O63" s="18"/>
      <c r="P63" s="105"/>
      <c r="Q63" s="18"/>
      <c r="R63" s="18"/>
      <c r="S63" s="105"/>
      <c r="T63" s="18"/>
      <c r="U63" s="18"/>
      <c r="V63" s="105"/>
      <c r="W63" s="18"/>
      <c r="X63" s="18"/>
      <c r="Y63" s="105"/>
      <c r="Z63" s="18"/>
      <c r="AA63" s="18"/>
      <c r="AB63" s="105"/>
      <c r="AC63" s="265"/>
      <c r="AD63" s="112"/>
      <c r="AE63" s="112"/>
      <c r="AF63" s="112"/>
      <c r="AG63" s="112"/>
      <c r="AH63" s="112"/>
      <c r="AI63" s="112"/>
      <c r="AJ63" s="112"/>
      <c r="AK63" s="265"/>
      <c r="AL63" s="112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</row>
    <row r="64" spans="1:16373">
      <c r="B64" s="18"/>
      <c r="D64" s="19" t="s">
        <v>23</v>
      </c>
      <c r="F64" s="12"/>
      <c r="G64" s="103"/>
      <c r="H64" s="288">
        <f>IF(H$11=$D$6, KRT_volumes!$J64*KRT_volumes!$K64,0)</f>
        <v>0</v>
      </c>
      <c r="I64" s="285">
        <f>IF(I$11=IF($D64=$A$5, $D$5, IF(OR($D64="ESV observed compliance", $D64 = $A$7),$D$7, $D$6)), SUMPRODUCT(KRT_volumes!$Q64:$U64,KRT_volumes!$Q$13:$U$13)+KRT_volumes!$O64,0)</f>
        <v>0</v>
      </c>
      <c r="J64" s="286">
        <f>IF(J$11=$D$6, KRT_volumes!$M64,0)</f>
        <v>0</v>
      </c>
      <c r="K64" s="285">
        <f>IF(K$11=$D$6, KRT_volumes!$J64*KRT_volumes!$K64,0)</f>
        <v>0</v>
      </c>
      <c r="L64" s="285">
        <f>IF(L$11=IF($D64=$A$5, $D$5, IF(OR($D64="ESV observed compliance", $D64 = $A$7),$D$7, $D$6)), SUMPRODUCT(KRT_volumes!$Q64:$U64,KRT_volumes!$Q$13:$U$13)+KRT_volumes!$O64,0)</f>
        <v>0</v>
      </c>
      <c r="M64" s="286">
        <f>IF(M$11=$D$6, KRT_volumes!$M64,0)</f>
        <v>0</v>
      </c>
      <c r="N64" s="285">
        <f>IF(N$11=$D$6, KRT_volumes!$J64*KRT_volumes!$K64,0)</f>
        <v>0</v>
      </c>
      <c r="O64" s="285">
        <f ca="1">IF(O$11=IF($D64=$A$5, $D$5, IF(OR($D64="ESV observed compliance", $D64 = $A$7),$D$7, $D$6)), SUMPRODUCT(KRT_volumes!$Q64:$U64,KRT_volumes!$Q$13:$U$13)+KRT_volumes!$O64,0)</f>
        <v>0</v>
      </c>
      <c r="P64" s="286">
        <f>IF(P$11=$D$6, KRT_volumes!$M64,0)</f>
        <v>354422.88722096424</v>
      </c>
      <c r="Q64" s="285">
        <f>IF(Q$11=$D$6, KRT_volumes!$J64*KRT_volumes!$K64,0)</f>
        <v>0</v>
      </c>
      <c r="R64" s="285">
        <f>IF(R$11=IF($D64=$A$5, $D$5, IF(OR($D64="ESV observed compliance", $D64 = $A$7),$D$7, $D$6)), SUMPRODUCT(KRT_volumes!$Q64:$U64,KRT_volumes!$Q$13:$U$13)+KRT_volumes!$O64,0)</f>
        <v>0</v>
      </c>
      <c r="S64" s="286">
        <f>IF(S$11=$D$6, KRT_volumes!$M64,0)</f>
        <v>0</v>
      </c>
      <c r="T64" s="285">
        <f>IF(T$11=$D$6, KRT_volumes!$J64*KRT_volumes!$K64,0)</f>
        <v>0</v>
      </c>
      <c r="U64" s="285">
        <f>IF(U$11=IF($D64=$A$5, $D$5, IF(OR($D64="ESV observed compliance", $D64 = $A$7),$D$7, $D$6)), SUMPRODUCT(KRT_volumes!$Q64:$U64,KRT_volumes!$Q$13:$U$13)+KRT_volumes!$O64,0)</f>
        <v>0</v>
      </c>
      <c r="V64" s="286">
        <f>IF(V$11=$D$6, KRT_volumes!$M64,0)</f>
        <v>0</v>
      </c>
      <c r="W64" s="285">
        <f>IF(W$11=$D$6, KRT_volumes!$J64*KRT_volumes!$K64,0)</f>
        <v>0</v>
      </c>
      <c r="X64" s="285">
        <f>IF(X$11=IF($D64=$A$5, $D$5, IF(OR($D64="ESV observed compliance", $D64 = $A$7),$D$7, $D$6)), SUMPRODUCT(KRT_volumes!$Q64:$U64,KRT_volumes!$Q$13:$U$13)+KRT_volumes!$O64,0)</f>
        <v>0</v>
      </c>
      <c r="Y64" s="286">
        <f>IF(Y$11=$D$6, KRT_volumes!$M64,0)</f>
        <v>0</v>
      </c>
      <c r="Z64" s="285">
        <f>IF(Z$11=$D$6, KRT_volumes!$J64*KRT_volumes!$K64,0)</f>
        <v>0</v>
      </c>
      <c r="AA64" s="285">
        <f>IF(AA$11=IF($D64=$A$5, $D$5, IF(OR($D64="ESV observed compliance", $D64 = $A$7),$D$7, $D$6)), SUMPRODUCT(KRT_volumes!$Q64:$U64,KRT_volumes!$Q$13:$U$13)+KRT_volumes!$O64,0)</f>
        <v>0</v>
      </c>
      <c r="AB64" s="286">
        <f>IF(AB$11=$D$6, KRT_volumes!$M64,0)</f>
        <v>0</v>
      </c>
      <c r="AC64" s="131"/>
      <c r="AD64" s="287">
        <f t="shared" ref="AD64:AJ64" si="31">SUMIF($H$11:$AB$11,AD$11, $H64:$AB64)</f>
        <v>0</v>
      </c>
      <c r="AE64" s="287">
        <f t="shared" si="31"/>
        <v>0</v>
      </c>
      <c r="AF64" s="287">
        <f t="shared" ca="1" si="31"/>
        <v>354422.88722096424</v>
      </c>
      <c r="AG64" s="287">
        <f t="shared" si="31"/>
        <v>0</v>
      </c>
      <c r="AH64" s="287">
        <f t="shared" si="31"/>
        <v>0</v>
      </c>
      <c r="AI64" s="287">
        <f t="shared" si="31"/>
        <v>0</v>
      </c>
      <c r="AJ64" s="287">
        <f t="shared" si="31"/>
        <v>0</v>
      </c>
      <c r="AK64" s="131"/>
      <c r="AL64" s="287">
        <f t="shared" ref="AL64" ca="1" si="32">SUM(AD64:AJ64)</f>
        <v>354422.88722096424</v>
      </c>
    </row>
    <row r="65" spans="1:42">
      <c r="B65" s="18"/>
      <c r="D65" s="19" t="s">
        <v>26</v>
      </c>
      <c r="F65" s="12"/>
      <c r="G65" s="103"/>
      <c r="H65" s="288">
        <f>IF(H$11=$D$6, KRT_volumes!$J65*KRT_volumes!$K65,0)</f>
        <v>0</v>
      </c>
      <c r="I65" s="285">
        <f>IF(I$11=IF($D65=$A$5, $D$5, IF(OR($D65="ESV observed compliance", $D65 = $A$7),$D$7, $D$6)), SUMPRODUCT(KRT_volumes!$Q65:$U65,KRT_volumes!$Q$13:$U$13)+KRT_volumes!$O65,0)</f>
        <v>0</v>
      </c>
      <c r="J65" s="286">
        <f>IF(J$11=$D$6, KRT_volumes!$M65,0)</f>
        <v>0</v>
      </c>
      <c r="K65" s="285">
        <f>IF(K$11=$D$6, KRT_volumes!$J65*KRT_volumes!$K65,0)</f>
        <v>0</v>
      </c>
      <c r="L65" s="285">
        <f>IF(L$11=IF($D65=$A$5, $D$5, IF(OR($D65="ESV observed compliance", $D65 = $A$7),$D$7, $D$6)), SUMPRODUCT(KRT_volumes!$Q65:$U65,KRT_volumes!$Q$13:$U$13)+KRT_volumes!$O65,0)</f>
        <v>0</v>
      </c>
      <c r="M65" s="286">
        <f>IF(M$11=$D$6, KRT_volumes!$M65,0)</f>
        <v>0</v>
      </c>
      <c r="N65" s="285">
        <f>IF(N$11=$D$6, KRT_volumes!$J65*KRT_volumes!$K65,0)</f>
        <v>0</v>
      </c>
      <c r="O65" s="285">
        <f ca="1">IF(O$11=IF($D65=$A$5, $D$5, IF(OR($D65="ESV observed compliance", $D65 = $A$7),$D$7, $D$6)), SUMPRODUCT(KRT_volumes!$Q65:$U65,KRT_volumes!$Q$13:$U$13)+KRT_volumes!$O65,0)</f>
        <v>0</v>
      </c>
      <c r="P65" s="286">
        <f>IF(P$11=$D$6, KRT_volumes!$M65,0)</f>
        <v>160177.69231714719</v>
      </c>
      <c r="Q65" s="285">
        <f>IF(Q$11=$D$6, KRT_volumes!$J65*KRT_volumes!$K65,0)</f>
        <v>0</v>
      </c>
      <c r="R65" s="285">
        <f>IF(R$11=IF($D65=$A$5, $D$5, IF(OR($D65="ESV observed compliance", $D65 = $A$7),$D$7, $D$6)), SUMPRODUCT(KRT_volumes!$Q65:$U65,KRT_volumes!$Q$13:$U$13)+KRT_volumes!$O65,0)</f>
        <v>0</v>
      </c>
      <c r="S65" s="286">
        <f>IF(S$11=$D$6, KRT_volumes!$M65,0)</f>
        <v>0</v>
      </c>
      <c r="T65" s="285">
        <f>IF(T$11=$D$6, KRT_volumes!$J65*KRT_volumes!$K65,0)</f>
        <v>0</v>
      </c>
      <c r="U65" s="285">
        <f>IF(U$11=IF($D65=$A$5, $D$5, IF(OR($D65="ESV observed compliance", $D65 = $A$7),$D$7, $D$6)), SUMPRODUCT(KRT_volumes!$Q65:$U65,KRT_volumes!$Q$13:$U$13)+KRT_volumes!$O65,0)</f>
        <v>0</v>
      </c>
      <c r="V65" s="286">
        <f>IF(V$11=$D$6, KRT_volumes!$M65,0)</f>
        <v>0</v>
      </c>
      <c r="W65" s="285">
        <f>IF(W$11=$D$6, KRT_volumes!$J65*KRT_volumes!$K65,0)</f>
        <v>0</v>
      </c>
      <c r="X65" s="285">
        <f>IF(X$11=IF($D65=$A$5, $D$5, IF(OR($D65="ESV observed compliance", $D65 = $A$7),$D$7, $D$6)), SUMPRODUCT(KRT_volumes!$Q65:$U65,KRT_volumes!$Q$13:$U$13)+KRT_volumes!$O65,0)</f>
        <v>0</v>
      </c>
      <c r="Y65" s="286">
        <f>IF(Y$11=$D$6, KRT_volumes!$M65,0)</f>
        <v>0</v>
      </c>
      <c r="Z65" s="285">
        <f>IF(Z$11=$D$6, KRT_volumes!$J65*KRT_volumes!$K65,0)</f>
        <v>0</v>
      </c>
      <c r="AA65" s="285">
        <f>IF(AA$11=IF($D65=$A$5, $D$5, IF(OR($D65="ESV observed compliance", $D65 = $A$7),$D$7, $D$6)), SUMPRODUCT(KRT_volumes!$Q65:$U65,KRT_volumes!$Q$13:$U$13)+KRT_volumes!$O65,0)</f>
        <v>0</v>
      </c>
      <c r="AB65" s="286">
        <f>IF(AB$11=$D$6, KRT_volumes!$M65,0)</f>
        <v>0</v>
      </c>
      <c r="AC65" s="131"/>
      <c r="AD65" s="287">
        <f t="shared" ref="AD65:AJ68" si="33">SUMIF($H$11:$AB$11,AD$11, $H65:$AB65)</f>
        <v>0</v>
      </c>
      <c r="AE65" s="287">
        <f t="shared" si="33"/>
        <v>0</v>
      </c>
      <c r="AF65" s="287">
        <f t="shared" ca="1" si="33"/>
        <v>160177.69231714719</v>
      </c>
      <c r="AG65" s="287">
        <f t="shared" si="33"/>
        <v>0</v>
      </c>
      <c r="AH65" s="287">
        <f t="shared" si="33"/>
        <v>0</v>
      </c>
      <c r="AI65" s="287">
        <f t="shared" si="33"/>
        <v>0</v>
      </c>
      <c r="AJ65" s="287">
        <f t="shared" si="33"/>
        <v>0</v>
      </c>
      <c r="AK65" s="131"/>
      <c r="AL65" s="287">
        <f t="shared" ref="AL65:AL68" ca="1" si="34">SUM(AD65:AJ65)</f>
        <v>160177.69231714719</v>
      </c>
    </row>
    <row r="66" spans="1:42">
      <c r="B66" s="18"/>
      <c r="D66" s="19" t="s">
        <v>19</v>
      </c>
      <c r="F66" s="12"/>
      <c r="G66" s="103"/>
      <c r="H66" s="288">
        <f>IF(H$11=$D$6, KRT_volumes!$J66*KRT_volumes!$K66,0)</f>
        <v>0</v>
      </c>
      <c r="I66" s="285">
        <f>IF(I$11=IF($D66=$A$5, $D$5, IF(OR($D66="ESV observed compliance", $D66 = $A$7),$D$7, $D$6)), SUMPRODUCT(KRT_volumes!$Q66:$U66,KRT_volumes!$Q$13:$U$13)+KRT_volumes!$O66,0)</f>
        <v>0</v>
      </c>
      <c r="J66" s="286">
        <f>IF(J$11=$D$6, KRT_volumes!$M66,0)</f>
        <v>0</v>
      </c>
      <c r="K66" s="285">
        <f>IF(K$11=$D$6, KRT_volumes!$J66*KRT_volumes!$K66,0)</f>
        <v>0</v>
      </c>
      <c r="L66" s="285">
        <f>IF(L$11=IF($D66=$A$5, $D$5, IF(OR($D66="ESV observed compliance", $D66 = $A$7),$D$7, $D$6)), SUMPRODUCT(KRT_volumes!$Q66:$U66,KRT_volumes!$Q$13:$U$13)+KRT_volumes!$O66,0)</f>
        <v>0</v>
      </c>
      <c r="M66" s="286">
        <f>IF(M$11=$D$6, KRT_volumes!$M66,0)</f>
        <v>0</v>
      </c>
      <c r="N66" s="285">
        <f>IF(N$11=$D$6, KRT_volumes!$J66*KRT_volumes!$K66,0)</f>
        <v>0</v>
      </c>
      <c r="O66" s="285">
        <f ca="1">IF(O$11=IF($D66=$A$5, $D$5, IF(OR($D66="ESV observed compliance", $D66 = $A$7),$D$7, $D$6)), SUMPRODUCT(KRT_volumes!$Q66:$U66,KRT_volumes!$Q$13:$U$13)+KRT_volumes!$O66,0)</f>
        <v>0</v>
      </c>
      <c r="P66" s="286">
        <f>IF(P$11=$D$6, KRT_volumes!$M66,0)</f>
        <v>2932053.4132423769</v>
      </c>
      <c r="Q66" s="285">
        <f>IF(Q$11=$D$6, KRT_volumes!$J66*KRT_volumes!$K66,0)</f>
        <v>0</v>
      </c>
      <c r="R66" s="285">
        <f>IF(R$11=IF($D66=$A$5, $D$5, IF(OR($D66="ESV observed compliance", $D66 = $A$7),$D$7, $D$6)), SUMPRODUCT(KRT_volumes!$Q66:$U66,KRT_volumes!$Q$13:$U$13)+KRT_volumes!$O66,0)</f>
        <v>0</v>
      </c>
      <c r="S66" s="286">
        <f>IF(S$11=$D$6, KRT_volumes!$M66,0)</f>
        <v>0</v>
      </c>
      <c r="T66" s="285">
        <f>IF(T$11=$D$6, KRT_volumes!$J66*KRT_volumes!$K66,0)</f>
        <v>0</v>
      </c>
      <c r="U66" s="285">
        <f>IF(U$11=IF($D66=$A$5, $D$5, IF(OR($D66="ESV observed compliance", $D66 = $A$7),$D$7, $D$6)), SUMPRODUCT(KRT_volumes!$Q66:$U66,KRT_volumes!$Q$13:$U$13)+KRT_volumes!$O66,0)</f>
        <v>0</v>
      </c>
      <c r="V66" s="286">
        <f>IF(V$11=$D$6, KRT_volumes!$M66,0)</f>
        <v>0</v>
      </c>
      <c r="W66" s="285">
        <f>IF(W$11=$D$6, KRT_volumes!$J66*KRT_volumes!$K66,0)</f>
        <v>0</v>
      </c>
      <c r="X66" s="285">
        <f>IF(X$11=IF($D66=$A$5, $D$5, IF(OR($D66="ESV observed compliance", $D66 = $A$7),$D$7, $D$6)), SUMPRODUCT(KRT_volumes!$Q66:$U66,KRT_volumes!$Q$13:$U$13)+KRT_volumes!$O66,0)</f>
        <v>0</v>
      </c>
      <c r="Y66" s="286">
        <f>IF(Y$11=$D$6, KRT_volumes!$M66,0)</f>
        <v>0</v>
      </c>
      <c r="Z66" s="285">
        <f>IF(Z$11=$D$6, KRT_volumes!$J66*KRT_volumes!$K66,0)</f>
        <v>0</v>
      </c>
      <c r="AA66" s="285">
        <f>IF(AA$11=IF($D66=$A$5, $D$5, IF(OR($D66="ESV observed compliance", $D66 = $A$7),$D$7, $D$6)), SUMPRODUCT(KRT_volumes!$Q66:$U66,KRT_volumes!$Q$13:$U$13)+KRT_volumes!$O66,0)</f>
        <v>0</v>
      </c>
      <c r="AB66" s="286">
        <f>IF(AB$11=$D$6, KRT_volumes!$M66,0)</f>
        <v>0</v>
      </c>
      <c r="AC66" s="131"/>
      <c r="AD66" s="287">
        <f t="shared" si="33"/>
        <v>0</v>
      </c>
      <c r="AE66" s="287">
        <f t="shared" si="33"/>
        <v>0</v>
      </c>
      <c r="AF66" s="287">
        <f t="shared" ca="1" si="33"/>
        <v>2932053.4132423769</v>
      </c>
      <c r="AG66" s="287">
        <f t="shared" si="33"/>
        <v>0</v>
      </c>
      <c r="AH66" s="287">
        <f t="shared" si="33"/>
        <v>0</v>
      </c>
      <c r="AI66" s="287">
        <f t="shared" si="33"/>
        <v>0</v>
      </c>
      <c r="AJ66" s="287">
        <f t="shared" si="33"/>
        <v>0</v>
      </c>
      <c r="AK66" s="131"/>
      <c r="AL66" s="287">
        <f t="shared" ca="1" si="34"/>
        <v>2932053.4132423769</v>
      </c>
    </row>
    <row r="67" spans="1:42">
      <c r="B67" s="18"/>
      <c r="D67" s="19" t="s">
        <v>19</v>
      </c>
      <c r="E67" s="265"/>
      <c r="F67" s="12"/>
      <c r="G67" s="103"/>
      <c r="H67" s="288">
        <f>IF(H$11=$D$6, KRT_volumes!$J67*KRT_volumes!$K67,0)</f>
        <v>0</v>
      </c>
      <c r="I67" s="285">
        <f>IF(I$11=IF($D67=$A$5, $D$5, IF(OR($D67="ESV observed compliance", $D67 = $A$7),$D$7, $D$6)), SUMPRODUCT(KRT_volumes!$Q67:$U67,KRT_volumes!$Q$13:$U$13)+KRT_volumes!$O67,0)</f>
        <v>0</v>
      </c>
      <c r="J67" s="286">
        <f>IF(J$11=$D$6, KRT_volumes!$M67,0)</f>
        <v>0</v>
      </c>
      <c r="K67" s="285">
        <f>IF(K$11=$D$6, KRT_volumes!$J67*KRT_volumes!$K67,0)</f>
        <v>0</v>
      </c>
      <c r="L67" s="285">
        <f>IF(L$11=IF($D67=$A$5, $D$5, IF(OR($D67="ESV observed compliance", $D67 = $A$7),$D$7, $D$6)), SUMPRODUCT(KRT_volumes!$Q67:$U67,KRT_volumes!$Q$13:$U$13)+KRT_volumes!$O67,0)</f>
        <v>0</v>
      </c>
      <c r="M67" s="286">
        <f>IF(M$11=$D$6, KRT_volumes!$M67,0)</f>
        <v>0</v>
      </c>
      <c r="N67" s="285">
        <f>IF(N$11=$D$6, KRT_volumes!$J67*KRT_volumes!$K67,0)</f>
        <v>0</v>
      </c>
      <c r="O67" s="285">
        <f ca="1">IF(O$11=IF($D67=$A$5, $D$5, IF(OR($D67="ESV observed compliance", $D67 = $A$7),$D$7, $D$6)), SUMPRODUCT(KRT_volumes!$Q67:$U67,KRT_volumes!$Q$13:$U$13)+KRT_volumes!$O67,0)</f>
        <v>0</v>
      </c>
      <c r="P67" s="286">
        <f>IF(P$11=$D$6, KRT_volumes!$M67,0)</f>
        <v>51096.532773770457</v>
      </c>
      <c r="Q67" s="285">
        <f>IF(Q$11=$D$6, KRT_volumes!$J67*KRT_volumes!$K67,0)</f>
        <v>0</v>
      </c>
      <c r="R67" s="285">
        <f>IF(R$11=IF($D67=$A$5, $D$5, IF(OR($D67="ESV observed compliance", $D67 = $A$7),$D$7, $D$6)), SUMPRODUCT(KRT_volumes!$Q67:$U67,KRT_volumes!$Q$13:$U$13)+KRT_volumes!$O67,0)</f>
        <v>0</v>
      </c>
      <c r="S67" s="286">
        <f>IF(S$11=$D$6, KRT_volumes!$M67,0)</f>
        <v>0</v>
      </c>
      <c r="T67" s="285">
        <f>IF(T$11=$D$6, KRT_volumes!$J67*KRT_volumes!$K67,0)</f>
        <v>0</v>
      </c>
      <c r="U67" s="285">
        <f>IF(U$11=IF($D67=$A$5, $D$5, IF(OR($D67="ESV observed compliance", $D67 = $A$7),$D$7, $D$6)), SUMPRODUCT(KRT_volumes!$Q67:$U67,KRT_volumes!$Q$13:$U$13)+KRT_volumes!$O67,0)</f>
        <v>0</v>
      </c>
      <c r="V67" s="286">
        <f>IF(V$11=$D$6, KRT_volumes!$M67,0)</f>
        <v>0</v>
      </c>
      <c r="W67" s="285">
        <f>IF(W$11=$D$6, KRT_volumes!$J67*KRT_volumes!$K67,0)</f>
        <v>0</v>
      </c>
      <c r="X67" s="285">
        <f>IF(X$11=IF($D67=$A$5, $D$5, IF(OR($D67="ESV observed compliance", $D67 = $A$7),$D$7, $D$6)), SUMPRODUCT(KRT_volumes!$Q67:$U67,KRT_volumes!$Q$13:$U$13)+KRT_volumes!$O67,0)</f>
        <v>0</v>
      </c>
      <c r="Y67" s="286">
        <f>IF(Y$11=$D$6, KRT_volumes!$M67,0)</f>
        <v>0</v>
      </c>
      <c r="Z67" s="285">
        <f>IF(Z$11=$D$6, KRT_volumes!$J67*KRT_volumes!$K67,0)</f>
        <v>0</v>
      </c>
      <c r="AA67" s="285">
        <f>IF(AA$11=IF($D67=$A$5, $D$5, IF(OR($D67="ESV observed compliance", $D67 = $A$7),$D$7, $D$6)), SUMPRODUCT(KRT_volumes!$Q67:$U67,KRT_volumes!$Q$13:$U$13)+KRT_volumes!$O67,0)</f>
        <v>0</v>
      </c>
      <c r="AB67" s="286">
        <f>IF(AB$11=$D$6, KRT_volumes!$M67,0)</f>
        <v>0</v>
      </c>
      <c r="AC67" s="131"/>
      <c r="AD67" s="287">
        <f t="shared" si="33"/>
        <v>0</v>
      </c>
      <c r="AE67" s="287">
        <f t="shared" si="33"/>
        <v>0</v>
      </c>
      <c r="AF67" s="287">
        <f t="shared" ca="1" si="33"/>
        <v>51096.532773770457</v>
      </c>
      <c r="AG67" s="287">
        <f t="shared" si="33"/>
        <v>0</v>
      </c>
      <c r="AH67" s="287">
        <f t="shared" si="33"/>
        <v>0</v>
      </c>
      <c r="AI67" s="287">
        <f t="shared" si="33"/>
        <v>0</v>
      </c>
      <c r="AJ67" s="287">
        <f t="shared" si="33"/>
        <v>0</v>
      </c>
      <c r="AK67" s="131"/>
      <c r="AL67" s="287">
        <f t="shared" ca="1" si="34"/>
        <v>51096.532773770457</v>
      </c>
    </row>
    <row r="68" spans="1:42">
      <c r="D68" s="162" t="s">
        <v>133</v>
      </c>
      <c r="F68" s="12"/>
      <c r="G68" s="103"/>
      <c r="H68" s="288">
        <f>IF(H$11=$D$6, KRT_volumes!$J68*KRT_volumes!$K68,0)</f>
        <v>0</v>
      </c>
      <c r="I68" s="285">
        <f>IF(I$11=IF($D68=$A$5, $D$5, IF(OR($D68="ESV observed compliance", $D68 = $A$7),$D$7, $D$6)), SUMPRODUCT(KRT_volumes!$Q68:$U68,KRT_volumes!$Q$13:$U$13)+KRT_volumes!$O68,0)</f>
        <v>0</v>
      </c>
      <c r="J68" s="286">
        <f>IF(J$11=$D$6, KRT_volumes!$M68,0)</f>
        <v>0</v>
      </c>
      <c r="K68" s="285">
        <f>IF(K$11=$D$6, KRT_volumes!$J68*KRT_volumes!$K68,0)</f>
        <v>0</v>
      </c>
      <c r="L68" s="285">
        <f>IF(L$11=IF($D68=$A$5, $D$5, IF(OR($D68="ESV observed compliance", $D68 = $A$7),$D$7, $D$6)), SUMPRODUCT(KRT_volumes!$Q68:$U68,KRT_volumes!$Q$13:$U$13)+KRT_volumes!$O68,0)</f>
        <v>0</v>
      </c>
      <c r="M68" s="286">
        <f>IF(M$11=$D$6, KRT_volumes!$M68,0)</f>
        <v>0</v>
      </c>
      <c r="N68" s="285">
        <f>IF(N$11=$D$6, KRT_volumes!$J68*KRT_volumes!$K68,0)</f>
        <v>0</v>
      </c>
      <c r="O68" s="285">
        <f ca="1">IF(O$11=IF($D68=$A$5, $D$5, IF(OR($D68="ESV observed compliance", $D68 = $A$7),$D$7, $D$6)), SUMPRODUCT(KRT_volumes!$Q68:$U68,KRT_volumes!$Q$13:$U$13)+KRT_volumes!$O68,0)</f>
        <v>0</v>
      </c>
      <c r="P68" s="286">
        <f>IF(P$11=$D$6, KRT_volumes!$M68,0)</f>
        <v>589194.05803996616</v>
      </c>
      <c r="Q68" s="285">
        <f>IF(Q$11=$D$6, KRT_volumes!$J68*KRT_volumes!$K68,0)</f>
        <v>0</v>
      </c>
      <c r="R68" s="285">
        <f>IF(R$11=IF($D68=$A$5, $D$5, IF(OR($D68="ESV observed compliance", $D68 = $A$7),$D$7, $D$6)), SUMPRODUCT(KRT_volumes!$Q68:$U68,KRT_volumes!$Q$13:$U$13)+KRT_volumes!$O68,0)</f>
        <v>0</v>
      </c>
      <c r="S68" s="286">
        <f>IF(S$11=$D$6, KRT_volumes!$M68,0)</f>
        <v>0</v>
      </c>
      <c r="T68" s="285">
        <f>IF(T$11=$D$6, KRT_volumes!$J68*KRT_volumes!$K68,0)</f>
        <v>0</v>
      </c>
      <c r="U68" s="285">
        <f>IF(U$11=IF($D68=$A$5, $D$5, IF(OR($D68="ESV observed compliance", $D68 = $A$7),$D$7, $D$6)), SUMPRODUCT(KRT_volumes!$Q68:$U68,KRT_volumes!$Q$13:$U$13)+KRT_volumes!$O68,0)</f>
        <v>0</v>
      </c>
      <c r="V68" s="286">
        <f>IF(V$11=$D$6, KRT_volumes!$M68,0)</f>
        <v>0</v>
      </c>
      <c r="W68" s="285">
        <f>IF(W$11=$D$6, KRT_volumes!$J68*KRT_volumes!$K68,0)</f>
        <v>0</v>
      </c>
      <c r="X68" s="285">
        <f>IF(X$11=IF($D68=$A$5, $D$5, IF(OR($D68="ESV observed compliance", $D68 = $A$7),$D$7, $D$6)), SUMPRODUCT(KRT_volumes!$Q68:$U68,KRT_volumes!$Q$13:$U$13)+KRT_volumes!$O68,0)</f>
        <v>0</v>
      </c>
      <c r="Y68" s="286">
        <f>IF(Y$11=$D$6, KRT_volumes!$M68,0)</f>
        <v>0</v>
      </c>
      <c r="Z68" s="285">
        <f>IF(Z$11=$D$6, KRT_volumes!$J68*KRT_volumes!$K68,0)</f>
        <v>0</v>
      </c>
      <c r="AA68" s="285">
        <f>IF(AA$11=IF($D68=$A$5, $D$5, IF(OR($D68="ESV observed compliance", $D68 = $A$7),$D$7, $D$6)), SUMPRODUCT(KRT_volumes!$Q68:$U68,KRT_volumes!$Q$13:$U$13)+KRT_volumes!$O68,0)</f>
        <v>0</v>
      </c>
      <c r="AB68" s="286">
        <f>IF(AB$11=$D$6, KRT_volumes!$M68,0)</f>
        <v>0</v>
      </c>
      <c r="AC68" s="131"/>
      <c r="AD68" s="287">
        <f t="shared" si="33"/>
        <v>0</v>
      </c>
      <c r="AE68" s="287">
        <f t="shared" si="33"/>
        <v>0</v>
      </c>
      <c r="AF68" s="287">
        <f t="shared" ca="1" si="33"/>
        <v>589194.05803996616</v>
      </c>
      <c r="AG68" s="287">
        <f t="shared" si="33"/>
        <v>0</v>
      </c>
      <c r="AH68" s="287">
        <f t="shared" si="33"/>
        <v>0</v>
      </c>
      <c r="AI68" s="287">
        <f t="shared" si="33"/>
        <v>0</v>
      </c>
      <c r="AJ68" s="287">
        <f t="shared" si="33"/>
        <v>0</v>
      </c>
      <c r="AK68" s="131"/>
      <c r="AL68" s="287">
        <f t="shared" ca="1" si="34"/>
        <v>589194.05803996616</v>
      </c>
    </row>
    <row r="69" spans="1:42">
      <c r="D69" s="19"/>
      <c r="F69" s="12"/>
      <c r="G69" s="103"/>
      <c r="H69" s="47"/>
      <c r="I69" s="47"/>
      <c r="J69" s="104"/>
      <c r="K69" s="47"/>
      <c r="L69" s="47"/>
      <c r="M69" s="104"/>
      <c r="N69" s="47"/>
      <c r="O69" s="47"/>
      <c r="P69" s="104"/>
      <c r="Q69" s="47"/>
      <c r="R69" s="47"/>
      <c r="S69" s="104"/>
      <c r="T69" s="47"/>
      <c r="U69" s="47"/>
      <c r="V69" s="104"/>
      <c r="W69" s="47"/>
      <c r="X69" s="47"/>
      <c r="Y69" s="104"/>
      <c r="Z69" s="47"/>
      <c r="AA69" s="47"/>
      <c r="AB69" s="104"/>
      <c r="AC69" s="265"/>
      <c r="AD69" s="111"/>
      <c r="AE69" s="111"/>
      <c r="AF69" s="111"/>
      <c r="AG69" s="111"/>
      <c r="AH69" s="111"/>
      <c r="AI69" s="111"/>
      <c r="AJ69" s="111"/>
      <c r="AK69" s="265"/>
      <c r="AL69" s="111"/>
    </row>
    <row r="70" spans="1:42" ht="13.5" thickBot="1">
      <c r="C70" s="15" t="s">
        <v>38</v>
      </c>
      <c r="D70" s="16"/>
      <c r="E70" s="16"/>
      <c r="F70" s="12"/>
      <c r="G70" s="103"/>
      <c r="H70" s="264">
        <f t="shared" ref="H70:AB70" si="35">SUM(H15:H68)</f>
        <v>0</v>
      </c>
      <c r="I70" s="264">
        <f t="shared" si="35"/>
        <v>0</v>
      </c>
      <c r="J70" s="106">
        <f t="shared" si="35"/>
        <v>0</v>
      </c>
      <c r="K70" s="264">
        <f t="shared" si="35"/>
        <v>0</v>
      </c>
      <c r="L70" s="264">
        <f t="shared" ca="1" si="35"/>
        <v>989837.21179079893</v>
      </c>
      <c r="M70" s="106">
        <f t="shared" si="35"/>
        <v>0</v>
      </c>
      <c r="N70" s="264">
        <f t="shared" si="35"/>
        <v>7146638.6141621377</v>
      </c>
      <c r="O70" s="264">
        <f t="shared" ca="1" si="35"/>
        <v>6674505.9294273006</v>
      </c>
      <c r="P70" s="106">
        <f t="shared" si="35"/>
        <v>4124713.4334685816</v>
      </c>
      <c r="Q70" s="264">
        <f t="shared" si="35"/>
        <v>0</v>
      </c>
      <c r="R70" s="264">
        <f t="shared" si="35"/>
        <v>0</v>
      </c>
      <c r="S70" s="106">
        <f t="shared" si="35"/>
        <v>0</v>
      </c>
      <c r="T70" s="264">
        <f t="shared" si="35"/>
        <v>0</v>
      </c>
      <c r="U70" s="264">
        <f t="shared" si="35"/>
        <v>0</v>
      </c>
      <c r="V70" s="106">
        <f t="shared" si="35"/>
        <v>0</v>
      </c>
      <c r="W70" s="264">
        <f t="shared" si="35"/>
        <v>0</v>
      </c>
      <c r="X70" s="264">
        <f t="shared" si="35"/>
        <v>0</v>
      </c>
      <c r="Y70" s="106">
        <f t="shared" si="35"/>
        <v>0</v>
      </c>
      <c r="Z70" s="264">
        <f t="shared" si="35"/>
        <v>0</v>
      </c>
      <c r="AA70" s="264">
        <f t="shared" si="35"/>
        <v>0</v>
      </c>
      <c r="AB70" s="106">
        <f t="shared" si="35"/>
        <v>0</v>
      </c>
      <c r="AC70" s="265"/>
      <c r="AD70" s="113">
        <f t="shared" ref="AD70:AJ70" si="36">SUM(AD15:AD69)</f>
        <v>0</v>
      </c>
      <c r="AE70" s="113">
        <f t="shared" ca="1" si="36"/>
        <v>989837.21179079893</v>
      </c>
      <c r="AF70" s="113">
        <f t="shared" ca="1" si="36"/>
        <v>17945857.977058016</v>
      </c>
      <c r="AG70" s="113">
        <f t="shared" si="36"/>
        <v>0</v>
      </c>
      <c r="AH70" s="113">
        <f t="shared" si="36"/>
        <v>0</v>
      </c>
      <c r="AI70" s="113">
        <f t="shared" si="36"/>
        <v>0</v>
      </c>
      <c r="AJ70" s="113">
        <f t="shared" si="36"/>
        <v>0</v>
      </c>
      <c r="AK70" s="265"/>
      <c r="AL70" s="113">
        <f ca="1">SUM(AL15:AL69)</f>
        <v>18935695.188848816</v>
      </c>
    </row>
    <row r="71" spans="1:42" ht="13.5" thickTop="1">
      <c r="N71"/>
      <c r="O71"/>
      <c r="P71"/>
      <c r="Q71"/>
      <c r="R71"/>
      <c r="S71"/>
      <c r="T71"/>
      <c r="U71"/>
      <c r="V71"/>
      <c r="AF71"/>
      <c r="AG71"/>
      <c r="AH71"/>
      <c r="AI71"/>
      <c r="AJ71"/>
    </row>
    <row r="72" spans="1:42">
      <c r="N72"/>
      <c r="O72"/>
      <c r="P72"/>
      <c r="Q72"/>
      <c r="R72"/>
      <c r="S72"/>
      <c r="T72"/>
      <c r="U72"/>
      <c r="V72"/>
      <c r="AF72"/>
      <c r="AG72"/>
      <c r="AH72"/>
      <c r="AI72"/>
      <c r="AJ72"/>
    </row>
    <row r="73" spans="1:42" s="2" customForma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s="2" customForma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s="2" customForma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s="2" customFormat="1">
      <c r="A77"/>
      <c r="B77"/>
      <c r="C77"/>
      <c r="D77"/>
      <c r="E77"/>
      <c r="F77" s="20"/>
      <c r="L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F77" s="266"/>
      <c r="AG77" s="266"/>
      <c r="AH77" s="266"/>
      <c r="AI77" s="266"/>
      <c r="AJ77" s="266"/>
    </row>
    <row r="78" spans="1:42" s="2" customFormat="1">
      <c r="A78"/>
      <c r="B78"/>
      <c r="C78"/>
      <c r="D78"/>
      <c r="E78"/>
      <c r="F78" s="20"/>
      <c r="L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F78" s="266"/>
      <c r="AG78" s="266"/>
      <c r="AH78" s="266"/>
      <c r="AI78" s="266"/>
      <c r="AJ78" s="266"/>
    </row>
    <row r="79" spans="1:42" s="2" customFormat="1">
      <c r="A79"/>
      <c r="B79"/>
      <c r="C79"/>
      <c r="D79"/>
      <c r="E79"/>
      <c r="F79" s="20"/>
      <c r="L79" s="266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  <c r="AA79" s="266"/>
      <c r="AB79" s="266"/>
      <c r="AF79" s="266"/>
      <c r="AG79" s="266"/>
      <c r="AH79" s="266"/>
      <c r="AI79" s="266"/>
      <c r="AJ79" s="266"/>
    </row>
    <row r="80" spans="1:42" s="2" customFormat="1">
      <c r="A80"/>
      <c r="B80"/>
      <c r="C80"/>
      <c r="D80"/>
      <c r="E80"/>
      <c r="F80" s="20"/>
      <c r="L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F80" s="266"/>
      <c r="AG80" s="266"/>
      <c r="AH80" s="266"/>
      <c r="AI80" s="266"/>
      <c r="AJ80" s="266"/>
    </row>
    <row r="81" spans="1:36" s="2" customFormat="1">
      <c r="A81"/>
      <c r="B81"/>
      <c r="C81"/>
      <c r="D81"/>
      <c r="E81"/>
      <c r="F81" s="20"/>
      <c r="L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F81" s="266"/>
      <c r="AG81" s="266"/>
      <c r="AH81" s="266"/>
      <c r="AI81" s="266"/>
      <c r="AJ81" s="266"/>
    </row>
    <row r="82" spans="1:36" s="2" customFormat="1">
      <c r="A82"/>
      <c r="B82"/>
      <c r="C82"/>
      <c r="D82"/>
      <c r="E82"/>
      <c r="F82" s="20"/>
      <c r="L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F82" s="266"/>
      <c r="AG82" s="266"/>
      <c r="AH82" s="266"/>
      <c r="AI82" s="266"/>
      <c r="AJ82" s="266"/>
    </row>
    <row r="83" spans="1:36" s="2" customFormat="1">
      <c r="A83"/>
      <c r="B83"/>
      <c r="C83"/>
      <c r="D83"/>
      <c r="E83"/>
      <c r="F83" s="20"/>
      <c r="L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F83" s="266"/>
      <c r="AG83" s="266"/>
      <c r="AH83" s="266"/>
      <c r="AI83" s="266"/>
      <c r="AJ83" s="266"/>
    </row>
    <row r="84" spans="1:36" s="2" customFormat="1">
      <c r="A84"/>
      <c r="B84"/>
      <c r="C84"/>
      <c r="D84"/>
      <c r="E84"/>
      <c r="F84" s="20"/>
      <c r="L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F84" s="266"/>
      <c r="AG84" s="266"/>
      <c r="AH84" s="266"/>
      <c r="AI84" s="266"/>
      <c r="AJ84" s="266"/>
    </row>
    <row r="85" spans="1:36" s="2" customFormat="1">
      <c r="A85"/>
      <c r="B85"/>
      <c r="C85"/>
      <c r="D85"/>
      <c r="E85"/>
      <c r="F85" s="20"/>
      <c r="L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F85" s="266"/>
      <c r="AG85" s="266"/>
      <c r="AH85" s="266"/>
      <c r="AI85" s="266"/>
      <c r="AJ85" s="266"/>
    </row>
    <row r="86" spans="1:36" s="2" customFormat="1">
      <c r="A86"/>
      <c r="B86"/>
      <c r="C86"/>
      <c r="D86"/>
      <c r="E86"/>
      <c r="F86" s="20"/>
      <c r="L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F86" s="266"/>
      <c r="AG86" s="266"/>
      <c r="AH86" s="266"/>
      <c r="AI86" s="266"/>
      <c r="AJ86" s="266"/>
    </row>
    <row r="87" spans="1:36" s="2" customFormat="1">
      <c r="A87"/>
      <c r="B87"/>
      <c r="C87"/>
      <c r="D87"/>
      <c r="E87"/>
      <c r="F87" s="20"/>
      <c r="L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F87" s="266"/>
      <c r="AG87" s="266"/>
      <c r="AH87" s="266"/>
      <c r="AI87" s="266"/>
      <c r="AJ87" s="266"/>
    </row>
    <row r="88" spans="1:36" s="2" customFormat="1">
      <c r="A88"/>
      <c r="B88"/>
      <c r="C88"/>
      <c r="D88"/>
      <c r="E88"/>
      <c r="F88" s="20"/>
      <c r="L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F88" s="266"/>
      <c r="AG88" s="266"/>
      <c r="AH88" s="266"/>
      <c r="AI88" s="266"/>
      <c r="AJ88" s="266"/>
    </row>
    <row r="89" spans="1:36" s="2" customFormat="1">
      <c r="A89"/>
      <c r="B89"/>
      <c r="C89"/>
      <c r="D89"/>
      <c r="E89"/>
      <c r="F89" s="20"/>
      <c r="L89" s="266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F89" s="266"/>
      <c r="AG89" s="266"/>
      <c r="AH89" s="266"/>
      <c r="AI89" s="266"/>
      <c r="AJ89" s="266"/>
    </row>
    <row r="90" spans="1:36" s="2" customFormat="1">
      <c r="A90"/>
      <c r="B90"/>
      <c r="C90"/>
      <c r="D90"/>
      <c r="E90"/>
      <c r="F90" s="20"/>
      <c r="L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F90" s="266"/>
      <c r="AG90" s="266"/>
      <c r="AH90" s="266"/>
      <c r="AI90" s="266"/>
      <c r="AJ90" s="266"/>
    </row>
    <row r="91" spans="1:36" s="2" customFormat="1">
      <c r="A91"/>
      <c r="B91"/>
      <c r="C91"/>
      <c r="D91"/>
      <c r="E91"/>
      <c r="F91" s="20"/>
      <c r="L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F91" s="266"/>
      <c r="AG91" s="266"/>
      <c r="AH91" s="266"/>
      <c r="AI91" s="266"/>
      <c r="AJ91" s="266"/>
    </row>
    <row r="92" spans="1:36" s="2" customFormat="1">
      <c r="A92"/>
      <c r="B92"/>
      <c r="C92"/>
      <c r="D92"/>
      <c r="E92"/>
      <c r="F92" s="20"/>
      <c r="L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F92" s="266"/>
      <c r="AG92" s="266"/>
      <c r="AH92" s="266"/>
      <c r="AI92" s="266"/>
      <c r="AJ92" s="266"/>
    </row>
    <row r="93" spans="1:36" s="2" customFormat="1">
      <c r="A93"/>
      <c r="B93"/>
      <c r="C93"/>
      <c r="D93"/>
      <c r="E93"/>
      <c r="F93" s="20"/>
      <c r="L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F93" s="266"/>
      <c r="AG93" s="266"/>
      <c r="AH93" s="266"/>
      <c r="AI93" s="266"/>
      <c r="AJ93" s="266"/>
    </row>
    <row r="94" spans="1:36" s="2" customFormat="1">
      <c r="A94"/>
      <c r="B94"/>
      <c r="C94"/>
      <c r="D94"/>
      <c r="E94"/>
      <c r="F94" s="20"/>
      <c r="L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F94" s="266"/>
      <c r="AG94" s="266"/>
      <c r="AH94" s="266"/>
      <c r="AI94" s="266"/>
      <c r="AJ94" s="266"/>
    </row>
    <row r="95" spans="1:36" s="2" customFormat="1">
      <c r="A95"/>
      <c r="B95"/>
      <c r="C95"/>
      <c r="D95"/>
      <c r="E95"/>
      <c r="F95" s="20"/>
      <c r="L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F95" s="266"/>
      <c r="AG95" s="266"/>
      <c r="AH95" s="266"/>
      <c r="AI95" s="266"/>
      <c r="AJ95" s="266"/>
    </row>
    <row r="96" spans="1:36" s="2" customFormat="1">
      <c r="A96"/>
      <c r="B96"/>
      <c r="C96"/>
      <c r="D96"/>
      <c r="E96"/>
      <c r="F96" s="20"/>
      <c r="L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F96" s="266"/>
      <c r="AG96" s="266"/>
      <c r="AH96" s="266"/>
      <c r="AI96" s="266"/>
      <c r="AJ96" s="266"/>
    </row>
    <row r="97" spans="1:36" s="2" customFormat="1">
      <c r="A97"/>
      <c r="B97"/>
      <c r="C97"/>
      <c r="D97"/>
      <c r="E97"/>
      <c r="F97" s="20"/>
      <c r="L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F97" s="266"/>
      <c r="AG97" s="266"/>
      <c r="AH97" s="266"/>
      <c r="AI97" s="266"/>
      <c r="AJ97" s="266"/>
    </row>
    <row r="98" spans="1:36" s="2" customFormat="1">
      <c r="A98"/>
      <c r="B98"/>
      <c r="C98"/>
      <c r="D98"/>
      <c r="E98"/>
      <c r="F98" s="20"/>
      <c r="L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F98" s="266"/>
      <c r="AG98" s="266"/>
      <c r="AH98" s="266"/>
      <c r="AI98" s="266"/>
      <c r="AJ98" s="266"/>
    </row>
    <row r="99" spans="1:36" s="2" customFormat="1">
      <c r="A99"/>
      <c r="B99"/>
      <c r="C99"/>
      <c r="D99"/>
      <c r="E99"/>
      <c r="F99" s="20"/>
      <c r="L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F99" s="266"/>
      <c r="AG99" s="266"/>
      <c r="AH99" s="266"/>
      <c r="AI99" s="266"/>
      <c r="AJ99" s="266"/>
    </row>
    <row r="100" spans="1:36" s="2" customFormat="1">
      <c r="A100"/>
      <c r="B100"/>
      <c r="C100"/>
      <c r="D100"/>
      <c r="E100"/>
      <c r="F100" s="20"/>
      <c r="L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F100" s="266"/>
      <c r="AG100" s="266"/>
      <c r="AH100" s="266"/>
      <c r="AI100" s="266"/>
      <c r="AJ100" s="266"/>
    </row>
    <row r="101" spans="1:36" s="2" customFormat="1">
      <c r="A101"/>
      <c r="B101"/>
      <c r="C101"/>
      <c r="D101"/>
      <c r="E101"/>
      <c r="F101" s="20"/>
      <c r="L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F101" s="266"/>
      <c r="AG101" s="266"/>
      <c r="AH101" s="266"/>
      <c r="AI101" s="266"/>
      <c r="AJ101" s="266"/>
    </row>
    <row r="102" spans="1:36" s="2" customFormat="1">
      <c r="A102"/>
      <c r="B102"/>
      <c r="C102"/>
      <c r="D102"/>
      <c r="E102"/>
      <c r="F102" s="20"/>
      <c r="L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F102" s="266"/>
      <c r="AG102" s="266"/>
      <c r="AH102" s="266"/>
      <c r="AI102" s="266"/>
      <c r="AJ102" s="266"/>
    </row>
    <row r="103" spans="1:36" s="2" customFormat="1">
      <c r="A103"/>
      <c r="B103"/>
      <c r="C103"/>
      <c r="D103"/>
      <c r="E103"/>
      <c r="F103" s="20"/>
      <c r="L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F103" s="266"/>
      <c r="AG103" s="266"/>
      <c r="AH103" s="266"/>
      <c r="AI103" s="266"/>
      <c r="AJ103" s="266"/>
    </row>
    <row r="104" spans="1:36" s="2" customFormat="1">
      <c r="A104"/>
      <c r="B104"/>
      <c r="C104"/>
      <c r="D104"/>
      <c r="E104"/>
      <c r="F104" s="20"/>
      <c r="L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F104" s="266"/>
      <c r="AG104" s="266"/>
      <c r="AH104" s="266"/>
      <c r="AI104" s="266"/>
      <c r="AJ104" s="266"/>
    </row>
    <row r="105" spans="1:36" s="2" customFormat="1">
      <c r="A105"/>
      <c r="B105"/>
      <c r="C105"/>
      <c r="D105"/>
      <c r="E105"/>
      <c r="F105" s="20"/>
      <c r="L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F105" s="266"/>
      <c r="AG105" s="266"/>
      <c r="AH105" s="266"/>
      <c r="AI105" s="266"/>
      <c r="AJ105" s="266"/>
    </row>
    <row r="106" spans="1:36" s="2" customFormat="1">
      <c r="A106"/>
      <c r="B106"/>
      <c r="C106"/>
      <c r="D106"/>
      <c r="E106"/>
      <c r="F106" s="20"/>
      <c r="L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F106" s="266"/>
      <c r="AG106" s="266"/>
      <c r="AH106" s="266"/>
      <c r="AI106" s="266"/>
      <c r="AJ106" s="266"/>
    </row>
    <row r="107" spans="1:36" s="2" customFormat="1">
      <c r="A107"/>
      <c r="B107"/>
      <c r="C107"/>
      <c r="D107"/>
      <c r="E107"/>
      <c r="F107" s="20"/>
      <c r="L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F107" s="266"/>
      <c r="AG107" s="266"/>
      <c r="AH107" s="266"/>
      <c r="AI107" s="266"/>
      <c r="AJ107" s="266"/>
    </row>
    <row r="108" spans="1:36" s="2" customFormat="1">
      <c r="A108"/>
      <c r="B108"/>
      <c r="C108"/>
      <c r="D108"/>
      <c r="E108"/>
      <c r="F108" s="20"/>
      <c r="L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F108" s="266"/>
      <c r="AG108" s="266"/>
      <c r="AH108" s="266"/>
      <c r="AI108" s="266"/>
      <c r="AJ108" s="266"/>
    </row>
    <row r="109" spans="1:36" s="2" customFormat="1">
      <c r="A109"/>
      <c r="B109"/>
      <c r="C109"/>
      <c r="D109"/>
      <c r="E109"/>
      <c r="F109" s="20"/>
      <c r="L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F109" s="266"/>
      <c r="AG109" s="266"/>
      <c r="AH109" s="266"/>
      <c r="AI109" s="266"/>
      <c r="AJ109" s="266"/>
    </row>
    <row r="110" spans="1:36" s="2" customFormat="1">
      <c r="A110"/>
      <c r="B110"/>
      <c r="C110"/>
      <c r="D110"/>
      <c r="E110"/>
      <c r="F110" s="20"/>
      <c r="L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F110" s="266"/>
      <c r="AG110" s="266"/>
      <c r="AH110" s="266"/>
      <c r="AI110" s="266"/>
      <c r="AJ110" s="266"/>
    </row>
    <row r="111" spans="1:36" s="2" customFormat="1">
      <c r="A111"/>
      <c r="B111"/>
      <c r="C111"/>
      <c r="D111"/>
      <c r="E111"/>
      <c r="F111" s="20"/>
      <c r="L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F111" s="266"/>
      <c r="AG111" s="266"/>
      <c r="AH111" s="266"/>
      <c r="AI111" s="266"/>
      <c r="AJ111" s="266"/>
    </row>
    <row r="112" spans="1:36" s="2" customFormat="1">
      <c r="A112"/>
      <c r="B112"/>
      <c r="C112"/>
      <c r="D112"/>
      <c r="E112"/>
      <c r="F112" s="20"/>
      <c r="L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F112" s="266"/>
      <c r="AG112" s="266"/>
      <c r="AH112" s="266"/>
      <c r="AI112" s="266"/>
      <c r="AJ112" s="266"/>
    </row>
    <row r="113" spans="1:36" s="2" customFormat="1">
      <c r="A113"/>
      <c r="B113"/>
      <c r="C113"/>
      <c r="D113"/>
      <c r="E113"/>
      <c r="F113" s="20"/>
      <c r="L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F113" s="266"/>
      <c r="AG113" s="266"/>
      <c r="AH113" s="266"/>
      <c r="AI113" s="266"/>
      <c r="AJ113" s="266"/>
    </row>
    <row r="114" spans="1:36" s="2" customFormat="1">
      <c r="A114"/>
      <c r="B114"/>
      <c r="C114"/>
      <c r="D114"/>
      <c r="E114"/>
      <c r="F114" s="20"/>
      <c r="L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F114" s="266"/>
      <c r="AG114" s="266"/>
      <c r="AH114" s="266"/>
      <c r="AI114" s="266"/>
      <c r="AJ114" s="266"/>
    </row>
    <row r="115" spans="1:36" s="2" customFormat="1">
      <c r="A115"/>
      <c r="B115"/>
      <c r="C115"/>
      <c r="D115"/>
      <c r="E115"/>
      <c r="F115" s="20"/>
      <c r="L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F115" s="266"/>
      <c r="AG115" s="266"/>
      <c r="AH115" s="266"/>
      <c r="AI115" s="266"/>
      <c r="AJ115" s="266"/>
    </row>
    <row r="116" spans="1:36" s="2" customFormat="1">
      <c r="A116"/>
      <c r="B116"/>
      <c r="C116"/>
      <c r="D116"/>
      <c r="E116"/>
      <c r="F116" s="20"/>
      <c r="L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F116" s="266"/>
      <c r="AG116" s="266"/>
      <c r="AH116" s="266"/>
      <c r="AI116" s="266"/>
      <c r="AJ116" s="266"/>
    </row>
    <row r="117" spans="1:36" s="2" customFormat="1">
      <c r="A117"/>
      <c r="B117"/>
      <c r="C117"/>
      <c r="D117"/>
      <c r="E117"/>
      <c r="F117" s="20"/>
      <c r="L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F117" s="266"/>
      <c r="AG117" s="266"/>
      <c r="AH117" s="266"/>
      <c r="AI117" s="266"/>
      <c r="AJ117" s="266"/>
    </row>
    <row r="118" spans="1:36" s="2" customFormat="1">
      <c r="A118"/>
      <c r="B118"/>
      <c r="C118"/>
      <c r="D118"/>
      <c r="E118"/>
      <c r="F118" s="20"/>
      <c r="L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F118" s="266"/>
      <c r="AG118" s="266"/>
      <c r="AH118" s="266"/>
      <c r="AI118" s="266"/>
      <c r="AJ118" s="266"/>
    </row>
    <row r="119" spans="1:36" s="2" customFormat="1">
      <c r="A119"/>
      <c r="B119"/>
      <c r="C119"/>
      <c r="D119"/>
      <c r="E119"/>
      <c r="F119" s="20"/>
      <c r="L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F119" s="266"/>
      <c r="AG119" s="266"/>
      <c r="AH119" s="266"/>
      <c r="AI119" s="266"/>
      <c r="AJ119" s="266"/>
    </row>
    <row r="120" spans="1:36" s="2" customFormat="1">
      <c r="A120"/>
      <c r="B120"/>
      <c r="C120"/>
      <c r="D120"/>
      <c r="E120"/>
      <c r="F120" s="20"/>
      <c r="L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F120" s="266"/>
      <c r="AG120" s="266"/>
      <c r="AH120" s="266"/>
      <c r="AI120" s="266"/>
      <c r="AJ120" s="266"/>
    </row>
    <row r="121" spans="1:36" s="2" customFormat="1">
      <c r="A121"/>
      <c r="B121"/>
      <c r="C121"/>
      <c r="D121"/>
      <c r="E121"/>
      <c r="F121" s="20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F121" s="266"/>
      <c r="AG121" s="266"/>
      <c r="AH121" s="266"/>
      <c r="AI121" s="266"/>
      <c r="AJ121" s="266"/>
    </row>
    <row r="122" spans="1:36" s="2" customFormat="1">
      <c r="A122"/>
      <c r="B122"/>
      <c r="C122"/>
      <c r="D122"/>
      <c r="E122"/>
      <c r="F122" s="20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F122" s="266"/>
      <c r="AG122" s="266"/>
      <c r="AH122" s="266"/>
      <c r="AI122" s="266"/>
      <c r="AJ122" s="266"/>
    </row>
    <row r="123" spans="1:36" s="2" customFormat="1">
      <c r="A123"/>
      <c r="B123"/>
      <c r="C123"/>
      <c r="D123"/>
      <c r="E123"/>
      <c r="F123" s="20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F123" s="266"/>
      <c r="AG123" s="266"/>
      <c r="AH123" s="266"/>
      <c r="AI123" s="266"/>
      <c r="AJ123" s="266"/>
    </row>
    <row r="124" spans="1:36" s="2" customFormat="1">
      <c r="A124"/>
      <c r="B124"/>
      <c r="C124"/>
      <c r="D124"/>
      <c r="E124"/>
      <c r="F124" s="20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F124" s="266"/>
      <c r="AG124" s="266"/>
      <c r="AH124" s="266"/>
      <c r="AI124" s="266"/>
      <c r="AJ124" s="266"/>
    </row>
    <row r="125" spans="1:36" s="2" customFormat="1">
      <c r="A125"/>
      <c r="B125"/>
      <c r="C125"/>
      <c r="D125"/>
      <c r="E125"/>
      <c r="F125" s="20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F125" s="266"/>
      <c r="AG125" s="266"/>
      <c r="AH125" s="266"/>
      <c r="AI125" s="266"/>
      <c r="AJ125" s="266"/>
    </row>
    <row r="126" spans="1:36" s="2" customFormat="1">
      <c r="A126"/>
      <c r="B126"/>
      <c r="C126"/>
      <c r="D126"/>
      <c r="E126"/>
      <c r="F126" s="20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F126" s="266"/>
      <c r="AG126" s="266"/>
      <c r="AH126" s="266"/>
      <c r="AI126" s="266"/>
      <c r="AJ126" s="266"/>
    </row>
    <row r="127" spans="1:36" s="2" customFormat="1">
      <c r="A127"/>
      <c r="B127"/>
      <c r="C127"/>
      <c r="D127"/>
      <c r="E127"/>
      <c r="F127" s="20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F127" s="266"/>
      <c r="AG127" s="266"/>
      <c r="AH127" s="266"/>
      <c r="AI127" s="266"/>
      <c r="AJ127" s="266"/>
    </row>
    <row r="128" spans="1:36" s="2" customFormat="1">
      <c r="A128"/>
      <c r="B128"/>
      <c r="C128"/>
      <c r="D128"/>
      <c r="E128"/>
      <c r="F128" s="20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F128" s="266"/>
      <c r="AG128" s="266"/>
      <c r="AH128" s="266"/>
      <c r="AI128" s="266"/>
      <c r="AJ128" s="266"/>
    </row>
    <row r="129" spans="1:36" s="2" customFormat="1">
      <c r="A129"/>
      <c r="B129"/>
      <c r="C129"/>
      <c r="D129"/>
      <c r="E129"/>
      <c r="F129" s="20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F129" s="266"/>
      <c r="AG129" s="266"/>
      <c r="AH129" s="266"/>
      <c r="AI129" s="266"/>
      <c r="AJ129" s="266"/>
    </row>
    <row r="130" spans="1:36" s="2" customFormat="1">
      <c r="A130"/>
      <c r="B130"/>
      <c r="C130"/>
      <c r="D130"/>
      <c r="E130"/>
      <c r="F130" s="20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F130" s="266"/>
      <c r="AG130" s="266"/>
      <c r="AH130" s="266"/>
      <c r="AI130" s="266"/>
      <c r="AJ130" s="266"/>
    </row>
    <row r="131" spans="1:36" s="2" customFormat="1">
      <c r="A131"/>
      <c r="B131"/>
      <c r="C131"/>
      <c r="D131"/>
      <c r="E131"/>
      <c r="F131" s="20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F131" s="266"/>
      <c r="AG131" s="266"/>
      <c r="AH131" s="266"/>
      <c r="AI131" s="266"/>
      <c r="AJ131" s="266"/>
    </row>
    <row r="132" spans="1:36" s="2" customFormat="1">
      <c r="A132"/>
      <c r="B132"/>
      <c r="C132"/>
      <c r="D132"/>
      <c r="E132"/>
      <c r="F132" s="20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F132" s="266"/>
      <c r="AG132" s="266"/>
      <c r="AH132" s="266"/>
      <c r="AI132" s="266"/>
      <c r="AJ132" s="266"/>
    </row>
    <row r="133" spans="1:36" s="2" customFormat="1">
      <c r="A133"/>
      <c r="B133"/>
      <c r="C133"/>
      <c r="D133"/>
      <c r="E133"/>
      <c r="F133" s="20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F133" s="266"/>
      <c r="AG133" s="266"/>
      <c r="AH133" s="266"/>
      <c r="AI133" s="266"/>
      <c r="AJ133" s="266"/>
    </row>
    <row r="134" spans="1:36" s="2" customFormat="1">
      <c r="A134"/>
      <c r="B134"/>
      <c r="C134"/>
      <c r="D134"/>
      <c r="E134"/>
      <c r="F134" s="20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F134" s="266"/>
      <c r="AG134" s="266"/>
      <c r="AH134" s="266"/>
      <c r="AI134" s="266"/>
      <c r="AJ134" s="266"/>
    </row>
    <row r="135" spans="1:36" s="2" customFormat="1">
      <c r="A135"/>
      <c r="B135"/>
      <c r="C135"/>
      <c r="D135"/>
      <c r="E135"/>
      <c r="F135" s="20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F135" s="266"/>
      <c r="AG135" s="266"/>
      <c r="AH135" s="266"/>
      <c r="AI135" s="266"/>
      <c r="AJ135" s="266"/>
    </row>
    <row r="136" spans="1:36" s="2" customFormat="1">
      <c r="A136"/>
      <c r="B136"/>
      <c r="C136"/>
      <c r="D136"/>
      <c r="E136"/>
      <c r="F136" s="20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F136" s="266"/>
      <c r="AG136" s="266"/>
      <c r="AH136" s="266"/>
      <c r="AI136" s="266"/>
      <c r="AJ136" s="266"/>
    </row>
    <row r="137" spans="1:36" s="2" customFormat="1">
      <c r="A137"/>
      <c r="B137"/>
      <c r="C137"/>
      <c r="D137"/>
      <c r="E137"/>
      <c r="F137" s="20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F137" s="266"/>
      <c r="AG137" s="266"/>
      <c r="AH137" s="266"/>
      <c r="AI137" s="266"/>
      <c r="AJ137" s="266"/>
    </row>
    <row r="138" spans="1:36" s="2" customFormat="1">
      <c r="A138"/>
      <c r="B138"/>
      <c r="C138"/>
      <c r="D138"/>
      <c r="E138"/>
      <c r="F138" s="20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F138" s="266"/>
      <c r="AG138" s="266"/>
      <c r="AH138" s="266"/>
      <c r="AI138" s="266"/>
      <c r="AJ138" s="266"/>
    </row>
    <row r="139" spans="1:36" s="2" customFormat="1">
      <c r="A139"/>
      <c r="B139"/>
      <c r="C139"/>
      <c r="D139"/>
      <c r="E139"/>
      <c r="F139" s="20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F139" s="266"/>
      <c r="AG139" s="266"/>
      <c r="AH139" s="266"/>
      <c r="AI139" s="266"/>
      <c r="AJ139" s="266"/>
    </row>
    <row r="140" spans="1:36">
      <c r="W140" s="265"/>
      <c r="X140" s="265"/>
      <c r="Y140" s="265"/>
      <c r="Z140" s="265"/>
      <c r="AA140" s="265"/>
      <c r="AB140" s="265"/>
    </row>
    <row r="141" spans="1:36">
      <c r="W141" s="265"/>
      <c r="X141" s="265"/>
      <c r="Y141" s="265"/>
      <c r="Z141" s="265"/>
      <c r="AA141" s="265"/>
      <c r="AB141" s="265"/>
    </row>
    <row r="142" spans="1:36">
      <c r="W142" s="265"/>
      <c r="X142" s="265"/>
      <c r="Y142" s="265"/>
      <c r="Z142" s="265"/>
      <c r="AA142" s="265"/>
      <c r="AB142" s="265"/>
    </row>
    <row r="143" spans="1:36">
      <c r="W143" s="265"/>
      <c r="X143" s="265"/>
      <c r="Y143" s="265"/>
      <c r="Z143" s="265"/>
      <c r="AA143" s="265"/>
      <c r="AB143" s="265"/>
    </row>
    <row r="144" spans="1:36">
      <c r="W144" s="265"/>
      <c r="X144" s="265"/>
      <c r="Y144" s="265"/>
      <c r="Z144" s="265"/>
      <c r="AA144" s="265"/>
      <c r="AB144" s="265"/>
    </row>
    <row r="145" spans="23:28">
      <c r="W145" s="265"/>
      <c r="X145" s="265"/>
      <c r="Y145" s="265"/>
      <c r="Z145" s="265"/>
      <c r="AA145" s="265"/>
      <c r="AB145" s="265"/>
    </row>
    <row r="146" spans="23:28">
      <c r="W146" s="265"/>
      <c r="X146" s="265"/>
      <c r="Y146" s="265"/>
      <c r="Z146" s="265"/>
      <c r="AA146" s="265"/>
      <c r="AB146" s="265"/>
    </row>
    <row r="147" spans="23:28">
      <c r="W147" s="265"/>
      <c r="X147" s="265"/>
      <c r="Y147" s="265"/>
      <c r="Z147" s="265"/>
      <c r="AA147" s="265"/>
      <c r="AB147" s="265"/>
    </row>
    <row r="148" spans="23:28">
      <c r="W148" s="265"/>
      <c r="X148" s="265"/>
      <c r="Y148" s="265"/>
      <c r="Z148" s="265"/>
      <c r="AA148" s="265"/>
      <c r="AB148" s="265"/>
    </row>
    <row r="149" spans="23:28">
      <c r="W149" s="265"/>
      <c r="X149" s="265"/>
      <c r="Y149" s="265"/>
      <c r="Z149" s="265"/>
      <c r="AA149" s="265"/>
      <c r="AB149" s="265"/>
    </row>
    <row r="150" spans="23:28">
      <c r="W150" s="265"/>
      <c r="X150" s="265"/>
      <c r="Y150" s="265"/>
      <c r="Z150" s="265"/>
      <c r="AA150" s="265"/>
      <c r="AB150" s="265"/>
    </row>
    <row r="151" spans="23:28">
      <c r="W151" s="265"/>
      <c r="X151" s="265"/>
      <c r="Y151" s="265"/>
      <c r="Z151" s="265"/>
      <c r="AA151" s="265"/>
      <c r="AB151" s="265"/>
    </row>
    <row r="152" spans="23:28">
      <c r="W152" s="265"/>
      <c r="X152" s="265"/>
      <c r="Y152" s="265"/>
      <c r="Z152" s="265"/>
      <c r="AA152" s="265"/>
      <c r="AB152" s="265"/>
    </row>
    <row r="153" spans="23:28">
      <c r="W153" s="265"/>
      <c r="X153" s="265"/>
      <c r="Y153" s="265"/>
      <c r="Z153" s="265"/>
      <c r="AA153" s="265"/>
      <c r="AB153" s="265"/>
    </row>
    <row r="154" spans="23:28">
      <c r="W154" s="265"/>
      <c r="X154" s="265"/>
      <c r="Y154" s="265"/>
      <c r="Z154" s="265"/>
      <c r="AA154" s="265"/>
      <c r="AB154" s="265"/>
    </row>
    <row r="155" spans="23:28">
      <c r="W155" s="265"/>
      <c r="X155" s="265"/>
      <c r="Y155" s="265"/>
      <c r="Z155" s="265"/>
      <c r="AA155" s="265"/>
      <c r="AB155" s="265"/>
    </row>
    <row r="156" spans="23:28">
      <c r="W156" s="265"/>
      <c r="X156" s="265"/>
      <c r="Y156" s="265"/>
      <c r="Z156" s="265"/>
      <c r="AA156" s="265"/>
      <c r="AB156" s="265"/>
    </row>
    <row r="157" spans="23:28">
      <c r="W157" s="265"/>
      <c r="X157" s="265"/>
      <c r="Y157" s="265"/>
      <c r="Z157" s="265"/>
      <c r="AA157" s="265"/>
      <c r="AB157" s="265"/>
    </row>
    <row r="158" spans="23:28">
      <c r="W158" s="265"/>
      <c r="X158" s="265"/>
      <c r="Y158" s="265"/>
      <c r="Z158" s="265"/>
      <c r="AA158" s="265"/>
      <c r="AB158" s="265"/>
    </row>
    <row r="159" spans="23:28">
      <c r="W159" s="265"/>
      <c r="X159" s="265"/>
      <c r="Y159" s="265"/>
      <c r="Z159" s="265"/>
      <c r="AA159" s="265"/>
      <c r="AB159" s="265"/>
    </row>
    <row r="160" spans="23:28">
      <c r="W160" s="265"/>
      <c r="X160" s="265"/>
      <c r="Y160" s="265"/>
      <c r="Z160" s="265"/>
      <c r="AA160" s="265"/>
      <c r="AB160" s="265"/>
    </row>
    <row r="161" spans="23:28">
      <c r="W161" s="265"/>
      <c r="X161" s="265"/>
      <c r="Y161" s="265"/>
      <c r="Z161" s="265"/>
      <c r="AA161" s="265"/>
      <c r="AB161" s="265"/>
    </row>
    <row r="162" spans="23:28">
      <c r="W162" s="265"/>
      <c r="X162" s="265"/>
      <c r="Y162" s="265"/>
      <c r="Z162" s="265"/>
      <c r="AA162" s="265"/>
      <c r="AB162" s="265"/>
    </row>
    <row r="163" spans="23:28">
      <c r="W163" s="265"/>
      <c r="X163" s="265"/>
      <c r="Y163" s="265"/>
      <c r="Z163" s="265"/>
      <c r="AA163" s="265"/>
      <c r="AB163" s="265"/>
    </row>
    <row r="164" spans="23:28">
      <c r="W164" s="265"/>
      <c r="X164" s="265"/>
      <c r="Y164" s="265"/>
      <c r="Z164" s="265"/>
      <c r="AA164" s="265"/>
      <c r="AB164" s="265"/>
    </row>
    <row r="165" spans="23:28">
      <c r="W165" s="265"/>
      <c r="X165" s="265"/>
      <c r="Y165" s="265"/>
      <c r="Z165" s="265"/>
      <c r="AA165" s="265"/>
      <c r="AB165" s="265"/>
    </row>
    <row r="166" spans="23:28">
      <c r="W166" s="265"/>
      <c r="X166" s="265"/>
      <c r="Y166" s="265"/>
      <c r="Z166" s="265"/>
      <c r="AA166" s="265"/>
      <c r="AB166" s="265"/>
    </row>
    <row r="167" spans="23:28">
      <c r="W167" s="265"/>
      <c r="X167" s="265"/>
      <c r="Y167" s="265"/>
      <c r="Z167" s="265"/>
      <c r="AA167" s="265"/>
      <c r="AB167" s="265"/>
    </row>
    <row r="168" spans="23:28">
      <c r="W168" s="265"/>
      <c r="X168" s="265"/>
      <c r="Y168" s="265"/>
      <c r="Z168" s="265"/>
      <c r="AA168" s="265"/>
      <c r="AB168" s="265"/>
    </row>
  </sheetData>
  <conditionalFormatting sqref="H2">
    <cfRule type="containsText" dxfId="4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>
    <pageSetUpPr fitToPage="1"/>
  </sheetPr>
  <dimension ref="A1:XES168"/>
  <sheetViews>
    <sheetView showGridLines="0" zoomScale="70" zoomScaleNormal="70" workbookViewId="0">
      <pane xSplit="6" ySplit="12" topLeftCell="G13" activePane="bottomRight" state="frozen"/>
      <selection activeCell="B71" sqref="B71"/>
      <selection pane="topRight" activeCell="B71" sqref="B71"/>
      <selection pane="bottomLeft" activeCell="B71" sqref="B71"/>
      <selection pane="bottomRight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65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65" customWidth="1"/>
    <col min="37" max="37" width="3.5703125" customWidth="1"/>
    <col min="38" max="38" width="11.5703125" customWidth="1"/>
  </cols>
  <sheetData>
    <row r="1" spans="1:4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40" ht="17.25" customHeight="1">
      <c r="A2" s="187" t="s">
        <v>35</v>
      </c>
      <c r="B2" s="186"/>
      <c r="C2" s="186"/>
      <c r="D2" s="187" t="s">
        <v>154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5"/>
      <c r="AN2" s="5"/>
    </row>
    <row r="3" spans="1:40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</row>
    <row r="4" spans="1:40" ht="15">
      <c r="A4" s="30"/>
      <c r="B4" s="4"/>
      <c r="C4" s="4"/>
      <c r="D4" s="4"/>
      <c r="F4" s="14"/>
    </row>
    <row r="5" spans="1:40" ht="15">
      <c r="A5" s="5" t="s">
        <v>172</v>
      </c>
      <c r="B5" s="4"/>
      <c r="C5" s="4"/>
      <c r="D5" s="32">
        <f>INDEX(Project_inputs!$J$90:$M$96, MATCH($D$2, Project_inputs!$C$90:$C$96, 0), MATCH($A5, Project_inputs!$J$89:$M$89,0))</f>
        <v>2020</v>
      </c>
    </row>
    <row r="6" spans="1:40" ht="15">
      <c r="A6" s="5" t="s">
        <v>30</v>
      </c>
      <c r="B6" s="4"/>
      <c r="C6" s="4"/>
      <c r="D6" s="32">
        <f>INDEX(Project_inputs!$J$90:$M$96, MATCH($D$2, Project_inputs!$C$90:$C$96, 0), MATCH($A6, Project_inputs!$J$89:$M$89,0))</f>
        <v>2021</v>
      </c>
    </row>
    <row r="7" spans="1:40" ht="15">
      <c r="A7" s="267" t="s">
        <v>18</v>
      </c>
      <c r="B7" s="4"/>
      <c r="C7" s="4"/>
      <c r="D7" s="32">
        <f>INDEX(Project_inputs!$J$90:$M$96, MATCH($D$2, Project_inputs!$C$90:$C$96, 0), MATCH($A7, Project_inputs!$J$89:$M$89,0))</f>
        <v>2021</v>
      </c>
    </row>
    <row r="8" spans="1:40" ht="15">
      <c r="A8" s="5"/>
      <c r="B8" s="4"/>
      <c r="C8" s="4"/>
      <c r="D8" s="32"/>
    </row>
    <row r="9" spans="1:40" ht="15">
      <c r="A9" s="5"/>
      <c r="B9" s="4"/>
      <c r="C9" s="4"/>
      <c r="D9" s="32"/>
    </row>
    <row r="10" spans="1:40" ht="15">
      <c r="A10" s="30"/>
      <c r="B10" s="4"/>
      <c r="C10" s="4"/>
      <c r="D10" s="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40">
      <c r="B11" s="114"/>
      <c r="C11" s="114"/>
      <c r="D11" s="114"/>
      <c r="E11" s="114"/>
      <c r="F11" s="114"/>
      <c r="G11" s="103"/>
      <c r="H11" s="114">
        <v>2019</v>
      </c>
      <c r="I11" s="114">
        <f>H11</f>
        <v>2019</v>
      </c>
      <c r="J11" s="115">
        <f>H11</f>
        <v>2019</v>
      </c>
      <c r="K11" s="114">
        <f t="shared" ref="K11:M11" si="0">H11+1</f>
        <v>2020</v>
      </c>
      <c r="L11" s="114">
        <f t="shared" si="0"/>
        <v>2020</v>
      </c>
      <c r="M11" s="115">
        <f t="shared" si="0"/>
        <v>2020</v>
      </c>
      <c r="N11" s="114">
        <f t="shared" ref="N11" si="1">K11+1</f>
        <v>2021</v>
      </c>
      <c r="O11" s="114">
        <f t="shared" ref="O11" si="2">L11+1</f>
        <v>2021</v>
      </c>
      <c r="P11" s="115">
        <f t="shared" ref="P11" si="3">M11+1</f>
        <v>2021</v>
      </c>
      <c r="Q11" s="114">
        <f t="shared" ref="Q11" si="4">N11+1</f>
        <v>2022</v>
      </c>
      <c r="R11" s="114">
        <f t="shared" ref="R11" si="5">O11+1</f>
        <v>2022</v>
      </c>
      <c r="S11" s="115">
        <f t="shared" ref="S11" si="6">P11+1</f>
        <v>2022</v>
      </c>
      <c r="T11" s="114">
        <f t="shared" ref="T11" si="7">Q11+1</f>
        <v>2023</v>
      </c>
      <c r="U11" s="114">
        <f t="shared" ref="U11" si="8">R11+1</f>
        <v>2023</v>
      </c>
      <c r="V11" s="115">
        <f t="shared" ref="V11" si="9">S11+1</f>
        <v>2023</v>
      </c>
      <c r="W11" s="114">
        <f t="shared" ref="W11" si="10">T11+1</f>
        <v>2024</v>
      </c>
      <c r="X11" s="114">
        <f t="shared" ref="X11" si="11">U11+1</f>
        <v>2024</v>
      </c>
      <c r="Y11" s="115">
        <f t="shared" ref="Y11" si="12">V11+1</f>
        <v>2024</v>
      </c>
      <c r="Z11" s="114">
        <f t="shared" ref="Z11" si="13">W11+1</f>
        <v>2025</v>
      </c>
      <c r="AA11" s="114">
        <f t="shared" ref="AA11" si="14">X11+1</f>
        <v>2025</v>
      </c>
      <c r="AB11" s="115">
        <f t="shared" ref="AB11" si="15">Y11+1</f>
        <v>2025</v>
      </c>
      <c r="AD11" s="116">
        <f>H11</f>
        <v>2019</v>
      </c>
      <c r="AE11" s="116">
        <f t="shared" ref="AE11:AJ11" si="16">AD11+1</f>
        <v>2020</v>
      </c>
      <c r="AF11" s="116">
        <f t="shared" si="16"/>
        <v>2021</v>
      </c>
      <c r="AG11" s="116">
        <f t="shared" si="16"/>
        <v>2022</v>
      </c>
      <c r="AH11" s="116">
        <f t="shared" si="16"/>
        <v>2023</v>
      </c>
      <c r="AI11" s="116">
        <f t="shared" si="16"/>
        <v>2024</v>
      </c>
      <c r="AJ11" s="116">
        <f t="shared" si="16"/>
        <v>2025</v>
      </c>
      <c r="AL11" s="114" t="s">
        <v>0</v>
      </c>
    </row>
    <row r="12" spans="1:40" s="8" customFormat="1" ht="15.75">
      <c r="A12" s="6"/>
      <c r="B12" s="85"/>
      <c r="C12" s="85"/>
      <c r="D12" s="85"/>
      <c r="E12" s="85"/>
      <c r="F12" s="85"/>
      <c r="G12" s="105"/>
      <c r="H12" s="85" t="s">
        <v>4</v>
      </c>
      <c r="I12" s="85" t="s">
        <v>1</v>
      </c>
      <c r="J12" s="101" t="s">
        <v>15</v>
      </c>
      <c r="K12" s="85" t="s">
        <v>4</v>
      </c>
      <c r="L12" s="85" t="s">
        <v>1</v>
      </c>
      <c r="M12" s="101" t="s">
        <v>15</v>
      </c>
      <c r="N12" s="85" t="s">
        <v>4</v>
      </c>
      <c r="O12" s="85" t="s">
        <v>1</v>
      </c>
      <c r="P12" s="101" t="s">
        <v>15</v>
      </c>
      <c r="Q12" s="85" t="s">
        <v>4</v>
      </c>
      <c r="R12" s="85" t="s">
        <v>1</v>
      </c>
      <c r="S12" s="101" t="s">
        <v>15</v>
      </c>
      <c r="T12" s="85" t="s">
        <v>4</v>
      </c>
      <c r="U12" s="85" t="s">
        <v>1</v>
      </c>
      <c r="V12" s="101" t="s">
        <v>15</v>
      </c>
      <c r="W12" s="85" t="s">
        <v>4</v>
      </c>
      <c r="X12" s="85" t="s">
        <v>1</v>
      </c>
      <c r="Y12" s="101" t="s">
        <v>15</v>
      </c>
      <c r="Z12" s="85" t="s">
        <v>4</v>
      </c>
      <c r="AA12" s="85" t="s">
        <v>1</v>
      </c>
      <c r="AB12" s="101" t="s">
        <v>15</v>
      </c>
      <c r="AC12"/>
      <c r="AD12" s="108" t="s">
        <v>0</v>
      </c>
      <c r="AE12" s="108" t="s">
        <v>0</v>
      </c>
      <c r="AF12" s="108" t="s">
        <v>0</v>
      </c>
      <c r="AG12" s="108" t="s">
        <v>0</v>
      </c>
      <c r="AH12" s="108" t="s">
        <v>0</v>
      </c>
      <c r="AI12" s="108" t="s">
        <v>0</v>
      </c>
      <c r="AJ12" s="108" t="s">
        <v>0</v>
      </c>
      <c r="AL12" s="108" t="s">
        <v>52</v>
      </c>
    </row>
    <row r="13" spans="1:40" s="8" customFormat="1" ht="15.75">
      <c r="A13" s="6"/>
      <c r="B13" s="6"/>
      <c r="C13" s="6"/>
      <c r="D13" s="6"/>
      <c r="E13" s="6"/>
      <c r="F13" s="6"/>
      <c r="G13" s="105"/>
      <c r="H13" s="281"/>
      <c r="I13" s="281"/>
      <c r="J13" s="282"/>
      <c r="K13" s="281"/>
      <c r="L13" s="281"/>
      <c r="M13" s="282"/>
      <c r="N13" s="281"/>
      <c r="O13" s="281"/>
      <c r="P13" s="282"/>
      <c r="Q13" s="281"/>
      <c r="R13" s="281"/>
      <c r="S13" s="282"/>
      <c r="T13" s="281"/>
      <c r="U13" s="281"/>
      <c r="V13" s="282"/>
      <c r="W13" s="281"/>
      <c r="X13" s="281"/>
      <c r="Y13" s="282"/>
      <c r="Z13" s="281"/>
      <c r="AA13" s="281"/>
      <c r="AB13" s="282"/>
      <c r="AC13"/>
      <c r="AD13" s="122"/>
      <c r="AE13" s="122"/>
      <c r="AF13" s="122"/>
      <c r="AG13" s="122"/>
      <c r="AH13" s="122"/>
      <c r="AI13" s="122"/>
      <c r="AJ13" s="122"/>
      <c r="AL13" s="122"/>
    </row>
    <row r="14" spans="1:40" ht="15">
      <c r="B14" s="9" t="s">
        <v>172</v>
      </c>
      <c r="C14" s="9"/>
      <c r="D14" s="9"/>
      <c r="E14" s="9"/>
      <c r="F14" s="9"/>
      <c r="G14" s="102"/>
      <c r="H14" s="9"/>
      <c r="I14" s="9"/>
      <c r="J14" s="102"/>
      <c r="K14" s="9"/>
      <c r="L14" s="9"/>
      <c r="M14" s="102"/>
      <c r="N14" s="9"/>
      <c r="O14" s="9"/>
      <c r="P14" s="102"/>
      <c r="Q14" s="9"/>
      <c r="R14" s="9"/>
      <c r="S14" s="102"/>
      <c r="T14" s="9"/>
      <c r="U14" s="9"/>
      <c r="V14" s="102"/>
      <c r="W14" s="9"/>
      <c r="X14" s="9"/>
      <c r="Y14" s="102"/>
      <c r="Z14" s="9"/>
      <c r="AA14" s="9"/>
      <c r="AB14" s="102"/>
      <c r="AC14" s="9"/>
      <c r="AD14" s="109"/>
      <c r="AE14" s="109"/>
      <c r="AF14" s="109"/>
      <c r="AG14" s="109"/>
      <c r="AH14" s="109"/>
      <c r="AI14" s="109"/>
      <c r="AJ14" s="109"/>
      <c r="AK14" s="9"/>
      <c r="AL14" s="109"/>
    </row>
    <row r="15" spans="1:40">
      <c r="D15" s="11" t="s">
        <v>172</v>
      </c>
      <c r="F15" s="12"/>
      <c r="G15" s="103"/>
      <c r="H15" s="285">
        <f>IF(H$11=$D$6, MBN_volumes!$J15*MBN_volumes!$K15,0)</f>
        <v>0</v>
      </c>
      <c r="I15" s="285">
        <f>IF(I$11=IF($D15=$A$5, $D$5, IF(OR($D15="ESV observed compliance", $D15 = $A$7),$D$7, $D$6)), SUMPRODUCT(MBN_volumes!$Q15:$U15,MBN_volumes!$Q$13:$U$13)+MBN_volumes!$O15,0)</f>
        <v>0</v>
      </c>
      <c r="J15" s="286">
        <f>IF(J$11=$D$6, MBN_volumes!$M15,0)</f>
        <v>0</v>
      </c>
      <c r="K15" s="285">
        <f>IF(K$11=$D$6, MBN_volumes!$J15*MBN_volumes!$K15,0)</f>
        <v>0</v>
      </c>
      <c r="L15" s="285">
        <f ca="1">IF(L$11=IF($D15=$A$5, $D$5, IF(OR($D15="ESV observed compliance", $D15 = $A$7),$D$7, $D$6)), SUMPRODUCT(MBN_volumes!$Q15:$U15,MBN_volumes!$Q$13:$U$13)+MBN_volumes!$O15,0)</f>
        <v>1145066.265371026</v>
      </c>
      <c r="M15" s="286">
        <f>IF(M$11=$D$6, MBN_volumes!$M15,0)</f>
        <v>0</v>
      </c>
      <c r="N15" s="285">
        <f>IF(N$11=$D$6, MBN_volumes!$J15*MBN_volumes!$K15,0)</f>
        <v>0</v>
      </c>
      <c r="O15" s="285">
        <f>IF(O$11=IF($D15=$A$5, $D$5, IF(OR($D15="ESV observed compliance", $D15 = $A$7),$D$7, $D$6)), SUMPRODUCT(MBN_volumes!$Q15:$U15,MBN_volumes!$Q$13:$U$13)+MBN_volumes!$O15,0)</f>
        <v>0</v>
      </c>
      <c r="P15" s="286">
        <f>IF(P$11=$D$6, MBN_volumes!$M15,0)</f>
        <v>0</v>
      </c>
      <c r="Q15" s="285">
        <f>IF(Q$11=$D$6, MBN_volumes!$J15*MBN_volumes!$K15,0)</f>
        <v>0</v>
      </c>
      <c r="R15" s="285">
        <f>IF(R$11=IF($D15=$A$5, $D$5, IF(OR($D15="ESV observed compliance", $D15 = $A$7),$D$7, $D$6)), SUMPRODUCT(MBN_volumes!$Q15:$U15,MBN_volumes!$Q$13:$U$13)+MBN_volumes!$O15,0)</f>
        <v>0</v>
      </c>
      <c r="S15" s="286">
        <f>IF(S$11=$D$6, MBN_volumes!$M15,0)</f>
        <v>0</v>
      </c>
      <c r="T15" s="285">
        <f>IF(T$11=$D$6, MBN_volumes!$J15*MBN_volumes!$K15,0)</f>
        <v>0</v>
      </c>
      <c r="U15" s="285">
        <f>IF(U$11=IF($D15=$A$5, $D$5, IF(OR($D15="ESV observed compliance", $D15 = $A$7),$D$7, $D$6)), SUMPRODUCT(MBN_volumes!$Q15:$U15,MBN_volumes!$Q$13:$U$13)+MBN_volumes!$O15,0)</f>
        <v>0</v>
      </c>
      <c r="V15" s="286">
        <f>IF(V$11=$D$6, MBN_volumes!$M15,0)</f>
        <v>0</v>
      </c>
      <c r="W15" s="285">
        <f>IF(W$11=$D$6, MBN_volumes!$J15*MBN_volumes!$K15,0)</f>
        <v>0</v>
      </c>
      <c r="X15" s="285">
        <f>IF(X$11=IF($D15=$A$5, $D$5, IF(OR($D15="ESV observed compliance", $D15 = $A$7),$D$7, $D$6)), SUMPRODUCT(MBN_volumes!$Q15:$U15,MBN_volumes!$Q$13:$U$13)+MBN_volumes!$O15,0)</f>
        <v>0</v>
      </c>
      <c r="Y15" s="286">
        <f>IF(Y$11=$D$6, MBN_volumes!$M15,0)</f>
        <v>0</v>
      </c>
      <c r="Z15" s="285">
        <f>IF(Z$11=$D$6, MBN_volumes!$J15*MBN_volumes!$K15,0)</f>
        <v>0</v>
      </c>
      <c r="AA15" s="285">
        <f>IF(AA$11=IF($D15=$A$5, $D$5, IF(OR($D15="ESV observed compliance", $D15 = $A$7),$D$7, $D$6)), SUMPRODUCT(MBN_volumes!$Q15:$U15,MBN_volumes!$Q$13:$U$13)+MBN_volumes!$O15,0)</f>
        <v>0</v>
      </c>
      <c r="AB15" s="286">
        <f>IF(AB$11=$D$6, MBN_volumes!$M15,0)</f>
        <v>0</v>
      </c>
      <c r="AC15" s="131"/>
      <c r="AD15" s="287">
        <f t="shared" ref="AD15:AJ15" si="17">SUMIF($H$11:$AB$11,AD$11, $H15:$AB15)</f>
        <v>0</v>
      </c>
      <c r="AE15" s="287">
        <f t="shared" ca="1" si="17"/>
        <v>1145066.265371026</v>
      </c>
      <c r="AF15" s="287">
        <f t="shared" si="17"/>
        <v>0</v>
      </c>
      <c r="AG15" s="287">
        <f t="shared" si="17"/>
        <v>0</v>
      </c>
      <c r="AH15" s="287">
        <f t="shared" si="17"/>
        <v>0</v>
      </c>
      <c r="AI15" s="287">
        <f t="shared" si="17"/>
        <v>0</v>
      </c>
      <c r="AJ15" s="287">
        <f t="shared" si="17"/>
        <v>0</v>
      </c>
      <c r="AK15" s="131"/>
      <c r="AL15" s="287">
        <f ca="1">SUM(AD15:AJ15)</f>
        <v>1145066.265371026</v>
      </c>
    </row>
    <row r="16" spans="1:40">
      <c r="D16" s="11"/>
      <c r="F16" s="12"/>
      <c r="G16" s="103"/>
      <c r="H16" s="47"/>
      <c r="I16" s="47"/>
      <c r="J16" s="103"/>
      <c r="K16" s="47"/>
      <c r="L16" s="47"/>
      <c r="M16" s="103"/>
      <c r="N16" s="47"/>
      <c r="O16" s="47"/>
      <c r="P16" s="103"/>
      <c r="Q16" s="47"/>
      <c r="R16" s="47"/>
      <c r="S16" s="103"/>
      <c r="T16" s="47"/>
      <c r="U16" s="47"/>
      <c r="V16" s="103"/>
      <c r="W16" s="47"/>
      <c r="X16" s="47"/>
      <c r="Y16" s="103"/>
      <c r="Z16" s="47"/>
      <c r="AA16" s="47"/>
      <c r="AB16" s="103"/>
      <c r="AC16" s="47"/>
      <c r="AD16" s="110"/>
      <c r="AE16" s="110"/>
      <c r="AF16" s="110"/>
      <c r="AG16" s="110"/>
      <c r="AH16" s="110"/>
      <c r="AI16" s="110"/>
      <c r="AJ16" s="110"/>
      <c r="AK16" s="47"/>
      <c r="AL16" s="110"/>
    </row>
    <row r="17" spans="2:38" ht="15">
      <c r="B17" s="9" t="s">
        <v>48</v>
      </c>
      <c r="F17" s="12"/>
      <c r="G17" s="103"/>
      <c r="H17" s="18"/>
      <c r="I17" s="18"/>
      <c r="J17" s="103"/>
      <c r="K17" s="18"/>
      <c r="L17" s="18"/>
      <c r="M17" s="103"/>
      <c r="N17" s="18"/>
      <c r="O17" s="18"/>
      <c r="P17" s="103"/>
      <c r="Q17" s="18"/>
      <c r="R17" s="18"/>
      <c r="S17" s="103"/>
      <c r="T17" s="18"/>
      <c r="U17" s="18"/>
      <c r="V17" s="103"/>
      <c r="W17" s="18"/>
      <c r="X17" s="18"/>
      <c r="Y17" s="103"/>
      <c r="Z17" s="18"/>
      <c r="AA17" s="18"/>
      <c r="AB17" s="103"/>
      <c r="AC17" s="265"/>
      <c r="AD17" s="110"/>
      <c r="AE17" s="110"/>
      <c r="AF17" s="110"/>
      <c r="AG17" s="110"/>
      <c r="AH17" s="110"/>
      <c r="AI17" s="110"/>
      <c r="AJ17" s="110"/>
      <c r="AK17" s="265"/>
      <c r="AL17" s="110"/>
    </row>
    <row r="18" spans="2:38">
      <c r="D18" s="17" t="s">
        <v>115</v>
      </c>
      <c r="F18" s="12"/>
      <c r="G18" s="103"/>
      <c r="H18" s="288">
        <f>IF(H$11=$D$6, MBN_volumes!$J18*MBN_volumes!$K18,0)</f>
        <v>0</v>
      </c>
      <c r="I18" s="285">
        <f>IF(I$11=IF($D18=$A$5, $D$5, IF(OR($D18="ESV observed compliance", $D18 = $A$7),$D$7, $D$6)), SUMPRODUCT(MBN_volumes!$Q18:$U18,MBN_volumes!$Q$13:$U$13)+MBN_volumes!$O18,0)</f>
        <v>0</v>
      </c>
      <c r="J18" s="286">
        <f>IF(J$11=$D$6, MBN_volumes!$M18,0)</f>
        <v>0</v>
      </c>
      <c r="K18" s="285">
        <f>IF(K$11=$D$6, MBN_volumes!$J18*MBN_volumes!$K18,0)</f>
        <v>0</v>
      </c>
      <c r="L18" s="285">
        <f>IF(L$11=IF($D18=$A$5, $D$5, IF(OR($D18="ESV observed compliance", $D18 = $A$7),$D$7, $D$6)), SUMPRODUCT(MBN_volumes!$Q18:$U18,MBN_volumes!$Q$13:$U$13)+MBN_volumes!$O18,0)</f>
        <v>0</v>
      </c>
      <c r="M18" s="286">
        <f>IF(M$11=$D$6, MBN_volumes!$M18,0)</f>
        <v>0</v>
      </c>
      <c r="N18" s="285">
        <f>IF(N$11=$D$6, MBN_volumes!$J18*MBN_volumes!$K18,0)</f>
        <v>52823.513434275425</v>
      </c>
      <c r="O18" s="285">
        <f ca="1">IF(O$11=IF($D18=$A$5, $D$5, IF(OR($D18="ESV observed compliance", $D18 = $A$7),$D$7, $D$6)), SUMPRODUCT(MBN_volumes!$Q18:$U18,MBN_volumes!$Q$13:$U$13)+MBN_volumes!$O18,0)</f>
        <v>332671.0680335901</v>
      </c>
      <c r="P18" s="286">
        <f>IF(P$11=$D$6, MBN_volumes!$M18,0)</f>
        <v>0</v>
      </c>
      <c r="Q18" s="285">
        <f>IF(Q$11=$D$6, MBN_volumes!$J18*MBN_volumes!$K18,0)</f>
        <v>0</v>
      </c>
      <c r="R18" s="285">
        <f>IF(R$11=IF($D18=$A$5, $D$5, IF(OR($D18="ESV observed compliance", $D18 = $A$7),$D$7, $D$6)), SUMPRODUCT(MBN_volumes!$Q18:$U18,MBN_volumes!$Q$13:$U$13)+MBN_volumes!$O18,0)</f>
        <v>0</v>
      </c>
      <c r="S18" s="286">
        <f>IF(S$11=$D$6, MBN_volumes!$M18,0)</f>
        <v>0</v>
      </c>
      <c r="T18" s="285">
        <f>IF(T$11=$D$6, MBN_volumes!$J18*MBN_volumes!$K18,0)</f>
        <v>0</v>
      </c>
      <c r="U18" s="285">
        <f>IF(U$11=IF($D18=$A$5, $D$5, IF(OR($D18="ESV observed compliance", $D18 = $A$7),$D$7, $D$6)), SUMPRODUCT(MBN_volumes!$Q18:$U18,MBN_volumes!$Q$13:$U$13)+MBN_volumes!$O18,0)</f>
        <v>0</v>
      </c>
      <c r="V18" s="286">
        <f>IF(V$11=$D$6, MBN_volumes!$M18,0)</f>
        <v>0</v>
      </c>
      <c r="W18" s="285">
        <f>IF(W$11=$D$6, MBN_volumes!$J18*MBN_volumes!$K18,0)</f>
        <v>0</v>
      </c>
      <c r="X18" s="285">
        <f>IF(X$11=IF($D18=$A$5, $D$5, IF(OR($D18="ESV observed compliance", $D18 = $A$7),$D$7, $D$6)), SUMPRODUCT(MBN_volumes!$Q18:$U18,MBN_volumes!$Q$13:$U$13)+MBN_volumes!$O18,0)</f>
        <v>0</v>
      </c>
      <c r="Y18" s="286">
        <f>IF(Y$11=$D$6, MBN_volumes!$M18,0)</f>
        <v>0</v>
      </c>
      <c r="Z18" s="285">
        <f>IF(Z$11=$D$6, MBN_volumes!$J18*MBN_volumes!$K18,0)</f>
        <v>0</v>
      </c>
      <c r="AA18" s="285">
        <f>IF(AA$11=IF($D18=$A$5, $D$5, IF(OR($D18="ESV observed compliance", $D18 = $A$7),$D$7, $D$6)), SUMPRODUCT(MBN_volumes!$Q18:$U18,MBN_volumes!$Q$13:$U$13)+MBN_volumes!$O18,0)</f>
        <v>0</v>
      </c>
      <c r="AB18" s="286">
        <f>IF(AB$11=$D$6, MBN_volumes!$M18,0)</f>
        <v>0</v>
      </c>
      <c r="AC18" s="131"/>
      <c r="AD18" s="287">
        <f t="shared" ref="AD18:AD23" si="18">SUMIF($H$11:$AB$11,AD$11, $H18:$AB18)</f>
        <v>0</v>
      </c>
      <c r="AE18" s="287">
        <f t="shared" ref="AE18:AJ38" si="19">SUMIF($H$11:$AB$11,AE$11, $H18:$AB18)</f>
        <v>0</v>
      </c>
      <c r="AF18" s="287">
        <f t="shared" ca="1" si="19"/>
        <v>385494.5814678655</v>
      </c>
      <c r="AG18" s="287">
        <f t="shared" si="19"/>
        <v>0</v>
      </c>
      <c r="AH18" s="287">
        <f t="shared" si="19"/>
        <v>0</v>
      </c>
      <c r="AI18" s="287">
        <f t="shared" si="19"/>
        <v>0</v>
      </c>
      <c r="AJ18" s="287">
        <f t="shared" si="19"/>
        <v>0</v>
      </c>
      <c r="AK18" s="131"/>
      <c r="AL18" s="287">
        <f t="shared" ref="AL18" ca="1" si="20">SUM(AD18:AJ18)</f>
        <v>385494.5814678655</v>
      </c>
    </row>
    <row r="19" spans="2:38">
      <c r="D19" s="17" t="s">
        <v>116</v>
      </c>
      <c r="F19" s="12"/>
      <c r="G19" s="107"/>
      <c r="H19" s="288">
        <f>IF(H$11=$D$6, MBN_volumes!$J19*MBN_volumes!$K19,0)</f>
        <v>0</v>
      </c>
      <c r="I19" s="285">
        <f>IF(I$11=IF($D19=$A$5, $D$5, IF(OR($D19="ESV observed compliance", $D19 = $A$7),$D$7, $D$6)), SUMPRODUCT(MBN_volumes!$Q19:$U19,MBN_volumes!$Q$13:$U$13)+MBN_volumes!$O19,0)</f>
        <v>0</v>
      </c>
      <c r="J19" s="286">
        <f>IF(J$11=$D$6, MBN_volumes!$M19,0)</f>
        <v>0</v>
      </c>
      <c r="K19" s="285">
        <f>IF(K$11=$D$6, MBN_volumes!$J19*MBN_volumes!$K19,0)</f>
        <v>0</v>
      </c>
      <c r="L19" s="285">
        <f>IF(L$11=IF($D19=$A$5, $D$5, IF(OR($D19="ESV observed compliance", $D19 = $A$7),$D$7, $D$6)), SUMPRODUCT(MBN_volumes!$Q19:$U19,MBN_volumes!$Q$13:$U$13)+MBN_volumes!$O19,0)</f>
        <v>0</v>
      </c>
      <c r="M19" s="286">
        <f>IF(M$11=$D$6, MBN_volumes!$M19,0)</f>
        <v>0</v>
      </c>
      <c r="N19" s="285">
        <f>IF(N$11=$D$6, MBN_volumes!$J19*MBN_volumes!$K19,0)</f>
        <v>551878.43436410162</v>
      </c>
      <c r="O19" s="285">
        <f ca="1">IF(O$11=IF($D19=$A$5, $D$5, IF(OR($D19="ESV observed compliance", $D19 = $A$7),$D$7, $D$6)), SUMPRODUCT(MBN_volumes!$Q19:$U19,MBN_volumes!$Q$13:$U$13)+MBN_volumes!$O19,0)</f>
        <v>2150798.5093722478</v>
      </c>
      <c r="P19" s="286">
        <f>IF(P$11=$D$6, MBN_volumes!$M19,0)</f>
        <v>0</v>
      </c>
      <c r="Q19" s="285">
        <f>IF(Q$11=$D$6, MBN_volumes!$J19*MBN_volumes!$K19,0)</f>
        <v>0</v>
      </c>
      <c r="R19" s="285">
        <f>IF(R$11=IF($D19=$A$5, $D$5, IF(OR($D19="ESV observed compliance", $D19 = $A$7),$D$7, $D$6)), SUMPRODUCT(MBN_volumes!$Q19:$U19,MBN_volumes!$Q$13:$U$13)+MBN_volumes!$O19,0)</f>
        <v>0</v>
      </c>
      <c r="S19" s="286">
        <f>IF(S$11=$D$6, MBN_volumes!$M19,0)</f>
        <v>0</v>
      </c>
      <c r="T19" s="285">
        <f>IF(T$11=$D$6, MBN_volumes!$J19*MBN_volumes!$K19,0)</f>
        <v>0</v>
      </c>
      <c r="U19" s="285">
        <f>IF(U$11=IF($D19=$A$5, $D$5, IF(OR($D19="ESV observed compliance", $D19 = $A$7),$D$7, $D$6)), SUMPRODUCT(MBN_volumes!$Q19:$U19,MBN_volumes!$Q$13:$U$13)+MBN_volumes!$O19,0)</f>
        <v>0</v>
      </c>
      <c r="V19" s="286">
        <f>IF(V$11=$D$6, MBN_volumes!$M19,0)</f>
        <v>0</v>
      </c>
      <c r="W19" s="285">
        <f>IF(W$11=$D$6, MBN_volumes!$J19*MBN_volumes!$K19,0)</f>
        <v>0</v>
      </c>
      <c r="X19" s="285">
        <f>IF(X$11=IF($D19=$A$5, $D$5, IF(OR($D19="ESV observed compliance", $D19 = $A$7),$D$7, $D$6)), SUMPRODUCT(MBN_volumes!$Q19:$U19,MBN_volumes!$Q$13:$U$13)+MBN_volumes!$O19,0)</f>
        <v>0</v>
      </c>
      <c r="Y19" s="286">
        <f>IF(Y$11=$D$6, MBN_volumes!$M19,0)</f>
        <v>0</v>
      </c>
      <c r="Z19" s="285">
        <f>IF(Z$11=$D$6, MBN_volumes!$J19*MBN_volumes!$K19,0)</f>
        <v>0</v>
      </c>
      <c r="AA19" s="285">
        <f>IF(AA$11=IF($D19=$A$5, $D$5, IF(OR($D19="ESV observed compliance", $D19 = $A$7),$D$7, $D$6)), SUMPRODUCT(MBN_volumes!$Q19:$U19,MBN_volumes!$Q$13:$U$13)+MBN_volumes!$O19,0)</f>
        <v>0</v>
      </c>
      <c r="AB19" s="286">
        <f>IF(AB$11=$D$6, MBN_volumes!$M19,0)</f>
        <v>0</v>
      </c>
      <c r="AC19" s="131"/>
      <c r="AD19" s="287">
        <f t="shared" si="18"/>
        <v>0</v>
      </c>
      <c r="AE19" s="287">
        <f t="shared" si="19"/>
        <v>0</v>
      </c>
      <c r="AF19" s="287">
        <f t="shared" ca="1" si="19"/>
        <v>2702676.9437363492</v>
      </c>
      <c r="AG19" s="287">
        <f t="shared" si="19"/>
        <v>0</v>
      </c>
      <c r="AH19" s="287">
        <f t="shared" si="19"/>
        <v>0</v>
      </c>
      <c r="AI19" s="287">
        <f t="shared" si="19"/>
        <v>0</v>
      </c>
      <c r="AJ19" s="287">
        <f t="shared" si="19"/>
        <v>0</v>
      </c>
      <c r="AK19" s="131"/>
      <c r="AL19" s="287">
        <f t="shared" ref="AL19:AL23" ca="1" si="21">SUM(AD19:AJ19)</f>
        <v>2702676.9437363492</v>
      </c>
    </row>
    <row r="20" spans="2:38">
      <c r="D20" t="s">
        <v>79</v>
      </c>
      <c r="F20" s="12"/>
      <c r="G20" s="103"/>
      <c r="H20" s="288">
        <f>IF(H$11=$D$6, MBN_volumes!$J20*MBN_volumes!$K20,0)</f>
        <v>0</v>
      </c>
      <c r="I20" s="285">
        <f>IF(I$11=IF($D20=$A$5, $D$5, IF(OR($D20="ESV observed compliance", $D20 = $A$7),$D$7, $D$6)), SUMPRODUCT(MBN_volumes!$Q20:$U20,MBN_volumes!$Q$13:$U$13)+MBN_volumes!$O20,0)</f>
        <v>0</v>
      </c>
      <c r="J20" s="286">
        <f>IF(J$11=$D$6, MBN_volumes!$M20,0)</f>
        <v>0</v>
      </c>
      <c r="K20" s="285">
        <f>IF(K$11=$D$6, MBN_volumes!$J20*MBN_volumes!$K20,0)</f>
        <v>0</v>
      </c>
      <c r="L20" s="285">
        <f>IF(L$11=IF($D20=$A$5, $D$5, IF(OR($D20="ESV observed compliance", $D20 = $A$7),$D$7, $D$6)), SUMPRODUCT(MBN_volumes!$Q20:$U20,MBN_volumes!$Q$13:$U$13)+MBN_volumes!$O20,0)</f>
        <v>0</v>
      </c>
      <c r="M20" s="286">
        <f>IF(M$11=$D$6, MBN_volumes!$M20,0)</f>
        <v>0</v>
      </c>
      <c r="N20" s="285">
        <f>IF(N$11=$D$6, MBN_volumes!$J20*MBN_volumes!$K20,0)</f>
        <v>24346.744850257252</v>
      </c>
      <c r="O20" s="285">
        <f ca="1">IF(O$11=IF($D20=$A$5, $D$5, IF(OR($D20="ESV observed compliance", $D20 = $A$7),$D$7, $D$6)), SUMPRODUCT(MBN_volumes!$Q20:$U20,MBN_volumes!$Q$13:$U$13)+MBN_volumes!$O20,0)</f>
        <v>37490.920390506435</v>
      </c>
      <c r="P20" s="286">
        <f>IF(P$11=$D$6, MBN_volumes!$M20,0)</f>
        <v>0</v>
      </c>
      <c r="Q20" s="285">
        <f>IF(Q$11=$D$6, MBN_volumes!$J20*MBN_volumes!$K20,0)</f>
        <v>0</v>
      </c>
      <c r="R20" s="285">
        <f>IF(R$11=IF($D20=$A$5, $D$5, IF(OR($D20="ESV observed compliance", $D20 = $A$7),$D$7, $D$6)), SUMPRODUCT(MBN_volumes!$Q20:$U20,MBN_volumes!$Q$13:$U$13)+MBN_volumes!$O20,0)</f>
        <v>0</v>
      </c>
      <c r="S20" s="286">
        <f>IF(S$11=$D$6, MBN_volumes!$M20,0)</f>
        <v>0</v>
      </c>
      <c r="T20" s="285">
        <f>IF(T$11=$D$6, MBN_volumes!$J20*MBN_volumes!$K20,0)</f>
        <v>0</v>
      </c>
      <c r="U20" s="285">
        <f>IF(U$11=IF($D20=$A$5, $D$5, IF(OR($D20="ESV observed compliance", $D20 = $A$7),$D$7, $D$6)), SUMPRODUCT(MBN_volumes!$Q20:$U20,MBN_volumes!$Q$13:$U$13)+MBN_volumes!$O20,0)</f>
        <v>0</v>
      </c>
      <c r="V20" s="286">
        <f>IF(V$11=$D$6, MBN_volumes!$M20,0)</f>
        <v>0</v>
      </c>
      <c r="W20" s="285">
        <f>IF(W$11=$D$6, MBN_volumes!$J20*MBN_volumes!$K20,0)</f>
        <v>0</v>
      </c>
      <c r="X20" s="285">
        <f>IF(X$11=IF($D20=$A$5, $D$5, IF(OR($D20="ESV observed compliance", $D20 = $A$7),$D$7, $D$6)), SUMPRODUCT(MBN_volumes!$Q20:$U20,MBN_volumes!$Q$13:$U$13)+MBN_volumes!$O20,0)</f>
        <v>0</v>
      </c>
      <c r="Y20" s="286">
        <f>IF(Y$11=$D$6, MBN_volumes!$M20,0)</f>
        <v>0</v>
      </c>
      <c r="Z20" s="285">
        <f>IF(Z$11=$D$6, MBN_volumes!$J20*MBN_volumes!$K20,0)</f>
        <v>0</v>
      </c>
      <c r="AA20" s="285">
        <f>IF(AA$11=IF($D20=$A$5, $D$5, IF(OR($D20="ESV observed compliance", $D20 = $A$7),$D$7, $D$6)), SUMPRODUCT(MBN_volumes!$Q20:$U20,MBN_volumes!$Q$13:$U$13)+MBN_volumes!$O20,0)</f>
        <v>0</v>
      </c>
      <c r="AB20" s="286">
        <f>IF(AB$11=$D$6, MBN_volumes!$M20,0)</f>
        <v>0</v>
      </c>
      <c r="AC20" s="131"/>
      <c r="AD20" s="287">
        <f t="shared" si="18"/>
        <v>0</v>
      </c>
      <c r="AE20" s="287">
        <f t="shared" si="19"/>
        <v>0</v>
      </c>
      <c r="AF20" s="287">
        <f t="shared" ca="1" si="19"/>
        <v>61837.665240763687</v>
      </c>
      <c r="AG20" s="287">
        <f t="shared" si="19"/>
        <v>0</v>
      </c>
      <c r="AH20" s="287">
        <f t="shared" si="19"/>
        <v>0</v>
      </c>
      <c r="AI20" s="287">
        <f t="shared" si="19"/>
        <v>0</v>
      </c>
      <c r="AJ20" s="287">
        <f t="shared" si="19"/>
        <v>0</v>
      </c>
      <c r="AK20" s="131"/>
      <c r="AL20" s="287">
        <f t="shared" ca="1" si="21"/>
        <v>61837.665240763687</v>
      </c>
    </row>
    <row r="21" spans="2:38">
      <c r="D21" s="17" t="s">
        <v>71</v>
      </c>
      <c r="F21" s="12"/>
      <c r="G21" s="103"/>
      <c r="H21" s="288">
        <f>IF(H$11=$D$6, MBN_volumes!$J21*MBN_volumes!$K21,0)</f>
        <v>0</v>
      </c>
      <c r="I21" s="285">
        <f>IF(I$11=IF($D21=$A$5, $D$5, IF(OR($D21="ESV observed compliance", $D21 = $A$7),$D$7, $D$6)), SUMPRODUCT(MBN_volumes!$Q21:$U21,MBN_volumes!$Q$13:$U$13)+MBN_volumes!$O21,0)</f>
        <v>0</v>
      </c>
      <c r="J21" s="286">
        <f>IF(J$11=$D$6, MBN_volumes!$M21,0)</f>
        <v>0</v>
      </c>
      <c r="K21" s="285">
        <f>IF(K$11=$D$6, MBN_volumes!$J21*MBN_volumes!$K21,0)</f>
        <v>0</v>
      </c>
      <c r="L21" s="285">
        <f>IF(L$11=IF($D21=$A$5, $D$5, IF(OR($D21="ESV observed compliance", $D21 = $A$7),$D$7, $D$6)), SUMPRODUCT(MBN_volumes!$Q21:$U21,MBN_volumes!$Q$13:$U$13)+MBN_volumes!$O21,0)</f>
        <v>0</v>
      </c>
      <c r="M21" s="286">
        <f>IF(M$11=$D$6, MBN_volumes!$M21,0)</f>
        <v>0</v>
      </c>
      <c r="N21" s="285">
        <f>IF(N$11=$D$6, MBN_volumes!$J21*MBN_volumes!$K21,0)</f>
        <v>16908.056560953057</v>
      </c>
      <c r="O21" s="285">
        <f ca="1">IF(O$11=IF($D21=$A$5, $D$5, IF(OR($D21="ESV observed compliance", $D21 = $A$7),$D$7, $D$6)), SUMPRODUCT(MBN_volumes!$Q21:$U21,MBN_volumes!$Q$13:$U$13)+MBN_volumes!$O21,0)</f>
        <v>36324.498902924846</v>
      </c>
      <c r="P21" s="286">
        <f>IF(P$11=$D$6, MBN_volumes!$M21,0)</f>
        <v>0</v>
      </c>
      <c r="Q21" s="285">
        <f>IF(Q$11=$D$6, MBN_volumes!$J21*MBN_volumes!$K21,0)</f>
        <v>0</v>
      </c>
      <c r="R21" s="285">
        <f>IF(R$11=IF($D21=$A$5, $D$5, IF(OR($D21="ESV observed compliance", $D21 = $A$7),$D$7, $D$6)), SUMPRODUCT(MBN_volumes!$Q21:$U21,MBN_volumes!$Q$13:$U$13)+MBN_volumes!$O21,0)</f>
        <v>0</v>
      </c>
      <c r="S21" s="286">
        <f>IF(S$11=$D$6, MBN_volumes!$M21,0)</f>
        <v>0</v>
      </c>
      <c r="T21" s="285">
        <f>IF(T$11=$D$6, MBN_volumes!$J21*MBN_volumes!$K21,0)</f>
        <v>0</v>
      </c>
      <c r="U21" s="285">
        <f>IF(U$11=IF($D21=$A$5, $D$5, IF(OR($D21="ESV observed compliance", $D21 = $A$7),$D$7, $D$6)), SUMPRODUCT(MBN_volumes!$Q21:$U21,MBN_volumes!$Q$13:$U$13)+MBN_volumes!$O21,0)</f>
        <v>0</v>
      </c>
      <c r="V21" s="286">
        <f>IF(V$11=$D$6, MBN_volumes!$M21,0)</f>
        <v>0</v>
      </c>
      <c r="W21" s="285">
        <f>IF(W$11=$D$6, MBN_volumes!$J21*MBN_volumes!$K21,0)</f>
        <v>0</v>
      </c>
      <c r="X21" s="285">
        <f>IF(X$11=IF($D21=$A$5, $D$5, IF(OR($D21="ESV observed compliance", $D21 = $A$7),$D$7, $D$6)), SUMPRODUCT(MBN_volumes!$Q21:$U21,MBN_volumes!$Q$13:$U$13)+MBN_volumes!$O21,0)</f>
        <v>0</v>
      </c>
      <c r="Y21" s="286">
        <f>IF(Y$11=$D$6, MBN_volumes!$M21,0)</f>
        <v>0</v>
      </c>
      <c r="Z21" s="285">
        <f>IF(Z$11=$D$6, MBN_volumes!$J21*MBN_volumes!$K21,0)</f>
        <v>0</v>
      </c>
      <c r="AA21" s="285">
        <f>IF(AA$11=IF($D21=$A$5, $D$5, IF(OR($D21="ESV observed compliance", $D21 = $A$7),$D$7, $D$6)), SUMPRODUCT(MBN_volumes!$Q21:$U21,MBN_volumes!$Q$13:$U$13)+MBN_volumes!$O21,0)</f>
        <v>0</v>
      </c>
      <c r="AB21" s="286">
        <f>IF(AB$11=$D$6, MBN_volumes!$M21,0)</f>
        <v>0</v>
      </c>
      <c r="AC21" s="131"/>
      <c r="AD21" s="287">
        <f t="shared" si="18"/>
        <v>0</v>
      </c>
      <c r="AE21" s="287">
        <f t="shared" si="19"/>
        <v>0</v>
      </c>
      <c r="AF21" s="287">
        <f t="shared" ca="1" si="19"/>
        <v>53232.555463877899</v>
      </c>
      <c r="AG21" s="287">
        <f t="shared" si="19"/>
        <v>0</v>
      </c>
      <c r="AH21" s="287">
        <f t="shared" si="19"/>
        <v>0</v>
      </c>
      <c r="AI21" s="287">
        <f t="shared" si="19"/>
        <v>0</v>
      </c>
      <c r="AJ21" s="287">
        <f t="shared" si="19"/>
        <v>0</v>
      </c>
      <c r="AK21" s="131"/>
      <c r="AL21" s="287">
        <f t="shared" ca="1" si="21"/>
        <v>53232.555463877899</v>
      </c>
    </row>
    <row r="22" spans="2:38">
      <c r="D22" t="s">
        <v>5</v>
      </c>
      <c r="F22" s="12"/>
      <c r="G22" s="103"/>
      <c r="H22" s="288">
        <f>IF(H$11=$D$6, MBN_volumes!$J22*MBN_volumes!$K22,0)</f>
        <v>0</v>
      </c>
      <c r="I22" s="285">
        <f>IF(I$11=IF($D22=$A$5, $D$5, IF(OR($D22="ESV observed compliance", $D22 = $A$7),$D$7, $D$6)), SUMPRODUCT(MBN_volumes!$Q22:$U22,MBN_volumes!$Q$13:$U$13)+MBN_volumes!$O22,0)</f>
        <v>0</v>
      </c>
      <c r="J22" s="286">
        <f>IF(J$11=$D$6, MBN_volumes!$M22,0)</f>
        <v>0</v>
      </c>
      <c r="K22" s="285">
        <f>IF(K$11=$D$6, MBN_volumes!$J22*MBN_volumes!$K22,0)</f>
        <v>0</v>
      </c>
      <c r="L22" s="285">
        <f>IF(L$11=IF($D22=$A$5, $D$5, IF(OR($D22="ESV observed compliance", $D22 = $A$7),$D$7, $D$6)), SUMPRODUCT(MBN_volumes!$Q22:$U22,MBN_volumes!$Q$13:$U$13)+MBN_volumes!$O22,0)</f>
        <v>0</v>
      </c>
      <c r="M22" s="286">
        <f>IF(M$11=$D$6, MBN_volumes!$M22,0)</f>
        <v>0</v>
      </c>
      <c r="N22" s="285">
        <f>IF(N$11=$D$6, MBN_volumes!$J22*MBN_volumes!$K22,0)</f>
        <v>34653.245138364029</v>
      </c>
      <c r="O22" s="285">
        <f ca="1">IF(O$11=IF($D22=$A$5, $D$5, IF(OR($D22="ESV observed compliance", $D22 = $A$7),$D$7, $D$6)), SUMPRODUCT(MBN_volumes!$Q22:$U22,MBN_volumes!$Q$13:$U$13)+MBN_volumes!$O22,0)</f>
        <v>40588.422068876011</v>
      </c>
      <c r="P22" s="286">
        <f>IF(P$11=$D$6, MBN_volumes!$M22,0)</f>
        <v>0</v>
      </c>
      <c r="Q22" s="285">
        <f>IF(Q$11=$D$6, MBN_volumes!$J22*MBN_volumes!$K22,0)</f>
        <v>0</v>
      </c>
      <c r="R22" s="285">
        <f>IF(R$11=IF($D22=$A$5, $D$5, IF(OR($D22="ESV observed compliance", $D22 = $A$7),$D$7, $D$6)), SUMPRODUCT(MBN_volumes!$Q22:$U22,MBN_volumes!$Q$13:$U$13)+MBN_volumes!$O22,0)</f>
        <v>0</v>
      </c>
      <c r="S22" s="286">
        <f>IF(S$11=$D$6, MBN_volumes!$M22,0)</f>
        <v>0</v>
      </c>
      <c r="T22" s="285">
        <f>IF(T$11=$D$6, MBN_volumes!$J22*MBN_volumes!$K22,0)</f>
        <v>0</v>
      </c>
      <c r="U22" s="285">
        <f>IF(U$11=IF($D22=$A$5, $D$5, IF(OR($D22="ESV observed compliance", $D22 = $A$7),$D$7, $D$6)), SUMPRODUCT(MBN_volumes!$Q22:$U22,MBN_volumes!$Q$13:$U$13)+MBN_volumes!$O22,0)</f>
        <v>0</v>
      </c>
      <c r="V22" s="286">
        <f>IF(V$11=$D$6, MBN_volumes!$M22,0)</f>
        <v>0</v>
      </c>
      <c r="W22" s="285">
        <f>IF(W$11=$D$6, MBN_volumes!$J22*MBN_volumes!$K22,0)</f>
        <v>0</v>
      </c>
      <c r="X22" s="285">
        <f>IF(X$11=IF($D22=$A$5, $D$5, IF(OR($D22="ESV observed compliance", $D22 = $A$7),$D$7, $D$6)), SUMPRODUCT(MBN_volumes!$Q22:$U22,MBN_volumes!$Q$13:$U$13)+MBN_volumes!$O22,0)</f>
        <v>0</v>
      </c>
      <c r="Y22" s="286">
        <f>IF(Y$11=$D$6, MBN_volumes!$M22,0)</f>
        <v>0</v>
      </c>
      <c r="Z22" s="285">
        <f>IF(Z$11=$D$6, MBN_volumes!$J22*MBN_volumes!$K22,0)</f>
        <v>0</v>
      </c>
      <c r="AA22" s="285">
        <f>IF(AA$11=IF($D22=$A$5, $D$5, IF(OR($D22="ESV observed compliance", $D22 = $A$7),$D$7, $D$6)), SUMPRODUCT(MBN_volumes!$Q22:$U22,MBN_volumes!$Q$13:$U$13)+MBN_volumes!$O22,0)</f>
        <v>0</v>
      </c>
      <c r="AB22" s="286">
        <f>IF(AB$11=$D$6, MBN_volumes!$M22,0)</f>
        <v>0</v>
      </c>
      <c r="AC22" s="131"/>
      <c r="AD22" s="287">
        <f t="shared" si="18"/>
        <v>0</v>
      </c>
      <c r="AE22" s="287">
        <f t="shared" si="19"/>
        <v>0</v>
      </c>
      <c r="AF22" s="287">
        <f t="shared" ca="1" si="19"/>
        <v>75241.66720724004</v>
      </c>
      <c r="AG22" s="287">
        <f t="shared" si="19"/>
        <v>0</v>
      </c>
      <c r="AH22" s="287">
        <f t="shared" si="19"/>
        <v>0</v>
      </c>
      <c r="AI22" s="287">
        <f t="shared" si="19"/>
        <v>0</v>
      </c>
      <c r="AJ22" s="287">
        <f t="shared" si="19"/>
        <v>0</v>
      </c>
      <c r="AK22" s="131"/>
      <c r="AL22" s="287">
        <f t="shared" ca="1" si="21"/>
        <v>75241.66720724004</v>
      </c>
    </row>
    <row r="23" spans="2:38">
      <c r="D23" t="s">
        <v>6</v>
      </c>
      <c r="F23" s="12"/>
      <c r="G23" s="103"/>
      <c r="H23" s="288">
        <f>IF(H$11=$D$6, MBN_volumes!$J23*MBN_volumes!$K23,0)</f>
        <v>0</v>
      </c>
      <c r="I23" s="285">
        <f>IF(I$11=IF($D23=$A$5, $D$5, IF(OR($D23="ESV observed compliance", $D23 = $A$7),$D$7, $D$6)), SUMPRODUCT(MBN_volumes!$Q23:$U23,MBN_volumes!$Q$13:$U$13)+MBN_volumes!$O23,0)</f>
        <v>0</v>
      </c>
      <c r="J23" s="286">
        <f>IF(J$11=$D$6, MBN_volumes!$M23,0)</f>
        <v>0</v>
      </c>
      <c r="K23" s="285">
        <f>IF(K$11=$D$6, MBN_volumes!$J23*MBN_volumes!$K23,0)</f>
        <v>0</v>
      </c>
      <c r="L23" s="285">
        <f>IF(L$11=IF($D23=$A$5, $D$5, IF(OR($D23="ESV observed compliance", $D23 = $A$7),$D$7, $D$6)), SUMPRODUCT(MBN_volumes!$Q23:$U23,MBN_volumes!$Q$13:$U$13)+MBN_volumes!$O23,0)</f>
        <v>0</v>
      </c>
      <c r="M23" s="286">
        <f>IF(M$11=$D$6, MBN_volumes!$M23,0)</f>
        <v>0</v>
      </c>
      <c r="N23" s="285">
        <f>IF(N$11=$D$6, MBN_volumes!$J23*MBN_volumes!$K23,0)</f>
        <v>240186.27966973776</v>
      </c>
      <c r="O23" s="285">
        <f ca="1">IF(O$11=IF($D23=$A$5, $D$5, IF(OR($D23="ESV observed compliance", $D23 = $A$7),$D$7, $D$6)), SUMPRODUCT(MBN_volumes!$Q23:$U23,MBN_volumes!$Q$13:$U$13)+MBN_volumes!$O23,0)</f>
        <v>98546.505077337773</v>
      </c>
      <c r="P23" s="286">
        <f>IF(P$11=$D$6, MBN_volumes!$M23,0)</f>
        <v>0</v>
      </c>
      <c r="Q23" s="285">
        <f>IF(Q$11=$D$6, MBN_volumes!$J23*MBN_volumes!$K23,0)</f>
        <v>0</v>
      </c>
      <c r="R23" s="285">
        <f>IF(R$11=IF($D23=$A$5, $D$5, IF(OR($D23="ESV observed compliance", $D23 = $A$7),$D$7, $D$6)), SUMPRODUCT(MBN_volumes!$Q23:$U23,MBN_volumes!$Q$13:$U$13)+MBN_volumes!$O23,0)</f>
        <v>0</v>
      </c>
      <c r="S23" s="286">
        <f>IF(S$11=$D$6, MBN_volumes!$M23,0)</f>
        <v>0</v>
      </c>
      <c r="T23" s="285">
        <f>IF(T$11=$D$6, MBN_volumes!$J23*MBN_volumes!$K23,0)</f>
        <v>0</v>
      </c>
      <c r="U23" s="285">
        <f>IF(U$11=IF($D23=$A$5, $D$5, IF(OR($D23="ESV observed compliance", $D23 = $A$7),$D$7, $D$6)), SUMPRODUCT(MBN_volumes!$Q23:$U23,MBN_volumes!$Q$13:$U$13)+MBN_volumes!$O23,0)</f>
        <v>0</v>
      </c>
      <c r="V23" s="286">
        <f>IF(V$11=$D$6, MBN_volumes!$M23,0)</f>
        <v>0</v>
      </c>
      <c r="W23" s="285">
        <f>IF(W$11=$D$6, MBN_volumes!$J23*MBN_volumes!$K23,0)</f>
        <v>0</v>
      </c>
      <c r="X23" s="285">
        <f>IF(X$11=IF($D23=$A$5, $D$5, IF(OR($D23="ESV observed compliance", $D23 = $A$7),$D$7, $D$6)), SUMPRODUCT(MBN_volumes!$Q23:$U23,MBN_volumes!$Q$13:$U$13)+MBN_volumes!$O23,0)</f>
        <v>0</v>
      </c>
      <c r="Y23" s="286">
        <f>IF(Y$11=$D$6, MBN_volumes!$M23,0)</f>
        <v>0</v>
      </c>
      <c r="Z23" s="285">
        <f>IF(Z$11=$D$6, MBN_volumes!$J23*MBN_volumes!$K23,0)</f>
        <v>0</v>
      </c>
      <c r="AA23" s="285">
        <f>IF(AA$11=IF($D23=$A$5, $D$5, IF(OR($D23="ESV observed compliance", $D23 = $A$7),$D$7, $D$6)), SUMPRODUCT(MBN_volumes!$Q23:$U23,MBN_volumes!$Q$13:$U$13)+MBN_volumes!$O23,0)</f>
        <v>0</v>
      </c>
      <c r="AB23" s="286">
        <f>IF(AB$11=$D$6, MBN_volumes!$M23,0)</f>
        <v>0</v>
      </c>
      <c r="AC23" s="131"/>
      <c r="AD23" s="287">
        <f t="shared" si="18"/>
        <v>0</v>
      </c>
      <c r="AE23" s="287">
        <f t="shared" si="19"/>
        <v>0</v>
      </c>
      <c r="AF23" s="287">
        <f t="shared" ca="1" si="19"/>
        <v>338732.78474707552</v>
      </c>
      <c r="AG23" s="287">
        <f t="shared" si="19"/>
        <v>0</v>
      </c>
      <c r="AH23" s="287">
        <f t="shared" si="19"/>
        <v>0</v>
      </c>
      <c r="AI23" s="287">
        <f t="shared" si="19"/>
        <v>0</v>
      </c>
      <c r="AJ23" s="287">
        <f t="shared" si="19"/>
        <v>0</v>
      </c>
      <c r="AK23" s="131"/>
      <c r="AL23" s="287">
        <f t="shared" ca="1" si="21"/>
        <v>338732.78474707552</v>
      </c>
    </row>
    <row r="24" spans="2:38">
      <c r="D24" t="s">
        <v>20</v>
      </c>
      <c r="F24" s="12"/>
      <c r="G24" s="103"/>
      <c r="H24" s="288">
        <f>IF(H$11=$D$6, MBN_volumes!$J24*MBN_volumes!$K24,0)</f>
        <v>0</v>
      </c>
      <c r="I24" s="285">
        <f>IF(I$11=IF($D24=$A$5, $D$5, IF(OR($D24="ESV observed compliance", $D24 = $A$7),$D$7, $D$6)), SUMPRODUCT(MBN_volumes!$Q24:$U24,MBN_volumes!$Q$13:$U$13)+MBN_volumes!$O24,0)</f>
        <v>0</v>
      </c>
      <c r="J24" s="286">
        <f>IF(J$11=$D$6, MBN_volumes!$M24,0)</f>
        <v>0</v>
      </c>
      <c r="K24" s="285">
        <f>IF(K$11=$D$6, MBN_volumes!$J24*MBN_volumes!$K24,0)</f>
        <v>0</v>
      </c>
      <c r="L24" s="285">
        <f>IF(L$11=IF($D24=$A$5, $D$5, IF(OR($D24="ESV observed compliance", $D24 = $A$7),$D$7, $D$6)), SUMPRODUCT(MBN_volumes!$Q24:$U24,MBN_volumes!$Q$13:$U$13)+MBN_volumes!$O24,0)</f>
        <v>0</v>
      </c>
      <c r="M24" s="286">
        <f>IF(M$11=$D$6, MBN_volumes!$M24,0)</f>
        <v>0</v>
      </c>
      <c r="N24" s="285">
        <f>IF(N$11=$D$6, MBN_volumes!$J24*MBN_volumes!$K24,0)</f>
        <v>2048.9601056838565</v>
      </c>
      <c r="O24" s="285">
        <f ca="1">IF(O$11=IF($D24=$A$5, $D$5, IF(OR($D24="ESV observed compliance", $D24 = $A$7),$D$7, $D$6)), SUMPRODUCT(MBN_volumes!$Q24:$U24,MBN_volumes!$Q$13:$U$13)+MBN_volumes!$O24,0)</f>
        <v>19766.551873653596</v>
      </c>
      <c r="P24" s="286">
        <f>IF(P$11=$D$6, MBN_volumes!$M24,0)</f>
        <v>0</v>
      </c>
      <c r="Q24" s="285">
        <f>IF(Q$11=$D$6, MBN_volumes!$J24*MBN_volumes!$K24,0)</f>
        <v>0</v>
      </c>
      <c r="R24" s="285">
        <f>IF(R$11=IF($D24=$A$5, $D$5, IF(OR($D24="ESV observed compliance", $D24 = $A$7),$D$7, $D$6)), SUMPRODUCT(MBN_volumes!$Q24:$U24,MBN_volumes!$Q$13:$U$13)+MBN_volumes!$O24,0)</f>
        <v>0</v>
      </c>
      <c r="S24" s="286">
        <f>IF(S$11=$D$6, MBN_volumes!$M24,0)</f>
        <v>0</v>
      </c>
      <c r="T24" s="285">
        <f>IF(T$11=$D$6, MBN_volumes!$J24*MBN_volumes!$K24,0)</f>
        <v>0</v>
      </c>
      <c r="U24" s="285">
        <f>IF(U$11=IF($D24=$A$5, $D$5, IF(OR($D24="ESV observed compliance", $D24 = $A$7),$D$7, $D$6)), SUMPRODUCT(MBN_volumes!$Q24:$U24,MBN_volumes!$Q$13:$U$13)+MBN_volumes!$O24,0)</f>
        <v>0</v>
      </c>
      <c r="V24" s="286">
        <f>IF(V$11=$D$6, MBN_volumes!$M24,0)</f>
        <v>0</v>
      </c>
      <c r="W24" s="285">
        <f>IF(W$11=$D$6, MBN_volumes!$J24*MBN_volumes!$K24,0)</f>
        <v>0</v>
      </c>
      <c r="X24" s="285">
        <f>IF(X$11=IF($D24=$A$5, $D$5, IF(OR($D24="ESV observed compliance", $D24 = $A$7),$D$7, $D$6)), SUMPRODUCT(MBN_volumes!$Q24:$U24,MBN_volumes!$Q$13:$U$13)+MBN_volumes!$O24,0)</f>
        <v>0</v>
      </c>
      <c r="Y24" s="286">
        <f>IF(Y$11=$D$6, MBN_volumes!$M24,0)</f>
        <v>0</v>
      </c>
      <c r="Z24" s="285">
        <f>IF(Z$11=$D$6, MBN_volumes!$J24*MBN_volumes!$K24,0)</f>
        <v>0</v>
      </c>
      <c r="AA24" s="285">
        <f>IF(AA$11=IF($D24=$A$5, $D$5, IF(OR($D24="ESV observed compliance", $D24 = $A$7),$D$7, $D$6)), SUMPRODUCT(MBN_volumes!$Q24:$U24,MBN_volumes!$Q$13:$U$13)+MBN_volumes!$O24,0)</f>
        <v>0</v>
      </c>
      <c r="AB24" s="286">
        <f>IF(AB$11=$D$6, MBN_volumes!$M24,0)</f>
        <v>0</v>
      </c>
      <c r="AC24" s="131"/>
      <c r="AD24" s="287">
        <f t="shared" ref="AD24:AD38" si="22">SUMIF($H$11:$AB$11,AD$11, $H24:$AB24)</f>
        <v>0</v>
      </c>
      <c r="AE24" s="287">
        <f t="shared" si="19"/>
        <v>0</v>
      </c>
      <c r="AF24" s="287">
        <f t="shared" ca="1" si="19"/>
        <v>21815.511979337454</v>
      </c>
      <c r="AG24" s="287">
        <f t="shared" si="19"/>
        <v>0</v>
      </c>
      <c r="AH24" s="287">
        <f t="shared" si="19"/>
        <v>0</v>
      </c>
      <c r="AI24" s="287">
        <f t="shared" si="19"/>
        <v>0</v>
      </c>
      <c r="AJ24" s="287">
        <f t="shared" si="19"/>
        <v>0</v>
      </c>
      <c r="AK24" s="131"/>
      <c r="AL24" s="287">
        <f t="shared" ref="AL24:AL38" ca="1" si="23">SUM(AD24:AJ24)</f>
        <v>21815.511979337454</v>
      </c>
    </row>
    <row r="25" spans="2:38">
      <c r="D25" t="s">
        <v>105</v>
      </c>
      <c r="F25" s="12"/>
      <c r="G25" s="103"/>
      <c r="H25" s="288">
        <f>IF(H$11=$D$6, MBN_volumes!$J25*MBN_volumes!$K25,0)</f>
        <v>0</v>
      </c>
      <c r="I25" s="285">
        <f>IF(I$11=IF($D25=$A$5, $D$5, IF(OR($D25="ESV observed compliance", $D25 = $A$7),$D$7, $D$6)), SUMPRODUCT(MBN_volumes!$Q25:$U25,MBN_volumes!$Q$13:$U$13)+MBN_volumes!$O25,0)</f>
        <v>0</v>
      </c>
      <c r="J25" s="286">
        <f>IF(J$11=$D$6, MBN_volumes!$M25,0)</f>
        <v>0</v>
      </c>
      <c r="K25" s="285">
        <f>IF(K$11=$D$6, MBN_volumes!$J25*MBN_volumes!$K25,0)</f>
        <v>0</v>
      </c>
      <c r="L25" s="285">
        <f>IF(L$11=IF($D25=$A$5, $D$5, IF(OR($D25="ESV observed compliance", $D25 = $A$7),$D$7, $D$6)), SUMPRODUCT(MBN_volumes!$Q25:$U25,MBN_volumes!$Q$13:$U$13)+MBN_volumes!$O25,0)</f>
        <v>0</v>
      </c>
      <c r="M25" s="286">
        <f>IF(M$11=$D$6, MBN_volumes!$M25,0)</f>
        <v>0</v>
      </c>
      <c r="N25" s="285">
        <f>IF(N$11=$D$6, MBN_volumes!$J25*MBN_volumes!$K25,0)</f>
        <v>202762.07055048447</v>
      </c>
      <c r="O25" s="285">
        <f ca="1">IF(O$11=IF($D25=$A$5, $D$5, IF(OR($D25="ESV observed compliance", $D25 = $A$7),$D$7, $D$6)), SUMPRODUCT(MBN_volumes!$Q25:$U25,MBN_volumes!$Q$13:$U$13)+MBN_volumes!$O25,0)</f>
        <v>90826.048838417482</v>
      </c>
      <c r="P25" s="286">
        <f>IF(P$11=$D$6, MBN_volumes!$M25,0)</f>
        <v>0</v>
      </c>
      <c r="Q25" s="285">
        <f>IF(Q$11=$D$6, MBN_volumes!$J25*MBN_volumes!$K25,0)</f>
        <v>0</v>
      </c>
      <c r="R25" s="285">
        <f>IF(R$11=IF($D25=$A$5, $D$5, IF(OR($D25="ESV observed compliance", $D25 = $A$7),$D$7, $D$6)), SUMPRODUCT(MBN_volumes!$Q25:$U25,MBN_volumes!$Q$13:$U$13)+MBN_volumes!$O25,0)</f>
        <v>0</v>
      </c>
      <c r="S25" s="286">
        <f>IF(S$11=$D$6, MBN_volumes!$M25,0)</f>
        <v>0</v>
      </c>
      <c r="T25" s="285">
        <f>IF(T$11=$D$6, MBN_volumes!$J25*MBN_volumes!$K25,0)</f>
        <v>0</v>
      </c>
      <c r="U25" s="285">
        <f>IF(U$11=IF($D25=$A$5, $D$5, IF(OR($D25="ESV observed compliance", $D25 = $A$7),$D$7, $D$6)), SUMPRODUCT(MBN_volumes!$Q25:$U25,MBN_volumes!$Q$13:$U$13)+MBN_volumes!$O25,0)</f>
        <v>0</v>
      </c>
      <c r="V25" s="286">
        <f>IF(V$11=$D$6, MBN_volumes!$M25,0)</f>
        <v>0</v>
      </c>
      <c r="W25" s="285">
        <f>IF(W$11=$D$6, MBN_volumes!$J25*MBN_volumes!$K25,0)</f>
        <v>0</v>
      </c>
      <c r="X25" s="285">
        <f>IF(X$11=IF($D25=$A$5, $D$5, IF(OR($D25="ESV observed compliance", $D25 = $A$7),$D$7, $D$6)), SUMPRODUCT(MBN_volumes!$Q25:$U25,MBN_volumes!$Q$13:$U$13)+MBN_volumes!$O25,0)</f>
        <v>0</v>
      </c>
      <c r="Y25" s="286">
        <f>IF(Y$11=$D$6, MBN_volumes!$M25,0)</f>
        <v>0</v>
      </c>
      <c r="Z25" s="285">
        <f>IF(Z$11=$D$6, MBN_volumes!$J25*MBN_volumes!$K25,0)</f>
        <v>0</v>
      </c>
      <c r="AA25" s="285">
        <f>IF(AA$11=IF($D25=$A$5, $D$5, IF(OR($D25="ESV observed compliance", $D25 = $A$7),$D$7, $D$6)), SUMPRODUCT(MBN_volumes!$Q25:$U25,MBN_volumes!$Q$13:$U$13)+MBN_volumes!$O25,0)</f>
        <v>0</v>
      </c>
      <c r="AB25" s="286">
        <f>IF(AB$11=$D$6, MBN_volumes!$M25,0)</f>
        <v>0</v>
      </c>
      <c r="AC25" s="131"/>
      <c r="AD25" s="287">
        <f t="shared" si="22"/>
        <v>0</v>
      </c>
      <c r="AE25" s="287">
        <f t="shared" si="19"/>
        <v>0</v>
      </c>
      <c r="AF25" s="287">
        <f t="shared" ca="1" si="19"/>
        <v>293588.11938890198</v>
      </c>
      <c r="AG25" s="287">
        <f t="shared" si="19"/>
        <v>0</v>
      </c>
      <c r="AH25" s="287">
        <f t="shared" si="19"/>
        <v>0</v>
      </c>
      <c r="AI25" s="287">
        <f t="shared" si="19"/>
        <v>0</v>
      </c>
      <c r="AJ25" s="287">
        <f t="shared" si="19"/>
        <v>0</v>
      </c>
      <c r="AK25" s="131"/>
      <c r="AL25" s="287">
        <f t="shared" ca="1" si="23"/>
        <v>293588.11938890198</v>
      </c>
    </row>
    <row r="26" spans="2:38">
      <c r="D26" t="s">
        <v>106</v>
      </c>
      <c r="F26" s="12"/>
      <c r="G26" s="103"/>
      <c r="H26" s="288">
        <f>IF(H$11=$D$6, MBN_volumes!$J26*MBN_volumes!$K26,0)</f>
        <v>0</v>
      </c>
      <c r="I26" s="285">
        <f>IF(I$11=IF($D26=$A$5, $D$5, IF(OR($D26="ESV observed compliance", $D26 = $A$7),$D$7, $D$6)), SUMPRODUCT(MBN_volumes!$Q26:$U26,MBN_volumes!$Q$13:$U$13)+MBN_volumes!$O26,0)</f>
        <v>0</v>
      </c>
      <c r="J26" s="286">
        <f>IF(J$11=$D$6, MBN_volumes!$M26,0)</f>
        <v>0</v>
      </c>
      <c r="K26" s="285">
        <f>IF(K$11=$D$6, MBN_volumes!$J26*MBN_volumes!$K26,0)</f>
        <v>0</v>
      </c>
      <c r="L26" s="285">
        <f>IF(L$11=IF($D26=$A$5, $D$5, IF(OR($D26="ESV observed compliance", $D26 = $A$7),$D$7, $D$6)), SUMPRODUCT(MBN_volumes!$Q26:$U26,MBN_volumes!$Q$13:$U$13)+MBN_volumes!$O26,0)</f>
        <v>0</v>
      </c>
      <c r="M26" s="286">
        <f>IF(M$11=$D$6, MBN_volumes!$M26,0)</f>
        <v>0</v>
      </c>
      <c r="N26" s="285">
        <f>IF(N$11=$D$6, MBN_volumes!$J26*MBN_volumes!$K26,0)</f>
        <v>13958.422692315415</v>
      </c>
      <c r="O26" s="285">
        <f ca="1">IF(O$11=IF($D26=$A$5, $D$5, IF(OR($D26="ESV observed compliance", $D26 = $A$7),$D$7, $D$6)), SUMPRODUCT(MBN_volumes!$Q26:$U26,MBN_volumes!$Q$13:$U$13)+MBN_volumes!$O26,0)</f>
        <v>8689.068112834193</v>
      </c>
      <c r="P26" s="286">
        <f>IF(P$11=$D$6, MBN_volumes!$M26,0)</f>
        <v>0</v>
      </c>
      <c r="Q26" s="285">
        <f>IF(Q$11=$D$6, MBN_volumes!$J26*MBN_volumes!$K26,0)</f>
        <v>0</v>
      </c>
      <c r="R26" s="285">
        <f>IF(R$11=IF($D26=$A$5, $D$5, IF(OR($D26="ESV observed compliance", $D26 = $A$7),$D$7, $D$6)), SUMPRODUCT(MBN_volumes!$Q26:$U26,MBN_volumes!$Q$13:$U$13)+MBN_volumes!$O26,0)</f>
        <v>0</v>
      </c>
      <c r="S26" s="286">
        <f>IF(S$11=$D$6, MBN_volumes!$M26,0)</f>
        <v>0</v>
      </c>
      <c r="T26" s="285">
        <f>IF(T$11=$D$6, MBN_volumes!$J26*MBN_volumes!$K26,0)</f>
        <v>0</v>
      </c>
      <c r="U26" s="285">
        <f>IF(U$11=IF($D26=$A$5, $D$5, IF(OR($D26="ESV observed compliance", $D26 = $A$7),$D$7, $D$6)), SUMPRODUCT(MBN_volumes!$Q26:$U26,MBN_volumes!$Q$13:$U$13)+MBN_volumes!$O26,0)</f>
        <v>0</v>
      </c>
      <c r="V26" s="286">
        <f>IF(V$11=$D$6, MBN_volumes!$M26,0)</f>
        <v>0</v>
      </c>
      <c r="W26" s="285">
        <f>IF(W$11=$D$6, MBN_volumes!$J26*MBN_volumes!$K26,0)</f>
        <v>0</v>
      </c>
      <c r="X26" s="285">
        <f>IF(X$11=IF($D26=$A$5, $D$5, IF(OR($D26="ESV observed compliance", $D26 = $A$7),$D$7, $D$6)), SUMPRODUCT(MBN_volumes!$Q26:$U26,MBN_volumes!$Q$13:$U$13)+MBN_volumes!$O26,0)</f>
        <v>0</v>
      </c>
      <c r="Y26" s="286">
        <f>IF(Y$11=$D$6, MBN_volumes!$M26,0)</f>
        <v>0</v>
      </c>
      <c r="Z26" s="285">
        <f>IF(Z$11=$D$6, MBN_volumes!$J26*MBN_volumes!$K26,0)</f>
        <v>0</v>
      </c>
      <c r="AA26" s="285">
        <f>IF(AA$11=IF($D26=$A$5, $D$5, IF(OR($D26="ESV observed compliance", $D26 = $A$7),$D$7, $D$6)), SUMPRODUCT(MBN_volumes!$Q26:$U26,MBN_volumes!$Q$13:$U$13)+MBN_volumes!$O26,0)</f>
        <v>0</v>
      </c>
      <c r="AB26" s="286">
        <f>IF(AB$11=$D$6, MBN_volumes!$M26,0)</f>
        <v>0</v>
      </c>
      <c r="AC26" s="131"/>
      <c r="AD26" s="287">
        <f t="shared" si="22"/>
        <v>0</v>
      </c>
      <c r="AE26" s="287">
        <f t="shared" si="19"/>
        <v>0</v>
      </c>
      <c r="AF26" s="287">
        <f t="shared" ca="1" si="19"/>
        <v>22647.49080514961</v>
      </c>
      <c r="AG26" s="287">
        <f t="shared" si="19"/>
        <v>0</v>
      </c>
      <c r="AH26" s="287">
        <f t="shared" si="19"/>
        <v>0</v>
      </c>
      <c r="AI26" s="287">
        <f t="shared" si="19"/>
        <v>0</v>
      </c>
      <c r="AJ26" s="287">
        <f t="shared" si="19"/>
        <v>0</v>
      </c>
      <c r="AK26" s="131"/>
      <c r="AL26" s="287">
        <f t="shared" ca="1" si="23"/>
        <v>22647.49080514961</v>
      </c>
    </row>
    <row r="27" spans="2:38">
      <c r="D27" t="s">
        <v>107</v>
      </c>
      <c r="F27" s="12"/>
      <c r="G27" s="103"/>
      <c r="H27" s="288">
        <f>IF(H$11=$D$6, MBN_volumes!$J27*MBN_volumes!$K27,0)</f>
        <v>0</v>
      </c>
      <c r="I27" s="285">
        <f>IF(I$11=IF($D27=$A$5, $D$5, IF(OR($D27="ESV observed compliance", $D27 = $A$7),$D$7, $D$6)), SUMPRODUCT(MBN_volumes!$Q27:$U27,MBN_volumes!$Q$13:$U$13)+MBN_volumes!$O27,0)</f>
        <v>0</v>
      </c>
      <c r="J27" s="286">
        <f>IF(J$11=$D$6, MBN_volumes!$M27,0)</f>
        <v>0</v>
      </c>
      <c r="K27" s="285">
        <f>IF(K$11=$D$6, MBN_volumes!$J27*MBN_volumes!$K27,0)</f>
        <v>0</v>
      </c>
      <c r="L27" s="285">
        <f>IF(L$11=IF($D27=$A$5, $D$5, IF(OR($D27="ESV observed compliance", $D27 = $A$7),$D$7, $D$6)), SUMPRODUCT(MBN_volumes!$Q27:$U27,MBN_volumes!$Q$13:$U$13)+MBN_volumes!$O27,0)</f>
        <v>0</v>
      </c>
      <c r="M27" s="286">
        <f>IF(M$11=$D$6, MBN_volumes!$M27,0)</f>
        <v>0</v>
      </c>
      <c r="N27" s="285">
        <f>IF(N$11=$D$6, MBN_volumes!$J27*MBN_volumes!$K27,0)</f>
        <v>145694.28261157821</v>
      </c>
      <c r="O27" s="285">
        <f ca="1">IF(O$11=IF($D27=$A$5, $D$5, IF(OR($D27="ESV observed compliance", $D27 = $A$7),$D$7, $D$6)), SUMPRODUCT(MBN_volumes!$Q27:$U27,MBN_volumes!$Q$13:$U$13)+MBN_volumes!$O27,0)</f>
        <v>107299.61258922133</v>
      </c>
      <c r="P27" s="286">
        <f>IF(P$11=$D$6, MBN_volumes!$M27,0)</f>
        <v>0</v>
      </c>
      <c r="Q27" s="285">
        <f>IF(Q$11=$D$6, MBN_volumes!$J27*MBN_volumes!$K27,0)</f>
        <v>0</v>
      </c>
      <c r="R27" s="285">
        <f>IF(R$11=IF($D27=$A$5, $D$5, IF(OR($D27="ESV observed compliance", $D27 = $A$7),$D$7, $D$6)), SUMPRODUCT(MBN_volumes!$Q27:$U27,MBN_volumes!$Q$13:$U$13)+MBN_volumes!$O27,0)</f>
        <v>0</v>
      </c>
      <c r="S27" s="286">
        <f>IF(S$11=$D$6, MBN_volumes!$M27,0)</f>
        <v>0</v>
      </c>
      <c r="T27" s="285">
        <f>IF(T$11=$D$6, MBN_volumes!$J27*MBN_volumes!$K27,0)</f>
        <v>0</v>
      </c>
      <c r="U27" s="285">
        <f>IF(U$11=IF($D27=$A$5, $D$5, IF(OR($D27="ESV observed compliance", $D27 = $A$7),$D$7, $D$6)), SUMPRODUCT(MBN_volumes!$Q27:$U27,MBN_volumes!$Q$13:$U$13)+MBN_volumes!$O27,0)</f>
        <v>0</v>
      </c>
      <c r="V27" s="286">
        <f>IF(V$11=$D$6, MBN_volumes!$M27,0)</f>
        <v>0</v>
      </c>
      <c r="W27" s="285">
        <f>IF(W$11=$D$6, MBN_volumes!$J27*MBN_volumes!$K27,0)</f>
        <v>0</v>
      </c>
      <c r="X27" s="285">
        <f>IF(X$11=IF($D27=$A$5, $D$5, IF(OR($D27="ESV observed compliance", $D27 = $A$7),$D$7, $D$6)), SUMPRODUCT(MBN_volumes!$Q27:$U27,MBN_volumes!$Q$13:$U$13)+MBN_volumes!$O27,0)</f>
        <v>0</v>
      </c>
      <c r="Y27" s="286">
        <f>IF(Y$11=$D$6, MBN_volumes!$M27,0)</f>
        <v>0</v>
      </c>
      <c r="Z27" s="285">
        <f>IF(Z$11=$D$6, MBN_volumes!$J27*MBN_volumes!$K27,0)</f>
        <v>0</v>
      </c>
      <c r="AA27" s="285">
        <f>IF(AA$11=IF($D27=$A$5, $D$5, IF(OR($D27="ESV observed compliance", $D27 = $A$7),$D$7, $D$6)), SUMPRODUCT(MBN_volumes!$Q27:$U27,MBN_volumes!$Q$13:$U$13)+MBN_volumes!$O27,0)</f>
        <v>0</v>
      </c>
      <c r="AB27" s="286">
        <f>IF(AB$11=$D$6, MBN_volumes!$M27,0)</f>
        <v>0</v>
      </c>
      <c r="AC27" s="131"/>
      <c r="AD27" s="287">
        <f t="shared" si="22"/>
        <v>0</v>
      </c>
      <c r="AE27" s="287">
        <f t="shared" si="19"/>
        <v>0</v>
      </c>
      <c r="AF27" s="287">
        <f t="shared" ca="1" si="19"/>
        <v>252993.89520079954</v>
      </c>
      <c r="AG27" s="287">
        <f t="shared" si="19"/>
        <v>0</v>
      </c>
      <c r="AH27" s="287">
        <f t="shared" si="19"/>
        <v>0</v>
      </c>
      <c r="AI27" s="287">
        <f t="shared" si="19"/>
        <v>0</v>
      </c>
      <c r="AJ27" s="287">
        <f t="shared" si="19"/>
        <v>0</v>
      </c>
      <c r="AK27" s="131"/>
      <c r="AL27" s="287">
        <f t="shared" ca="1" si="23"/>
        <v>252993.89520079954</v>
      </c>
    </row>
    <row r="28" spans="2:38">
      <c r="D28" t="s">
        <v>126</v>
      </c>
      <c r="F28" s="12"/>
      <c r="G28" s="103"/>
      <c r="H28" s="288">
        <f>IF(H$11=$D$6, MBN_volumes!$J28*MBN_volumes!$K28,0)</f>
        <v>0</v>
      </c>
      <c r="I28" s="285">
        <f>IF(I$11=IF($D28=$A$5, $D$5, IF(OR($D28="ESV observed compliance", $D28 = $A$7),$D$7, $D$6)), SUMPRODUCT(MBN_volumes!$Q28:$U28,MBN_volumes!$Q$13:$U$13)+MBN_volumes!$O28,0)</f>
        <v>0</v>
      </c>
      <c r="J28" s="286">
        <f>IF(J$11=$D$6, MBN_volumes!$M28,0)</f>
        <v>0</v>
      </c>
      <c r="K28" s="285">
        <f>IF(K$11=$D$6, MBN_volumes!$J28*MBN_volumes!$K28,0)</f>
        <v>0</v>
      </c>
      <c r="L28" s="285">
        <f>IF(L$11=IF($D28=$A$5, $D$5, IF(OR($D28="ESV observed compliance", $D28 = $A$7),$D$7, $D$6)), SUMPRODUCT(MBN_volumes!$Q28:$U28,MBN_volumes!$Q$13:$U$13)+MBN_volumes!$O28,0)</f>
        <v>0</v>
      </c>
      <c r="M28" s="286">
        <f>IF(M$11=$D$6, MBN_volumes!$M28,0)</f>
        <v>0</v>
      </c>
      <c r="N28" s="285">
        <f>IF(N$11=$D$6, MBN_volumes!$J28*MBN_volumes!$K28,0)</f>
        <v>2898419.9999999865</v>
      </c>
      <c r="O28" s="285">
        <f ca="1">IF(O$11=IF($D28=$A$5, $D$5, IF(OR($D28="ESV observed compliance", $D28 = $A$7),$D$7, $D$6)), SUMPRODUCT(MBN_volumes!$Q28:$U28,MBN_volumes!$Q$13:$U$13)+MBN_volumes!$O28,0)</f>
        <v>0</v>
      </c>
      <c r="P28" s="286">
        <f>IF(P$11=$D$6, MBN_volumes!$M28,0)</f>
        <v>0</v>
      </c>
      <c r="Q28" s="285">
        <f>IF(Q$11=$D$6, MBN_volumes!$J28*MBN_volumes!$K28,0)</f>
        <v>0</v>
      </c>
      <c r="R28" s="285">
        <f>IF(R$11=IF($D28=$A$5, $D$5, IF(OR($D28="ESV observed compliance", $D28 = $A$7),$D$7, $D$6)), SUMPRODUCT(MBN_volumes!$Q28:$U28,MBN_volumes!$Q$13:$U$13)+MBN_volumes!$O28,0)</f>
        <v>0</v>
      </c>
      <c r="S28" s="286">
        <f>IF(S$11=$D$6, MBN_volumes!$M28,0)</f>
        <v>0</v>
      </c>
      <c r="T28" s="285">
        <f>IF(T$11=$D$6, MBN_volumes!$J28*MBN_volumes!$K28,0)</f>
        <v>0</v>
      </c>
      <c r="U28" s="285">
        <f>IF(U$11=IF($D28=$A$5, $D$5, IF(OR($D28="ESV observed compliance", $D28 = $A$7),$D$7, $D$6)), SUMPRODUCT(MBN_volumes!$Q28:$U28,MBN_volumes!$Q$13:$U$13)+MBN_volumes!$O28,0)</f>
        <v>0</v>
      </c>
      <c r="V28" s="286">
        <f>IF(V$11=$D$6, MBN_volumes!$M28,0)</f>
        <v>0</v>
      </c>
      <c r="W28" s="285">
        <f>IF(W$11=$D$6, MBN_volumes!$J28*MBN_volumes!$K28,0)</f>
        <v>0</v>
      </c>
      <c r="X28" s="285">
        <f>IF(X$11=IF($D28=$A$5, $D$5, IF(OR($D28="ESV observed compliance", $D28 = $A$7),$D$7, $D$6)), SUMPRODUCT(MBN_volumes!$Q28:$U28,MBN_volumes!$Q$13:$U$13)+MBN_volumes!$O28,0)</f>
        <v>0</v>
      </c>
      <c r="Y28" s="286">
        <f>IF(Y$11=$D$6, MBN_volumes!$M28,0)</f>
        <v>0</v>
      </c>
      <c r="Z28" s="285">
        <f>IF(Z$11=$D$6, MBN_volumes!$J28*MBN_volumes!$K28,0)</f>
        <v>0</v>
      </c>
      <c r="AA28" s="285">
        <f>IF(AA$11=IF($D28=$A$5, $D$5, IF(OR($D28="ESV observed compliance", $D28 = $A$7),$D$7, $D$6)), SUMPRODUCT(MBN_volumes!$Q28:$U28,MBN_volumes!$Q$13:$U$13)+MBN_volumes!$O28,0)</f>
        <v>0</v>
      </c>
      <c r="AB28" s="286">
        <f>IF(AB$11=$D$6, MBN_volumes!$M28,0)</f>
        <v>0</v>
      </c>
      <c r="AC28" s="131"/>
      <c r="AD28" s="287">
        <f t="shared" si="22"/>
        <v>0</v>
      </c>
      <c r="AE28" s="287">
        <f t="shared" si="19"/>
        <v>0</v>
      </c>
      <c r="AF28" s="287">
        <f t="shared" ca="1" si="19"/>
        <v>2898419.9999999865</v>
      </c>
      <c r="AG28" s="287">
        <f t="shared" si="19"/>
        <v>0</v>
      </c>
      <c r="AH28" s="287">
        <f t="shared" si="19"/>
        <v>0</v>
      </c>
      <c r="AI28" s="287">
        <f t="shared" si="19"/>
        <v>0</v>
      </c>
      <c r="AJ28" s="287">
        <f t="shared" si="19"/>
        <v>0</v>
      </c>
      <c r="AK28" s="131"/>
      <c r="AL28" s="287">
        <f t="shared" ca="1" si="23"/>
        <v>2898419.9999999865</v>
      </c>
    </row>
    <row r="29" spans="2:38">
      <c r="D29" t="s">
        <v>137</v>
      </c>
      <c r="F29" s="12"/>
      <c r="G29" s="103"/>
      <c r="H29" s="288">
        <f>IF(H$11=$D$6, MBN_volumes!$J29*MBN_volumes!$K29,0)</f>
        <v>0</v>
      </c>
      <c r="I29" s="285">
        <f>IF(I$11=IF($D29=$A$5, $D$5, IF(OR($D29="ESV observed compliance", $D29 = $A$7),$D$7, $D$6)), SUMPRODUCT(MBN_volumes!$Q29:$U29,MBN_volumes!$Q$13:$U$13)+MBN_volumes!$O29,0)</f>
        <v>0</v>
      </c>
      <c r="J29" s="286">
        <f>IF(J$11=$D$6, MBN_volumes!$M29,0)</f>
        <v>0</v>
      </c>
      <c r="K29" s="285">
        <f>IF(K$11=$D$6, MBN_volumes!$J29*MBN_volumes!$K29,0)</f>
        <v>0</v>
      </c>
      <c r="L29" s="285">
        <f>IF(L$11=IF($D29=$A$5, $D$5, IF(OR($D29="ESV observed compliance", $D29 = $A$7),$D$7, $D$6)), SUMPRODUCT(MBN_volumes!$Q29:$U29,MBN_volumes!$Q$13:$U$13)+MBN_volumes!$O29,0)</f>
        <v>0</v>
      </c>
      <c r="M29" s="286">
        <f>IF(M$11=$D$6, MBN_volumes!$M29,0)</f>
        <v>0</v>
      </c>
      <c r="N29" s="285">
        <f>IF(N$11=$D$6, MBN_volumes!$J29*MBN_volumes!$K29,0)</f>
        <v>1774380.5670972827</v>
      </c>
      <c r="O29" s="285">
        <f ca="1">IF(O$11=IF($D29=$A$5, $D$5, IF(OR($D29="ESV observed compliance", $D29 = $A$7),$D$7, $D$6)), SUMPRODUCT(MBN_volumes!$Q29:$U29,MBN_volumes!$Q$13:$U$13)+MBN_volumes!$O29,0)</f>
        <v>0</v>
      </c>
      <c r="P29" s="286">
        <f>IF(P$11=$D$6, MBN_volumes!$M29,0)</f>
        <v>0</v>
      </c>
      <c r="Q29" s="285">
        <f>IF(Q$11=$D$6, MBN_volumes!$J29*MBN_volumes!$K29,0)</f>
        <v>0</v>
      </c>
      <c r="R29" s="285">
        <f>IF(R$11=IF($D29=$A$5, $D$5, IF(OR($D29="ESV observed compliance", $D29 = $A$7),$D$7, $D$6)), SUMPRODUCT(MBN_volumes!$Q29:$U29,MBN_volumes!$Q$13:$U$13)+MBN_volumes!$O29,0)</f>
        <v>0</v>
      </c>
      <c r="S29" s="286">
        <f>IF(S$11=$D$6, MBN_volumes!$M29,0)</f>
        <v>0</v>
      </c>
      <c r="T29" s="285">
        <f>IF(T$11=$D$6, MBN_volumes!$J29*MBN_volumes!$K29,0)</f>
        <v>0</v>
      </c>
      <c r="U29" s="285">
        <f>IF(U$11=IF($D29=$A$5, $D$5, IF(OR($D29="ESV observed compliance", $D29 = $A$7),$D$7, $D$6)), SUMPRODUCT(MBN_volumes!$Q29:$U29,MBN_volumes!$Q$13:$U$13)+MBN_volumes!$O29,0)</f>
        <v>0</v>
      </c>
      <c r="V29" s="286">
        <f>IF(V$11=$D$6, MBN_volumes!$M29,0)</f>
        <v>0</v>
      </c>
      <c r="W29" s="285">
        <f>IF(W$11=$D$6, MBN_volumes!$J29*MBN_volumes!$K29,0)</f>
        <v>0</v>
      </c>
      <c r="X29" s="285">
        <f>IF(X$11=IF($D29=$A$5, $D$5, IF(OR($D29="ESV observed compliance", $D29 = $A$7),$D$7, $D$6)), SUMPRODUCT(MBN_volumes!$Q29:$U29,MBN_volumes!$Q$13:$U$13)+MBN_volumes!$O29,0)</f>
        <v>0</v>
      </c>
      <c r="Y29" s="286">
        <f>IF(Y$11=$D$6, MBN_volumes!$M29,0)</f>
        <v>0</v>
      </c>
      <c r="Z29" s="285">
        <f>IF(Z$11=$D$6, MBN_volumes!$J29*MBN_volumes!$K29,0)</f>
        <v>0</v>
      </c>
      <c r="AA29" s="285">
        <f>IF(AA$11=IF($D29=$A$5, $D$5, IF(OR($D29="ESV observed compliance", $D29 = $A$7),$D$7, $D$6)), SUMPRODUCT(MBN_volumes!$Q29:$U29,MBN_volumes!$Q$13:$U$13)+MBN_volumes!$O29,0)</f>
        <v>0</v>
      </c>
      <c r="AB29" s="286">
        <f>IF(AB$11=$D$6, MBN_volumes!$M29,0)</f>
        <v>0</v>
      </c>
      <c r="AC29" s="131"/>
      <c r="AD29" s="287">
        <f t="shared" si="22"/>
        <v>0</v>
      </c>
      <c r="AE29" s="287">
        <f t="shared" si="19"/>
        <v>0</v>
      </c>
      <c r="AF29" s="287">
        <f t="shared" ca="1" si="19"/>
        <v>1774380.5670972827</v>
      </c>
      <c r="AG29" s="287">
        <f t="shared" si="19"/>
        <v>0</v>
      </c>
      <c r="AH29" s="287">
        <f t="shared" si="19"/>
        <v>0</v>
      </c>
      <c r="AI29" s="287">
        <f t="shared" si="19"/>
        <v>0</v>
      </c>
      <c r="AJ29" s="287">
        <f t="shared" si="19"/>
        <v>0</v>
      </c>
      <c r="AK29" s="131"/>
      <c r="AL29" s="287">
        <f t="shared" ca="1" si="23"/>
        <v>1774380.5670972827</v>
      </c>
    </row>
    <row r="30" spans="2:38" s="265" customFormat="1">
      <c r="D30" s="265" t="s">
        <v>165</v>
      </c>
      <c r="F30" s="12"/>
      <c r="G30" s="103"/>
      <c r="H30" s="288">
        <f>IF(H$11=$D$6, MBN_volumes!$J30*MBN_volumes!$K30,0)</f>
        <v>0</v>
      </c>
      <c r="I30" s="285">
        <f>IF(I$11=IF($D30=$A$5, $D$5, IF(OR($D30="ESV observed compliance", $D30 = $A$7),$D$7, $D$6)), SUMPRODUCT(MBN_volumes!$Q30:$U30,MBN_volumes!$Q$13:$U$13)+MBN_volumes!$O30,0)</f>
        <v>0</v>
      </c>
      <c r="J30" s="286">
        <f>IF(J$11=$D$6, MBN_volumes!$M30,0)</f>
        <v>0</v>
      </c>
      <c r="K30" s="285">
        <f>IF(K$11=$D$6, MBN_volumes!$J30*MBN_volumes!$K30,0)</f>
        <v>0</v>
      </c>
      <c r="L30" s="285">
        <f>IF(L$11=IF($D30=$A$5, $D$5, IF(OR($D30="ESV observed compliance", $D30 = $A$7),$D$7, $D$6)), SUMPRODUCT(MBN_volumes!$Q30:$U30,MBN_volumes!$Q$13:$U$13)+MBN_volumes!$O30,0)</f>
        <v>0</v>
      </c>
      <c r="M30" s="286">
        <f>IF(M$11=$D$6, MBN_volumes!$M30,0)</f>
        <v>0</v>
      </c>
      <c r="N30" s="285">
        <f>IF(N$11=$D$6, MBN_volumes!$J30*MBN_volumes!$K30,0)</f>
        <v>6030.2312242146181</v>
      </c>
      <c r="O30" s="285">
        <f ca="1">IF(O$11=IF($D30=$A$5, $D$5, IF(OR($D30="ESV observed compliance", $D30 = $A$7),$D$7, $D$6)), SUMPRODUCT(MBN_volumes!$Q30:$U30,MBN_volumes!$Q$13:$U$13)+MBN_volumes!$O30,0)</f>
        <v>14231.917349030589</v>
      </c>
      <c r="P30" s="286">
        <f>IF(P$11=$D$6, MBN_volumes!$M30,0)</f>
        <v>0</v>
      </c>
      <c r="Q30" s="285">
        <f>IF(Q$11=$D$6, MBN_volumes!$J30*MBN_volumes!$K30,0)</f>
        <v>0</v>
      </c>
      <c r="R30" s="285">
        <f>IF(R$11=IF($D30=$A$5, $D$5, IF(OR($D30="ESV observed compliance", $D30 = $A$7),$D$7, $D$6)), SUMPRODUCT(MBN_volumes!$Q30:$U30,MBN_volumes!$Q$13:$U$13)+MBN_volumes!$O30,0)</f>
        <v>0</v>
      </c>
      <c r="S30" s="286">
        <f>IF(S$11=$D$6, MBN_volumes!$M30,0)</f>
        <v>0</v>
      </c>
      <c r="T30" s="285">
        <f>IF(T$11=$D$6, MBN_volumes!$J30*MBN_volumes!$K30,0)</f>
        <v>0</v>
      </c>
      <c r="U30" s="285">
        <f>IF(U$11=IF($D30=$A$5, $D$5, IF(OR($D30="ESV observed compliance", $D30 = $A$7),$D$7, $D$6)), SUMPRODUCT(MBN_volumes!$Q30:$U30,MBN_volumes!$Q$13:$U$13)+MBN_volumes!$O30,0)</f>
        <v>0</v>
      </c>
      <c r="V30" s="286">
        <f>IF(V$11=$D$6, MBN_volumes!$M30,0)</f>
        <v>0</v>
      </c>
      <c r="W30" s="285">
        <f>IF(W$11=$D$6, MBN_volumes!$J30*MBN_volumes!$K30,0)</f>
        <v>0</v>
      </c>
      <c r="X30" s="285">
        <f>IF(X$11=IF($D30=$A$5, $D$5, IF(OR($D30="ESV observed compliance", $D30 = $A$7),$D$7, $D$6)), SUMPRODUCT(MBN_volumes!$Q30:$U30,MBN_volumes!$Q$13:$U$13)+MBN_volumes!$O30,0)</f>
        <v>0</v>
      </c>
      <c r="Y30" s="286">
        <f>IF(Y$11=$D$6, MBN_volumes!$M30,0)</f>
        <v>0</v>
      </c>
      <c r="Z30" s="285">
        <f>IF(Z$11=$D$6, MBN_volumes!$J30*MBN_volumes!$K30,0)</f>
        <v>0</v>
      </c>
      <c r="AA30" s="285">
        <f>IF(AA$11=IF($D30=$A$5, $D$5, IF(OR($D30="ESV observed compliance", $D30 = $A$7),$D$7, $D$6)), SUMPRODUCT(MBN_volumes!$Q30:$U30,MBN_volumes!$Q$13:$U$13)+MBN_volumes!$O30,0)</f>
        <v>0</v>
      </c>
      <c r="AB30" s="286">
        <f>IF(AB$11=$D$6, MBN_volumes!$M30,0)</f>
        <v>0</v>
      </c>
      <c r="AC30" s="131"/>
      <c r="AD30" s="287">
        <f t="shared" ref="AD30:AJ30" si="24">SUMIF($H$11:$AB$11,AD$11, $H30:$AB30)</f>
        <v>0</v>
      </c>
      <c r="AE30" s="287">
        <f t="shared" si="24"/>
        <v>0</v>
      </c>
      <c r="AF30" s="287">
        <f t="shared" ca="1" si="24"/>
        <v>20262.148573245206</v>
      </c>
      <c r="AG30" s="287">
        <f t="shared" si="24"/>
        <v>0</v>
      </c>
      <c r="AH30" s="287">
        <f t="shared" si="24"/>
        <v>0</v>
      </c>
      <c r="AI30" s="287">
        <f t="shared" si="24"/>
        <v>0</v>
      </c>
      <c r="AJ30" s="287">
        <f t="shared" si="24"/>
        <v>0</v>
      </c>
      <c r="AK30" s="131"/>
      <c r="AL30" s="287">
        <f ca="1">SUM(AD30:AJ30)</f>
        <v>20262.148573245206</v>
      </c>
    </row>
    <row r="31" spans="2:38">
      <c r="D31" s="267" t="s">
        <v>179</v>
      </c>
      <c r="F31" s="12"/>
      <c r="G31" s="103"/>
      <c r="H31" s="288">
        <f>IF(H$11=$D$6, MBN_volumes!$J31*MBN_volumes!$K31,0)</f>
        <v>0</v>
      </c>
      <c r="I31" s="285">
        <f>IF(I$11=IF($D31=$A$5, $D$5, IF(OR($D31="ESV observed compliance", $D31 = $A$7),$D$7, $D$6)), SUMPRODUCT(MBN_volumes!$Q31:$U31,MBN_volumes!$Q$13:$U$13)+MBN_volumes!$O31,0)</f>
        <v>0</v>
      </c>
      <c r="J31" s="286">
        <f>IF(J$11=$D$6, MBN_volumes!$M31,0)</f>
        <v>0</v>
      </c>
      <c r="K31" s="285">
        <f>IF(K$11=$D$6, MBN_volumes!$J31*MBN_volumes!$K31,0)</f>
        <v>0</v>
      </c>
      <c r="L31" s="285">
        <f>IF(L$11=IF($D31=$A$5, $D$5, IF(OR($D31="ESV observed compliance", $D31 = $A$7),$D$7, $D$6)), SUMPRODUCT(MBN_volumes!$Q31:$U31,MBN_volumes!$Q$13:$U$13)+MBN_volumes!$O31,0)</f>
        <v>0</v>
      </c>
      <c r="M31" s="286">
        <f>IF(M$11=$D$6, MBN_volumes!$M31,0)</f>
        <v>0</v>
      </c>
      <c r="N31" s="285">
        <f>IF(N$11=$D$6, MBN_volumes!$J31*MBN_volumes!$K31,0)</f>
        <v>48693.489700514503</v>
      </c>
      <c r="O31" s="285">
        <f ca="1">IF(O$11=IF($D31=$A$5, $D$5, IF(OR($D31="ESV observed compliance", $D31 = $A$7),$D$7, $D$6)), SUMPRODUCT(MBN_volumes!$Q31:$U31,MBN_volumes!$Q$13:$U$13)+MBN_volumes!$O31,0)</f>
        <v>79916.69477665826</v>
      </c>
      <c r="P31" s="286">
        <f>IF(P$11=$D$6, MBN_volumes!$M31,0)</f>
        <v>18884.424937178399</v>
      </c>
      <c r="Q31" s="285">
        <f>IF(Q$11=$D$6, MBN_volumes!$J31*MBN_volumes!$K31,0)</f>
        <v>0</v>
      </c>
      <c r="R31" s="285">
        <f>IF(R$11=IF($D31=$A$5, $D$5, IF(OR($D31="ESV observed compliance", $D31 = $A$7),$D$7, $D$6)), SUMPRODUCT(MBN_volumes!$Q31:$U31,MBN_volumes!$Q$13:$U$13)+MBN_volumes!$O31,0)</f>
        <v>0</v>
      </c>
      <c r="S31" s="286">
        <f>IF(S$11=$D$6, MBN_volumes!$M31,0)</f>
        <v>0</v>
      </c>
      <c r="T31" s="285">
        <f>IF(T$11=$D$6, MBN_volumes!$J31*MBN_volumes!$K31,0)</f>
        <v>0</v>
      </c>
      <c r="U31" s="285">
        <f>IF(U$11=IF($D31=$A$5, $D$5, IF(OR($D31="ESV observed compliance", $D31 = $A$7),$D$7, $D$6)), SUMPRODUCT(MBN_volumes!$Q31:$U31,MBN_volumes!$Q$13:$U$13)+MBN_volumes!$O31,0)</f>
        <v>0</v>
      </c>
      <c r="V31" s="286">
        <f>IF(V$11=$D$6, MBN_volumes!$M31,0)</f>
        <v>0</v>
      </c>
      <c r="W31" s="285">
        <f>IF(W$11=$D$6, MBN_volumes!$J31*MBN_volumes!$K31,0)</f>
        <v>0</v>
      </c>
      <c r="X31" s="285">
        <f>IF(X$11=IF($D31=$A$5, $D$5, IF(OR($D31="ESV observed compliance", $D31 = $A$7),$D$7, $D$6)), SUMPRODUCT(MBN_volumes!$Q31:$U31,MBN_volumes!$Q$13:$U$13)+MBN_volumes!$O31,0)</f>
        <v>0</v>
      </c>
      <c r="Y31" s="286">
        <f>IF(Y$11=$D$6, MBN_volumes!$M31,0)</f>
        <v>0</v>
      </c>
      <c r="Z31" s="285">
        <f>IF(Z$11=$D$6, MBN_volumes!$J31*MBN_volumes!$K31,0)</f>
        <v>0</v>
      </c>
      <c r="AA31" s="285">
        <f>IF(AA$11=IF($D31=$A$5, $D$5, IF(OR($D31="ESV observed compliance", $D31 = $A$7),$D$7, $D$6)), SUMPRODUCT(MBN_volumes!$Q31:$U31,MBN_volumes!$Q$13:$U$13)+MBN_volumes!$O31,0)</f>
        <v>0</v>
      </c>
      <c r="AB31" s="286">
        <f>IF(AB$11=$D$6, MBN_volumes!$M31,0)</f>
        <v>0</v>
      </c>
      <c r="AC31" s="131"/>
      <c r="AD31" s="287">
        <f t="shared" si="22"/>
        <v>0</v>
      </c>
      <c r="AE31" s="287">
        <f t="shared" si="19"/>
        <v>0</v>
      </c>
      <c r="AF31" s="287">
        <f t="shared" ca="1" si="19"/>
        <v>147494.60941435117</v>
      </c>
      <c r="AG31" s="287">
        <f t="shared" si="19"/>
        <v>0</v>
      </c>
      <c r="AH31" s="287">
        <f t="shared" si="19"/>
        <v>0</v>
      </c>
      <c r="AI31" s="287">
        <f t="shared" si="19"/>
        <v>0</v>
      </c>
      <c r="AJ31" s="287">
        <f t="shared" si="19"/>
        <v>0</v>
      </c>
      <c r="AK31" s="131"/>
      <c r="AL31" s="287">
        <f t="shared" ca="1" si="23"/>
        <v>147494.60941435117</v>
      </c>
    </row>
    <row r="32" spans="2:38">
      <c r="D32" s="267" t="s">
        <v>180</v>
      </c>
      <c r="F32" s="12"/>
      <c r="G32" s="103"/>
      <c r="H32" s="288">
        <f>IF(H$11=$D$6, MBN_volumes!$J32*MBN_volumes!$K32,0)</f>
        <v>0</v>
      </c>
      <c r="I32" s="285">
        <f>IF(I$11=IF($D32=$A$5, $D$5, IF(OR($D32="ESV observed compliance", $D32 = $A$7),$D$7, $D$6)), SUMPRODUCT(MBN_volumes!$Q32:$U32,MBN_volumes!$Q$13:$U$13)+MBN_volumes!$O32,0)</f>
        <v>0</v>
      </c>
      <c r="J32" s="286">
        <f>IF(J$11=$D$6, MBN_volumes!$M32,0)</f>
        <v>0</v>
      </c>
      <c r="K32" s="285">
        <f>IF(K$11=$D$6, MBN_volumes!$J32*MBN_volumes!$K32,0)</f>
        <v>0</v>
      </c>
      <c r="L32" s="285">
        <f>IF(L$11=IF($D32=$A$5, $D$5, IF(OR($D32="ESV observed compliance", $D32 = $A$7),$D$7, $D$6)), SUMPRODUCT(MBN_volumes!$Q32:$U32,MBN_volumes!$Q$13:$U$13)+MBN_volumes!$O32,0)</f>
        <v>0</v>
      </c>
      <c r="M32" s="286">
        <f>IF(M$11=$D$6, MBN_volumes!$M32,0)</f>
        <v>0</v>
      </c>
      <c r="N32" s="285">
        <f>IF(N$11=$D$6, MBN_volumes!$J32*MBN_volumes!$K32,0)</f>
        <v>0</v>
      </c>
      <c r="O32" s="285">
        <f ca="1">IF(O$11=IF($D32=$A$5, $D$5, IF(OR($D32="ESV observed compliance", $D32 = $A$7),$D$7, $D$6)), SUMPRODUCT(MBN_volumes!$Q32:$U32,MBN_volumes!$Q$13:$U$13)+MBN_volumes!$O32,0)</f>
        <v>0</v>
      </c>
      <c r="P32" s="286">
        <f>IF(P$11=$D$6, MBN_volumes!$M32,0)</f>
        <v>0</v>
      </c>
      <c r="Q32" s="285">
        <f>IF(Q$11=$D$6, MBN_volumes!$J32*MBN_volumes!$K32,0)</f>
        <v>0</v>
      </c>
      <c r="R32" s="285">
        <f>IF(R$11=IF($D32=$A$5, $D$5, IF(OR($D32="ESV observed compliance", $D32 = $A$7),$D$7, $D$6)), SUMPRODUCT(MBN_volumes!$Q32:$U32,MBN_volumes!$Q$13:$U$13)+MBN_volumes!$O32,0)</f>
        <v>0</v>
      </c>
      <c r="S32" s="286">
        <f>IF(S$11=$D$6, MBN_volumes!$M32,0)</f>
        <v>0</v>
      </c>
      <c r="T32" s="285">
        <f>IF(T$11=$D$6, MBN_volumes!$J32*MBN_volumes!$K32,0)</f>
        <v>0</v>
      </c>
      <c r="U32" s="285">
        <f>IF(U$11=IF($D32=$A$5, $D$5, IF(OR($D32="ESV observed compliance", $D32 = $A$7),$D$7, $D$6)), SUMPRODUCT(MBN_volumes!$Q32:$U32,MBN_volumes!$Q$13:$U$13)+MBN_volumes!$O32,0)</f>
        <v>0</v>
      </c>
      <c r="V32" s="286">
        <f>IF(V$11=$D$6, MBN_volumes!$M32,0)</f>
        <v>0</v>
      </c>
      <c r="W32" s="285">
        <f>IF(W$11=$D$6, MBN_volumes!$J32*MBN_volumes!$K32,0)</f>
        <v>0</v>
      </c>
      <c r="X32" s="285">
        <f>IF(X$11=IF($D32=$A$5, $D$5, IF(OR($D32="ESV observed compliance", $D32 = $A$7),$D$7, $D$6)), SUMPRODUCT(MBN_volumes!$Q32:$U32,MBN_volumes!$Q$13:$U$13)+MBN_volumes!$O32,0)</f>
        <v>0</v>
      </c>
      <c r="Y32" s="286">
        <f>IF(Y$11=$D$6, MBN_volumes!$M32,0)</f>
        <v>0</v>
      </c>
      <c r="Z32" s="285">
        <f>IF(Z$11=$D$6, MBN_volumes!$J32*MBN_volumes!$K32,0)</f>
        <v>0</v>
      </c>
      <c r="AA32" s="285">
        <f>IF(AA$11=IF($D32=$A$5, $D$5, IF(OR($D32="ESV observed compliance", $D32 = $A$7),$D$7, $D$6)), SUMPRODUCT(MBN_volumes!$Q32:$U32,MBN_volumes!$Q$13:$U$13)+MBN_volumes!$O32,0)</f>
        <v>0</v>
      </c>
      <c r="AB32" s="286">
        <f>IF(AB$11=$D$6, MBN_volumes!$M32,0)</f>
        <v>0</v>
      </c>
      <c r="AC32" s="131"/>
      <c r="AD32" s="287">
        <f t="shared" si="22"/>
        <v>0</v>
      </c>
      <c r="AE32" s="287">
        <f t="shared" si="19"/>
        <v>0</v>
      </c>
      <c r="AF32" s="287">
        <f t="shared" ca="1" si="19"/>
        <v>0</v>
      </c>
      <c r="AG32" s="287">
        <f t="shared" si="19"/>
        <v>0</v>
      </c>
      <c r="AH32" s="287">
        <f t="shared" si="19"/>
        <v>0</v>
      </c>
      <c r="AI32" s="287">
        <f t="shared" si="19"/>
        <v>0</v>
      </c>
      <c r="AJ32" s="287">
        <f t="shared" si="19"/>
        <v>0</v>
      </c>
      <c r="AK32" s="131"/>
      <c r="AL32" s="287">
        <f t="shared" ca="1" si="23"/>
        <v>0</v>
      </c>
    </row>
    <row r="33" spans="1:38" s="265" customFormat="1">
      <c r="F33" s="12"/>
      <c r="G33" s="103"/>
      <c r="H33" s="18"/>
      <c r="I33" s="18"/>
      <c r="J33" s="103"/>
      <c r="K33" s="18"/>
      <c r="L33" s="18"/>
      <c r="M33" s="103"/>
      <c r="N33" s="18"/>
      <c r="O33" s="18"/>
      <c r="P33" s="103"/>
      <c r="Q33" s="18"/>
      <c r="R33" s="18"/>
      <c r="S33" s="103"/>
      <c r="T33" s="18"/>
      <c r="U33" s="18"/>
      <c r="V33" s="103"/>
      <c r="W33" s="18"/>
      <c r="X33" s="18"/>
      <c r="Y33" s="103"/>
      <c r="Z33" s="18"/>
      <c r="AA33" s="18"/>
      <c r="AB33" s="103"/>
      <c r="AD33" s="110"/>
      <c r="AE33" s="110"/>
      <c r="AF33" s="110"/>
      <c r="AG33" s="110"/>
      <c r="AH33" s="110"/>
      <c r="AI33" s="110"/>
      <c r="AJ33" s="110"/>
      <c r="AL33" s="110"/>
    </row>
    <row r="34" spans="1:38" s="265" customFormat="1">
      <c r="D34" s="265" t="s">
        <v>185</v>
      </c>
      <c r="F34" s="12"/>
      <c r="G34" s="103"/>
      <c r="H34" s="288">
        <f>IF(H$11=$D$6, MBN_volumes!$J34*MBN_volumes!$K34,0)</f>
        <v>0</v>
      </c>
      <c r="I34" s="285">
        <f>IF(I$11=IF($D34=$A$5, $D$5, IF(OR($D34="ESV observed compliance", $D34 = $A$7),$D$7, $D$6)), SUMPRODUCT(MBN_volumes!$Q34:$U34,MBN_volumes!$Q$13:$U$13)+MBN_volumes!$O34,0)</f>
        <v>0</v>
      </c>
      <c r="J34" s="286">
        <f>IF(J$11=$D$6, MBN_volumes!$M34,0)</f>
        <v>0</v>
      </c>
      <c r="K34" s="285">
        <f>IF(K$11=$D$6, MBN_volumes!$J34*MBN_volumes!$K34,0)</f>
        <v>0</v>
      </c>
      <c r="L34" s="285">
        <f>IF(L$11=IF($D34=$A$5, $D$5, IF(OR($D34="ESV observed compliance", $D34 = $A$7),$D$7, $D$6)), SUMPRODUCT(MBN_volumes!$Q34:$U34,MBN_volumes!$Q$13:$U$13)+MBN_volumes!$O34,0)</f>
        <v>0</v>
      </c>
      <c r="M34" s="286">
        <f>IF(M$11=$D$6, MBN_volumes!$M34,0)</f>
        <v>0</v>
      </c>
      <c r="N34" s="285">
        <f>IF(N$11=$D$6, MBN_volumes!$J34*MBN_volumes!$K34,0)</f>
        <v>0</v>
      </c>
      <c r="O34" s="285">
        <f ca="1">IF(O$11=IF($D34=$A$5, $D$5, IF(OR($D34="ESV observed compliance", $D34 = $A$7),$D$7, $D$6)), SUMPRODUCT(MBN_volumes!$Q34:$U34,MBN_volumes!$Q$13:$U$13)+MBN_volumes!$O34,0)</f>
        <v>197060.30805885061</v>
      </c>
      <c r="P34" s="286">
        <f>IF(P$11=$D$6, MBN_volumes!$M34,0)</f>
        <v>0</v>
      </c>
      <c r="Q34" s="285">
        <f>IF(Q$11=$D$6, MBN_volumes!$J34*MBN_volumes!$K34,0)</f>
        <v>0</v>
      </c>
      <c r="R34" s="285">
        <f>IF(R$11=IF($D34=$A$5, $D$5, IF(OR($D34="ESV observed compliance", $D34 = $A$7),$D$7, $D$6)), SUMPRODUCT(MBN_volumes!$Q34:$U34,MBN_volumes!$Q$13:$U$13)+MBN_volumes!$O34,0)</f>
        <v>0</v>
      </c>
      <c r="S34" s="286">
        <f>IF(S$11=$D$6, MBN_volumes!$M34,0)</f>
        <v>0</v>
      </c>
      <c r="T34" s="285">
        <f>IF(T$11=$D$6, MBN_volumes!$J34*MBN_volumes!$K34,0)</f>
        <v>0</v>
      </c>
      <c r="U34" s="285">
        <f>IF(U$11=IF($D34=$A$5, $D$5, IF(OR($D34="ESV observed compliance", $D34 = $A$7),$D$7, $D$6)), SUMPRODUCT(MBN_volumes!$Q34:$U34,MBN_volumes!$Q$13:$U$13)+MBN_volumes!$O34,0)</f>
        <v>0</v>
      </c>
      <c r="V34" s="286">
        <f>IF(V$11=$D$6, MBN_volumes!$M34,0)</f>
        <v>0</v>
      </c>
      <c r="W34" s="285">
        <f>IF(W$11=$D$6, MBN_volumes!$J34*MBN_volumes!$K34,0)</f>
        <v>0</v>
      </c>
      <c r="X34" s="285">
        <f>IF(X$11=IF($D34=$A$5, $D$5, IF(OR($D34="ESV observed compliance", $D34 = $A$7),$D$7, $D$6)), SUMPRODUCT(MBN_volumes!$Q34:$U34,MBN_volumes!$Q$13:$U$13)+MBN_volumes!$O34,0)</f>
        <v>0</v>
      </c>
      <c r="Y34" s="286">
        <f>IF(Y$11=$D$6, MBN_volumes!$M34,0)</f>
        <v>0</v>
      </c>
      <c r="Z34" s="285">
        <f>IF(Z$11=$D$6, MBN_volumes!$J34*MBN_volumes!$K34,0)</f>
        <v>0</v>
      </c>
      <c r="AA34" s="285">
        <f>IF(AA$11=IF($D34=$A$5, $D$5, IF(OR($D34="ESV observed compliance", $D34 = $A$7),$D$7, $D$6)), SUMPRODUCT(MBN_volumes!$Q34:$U34,MBN_volumes!$Q$13:$U$13)+MBN_volumes!$O34,0)</f>
        <v>0</v>
      </c>
      <c r="AB34" s="286">
        <f>IF(AB$11=$D$6, MBN_volumes!$M34,0)</f>
        <v>0</v>
      </c>
      <c r="AC34" s="131"/>
      <c r="AD34" s="287">
        <f t="shared" si="22"/>
        <v>0</v>
      </c>
      <c r="AE34" s="287">
        <f t="shared" si="19"/>
        <v>0</v>
      </c>
      <c r="AF34" s="287">
        <f t="shared" ca="1" si="19"/>
        <v>197060.30805885061</v>
      </c>
      <c r="AG34" s="287">
        <f t="shared" si="19"/>
        <v>0</v>
      </c>
      <c r="AH34" s="287">
        <f t="shared" si="19"/>
        <v>0</v>
      </c>
      <c r="AI34" s="287">
        <f t="shared" si="19"/>
        <v>0</v>
      </c>
      <c r="AJ34" s="287">
        <f t="shared" si="19"/>
        <v>0</v>
      </c>
      <c r="AK34" s="131"/>
      <c r="AL34" s="287">
        <f t="shared" ca="1" si="23"/>
        <v>197060.30805885061</v>
      </c>
    </row>
    <row r="35" spans="1:38" s="265" customFormat="1">
      <c r="D35" s="265" t="s">
        <v>171</v>
      </c>
      <c r="F35" s="12"/>
      <c r="G35" s="103"/>
      <c r="H35" s="288">
        <f>IF(H$11=$D$6, MBN_volumes!$J35*MBN_volumes!$K35,0)</f>
        <v>0</v>
      </c>
      <c r="I35" s="285">
        <f>IF(I$11=IF($D35=$A$5, $D$5, IF(OR($D35="ESV observed compliance", $D35 = $A$7),$D$7, $D$6)), SUMPRODUCT(MBN_volumes!$Q35:$U35,MBN_volumes!$Q$13:$U$13)+MBN_volumes!$O35,0)</f>
        <v>0</v>
      </c>
      <c r="J35" s="286">
        <f>IF(J$11=$D$6, MBN_volumes!$M35,0)</f>
        <v>0</v>
      </c>
      <c r="K35" s="285">
        <f>IF(K$11=$D$6, MBN_volumes!$J35*MBN_volumes!$K35,0)</f>
        <v>0</v>
      </c>
      <c r="L35" s="285">
        <f>IF(L$11=IF($D35=$A$5, $D$5, IF(OR($D35="ESV observed compliance", $D35 = $A$7),$D$7, $D$6)), SUMPRODUCT(MBN_volumes!$Q35:$U35,MBN_volumes!$Q$13:$U$13)+MBN_volumes!$O35,0)</f>
        <v>0</v>
      </c>
      <c r="M35" s="286">
        <f>IF(M$11=$D$6, MBN_volumes!$M35,0)</f>
        <v>0</v>
      </c>
      <c r="N35" s="285">
        <f>IF(N$11=$D$6, MBN_volumes!$J35*MBN_volumes!$K35,0)</f>
        <v>197085.96831750398</v>
      </c>
      <c r="O35" s="285">
        <f ca="1">IF(O$11=IF($D35=$A$5, $D$5, IF(OR($D35="ESV observed compliance", $D35 = $A$7),$D$7, $D$6)), SUMPRODUCT(MBN_volumes!$Q35:$U35,MBN_volumes!$Q$13:$U$13)+MBN_volumes!$O35,0)</f>
        <v>280931.99175153114</v>
      </c>
      <c r="P35" s="286">
        <f>IF(P$11=$D$6, MBN_volumes!$M35,0)</f>
        <v>0</v>
      </c>
      <c r="Q35" s="285">
        <f>IF(Q$11=$D$6, MBN_volumes!$J35*MBN_volumes!$K35,0)</f>
        <v>0</v>
      </c>
      <c r="R35" s="285">
        <f>IF(R$11=IF($D35=$A$5, $D$5, IF(OR($D35="ESV observed compliance", $D35 = $A$7),$D$7, $D$6)), SUMPRODUCT(MBN_volumes!$Q35:$U35,MBN_volumes!$Q$13:$U$13)+MBN_volumes!$O35,0)</f>
        <v>0</v>
      </c>
      <c r="S35" s="286">
        <f>IF(S$11=$D$6, MBN_volumes!$M35,0)</f>
        <v>0</v>
      </c>
      <c r="T35" s="285">
        <f>IF(T$11=$D$6, MBN_volumes!$J35*MBN_volumes!$K35,0)</f>
        <v>0</v>
      </c>
      <c r="U35" s="285">
        <f>IF(U$11=IF($D35=$A$5, $D$5, IF(OR($D35="ESV observed compliance", $D35 = $A$7),$D$7, $D$6)), SUMPRODUCT(MBN_volumes!$Q35:$U35,MBN_volumes!$Q$13:$U$13)+MBN_volumes!$O35,0)</f>
        <v>0</v>
      </c>
      <c r="V35" s="286">
        <f>IF(V$11=$D$6, MBN_volumes!$M35,0)</f>
        <v>0</v>
      </c>
      <c r="W35" s="285">
        <f>IF(W$11=$D$6, MBN_volumes!$J35*MBN_volumes!$K35,0)</f>
        <v>0</v>
      </c>
      <c r="X35" s="285">
        <f>IF(X$11=IF($D35=$A$5, $D$5, IF(OR($D35="ESV observed compliance", $D35 = $A$7),$D$7, $D$6)), SUMPRODUCT(MBN_volumes!$Q35:$U35,MBN_volumes!$Q$13:$U$13)+MBN_volumes!$O35,0)</f>
        <v>0</v>
      </c>
      <c r="Y35" s="286">
        <f>IF(Y$11=$D$6, MBN_volumes!$M35,0)</f>
        <v>0</v>
      </c>
      <c r="Z35" s="285">
        <f>IF(Z$11=$D$6, MBN_volumes!$J35*MBN_volumes!$K35,0)</f>
        <v>0</v>
      </c>
      <c r="AA35" s="285">
        <f>IF(AA$11=IF($D35=$A$5, $D$5, IF(OR($D35="ESV observed compliance", $D35 = $A$7),$D$7, $D$6)), SUMPRODUCT(MBN_volumes!$Q35:$U35,MBN_volumes!$Q$13:$U$13)+MBN_volumes!$O35,0)</f>
        <v>0</v>
      </c>
      <c r="AB35" s="286">
        <f>IF(AB$11=$D$6, MBN_volumes!$M35,0)</f>
        <v>0</v>
      </c>
      <c r="AC35" s="131"/>
      <c r="AD35" s="287">
        <f t="shared" ref="AD35:AJ37" si="25">SUMIF($H$11:$AB$11,AD$11, $H35:$AB35)</f>
        <v>0</v>
      </c>
      <c r="AE35" s="287">
        <f t="shared" si="25"/>
        <v>0</v>
      </c>
      <c r="AF35" s="287">
        <f t="shared" ca="1" si="25"/>
        <v>478017.96006903512</v>
      </c>
      <c r="AG35" s="287">
        <f t="shared" si="25"/>
        <v>0</v>
      </c>
      <c r="AH35" s="287">
        <f t="shared" si="25"/>
        <v>0</v>
      </c>
      <c r="AI35" s="287">
        <f t="shared" si="25"/>
        <v>0</v>
      </c>
      <c r="AJ35" s="287">
        <f t="shared" si="25"/>
        <v>0</v>
      </c>
      <c r="AK35" s="131"/>
      <c r="AL35" s="287">
        <f ca="1">SUM(AD35:AJ35)</f>
        <v>478017.96006903512</v>
      </c>
    </row>
    <row r="36" spans="1:38">
      <c r="D36" t="s">
        <v>170</v>
      </c>
      <c r="F36" s="12"/>
      <c r="G36" s="103"/>
      <c r="H36" s="288">
        <f>IF(H$11=$D$6, MBN_volumes!$J36*MBN_volumes!$K36,0)</f>
        <v>0</v>
      </c>
      <c r="I36" s="285">
        <f>IF(I$11=IF($D36=$A$5, $D$5, IF(OR($D36="ESV observed compliance", $D36 = $A$7),$D$7, $D$6)), SUMPRODUCT(MBN_volumes!$Q36:$U36,MBN_volumes!$Q$13:$U$13)+MBN_volumes!$O36,0)</f>
        <v>0</v>
      </c>
      <c r="J36" s="286">
        <f>IF(J$11=$D$6, MBN_volumes!$M36,0)</f>
        <v>0</v>
      </c>
      <c r="K36" s="285">
        <f>IF(K$11=$D$6, MBN_volumes!$J36*MBN_volumes!$K36,0)</f>
        <v>0</v>
      </c>
      <c r="L36" s="285">
        <f>IF(L$11=IF($D36=$A$5, $D$5, IF(OR($D36="ESV observed compliance", $D36 = $A$7),$D$7, $D$6)), SUMPRODUCT(MBN_volumes!$Q36:$U36,MBN_volumes!$Q$13:$U$13)+MBN_volumes!$O36,0)</f>
        <v>0</v>
      </c>
      <c r="M36" s="286">
        <f>IF(M$11=$D$6, MBN_volumes!$M36,0)</f>
        <v>0</v>
      </c>
      <c r="N36" s="285">
        <f>IF(N$11=$D$6, MBN_volumes!$J36*MBN_volumes!$K36,0)</f>
        <v>799647.75486736337</v>
      </c>
      <c r="O36" s="285">
        <f ca="1">IF(O$11=IF($D36=$A$5, $D$5, IF(OR($D36="ESV observed compliance", $D36 = $A$7),$D$7, $D$6)), SUMPRODUCT(MBN_volumes!$Q36:$U36,MBN_volumes!$Q$13:$U$13)+MBN_volumes!$O36,0)</f>
        <v>0</v>
      </c>
      <c r="P36" s="286">
        <f>IF(P$11=$D$6, MBN_volumes!$M36,0)</f>
        <v>0</v>
      </c>
      <c r="Q36" s="285">
        <f>IF(Q$11=$D$6, MBN_volumes!$J36*MBN_volumes!$K36,0)</f>
        <v>0</v>
      </c>
      <c r="R36" s="285">
        <f>IF(R$11=IF($D36=$A$5, $D$5, IF(OR($D36="ESV observed compliance", $D36 = $A$7),$D$7, $D$6)), SUMPRODUCT(MBN_volumes!$Q36:$U36,MBN_volumes!$Q$13:$U$13)+MBN_volumes!$O36,0)</f>
        <v>0</v>
      </c>
      <c r="S36" s="286">
        <f>IF(S$11=$D$6, MBN_volumes!$M36,0)</f>
        <v>0</v>
      </c>
      <c r="T36" s="285">
        <f>IF(T$11=$D$6, MBN_volumes!$J36*MBN_volumes!$K36,0)</f>
        <v>0</v>
      </c>
      <c r="U36" s="285">
        <f>IF(U$11=IF($D36=$A$5, $D$5, IF(OR($D36="ESV observed compliance", $D36 = $A$7),$D$7, $D$6)), SUMPRODUCT(MBN_volumes!$Q36:$U36,MBN_volumes!$Q$13:$U$13)+MBN_volumes!$O36,0)</f>
        <v>0</v>
      </c>
      <c r="V36" s="286">
        <f>IF(V$11=$D$6, MBN_volumes!$M36,0)</f>
        <v>0</v>
      </c>
      <c r="W36" s="285">
        <f>IF(W$11=$D$6, MBN_volumes!$J36*MBN_volumes!$K36,0)</f>
        <v>0</v>
      </c>
      <c r="X36" s="285">
        <f>IF(X$11=IF($D36=$A$5, $D$5, IF(OR($D36="ESV observed compliance", $D36 = $A$7),$D$7, $D$6)), SUMPRODUCT(MBN_volumes!$Q36:$U36,MBN_volumes!$Q$13:$U$13)+MBN_volumes!$O36,0)</f>
        <v>0</v>
      </c>
      <c r="Y36" s="286">
        <f>IF(Y$11=$D$6, MBN_volumes!$M36,0)</f>
        <v>0</v>
      </c>
      <c r="Z36" s="285">
        <f>IF(Z$11=$D$6, MBN_volumes!$J36*MBN_volumes!$K36,0)</f>
        <v>0</v>
      </c>
      <c r="AA36" s="285">
        <f>IF(AA$11=IF($D36=$A$5, $D$5, IF(OR($D36="ESV observed compliance", $D36 = $A$7),$D$7, $D$6)), SUMPRODUCT(MBN_volumes!$Q36:$U36,MBN_volumes!$Q$13:$U$13)+MBN_volumes!$O36,0)</f>
        <v>0</v>
      </c>
      <c r="AB36" s="286">
        <f>IF(AB$11=$D$6, MBN_volumes!$M36,0)</f>
        <v>0</v>
      </c>
      <c r="AC36" s="131"/>
      <c r="AD36" s="287">
        <f t="shared" si="25"/>
        <v>0</v>
      </c>
      <c r="AE36" s="287">
        <f t="shared" si="25"/>
        <v>0</v>
      </c>
      <c r="AF36" s="287">
        <f t="shared" ca="1" si="25"/>
        <v>799647.75486736337</v>
      </c>
      <c r="AG36" s="287">
        <f t="shared" si="25"/>
        <v>0</v>
      </c>
      <c r="AH36" s="287">
        <f t="shared" si="25"/>
        <v>0</v>
      </c>
      <c r="AI36" s="287">
        <f t="shared" si="25"/>
        <v>0</v>
      </c>
      <c r="AJ36" s="287">
        <f t="shared" si="25"/>
        <v>0</v>
      </c>
      <c r="AK36" s="131"/>
      <c r="AL36" s="287">
        <f ca="1">SUM(AD36:AJ36)</f>
        <v>799647.75486736337</v>
      </c>
    </row>
    <row r="37" spans="1:38">
      <c r="D37" s="265" t="s">
        <v>166</v>
      </c>
      <c r="F37" s="12"/>
      <c r="G37" s="103"/>
      <c r="H37" s="288">
        <f>IF(H$11=$D$6, MBN_volumes!$J37*MBN_volumes!$K37,0)</f>
        <v>0</v>
      </c>
      <c r="I37" s="285">
        <f>IF(I$11=IF($D37=$A$5, $D$5, IF(OR($D37="ESV observed compliance", $D37 = $A$7),$D$7, $D$6)), SUMPRODUCT(MBN_volumes!$Q37:$U37,MBN_volumes!$Q$13:$U$13)+MBN_volumes!$O37,0)</f>
        <v>0</v>
      </c>
      <c r="J37" s="286">
        <f>IF(J$11=$D$6, MBN_volumes!$M37,0)</f>
        <v>0</v>
      </c>
      <c r="K37" s="285">
        <f>IF(K$11=$D$6, MBN_volumes!$J37*MBN_volumes!$K37,0)</f>
        <v>0</v>
      </c>
      <c r="L37" s="285">
        <f>IF(L$11=IF($D37=$A$5, $D$5, IF(OR($D37="ESV observed compliance", $D37 = $A$7),$D$7, $D$6)), SUMPRODUCT(MBN_volumes!$Q37:$U37,MBN_volumes!$Q$13:$U$13)+MBN_volumes!$O37,0)</f>
        <v>0</v>
      </c>
      <c r="M37" s="286">
        <f>IF(M$11=$D$6, MBN_volumes!$M37,0)</f>
        <v>0</v>
      </c>
      <c r="N37" s="285">
        <f>IF(N$11=$D$6, MBN_volumes!$J37*MBN_volumes!$K37,0)</f>
        <v>20772.86743089624</v>
      </c>
      <c r="O37" s="285">
        <f ca="1">IF(O$11=IF($D37=$A$5, $D$5, IF(OR($D37="ESV observed compliance", $D37 = $A$7),$D$7, $D$6)), SUMPRODUCT(MBN_volumes!$Q37:$U37,MBN_volumes!$Q$13:$U$13)+MBN_volumes!$O37,0)</f>
        <v>37731.081024482446</v>
      </c>
      <c r="P37" s="286">
        <f>IF(P$11=$D$6, MBN_volumes!$M37,0)</f>
        <v>0</v>
      </c>
      <c r="Q37" s="285">
        <f>IF(Q$11=$D$6, MBN_volumes!$J37*MBN_volumes!$K37,0)</f>
        <v>0</v>
      </c>
      <c r="R37" s="285">
        <f>IF(R$11=IF($D37=$A$5, $D$5, IF(OR($D37="ESV observed compliance", $D37 = $A$7),$D$7, $D$6)), SUMPRODUCT(MBN_volumes!$Q37:$U37,MBN_volumes!$Q$13:$U$13)+MBN_volumes!$O37,0)</f>
        <v>0</v>
      </c>
      <c r="S37" s="286">
        <f>IF(S$11=$D$6, MBN_volumes!$M37,0)</f>
        <v>0</v>
      </c>
      <c r="T37" s="285">
        <f>IF(T$11=$D$6, MBN_volumes!$J37*MBN_volumes!$K37,0)</f>
        <v>0</v>
      </c>
      <c r="U37" s="285">
        <f>IF(U$11=IF($D37=$A$5, $D$5, IF(OR($D37="ESV observed compliance", $D37 = $A$7),$D$7, $D$6)), SUMPRODUCT(MBN_volumes!$Q37:$U37,MBN_volumes!$Q$13:$U$13)+MBN_volumes!$O37,0)</f>
        <v>0</v>
      </c>
      <c r="V37" s="286">
        <f>IF(V$11=$D$6, MBN_volumes!$M37,0)</f>
        <v>0</v>
      </c>
      <c r="W37" s="285">
        <f>IF(W$11=$D$6, MBN_volumes!$J37*MBN_volumes!$K37,0)</f>
        <v>0</v>
      </c>
      <c r="X37" s="285">
        <f>IF(X$11=IF($D37=$A$5, $D$5, IF(OR($D37="ESV observed compliance", $D37 = $A$7),$D$7, $D$6)), SUMPRODUCT(MBN_volumes!$Q37:$U37,MBN_volumes!$Q$13:$U$13)+MBN_volumes!$O37,0)</f>
        <v>0</v>
      </c>
      <c r="Y37" s="286">
        <f>IF(Y$11=$D$6, MBN_volumes!$M37,0)</f>
        <v>0</v>
      </c>
      <c r="Z37" s="285">
        <f>IF(Z$11=$D$6, MBN_volumes!$J37*MBN_volumes!$K37,0)</f>
        <v>0</v>
      </c>
      <c r="AA37" s="285">
        <f>IF(AA$11=IF($D37=$A$5, $D$5, IF(OR($D37="ESV observed compliance", $D37 = $A$7),$D$7, $D$6)), SUMPRODUCT(MBN_volumes!$Q37:$U37,MBN_volumes!$Q$13:$U$13)+MBN_volumes!$O37,0)</f>
        <v>0</v>
      </c>
      <c r="AB37" s="286">
        <f>IF(AB$11=$D$6, MBN_volumes!$M37,0)</f>
        <v>0</v>
      </c>
      <c r="AC37" s="131"/>
      <c r="AD37" s="287">
        <f t="shared" si="25"/>
        <v>0</v>
      </c>
      <c r="AE37" s="287">
        <f t="shared" si="25"/>
        <v>0</v>
      </c>
      <c r="AF37" s="287">
        <f t="shared" ca="1" si="25"/>
        <v>58503.94845537869</v>
      </c>
      <c r="AG37" s="287">
        <f t="shared" si="25"/>
        <v>0</v>
      </c>
      <c r="AH37" s="287">
        <f t="shared" si="25"/>
        <v>0</v>
      </c>
      <c r="AI37" s="287">
        <f t="shared" si="25"/>
        <v>0</v>
      </c>
      <c r="AJ37" s="287">
        <f t="shared" si="25"/>
        <v>0</v>
      </c>
      <c r="AK37" s="131"/>
      <c r="AL37" s="287">
        <f ca="1">SUM(AD37:AJ37)</f>
        <v>58503.94845537869</v>
      </c>
    </row>
    <row r="38" spans="1:38">
      <c r="D38" s="265" t="s">
        <v>187</v>
      </c>
      <c r="F38" s="12"/>
      <c r="G38" s="103"/>
      <c r="H38" s="288">
        <f>IF(H$11=$D$6, MBN_volumes!$J38*MBN_volumes!$K38,0)</f>
        <v>0</v>
      </c>
      <c r="I38" s="285">
        <f>IF(I$11=IF($D38=$A$5, $D$5, IF(OR($D38="ESV observed compliance", $D38 = $A$7),$D$7, $D$6)), SUMPRODUCT(MBN_volumes!$Q38:$U38,MBN_volumes!$Q$13:$U$13)+MBN_volumes!$O38,0)</f>
        <v>0</v>
      </c>
      <c r="J38" s="286">
        <f>IF(J$11=$D$6, MBN_volumes!$M38,0)</f>
        <v>0</v>
      </c>
      <c r="K38" s="285">
        <f>IF(K$11=$D$6, MBN_volumes!$J38*MBN_volumes!$K38,0)</f>
        <v>0</v>
      </c>
      <c r="L38" s="285">
        <f>IF(L$11=IF($D38=$A$5, $D$5, IF(OR($D38="ESV observed compliance", $D38 = $A$7),$D$7, $D$6)), SUMPRODUCT(MBN_volumes!$Q38:$U38,MBN_volumes!$Q$13:$U$13)+MBN_volumes!$O38,0)</f>
        <v>0</v>
      </c>
      <c r="M38" s="286">
        <f>IF(M$11=$D$6, MBN_volumes!$M38,0)</f>
        <v>0</v>
      </c>
      <c r="N38" s="285">
        <f>IF(N$11=$D$6, MBN_volumes!$J38*MBN_volumes!$K38,0)</f>
        <v>191056.78636627371</v>
      </c>
      <c r="O38" s="285">
        <f ca="1">IF(O$11=IF($D38=$A$5, $D$5, IF(OR($D38="ESV observed compliance", $D38 = $A$7),$D$7, $D$6)), SUMPRODUCT(MBN_volumes!$Q38:$U38,MBN_volumes!$Q$13:$U$13)+MBN_volumes!$O38,0)</f>
        <v>0</v>
      </c>
      <c r="P38" s="286">
        <f>IF(P$11=$D$6, MBN_volumes!$M38,0)</f>
        <v>0</v>
      </c>
      <c r="Q38" s="285">
        <f>IF(Q$11=$D$6, MBN_volumes!$J38*MBN_volumes!$K38,0)</f>
        <v>0</v>
      </c>
      <c r="R38" s="285">
        <f>IF(R$11=IF($D38=$A$5, $D$5, IF(OR($D38="ESV observed compliance", $D38 = $A$7),$D$7, $D$6)), SUMPRODUCT(MBN_volumes!$Q38:$U38,MBN_volumes!$Q$13:$U$13)+MBN_volumes!$O38,0)</f>
        <v>0</v>
      </c>
      <c r="S38" s="286">
        <f>IF(S$11=$D$6, MBN_volumes!$M38,0)</f>
        <v>0</v>
      </c>
      <c r="T38" s="285">
        <f>IF(T$11=$D$6, MBN_volumes!$J38*MBN_volumes!$K38,0)</f>
        <v>0</v>
      </c>
      <c r="U38" s="285">
        <f>IF(U$11=IF($D38=$A$5, $D$5, IF(OR($D38="ESV observed compliance", $D38 = $A$7),$D$7, $D$6)), SUMPRODUCT(MBN_volumes!$Q38:$U38,MBN_volumes!$Q$13:$U$13)+MBN_volumes!$O38,0)</f>
        <v>0</v>
      </c>
      <c r="V38" s="286">
        <f>IF(V$11=$D$6, MBN_volumes!$M38,0)</f>
        <v>0</v>
      </c>
      <c r="W38" s="285">
        <f>IF(W$11=$D$6, MBN_volumes!$J38*MBN_volumes!$K38,0)</f>
        <v>0</v>
      </c>
      <c r="X38" s="285">
        <f>IF(X$11=IF($D38=$A$5, $D$5, IF(OR($D38="ESV observed compliance", $D38 = $A$7),$D$7, $D$6)), SUMPRODUCT(MBN_volumes!$Q38:$U38,MBN_volumes!$Q$13:$U$13)+MBN_volumes!$O38,0)</f>
        <v>0</v>
      </c>
      <c r="Y38" s="286">
        <f>IF(Y$11=$D$6, MBN_volumes!$M38,0)</f>
        <v>0</v>
      </c>
      <c r="Z38" s="285">
        <f>IF(Z$11=$D$6, MBN_volumes!$J38*MBN_volumes!$K38,0)</f>
        <v>0</v>
      </c>
      <c r="AA38" s="285">
        <f>IF(AA$11=IF($D38=$A$5, $D$5, IF(OR($D38="ESV observed compliance", $D38 = $A$7),$D$7, $D$6)), SUMPRODUCT(MBN_volumes!$Q38:$U38,MBN_volumes!$Q$13:$U$13)+MBN_volumes!$O38,0)</f>
        <v>0</v>
      </c>
      <c r="AB38" s="286">
        <f>IF(AB$11=$D$6, MBN_volumes!$M38,0)</f>
        <v>0</v>
      </c>
      <c r="AC38" s="131"/>
      <c r="AD38" s="287">
        <f t="shared" si="22"/>
        <v>0</v>
      </c>
      <c r="AE38" s="287">
        <f t="shared" si="19"/>
        <v>0</v>
      </c>
      <c r="AF38" s="287">
        <f t="shared" ca="1" si="19"/>
        <v>191056.78636627371</v>
      </c>
      <c r="AG38" s="287">
        <f t="shared" si="19"/>
        <v>0</v>
      </c>
      <c r="AH38" s="287">
        <f t="shared" si="19"/>
        <v>0</v>
      </c>
      <c r="AI38" s="287">
        <f t="shared" si="19"/>
        <v>0</v>
      </c>
      <c r="AJ38" s="287">
        <f t="shared" si="19"/>
        <v>0</v>
      </c>
      <c r="AK38" s="131"/>
      <c r="AL38" s="287">
        <f t="shared" ca="1" si="23"/>
        <v>191056.78636627371</v>
      </c>
    </row>
    <row r="39" spans="1:38" s="265" customFormat="1">
      <c r="F39" s="12"/>
      <c r="G39" s="103"/>
      <c r="H39" s="18"/>
      <c r="I39" s="18"/>
      <c r="J39" s="103"/>
      <c r="K39" s="18"/>
      <c r="L39" s="18"/>
      <c r="M39" s="103"/>
      <c r="N39" s="18"/>
      <c r="O39" s="18"/>
      <c r="P39" s="103"/>
      <c r="Q39" s="18"/>
      <c r="R39" s="18"/>
      <c r="S39" s="103"/>
      <c r="T39" s="18"/>
      <c r="U39" s="18"/>
      <c r="V39" s="103"/>
      <c r="W39" s="18"/>
      <c r="X39" s="18"/>
      <c r="Y39" s="103"/>
      <c r="Z39" s="18"/>
      <c r="AA39" s="18"/>
      <c r="AB39" s="103"/>
      <c r="AD39" s="110"/>
      <c r="AE39" s="110"/>
      <c r="AF39" s="110"/>
      <c r="AG39" s="110"/>
      <c r="AH39" s="110"/>
      <c r="AI39" s="110"/>
      <c r="AJ39" s="110"/>
      <c r="AL39" s="110"/>
    </row>
    <row r="40" spans="1:38">
      <c r="D40" s="265"/>
      <c r="F40" s="12"/>
      <c r="G40" s="103"/>
      <c r="H40" s="18"/>
      <c r="I40" s="18"/>
      <c r="J40" s="103"/>
      <c r="K40" s="18"/>
      <c r="L40" s="18"/>
      <c r="M40" s="103"/>
      <c r="N40" s="18"/>
      <c r="O40" s="18"/>
      <c r="P40" s="103"/>
      <c r="Q40" s="18"/>
      <c r="R40" s="18"/>
      <c r="S40" s="103"/>
      <c r="T40" s="18"/>
      <c r="U40" s="18"/>
      <c r="V40" s="103"/>
      <c r="W40" s="18"/>
      <c r="X40" s="18"/>
      <c r="Y40" s="103"/>
      <c r="Z40" s="18"/>
      <c r="AA40" s="18"/>
      <c r="AB40" s="103"/>
      <c r="AC40" s="265"/>
      <c r="AD40" s="110"/>
      <c r="AE40" s="110"/>
      <c r="AF40" s="110"/>
      <c r="AG40" s="110"/>
      <c r="AH40" s="110"/>
      <c r="AI40" s="110"/>
      <c r="AJ40" s="110"/>
      <c r="AK40" s="265"/>
      <c r="AL40" s="110"/>
    </row>
    <row r="41" spans="1:38" ht="15">
      <c r="A41" s="18"/>
      <c r="B41" s="9" t="s">
        <v>7</v>
      </c>
      <c r="C41" s="18"/>
      <c r="D41" s="18"/>
      <c r="F41" s="12"/>
      <c r="G41" s="103"/>
      <c r="H41" s="18"/>
      <c r="I41" s="18"/>
      <c r="J41" s="103"/>
      <c r="K41" s="18"/>
      <c r="L41" s="18"/>
      <c r="M41" s="103"/>
      <c r="N41" s="18"/>
      <c r="O41" s="18"/>
      <c r="P41" s="103"/>
      <c r="Q41" s="18"/>
      <c r="R41" s="18"/>
      <c r="S41" s="103"/>
      <c r="T41" s="18"/>
      <c r="U41" s="18"/>
      <c r="V41" s="103"/>
      <c r="W41" s="18"/>
      <c r="X41" s="18"/>
      <c r="Y41" s="103"/>
      <c r="Z41" s="18"/>
      <c r="AA41" s="18"/>
      <c r="AB41" s="103"/>
      <c r="AC41" s="265"/>
      <c r="AD41" s="110"/>
      <c r="AE41" s="110"/>
      <c r="AF41" s="110"/>
      <c r="AG41" s="110"/>
      <c r="AH41" s="110"/>
      <c r="AI41" s="110"/>
      <c r="AJ41" s="110"/>
      <c r="AK41" s="265"/>
      <c r="AL41" s="110"/>
    </row>
    <row r="42" spans="1:38">
      <c r="C42" s="10" t="s">
        <v>8</v>
      </c>
      <c r="D42" s="265"/>
      <c r="F42" s="12"/>
      <c r="G42" s="103"/>
      <c r="H42" s="18"/>
      <c r="I42" s="18"/>
      <c r="J42" s="103"/>
      <c r="K42" s="18"/>
      <c r="L42" s="18"/>
      <c r="M42" s="103"/>
      <c r="N42" s="18"/>
      <c r="O42" s="18"/>
      <c r="P42" s="103"/>
      <c r="Q42" s="18"/>
      <c r="R42" s="18"/>
      <c r="S42" s="103"/>
      <c r="T42" s="18"/>
      <c r="U42" s="18"/>
      <c r="V42" s="103"/>
      <c r="W42" s="18"/>
      <c r="X42" s="18"/>
      <c r="Y42" s="103"/>
      <c r="Z42" s="18"/>
      <c r="AA42" s="18"/>
      <c r="AB42" s="103"/>
      <c r="AC42" s="265"/>
      <c r="AD42" s="110"/>
      <c r="AE42" s="110"/>
      <c r="AF42" s="110"/>
      <c r="AG42" s="110"/>
      <c r="AH42" s="110"/>
      <c r="AI42" s="110"/>
      <c r="AJ42" s="110"/>
      <c r="AK42" s="265"/>
      <c r="AL42" s="110"/>
    </row>
    <row r="43" spans="1:38">
      <c r="D43" s="265" t="s">
        <v>9</v>
      </c>
      <c r="F43" s="12"/>
      <c r="G43" s="103"/>
      <c r="H43" s="288">
        <f>IF(H$11=$D$6, MBN_volumes!$J43*MBN_volumes!$K43,0)</f>
        <v>0</v>
      </c>
      <c r="I43" s="285">
        <f>IF(I$11=IF($D43=$A$5, $D$5, IF(OR($D43="ESV observed compliance", $D43 = $A$7),$D$7, $D$6)), SUMPRODUCT(MBN_volumes!$Q43:$U43,MBN_volumes!$Q$13:$U$13)+MBN_volumes!$O43,0)</f>
        <v>0</v>
      </c>
      <c r="J43" s="286">
        <f>IF(J$11=$D$6, MBN_volumes!$M43,0)</f>
        <v>0</v>
      </c>
      <c r="K43" s="285">
        <f>IF(K$11=$D$6, MBN_volumes!$J43*MBN_volumes!$K43,0)</f>
        <v>0</v>
      </c>
      <c r="L43" s="285">
        <f>IF(L$11=IF($D43=$A$5, $D$5, IF(OR($D43="ESV observed compliance", $D43 = $A$7),$D$7, $D$6)), SUMPRODUCT(MBN_volumes!$Q43:$U43,MBN_volumes!$Q$13:$U$13)+MBN_volumes!$O43,0)</f>
        <v>0</v>
      </c>
      <c r="M43" s="286">
        <f>IF(M$11=$D$6, MBN_volumes!$M43,0)</f>
        <v>0</v>
      </c>
      <c r="N43" s="285">
        <f>IF(N$11=$D$6, MBN_volumes!$J43*MBN_volumes!$K43,0)</f>
        <v>1159366.9999999946</v>
      </c>
      <c r="O43" s="285">
        <f ca="1">IF(O$11=IF($D43=$A$5, $D$5, IF(OR($D43="ESV observed compliance", $D43 = $A$7),$D$7, $D$6)), SUMPRODUCT(MBN_volumes!$Q43:$U43,MBN_volumes!$Q$13:$U$13)+MBN_volumes!$O43,0)</f>
        <v>1233331.6093824455</v>
      </c>
      <c r="P43" s="286">
        <f>IF(P$11=$D$6, MBN_volumes!$M43,0)</f>
        <v>0</v>
      </c>
      <c r="Q43" s="285">
        <f>IF(Q$11=$D$6, MBN_volumes!$J43*MBN_volumes!$K43,0)</f>
        <v>0</v>
      </c>
      <c r="R43" s="285">
        <f>IF(R$11=IF($D43=$A$5, $D$5, IF(OR($D43="ESV observed compliance", $D43 = $A$7),$D$7, $D$6)), SUMPRODUCT(MBN_volumes!$Q43:$U43,MBN_volumes!$Q$13:$U$13)+MBN_volumes!$O43,0)</f>
        <v>0</v>
      </c>
      <c r="S43" s="286">
        <f>IF(S$11=$D$6, MBN_volumes!$M43,0)</f>
        <v>0</v>
      </c>
      <c r="T43" s="285">
        <f>IF(T$11=$D$6, MBN_volumes!$J43*MBN_volumes!$K43,0)</f>
        <v>0</v>
      </c>
      <c r="U43" s="285">
        <f>IF(U$11=IF($D43=$A$5, $D$5, IF(OR($D43="ESV observed compliance", $D43 = $A$7),$D$7, $D$6)), SUMPRODUCT(MBN_volumes!$Q43:$U43,MBN_volumes!$Q$13:$U$13)+MBN_volumes!$O43,0)</f>
        <v>0</v>
      </c>
      <c r="V43" s="286">
        <f>IF(V$11=$D$6, MBN_volumes!$M43,0)</f>
        <v>0</v>
      </c>
      <c r="W43" s="285">
        <f>IF(W$11=$D$6, MBN_volumes!$J43*MBN_volumes!$K43,0)</f>
        <v>0</v>
      </c>
      <c r="X43" s="285">
        <f>IF(X$11=IF($D43=$A$5, $D$5, IF(OR($D43="ESV observed compliance", $D43 = $A$7),$D$7, $D$6)), SUMPRODUCT(MBN_volumes!$Q43:$U43,MBN_volumes!$Q$13:$U$13)+MBN_volumes!$O43,0)</f>
        <v>0</v>
      </c>
      <c r="Y43" s="286">
        <f>IF(Y$11=$D$6, MBN_volumes!$M43,0)</f>
        <v>0</v>
      </c>
      <c r="Z43" s="285">
        <f>IF(Z$11=$D$6, MBN_volumes!$J43*MBN_volumes!$K43,0)</f>
        <v>0</v>
      </c>
      <c r="AA43" s="285">
        <f>IF(AA$11=IF($D43=$A$5, $D$5, IF(OR($D43="ESV observed compliance", $D43 = $A$7),$D$7, $D$6)), SUMPRODUCT(MBN_volumes!$Q43:$U43,MBN_volumes!$Q$13:$U$13)+MBN_volumes!$O43,0)</f>
        <v>0</v>
      </c>
      <c r="AB43" s="286">
        <f>IF(AB$11=$D$6, MBN_volumes!$M43,0)</f>
        <v>0</v>
      </c>
      <c r="AC43" s="131"/>
      <c r="AD43" s="287">
        <f>SUMIF($H$11:$AB$11,AD$11, $H43:$AB43)</f>
        <v>0</v>
      </c>
      <c r="AE43" s="287">
        <f t="shared" ref="AE43:AJ57" si="26">SUMIF($H$11:$AB$11,AE$11, $H43:$AB43)</f>
        <v>0</v>
      </c>
      <c r="AF43" s="287">
        <f t="shared" ca="1" si="26"/>
        <v>2392698.6093824403</v>
      </c>
      <c r="AG43" s="287">
        <f t="shared" si="26"/>
        <v>0</v>
      </c>
      <c r="AH43" s="287">
        <f t="shared" si="26"/>
        <v>0</v>
      </c>
      <c r="AI43" s="287">
        <f t="shared" si="26"/>
        <v>0</v>
      </c>
      <c r="AJ43" s="287">
        <f t="shared" si="26"/>
        <v>0</v>
      </c>
      <c r="AK43" s="131"/>
      <c r="AL43" s="287">
        <f t="shared" ref="AL43" ca="1" si="27">SUM(AD43:AJ43)</f>
        <v>2392698.6093824403</v>
      </c>
    </row>
    <row r="44" spans="1:38">
      <c r="D44" s="265" t="s">
        <v>10</v>
      </c>
      <c r="F44" s="12"/>
      <c r="G44" s="103"/>
      <c r="H44" s="288">
        <f>IF(H$11=$D$6, MBN_volumes!$J44*MBN_volumes!$K44,0)</f>
        <v>0</v>
      </c>
      <c r="I44" s="285">
        <f>IF(I$11=IF($D44=$A$5, $D$5, IF(OR($D44="ESV observed compliance", $D44 = $A$7),$D$7, $D$6)), SUMPRODUCT(MBN_volumes!$Q44:$U44,MBN_volumes!$Q$13:$U$13)+MBN_volumes!$O44,0)</f>
        <v>0</v>
      </c>
      <c r="J44" s="286">
        <f>IF(J$11=$D$6, MBN_volumes!$M44,0)</f>
        <v>0</v>
      </c>
      <c r="K44" s="285">
        <f>IF(K$11=$D$6, MBN_volumes!$J44*MBN_volumes!$K44,0)</f>
        <v>0</v>
      </c>
      <c r="L44" s="285">
        <f>IF(L$11=IF($D44=$A$5, $D$5, IF(OR($D44="ESV observed compliance", $D44 = $A$7),$D$7, $D$6)), SUMPRODUCT(MBN_volumes!$Q44:$U44,MBN_volumes!$Q$13:$U$13)+MBN_volumes!$O44,0)</f>
        <v>0</v>
      </c>
      <c r="M44" s="286">
        <f>IF(M$11=$D$6, MBN_volumes!$M44,0)</f>
        <v>0</v>
      </c>
      <c r="N44" s="285">
        <f>IF(N$11=$D$6, MBN_volumes!$J44*MBN_volumes!$K44,0)</f>
        <v>144920.96541040076</v>
      </c>
      <c r="O44" s="285">
        <f ca="1">IF(O$11=IF($D44=$A$5, $D$5, IF(OR($D44="ESV observed compliance", $D44 = $A$7),$D$7, $D$6)), SUMPRODUCT(MBN_volumes!$Q44:$U44,MBN_volumes!$Q$13:$U$13)+MBN_volumes!$O44,0)</f>
        <v>0</v>
      </c>
      <c r="P44" s="286">
        <f>IF(P$11=$D$6, MBN_volumes!$M44,0)</f>
        <v>0</v>
      </c>
      <c r="Q44" s="285">
        <f>IF(Q$11=$D$6, MBN_volumes!$J44*MBN_volumes!$K44,0)</f>
        <v>0</v>
      </c>
      <c r="R44" s="285">
        <f>IF(R$11=IF($D44=$A$5, $D$5, IF(OR($D44="ESV observed compliance", $D44 = $A$7),$D$7, $D$6)), SUMPRODUCT(MBN_volumes!$Q44:$U44,MBN_volumes!$Q$13:$U$13)+MBN_volumes!$O44,0)</f>
        <v>0</v>
      </c>
      <c r="S44" s="286">
        <f>IF(S$11=$D$6, MBN_volumes!$M44,0)</f>
        <v>0</v>
      </c>
      <c r="T44" s="285">
        <f>IF(T$11=$D$6, MBN_volumes!$J44*MBN_volumes!$K44,0)</f>
        <v>0</v>
      </c>
      <c r="U44" s="285">
        <f>IF(U$11=IF($D44=$A$5, $D$5, IF(OR($D44="ESV observed compliance", $D44 = $A$7),$D$7, $D$6)), SUMPRODUCT(MBN_volumes!$Q44:$U44,MBN_volumes!$Q$13:$U$13)+MBN_volumes!$O44,0)</f>
        <v>0</v>
      </c>
      <c r="V44" s="286">
        <f>IF(V$11=$D$6, MBN_volumes!$M44,0)</f>
        <v>0</v>
      </c>
      <c r="W44" s="285">
        <f>IF(W$11=$D$6, MBN_volumes!$J44*MBN_volumes!$K44,0)</f>
        <v>0</v>
      </c>
      <c r="X44" s="285">
        <f>IF(X$11=IF($D44=$A$5, $D$5, IF(OR($D44="ESV observed compliance", $D44 = $A$7),$D$7, $D$6)), SUMPRODUCT(MBN_volumes!$Q44:$U44,MBN_volumes!$Q$13:$U$13)+MBN_volumes!$O44,0)</f>
        <v>0</v>
      </c>
      <c r="Y44" s="286">
        <f>IF(Y$11=$D$6, MBN_volumes!$M44,0)</f>
        <v>0</v>
      </c>
      <c r="Z44" s="285">
        <f>IF(Z$11=$D$6, MBN_volumes!$J44*MBN_volumes!$K44,0)</f>
        <v>0</v>
      </c>
      <c r="AA44" s="285">
        <f>IF(AA$11=IF($D44=$A$5, $D$5, IF(OR($D44="ESV observed compliance", $D44 = $A$7),$D$7, $D$6)), SUMPRODUCT(MBN_volumes!$Q44:$U44,MBN_volumes!$Q$13:$U$13)+MBN_volumes!$O44,0)</f>
        <v>0</v>
      </c>
      <c r="AB44" s="286">
        <f>IF(AB$11=$D$6, MBN_volumes!$M44,0)</f>
        <v>0</v>
      </c>
      <c r="AC44" s="131"/>
      <c r="AD44" s="287">
        <f>SUMIF($H$11:$AB$11,AD$11, $H44:$AB44)</f>
        <v>0</v>
      </c>
      <c r="AE44" s="287">
        <f t="shared" si="26"/>
        <v>0</v>
      </c>
      <c r="AF44" s="287">
        <f t="shared" ca="1" si="26"/>
        <v>144920.96541040076</v>
      </c>
      <c r="AG44" s="287">
        <f t="shared" si="26"/>
        <v>0</v>
      </c>
      <c r="AH44" s="287">
        <f t="shared" si="26"/>
        <v>0</v>
      </c>
      <c r="AI44" s="287">
        <f t="shared" si="26"/>
        <v>0</v>
      </c>
      <c r="AJ44" s="287">
        <f t="shared" si="26"/>
        <v>0</v>
      </c>
      <c r="AK44" s="131"/>
      <c r="AL44" s="287">
        <f t="shared" ref="AL44:AL47" ca="1" si="28">SUM(AD44:AJ44)</f>
        <v>144920.96541040076</v>
      </c>
    </row>
    <row r="45" spans="1:38">
      <c r="D45" s="265" t="s">
        <v>167</v>
      </c>
      <c r="F45" s="12"/>
      <c r="G45" s="103"/>
      <c r="H45" s="288">
        <f>IF(H$11=$D$6, MBN_volumes!$J45*MBN_volumes!$K45,0)</f>
        <v>0</v>
      </c>
      <c r="I45" s="285">
        <f>IF(I$11=IF($D45=$A$5, $D$5, IF(OR($D45="ESV observed compliance", $D45 = $A$7),$D$7, $D$6)), SUMPRODUCT(MBN_volumes!$Q45:$U45,MBN_volumes!$Q$13:$U$13)+MBN_volumes!$O45,0)</f>
        <v>0</v>
      </c>
      <c r="J45" s="286">
        <f>IF(J$11=$D$6, MBN_volumes!$M45,0)</f>
        <v>0</v>
      </c>
      <c r="K45" s="285">
        <f>IF(K$11=$D$6, MBN_volumes!$J45*MBN_volumes!$K45,0)</f>
        <v>0</v>
      </c>
      <c r="L45" s="285">
        <f>IF(L$11=IF($D45=$A$5, $D$5, IF(OR($D45="ESV observed compliance", $D45 = $A$7),$D$7, $D$6)), SUMPRODUCT(MBN_volumes!$Q45:$U45,MBN_volumes!$Q$13:$U$13)+MBN_volumes!$O45,0)</f>
        <v>0</v>
      </c>
      <c r="M45" s="286">
        <f>IF(M$11=$D$6, MBN_volumes!$M45,0)</f>
        <v>0</v>
      </c>
      <c r="N45" s="285">
        <f>IF(N$11=$D$6, MBN_volumes!$J45*MBN_volumes!$K45,0)</f>
        <v>0</v>
      </c>
      <c r="O45" s="285">
        <f ca="1">IF(O$11=IF($D45=$A$5, $D$5, IF(OR($D45="ESV observed compliance", $D45 = $A$7),$D$7, $D$6)), SUMPRODUCT(MBN_volumes!$Q45:$U45,MBN_volumes!$Q$13:$U$13)+MBN_volumes!$O45,0)</f>
        <v>0</v>
      </c>
      <c r="P45" s="286">
        <f>IF(P$11=$D$6, MBN_volumes!$M45,0)</f>
        <v>0</v>
      </c>
      <c r="Q45" s="285">
        <f>IF(Q$11=$D$6, MBN_volumes!$J45*MBN_volumes!$K45,0)</f>
        <v>0</v>
      </c>
      <c r="R45" s="285">
        <f>IF(R$11=IF($D45=$A$5, $D$5, IF(OR($D45="ESV observed compliance", $D45 = $A$7),$D$7, $D$6)), SUMPRODUCT(MBN_volumes!$Q45:$U45,MBN_volumes!$Q$13:$U$13)+MBN_volumes!$O45,0)</f>
        <v>0</v>
      </c>
      <c r="S45" s="286">
        <f>IF(S$11=$D$6, MBN_volumes!$M45,0)</f>
        <v>0</v>
      </c>
      <c r="T45" s="285">
        <f>IF(T$11=$D$6, MBN_volumes!$J45*MBN_volumes!$K45,0)</f>
        <v>0</v>
      </c>
      <c r="U45" s="285">
        <f>IF(U$11=IF($D45=$A$5, $D$5, IF(OR($D45="ESV observed compliance", $D45 = $A$7),$D$7, $D$6)), SUMPRODUCT(MBN_volumes!$Q45:$U45,MBN_volumes!$Q$13:$U$13)+MBN_volumes!$O45,0)</f>
        <v>0</v>
      </c>
      <c r="V45" s="286">
        <f>IF(V$11=$D$6, MBN_volumes!$M45,0)</f>
        <v>0</v>
      </c>
      <c r="W45" s="285">
        <f>IF(W$11=$D$6, MBN_volumes!$J45*MBN_volumes!$K45,0)</f>
        <v>0</v>
      </c>
      <c r="X45" s="285">
        <f>IF(X$11=IF($D45=$A$5, $D$5, IF(OR($D45="ESV observed compliance", $D45 = $A$7),$D$7, $D$6)), SUMPRODUCT(MBN_volumes!$Q45:$U45,MBN_volumes!$Q$13:$U$13)+MBN_volumes!$O45,0)</f>
        <v>0</v>
      </c>
      <c r="Y45" s="286">
        <f>IF(Y$11=$D$6, MBN_volumes!$M45,0)</f>
        <v>0</v>
      </c>
      <c r="Z45" s="285">
        <f>IF(Z$11=$D$6, MBN_volumes!$J45*MBN_volumes!$K45,0)</f>
        <v>0</v>
      </c>
      <c r="AA45" s="285">
        <f>IF(AA$11=IF($D45=$A$5, $D$5, IF(OR($D45="ESV observed compliance", $D45 = $A$7),$D$7, $D$6)), SUMPRODUCT(MBN_volumes!$Q45:$U45,MBN_volumes!$Q$13:$U$13)+MBN_volumes!$O45,0)</f>
        <v>0</v>
      </c>
      <c r="AB45" s="286">
        <f>IF(AB$11=$D$6, MBN_volumes!$M45,0)</f>
        <v>0</v>
      </c>
      <c r="AC45" s="131"/>
      <c r="AD45" s="287">
        <f>SUMIF($H$11:$AB$11,AD$11, $H45:$AB45)</f>
        <v>0</v>
      </c>
      <c r="AE45" s="287">
        <f t="shared" si="26"/>
        <v>0</v>
      </c>
      <c r="AF45" s="287">
        <f t="shared" ca="1" si="26"/>
        <v>0</v>
      </c>
      <c r="AG45" s="287">
        <f t="shared" si="26"/>
        <v>0</v>
      </c>
      <c r="AH45" s="287">
        <f t="shared" si="26"/>
        <v>0</v>
      </c>
      <c r="AI45" s="287">
        <f t="shared" si="26"/>
        <v>0</v>
      </c>
      <c r="AJ45" s="287">
        <f t="shared" si="26"/>
        <v>0</v>
      </c>
      <c r="AK45" s="131"/>
      <c r="AL45" s="287">
        <f t="shared" ca="1" si="28"/>
        <v>0</v>
      </c>
    </row>
    <row r="46" spans="1:38">
      <c r="D46" s="265" t="s">
        <v>11</v>
      </c>
      <c r="F46" s="12"/>
      <c r="G46" s="103"/>
      <c r="H46" s="288">
        <f>IF(H$11=$D$6, MBN_volumes!$J46*MBN_volumes!$K46,0)</f>
        <v>0</v>
      </c>
      <c r="I46" s="285">
        <f>IF(I$11=IF($D46=$A$5, $D$5, IF(OR($D46="ESV observed compliance", $D46 = $A$7),$D$7, $D$6)), SUMPRODUCT(MBN_volumes!$Q46:$U46,MBN_volumes!$Q$13:$U$13)+MBN_volumes!$O46,0)</f>
        <v>0</v>
      </c>
      <c r="J46" s="286">
        <f>IF(J$11=$D$6, MBN_volumes!$M46,0)</f>
        <v>0</v>
      </c>
      <c r="K46" s="285">
        <f>IF(K$11=$D$6, MBN_volumes!$J46*MBN_volumes!$K46,0)</f>
        <v>0</v>
      </c>
      <c r="L46" s="285">
        <f>IF(L$11=IF($D46=$A$5, $D$5, IF(OR($D46="ESV observed compliance", $D46 = $A$7),$D$7, $D$6)), SUMPRODUCT(MBN_volumes!$Q46:$U46,MBN_volumes!$Q$13:$U$13)+MBN_volumes!$O46,0)</f>
        <v>0</v>
      </c>
      <c r="M46" s="286">
        <f>IF(M$11=$D$6, MBN_volumes!$M46,0)</f>
        <v>0</v>
      </c>
      <c r="N46" s="285">
        <f>IF(N$11=$D$6, MBN_volumes!$J46*MBN_volumes!$K46,0)</f>
        <v>133618.6370854995</v>
      </c>
      <c r="O46" s="285">
        <f ca="1">IF(O$11=IF($D46=$A$5, $D$5, IF(OR($D46="ESV observed compliance", $D46 = $A$7),$D$7, $D$6)), SUMPRODUCT(MBN_volumes!$Q46:$U46,MBN_volumes!$Q$13:$U$13)+MBN_volumes!$O46,0)</f>
        <v>0</v>
      </c>
      <c r="P46" s="286">
        <f>IF(P$11=$D$6, MBN_volumes!$M46,0)</f>
        <v>0</v>
      </c>
      <c r="Q46" s="285">
        <f>IF(Q$11=$D$6, MBN_volumes!$J46*MBN_volumes!$K46,0)</f>
        <v>0</v>
      </c>
      <c r="R46" s="285">
        <f>IF(R$11=IF($D46=$A$5, $D$5, IF(OR($D46="ESV observed compliance", $D46 = $A$7),$D$7, $D$6)), SUMPRODUCT(MBN_volumes!$Q46:$U46,MBN_volumes!$Q$13:$U$13)+MBN_volumes!$O46,0)</f>
        <v>0</v>
      </c>
      <c r="S46" s="286">
        <f>IF(S$11=$D$6, MBN_volumes!$M46,0)</f>
        <v>0</v>
      </c>
      <c r="T46" s="285">
        <f>IF(T$11=$D$6, MBN_volumes!$J46*MBN_volumes!$K46,0)</f>
        <v>0</v>
      </c>
      <c r="U46" s="285">
        <f>IF(U$11=IF($D46=$A$5, $D$5, IF(OR($D46="ESV observed compliance", $D46 = $A$7),$D$7, $D$6)), SUMPRODUCT(MBN_volumes!$Q46:$U46,MBN_volumes!$Q$13:$U$13)+MBN_volumes!$O46,0)</f>
        <v>0</v>
      </c>
      <c r="V46" s="286">
        <f>IF(V$11=$D$6, MBN_volumes!$M46,0)</f>
        <v>0</v>
      </c>
      <c r="W46" s="285">
        <f>IF(W$11=$D$6, MBN_volumes!$J46*MBN_volumes!$K46,0)</f>
        <v>0</v>
      </c>
      <c r="X46" s="285">
        <f>IF(X$11=IF($D46=$A$5, $D$5, IF(OR($D46="ESV observed compliance", $D46 = $A$7),$D$7, $D$6)), SUMPRODUCT(MBN_volumes!$Q46:$U46,MBN_volumes!$Q$13:$U$13)+MBN_volumes!$O46,0)</f>
        <v>0</v>
      </c>
      <c r="Y46" s="286">
        <f>IF(Y$11=$D$6, MBN_volumes!$M46,0)</f>
        <v>0</v>
      </c>
      <c r="Z46" s="285">
        <f>IF(Z$11=$D$6, MBN_volumes!$J46*MBN_volumes!$K46,0)</f>
        <v>0</v>
      </c>
      <c r="AA46" s="285">
        <f>IF(AA$11=IF($D46=$A$5, $D$5, IF(OR($D46="ESV observed compliance", $D46 = $A$7),$D$7, $D$6)), SUMPRODUCT(MBN_volumes!$Q46:$U46,MBN_volumes!$Q$13:$U$13)+MBN_volumes!$O46,0)</f>
        <v>0</v>
      </c>
      <c r="AB46" s="286">
        <f>IF(AB$11=$D$6, MBN_volumes!$M46,0)</f>
        <v>0</v>
      </c>
      <c r="AC46" s="131"/>
      <c r="AD46" s="287">
        <f>SUMIF($H$11:$AB$11,AD$11, $H46:$AB46)</f>
        <v>0</v>
      </c>
      <c r="AE46" s="287">
        <f t="shared" si="26"/>
        <v>0</v>
      </c>
      <c r="AF46" s="287">
        <f t="shared" ca="1" si="26"/>
        <v>133618.6370854995</v>
      </c>
      <c r="AG46" s="287">
        <f t="shared" si="26"/>
        <v>0</v>
      </c>
      <c r="AH46" s="287">
        <f t="shared" si="26"/>
        <v>0</v>
      </c>
      <c r="AI46" s="287">
        <f t="shared" si="26"/>
        <v>0</v>
      </c>
      <c r="AJ46" s="287">
        <f t="shared" si="26"/>
        <v>0</v>
      </c>
      <c r="AK46" s="131"/>
      <c r="AL46" s="287">
        <f t="shared" ca="1" si="28"/>
        <v>133618.6370854995</v>
      </c>
    </row>
    <row r="47" spans="1:38">
      <c r="D47" s="265" t="s">
        <v>21</v>
      </c>
      <c r="F47" s="12"/>
      <c r="G47" s="103"/>
      <c r="H47" s="288">
        <f>IF(H$11=$D$6, MBN_volumes!$J47*MBN_volumes!$K47,0)</f>
        <v>0</v>
      </c>
      <c r="I47" s="285">
        <f>IF(I$11=IF($D47=$A$5, $D$5, IF(OR($D47="ESV observed compliance", $D47 = $A$7),$D$7, $D$6)), SUMPRODUCT(MBN_volumes!$Q47:$U47,MBN_volumes!$Q$13:$U$13)+MBN_volumes!$O47,0)</f>
        <v>0</v>
      </c>
      <c r="J47" s="286">
        <f>IF(J$11=$D$6, MBN_volumes!$M47,0)</f>
        <v>0</v>
      </c>
      <c r="K47" s="285">
        <f>IF(K$11=$D$6, MBN_volumes!$J47*MBN_volumes!$K47,0)</f>
        <v>0</v>
      </c>
      <c r="L47" s="285">
        <f>IF(L$11=IF($D47=$A$5, $D$5, IF(OR($D47="ESV observed compliance", $D47 = $A$7),$D$7, $D$6)), SUMPRODUCT(MBN_volumes!$Q47:$U47,MBN_volumes!$Q$13:$U$13)+MBN_volumes!$O47,0)</f>
        <v>0</v>
      </c>
      <c r="M47" s="286">
        <f>IF(M$11=$D$6, MBN_volumes!$M47,0)</f>
        <v>0</v>
      </c>
      <c r="N47" s="285">
        <f>IF(N$11=$D$6, MBN_volumes!$J47*MBN_volumes!$K47,0)</f>
        <v>131460.14731517999</v>
      </c>
      <c r="O47" s="285">
        <f ca="1">IF(O$11=IF($D47=$A$5, $D$5, IF(OR($D47="ESV observed compliance", $D47 = $A$7),$D$7, $D$6)), SUMPRODUCT(MBN_volumes!$Q47:$U47,MBN_volumes!$Q$13:$U$13)+MBN_volumes!$O47,0)</f>
        <v>0</v>
      </c>
      <c r="P47" s="286">
        <f>IF(P$11=$D$6, MBN_volumes!$M47,0)</f>
        <v>0</v>
      </c>
      <c r="Q47" s="285">
        <f>IF(Q$11=$D$6, MBN_volumes!$J47*MBN_volumes!$K47,0)</f>
        <v>0</v>
      </c>
      <c r="R47" s="285">
        <f>IF(R$11=IF($D47=$A$5, $D$5, IF(OR($D47="ESV observed compliance", $D47 = $A$7),$D$7, $D$6)), SUMPRODUCT(MBN_volumes!$Q47:$U47,MBN_volumes!$Q$13:$U$13)+MBN_volumes!$O47,0)</f>
        <v>0</v>
      </c>
      <c r="S47" s="286">
        <f>IF(S$11=$D$6, MBN_volumes!$M47,0)</f>
        <v>0</v>
      </c>
      <c r="T47" s="285">
        <f>IF(T$11=$D$6, MBN_volumes!$J47*MBN_volumes!$K47,0)</f>
        <v>0</v>
      </c>
      <c r="U47" s="285">
        <f>IF(U$11=IF($D47=$A$5, $D$5, IF(OR($D47="ESV observed compliance", $D47 = $A$7),$D$7, $D$6)), SUMPRODUCT(MBN_volumes!$Q47:$U47,MBN_volumes!$Q$13:$U$13)+MBN_volumes!$O47,0)</f>
        <v>0</v>
      </c>
      <c r="V47" s="286">
        <f>IF(V$11=$D$6, MBN_volumes!$M47,0)</f>
        <v>0</v>
      </c>
      <c r="W47" s="285">
        <f>IF(W$11=$D$6, MBN_volumes!$J47*MBN_volumes!$K47,0)</f>
        <v>0</v>
      </c>
      <c r="X47" s="285">
        <f>IF(X$11=IF($D47=$A$5, $D$5, IF(OR($D47="ESV observed compliance", $D47 = $A$7),$D$7, $D$6)), SUMPRODUCT(MBN_volumes!$Q47:$U47,MBN_volumes!$Q$13:$U$13)+MBN_volumes!$O47,0)</f>
        <v>0</v>
      </c>
      <c r="Y47" s="286">
        <f>IF(Y$11=$D$6, MBN_volumes!$M47,0)</f>
        <v>0</v>
      </c>
      <c r="Z47" s="285">
        <f>IF(Z$11=$D$6, MBN_volumes!$J47*MBN_volumes!$K47,0)</f>
        <v>0</v>
      </c>
      <c r="AA47" s="285">
        <f>IF(AA$11=IF($D47=$A$5, $D$5, IF(OR($D47="ESV observed compliance", $D47 = $A$7),$D$7, $D$6)), SUMPRODUCT(MBN_volumes!$Q47:$U47,MBN_volumes!$Q$13:$U$13)+MBN_volumes!$O47,0)</f>
        <v>0</v>
      </c>
      <c r="AB47" s="286">
        <f>IF(AB$11=$D$6, MBN_volumes!$M47,0)</f>
        <v>0</v>
      </c>
      <c r="AC47" s="131"/>
      <c r="AD47" s="287">
        <f>SUMIF($H$11:$AB$11,AD$11, $H47:$AB47)</f>
        <v>0</v>
      </c>
      <c r="AE47" s="287">
        <f t="shared" si="26"/>
        <v>0</v>
      </c>
      <c r="AF47" s="287">
        <f t="shared" ca="1" si="26"/>
        <v>131460.14731517999</v>
      </c>
      <c r="AG47" s="287">
        <f t="shared" si="26"/>
        <v>0</v>
      </c>
      <c r="AH47" s="287">
        <f t="shared" si="26"/>
        <v>0</v>
      </c>
      <c r="AI47" s="287">
        <f t="shared" si="26"/>
        <v>0</v>
      </c>
      <c r="AJ47" s="287">
        <f t="shared" si="26"/>
        <v>0</v>
      </c>
      <c r="AK47" s="131"/>
      <c r="AL47" s="287">
        <f t="shared" ca="1" si="28"/>
        <v>131460.14731517999</v>
      </c>
    </row>
    <row r="48" spans="1:38">
      <c r="D48" s="265" t="s">
        <v>22</v>
      </c>
      <c r="F48" s="12"/>
      <c r="G48" s="103"/>
      <c r="H48" s="288">
        <f>IF(H$11=$D$6, MBN_volumes!$J48*MBN_volumes!$K48,0)</f>
        <v>0</v>
      </c>
      <c r="I48" s="285">
        <f>IF(I$11=IF($D48=$A$5, $D$5, IF(OR($D48="ESV observed compliance", $D48 = $A$7),$D$7, $D$6)), SUMPRODUCT(MBN_volumes!$Q48:$U48,MBN_volumes!$Q$13:$U$13)+MBN_volumes!$O48,0)</f>
        <v>0</v>
      </c>
      <c r="J48" s="286">
        <f>IF(J$11=$D$6, MBN_volumes!$M48,0)</f>
        <v>0</v>
      </c>
      <c r="K48" s="285">
        <f>IF(K$11=$D$6, MBN_volumes!$J48*MBN_volumes!$K48,0)</f>
        <v>0</v>
      </c>
      <c r="L48" s="285">
        <f>IF(L$11=IF($D48=$A$5, $D$5, IF(OR($D48="ESV observed compliance", $D48 = $A$7),$D$7, $D$6)), SUMPRODUCT(MBN_volumes!$Q48:$U48,MBN_volumes!$Q$13:$U$13)+MBN_volumes!$O48,0)</f>
        <v>0</v>
      </c>
      <c r="M48" s="286">
        <f>IF(M$11=$D$6, MBN_volumes!$M48,0)</f>
        <v>0</v>
      </c>
      <c r="N48" s="285">
        <f>IF(N$11=$D$6, MBN_volumes!$J48*MBN_volumes!$K48,0)</f>
        <v>0</v>
      </c>
      <c r="O48" s="285">
        <f ca="1">IF(O$11=IF($D48=$A$5, $D$5, IF(OR($D48="ESV observed compliance", $D48 = $A$7),$D$7, $D$6)), SUMPRODUCT(MBN_volumes!$Q48:$U48,MBN_volumes!$Q$13:$U$13)+MBN_volumes!$O48,0)</f>
        <v>0</v>
      </c>
      <c r="P48" s="286">
        <f>IF(P$11=$D$6, MBN_volumes!$M48,0)</f>
        <v>0</v>
      </c>
      <c r="Q48" s="285">
        <f>IF(Q$11=$D$6, MBN_volumes!$J48*MBN_volumes!$K48,0)</f>
        <v>0</v>
      </c>
      <c r="R48" s="285">
        <f>IF(R$11=IF($D48=$A$5, $D$5, IF(OR($D48="ESV observed compliance", $D48 = $A$7),$D$7, $D$6)), SUMPRODUCT(MBN_volumes!$Q48:$U48,MBN_volumes!$Q$13:$U$13)+MBN_volumes!$O48,0)</f>
        <v>0</v>
      </c>
      <c r="S48" s="286">
        <f>IF(S$11=$D$6, MBN_volumes!$M48,0)</f>
        <v>0</v>
      </c>
      <c r="T48" s="285">
        <f>IF(T$11=$D$6, MBN_volumes!$J48*MBN_volumes!$K48,0)</f>
        <v>0</v>
      </c>
      <c r="U48" s="285">
        <f>IF(U$11=IF($D48=$A$5, $D$5, IF(OR($D48="ESV observed compliance", $D48 = $A$7),$D$7, $D$6)), SUMPRODUCT(MBN_volumes!$Q48:$U48,MBN_volumes!$Q$13:$U$13)+MBN_volumes!$O48,0)</f>
        <v>0</v>
      </c>
      <c r="V48" s="286">
        <f>IF(V$11=$D$6, MBN_volumes!$M48,0)</f>
        <v>0</v>
      </c>
      <c r="W48" s="285">
        <f>IF(W$11=$D$6, MBN_volumes!$J48*MBN_volumes!$K48,0)</f>
        <v>0</v>
      </c>
      <c r="X48" s="285">
        <f>IF(X$11=IF($D48=$A$5, $D$5, IF(OR($D48="ESV observed compliance", $D48 = $A$7),$D$7, $D$6)), SUMPRODUCT(MBN_volumes!$Q48:$U48,MBN_volumes!$Q$13:$U$13)+MBN_volumes!$O48,0)</f>
        <v>0</v>
      </c>
      <c r="Y48" s="286">
        <f>IF(Y$11=$D$6, MBN_volumes!$M48,0)</f>
        <v>0</v>
      </c>
      <c r="Z48" s="285">
        <f>IF(Z$11=$D$6, MBN_volumes!$J48*MBN_volumes!$K48,0)</f>
        <v>0</v>
      </c>
      <c r="AA48" s="285">
        <f>IF(AA$11=IF($D48=$A$5, $D$5, IF(OR($D48="ESV observed compliance", $D48 = $A$7),$D$7, $D$6)), SUMPRODUCT(MBN_volumes!$Q48:$U48,MBN_volumes!$Q$13:$U$13)+MBN_volumes!$O48,0)</f>
        <v>0</v>
      </c>
      <c r="AB48" s="286">
        <f>IF(AB$11=$D$6, MBN_volumes!$M48,0)</f>
        <v>0</v>
      </c>
      <c r="AC48" s="131"/>
      <c r="AD48" s="287">
        <f t="shared" ref="AD48:AJ61" si="29">SUMIF($H$11:$AB$11,AD$11, $H48:$AB48)</f>
        <v>0</v>
      </c>
      <c r="AE48" s="287">
        <f t="shared" si="26"/>
        <v>0</v>
      </c>
      <c r="AF48" s="287">
        <f t="shared" ca="1" si="26"/>
        <v>0</v>
      </c>
      <c r="AG48" s="287">
        <f t="shared" si="26"/>
        <v>0</v>
      </c>
      <c r="AH48" s="287">
        <f t="shared" si="26"/>
        <v>0</v>
      </c>
      <c r="AI48" s="287">
        <f t="shared" si="26"/>
        <v>0</v>
      </c>
      <c r="AJ48" s="287">
        <f t="shared" si="26"/>
        <v>0</v>
      </c>
      <c r="AK48" s="131"/>
      <c r="AL48" s="287">
        <f t="shared" ref="AL48:AL61" ca="1" si="30">SUM(AD48:AJ48)</f>
        <v>0</v>
      </c>
    </row>
    <row r="49" spans="1:16373">
      <c r="D49" s="265" t="s">
        <v>12</v>
      </c>
      <c r="F49" s="12"/>
      <c r="G49" s="103"/>
      <c r="H49" s="288">
        <f>IF(H$11=$D$6, MBN_volumes!$J49*MBN_volumes!$K49,0)</f>
        <v>0</v>
      </c>
      <c r="I49" s="285">
        <f>IF(I$11=IF($D49=$A$5, $D$5, IF(OR($D49="ESV observed compliance", $D49 = $A$7),$D$7, $D$6)), SUMPRODUCT(MBN_volumes!$Q49:$U49,MBN_volumes!$Q$13:$U$13)+MBN_volumes!$O49,0)</f>
        <v>0</v>
      </c>
      <c r="J49" s="286">
        <f>IF(J$11=$D$6, MBN_volumes!$M49,0)</f>
        <v>0</v>
      </c>
      <c r="K49" s="285">
        <f>IF(K$11=$D$6, MBN_volumes!$J49*MBN_volumes!$K49,0)</f>
        <v>0</v>
      </c>
      <c r="L49" s="285">
        <f>IF(L$11=IF($D49=$A$5, $D$5, IF(OR($D49="ESV observed compliance", $D49 = $A$7),$D$7, $D$6)), SUMPRODUCT(MBN_volumes!$Q49:$U49,MBN_volumes!$Q$13:$U$13)+MBN_volumes!$O49,0)</f>
        <v>0</v>
      </c>
      <c r="M49" s="286">
        <f>IF(M$11=$D$6, MBN_volumes!$M49,0)</f>
        <v>0</v>
      </c>
      <c r="N49" s="285">
        <f>IF(N$11=$D$6, MBN_volumes!$J49*MBN_volumes!$K49,0)</f>
        <v>0</v>
      </c>
      <c r="O49" s="285">
        <f ca="1">IF(O$11=IF($D49=$A$5, $D$5, IF(OR($D49="ESV observed compliance", $D49 = $A$7),$D$7, $D$6)), SUMPRODUCT(MBN_volumes!$Q49:$U49,MBN_volumes!$Q$13:$U$13)+MBN_volumes!$O49,0)</f>
        <v>0</v>
      </c>
      <c r="P49" s="286">
        <f>IF(P$11=$D$6, MBN_volumes!$M49,0)</f>
        <v>0</v>
      </c>
      <c r="Q49" s="285">
        <f>IF(Q$11=$D$6, MBN_volumes!$J49*MBN_volumes!$K49,0)</f>
        <v>0</v>
      </c>
      <c r="R49" s="285">
        <f>IF(R$11=IF($D49=$A$5, $D$5, IF(OR($D49="ESV observed compliance", $D49 = $A$7),$D$7, $D$6)), SUMPRODUCT(MBN_volumes!$Q49:$U49,MBN_volumes!$Q$13:$U$13)+MBN_volumes!$O49,0)</f>
        <v>0</v>
      </c>
      <c r="S49" s="286">
        <f>IF(S$11=$D$6, MBN_volumes!$M49,0)</f>
        <v>0</v>
      </c>
      <c r="T49" s="285">
        <f>IF(T$11=$D$6, MBN_volumes!$J49*MBN_volumes!$K49,0)</f>
        <v>0</v>
      </c>
      <c r="U49" s="285">
        <f>IF(U$11=IF($D49=$A$5, $D$5, IF(OR($D49="ESV observed compliance", $D49 = $A$7),$D$7, $D$6)), SUMPRODUCT(MBN_volumes!$Q49:$U49,MBN_volumes!$Q$13:$U$13)+MBN_volumes!$O49,0)</f>
        <v>0</v>
      </c>
      <c r="V49" s="286">
        <f>IF(V$11=$D$6, MBN_volumes!$M49,0)</f>
        <v>0</v>
      </c>
      <c r="W49" s="285">
        <f>IF(W$11=$D$6, MBN_volumes!$J49*MBN_volumes!$K49,0)</f>
        <v>0</v>
      </c>
      <c r="X49" s="285">
        <f>IF(X$11=IF($D49=$A$5, $D$5, IF(OR($D49="ESV observed compliance", $D49 = $A$7),$D$7, $D$6)), SUMPRODUCT(MBN_volumes!$Q49:$U49,MBN_volumes!$Q$13:$U$13)+MBN_volumes!$O49,0)</f>
        <v>0</v>
      </c>
      <c r="Y49" s="286">
        <f>IF(Y$11=$D$6, MBN_volumes!$M49,0)</f>
        <v>0</v>
      </c>
      <c r="Z49" s="285">
        <f>IF(Z$11=$D$6, MBN_volumes!$J49*MBN_volumes!$K49,0)</f>
        <v>0</v>
      </c>
      <c r="AA49" s="285">
        <f>IF(AA$11=IF($D49=$A$5, $D$5, IF(OR($D49="ESV observed compliance", $D49 = $A$7),$D$7, $D$6)), SUMPRODUCT(MBN_volumes!$Q49:$U49,MBN_volumes!$Q$13:$U$13)+MBN_volumes!$O49,0)</f>
        <v>0</v>
      </c>
      <c r="AB49" s="286">
        <f>IF(AB$11=$D$6, MBN_volumes!$M49,0)</f>
        <v>0</v>
      </c>
      <c r="AC49" s="131"/>
      <c r="AD49" s="287">
        <f t="shared" si="29"/>
        <v>0</v>
      </c>
      <c r="AE49" s="287">
        <f t="shared" si="26"/>
        <v>0</v>
      </c>
      <c r="AF49" s="287">
        <f t="shared" ca="1" si="26"/>
        <v>0</v>
      </c>
      <c r="AG49" s="287">
        <f t="shared" si="26"/>
        <v>0</v>
      </c>
      <c r="AH49" s="287">
        <f t="shared" si="26"/>
        <v>0</v>
      </c>
      <c r="AI49" s="287">
        <f t="shared" si="26"/>
        <v>0</v>
      </c>
      <c r="AJ49" s="287">
        <f t="shared" si="26"/>
        <v>0</v>
      </c>
      <c r="AK49" s="131"/>
      <c r="AL49" s="287">
        <f t="shared" ca="1" si="30"/>
        <v>0</v>
      </c>
    </row>
    <row r="50" spans="1:16373">
      <c r="D50" s="265" t="s">
        <v>13</v>
      </c>
      <c r="F50" s="12"/>
      <c r="G50" s="103"/>
      <c r="H50" s="288">
        <f>IF(H$11=$D$6, MBN_volumes!$J50*MBN_volumes!$K50,0)</f>
        <v>0</v>
      </c>
      <c r="I50" s="285">
        <f>IF(I$11=IF($D50=$A$5, $D$5, IF(OR($D50="ESV observed compliance", $D50 = $A$7),$D$7, $D$6)), SUMPRODUCT(MBN_volumes!$Q50:$U50,MBN_volumes!$Q$13:$U$13)+MBN_volumes!$O50,0)</f>
        <v>0</v>
      </c>
      <c r="J50" s="286">
        <f>IF(J$11=$D$6, MBN_volumes!$M50,0)</f>
        <v>0</v>
      </c>
      <c r="K50" s="285">
        <f>IF(K$11=$D$6, MBN_volumes!$J50*MBN_volumes!$K50,0)</f>
        <v>0</v>
      </c>
      <c r="L50" s="285">
        <f>IF(L$11=IF($D50=$A$5, $D$5, IF(OR($D50="ESV observed compliance", $D50 = $A$7),$D$7, $D$6)), SUMPRODUCT(MBN_volumes!$Q50:$U50,MBN_volumes!$Q$13:$U$13)+MBN_volumes!$O50,0)</f>
        <v>0</v>
      </c>
      <c r="M50" s="286">
        <f>IF(M$11=$D$6, MBN_volumes!$M50,0)</f>
        <v>0</v>
      </c>
      <c r="N50" s="285">
        <f>IF(N$11=$D$6, MBN_volumes!$J50*MBN_volumes!$K50,0)</f>
        <v>48307.303210549209</v>
      </c>
      <c r="O50" s="285">
        <f ca="1">IF(O$11=IF($D50=$A$5, $D$5, IF(OR($D50="ESV observed compliance", $D50 = $A$7),$D$7, $D$6)), SUMPRODUCT(MBN_volumes!$Q50:$U50,MBN_volumes!$Q$13:$U$13)+MBN_volumes!$O50,0)</f>
        <v>0</v>
      </c>
      <c r="P50" s="286">
        <f>IF(P$11=$D$6, MBN_volumes!$M50,0)</f>
        <v>0</v>
      </c>
      <c r="Q50" s="285">
        <f>IF(Q$11=$D$6, MBN_volumes!$J50*MBN_volumes!$K50,0)</f>
        <v>0</v>
      </c>
      <c r="R50" s="285">
        <f>IF(R$11=IF($D50=$A$5, $D$5, IF(OR($D50="ESV observed compliance", $D50 = $A$7),$D$7, $D$6)), SUMPRODUCT(MBN_volumes!$Q50:$U50,MBN_volumes!$Q$13:$U$13)+MBN_volumes!$O50,0)</f>
        <v>0</v>
      </c>
      <c r="S50" s="286">
        <f>IF(S$11=$D$6, MBN_volumes!$M50,0)</f>
        <v>0</v>
      </c>
      <c r="T50" s="285">
        <f>IF(T$11=$D$6, MBN_volumes!$J50*MBN_volumes!$K50,0)</f>
        <v>0</v>
      </c>
      <c r="U50" s="285">
        <f>IF(U$11=IF($D50=$A$5, $D$5, IF(OR($D50="ESV observed compliance", $D50 = $A$7),$D$7, $D$6)), SUMPRODUCT(MBN_volumes!$Q50:$U50,MBN_volumes!$Q$13:$U$13)+MBN_volumes!$O50,0)</f>
        <v>0</v>
      </c>
      <c r="V50" s="286">
        <f>IF(V$11=$D$6, MBN_volumes!$M50,0)</f>
        <v>0</v>
      </c>
      <c r="W50" s="285">
        <f>IF(W$11=$D$6, MBN_volumes!$J50*MBN_volumes!$K50,0)</f>
        <v>0</v>
      </c>
      <c r="X50" s="285">
        <f>IF(X$11=IF($D50=$A$5, $D$5, IF(OR($D50="ESV observed compliance", $D50 = $A$7),$D$7, $D$6)), SUMPRODUCT(MBN_volumes!$Q50:$U50,MBN_volumes!$Q$13:$U$13)+MBN_volumes!$O50,0)</f>
        <v>0</v>
      </c>
      <c r="Y50" s="286">
        <f>IF(Y$11=$D$6, MBN_volumes!$M50,0)</f>
        <v>0</v>
      </c>
      <c r="Z50" s="285">
        <f>IF(Z$11=$D$6, MBN_volumes!$J50*MBN_volumes!$K50,0)</f>
        <v>0</v>
      </c>
      <c r="AA50" s="285">
        <f>IF(AA$11=IF($D50=$A$5, $D$5, IF(OR($D50="ESV observed compliance", $D50 = $A$7),$D$7, $D$6)), SUMPRODUCT(MBN_volumes!$Q50:$U50,MBN_volumes!$Q$13:$U$13)+MBN_volumes!$O50,0)</f>
        <v>0</v>
      </c>
      <c r="AB50" s="286">
        <f>IF(AB$11=$D$6, MBN_volumes!$M50,0)</f>
        <v>0</v>
      </c>
      <c r="AC50" s="131"/>
      <c r="AD50" s="287">
        <f t="shared" si="29"/>
        <v>0</v>
      </c>
      <c r="AE50" s="287">
        <f t="shared" si="26"/>
        <v>0</v>
      </c>
      <c r="AF50" s="287">
        <f t="shared" ca="1" si="26"/>
        <v>48307.303210549209</v>
      </c>
      <c r="AG50" s="287">
        <f t="shared" si="26"/>
        <v>0</v>
      </c>
      <c r="AH50" s="287">
        <f t="shared" si="26"/>
        <v>0</v>
      </c>
      <c r="AI50" s="287">
        <f t="shared" si="26"/>
        <v>0</v>
      </c>
      <c r="AJ50" s="287">
        <f t="shared" si="26"/>
        <v>0</v>
      </c>
      <c r="AK50" s="131"/>
      <c r="AL50" s="287">
        <f t="shared" ca="1" si="30"/>
        <v>48307.303210549209</v>
      </c>
    </row>
    <row r="51" spans="1:16373">
      <c r="D51" s="265" t="s">
        <v>181</v>
      </c>
      <c r="F51" s="12"/>
      <c r="G51" s="103"/>
      <c r="H51" s="288">
        <f>IF(H$11=$D$6, MBN_volumes!$J51*MBN_volumes!$K51,0)</f>
        <v>0</v>
      </c>
      <c r="I51" s="285">
        <f>IF(I$11=IF($D51=$A$5, $D$5, IF(OR($D51="ESV observed compliance", $D51 = $A$7),$D$7, $D$6)), SUMPRODUCT(MBN_volumes!$Q51:$U51,MBN_volumes!$Q$13:$U$13)+MBN_volumes!$O51,0)</f>
        <v>0</v>
      </c>
      <c r="J51" s="286">
        <f>IF(J$11=$D$6, MBN_volumes!$M51,0)</f>
        <v>0</v>
      </c>
      <c r="K51" s="285">
        <f>IF(K$11=$D$6, MBN_volumes!$J51*MBN_volumes!$K51,0)</f>
        <v>0</v>
      </c>
      <c r="L51" s="285">
        <f>IF(L$11=IF($D51=$A$5, $D$5, IF(OR($D51="ESV observed compliance", $D51 = $A$7),$D$7, $D$6)), SUMPRODUCT(MBN_volumes!$Q51:$U51,MBN_volumes!$Q$13:$U$13)+MBN_volumes!$O51,0)</f>
        <v>0</v>
      </c>
      <c r="M51" s="286">
        <f>IF(M$11=$D$6, MBN_volumes!$M51,0)</f>
        <v>0</v>
      </c>
      <c r="N51" s="285">
        <f>IF(N$11=$D$6, MBN_volumes!$J51*MBN_volumes!$K51,0)</f>
        <v>0</v>
      </c>
      <c r="O51" s="285">
        <f ca="1">IF(O$11=IF($D51=$A$5, $D$5, IF(OR($D51="ESV observed compliance", $D51 = $A$7),$D$7, $D$6)), SUMPRODUCT(MBN_volumes!$Q51:$U51,MBN_volumes!$Q$13:$U$13)+MBN_volumes!$O51,0)</f>
        <v>0</v>
      </c>
      <c r="P51" s="286">
        <f>IF(P$11=$D$6, MBN_volumes!$M51,0)</f>
        <v>0</v>
      </c>
      <c r="Q51" s="285">
        <f>IF(Q$11=$D$6, MBN_volumes!$J51*MBN_volumes!$K51,0)</f>
        <v>0</v>
      </c>
      <c r="R51" s="285">
        <f>IF(R$11=IF($D51=$A$5, $D$5, IF(OR($D51="ESV observed compliance", $D51 = $A$7),$D$7, $D$6)), SUMPRODUCT(MBN_volumes!$Q51:$U51,MBN_volumes!$Q$13:$U$13)+MBN_volumes!$O51,0)</f>
        <v>0</v>
      </c>
      <c r="S51" s="286">
        <f>IF(S$11=$D$6, MBN_volumes!$M51,0)</f>
        <v>0</v>
      </c>
      <c r="T51" s="285">
        <f>IF(T$11=$D$6, MBN_volumes!$J51*MBN_volumes!$K51,0)</f>
        <v>0</v>
      </c>
      <c r="U51" s="285">
        <f>IF(U$11=IF($D51=$A$5, $D$5, IF(OR($D51="ESV observed compliance", $D51 = $A$7),$D$7, $D$6)), SUMPRODUCT(MBN_volumes!$Q51:$U51,MBN_volumes!$Q$13:$U$13)+MBN_volumes!$O51,0)</f>
        <v>0</v>
      </c>
      <c r="V51" s="286">
        <f>IF(V$11=$D$6, MBN_volumes!$M51,0)</f>
        <v>0</v>
      </c>
      <c r="W51" s="285">
        <f>IF(W$11=$D$6, MBN_volumes!$J51*MBN_volumes!$K51,0)</f>
        <v>0</v>
      </c>
      <c r="X51" s="285">
        <f>IF(X$11=IF($D51=$A$5, $D$5, IF(OR($D51="ESV observed compliance", $D51 = $A$7),$D$7, $D$6)), SUMPRODUCT(MBN_volumes!$Q51:$U51,MBN_volumes!$Q$13:$U$13)+MBN_volumes!$O51,0)</f>
        <v>0</v>
      </c>
      <c r="Y51" s="286">
        <f>IF(Y$11=$D$6, MBN_volumes!$M51,0)</f>
        <v>0</v>
      </c>
      <c r="Z51" s="285">
        <f>IF(Z$11=$D$6, MBN_volumes!$J51*MBN_volumes!$K51,0)</f>
        <v>0</v>
      </c>
      <c r="AA51" s="285">
        <f>IF(AA$11=IF($D51=$A$5, $D$5, IF(OR($D51="ESV observed compliance", $D51 = $A$7),$D$7, $D$6)), SUMPRODUCT(MBN_volumes!$Q51:$U51,MBN_volumes!$Q$13:$U$13)+MBN_volumes!$O51,0)</f>
        <v>0</v>
      </c>
      <c r="AB51" s="286">
        <f>IF(AB$11=$D$6, MBN_volumes!$M51,0)</f>
        <v>0</v>
      </c>
      <c r="AC51" s="131"/>
      <c r="AD51" s="287">
        <f t="shared" si="29"/>
        <v>0</v>
      </c>
      <c r="AE51" s="287">
        <f t="shared" si="26"/>
        <v>0</v>
      </c>
      <c r="AF51" s="287">
        <f t="shared" ca="1" si="26"/>
        <v>0</v>
      </c>
      <c r="AG51" s="287">
        <f t="shared" si="26"/>
        <v>0</v>
      </c>
      <c r="AH51" s="287">
        <f t="shared" si="26"/>
        <v>0</v>
      </c>
      <c r="AI51" s="287">
        <f t="shared" si="26"/>
        <v>0</v>
      </c>
      <c r="AJ51" s="287">
        <f t="shared" si="26"/>
        <v>0</v>
      </c>
      <c r="AK51" s="131"/>
      <c r="AL51" s="287">
        <f t="shared" ca="1" si="30"/>
        <v>0</v>
      </c>
    </row>
    <row r="52" spans="1:16373">
      <c r="D52" t="s">
        <v>50</v>
      </c>
      <c r="F52" s="12"/>
      <c r="G52" s="103"/>
      <c r="H52" s="288">
        <f>IF(H$11=$D$6, MBN_volumes!$J52*MBN_volumes!$K52,0)</f>
        <v>0</v>
      </c>
      <c r="I52" s="285">
        <f>IF(I$11=IF($D52=$A$5, $D$5, IF(OR($D52="ESV observed compliance", $D52 = $A$7),$D$7, $D$6)), SUMPRODUCT(MBN_volumes!$Q52:$U52,MBN_volumes!$Q$13:$U$13)+MBN_volumes!$O52,0)</f>
        <v>0</v>
      </c>
      <c r="J52" s="286">
        <f>IF(J$11=$D$6, MBN_volumes!$M52,0)</f>
        <v>0</v>
      </c>
      <c r="K52" s="285">
        <f>IF(K$11=$D$6, MBN_volumes!$J52*MBN_volumes!$K52,0)</f>
        <v>0</v>
      </c>
      <c r="L52" s="285">
        <f>IF(L$11=IF($D52=$A$5, $D$5, IF(OR($D52="ESV observed compliance", $D52 = $A$7),$D$7, $D$6)), SUMPRODUCT(MBN_volumes!$Q52:$U52,MBN_volumes!$Q$13:$U$13)+MBN_volumes!$O52,0)</f>
        <v>0</v>
      </c>
      <c r="M52" s="286">
        <f>IF(M$11=$D$6, MBN_volumes!$M52,0)</f>
        <v>0</v>
      </c>
      <c r="N52" s="285">
        <f>IF(N$11=$D$6, MBN_volumes!$J52*MBN_volumes!$K52,0)</f>
        <v>0</v>
      </c>
      <c r="O52" s="285">
        <f ca="1">IF(O$11=IF($D52=$A$5, $D$5, IF(OR($D52="ESV observed compliance", $D52 = $A$7),$D$7, $D$6)), SUMPRODUCT(MBN_volumes!$Q52:$U52,MBN_volumes!$Q$13:$U$13)+MBN_volumes!$O52,0)</f>
        <v>0</v>
      </c>
      <c r="P52" s="286">
        <f>IF(P$11=$D$6, MBN_volumes!$M52,0)</f>
        <v>0</v>
      </c>
      <c r="Q52" s="285">
        <f>IF(Q$11=$D$6, MBN_volumes!$J52*MBN_volumes!$K52,0)</f>
        <v>0</v>
      </c>
      <c r="R52" s="285">
        <f>IF(R$11=IF($D52=$A$5, $D$5, IF(OR($D52="ESV observed compliance", $D52 = $A$7),$D$7, $D$6)), SUMPRODUCT(MBN_volumes!$Q52:$U52,MBN_volumes!$Q$13:$U$13)+MBN_volumes!$O52,0)</f>
        <v>0</v>
      </c>
      <c r="S52" s="286">
        <f>IF(S$11=$D$6, MBN_volumes!$M52,0)</f>
        <v>0</v>
      </c>
      <c r="T52" s="285">
        <f>IF(T$11=$D$6, MBN_volumes!$J52*MBN_volumes!$K52,0)</f>
        <v>0</v>
      </c>
      <c r="U52" s="285">
        <f>IF(U$11=IF($D52=$A$5, $D$5, IF(OR($D52="ESV observed compliance", $D52 = $A$7),$D$7, $D$6)), SUMPRODUCT(MBN_volumes!$Q52:$U52,MBN_volumes!$Q$13:$U$13)+MBN_volumes!$O52,0)</f>
        <v>0</v>
      </c>
      <c r="V52" s="286">
        <f>IF(V$11=$D$6, MBN_volumes!$M52,0)</f>
        <v>0</v>
      </c>
      <c r="W52" s="285">
        <f>IF(W$11=$D$6, MBN_volumes!$J52*MBN_volumes!$K52,0)</f>
        <v>0</v>
      </c>
      <c r="X52" s="285">
        <f>IF(X$11=IF($D52=$A$5, $D$5, IF(OR($D52="ESV observed compliance", $D52 = $A$7),$D$7, $D$6)), SUMPRODUCT(MBN_volumes!$Q52:$U52,MBN_volumes!$Q$13:$U$13)+MBN_volumes!$O52,0)</f>
        <v>0</v>
      </c>
      <c r="Y52" s="286">
        <f>IF(Y$11=$D$6, MBN_volumes!$M52,0)</f>
        <v>0</v>
      </c>
      <c r="Z52" s="285">
        <f>IF(Z$11=$D$6, MBN_volumes!$J52*MBN_volumes!$K52,0)</f>
        <v>0</v>
      </c>
      <c r="AA52" s="285">
        <f>IF(AA$11=IF($D52=$A$5, $D$5, IF(OR($D52="ESV observed compliance", $D52 = $A$7),$D$7, $D$6)), SUMPRODUCT(MBN_volumes!$Q52:$U52,MBN_volumes!$Q$13:$U$13)+MBN_volumes!$O52,0)</f>
        <v>0</v>
      </c>
      <c r="AB52" s="286">
        <f>IF(AB$11=$D$6, MBN_volumes!$M52,0)</f>
        <v>0</v>
      </c>
      <c r="AC52" s="131"/>
      <c r="AD52" s="287">
        <f t="shared" si="29"/>
        <v>0</v>
      </c>
      <c r="AE52" s="287">
        <f t="shared" si="26"/>
        <v>0</v>
      </c>
      <c r="AF52" s="287">
        <f t="shared" ca="1" si="26"/>
        <v>0</v>
      </c>
      <c r="AG52" s="287">
        <f t="shared" si="26"/>
        <v>0</v>
      </c>
      <c r="AH52" s="287">
        <f t="shared" si="26"/>
        <v>0</v>
      </c>
      <c r="AI52" s="287">
        <f t="shared" si="26"/>
        <v>0</v>
      </c>
      <c r="AJ52" s="287">
        <f t="shared" si="26"/>
        <v>0</v>
      </c>
      <c r="AK52" s="131"/>
      <c r="AL52" s="287">
        <f t="shared" ca="1" si="30"/>
        <v>0</v>
      </c>
    </row>
    <row r="53" spans="1:16373">
      <c r="D53" t="s">
        <v>14</v>
      </c>
      <c r="F53" s="12"/>
      <c r="G53" s="103"/>
      <c r="H53" s="288">
        <f>IF(H$11=$D$6, MBN_volumes!$J53*MBN_volumes!$K53,0)</f>
        <v>0</v>
      </c>
      <c r="I53" s="285">
        <f>IF(I$11=IF($D53=$A$5, $D$5, IF(OR($D53="ESV observed compliance", $D53 = $A$7),$D$7, $D$6)), SUMPRODUCT(MBN_volumes!$Q53:$U53,MBN_volumes!$Q$13:$U$13)+MBN_volumes!$O53,0)</f>
        <v>0</v>
      </c>
      <c r="J53" s="286">
        <f>IF(J$11=$D$6, MBN_volumes!$M53,0)</f>
        <v>0</v>
      </c>
      <c r="K53" s="285">
        <f>IF(K$11=$D$6, MBN_volumes!$J53*MBN_volumes!$K53,0)</f>
        <v>0</v>
      </c>
      <c r="L53" s="285">
        <f>IF(L$11=IF($D53=$A$5, $D$5, IF(OR($D53="ESV observed compliance", $D53 = $A$7),$D$7, $D$6)), SUMPRODUCT(MBN_volumes!$Q53:$U53,MBN_volumes!$Q$13:$U$13)+MBN_volumes!$O53,0)</f>
        <v>0</v>
      </c>
      <c r="M53" s="286">
        <f>IF(M$11=$D$6, MBN_volumes!$M53,0)</f>
        <v>0</v>
      </c>
      <c r="N53" s="285">
        <f>IF(N$11=$D$6, MBN_volumes!$J53*MBN_volumes!$K53,0)</f>
        <v>33042.078312581049</v>
      </c>
      <c r="O53" s="285">
        <f ca="1">IF(O$11=IF($D53=$A$5, $D$5, IF(OR($D53="ESV observed compliance", $D53 = $A$7),$D$7, $D$6)), SUMPRODUCT(MBN_volumes!$Q53:$U53,MBN_volumes!$Q$13:$U$13)+MBN_volumes!$O53,0)</f>
        <v>0</v>
      </c>
      <c r="P53" s="286">
        <f>IF(P$11=$D$6, MBN_volumes!$M53,0)</f>
        <v>0</v>
      </c>
      <c r="Q53" s="285">
        <f>IF(Q$11=$D$6, MBN_volumes!$J53*MBN_volumes!$K53,0)</f>
        <v>0</v>
      </c>
      <c r="R53" s="285">
        <f>IF(R$11=IF($D53=$A$5, $D$5, IF(OR($D53="ESV observed compliance", $D53 = $A$7),$D$7, $D$6)), SUMPRODUCT(MBN_volumes!$Q53:$U53,MBN_volumes!$Q$13:$U$13)+MBN_volumes!$O53,0)</f>
        <v>0</v>
      </c>
      <c r="S53" s="286">
        <f>IF(S$11=$D$6, MBN_volumes!$M53,0)</f>
        <v>0</v>
      </c>
      <c r="T53" s="285">
        <f>IF(T$11=$D$6, MBN_volumes!$J53*MBN_volumes!$K53,0)</f>
        <v>0</v>
      </c>
      <c r="U53" s="285">
        <f>IF(U$11=IF($D53=$A$5, $D$5, IF(OR($D53="ESV observed compliance", $D53 = $A$7),$D$7, $D$6)), SUMPRODUCT(MBN_volumes!$Q53:$U53,MBN_volumes!$Q$13:$U$13)+MBN_volumes!$O53,0)</f>
        <v>0</v>
      </c>
      <c r="V53" s="286">
        <f>IF(V$11=$D$6, MBN_volumes!$M53,0)</f>
        <v>0</v>
      </c>
      <c r="W53" s="285">
        <f>IF(W$11=$D$6, MBN_volumes!$J53*MBN_volumes!$K53,0)</f>
        <v>0</v>
      </c>
      <c r="X53" s="285">
        <f>IF(X$11=IF($D53=$A$5, $D$5, IF(OR($D53="ESV observed compliance", $D53 = $A$7),$D$7, $D$6)), SUMPRODUCT(MBN_volumes!$Q53:$U53,MBN_volumes!$Q$13:$U$13)+MBN_volumes!$O53,0)</f>
        <v>0</v>
      </c>
      <c r="Y53" s="286">
        <f>IF(Y$11=$D$6, MBN_volumes!$M53,0)</f>
        <v>0</v>
      </c>
      <c r="Z53" s="285">
        <f>IF(Z$11=$D$6, MBN_volumes!$J53*MBN_volumes!$K53,0)</f>
        <v>0</v>
      </c>
      <c r="AA53" s="285">
        <f>IF(AA$11=IF($D53=$A$5, $D$5, IF(OR($D53="ESV observed compliance", $D53 = $A$7),$D$7, $D$6)), SUMPRODUCT(MBN_volumes!$Q53:$U53,MBN_volumes!$Q$13:$U$13)+MBN_volumes!$O53,0)</f>
        <v>0</v>
      </c>
      <c r="AB53" s="286">
        <f>IF(AB$11=$D$6, MBN_volumes!$M53,0)</f>
        <v>0</v>
      </c>
      <c r="AC53" s="131"/>
      <c r="AD53" s="287">
        <f t="shared" si="29"/>
        <v>0</v>
      </c>
      <c r="AE53" s="287">
        <f t="shared" si="26"/>
        <v>0</v>
      </c>
      <c r="AF53" s="287">
        <f t="shared" ca="1" si="26"/>
        <v>33042.078312581049</v>
      </c>
      <c r="AG53" s="287">
        <f t="shared" si="26"/>
        <v>0</v>
      </c>
      <c r="AH53" s="287">
        <f t="shared" si="26"/>
        <v>0</v>
      </c>
      <c r="AI53" s="287">
        <f t="shared" si="26"/>
        <v>0</v>
      </c>
      <c r="AJ53" s="287">
        <f t="shared" si="26"/>
        <v>0</v>
      </c>
      <c r="AK53" s="131"/>
      <c r="AL53" s="287">
        <f t="shared" ca="1" si="30"/>
        <v>33042.078312581049</v>
      </c>
    </row>
    <row r="54" spans="1:16373" s="265" customFormat="1">
      <c r="D54" s="265" t="s">
        <v>168</v>
      </c>
      <c r="F54" s="12"/>
      <c r="G54" s="103"/>
      <c r="H54" s="288">
        <f>IF(H$11=$D$6, MBN_volumes!$J54*MBN_volumes!$K54,0)</f>
        <v>0</v>
      </c>
      <c r="I54" s="285">
        <f>IF(I$11=IF($D54=$A$5, $D$5, IF(OR($D54="ESV observed compliance", $D54 = $A$7),$D$7, $D$6)), SUMPRODUCT(MBN_volumes!$Q54:$U54,MBN_volumes!$Q$13:$U$13)+MBN_volumes!$O54,0)</f>
        <v>0</v>
      </c>
      <c r="J54" s="286">
        <f>IF(J$11=$D$6, MBN_volumes!$M54,0)</f>
        <v>0</v>
      </c>
      <c r="K54" s="285">
        <f>IF(K$11=$D$6, MBN_volumes!$J54*MBN_volumes!$K54,0)</f>
        <v>0</v>
      </c>
      <c r="L54" s="285">
        <f>IF(L$11=IF($D54=$A$5, $D$5, IF(OR($D54="ESV observed compliance", $D54 = $A$7),$D$7, $D$6)), SUMPRODUCT(MBN_volumes!$Q54:$U54,MBN_volumes!$Q$13:$U$13)+MBN_volumes!$O54,0)</f>
        <v>0</v>
      </c>
      <c r="M54" s="286">
        <f>IF(M$11=$D$6, MBN_volumes!$M54,0)</f>
        <v>0</v>
      </c>
      <c r="N54" s="285">
        <f>IF(N$11=$D$6, MBN_volumes!$J54*MBN_volumes!$K54,0)</f>
        <v>54953.676567189148</v>
      </c>
      <c r="O54" s="285">
        <f ca="1">IF(O$11=IF($D54=$A$5, $D$5, IF(OR($D54="ESV observed compliance", $D54 = $A$7),$D$7, $D$6)), SUMPRODUCT(MBN_volumes!$Q54:$U54,MBN_volumes!$Q$13:$U$13)+MBN_volumes!$O54,0)</f>
        <v>0</v>
      </c>
      <c r="P54" s="286">
        <f>IF(P$11=$D$6, MBN_volumes!$M54,0)</f>
        <v>0</v>
      </c>
      <c r="Q54" s="285">
        <f>IF(Q$11=$D$6, MBN_volumes!$J54*MBN_volumes!$K54,0)</f>
        <v>0</v>
      </c>
      <c r="R54" s="285">
        <f>IF(R$11=IF($D54=$A$5, $D$5, IF(OR($D54="ESV observed compliance", $D54 = $A$7),$D$7, $D$6)), SUMPRODUCT(MBN_volumes!$Q54:$U54,MBN_volumes!$Q$13:$U$13)+MBN_volumes!$O54,0)</f>
        <v>0</v>
      </c>
      <c r="S54" s="286">
        <f>IF(S$11=$D$6, MBN_volumes!$M54,0)</f>
        <v>0</v>
      </c>
      <c r="T54" s="285">
        <f>IF(T$11=$D$6, MBN_volumes!$J54*MBN_volumes!$K54,0)</f>
        <v>0</v>
      </c>
      <c r="U54" s="285">
        <f>IF(U$11=IF($D54=$A$5, $D$5, IF(OR($D54="ESV observed compliance", $D54 = $A$7),$D$7, $D$6)), SUMPRODUCT(MBN_volumes!$Q54:$U54,MBN_volumes!$Q$13:$U$13)+MBN_volumes!$O54,0)</f>
        <v>0</v>
      </c>
      <c r="V54" s="286">
        <f>IF(V$11=$D$6, MBN_volumes!$M54,0)</f>
        <v>0</v>
      </c>
      <c r="W54" s="285">
        <f>IF(W$11=$D$6, MBN_volumes!$J54*MBN_volumes!$K54,0)</f>
        <v>0</v>
      </c>
      <c r="X54" s="285">
        <f>IF(X$11=IF($D54=$A$5, $D$5, IF(OR($D54="ESV observed compliance", $D54 = $A$7),$D$7, $D$6)), SUMPRODUCT(MBN_volumes!$Q54:$U54,MBN_volumes!$Q$13:$U$13)+MBN_volumes!$O54,0)</f>
        <v>0</v>
      </c>
      <c r="Y54" s="286">
        <f>IF(Y$11=$D$6, MBN_volumes!$M54,0)</f>
        <v>0</v>
      </c>
      <c r="Z54" s="285">
        <f>IF(Z$11=$D$6, MBN_volumes!$J54*MBN_volumes!$K54,0)</f>
        <v>0</v>
      </c>
      <c r="AA54" s="285">
        <f>IF(AA$11=IF($D54=$A$5, $D$5, IF(OR($D54="ESV observed compliance", $D54 = $A$7),$D$7, $D$6)), SUMPRODUCT(MBN_volumes!$Q54:$U54,MBN_volumes!$Q$13:$U$13)+MBN_volumes!$O54,0)</f>
        <v>0</v>
      </c>
      <c r="AB54" s="286">
        <f>IF(AB$11=$D$6, MBN_volumes!$M54,0)</f>
        <v>0</v>
      </c>
      <c r="AC54" s="131"/>
      <c r="AD54" s="287">
        <f t="shared" si="29"/>
        <v>0</v>
      </c>
      <c r="AE54" s="287">
        <f t="shared" si="26"/>
        <v>0</v>
      </c>
      <c r="AF54" s="287">
        <f t="shared" ca="1" si="26"/>
        <v>54953.676567189148</v>
      </c>
      <c r="AG54" s="287">
        <f t="shared" si="26"/>
        <v>0</v>
      </c>
      <c r="AH54" s="287">
        <f t="shared" si="26"/>
        <v>0</v>
      </c>
      <c r="AI54" s="287">
        <f t="shared" si="26"/>
        <v>0</v>
      </c>
      <c r="AJ54" s="287">
        <f t="shared" si="26"/>
        <v>0</v>
      </c>
      <c r="AK54" s="131"/>
      <c r="AL54" s="287">
        <f t="shared" ca="1" si="30"/>
        <v>54953.676567189148</v>
      </c>
    </row>
    <row r="55" spans="1:16373" s="265" customFormat="1">
      <c r="D55" s="265" t="s">
        <v>169</v>
      </c>
      <c r="F55" s="12"/>
      <c r="G55" s="103"/>
      <c r="H55" s="288">
        <f>IF(H$11=$D$6, MBN_volumes!$J55*MBN_volumes!$K55,0)</f>
        <v>0</v>
      </c>
      <c r="I55" s="285">
        <f>IF(I$11=IF($D55=$A$5, $D$5, IF(OR($D55="ESV observed compliance", $D55 = $A$7),$D$7, $D$6)), SUMPRODUCT(MBN_volumes!$Q55:$U55,MBN_volumes!$Q$13:$U$13)+MBN_volumes!$O55,0)</f>
        <v>0</v>
      </c>
      <c r="J55" s="286">
        <f>IF(J$11=$D$6, MBN_volumes!$M55,0)</f>
        <v>0</v>
      </c>
      <c r="K55" s="285">
        <f>IF(K$11=$D$6, MBN_volumes!$J55*MBN_volumes!$K55,0)</f>
        <v>0</v>
      </c>
      <c r="L55" s="285">
        <f>IF(L$11=IF($D55=$A$5, $D$5, IF(OR($D55="ESV observed compliance", $D55 = $A$7),$D$7, $D$6)), SUMPRODUCT(MBN_volumes!$Q55:$U55,MBN_volumes!$Q$13:$U$13)+MBN_volumes!$O55,0)</f>
        <v>0</v>
      </c>
      <c r="M55" s="286">
        <f>IF(M$11=$D$6, MBN_volumes!$M55,0)</f>
        <v>0</v>
      </c>
      <c r="N55" s="285">
        <f>IF(N$11=$D$6, MBN_volumes!$J55*MBN_volumes!$K55,0)</f>
        <v>9347.7903439033089</v>
      </c>
      <c r="O55" s="285">
        <f ca="1">IF(O$11=IF($D55=$A$5, $D$5, IF(OR($D55="ESV observed compliance", $D55 = $A$7),$D$7, $D$6)), SUMPRODUCT(MBN_volumes!$Q55:$U55,MBN_volumes!$Q$13:$U$13)+MBN_volumes!$O55,0)</f>
        <v>0</v>
      </c>
      <c r="P55" s="286">
        <f>IF(P$11=$D$6, MBN_volumes!$M55,0)</f>
        <v>0</v>
      </c>
      <c r="Q55" s="285">
        <f>IF(Q$11=$D$6, MBN_volumes!$J55*MBN_volumes!$K55,0)</f>
        <v>0</v>
      </c>
      <c r="R55" s="285">
        <f>IF(R$11=IF($D55=$A$5, $D$5, IF(OR($D55="ESV observed compliance", $D55 = $A$7),$D$7, $D$6)), SUMPRODUCT(MBN_volumes!$Q55:$U55,MBN_volumes!$Q$13:$U$13)+MBN_volumes!$O55,0)</f>
        <v>0</v>
      </c>
      <c r="S55" s="286">
        <f>IF(S$11=$D$6, MBN_volumes!$M55,0)</f>
        <v>0</v>
      </c>
      <c r="T55" s="285">
        <f>IF(T$11=$D$6, MBN_volumes!$J55*MBN_volumes!$K55,0)</f>
        <v>0</v>
      </c>
      <c r="U55" s="285">
        <f>IF(U$11=IF($D55=$A$5, $D$5, IF(OR($D55="ESV observed compliance", $D55 = $A$7),$D$7, $D$6)), SUMPRODUCT(MBN_volumes!$Q55:$U55,MBN_volumes!$Q$13:$U$13)+MBN_volumes!$O55,0)</f>
        <v>0</v>
      </c>
      <c r="V55" s="286">
        <f>IF(V$11=$D$6, MBN_volumes!$M55,0)</f>
        <v>0</v>
      </c>
      <c r="W55" s="285">
        <f>IF(W$11=$D$6, MBN_volumes!$J55*MBN_volumes!$K55,0)</f>
        <v>0</v>
      </c>
      <c r="X55" s="285">
        <f>IF(X$11=IF($D55=$A$5, $D$5, IF(OR($D55="ESV observed compliance", $D55 = $A$7),$D$7, $D$6)), SUMPRODUCT(MBN_volumes!$Q55:$U55,MBN_volumes!$Q$13:$U$13)+MBN_volumes!$O55,0)</f>
        <v>0</v>
      </c>
      <c r="Y55" s="286">
        <f>IF(Y$11=$D$6, MBN_volumes!$M55,0)</f>
        <v>0</v>
      </c>
      <c r="Z55" s="285">
        <f>IF(Z$11=$D$6, MBN_volumes!$J55*MBN_volumes!$K55,0)</f>
        <v>0</v>
      </c>
      <c r="AA55" s="285">
        <f>IF(AA$11=IF($D55=$A$5, $D$5, IF(OR($D55="ESV observed compliance", $D55 = $A$7),$D$7, $D$6)), SUMPRODUCT(MBN_volumes!$Q55:$U55,MBN_volumes!$Q$13:$U$13)+MBN_volumes!$O55,0)</f>
        <v>0</v>
      </c>
      <c r="AB55" s="286">
        <f>IF(AB$11=$D$6, MBN_volumes!$M55,0)</f>
        <v>0</v>
      </c>
      <c r="AC55" s="131"/>
      <c r="AD55" s="287">
        <f t="shared" si="29"/>
        <v>0</v>
      </c>
      <c r="AE55" s="287">
        <f t="shared" si="26"/>
        <v>0</v>
      </c>
      <c r="AF55" s="287">
        <f t="shared" ca="1" si="26"/>
        <v>9347.7903439033089</v>
      </c>
      <c r="AG55" s="287">
        <f t="shared" si="26"/>
        <v>0</v>
      </c>
      <c r="AH55" s="287">
        <f t="shared" si="26"/>
        <v>0</v>
      </c>
      <c r="AI55" s="287">
        <f t="shared" si="26"/>
        <v>0</v>
      </c>
      <c r="AJ55" s="287">
        <f t="shared" si="26"/>
        <v>0</v>
      </c>
      <c r="AK55" s="131"/>
      <c r="AL55" s="287">
        <f t="shared" ca="1" si="30"/>
        <v>9347.7903439033089</v>
      </c>
    </row>
    <row r="56" spans="1:16373" s="265" customFormat="1">
      <c r="F56" s="12"/>
      <c r="G56" s="103"/>
      <c r="H56" s="18"/>
      <c r="I56" s="18"/>
      <c r="J56" s="103"/>
      <c r="K56" s="18"/>
      <c r="L56" s="18"/>
      <c r="M56" s="103"/>
      <c r="N56" s="18"/>
      <c r="O56" s="18"/>
      <c r="P56" s="103"/>
      <c r="Q56" s="18"/>
      <c r="R56" s="18"/>
      <c r="S56" s="103"/>
      <c r="T56" s="18"/>
      <c r="U56" s="18"/>
      <c r="V56" s="103"/>
      <c r="W56" s="18"/>
      <c r="X56" s="18"/>
      <c r="Y56" s="103"/>
      <c r="Z56" s="18"/>
      <c r="AA56" s="18"/>
      <c r="AB56" s="103"/>
      <c r="AD56" s="110"/>
      <c r="AE56" s="110"/>
      <c r="AF56" s="110"/>
      <c r="AG56" s="110"/>
      <c r="AH56" s="110"/>
      <c r="AI56" s="110"/>
      <c r="AJ56" s="110"/>
      <c r="AL56" s="110"/>
    </row>
    <row r="57" spans="1:16373">
      <c r="D57" s="272" t="s">
        <v>186</v>
      </c>
      <c r="F57" s="12"/>
      <c r="G57" s="103"/>
      <c r="H57" s="288">
        <f>IF(H$11=$D$6, MBN_volumes!$J57*MBN_volumes!$K57,0)</f>
        <v>0</v>
      </c>
      <c r="I57" s="285">
        <f>IF(I$11=IF($D57=$A$5, $D$5, IF(OR($D57="ESV observed compliance", $D57 = $A$7),$D$7, $D$6)), SUMPRODUCT(MBN_volumes!$Q57:$U57,MBN_volumes!$Q$13:$U$13)+MBN_volumes!$O57,0)</f>
        <v>0</v>
      </c>
      <c r="J57" s="286">
        <f>IF(J$11=$D$6, MBN_volumes!$M57,0)</f>
        <v>0</v>
      </c>
      <c r="K57" s="285">
        <f>IF(K$11=$D$6, MBN_volumes!$J57*MBN_volumes!$K57,0)</f>
        <v>0</v>
      </c>
      <c r="L57" s="285">
        <f>IF(L$11=IF($D57=$A$5, $D$5, IF(OR($D57="ESV observed compliance", $D57 = $A$7),$D$7, $D$6)), SUMPRODUCT(MBN_volumes!$Q57:$U57,MBN_volumes!$Q$13:$U$13)+MBN_volumes!$O57,0)</f>
        <v>0</v>
      </c>
      <c r="M57" s="286">
        <f>IF(M$11=$D$6, MBN_volumes!$M57,0)</f>
        <v>0</v>
      </c>
      <c r="N57" s="285">
        <f>IF(N$11=$D$6, MBN_volumes!$J57*MBN_volumes!$K57,0)</f>
        <v>408965.61981709546</v>
      </c>
      <c r="O57" s="285">
        <f ca="1">IF(O$11=IF($D57=$A$5, $D$5, IF(OR($D57="ESV observed compliance", $D57 = $A$7),$D$7, $D$6)), SUMPRODUCT(MBN_volumes!$Q57:$U57,MBN_volumes!$Q$13:$U$13)+MBN_volumes!$O57,0)</f>
        <v>0</v>
      </c>
      <c r="P57" s="286">
        <f>IF(P$11=$D$6, MBN_volumes!$M57,0)</f>
        <v>0</v>
      </c>
      <c r="Q57" s="285">
        <f>IF(Q$11=$D$6, MBN_volumes!$J57*MBN_volumes!$K57,0)</f>
        <v>0</v>
      </c>
      <c r="R57" s="285">
        <f>IF(R$11=IF($D57=$A$5, $D$5, IF(OR($D57="ESV observed compliance", $D57 = $A$7),$D$7, $D$6)), SUMPRODUCT(MBN_volumes!$Q57:$U57,MBN_volumes!$Q$13:$U$13)+MBN_volumes!$O57,0)</f>
        <v>0</v>
      </c>
      <c r="S57" s="286">
        <f>IF(S$11=$D$6, MBN_volumes!$M57,0)</f>
        <v>0</v>
      </c>
      <c r="T57" s="285">
        <f>IF(T$11=$D$6, MBN_volumes!$J57*MBN_volumes!$K57,0)</f>
        <v>0</v>
      </c>
      <c r="U57" s="285">
        <f>IF(U$11=IF($D57=$A$5, $D$5, IF(OR($D57="ESV observed compliance", $D57 = $A$7),$D$7, $D$6)), SUMPRODUCT(MBN_volumes!$Q57:$U57,MBN_volumes!$Q$13:$U$13)+MBN_volumes!$O57,0)</f>
        <v>0</v>
      </c>
      <c r="V57" s="286">
        <f>IF(V$11=$D$6, MBN_volumes!$M57,0)</f>
        <v>0</v>
      </c>
      <c r="W57" s="285">
        <f>IF(W$11=$D$6, MBN_volumes!$J57*MBN_volumes!$K57,0)</f>
        <v>0</v>
      </c>
      <c r="X57" s="285">
        <f>IF(X$11=IF($D57=$A$5, $D$5, IF(OR($D57="ESV observed compliance", $D57 = $A$7),$D$7, $D$6)), SUMPRODUCT(MBN_volumes!$Q57:$U57,MBN_volumes!$Q$13:$U$13)+MBN_volumes!$O57,0)</f>
        <v>0</v>
      </c>
      <c r="Y57" s="286">
        <f>IF(Y$11=$D$6, MBN_volumes!$M57,0)</f>
        <v>0</v>
      </c>
      <c r="Z57" s="285">
        <f>IF(Z$11=$D$6, MBN_volumes!$J57*MBN_volumes!$K57,0)</f>
        <v>0</v>
      </c>
      <c r="AA57" s="285">
        <f>IF(AA$11=IF($D57=$A$5, $D$5, IF(OR($D57="ESV observed compliance", $D57 = $A$7),$D$7, $D$6)), SUMPRODUCT(MBN_volumes!$Q57:$U57,MBN_volumes!$Q$13:$U$13)+MBN_volumes!$O57,0)</f>
        <v>0</v>
      </c>
      <c r="AB57" s="286">
        <f>IF(AB$11=$D$6, MBN_volumes!$M57,0)</f>
        <v>0</v>
      </c>
      <c r="AC57" s="131"/>
      <c r="AD57" s="287">
        <f t="shared" si="29"/>
        <v>0</v>
      </c>
      <c r="AE57" s="287">
        <f t="shared" si="26"/>
        <v>0</v>
      </c>
      <c r="AF57" s="287">
        <f t="shared" ca="1" si="26"/>
        <v>408965.61981709546</v>
      </c>
      <c r="AG57" s="287">
        <f t="shared" si="26"/>
        <v>0</v>
      </c>
      <c r="AH57" s="287">
        <f t="shared" si="26"/>
        <v>0</v>
      </c>
      <c r="AI57" s="287">
        <f t="shared" si="26"/>
        <v>0</v>
      </c>
      <c r="AJ57" s="287">
        <f t="shared" si="26"/>
        <v>0</v>
      </c>
      <c r="AK57" s="131"/>
      <c r="AL57" s="287">
        <f t="shared" ca="1" si="30"/>
        <v>408965.61981709546</v>
      </c>
    </row>
    <row r="58" spans="1:16373">
      <c r="D58" s="272" t="s">
        <v>114</v>
      </c>
      <c r="F58" s="12"/>
      <c r="G58" s="103"/>
      <c r="H58" s="288">
        <f>IF(H$11=$D$6, MBN_volumes!$J58*MBN_volumes!$K58,0)</f>
        <v>0</v>
      </c>
      <c r="I58" s="285">
        <f>IF(I$11=IF($D58=$A$5, $D$5, IF(OR($D58="ESV observed compliance", $D58 = $A$7),$D$7, $D$6)), SUMPRODUCT(MBN_volumes!$Q58:$U58,MBN_volumes!$Q$13:$U$13)+MBN_volumes!$O58,0)</f>
        <v>0</v>
      </c>
      <c r="J58" s="286">
        <f>IF(J$11=$D$6, MBN_volumes!$M58,0)</f>
        <v>0</v>
      </c>
      <c r="K58" s="285">
        <f>IF(K$11=$D$6, MBN_volumes!$J58*MBN_volumes!$K58,0)</f>
        <v>0</v>
      </c>
      <c r="L58" s="285">
        <f>IF(L$11=IF($D58=$A$5, $D$5, IF(OR($D58="ESV observed compliance", $D58 = $A$7),$D$7, $D$6)), SUMPRODUCT(MBN_volumes!$Q58:$U58,MBN_volumes!$Q$13:$U$13)+MBN_volumes!$O58,0)</f>
        <v>0</v>
      </c>
      <c r="M58" s="286">
        <f>IF(M$11=$D$6, MBN_volumes!$M58,0)</f>
        <v>0</v>
      </c>
      <c r="N58" s="285">
        <f>IF(N$11=$D$6, MBN_volumes!$J58*MBN_volumes!$K58,0)</f>
        <v>758382.58590686251</v>
      </c>
      <c r="O58" s="285">
        <f ca="1">IF(O$11=IF($D58=$A$5, $D$5, IF(OR($D58="ESV observed compliance", $D58 = $A$7),$D$7, $D$6)), SUMPRODUCT(MBN_volumes!$Q58:$U58,MBN_volumes!$Q$13:$U$13)+MBN_volumes!$O58,0)</f>
        <v>722550.95796769462</v>
      </c>
      <c r="P58" s="286">
        <f>IF(P$11=$D$6, MBN_volumes!$M58,0)</f>
        <v>0</v>
      </c>
      <c r="Q58" s="285">
        <f>IF(Q$11=$D$6, MBN_volumes!$J58*MBN_volumes!$K58,0)</f>
        <v>0</v>
      </c>
      <c r="R58" s="285">
        <f>IF(R$11=IF($D58=$A$5, $D$5, IF(OR($D58="ESV observed compliance", $D58 = $A$7),$D$7, $D$6)), SUMPRODUCT(MBN_volumes!$Q58:$U58,MBN_volumes!$Q$13:$U$13)+MBN_volumes!$O58,0)</f>
        <v>0</v>
      </c>
      <c r="S58" s="286">
        <f>IF(S$11=$D$6, MBN_volumes!$M58,0)</f>
        <v>0</v>
      </c>
      <c r="T58" s="285">
        <f>IF(T$11=$D$6, MBN_volumes!$J58*MBN_volumes!$K58,0)</f>
        <v>0</v>
      </c>
      <c r="U58" s="285">
        <f>IF(U$11=IF($D58=$A$5, $D$5, IF(OR($D58="ESV observed compliance", $D58 = $A$7),$D$7, $D$6)), SUMPRODUCT(MBN_volumes!$Q58:$U58,MBN_volumes!$Q$13:$U$13)+MBN_volumes!$O58,0)</f>
        <v>0</v>
      </c>
      <c r="V58" s="286">
        <f>IF(V$11=$D$6, MBN_volumes!$M58,0)</f>
        <v>0</v>
      </c>
      <c r="W58" s="285">
        <f>IF(W$11=$D$6, MBN_volumes!$J58*MBN_volumes!$K58,0)</f>
        <v>0</v>
      </c>
      <c r="X58" s="285">
        <f>IF(X$11=IF($D58=$A$5, $D$5, IF(OR($D58="ESV observed compliance", $D58 = $A$7),$D$7, $D$6)), SUMPRODUCT(MBN_volumes!$Q58:$U58,MBN_volumes!$Q$13:$U$13)+MBN_volumes!$O58,0)</f>
        <v>0</v>
      </c>
      <c r="Y58" s="286">
        <f>IF(Y$11=$D$6, MBN_volumes!$M58,0)</f>
        <v>0</v>
      </c>
      <c r="Z58" s="285">
        <f>IF(Z$11=$D$6, MBN_volumes!$J58*MBN_volumes!$K58,0)</f>
        <v>0</v>
      </c>
      <c r="AA58" s="285">
        <f>IF(AA$11=IF($D58=$A$5, $D$5, IF(OR($D58="ESV observed compliance", $D58 = $A$7),$D$7, $D$6)), SUMPRODUCT(MBN_volumes!$Q58:$U58,MBN_volumes!$Q$13:$U$13)+MBN_volumes!$O58,0)</f>
        <v>0</v>
      </c>
      <c r="AB58" s="286">
        <f>IF(AB$11=$D$6, MBN_volumes!$M58,0)</f>
        <v>0</v>
      </c>
      <c r="AC58" s="131"/>
      <c r="AD58" s="287">
        <f t="shared" si="29"/>
        <v>0</v>
      </c>
      <c r="AE58" s="287">
        <f t="shared" si="29"/>
        <v>0</v>
      </c>
      <c r="AF58" s="287">
        <f t="shared" ca="1" si="29"/>
        <v>1480933.5438745571</v>
      </c>
      <c r="AG58" s="287">
        <f t="shared" si="29"/>
        <v>0</v>
      </c>
      <c r="AH58" s="287">
        <f t="shared" si="29"/>
        <v>0</v>
      </c>
      <c r="AI58" s="287">
        <f t="shared" si="29"/>
        <v>0</v>
      </c>
      <c r="AJ58" s="287">
        <f t="shared" si="29"/>
        <v>0</v>
      </c>
      <c r="AK58" s="131"/>
      <c r="AL58" s="287">
        <f t="shared" ca="1" si="30"/>
        <v>1480933.5438745571</v>
      </c>
    </row>
    <row r="59" spans="1:16373">
      <c r="D59" s="272" t="s">
        <v>18</v>
      </c>
      <c r="F59" s="12"/>
      <c r="G59" s="103"/>
      <c r="H59" s="288">
        <f>IF(H$11=$D$6, MBN_volumes!$J59*MBN_volumes!$K59,0)</f>
        <v>0</v>
      </c>
      <c r="I59" s="285">
        <f>IF(I$11=IF($D59=$A$5, $D$5, IF(OR($D59="ESV observed compliance", $D59 = $A$7),$D$7, $D$6)), SUMPRODUCT(MBN_volumes!$Q59:$U59,MBN_volumes!$Q$13:$U$13)+MBN_volumes!$O59,0)</f>
        <v>0</v>
      </c>
      <c r="J59" s="286">
        <f>IF(J$11=$D$6, MBN_volumes!$M59,0)</f>
        <v>0</v>
      </c>
      <c r="K59" s="285">
        <f>IF(K$11=$D$6, MBN_volumes!$J59*MBN_volumes!$K59,0)</f>
        <v>0</v>
      </c>
      <c r="L59" s="285">
        <f>IF(L$11=IF($D59=$A$5, $D$5, IF(OR($D59="ESV observed compliance", $D59 = $A$7),$D$7, $D$6)), SUMPRODUCT(MBN_volumes!$Q59:$U59,MBN_volumes!$Q$13:$U$13)+MBN_volumes!$O59,0)</f>
        <v>0</v>
      </c>
      <c r="M59" s="286">
        <f>IF(M$11=$D$6, MBN_volumes!$M59,0)</f>
        <v>0</v>
      </c>
      <c r="N59" s="285">
        <f>IF(N$11=$D$6, MBN_volumes!$J59*MBN_volumes!$K59,0)</f>
        <v>0</v>
      </c>
      <c r="O59" s="285">
        <f ca="1">IF(O$11=IF($D59=$A$5, $D$5, IF(OR($D59="ESV observed compliance", $D59 = $A$7),$D$7, $D$6)), SUMPRODUCT(MBN_volumes!$Q59:$U59,MBN_volumes!$Q$13:$U$13)+MBN_volumes!$O59,0)</f>
        <v>707101.60486835358</v>
      </c>
      <c r="P59" s="286">
        <f>IF(P$11=$D$6, MBN_volumes!$M59,0)</f>
        <v>0</v>
      </c>
      <c r="Q59" s="285">
        <f>IF(Q$11=$D$6, MBN_volumes!$J59*MBN_volumes!$K59,0)</f>
        <v>0</v>
      </c>
      <c r="R59" s="285">
        <f>IF(R$11=IF($D59=$A$5, $D$5, IF(OR($D59="ESV observed compliance", $D59 = $A$7),$D$7, $D$6)), SUMPRODUCT(MBN_volumes!$Q59:$U59,MBN_volumes!$Q$13:$U$13)+MBN_volumes!$O59,0)</f>
        <v>0</v>
      </c>
      <c r="S59" s="286">
        <f>IF(S$11=$D$6, MBN_volumes!$M59,0)</f>
        <v>0</v>
      </c>
      <c r="T59" s="285">
        <f>IF(T$11=$D$6, MBN_volumes!$J59*MBN_volumes!$K59,0)</f>
        <v>0</v>
      </c>
      <c r="U59" s="285">
        <f>IF(U$11=IF($D59=$A$5, $D$5, IF(OR($D59="ESV observed compliance", $D59 = $A$7),$D$7, $D$6)), SUMPRODUCT(MBN_volumes!$Q59:$U59,MBN_volumes!$Q$13:$U$13)+MBN_volumes!$O59,0)</f>
        <v>0</v>
      </c>
      <c r="V59" s="286">
        <f>IF(V$11=$D$6, MBN_volumes!$M59,0)</f>
        <v>0</v>
      </c>
      <c r="W59" s="285">
        <f>IF(W$11=$D$6, MBN_volumes!$J59*MBN_volumes!$K59,0)</f>
        <v>0</v>
      </c>
      <c r="X59" s="285">
        <f>IF(X$11=IF($D59=$A$5, $D$5, IF(OR($D59="ESV observed compliance", $D59 = $A$7),$D$7, $D$6)), SUMPRODUCT(MBN_volumes!$Q59:$U59,MBN_volumes!$Q$13:$U$13)+MBN_volumes!$O59,0)</f>
        <v>0</v>
      </c>
      <c r="Y59" s="286">
        <f>IF(Y$11=$D$6, MBN_volumes!$M59,0)</f>
        <v>0</v>
      </c>
      <c r="Z59" s="285">
        <f>IF(Z$11=$D$6, MBN_volumes!$J59*MBN_volumes!$K59,0)</f>
        <v>0</v>
      </c>
      <c r="AA59" s="285">
        <f>IF(AA$11=IF($D59=$A$5, $D$5, IF(OR($D59="ESV observed compliance", $D59 = $A$7),$D$7, $D$6)), SUMPRODUCT(MBN_volumes!$Q59:$U59,MBN_volumes!$Q$13:$U$13)+MBN_volumes!$O59,0)</f>
        <v>0</v>
      </c>
      <c r="AB59" s="286">
        <f>IF(AB$11=$D$6, MBN_volumes!$M59,0)</f>
        <v>0</v>
      </c>
      <c r="AC59" s="131"/>
      <c r="AD59" s="287">
        <f t="shared" si="29"/>
        <v>0</v>
      </c>
      <c r="AE59" s="287">
        <f t="shared" si="29"/>
        <v>0</v>
      </c>
      <c r="AF59" s="287">
        <f t="shared" ca="1" si="29"/>
        <v>707101.60486835358</v>
      </c>
      <c r="AG59" s="287">
        <f t="shared" si="29"/>
        <v>0</v>
      </c>
      <c r="AH59" s="287">
        <f t="shared" si="29"/>
        <v>0</v>
      </c>
      <c r="AI59" s="287">
        <f t="shared" si="29"/>
        <v>0</v>
      </c>
      <c r="AJ59" s="287">
        <f t="shared" si="29"/>
        <v>0</v>
      </c>
      <c r="AK59" s="131"/>
      <c r="AL59" s="287">
        <f t="shared" ca="1" si="30"/>
        <v>707101.60486835358</v>
      </c>
    </row>
    <row r="60" spans="1:16373" s="265" customFormat="1">
      <c r="D60" s="272" t="s">
        <v>196</v>
      </c>
      <c r="F60" s="12"/>
      <c r="G60" s="103"/>
      <c r="H60" s="288">
        <f>IF(H$11=$D$6, MBN_volumes!$J60*MBN_volumes!$K60,0)</f>
        <v>0</v>
      </c>
      <c r="I60" s="285">
        <f>IF(I$11=IF($D60=$A$5, $D$5, IF(OR($D60="ESV observed compliance", $D60 = $A$7),$D$7, $D$6)), SUMPRODUCT(MBN_volumes!$Q60:$U60,MBN_volumes!$Q$13:$U$13)+MBN_volumes!$O60,0)</f>
        <v>0</v>
      </c>
      <c r="J60" s="286">
        <f>IF(J$11=$D$6, MBN_volumes!$M60,0)</f>
        <v>0</v>
      </c>
      <c r="K60" s="285">
        <f>IF(K$11=$D$6, MBN_volumes!$J60*MBN_volumes!$K60,0)</f>
        <v>0</v>
      </c>
      <c r="L60" s="285">
        <f>IF(L$11=IF($D60=$A$5, $D$5, IF(OR($D60="ESV observed compliance", $D60 = $A$7),$D$7, $D$6)), SUMPRODUCT(MBN_volumes!$Q60:$U60,MBN_volumes!$Q$13:$U$13)+MBN_volumes!$O60,0)</f>
        <v>0</v>
      </c>
      <c r="M60" s="286">
        <f>IF(M$11=$D$6, MBN_volumes!$M60,0)</f>
        <v>0</v>
      </c>
      <c r="N60" s="285">
        <f>IF(N$11=$D$6, MBN_volumes!$J60*MBN_volumes!$K60,0)</f>
        <v>0</v>
      </c>
      <c r="O60" s="285">
        <f ca="1">IF(O$11=IF($D60=$A$5, $D$5, IF(OR($D60="ESV observed compliance", $D60 = $A$7),$D$7, $D$6)), SUMPRODUCT(MBN_volumes!$Q60:$U60,MBN_volumes!$Q$13:$U$13)+MBN_volumes!$O60,0)</f>
        <v>53328</v>
      </c>
      <c r="P60" s="286">
        <f>IF(P$11=$D$6, MBN_volumes!$M60,0)</f>
        <v>0</v>
      </c>
      <c r="Q60" s="285">
        <f>IF(Q$11=$D$6, MBN_volumes!$J60*MBN_volumes!$K60,0)</f>
        <v>0</v>
      </c>
      <c r="R60" s="285">
        <f>IF(R$11=IF($D60=$A$5, $D$5, IF(OR($D60="ESV observed compliance", $D60 = $A$7),$D$7, $D$6)), SUMPRODUCT(MBN_volumes!$Q60:$U60,MBN_volumes!$Q$13:$U$13)+MBN_volumes!$O60,0)</f>
        <v>0</v>
      </c>
      <c r="S60" s="286">
        <f>IF(S$11=$D$6, MBN_volumes!$M60,0)</f>
        <v>0</v>
      </c>
      <c r="T60" s="285">
        <f>IF(T$11=$D$6, MBN_volumes!$J60*MBN_volumes!$K60,0)</f>
        <v>0</v>
      </c>
      <c r="U60" s="285">
        <f>IF(U$11=IF($D60=$A$5, $D$5, IF(OR($D60="ESV observed compliance", $D60 = $A$7),$D$7, $D$6)), SUMPRODUCT(MBN_volumes!$Q60:$U60,MBN_volumes!$Q$13:$U$13)+MBN_volumes!$O60,0)</f>
        <v>0</v>
      </c>
      <c r="V60" s="286">
        <f>IF(V$11=$D$6, MBN_volumes!$M60,0)</f>
        <v>0</v>
      </c>
      <c r="W60" s="285">
        <f>IF(W$11=$D$6, MBN_volumes!$J60*MBN_volumes!$K60,0)</f>
        <v>0</v>
      </c>
      <c r="X60" s="285">
        <f>IF(X$11=IF($D60=$A$5, $D$5, IF(OR($D60="ESV observed compliance", $D60 = $A$7),$D$7, $D$6)), SUMPRODUCT(MBN_volumes!$Q60:$U60,MBN_volumes!$Q$13:$U$13)+MBN_volumes!$O60,0)</f>
        <v>0</v>
      </c>
      <c r="Y60" s="286">
        <f>IF(Y$11=$D$6, MBN_volumes!$M60,0)</f>
        <v>0</v>
      </c>
      <c r="Z60" s="285">
        <f>IF(Z$11=$D$6, MBN_volumes!$J60*MBN_volumes!$K60,0)</f>
        <v>0</v>
      </c>
      <c r="AA60" s="285">
        <f>IF(AA$11=IF($D60=$A$5, $D$5, IF(OR($D60="ESV observed compliance", $D60 = $A$7),$D$7, $D$6)), SUMPRODUCT(MBN_volumes!$Q60:$U60,MBN_volumes!$Q$13:$U$13)+MBN_volumes!$O60,0)</f>
        <v>0</v>
      </c>
      <c r="AB60" s="286">
        <f>IF(AB$11=$D$6, MBN_volumes!$M60,0)</f>
        <v>0</v>
      </c>
      <c r="AC60" s="131"/>
      <c r="AD60" s="287">
        <f t="shared" si="29"/>
        <v>0</v>
      </c>
      <c r="AE60" s="287">
        <f t="shared" si="29"/>
        <v>0</v>
      </c>
      <c r="AF60" s="287">
        <f t="shared" ca="1" si="29"/>
        <v>53328</v>
      </c>
      <c r="AG60" s="287">
        <f t="shared" si="29"/>
        <v>0</v>
      </c>
      <c r="AH60" s="287">
        <f t="shared" si="29"/>
        <v>0</v>
      </c>
      <c r="AI60" s="287">
        <f t="shared" si="29"/>
        <v>0</v>
      </c>
      <c r="AJ60" s="287">
        <f t="shared" si="29"/>
        <v>0</v>
      </c>
      <c r="AK60" s="131"/>
      <c r="AL60" s="287">
        <f t="shared" ref="AL60" ca="1" si="31">SUM(AD60:AJ60)</f>
        <v>53328</v>
      </c>
    </row>
    <row r="61" spans="1:16373">
      <c r="D61" s="272" t="s">
        <v>69</v>
      </c>
      <c r="F61" s="12"/>
      <c r="G61" s="103"/>
      <c r="H61" s="288">
        <f>IF(H$11=$D$6, MBN_volumes!$J61*MBN_volumes!$K61,0)</f>
        <v>0</v>
      </c>
      <c r="I61" s="285">
        <f>IF(I$11=IF($D61=$A$5, $D$5, IF(OR($D61="ESV observed compliance", $D61 = $A$7),$D$7, $D$6)), SUMPRODUCT(MBN_volumes!$Q61:$U61,MBN_volumes!$Q$13:$U$13)+MBN_volumes!$O61,0)</f>
        <v>0</v>
      </c>
      <c r="J61" s="286">
        <f>IF(J$11=$D$6, MBN_volumes!$M61,0)</f>
        <v>0</v>
      </c>
      <c r="K61" s="285">
        <f>IF(K$11=$D$6, MBN_volumes!$J61*MBN_volumes!$K61,0)</f>
        <v>0</v>
      </c>
      <c r="L61" s="285">
        <f>IF(L$11=IF($D61=$A$5, $D$5, IF(OR($D61="ESV observed compliance", $D61 = $A$7),$D$7, $D$6)), SUMPRODUCT(MBN_volumes!$Q61:$U61,MBN_volumes!$Q$13:$U$13)+MBN_volumes!$O61,0)</f>
        <v>0</v>
      </c>
      <c r="M61" s="286">
        <f>IF(M$11=$D$6, MBN_volumes!$M61,0)</f>
        <v>0</v>
      </c>
      <c r="N61" s="285">
        <f>IF(N$11=$D$6, MBN_volumes!$J61*MBN_volumes!$K61,0)</f>
        <v>0</v>
      </c>
      <c r="O61" s="285">
        <f ca="1">IF(O$11=IF($D61=$A$5, $D$5, IF(OR($D61="ESV observed compliance", $D61 = $A$7),$D$7, $D$6)), SUMPRODUCT(MBN_volumes!$Q61:$U61,MBN_volumes!$Q$13:$U$13)+MBN_volumes!$O61,0)</f>
        <v>774983.16747854801</v>
      </c>
      <c r="P61" s="286">
        <f>IF(P$11=$D$6, MBN_volumes!$M61,0)</f>
        <v>0</v>
      </c>
      <c r="Q61" s="285">
        <f>IF(Q$11=$D$6, MBN_volumes!$J61*MBN_volumes!$K61,0)</f>
        <v>0</v>
      </c>
      <c r="R61" s="285">
        <f>IF(R$11=IF($D61=$A$5, $D$5, IF(OR($D61="ESV observed compliance", $D61 = $A$7),$D$7, $D$6)), SUMPRODUCT(MBN_volumes!$Q61:$U61,MBN_volumes!$Q$13:$U$13)+MBN_volumes!$O61,0)</f>
        <v>0</v>
      </c>
      <c r="S61" s="286">
        <f>IF(S$11=$D$6, MBN_volumes!$M61,0)</f>
        <v>0</v>
      </c>
      <c r="T61" s="285">
        <f>IF(T$11=$D$6, MBN_volumes!$J61*MBN_volumes!$K61,0)</f>
        <v>0</v>
      </c>
      <c r="U61" s="285">
        <f>IF(U$11=IF($D61=$A$5, $D$5, IF(OR($D61="ESV observed compliance", $D61 = $A$7),$D$7, $D$6)), SUMPRODUCT(MBN_volumes!$Q61:$U61,MBN_volumes!$Q$13:$U$13)+MBN_volumes!$O61,0)</f>
        <v>0</v>
      </c>
      <c r="V61" s="286">
        <f>IF(V$11=$D$6, MBN_volumes!$M61,0)</f>
        <v>0</v>
      </c>
      <c r="W61" s="285">
        <f>IF(W$11=$D$6, MBN_volumes!$J61*MBN_volumes!$K61,0)</f>
        <v>0</v>
      </c>
      <c r="X61" s="285">
        <f>IF(X$11=IF($D61=$A$5, $D$5, IF(OR($D61="ESV observed compliance", $D61 = $A$7),$D$7, $D$6)), SUMPRODUCT(MBN_volumes!$Q61:$U61,MBN_volumes!$Q$13:$U$13)+MBN_volumes!$O61,0)</f>
        <v>0</v>
      </c>
      <c r="Y61" s="286">
        <f>IF(Y$11=$D$6, MBN_volumes!$M61,0)</f>
        <v>0</v>
      </c>
      <c r="Z61" s="285">
        <f>IF(Z$11=$D$6, MBN_volumes!$J61*MBN_volumes!$K61,0)</f>
        <v>0</v>
      </c>
      <c r="AA61" s="285">
        <f>IF(AA$11=IF($D61=$A$5, $D$5, IF(OR($D61="ESV observed compliance", $D61 = $A$7),$D$7, $D$6)), SUMPRODUCT(MBN_volumes!$Q61:$U61,MBN_volumes!$Q$13:$U$13)+MBN_volumes!$O61,0)</f>
        <v>0</v>
      </c>
      <c r="AB61" s="286">
        <f>IF(AB$11=$D$6, MBN_volumes!$M61,0)</f>
        <v>0</v>
      </c>
      <c r="AC61" s="131"/>
      <c r="AD61" s="287">
        <f t="shared" si="29"/>
        <v>0</v>
      </c>
      <c r="AE61" s="287">
        <f t="shared" si="29"/>
        <v>0</v>
      </c>
      <c r="AF61" s="287">
        <f t="shared" ca="1" si="29"/>
        <v>774983.16747854801</v>
      </c>
      <c r="AG61" s="287">
        <f t="shared" si="29"/>
        <v>0</v>
      </c>
      <c r="AH61" s="287">
        <f t="shared" si="29"/>
        <v>0</v>
      </c>
      <c r="AI61" s="287">
        <f t="shared" si="29"/>
        <v>0</v>
      </c>
      <c r="AJ61" s="287">
        <f t="shared" si="29"/>
        <v>0</v>
      </c>
      <c r="AK61" s="131"/>
      <c r="AL61" s="287">
        <f t="shared" ca="1" si="30"/>
        <v>774983.16747854801</v>
      </c>
    </row>
    <row r="62" spans="1:16373">
      <c r="F62" s="12"/>
      <c r="G62" s="103"/>
      <c r="H62" s="18"/>
      <c r="I62" s="18"/>
      <c r="J62" s="103"/>
      <c r="K62" s="18"/>
      <c r="L62" s="18"/>
      <c r="M62" s="103"/>
      <c r="N62" s="18"/>
      <c r="O62" s="18"/>
      <c r="P62" s="103"/>
      <c r="Q62" s="18"/>
      <c r="R62" s="18"/>
      <c r="S62" s="103"/>
      <c r="T62" s="18"/>
      <c r="U62" s="18"/>
      <c r="V62" s="103"/>
      <c r="W62" s="18"/>
      <c r="X62" s="18"/>
      <c r="Y62" s="103"/>
      <c r="Z62" s="18"/>
      <c r="AA62" s="18"/>
      <c r="AB62" s="103"/>
      <c r="AC62" s="265"/>
      <c r="AD62" s="109"/>
      <c r="AE62" s="109"/>
      <c r="AF62" s="109"/>
      <c r="AG62" s="109"/>
      <c r="AH62" s="109"/>
      <c r="AI62" s="109"/>
      <c r="AJ62" s="109"/>
      <c r="AK62" s="265"/>
      <c r="AL62" s="109"/>
    </row>
    <row r="63" spans="1:16373" s="8" customFormat="1" ht="15.75">
      <c r="A63" s="6"/>
      <c r="B63" s="9" t="s">
        <v>15</v>
      </c>
      <c r="C63" s="10"/>
      <c r="D63"/>
      <c r="E63"/>
      <c r="F63" s="12"/>
      <c r="G63" s="105"/>
      <c r="H63" s="18"/>
      <c r="I63" s="18"/>
      <c r="J63" s="105"/>
      <c r="K63" s="18"/>
      <c r="L63" s="18"/>
      <c r="M63" s="105"/>
      <c r="N63" s="18"/>
      <c r="O63" s="18"/>
      <c r="P63" s="105"/>
      <c r="Q63" s="18"/>
      <c r="R63" s="18"/>
      <c r="S63" s="105"/>
      <c r="T63" s="18"/>
      <c r="U63" s="18"/>
      <c r="V63" s="105"/>
      <c r="W63" s="18"/>
      <c r="X63" s="18"/>
      <c r="Y63" s="105"/>
      <c r="Z63" s="18"/>
      <c r="AA63" s="18"/>
      <c r="AB63" s="105"/>
      <c r="AC63" s="265"/>
      <c r="AD63" s="112"/>
      <c r="AE63" s="112"/>
      <c r="AF63" s="112"/>
      <c r="AG63" s="112"/>
      <c r="AH63" s="112"/>
      <c r="AI63" s="112"/>
      <c r="AJ63" s="112"/>
      <c r="AK63" s="265"/>
      <c r="AL63" s="112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</row>
    <row r="64" spans="1:16373">
      <c r="B64" s="18"/>
      <c r="D64" s="19" t="s">
        <v>23</v>
      </c>
      <c r="F64" s="12"/>
      <c r="G64" s="103"/>
      <c r="H64" s="288">
        <f>IF(H$11=$D$6, MBN_volumes!$J64*MBN_volumes!$K64,0)</f>
        <v>0</v>
      </c>
      <c r="I64" s="285">
        <f>IF(I$11=IF($D64=$A$5, $D$5, IF(OR($D64="ESV observed compliance", $D64 = $A$7),$D$7, $D$6)), SUMPRODUCT(MBN_volumes!$Q64:$U64,MBN_volumes!$Q$13:$U$13)+MBN_volumes!$O64,0)</f>
        <v>0</v>
      </c>
      <c r="J64" s="286">
        <f>IF(J$11=$D$6, MBN_volumes!$M64,0)</f>
        <v>0</v>
      </c>
      <c r="K64" s="285">
        <f>IF(K$11=$D$6, MBN_volumes!$J64*MBN_volumes!$K64,0)</f>
        <v>0</v>
      </c>
      <c r="L64" s="285">
        <f>IF(L$11=IF($D64=$A$5, $D$5, IF(OR($D64="ESV observed compliance", $D64 = $A$7),$D$7, $D$6)), SUMPRODUCT(MBN_volumes!$Q64:$U64,MBN_volumes!$Q$13:$U$13)+MBN_volumes!$O64,0)</f>
        <v>0</v>
      </c>
      <c r="M64" s="286">
        <f>IF(M$11=$D$6, MBN_volumes!$M64,0)</f>
        <v>0</v>
      </c>
      <c r="N64" s="285">
        <f>IF(N$11=$D$6, MBN_volumes!$J64*MBN_volumes!$K64,0)</f>
        <v>0</v>
      </c>
      <c r="O64" s="285">
        <f ca="1">IF(O$11=IF($D64=$A$5, $D$5, IF(OR($D64="ESV observed compliance", $D64 = $A$7),$D$7, $D$6)), SUMPRODUCT(MBN_volumes!$Q64:$U64,MBN_volumes!$Q$13:$U$13)+MBN_volumes!$O64,0)</f>
        <v>0</v>
      </c>
      <c r="P64" s="286">
        <f>IF(P$11=$D$6, MBN_volumes!$M64,0)</f>
        <v>352522.64196166064</v>
      </c>
      <c r="Q64" s="285">
        <f>IF(Q$11=$D$6, MBN_volumes!$J64*MBN_volumes!$K64,0)</f>
        <v>0</v>
      </c>
      <c r="R64" s="285">
        <f>IF(R$11=IF($D64=$A$5, $D$5, IF(OR($D64="ESV observed compliance", $D64 = $A$7),$D$7, $D$6)), SUMPRODUCT(MBN_volumes!$Q64:$U64,MBN_volumes!$Q$13:$U$13)+MBN_volumes!$O64,0)</f>
        <v>0</v>
      </c>
      <c r="S64" s="286">
        <f>IF(S$11=$D$6, MBN_volumes!$M64,0)</f>
        <v>0</v>
      </c>
      <c r="T64" s="285">
        <f>IF(T$11=$D$6, MBN_volumes!$J64*MBN_volumes!$K64,0)</f>
        <v>0</v>
      </c>
      <c r="U64" s="285">
        <f>IF(U$11=IF($D64=$A$5, $D$5, IF(OR($D64="ESV observed compliance", $D64 = $A$7),$D$7, $D$6)), SUMPRODUCT(MBN_volumes!$Q64:$U64,MBN_volumes!$Q$13:$U$13)+MBN_volumes!$O64,0)</f>
        <v>0</v>
      </c>
      <c r="V64" s="286">
        <f>IF(V$11=$D$6, MBN_volumes!$M64,0)</f>
        <v>0</v>
      </c>
      <c r="W64" s="285">
        <f>IF(W$11=$D$6, MBN_volumes!$J64*MBN_volumes!$K64,0)</f>
        <v>0</v>
      </c>
      <c r="X64" s="285">
        <f>IF(X$11=IF($D64=$A$5, $D$5, IF(OR($D64="ESV observed compliance", $D64 = $A$7),$D$7, $D$6)), SUMPRODUCT(MBN_volumes!$Q64:$U64,MBN_volumes!$Q$13:$U$13)+MBN_volumes!$O64,0)</f>
        <v>0</v>
      </c>
      <c r="Y64" s="286">
        <f>IF(Y$11=$D$6, MBN_volumes!$M64,0)</f>
        <v>0</v>
      </c>
      <c r="Z64" s="285">
        <f>IF(Z$11=$D$6, MBN_volumes!$J64*MBN_volumes!$K64,0)</f>
        <v>0</v>
      </c>
      <c r="AA64" s="285">
        <f>IF(AA$11=IF($D64=$A$5, $D$5, IF(OR($D64="ESV observed compliance", $D64 = $A$7),$D$7, $D$6)), SUMPRODUCT(MBN_volumes!$Q64:$U64,MBN_volumes!$Q$13:$U$13)+MBN_volumes!$O64,0)</f>
        <v>0</v>
      </c>
      <c r="AB64" s="286">
        <f>IF(AB$11=$D$6, MBN_volumes!$M64,0)</f>
        <v>0</v>
      </c>
      <c r="AC64" s="131"/>
      <c r="AD64" s="287">
        <f>SUMIF($H$11:$AB$11,AD$11, $H64:$AB64)</f>
        <v>0</v>
      </c>
      <c r="AE64" s="287">
        <f t="shared" ref="AE64:AJ68" si="32">SUMIF($H$11:$AB$11,AE$11, $H64:$AB64)</f>
        <v>0</v>
      </c>
      <c r="AF64" s="287">
        <f t="shared" ca="1" si="32"/>
        <v>352522.64196166064</v>
      </c>
      <c r="AG64" s="287">
        <f t="shared" si="32"/>
        <v>0</v>
      </c>
      <c r="AH64" s="287">
        <f t="shared" si="32"/>
        <v>0</v>
      </c>
      <c r="AI64" s="287">
        <f t="shared" si="32"/>
        <v>0</v>
      </c>
      <c r="AJ64" s="287">
        <f t="shared" si="32"/>
        <v>0</v>
      </c>
      <c r="AK64" s="131"/>
      <c r="AL64" s="287">
        <f t="shared" ref="AL64" ca="1" si="33">SUM(AD64:AJ64)</f>
        <v>352522.64196166064</v>
      </c>
    </row>
    <row r="65" spans="1:42">
      <c r="B65" s="18"/>
      <c r="D65" s="19" t="s">
        <v>26</v>
      </c>
      <c r="F65" s="12"/>
      <c r="G65" s="103"/>
      <c r="H65" s="288">
        <f>IF(H$11=$D$6, MBN_volumes!$J65*MBN_volumes!$K65,0)</f>
        <v>0</v>
      </c>
      <c r="I65" s="285">
        <f>IF(I$11=IF($D65=$A$5, $D$5, IF(OR($D65="ESV observed compliance", $D65 = $A$7),$D$7, $D$6)), SUMPRODUCT(MBN_volumes!$Q65:$U65,MBN_volumes!$Q$13:$U$13)+MBN_volumes!$O65,0)</f>
        <v>0</v>
      </c>
      <c r="J65" s="286">
        <f>IF(J$11=$D$6, MBN_volumes!$M65,0)</f>
        <v>0</v>
      </c>
      <c r="K65" s="285">
        <f>IF(K$11=$D$6, MBN_volumes!$J65*MBN_volumes!$K65,0)</f>
        <v>0</v>
      </c>
      <c r="L65" s="285">
        <f>IF(L$11=IF($D65=$A$5, $D$5, IF(OR($D65="ESV observed compliance", $D65 = $A$7),$D$7, $D$6)), SUMPRODUCT(MBN_volumes!$Q65:$U65,MBN_volumes!$Q$13:$U$13)+MBN_volumes!$O65,0)</f>
        <v>0</v>
      </c>
      <c r="M65" s="286">
        <f>IF(M$11=$D$6, MBN_volumes!$M65,0)</f>
        <v>0</v>
      </c>
      <c r="N65" s="285">
        <f>IF(N$11=$D$6, MBN_volumes!$J65*MBN_volumes!$K65,0)</f>
        <v>0</v>
      </c>
      <c r="O65" s="285">
        <f ca="1">IF(O$11=IF($D65=$A$5, $D$5, IF(OR($D65="ESV observed compliance", $D65 = $A$7),$D$7, $D$6)), SUMPRODUCT(MBN_volumes!$Q65:$U65,MBN_volumes!$Q$13:$U$13)+MBN_volumes!$O65,0)</f>
        <v>0</v>
      </c>
      <c r="P65" s="286">
        <f>IF(P$11=$D$6, MBN_volumes!$M65,0)</f>
        <v>154663.44023549111</v>
      </c>
      <c r="Q65" s="285">
        <f>IF(Q$11=$D$6, MBN_volumes!$J65*MBN_volumes!$K65,0)</f>
        <v>0</v>
      </c>
      <c r="R65" s="285">
        <f>IF(R$11=IF($D65=$A$5, $D$5, IF(OR($D65="ESV observed compliance", $D65 = $A$7),$D$7, $D$6)), SUMPRODUCT(MBN_volumes!$Q65:$U65,MBN_volumes!$Q$13:$U$13)+MBN_volumes!$O65,0)</f>
        <v>0</v>
      </c>
      <c r="S65" s="286">
        <f>IF(S$11=$D$6, MBN_volumes!$M65,0)</f>
        <v>0</v>
      </c>
      <c r="T65" s="285">
        <f>IF(T$11=$D$6, MBN_volumes!$J65*MBN_volumes!$K65,0)</f>
        <v>0</v>
      </c>
      <c r="U65" s="285">
        <f>IF(U$11=IF($D65=$A$5, $D$5, IF(OR($D65="ESV observed compliance", $D65 = $A$7),$D$7, $D$6)), SUMPRODUCT(MBN_volumes!$Q65:$U65,MBN_volumes!$Q$13:$U$13)+MBN_volumes!$O65,0)</f>
        <v>0</v>
      </c>
      <c r="V65" s="286">
        <f>IF(V$11=$D$6, MBN_volumes!$M65,0)</f>
        <v>0</v>
      </c>
      <c r="W65" s="285">
        <f>IF(W$11=$D$6, MBN_volumes!$J65*MBN_volumes!$K65,0)</f>
        <v>0</v>
      </c>
      <c r="X65" s="285">
        <f>IF(X$11=IF($D65=$A$5, $D$5, IF(OR($D65="ESV observed compliance", $D65 = $A$7),$D$7, $D$6)), SUMPRODUCT(MBN_volumes!$Q65:$U65,MBN_volumes!$Q$13:$U$13)+MBN_volumes!$O65,0)</f>
        <v>0</v>
      </c>
      <c r="Y65" s="286">
        <f>IF(Y$11=$D$6, MBN_volumes!$M65,0)</f>
        <v>0</v>
      </c>
      <c r="Z65" s="285">
        <f>IF(Z$11=$D$6, MBN_volumes!$J65*MBN_volumes!$K65,0)</f>
        <v>0</v>
      </c>
      <c r="AA65" s="285">
        <f>IF(AA$11=IF($D65=$A$5, $D$5, IF(OR($D65="ESV observed compliance", $D65 = $A$7),$D$7, $D$6)), SUMPRODUCT(MBN_volumes!$Q65:$U65,MBN_volumes!$Q$13:$U$13)+MBN_volumes!$O65,0)</f>
        <v>0</v>
      </c>
      <c r="AB65" s="286">
        <f>IF(AB$11=$D$6, MBN_volumes!$M65,0)</f>
        <v>0</v>
      </c>
      <c r="AC65" s="131"/>
      <c r="AD65" s="287">
        <f t="shared" ref="AD65:AD68" si="34">SUMIF($H$11:$AB$11,AD$11, $H65:$AB65)</f>
        <v>0</v>
      </c>
      <c r="AE65" s="287">
        <f t="shared" si="32"/>
        <v>0</v>
      </c>
      <c r="AF65" s="287">
        <f t="shared" ca="1" si="32"/>
        <v>154663.44023549111</v>
      </c>
      <c r="AG65" s="287">
        <f t="shared" si="32"/>
        <v>0</v>
      </c>
      <c r="AH65" s="287">
        <f t="shared" si="32"/>
        <v>0</v>
      </c>
      <c r="AI65" s="287">
        <f t="shared" si="32"/>
        <v>0</v>
      </c>
      <c r="AJ65" s="287">
        <f t="shared" si="32"/>
        <v>0</v>
      </c>
      <c r="AK65" s="131"/>
      <c r="AL65" s="287">
        <f t="shared" ref="AL65:AL68" ca="1" si="35">SUM(AD65:AJ65)</f>
        <v>154663.44023549111</v>
      </c>
    </row>
    <row r="66" spans="1:42">
      <c r="B66" s="18"/>
      <c r="D66" s="19" t="s">
        <v>19</v>
      </c>
      <c r="F66" s="12"/>
      <c r="G66" s="103"/>
      <c r="H66" s="288">
        <f>IF(H$11=$D$6, MBN_volumes!$J66*MBN_volumes!$K66,0)</f>
        <v>0</v>
      </c>
      <c r="I66" s="285">
        <f>IF(I$11=IF($D66=$A$5, $D$5, IF(OR($D66="ESV observed compliance", $D66 = $A$7),$D$7, $D$6)), SUMPRODUCT(MBN_volumes!$Q66:$U66,MBN_volumes!$Q$13:$U$13)+MBN_volumes!$O66,0)</f>
        <v>0</v>
      </c>
      <c r="J66" s="286">
        <f>IF(J$11=$D$6, MBN_volumes!$M66,0)</f>
        <v>0</v>
      </c>
      <c r="K66" s="285">
        <f>IF(K$11=$D$6, MBN_volumes!$J66*MBN_volumes!$K66,0)</f>
        <v>0</v>
      </c>
      <c r="L66" s="285">
        <f>IF(L$11=IF($D66=$A$5, $D$5, IF(OR($D66="ESV observed compliance", $D66 = $A$7),$D$7, $D$6)), SUMPRODUCT(MBN_volumes!$Q66:$U66,MBN_volumes!$Q$13:$U$13)+MBN_volumes!$O66,0)</f>
        <v>0</v>
      </c>
      <c r="M66" s="286">
        <f>IF(M$11=$D$6, MBN_volumes!$M66,0)</f>
        <v>0</v>
      </c>
      <c r="N66" s="285">
        <f>IF(N$11=$D$6, MBN_volumes!$J66*MBN_volumes!$K66,0)</f>
        <v>0</v>
      </c>
      <c r="O66" s="285">
        <f ca="1">IF(O$11=IF($D66=$A$5, $D$5, IF(OR($D66="ESV observed compliance", $D66 = $A$7),$D$7, $D$6)), SUMPRODUCT(MBN_volumes!$Q66:$U66,MBN_volumes!$Q$13:$U$13)+MBN_volumes!$O66,0)</f>
        <v>0</v>
      </c>
      <c r="P66" s="286">
        <f>IF(P$11=$D$6, MBN_volumes!$M66,0)</f>
        <v>2254120.1677239262</v>
      </c>
      <c r="Q66" s="285">
        <f>IF(Q$11=$D$6, MBN_volumes!$J66*MBN_volumes!$K66,0)</f>
        <v>0</v>
      </c>
      <c r="R66" s="285">
        <f>IF(R$11=IF($D66=$A$5, $D$5, IF(OR($D66="ESV observed compliance", $D66 = $A$7),$D$7, $D$6)), SUMPRODUCT(MBN_volumes!$Q66:$U66,MBN_volumes!$Q$13:$U$13)+MBN_volumes!$O66,0)</f>
        <v>0</v>
      </c>
      <c r="S66" s="286">
        <f>IF(S$11=$D$6, MBN_volumes!$M66,0)</f>
        <v>0</v>
      </c>
      <c r="T66" s="285">
        <f>IF(T$11=$D$6, MBN_volumes!$J66*MBN_volumes!$K66,0)</f>
        <v>0</v>
      </c>
      <c r="U66" s="285">
        <f>IF(U$11=IF($D66=$A$5, $D$5, IF(OR($D66="ESV observed compliance", $D66 = $A$7),$D$7, $D$6)), SUMPRODUCT(MBN_volumes!$Q66:$U66,MBN_volumes!$Q$13:$U$13)+MBN_volumes!$O66,0)</f>
        <v>0</v>
      </c>
      <c r="V66" s="286">
        <f>IF(V$11=$D$6, MBN_volumes!$M66,0)</f>
        <v>0</v>
      </c>
      <c r="W66" s="285">
        <f>IF(W$11=$D$6, MBN_volumes!$J66*MBN_volumes!$K66,0)</f>
        <v>0</v>
      </c>
      <c r="X66" s="285">
        <f>IF(X$11=IF($D66=$A$5, $D$5, IF(OR($D66="ESV observed compliance", $D66 = $A$7),$D$7, $D$6)), SUMPRODUCT(MBN_volumes!$Q66:$U66,MBN_volumes!$Q$13:$U$13)+MBN_volumes!$O66,0)</f>
        <v>0</v>
      </c>
      <c r="Y66" s="286">
        <f>IF(Y$11=$D$6, MBN_volumes!$M66,0)</f>
        <v>0</v>
      </c>
      <c r="Z66" s="285">
        <f>IF(Z$11=$D$6, MBN_volumes!$J66*MBN_volumes!$K66,0)</f>
        <v>0</v>
      </c>
      <c r="AA66" s="285">
        <f>IF(AA$11=IF($D66=$A$5, $D$5, IF(OR($D66="ESV observed compliance", $D66 = $A$7),$D$7, $D$6)), SUMPRODUCT(MBN_volumes!$Q66:$U66,MBN_volumes!$Q$13:$U$13)+MBN_volumes!$O66,0)</f>
        <v>0</v>
      </c>
      <c r="AB66" s="286">
        <f>IF(AB$11=$D$6, MBN_volumes!$M66,0)</f>
        <v>0</v>
      </c>
      <c r="AC66" s="131"/>
      <c r="AD66" s="287">
        <f t="shared" si="34"/>
        <v>0</v>
      </c>
      <c r="AE66" s="287">
        <f t="shared" si="32"/>
        <v>0</v>
      </c>
      <c r="AF66" s="287">
        <f t="shared" ca="1" si="32"/>
        <v>2254120.1677239262</v>
      </c>
      <c r="AG66" s="287">
        <f t="shared" si="32"/>
        <v>0</v>
      </c>
      <c r="AH66" s="287">
        <f t="shared" si="32"/>
        <v>0</v>
      </c>
      <c r="AI66" s="287">
        <f t="shared" si="32"/>
        <v>0</v>
      </c>
      <c r="AJ66" s="287">
        <f t="shared" si="32"/>
        <v>0</v>
      </c>
      <c r="AK66" s="131"/>
      <c r="AL66" s="287">
        <f t="shared" ca="1" si="35"/>
        <v>2254120.1677239262</v>
      </c>
    </row>
    <row r="67" spans="1:42">
      <c r="B67" s="18"/>
      <c r="D67" s="19" t="s">
        <v>19</v>
      </c>
      <c r="E67" s="265"/>
      <c r="F67" s="12"/>
      <c r="G67" s="103"/>
      <c r="H67" s="288">
        <f>IF(H$11=$D$6, MBN_volumes!$J67*MBN_volumes!$K67,0)</f>
        <v>0</v>
      </c>
      <c r="I67" s="285">
        <f>IF(I$11=IF($D67=$A$5, $D$5, IF(OR($D67="ESV observed compliance", $D67 = $A$7),$D$7, $D$6)), SUMPRODUCT(MBN_volumes!$Q67:$U67,MBN_volumes!$Q$13:$U$13)+MBN_volumes!$O67,0)</f>
        <v>0</v>
      </c>
      <c r="J67" s="286">
        <f>IF(J$11=$D$6, MBN_volumes!$M67,0)</f>
        <v>0</v>
      </c>
      <c r="K67" s="285">
        <f>IF(K$11=$D$6, MBN_volumes!$J67*MBN_volumes!$K67,0)</f>
        <v>0</v>
      </c>
      <c r="L67" s="285">
        <f>IF(L$11=IF($D67=$A$5, $D$5, IF(OR($D67="ESV observed compliance", $D67 = $A$7),$D$7, $D$6)), SUMPRODUCT(MBN_volumes!$Q67:$U67,MBN_volumes!$Q$13:$U$13)+MBN_volumes!$O67,0)</f>
        <v>0</v>
      </c>
      <c r="M67" s="286">
        <f>IF(M$11=$D$6, MBN_volumes!$M67,0)</f>
        <v>0</v>
      </c>
      <c r="N67" s="285">
        <f>IF(N$11=$D$6, MBN_volumes!$J67*MBN_volumes!$K67,0)</f>
        <v>0</v>
      </c>
      <c r="O67" s="285">
        <f ca="1">IF(O$11=IF($D67=$A$5, $D$5, IF(OR($D67="ESV observed compliance", $D67 = $A$7),$D$7, $D$6)), SUMPRODUCT(MBN_volumes!$Q67:$U67,MBN_volumes!$Q$13:$U$13)+MBN_volumes!$O67,0)</f>
        <v>0</v>
      </c>
      <c r="P67" s="286">
        <f>IF(P$11=$D$6, MBN_volumes!$M67,0)</f>
        <v>46890.027119013968</v>
      </c>
      <c r="Q67" s="285">
        <f>IF(Q$11=$D$6, MBN_volumes!$J67*MBN_volumes!$K67,0)</f>
        <v>0</v>
      </c>
      <c r="R67" s="285">
        <f>IF(R$11=IF($D67=$A$5, $D$5, IF(OR($D67="ESV observed compliance", $D67 = $A$7),$D$7, $D$6)), SUMPRODUCT(MBN_volumes!$Q67:$U67,MBN_volumes!$Q$13:$U$13)+MBN_volumes!$O67,0)</f>
        <v>0</v>
      </c>
      <c r="S67" s="286">
        <f>IF(S$11=$D$6, MBN_volumes!$M67,0)</f>
        <v>0</v>
      </c>
      <c r="T67" s="285">
        <f>IF(T$11=$D$6, MBN_volumes!$J67*MBN_volumes!$K67,0)</f>
        <v>0</v>
      </c>
      <c r="U67" s="285">
        <f>IF(U$11=IF($D67=$A$5, $D$5, IF(OR($D67="ESV observed compliance", $D67 = $A$7),$D$7, $D$6)), SUMPRODUCT(MBN_volumes!$Q67:$U67,MBN_volumes!$Q$13:$U$13)+MBN_volumes!$O67,0)</f>
        <v>0</v>
      </c>
      <c r="V67" s="286">
        <f>IF(V$11=$D$6, MBN_volumes!$M67,0)</f>
        <v>0</v>
      </c>
      <c r="W67" s="285">
        <f>IF(W$11=$D$6, MBN_volumes!$J67*MBN_volumes!$K67,0)</f>
        <v>0</v>
      </c>
      <c r="X67" s="285">
        <f>IF(X$11=IF($D67=$A$5, $D$5, IF(OR($D67="ESV observed compliance", $D67 = $A$7),$D$7, $D$6)), SUMPRODUCT(MBN_volumes!$Q67:$U67,MBN_volumes!$Q$13:$U$13)+MBN_volumes!$O67,0)</f>
        <v>0</v>
      </c>
      <c r="Y67" s="286">
        <f>IF(Y$11=$D$6, MBN_volumes!$M67,0)</f>
        <v>0</v>
      </c>
      <c r="Z67" s="285">
        <f>IF(Z$11=$D$6, MBN_volumes!$J67*MBN_volumes!$K67,0)</f>
        <v>0</v>
      </c>
      <c r="AA67" s="285">
        <f>IF(AA$11=IF($D67=$A$5, $D$5, IF(OR($D67="ESV observed compliance", $D67 = $A$7),$D$7, $D$6)), SUMPRODUCT(MBN_volumes!$Q67:$U67,MBN_volumes!$Q$13:$U$13)+MBN_volumes!$O67,0)</f>
        <v>0</v>
      </c>
      <c r="AB67" s="286">
        <f>IF(AB$11=$D$6, MBN_volumes!$M67,0)</f>
        <v>0</v>
      </c>
      <c r="AC67" s="131"/>
      <c r="AD67" s="287">
        <f t="shared" si="34"/>
        <v>0</v>
      </c>
      <c r="AE67" s="287">
        <f t="shared" si="32"/>
        <v>0</v>
      </c>
      <c r="AF67" s="287">
        <f t="shared" ca="1" si="32"/>
        <v>46890.027119013968</v>
      </c>
      <c r="AG67" s="287">
        <f t="shared" si="32"/>
        <v>0</v>
      </c>
      <c r="AH67" s="287">
        <f t="shared" si="32"/>
        <v>0</v>
      </c>
      <c r="AI67" s="287">
        <f t="shared" si="32"/>
        <v>0</v>
      </c>
      <c r="AJ67" s="287">
        <f t="shared" si="32"/>
        <v>0</v>
      </c>
      <c r="AK67" s="131"/>
      <c r="AL67" s="287">
        <f t="shared" ca="1" si="35"/>
        <v>46890.027119013968</v>
      </c>
    </row>
    <row r="68" spans="1:42">
      <c r="D68" s="162" t="s">
        <v>133</v>
      </c>
      <c r="F68" s="12"/>
      <c r="G68" s="103"/>
      <c r="H68" s="288">
        <f>IF(H$11=$D$6, MBN_volumes!$J68*MBN_volumes!$K68,0)</f>
        <v>0</v>
      </c>
      <c r="I68" s="285">
        <f>IF(I$11=IF($D68=$A$5, $D$5, IF(OR($D68="ESV observed compliance", $D68 = $A$7),$D$7, $D$6)), SUMPRODUCT(MBN_volumes!$Q68:$U68,MBN_volumes!$Q$13:$U$13)+MBN_volumes!$O68,0)</f>
        <v>0</v>
      </c>
      <c r="J68" s="286">
        <f>IF(J$11=$D$6, MBN_volumes!$M68,0)</f>
        <v>0</v>
      </c>
      <c r="K68" s="285">
        <f>IF(K$11=$D$6, MBN_volumes!$J68*MBN_volumes!$K68,0)</f>
        <v>0</v>
      </c>
      <c r="L68" s="285">
        <f>IF(L$11=IF($D68=$A$5, $D$5, IF(OR($D68="ESV observed compliance", $D68 = $A$7),$D$7, $D$6)), SUMPRODUCT(MBN_volumes!$Q68:$U68,MBN_volumes!$Q$13:$U$13)+MBN_volumes!$O68,0)</f>
        <v>0</v>
      </c>
      <c r="M68" s="286">
        <f>IF(M$11=$D$6, MBN_volumes!$M68,0)</f>
        <v>0</v>
      </c>
      <c r="N68" s="285">
        <f>IF(N$11=$D$6, MBN_volumes!$J68*MBN_volumes!$K68,0)</f>
        <v>0</v>
      </c>
      <c r="O68" s="285">
        <f ca="1">IF(O$11=IF($D68=$A$5, $D$5, IF(OR($D68="ESV observed compliance", $D68 = $A$7),$D$7, $D$6)), SUMPRODUCT(MBN_volumes!$Q68:$U68,MBN_volumes!$Q$13:$U$13)+MBN_volumes!$O68,0)</f>
        <v>0</v>
      </c>
      <c r="P68" s="286">
        <f>IF(P$11=$D$6, MBN_volumes!$M68,0)</f>
        <v>582584.50931195368</v>
      </c>
      <c r="Q68" s="285">
        <f>IF(Q$11=$D$6, MBN_volumes!$J68*MBN_volumes!$K68,0)</f>
        <v>0</v>
      </c>
      <c r="R68" s="285">
        <f>IF(R$11=IF($D68=$A$5, $D$5, IF(OR($D68="ESV observed compliance", $D68 = $A$7),$D$7, $D$6)), SUMPRODUCT(MBN_volumes!$Q68:$U68,MBN_volumes!$Q$13:$U$13)+MBN_volumes!$O68,0)</f>
        <v>0</v>
      </c>
      <c r="S68" s="286">
        <f>IF(S$11=$D$6, MBN_volumes!$M68,0)</f>
        <v>0</v>
      </c>
      <c r="T68" s="285">
        <f>IF(T$11=$D$6, MBN_volumes!$J68*MBN_volumes!$K68,0)</f>
        <v>0</v>
      </c>
      <c r="U68" s="285">
        <f>IF(U$11=IF($D68=$A$5, $D$5, IF(OR($D68="ESV observed compliance", $D68 = $A$7),$D$7, $D$6)), SUMPRODUCT(MBN_volumes!$Q68:$U68,MBN_volumes!$Q$13:$U$13)+MBN_volumes!$O68,0)</f>
        <v>0</v>
      </c>
      <c r="V68" s="286">
        <f>IF(V$11=$D$6, MBN_volumes!$M68,0)</f>
        <v>0</v>
      </c>
      <c r="W68" s="285">
        <f>IF(W$11=$D$6, MBN_volumes!$J68*MBN_volumes!$K68,0)</f>
        <v>0</v>
      </c>
      <c r="X68" s="285">
        <f>IF(X$11=IF($D68=$A$5, $D$5, IF(OR($D68="ESV observed compliance", $D68 = $A$7),$D$7, $D$6)), SUMPRODUCT(MBN_volumes!$Q68:$U68,MBN_volumes!$Q$13:$U$13)+MBN_volumes!$O68,0)</f>
        <v>0</v>
      </c>
      <c r="Y68" s="286">
        <f>IF(Y$11=$D$6, MBN_volumes!$M68,0)</f>
        <v>0</v>
      </c>
      <c r="Z68" s="285">
        <f>IF(Z$11=$D$6, MBN_volumes!$J68*MBN_volumes!$K68,0)</f>
        <v>0</v>
      </c>
      <c r="AA68" s="285">
        <f>IF(AA$11=IF($D68=$A$5, $D$5, IF(OR($D68="ESV observed compliance", $D68 = $A$7),$D$7, $D$6)), SUMPRODUCT(MBN_volumes!$Q68:$U68,MBN_volumes!$Q$13:$U$13)+MBN_volumes!$O68,0)</f>
        <v>0</v>
      </c>
      <c r="AB68" s="286">
        <f>IF(AB$11=$D$6, MBN_volumes!$M68,0)</f>
        <v>0</v>
      </c>
      <c r="AC68" s="131"/>
      <c r="AD68" s="287">
        <f t="shared" si="34"/>
        <v>0</v>
      </c>
      <c r="AE68" s="287">
        <f t="shared" si="32"/>
        <v>0</v>
      </c>
      <c r="AF68" s="287">
        <f t="shared" ca="1" si="32"/>
        <v>582584.50931195368</v>
      </c>
      <c r="AG68" s="287">
        <f t="shared" si="32"/>
        <v>0</v>
      </c>
      <c r="AH68" s="287">
        <f t="shared" si="32"/>
        <v>0</v>
      </c>
      <c r="AI68" s="287">
        <f t="shared" si="32"/>
        <v>0</v>
      </c>
      <c r="AJ68" s="287">
        <f t="shared" si="32"/>
        <v>0</v>
      </c>
      <c r="AK68" s="131"/>
      <c r="AL68" s="287">
        <f t="shared" ca="1" si="35"/>
        <v>582584.50931195368</v>
      </c>
    </row>
    <row r="69" spans="1:42">
      <c r="D69" s="19"/>
      <c r="F69" s="12"/>
      <c r="G69" s="103"/>
      <c r="H69" s="47"/>
      <c r="I69" s="47"/>
      <c r="J69" s="104"/>
      <c r="K69" s="47"/>
      <c r="L69" s="47"/>
      <c r="M69" s="104"/>
      <c r="N69" s="47"/>
      <c r="O69" s="47"/>
      <c r="P69" s="104"/>
      <c r="Q69" s="47"/>
      <c r="R69" s="47"/>
      <c r="S69" s="104"/>
      <c r="T69" s="47"/>
      <c r="U69" s="47"/>
      <c r="V69" s="104"/>
      <c r="W69" s="47"/>
      <c r="X69" s="47"/>
      <c r="Y69" s="104"/>
      <c r="Z69" s="47"/>
      <c r="AA69" s="47"/>
      <c r="AB69" s="104"/>
      <c r="AC69" s="265"/>
      <c r="AD69" s="111"/>
      <c r="AE69" s="111"/>
      <c r="AF69" s="111"/>
      <c r="AG69" s="111"/>
      <c r="AH69" s="111"/>
      <c r="AI69" s="111"/>
      <c r="AJ69" s="111"/>
      <c r="AK69" s="265"/>
      <c r="AL69" s="111"/>
    </row>
    <row r="70" spans="1:42" ht="13.5" thickBot="1">
      <c r="C70" s="15" t="s">
        <v>38</v>
      </c>
      <c r="D70" s="16"/>
      <c r="E70" s="16"/>
      <c r="F70" s="12"/>
      <c r="G70" s="103"/>
      <c r="H70" s="264">
        <f t="shared" ref="H70:AB70" si="36">SUM(H15:H68)</f>
        <v>0</v>
      </c>
      <c r="I70" s="264">
        <f t="shared" si="36"/>
        <v>0</v>
      </c>
      <c r="J70" s="106">
        <f t="shared" si="36"/>
        <v>0</v>
      </c>
      <c r="K70" s="264">
        <f t="shared" si="36"/>
        <v>0</v>
      </c>
      <c r="L70" s="264">
        <f t="shared" ca="1" si="36"/>
        <v>1145066.265371026</v>
      </c>
      <c r="M70" s="106">
        <f t="shared" si="36"/>
        <v>0</v>
      </c>
      <c r="N70" s="264">
        <f t="shared" si="36"/>
        <v>10103713.478951043</v>
      </c>
      <c r="O70" s="264">
        <f t="shared" ca="1" si="36"/>
        <v>7024168.5379172051</v>
      </c>
      <c r="P70" s="106">
        <f t="shared" si="36"/>
        <v>3409665.2112892237</v>
      </c>
      <c r="Q70" s="264">
        <f t="shared" si="36"/>
        <v>0</v>
      </c>
      <c r="R70" s="264">
        <f t="shared" si="36"/>
        <v>0</v>
      </c>
      <c r="S70" s="106">
        <f t="shared" si="36"/>
        <v>0</v>
      </c>
      <c r="T70" s="264">
        <f t="shared" si="36"/>
        <v>0</v>
      </c>
      <c r="U70" s="264">
        <f t="shared" si="36"/>
        <v>0</v>
      </c>
      <c r="V70" s="106">
        <f t="shared" si="36"/>
        <v>0</v>
      </c>
      <c r="W70" s="264">
        <f t="shared" si="36"/>
        <v>0</v>
      </c>
      <c r="X70" s="264">
        <f t="shared" si="36"/>
        <v>0</v>
      </c>
      <c r="Y70" s="106">
        <f t="shared" si="36"/>
        <v>0</v>
      </c>
      <c r="Z70" s="264">
        <f t="shared" si="36"/>
        <v>0</v>
      </c>
      <c r="AA70" s="264">
        <f t="shared" si="36"/>
        <v>0</v>
      </c>
      <c r="AB70" s="106">
        <f t="shared" si="36"/>
        <v>0</v>
      </c>
      <c r="AC70" s="265"/>
      <c r="AD70" s="113">
        <f t="shared" ref="AD70:AJ70" si="37">SUM(AD15:AD69)</f>
        <v>0</v>
      </c>
      <c r="AE70" s="113">
        <f t="shared" ca="1" si="37"/>
        <v>1145066.265371026</v>
      </c>
      <c r="AF70" s="113">
        <f t="shared" ca="1" si="37"/>
        <v>20537547.228157476</v>
      </c>
      <c r="AG70" s="113">
        <f t="shared" si="37"/>
        <v>0</v>
      </c>
      <c r="AH70" s="113">
        <f t="shared" si="37"/>
        <v>0</v>
      </c>
      <c r="AI70" s="113">
        <f t="shared" si="37"/>
        <v>0</v>
      </c>
      <c r="AJ70" s="113">
        <f t="shared" si="37"/>
        <v>0</v>
      </c>
      <c r="AK70" s="265"/>
      <c r="AL70" s="113">
        <f ca="1">SUM(AL15:AL69)</f>
        <v>21682613.493528496</v>
      </c>
    </row>
    <row r="71" spans="1:42" ht="13.5" thickTop="1">
      <c r="N71"/>
      <c r="O71"/>
      <c r="P71"/>
      <c r="Q71"/>
      <c r="R71"/>
      <c r="S71"/>
      <c r="T71"/>
      <c r="U71"/>
      <c r="V71"/>
      <c r="AF71"/>
      <c r="AG71"/>
      <c r="AH71"/>
      <c r="AI71"/>
      <c r="AJ71"/>
    </row>
    <row r="72" spans="1:42">
      <c r="N72"/>
      <c r="O72"/>
      <c r="P72"/>
      <c r="Q72"/>
      <c r="R72"/>
      <c r="S72"/>
      <c r="T72"/>
      <c r="U72"/>
      <c r="V72"/>
      <c r="AF72"/>
      <c r="AG72"/>
      <c r="AH72"/>
      <c r="AI72"/>
      <c r="AJ72"/>
    </row>
    <row r="73" spans="1:42" s="2" customForma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s="2" customForma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s="2" customForma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s="2" customFormat="1">
      <c r="A77"/>
      <c r="B77"/>
      <c r="C77"/>
      <c r="D77"/>
      <c r="E77"/>
      <c r="F77" s="20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F77" s="266"/>
      <c r="AG77" s="266"/>
      <c r="AH77" s="266"/>
      <c r="AI77" s="266"/>
      <c r="AJ77" s="266"/>
    </row>
    <row r="78" spans="1:42" s="2" customFormat="1">
      <c r="A78"/>
      <c r="B78"/>
      <c r="C78"/>
      <c r="D78"/>
      <c r="E78"/>
      <c r="F78" s="20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F78" s="266"/>
      <c r="AG78" s="266"/>
      <c r="AH78" s="266"/>
      <c r="AI78" s="266"/>
      <c r="AJ78" s="266"/>
    </row>
    <row r="79" spans="1:42" s="2" customFormat="1">
      <c r="A79"/>
      <c r="B79"/>
      <c r="C79"/>
      <c r="D79"/>
      <c r="E79"/>
      <c r="F79" s="20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  <c r="AA79" s="266"/>
      <c r="AB79" s="266"/>
      <c r="AF79" s="266"/>
      <c r="AG79" s="266"/>
      <c r="AH79" s="266"/>
      <c r="AI79" s="266"/>
      <c r="AJ79" s="266"/>
    </row>
    <row r="80" spans="1:42" s="2" customFormat="1">
      <c r="A80"/>
      <c r="B80"/>
      <c r="C80"/>
      <c r="D80"/>
      <c r="E80"/>
      <c r="F80" s="20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F80" s="266"/>
      <c r="AG80" s="266"/>
      <c r="AH80" s="266"/>
      <c r="AI80" s="266"/>
      <c r="AJ80" s="266"/>
    </row>
    <row r="81" spans="1:36" s="2" customFormat="1">
      <c r="A81"/>
      <c r="B81"/>
      <c r="C81"/>
      <c r="D81"/>
      <c r="E81"/>
      <c r="F81" s="20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F81" s="266"/>
      <c r="AG81" s="266"/>
      <c r="AH81" s="266"/>
      <c r="AI81" s="266"/>
      <c r="AJ81" s="266"/>
    </row>
    <row r="82" spans="1:36" s="2" customFormat="1">
      <c r="A82"/>
      <c r="B82"/>
      <c r="C82"/>
      <c r="D82"/>
      <c r="E82"/>
      <c r="F82" s="20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F82" s="266"/>
      <c r="AG82" s="266"/>
      <c r="AH82" s="266"/>
      <c r="AI82" s="266"/>
      <c r="AJ82" s="266"/>
    </row>
    <row r="83" spans="1:36" s="2" customFormat="1">
      <c r="A83"/>
      <c r="B83"/>
      <c r="C83"/>
      <c r="D83"/>
      <c r="E83"/>
      <c r="F83" s="20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F83" s="266"/>
      <c r="AG83" s="266"/>
      <c r="AH83" s="266"/>
      <c r="AI83" s="266"/>
      <c r="AJ83" s="266"/>
    </row>
    <row r="84" spans="1:36" s="2" customFormat="1">
      <c r="A84"/>
      <c r="B84"/>
      <c r="C84"/>
      <c r="D84"/>
      <c r="E84"/>
      <c r="F84" s="20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F84" s="266"/>
      <c r="AG84" s="266"/>
      <c r="AH84" s="266"/>
      <c r="AI84" s="266"/>
      <c r="AJ84" s="266"/>
    </row>
    <row r="85" spans="1:36" s="2" customFormat="1">
      <c r="A85"/>
      <c r="B85"/>
      <c r="C85"/>
      <c r="D85"/>
      <c r="E85"/>
      <c r="F85" s="20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F85" s="266"/>
      <c r="AG85" s="266"/>
      <c r="AH85" s="266"/>
      <c r="AI85" s="266"/>
      <c r="AJ85" s="266"/>
    </row>
    <row r="86" spans="1:36" s="2" customFormat="1">
      <c r="A86"/>
      <c r="B86"/>
      <c r="C86"/>
      <c r="D86"/>
      <c r="E86"/>
      <c r="F86" s="20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F86" s="266"/>
      <c r="AG86" s="266"/>
      <c r="AH86" s="266"/>
      <c r="AI86" s="266"/>
      <c r="AJ86" s="266"/>
    </row>
    <row r="87" spans="1:36" s="2" customFormat="1">
      <c r="A87"/>
      <c r="B87"/>
      <c r="C87"/>
      <c r="D87"/>
      <c r="E87"/>
      <c r="F87" s="20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F87" s="266"/>
      <c r="AG87" s="266"/>
      <c r="AH87" s="266"/>
      <c r="AI87" s="266"/>
      <c r="AJ87" s="266"/>
    </row>
    <row r="88" spans="1:36" s="2" customFormat="1">
      <c r="A88"/>
      <c r="B88"/>
      <c r="C88"/>
      <c r="D88"/>
      <c r="E88"/>
      <c r="F88" s="20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F88" s="266"/>
      <c r="AG88" s="266"/>
      <c r="AH88" s="266"/>
      <c r="AI88" s="266"/>
      <c r="AJ88" s="266"/>
    </row>
    <row r="89" spans="1:36" s="2" customFormat="1">
      <c r="A89"/>
      <c r="B89"/>
      <c r="C89"/>
      <c r="D89"/>
      <c r="E89"/>
      <c r="F89" s="20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F89" s="266"/>
      <c r="AG89" s="266"/>
      <c r="AH89" s="266"/>
      <c r="AI89" s="266"/>
      <c r="AJ89" s="266"/>
    </row>
    <row r="90" spans="1:36" s="2" customFormat="1">
      <c r="A90"/>
      <c r="B90"/>
      <c r="C90"/>
      <c r="D90"/>
      <c r="E90"/>
      <c r="F90" s="20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F90" s="266"/>
      <c r="AG90" s="266"/>
      <c r="AH90" s="266"/>
      <c r="AI90" s="266"/>
      <c r="AJ90" s="266"/>
    </row>
    <row r="91" spans="1:36" s="2" customFormat="1">
      <c r="A91"/>
      <c r="B91"/>
      <c r="C91"/>
      <c r="D91"/>
      <c r="E91"/>
      <c r="F91" s="20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F91" s="266"/>
      <c r="AG91" s="266"/>
      <c r="AH91" s="266"/>
      <c r="AI91" s="266"/>
      <c r="AJ91" s="266"/>
    </row>
    <row r="92" spans="1:36" s="2" customFormat="1">
      <c r="A92"/>
      <c r="B92"/>
      <c r="C92"/>
      <c r="D92"/>
      <c r="E92"/>
      <c r="F92" s="20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F92" s="266"/>
      <c r="AG92" s="266"/>
      <c r="AH92" s="266"/>
      <c r="AI92" s="266"/>
      <c r="AJ92" s="266"/>
    </row>
    <row r="93" spans="1:36" s="2" customFormat="1">
      <c r="A93"/>
      <c r="B93"/>
      <c r="C93"/>
      <c r="D93"/>
      <c r="E93"/>
      <c r="F93" s="20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F93" s="266"/>
      <c r="AG93" s="266"/>
      <c r="AH93" s="266"/>
      <c r="AI93" s="266"/>
      <c r="AJ93" s="266"/>
    </row>
    <row r="94" spans="1:36" s="2" customFormat="1">
      <c r="A94"/>
      <c r="B94"/>
      <c r="C94"/>
      <c r="D94"/>
      <c r="E94"/>
      <c r="F94" s="20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F94" s="266"/>
      <c r="AG94" s="266"/>
      <c r="AH94" s="266"/>
      <c r="AI94" s="266"/>
      <c r="AJ94" s="266"/>
    </row>
    <row r="95" spans="1:36" s="2" customFormat="1">
      <c r="A95"/>
      <c r="B95"/>
      <c r="C95"/>
      <c r="D95"/>
      <c r="E95"/>
      <c r="F95" s="20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F95" s="266"/>
      <c r="AG95" s="266"/>
      <c r="AH95" s="266"/>
      <c r="AI95" s="266"/>
      <c r="AJ95" s="266"/>
    </row>
    <row r="96" spans="1:36" s="2" customFormat="1">
      <c r="A96"/>
      <c r="B96"/>
      <c r="C96"/>
      <c r="D96"/>
      <c r="E96"/>
      <c r="F96" s="20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F96" s="266"/>
      <c r="AG96" s="266"/>
      <c r="AH96" s="266"/>
      <c r="AI96" s="266"/>
      <c r="AJ96" s="266"/>
    </row>
    <row r="97" spans="1:36" s="2" customFormat="1">
      <c r="A97"/>
      <c r="B97"/>
      <c r="C97"/>
      <c r="D97"/>
      <c r="E97"/>
      <c r="F97" s="20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F97" s="266"/>
      <c r="AG97" s="266"/>
      <c r="AH97" s="266"/>
      <c r="AI97" s="266"/>
      <c r="AJ97" s="266"/>
    </row>
    <row r="98" spans="1:36" s="2" customFormat="1">
      <c r="A98"/>
      <c r="B98"/>
      <c r="C98"/>
      <c r="D98"/>
      <c r="E98"/>
      <c r="F98" s="20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F98" s="266"/>
      <c r="AG98" s="266"/>
      <c r="AH98" s="266"/>
      <c r="AI98" s="266"/>
      <c r="AJ98" s="266"/>
    </row>
    <row r="99" spans="1:36" s="2" customFormat="1">
      <c r="A99"/>
      <c r="B99"/>
      <c r="C99"/>
      <c r="D99"/>
      <c r="E99"/>
      <c r="F99" s="20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F99" s="266"/>
      <c r="AG99" s="266"/>
      <c r="AH99" s="266"/>
      <c r="AI99" s="266"/>
      <c r="AJ99" s="266"/>
    </row>
    <row r="100" spans="1:36" s="2" customFormat="1">
      <c r="A100"/>
      <c r="B100"/>
      <c r="C100"/>
      <c r="D100"/>
      <c r="E100"/>
      <c r="F100" s="20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F100" s="266"/>
      <c r="AG100" s="266"/>
      <c r="AH100" s="266"/>
      <c r="AI100" s="266"/>
      <c r="AJ100" s="266"/>
    </row>
    <row r="101" spans="1:36" s="2" customFormat="1">
      <c r="A101"/>
      <c r="B101"/>
      <c r="C101"/>
      <c r="D101"/>
      <c r="E101"/>
      <c r="F101" s="20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F101" s="266"/>
      <c r="AG101" s="266"/>
      <c r="AH101" s="266"/>
      <c r="AI101" s="266"/>
      <c r="AJ101" s="266"/>
    </row>
    <row r="102" spans="1:36" s="2" customFormat="1">
      <c r="A102"/>
      <c r="B102"/>
      <c r="C102"/>
      <c r="D102"/>
      <c r="E102"/>
      <c r="F102" s="20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F102" s="266"/>
      <c r="AG102" s="266"/>
      <c r="AH102" s="266"/>
      <c r="AI102" s="266"/>
      <c r="AJ102" s="266"/>
    </row>
    <row r="103" spans="1:36" s="2" customFormat="1">
      <c r="A103"/>
      <c r="B103"/>
      <c r="C103"/>
      <c r="D103"/>
      <c r="E103"/>
      <c r="F103" s="20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F103" s="266"/>
      <c r="AG103" s="266"/>
      <c r="AH103" s="266"/>
      <c r="AI103" s="266"/>
      <c r="AJ103" s="266"/>
    </row>
    <row r="104" spans="1:36" s="2" customFormat="1">
      <c r="A104"/>
      <c r="B104"/>
      <c r="C104"/>
      <c r="D104"/>
      <c r="E104"/>
      <c r="F104" s="20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F104" s="266"/>
      <c r="AG104" s="266"/>
      <c r="AH104" s="266"/>
      <c r="AI104" s="266"/>
      <c r="AJ104" s="266"/>
    </row>
    <row r="105" spans="1:36" s="2" customFormat="1">
      <c r="A105"/>
      <c r="B105"/>
      <c r="C105"/>
      <c r="D105"/>
      <c r="E105"/>
      <c r="F105" s="20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F105" s="266"/>
      <c r="AG105" s="266"/>
      <c r="AH105" s="266"/>
      <c r="AI105" s="266"/>
      <c r="AJ105" s="266"/>
    </row>
    <row r="106" spans="1:36" s="2" customFormat="1">
      <c r="A106"/>
      <c r="B106"/>
      <c r="C106"/>
      <c r="D106"/>
      <c r="E106"/>
      <c r="F106" s="20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F106" s="266"/>
      <c r="AG106" s="266"/>
      <c r="AH106" s="266"/>
      <c r="AI106" s="266"/>
      <c r="AJ106" s="266"/>
    </row>
    <row r="107" spans="1:36" s="2" customFormat="1">
      <c r="A107"/>
      <c r="B107"/>
      <c r="C107"/>
      <c r="D107"/>
      <c r="E107"/>
      <c r="F107" s="20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F107" s="266"/>
      <c r="AG107" s="266"/>
      <c r="AH107" s="266"/>
      <c r="AI107" s="266"/>
      <c r="AJ107" s="266"/>
    </row>
    <row r="108" spans="1:36" s="2" customFormat="1">
      <c r="A108"/>
      <c r="B108"/>
      <c r="C108"/>
      <c r="D108"/>
      <c r="E108"/>
      <c r="F108" s="20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F108" s="266"/>
      <c r="AG108" s="266"/>
      <c r="AH108" s="266"/>
      <c r="AI108" s="266"/>
      <c r="AJ108" s="266"/>
    </row>
    <row r="109" spans="1:36" s="2" customFormat="1">
      <c r="A109"/>
      <c r="B109"/>
      <c r="C109"/>
      <c r="D109"/>
      <c r="E109"/>
      <c r="F109" s="20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F109" s="266"/>
      <c r="AG109" s="266"/>
      <c r="AH109" s="266"/>
      <c r="AI109" s="266"/>
      <c r="AJ109" s="266"/>
    </row>
    <row r="110" spans="1:36" s="2" customFormat="1">
      <c r="A110"/>
      <c r="B110"/>
      <c r="C110"/>
      <c r="D110"/>
      <c r="E110"/>
      <c r="F110" s="20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F110" s="266"/>
      <c r="AG110" s="266"/>
      <c r="AH110" s="266"/>
      <c r="AI110" s="266"/>
      <c r="AJ110" s="266"/>
    </row>
    <row r="111" spans="1:36" s="2" customFormat="1">
      <c r="A111"/>
      <c r="B111"/>
      <c r="C111"/>
      <c r="D111"/>
      <c r="E111"/>
      <c r="F111" s="20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F111" s="266"/>
      <c r="AG111" s="266"/>
      <c r="AH111" s="266"/>
      <c r="AI111" s="266"/>
      <c r="AJ111" s="266"/>
    </row>
    <row r="112" spans="1:36" s="2" customFormat="1">
      <c r="A112"/>
      <c r="B112"/>
      <c r="C112"/>
      <c r="D112"/>
      <c r="E112"/>
      <c r="F112" s="20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F112" s="266"/>
      <c r="AG112" s="266"/>
      <c r="AH112" s="266"/>
      <c r="AI112" s="266"/>
      <c r="AJ112" s="266"/>
    </row>
    <row r="113" spans="1:36" s="2" customFormat="1">
      <c r="A113"/>
      <c r="B113"/>
      <c r="C113"/>
      <c r="D113"/>
      <c r="E113"/>
      <c r="F113" s="20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F113" s="266"/>
      <c r="AG113" s="266"/>
      <c r="AH113" s="266"/>
      <c r="AI113" s="266"/>
      <c r="AJ113" s="266"/>
    </row>
    <row r="114" spans="1:36" s="2" customFormat="1">
      <c r="A114"/>
      <c r="B114"/>
      <c r="C114"/>
      <c r="D114"/>
      <c r="E114"/>
      <c r="F114" s="20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F114" s="266"/>
      <c r="AG114" s="266"/>
      <c r="AH114" s="266"/>
      <c r="AI114" s="266"/>
      <c r="AJ114" s="266"/>
    </row>
    <row r="115" spans="1:36" s="2" customFormat="1">
      <c r="A115"/>
      <c r="B115"/>
      <c r="C115"/>
      <c r="D115"/>
      <c r="E115"/>
      <c r="F115" s="20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F115" s="266"/>
      <c r="AG115" s="266"/>
      <c r="AH115" s="266"/>
      <c r="AI115" s="266"/>
      <c r="AJ115" s="266"/>
    </row>
    <row r="116" spans="1:36" s="2" customFormat="1">
      <c r="A116"/>
      <c r="B116"/>
      <c r="C116"/>
      <c r="D116"/>
      <c r="E116"/>
      <c r="F116" s="20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F116" s="266"/>
      <c r="AG116" s="266"/>
      <c r="AH116" s="266"/>
      <c r="AI116" s="266"/>
      <c r="AJ116" s="266"/>
    </row>
    <row r="117" spans="1:36" s="2" customFormat="1">
      <c r="A117"/>
      <c r="B117"/>
      <c r="C117"/>
      <c r="D117"/>
      <c r="E117"/>
      <c r="F117" s="20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F117" s="266"/>
      <c r="AG117" s="266"/>
      <c r="AH117" s="266"/>
      <c r="AI117" s="266"/>
      <c r="AJ117" s="266"/>
    </row>
    <row r="118" spans="1:36" s="2" customFormat="1">
      <c r="A118"/>
      <c r="B118"/>
      <c r="C118"/>
      <c r="D118"/>
      <c r="E118"/>
      <c r="F118" s="20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F118" s="266"/>
      <c r="AG118" s="266"/>
      <c r="AH118" s="266"/>
      <c r="AI118" s="266"/>
      <c r="AJ118" s="266"/>
    </row>
    <row r="119" spans="1:36" s="2" customFormat="1">
      <c r="A119"/>
      <c r="B119"/>
      <c r="C119"/>
      <c r="D119"/>
      <c r="E119"/>
      <c r="F119" s="20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F119" s="266"/>
      <c r="AG119" s="266"/>
      <c r="AH119" s="266"/>
      <c r="AI119" s="266"/>
      <c r="AJ119" s="266"/>
    </row>
    <row r="120" spans="1:36" s="2" customFormat="1">
      <c r="A120"/>
      <c r="B120"/>
      <c r="C120"/>
      <c r="D120"/>
      <c r="E120"/>
      <c r="F120" s="20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F120" s="266"/>
      <c r="AG120" s="266"/>
      <c r="AH120" s="266"/>
      <c r="AI120" s="266"/>
      <c r="AJ120" s="266"/>
    </row>
    <row r="121" spans="1:36" s="2" customFormat="1">
      <c r="A121"/>
      <c r="B121"/>
      <c r="C121"/>
      <c r="D121"/>
      <c r="E121"/>
      <c r="F121" s="20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F121" s="266"/>
      <c r="AG121" s="266"/>
      <c r="AH121" s="266"/>
      <c r="AI121" s="266"/>
      <c r="AJ121" s="266"/>
    </row>
    <row r="122" spans="1:36" s="2" customFormat="1">
      <c r="A122"/>
      <c r="B122"/>
      <c r="C122"/>
      <c r="D122"/>
      <c r="E122"/>
      <c r="F122" s="20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F122" s="266"/>
      <c r="AG122" s="266"/>
      <c r="AH122" s="266"/>
      <c r="AI122" s="266"/>
      <c r="AJ122" s="266"/>
    </row>
    <row r="123" spans="1:36" s="2" customFormat="1">
      <c r="A123"/>
      <c r="B123"/>
      <c r="C123"/>
      <c r="D123"/>
      <c r="E123"/>
      <c r="F123" s="20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F123" s="266"/>
      <c r="AG123" s="266"/>
      <c r="AH123" s="266"/>
      <c r="AI123" s="266"/>
      <c r="AJ123" s="266"/>
    </row>
    <row r="124" spans="1:36" s="2" customFormat="1">
      <c r="A124"/>
      <c r="B124"/>
      <c r="C124"/>
      <c r="D124"/>
      <c r="E124"/>
      <c r="F124" s="20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F124" s="266"/>
      <c r="AG124" s="266"/>
      <c r="AH124" s="266"/>
      <c r="AI124" s="266"/>
      <c r="AJ124" s="266"/>
    </row>
    <row r="125" spans="1:36" s="2" customFormat="1">
      <c r="A125"/>
      <c r="B125"/>
      <c r="C125"/>
      <c r="D125"/>
      <c r="E125"/>
      <c r="F125" s="20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F125" s="266"/>
      <c r="AG125" s="266"/>
      <c r="AH125" s="266"/>
      <c r="AI125" s="266"/>
      <c r="AJ125" s="266"/>
    </row>
    <row r="126" spans="1:36" s="2" customFormat="1">
      <c r="A126"/>
      <c r="B126"/>
      <c r="C126"/>
      <c r="D126"/>
      <c r="E126"/>
      <c r="F126" s="20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F126" s="266"/>
      <c r="AG126" s="266"/>
      <c r="AH126" s="266"/>
      <c r="AI126" s="266"/>
      <c r="AJ126" s="266"/>
    </row>
    <row r="127" spans="1:36" s="2" customFormat="1">
      <c r="A127"/>
      <c r="B127"/>
      <c r="C127"/>
      <c r="D127"/>
      <c r="E127"/>
      <c r="F127" s="20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F127" s="266"/>
      <c r="AG127" s="266"/>
      <c r="AH127" s="266"/>
      <c r="AI127" s="266"/>
      <c r="AJ127" s="266"/>
    </row>
    <row r="128" spans="1:36" s="2" customFormat="1">
      <c r="A128"/>
      <c r="B128"/>
      <c r="C128"/>
      <c r="D128"/>
      <c r="E128"/>
      <c r="F128" s="20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F128" s="266"/>
      <c r="AG128" s="266"/>
      <c r="AH128" s="266"/>
      <c r="AI128" s="266"/>
      <c r="AJ128" s="266"/>
    </row>
    <row r="129" spans="1:36" s="2" customFormat="1">
      <c r="A129"/>
      <c r="B129"/>
      <c r="C129"/>
      <c r="D129"/>
      <c r="E129"/>
      <c r="F129" s="20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F129" s="266"/>
      <c r="AG129" s="266"/>
      <c r="AH129" s="266"/>
      <c r="AI129" s="266"/>
      <c r="AJ129" s="266"/>
    </row>
    <row r="130" spans="1:36" s="2" customFormat="1">
      <c r="A130"/>
      <c r="B130"/>
      <c r="C130"/>
      <c r="D130"/>
      <c r="E130"/>
      <c r="F130" s="20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F130" s="266"/>
      <c r="AG130" s="266"/>
      <c r="AH130" s="266"/>
      <c r="AI130" s="266"/>
      <c r="AJ130" s="266"/>
    </row>
    <row r="131" spans="1:36" s="2" customFormat="1">
      <c r="A131"/>
      <c r="B131"/>
      <c r="C131"/>
      <c r="D131"/>
      <c r="E131"/>
      <c r="F131" s="20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F131" s="266"/>
      <c r="AG131" s="266"/>
      <c r="AH131" s="266"/>
      <c r="AI131" s="266"/>
      <c r="AJ131" s="266"/>
    </row>
    <row r="132" spans="1:36" s="2" customFormat="1">
      <c r="A132"/>
      <c r="B132"/>
      <c r="C132"/>
      <c r="D132"/>
      <c r="E132"/>
      <c r="F132" s="20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F132" s="266"/>
      <c r="AG132" s="266"/>
      <c r="AH132" s="266"/>
      <c r="AI132" s="266"/>
      <c r="AJ132" s="266"/>
    </row>
    <row r="133" spans="1:36" s="2" customFormat="1">
      <c r="A133"/>
      <c r="B133"/>
      <c r="C133"/>
      <c r="D133"/>
      <c r="E133"/>
      <c r="F133" s="20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F133" s="266"/>
      <c r="AG133" s="266"/>
      <c r="AH133" s="266"/>
      <c r="AI133" s="266"/>
      <c r="AJ133" s="266"/>
    </row>
    <row r="134" spans="1:36" s="2" customFormat="1">
      <c r="A134"/>
      <c r="B134"/>
      <c r="C134"/>
      <c r="D134"/>
      <c r="E134"/>
      <c r="F134" s="20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F134" s="266"/>
      <c r="AG134" s="266"/>
      <c r="AH134" s="266"/>
      <c r="AI134" s="266"/>
      <c r="AJ134" s="266"/>
    </row>
    <row r="135" spans="1:36" s="2" customFormat="1">
      <c r="A135"/>
      <c r="B135"/>
      <c r="C135"/>
      <c r="D135"/>
      <c r="E135"/>
      <c r="F135" s="20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F135" s="266"/>
      <c r="AG135" s="266"/>
      <c r="AH135" s="266"/>
      <c r="AI135" s="266"/>
      <c r="AJ135" s="266"/>
    </row>
    <row r="136" spans="1:36" s="2" customFormat="1">
      <c r="A136"/>
      <c r="B136"/>
      <c r="C136"/>
      <c r="D136"/>
      <c r="E136"/>
      <c r="F136" s="20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F136" s="266"/>
      <c r="AG136" s="266"/>
      <c r="AH136" s="266"/>
      <c r="AI136" s="266"/>
      <c r="AJ136" s="266"/>
    </row>
    <row r="137" spans="1:36" s="2" customFormat="1">
      <c r="A137"/>
      <c r="B137"/>
      <c r="C137"/>
      <c r="D137"/>
      <c r="E137"/>
      <c r="F137" s="20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F137" s="266"/>
      <c r="AG137" s="266"/>
      <c r="AH137" s="266"/>
      <c r="AI137" s="266"/>
      <c r="AJ137" s="266"/>
    </row>
    <row r="138" spans="1:36" s="2" customFormat="1">
      <c r="A138"/>
      <c r="B138"/>
      <c r="C138"/>
      <c r="D138"/>
      <c r="E138"/>
      <c r="F138" s="20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F138" s="266"/>
      <c r="AG138" s="266"/>
      <c r="AH138" s="266"/>
      <c r="AI138" s="266"/>
      <c r="AJ138" s="266"/>
    </row>
    <row r="139" spans="1:36" s="2" customFormat="1">
      <c r="A139"/>
      <c r="B139"/>
      <c r="C139"/>
      <c r="D139"/>
      <c r="E139"/>
      <c r="F139" s="20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F139" s="266"/>
      <c r="AG139" s="266"/>
      <c r="AH139" s="266"/>
      <c r="AI139" s="266"/>
      <c r="AJ139" s="266"/>
    </row>
    <row r="140" spans="1:36">
      <c r="W140" s="265"/>
      <c r="X140" s="265"/>
      <c r="Y140" s="265"/>
      <c r="Z140" s="265"/>
      <c r="AA140" s="265"/>
      <c r="AB140" s="265"/>
    </row>
    <row r="141" spans="1:36">
      <c r="W141" s="265"/>
      <c r="X141" s="265"/>
      <c r="Y141" s="265"/>
      <c r="Z141" s="265"/>
      <c r="AA141" s="265"/>
      <c r="AB141" s="265"/>
    </row>
    <row r="142" spans="1:36">
      <c r="W142" s="265"/>
      <c r="X142" s="265"/>
      <c r="Y142" s="265"/>
      <c r="Z142" s="265"/>
      <c r="AA142" s="265"/>
      <c r="AB142" s="265"/>
    </row>
    <row r="143" spans="1:36">
      <c r="W143" s="265"/>
      <c r="X143" s="265"/>
      <c r="Y143" s="265"/>
      <c r="Z143" s="265"/>
      <c r="AA143" s="265"/>
      <c r="AB143" s="265"/>
    </row>
    <row r="144" spans="1:36">
      <c r="W144" s="265"/>
      <c r="X144" s="265"/>
      <c r="Y144" s="265"/>
      <c r="Z144" s="265"/>
      <c r="AA144" s="265"/>
      <c r="AB144" s="265"/>
    </row>
    <row r="145" spans="23:28">
      <c r="W145" s="265"/>
      <c r="X145" s="265"/>
      <c r="Y145" s="265"/>
      <c r="Z145" s="265"/>
      <c r="AA145" s="265"/>
      <c r="AB145" s="265"/>
    </row>
    <row r="146" spans="23:28">
      <c r="W146" s="265"/>
      <c r="X146" s="265"/>
      <c r="Y146" s="265"/>
      <c r="Z146" s="265"/>
      <c r="AA146" s="265"/>
      <c r="AB146" s="265"/>
    </row>
    <row r="147" spans="23:28">
      <c r="W147" s="265"/>
      <c r="X147" s="265"/>
      <c r="Y147" s="265"/>
      <c r="Z147" s="265"/>
      <c r="AA147" s="265"/>
      <c r="AB147" s="265"/>
    </row>
    <row r="148" spans="23:28">
      <c r="W148" s="265"/>
      <c r="X148" s="265"/>
      <c r="Y148" s="265"/>
      <c r="Z148" s="265"/>
      <c r="AA148" s="265"/>
      <c r="AB148" s="265"/>
    </row>
    <row r="149" spans="23:28">
      <c r="W149" s="265"/>
      <c r="X149" s="265"/>
      <c r="Y149" s="265"/>
      <c r="Z149" s="265"/>
      <c r="AA149" s="265"/>
      <c r="AB149" s="265"/>
    </row>
    <row r="150" spans="23:28">
      <c r="W150" s="265"/>
      <c r="X150" s="265"/>
      <c r="Y150" s="265"/>
      <c r="Z150" s="265"/>
      <c r="AA150" s="265"/>
      <c r="AB150" s="265"/>
    </row>
    <row r="151" spans="23:28">
      <c r="W151" s="265"/>
      <c r="X151" s="265"/>
      <c r="Y151" s="265"/>
      <c r="Z151" s="265"/>
      <c r="AA151" s="265"/>
      <c r="AB151" s="265"/>
    </row>
    <row r="152" spans="23:28">
      <c r="W152" s="265"/>
      <c r="X152" s="265"/>
      <c r="Y152" s="265"/>
      <c r="Z152" s="265"/>
      <c r="AA152" s="265"/>
      <c r="AB152" s="265"/>
    </row>
    <row r="153" spans="23:28">
      <c r="W153" s="265"/>
      <c r="X153" s="265"/>
      <c r="Y153" s="265"/>
      <c r="Z153" s="265"/>
      <c r="AA153" s="265"/>
      <c r="AB153" s="265"/>
    </row>
    <row r="154" spans="23:28">
      <c r="W154" s="265"/>
      <c r="X154" s="265"/>
      <c r="Y154" s="265"/>
      <c r="Z154" s="265"/>
      <c r="AA154" s="265"/>
      <c r="AB154" s="265"/>
    </row>
    <row r="155" spans="23:28">
      <c r="W155" s="265"/>
      <c r="X155" s="265"/>
      <c r="Y155" s="265"/>
      <c r="Z155" s="265"/>
      <c r="AA155" s="265"/>
      <c r="AB155" s="265"/>
    </row>
    <row r="156" spans="23:28">
      <c r="W156" s="265"/>
      <c r="X156" s="265"/>
      <c r="Y156" s="265"/>
      <c r="Z156" s="265"/>
      <c r="AA156" s="265"/>
      <c r="AB156" s="265"/>
    </row>
    <row r="157" spans="23:28">
      <c r="W157" s="265"/>
      <c r="X157" s="265"/>
      <c r="Y157" s="265"/>
      <c r="Z157" s="265"/>
      <c r="AA157" s="265"/>
      <c r="AB157" s="265"/>
    </row>
    <row r="158" spans="23:28">
      <c r="W158" s="265"/>
      <c r="X158" s="265"/>
      <c r="Y158" s="265"/>
      <c r="Z158" s="265"/>
      <c r="AA158" s="265"/>
      <c r="AB158" s="265"/>
    </row>
    <row r="159" spans="23:28">
      <c r="W159" s="265"/>
      <c r="X159" s="265"/>
      <c r="Y159" s="265"/>
      <c r="Z159" s="265"/>
      <c r="AA159" s="265"/>
      <c r="AB159" s="265"/>
    </row>
    <row r="160" spans="23:28">
      <c r="W160" s="265"/>
      <c r="X160" s="265"/>
      <c r="Y160" s="265"/>
      <c r="Z160" s="265"/>
      <c r="AA160" s="265"/>
      <c r="AB160" s="265"/>
    </row>
    <row r="161" spans="23:28">
      <c r="W161" s="265"/>
      <c r="X161" s="265"/>
      <c r="Y161" s="265"/>
      <c r="Z161" s="265"/>
      <c r="AA161" s="265"/>
      <c r="AB161" s="265"/>
    </row>
    <row r="162" spans="23:28">
      <c r="W162" s="265"/>
      <c r="X162" s="265"/>
      <c r="Y162" s="265"/>
      <c r="Z162" s="265"/>
      <c r="AA162" s="265"/>
      <c r="AB162" s="265"/>
    </row>
    <row r="163" spans="23:28">
      <c r="W163" s="265"/>
      <c r="X163" s="265"/>
      <c r="Y163" s="265"/>
      <c r="Z163" s="265"/>
      <c r="AA163" s="265"/>
      <c r="AB163" s="265"/>
    </row>
    <row r="164" spans="23:28">
      <c r="W164" s="265"/>
      <c r="X164" s="265"/>
      <c r="Y164" s="265"/>
      <c r="Z164" s="265"/>
      <c r="AA164" s="265"/>
      <c r="AB164" s="265"/>
    </row>
    <row r="165" spans="23:28">
      <c r="W165" s="265"/>
      <c r="X165" s="265"/>
      <c r="Y165" s="265"/>
      <c r="Z165" s="265"/>
      <c r="AA165" s="265"/>
      <c r="AB165" s="265"/>
    </row>
    <row r="166" spans="23:28">
      <c r="W166" s="265"/>
      <c r="X166" s="265"/>
      <c r="Y166" s="265"/>
      <c r="Z166" s="265"/>
      <c r="AA166" s="265"/>
      <c r="AB166" s="265"/>
    </row>
    <row r="167" spans="23:28">
      <c r="W167" s="265"/>
      <c r="X167" s="265"/>
      <c r="Y167" s="265"/>
      <c r="Z167" s="265"/>
      <c r="AA167" s="265"/>
      <c r="AB167" s="265"/>
    </row>
    <row r="168" spans="23:28">
      <c r="W168" s="265"/>
      <c r="X168" s="265"/>
      <c r="Y168" s="265"/>
      <c r="Z168" s="265"/>
      <c r="AA168" s="265"/>
      <c r="AB168" s="265"/>
    </row>
  </sheetData>
  <conditionalFormatting sqref="H2">
    <cfRule type="containsText" dxfId="3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C000"/>
    <pageSetUpPr fitToPage="1"/>
  </sheetPr>
  <dimension ref="A1:R33"/>
  <sheetViews>
    <sheetView showGridLines="0" zoomScale="70" zoomScaleNormal="70" workbookViewId="0">
      <pane xSplit="7" topLeftCell="H1" activePane="topRight" state="frozen"/>
      <selection activeCell="L44" sqref="L44:P44"/>
      <selection pane="topRight"/>
    </sheetView>
  </sheetViews>
  <sheetFormatPr defaultRowHeight="12.75"/>
  <cols>
    <col min="1" max="1" width="2.28515625" customWidth="1"/>
    <col min="2" max="2" width="2.7109375" customWidth="1"/>
    <col min="3" max="3" width="5" customWidth="1"/>
    <col min="4" max="4" width="20.7109375" customWidth="1"/>
    <col min="5" max="5" width="19" customWidth="1"/>
    <col min="6" max="6" width="17.85546875" customWidth="1"/>
    <col min="7" max="7" width="27.140625" customWidth="1"/>
    <col min="8" max="8" width="14.140625" customWidth="1"/>
    <col min="9" max="13" width="12.140625" customWidth="1"/>
    <col min="14" max="14" width="5.5703125" customWidth="1"/>
    <col min="15" max="15" width="11.7109375" bestFit="1" customWidth="1"/>
  </cols>
  <sheetData>
    <row r="1" spans="1:18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</row>
    <row r="2" spans="1:18" ht="21">
      <c r="A2" s="187" t="s">
        <v>97</v>
      </c>
      <c r="B2" s="186"/>
      <c r="C2" s="186"/>
      <c r="D2" s="186"/>
      <c r="E2" s="187"/>
      <c r="F2" s="187"/>
      <c r="G2" s="186"/>
      <c r="H2" s="188"/>
      <c r="I2" s="186"/>
      <c r="J2" s="186"/>
      <c r="K2" s="186"/>
      <c r="L2" s="186"/>
      <c r="M2" s="186"/>
      <c r="Q2" s="5"/>
      <c r="R2" s="29"/>
    </row>
    <row r="3" spans="1:18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Q3" s="5"/>
      <c r="R3" s="10"/>
    </row>
    <row r="4" spans="1:18">
      <c r="A4" s="3"/>
    </row>
    <row r="5" spans="1:18">
      <c r="A5" s="3"/>
    </row>
    <row r="6" spans="1:18">
      <c r="A6" s="3"/>
    </row>
    <row r="7" spans="1:18" s="2" customFormat="1">
      <c r="A7" s="190" t="s">
        <v>101</v>
      </c>
      <c r="B7" s="190"/>
      <c r="C7" s="190"/>
      <c r="D7" s="190"/>
      <c r="E7" s="190"/>
      <c r="F7" s="191"/>
      <c r="G7" s="191"/>
      <c r="H7" s="191"/>
      <c r="I7" s="192"/>
      <c r="J7" s="192"/>
      <c r="K7" s="192"/>
      <c r="L7" s="192"/>
      <c r="M7" s="192"/>
      <c r="N7"/>
      <c r="O7"/>
    </row>
    <row r="8" spans="1:18">
      <c r="A8" s="3"/>
    </row>
    <row r="9" spans="1:18" s="2" customFormat="1">
      <c r="A9"/>
      <c r="B9"/>
      <c r="C9"/>
      <c r="D9"/>
      <c r="E9"/>
      <c r="F9" s="20"/>
      <c r="G9" s="20"/>
      <c r="H9" s="20"/>
    </row>
    <row r="10" spans="1:18" s="2" customFormat="1" ht="15">
      <c r="A10"/>
      <c r="B10" s="25" t="s">
        <v>203</v>
      </c>
      <c r="C10" s="26"/>
      <c r="D10" s="26"/>
      <c r="E10" s="26"/>
      <c r="F10" s="44"/>
      <c r="G10" s="45"/>
      <c r="H10" s="41">
        <v>2015</v>
      </c>
      <c r="I10" s="41">
        <v>2016</v>
      </c>
      <c r="J10" s="41">
        <v>2017</v>
      </c>
      <c r="K10" s="41">
        <v>2018</v>
      </c>
      <c r="L10" s="41">
        <v>2019</v>
      </c>
      <c r="M10" s="41">
        <v>2020</v>
      </c>
    </row>
    <row r="11" spans="1:18" s="2" customFormat="1">
      <c r="A11"/>
      <c r="B11"/>
      <c r="C11" t="s">
        <v>43</v>
      </c>
      <c r="D11"/>
      <c r="E11"/>
      <c r="F11" s="20"/>
      <c r="G11" s="20"/>
      <c r="H11" s="178"/>
      <c r="I11" s="213">
        <f>Calcs_for_PTRM!I11+Calcs_for_PTRM!I25+Calcs_for_PTRM!I39</f>
        <v>47.081806848659454</v>
      </c>
      <c r="J11" s="213">
        <f>Calcs_for_PTRM!J11+Calcs_for_PTRM!J25+Calcs_for_PTRM!J39</f>
        <v>50.258913481220638</v>
      </c>
      <c r="K11" s="213">
        <f>Calcs_for_PTRM!K11+Calcs_for_PTRM!K25+Calcs_for_PTRM!K39</f>
        <v>46.451052147065099</v>
      </c>
      <c r="L11" s="213">
        <f>Calcs_for_PTRM!L11+Calcs_for_PTRM!L25+Calcs_for_PTRM!L39</f>
        <v>47.686365046044678</v>
      </c>
      <c r="M11" s="213">
        <f>Calcs_for_PTRM!M11+Calcs_for_PTRM!M25+Calcs_for_PTRM!M39</f>
        <v>48.117509228062552</v>
      </c>
      <c r="N11" s="179"/>
      <c r="O11" s="179"/>
      <c r="P11" s="179"/>
      <c r="Q11" s="179"/>
      <c r="R11" s="179"/>
    </row>
    <row r="12" spans="1:18" s="2" customFormat="1">
      <c r="A12"/>
      <c r="B12"/>
      <c r="C12" t="s">
        <v>42</v>
      </c>
      <c r="D12"/>
      <c r="E12"/>
      <c r="F12" s="20"/>
      <c r="G12" s="20"/>
      <c r="H12" s="178"/>
      <c r="I12" s="213">
        <f>Calcs_for_PTRM!I12+Calcs_for_PTRM!I26+Calcs_for_PTRM!I40</f>
        <v>293.50606554608288</v>
      </c>
      <c r="J12" s="213">
        <f>Calcs_for_PTRM!J12+Calcs_for_PTRM!J26+Calcs_for_PTRM!J40</f>
        <v>327.71557981982249</v>
      </c>
      <c r="K12" s="213">
        <f>Calcs_for_PTRM!K12+Calcs_for_PTRM!K26+Calcs_for_PTRM!K40</f>
        <v>331.84023857726766</v>
      </c>
      <c r="L12" s="213">
        <f ca="1">Calcs_for_PTRM!L12+Calcs_for_PTRM!L26+Calcs_for_PTRM!L40</f>
        <v>316.73377265051857</v>
      </c>
      <c r="M12" s="213">
        <f ca="1">Calcs_for_PTRM!M12+Calcs_for_PTRM!M26+Calcs_for_PTRM!M40</f>
        <v>316.43957147543432</v>
      </c>
      <c r="N12" s="179"/>
      <c r="O12" s="179"/>
      <c r="P12" s="179"/>
      <c r="Q12" s="179"/>
      <c r="R12" s="179"/>
    </row>
    <row r="13" spans="1:18" s="2" customFormat="1">
      <c r="A13"/>
      <c r="B13"/>
      <c r="C13" t="s">
        <v>72</v>
      </c>
      <c r="D13"/>
      <c r="E13"/>
      <c r="F13" s="20"/>
      <c r="G13" s="20"/>
      <c r="H13" s="178"/>
      <c r="I13" s="213">
        <f>Calcs_for_PTRM!I13+Calcs_for_PTRM!I27+Calcs_for_PTRM!I41</f>
        <v>0</v>
      </c>
      <c r="J13" s="213">
        <f>Calcs_for_PTRM!J13+Calcs_for_PTRM!J27+Calcs_for_PTRM!J41</f>
        <v>0</v>
      </c>
      <c r="K13" s="213">
        <f>Calcs_for_PTRM!K13+Calcs_for_PTRM!K27+Calcs_for_PTRM!K41</f>
        <v>0</v>
      </c>
      <c r="L13" s="213">
        <f>Calcs_for_PTRM!L13+Calcs_for_PTRM!L27+Calcs_for_PTRM!L41</f>
        <v>0</v>
      </c>
      <c r="M13" s="213">
        <f>Calcs_for_PTRM!M13+Calcs_for_PTRM!M27+Calcs_for_PTRM!M41</f>
        <v>0</v>
      </c>
      <c r="N13" s="179"/>
      <c r="O13" s="179"/>
      <c r="P13" s="179"/>
      <c r="Q13" s="179"/>
      <c r="R13" s="179"/>
    </row>
    <row r="14" spans="1:18" s="2" customFormat="1">
      <c r="A14"/>
      <c r="B14"/>
      <c r="C14" t="s">
        <v>73</v>
      </c>
      <c r="D14"/>
      <c r="E14"/>
      <c r="F14" s="20"/>
      <c r="G14" s="20"/>
      <c r="H14" s="178"/>
      <c r="I14" s="213">
        <f>Calcs_for_PTRM!I14+Calcs_for_PTRM!I28+Calcs_for_PTRM!I42</f>
        <v>0</v>
      </c>
      <c r="J14" s="213">
        <f>Calcs_for_PTRM!J14+Calcs_for_PTRM!J28+Calcs_for_PTRM!J42</f>
        <v>0</v>
      </c>
      <c r="K14" s="213">
        <f>Calcs_for_PTRM!K14+Calcs_for_PTRM!K28+Calcs_for_PTRM!K42</f>
        <v>0</v>
      </c>
      <c r="L14" s="213">
        <f>Calcs_for_PTRM!L14+Calcs_for_PTRM!L28+Calcs_for_PTRM!L42</f>
        <v>0</v>
      </c>
      <c r="M14" s="213">
        <f>Calcs_for_PTRM!M14+Calcs_for_PTRM!M28+Calcs_for_PTRM!M42</f>
        <v>0</v>
      </c>
      <c r="N14" s="179"/>
      <c r="O14" s="179"/>
      <c r="P14" s="179"/>
      <c r="Q14" s="179"/>
      <c r="R14" s="179"/>
    </row>
    <row r="15" spans="1:18" s="2" customFormat="1">
      <c r="A15"/>
      <c r="B15"/>
      <c r="C15" t="s">
        <v>44</v>
      </c>
      <c r="D15"/>
      <c r="E15"/>
      <c r="F15" s="20"/>
      <c r="G15" s="20"/>
      <c r="H15" s="178"/>
      <c r="I15" s="213">
        <f>Calcs_for_PTRM!I15+Calcs_for_PTRM!I29+Calcs_for_PTRM!I43</f>
        <v>5.9461975027873928</v>
      </c>
      <c r="J15" s="213">
        <f>Calcs_for_PTRM!J15+Calcs_for_PTRM!J29+Calcs_for_PTRM!J43</f>
        <v>18.203389867520869</v>
      </c>
      <c r="K15" s="213">
        <f>Calcs_for_PTRM!K15+Calcs_for_PTRM!K29+Calcs_for_PTRM!K43</f>
        <v>45.746073859768117</v>
      </c>
      <c r="L15" s="213">
        <f ca="1">Calcs_for_PTRM!L15+Calcs_for_PTRM!L29+Calcs_for_PTRM!L43</f>
        <v>38.170668929186228</v>
      </c>
      <c r="M15" s="213">
        <f ca="1">Calcs_for_PTRM!M15+Calcs_for_PTRM!M29+Calcs_for_PTRM!M43</f>
        <v>30.69293363304531</v>
      </c>
      <c r="N15" s="179"/>
      <c r="O15" s="179"/>
      <c r="P15" s="179"/>
      <c r="Q15" s="179"/>
      <c r="R15" s="179"/>
    </row>
    <row r="16" spans="1:18" s="2" customFormat="1">
      <c r="A16"/>
      <c r="B16"/>
      <c r="C16" t="s">
        <v>45</v>
      </c>
      <c r="D16"/>
      <c r="E16"/>
      <c r="F16" s="20"/>
      <c r="G16" s="20"/>
      <c r="H16" s="178"/>
      <c r="I16" s="213">
        <f>Calcs_for_PTRM!I16+Calcs_for_PTRM!I30+Calcs_for_PTRM!I44</f>
        <v>39.836373559873593</v>
      </c>
      <c r="J16" s="213">
        <f>Calcs_for_PTRM!J16+Calcs_for_PTRM!J30+Calcs_for_PTRM!J44</f>
        <v>39.690149736788491</v>
      </c>
      <c r="K16" s="213">
        <f>Calcs_for_PTRM!K16+Calcs_for_PTRM!K30+Calcs_for_PTRM!K44</f>
        <v>33.493575656447291</v>
      </c>
      <c r="L16" s="213">
        <f>Calcs_for_PTRM!L16+Calcs_for_PTRM!L30+Calcs_for_PTRM!L44</f>
        <v>24.929360309251759</v>
      </c>
      <c r="M16" s="213">
        <f>Calcs_for_PTRM!M16+Calcs_for_PTRM!M30+Calcs_for_PTRM!M44</f>
        <v>19.088480439478893</v>
      </c>
      <c r="N16" s="179"/>
      <c r="O16" s="179"/>
      <c r="P16" s="179"/>
      <c r="Q16" s="179"/>
      <c r="R16" s="179"/>
    </row>
    <row r="17" spans="1:18" s="2" customFormat="1">
      <c r="A17"/>
      <c r="B17"/>
      <c r="C17" t="s">
        <v>74</v>
      </c>
      <c r="D17"/>
      <c r="E17"/>
      <c r="F17" s="20"/>
      <c r="G17" s="20"/>
      <c r="H17" s="178"/>
      <c r="I17" s="213">
        <f>Calcs_for_PTRM!I17+Calcs_for_PTRM!I31+Calcs_for_PTRM!I45</f>
        <v>17.113827493747586</v>
      </c>
      <c r="J17" s="213">
        <f>Calcs_for_PTRM!J17+Calcs_for_PTRM!J31+Calcs_for_PTRM!J45</f>
        <v>17.102976212762687</v>
      </c>
      <c r="K17" s="213">
        <f>Calcs_for_PTRM!K17+Calcs_for_PTRM!K31+Calcs_for_PTRM!K45</f>
        <v>17.125365850743403</v>
      </c>
      <c r="L17" s="213">
        <f>Calcs_for_PTRM!L17+Calcs_for_PTRM!L31+Calcs_for_PTRM!L45</f>
        <v>17.181957275029738</v>
      </c>
      <c r="M17" s="213">
        <f>Calcs_for_PTRM!M17+Calcs_for_PTRM!M31+Calcs_for_PTRM!M45</f>
        <v>17.252723315972315</v>
      </c>
      <c r="N17" s="179"/>
      <c r="O17" s="179"/>
      <c r="P17" s="179"/>
      <c r="Q17" s="179"/>
      <c r="R17" s="179"/>
    </row>
    <row r="18" spans="1:18" s="2" customFormat="1">
      <c r="A18"/>
      <c r="B18"/>
      <c r="C18" t="s">
        <v>46</v>
      </c>
      <c r="D18"/>
      <c r="E18"/>
      <c r="F18" s="20"/>
      <c r="G18" s="20"/>
      <c r="H18" s="178"/>
      <c r="I18" s="213">
        <f>Calcs_for_PTRM!I18+Calcs_for_PTRM!I32+Calcs_for_PTRM!I46</f>
        <v>11.769409794318051</v>
      </c>
      <c r="J18" s="213">
        <f>Calcs_for_PTRM!J18+Calcs_for_PTRM!J32+Calcs_for_PTRM!J46</f>
        <v>13.072667991696802</v>
      </c>
      <c r="K18" s="213">
        <f>Calcs_for_PTRM!K18+Calcs_for_PTRM!K32+Calcs_for_PTRM!K46</f>
        <v>10.155643577931121</v>
      </c>
      <c r="L18" s="213">
        <f>Calcs_for_PTRM!L18+Calcs_for_PTRM!L32+Calcs_for_PTRM!L46</f>
        <v>13.229059066594468</v>
      </c>
      <c r="M18" s="213">
        <f>Calcs_for_PTRM!M18+Calcs_for_PTRM!M32+Calcs_for_PTRM!M46</f>
        <v>13.181104067267098</v>
      </c>
      <c r="N18" s="179"/>
      <c r="O18" s="179"/>
      <c r="P18" s="179"/>
      <c r="Q18" s="179"/>
      <c r="R18" s="179"/>
    </row>
    <row r="19" spans="1:18" s="2" customFormat="1">
      <c r="A19"/>
      <c r="B19"/>
      <c r="C19" t="s">
        <v>75</v>
      </c>
      <c r="D19"/>
      <c r="E19"/>
      <c r="F19" s="20"/>
      <c r="G19" s="20"/>
      <c r="H19" s="178"/>
      <c r="I19" s="213">
        <f>Calcs_for_PTRM!I19+Calcs_for_PTRM!I33+Calcs_for_PTRM!I47</f>
        <v>0</v>
      </c>
      <c r="J19" s="213">
        <f>Calcs_for_PTRM!J19+Calcs_for_PTRM!J33+Calcs_for_PTRM!J47</f>
        <v>0</v>
      </c>
      <c r="K19" s="213">
        <f>Calcs_for_PTRM!K19+Calcs_for_PTRM!K33+Calcs_for_PTRM!K47</f>
        <v>0</v>
      </c>
      <c r="L19" s="213">
        <f>Calcs_for_PTRM!L19+Calcs_for_PTRM!L33+Calcs_for_PTRM!L47</f>
        <v>0</v>
      </c>
      <c r="M19" s="213">
        <f>Calcs_for_PTRM!M19+Calcs_for_PTRM!M33+Calcs_for_PTRM!M47</f>
        <v>0</v>
      </c>
      <c r="N19" s="179"/>
      <c r="O19" s="179"/>
      <c r="P19" s="179"/>
      <c r="Q19" s="179"/>
      <c r="R19" s="179"/>
    </row>
    <row r="20" spans="1:18" s="2" customFormat="1">
      <c r="A20"/>
      <c r="B20"/>
      <c r="C20" t="s">
        <v>76</v>
      </c>
      <c r="D20"/>
      <c r="E20"/>
      <c r="F20" s="20"/>
      <c r="G20" s="20"/>
      <c r="H20" s="178"/>
      <c r="I20" s="213">
        <f>Calcs_for_PTRM!I20+Calcs_for_PTRM!I34+Calcs_for_PTRM!I48</f>
        <v>0</v>
      </c>
      <c r="J20" s="213">
        <f>Calcs_for_PTRM!J20+Calcs_for_PTRM!J34+Calcs_for_PTRM!J48</f>
        <v>0</v>
      </c>
      <c r="K20" s="213">
        <f>Calcs_for_PTRM!K20+Calcs_for_PTRM!K34+Calcs_for_PTRM!K48</f>
        <v>0</v>
      </c>
      <c r="L20" s="213">
        <f>Calcs_for_PTRM!L20+Calcs_for_PTRM!L34+Calcs_for_PTRM!L48</f>
        <v>0</v>
      </c>
      <c r="M20" s="213">
        <f>Calcs_for_PTRM!M20+Calcs_for_PTRM!M34+Calcs_for_PTRM!M48</f>
        <v>0</v>
      </c>
      <c r="N20" s="179"/>
      <c r="O20" s="179"/>
      <c r="P20" s="179"/>
      <c r="Q20" s="179"/>
      <c r="R20" s="179"/>
    </row>
    <row r="21" spans="1:18" s="2" customFormat="1">
      <c r="A21"/>
      <c r="B21"/>
      <c r="C21" t="s">
        <v>77</v>
      </c>
      <c r="D21"/>
      <c r="E21"/>
      <c r="F21" s="20"/>
      <c r="G21" s="20"/>
      <c r="H21" s="178"/>
      <c r="I21" s="213">
        <f>Calcs_for_PTRM!I21+Calcs_for_PTRM!I35+Calcs_for_PTRM!I49</f>
        <v>6.8474065442303819E-2</v>
      </c>
      <c r="J21" s="213">
        <f>Calcs_for_PTRM!J21+Calcs_for_PTRM!J35+Calcs_for_PTRM!J49</f>
        <v>0.18442121531309255</v>
      </c>
      <c r="K21" s="213">
        <f>Calcs_for_PTRM!K21+Calcs_for_PTRM!K35+Calcs_for_PTRM!K49</f>
        <v>0.23590643129963162</v>
      </c>
      <c r="L21" s="213">
        <f>Calcs_for_PTRM!L21+Calcs_for_PTRM!L35+Calcs_for_PTRM!L49</f>
        <v>0.21643081966767955</v>
      </c>
      <c r="M21" s="213">
        <f>Calcs_for_PTRM!M21+Calcs_for_PTRM!M35+Calcs_for_PTRM!M49</f>
        <v>0.29611646530268765</v>
      </c>
      <c r="N21" s="179"/>
      <c r="O21" s="179"/>
      <c r="P21" s="179"/>
      <c r="Q21" s="179"/>
      <c r="R21" s="179"/>
    </row>
    <row r="22" spans="1:18" s="2" customFormat="1">
      <c r="A22"/>
      <c r="B22"/>
      <c r="C22" t="s">
        <v>78</v>
      </c>
      <c r="D22"/>
      <c r="E22"/>
      <c r="F22" s="20"/>
      <c r="G22" s="20"/>
      <c r="H22" s="178"/>
      <c r="I22" s="213">
        <f>Calcs_for_PTRM!I22+Calcs_for_PTRM!I36+Calcs_for_PTRM!I50</f>
        <v>0</v>
      </c>
      <c r="J22" s="213">
        <f>Calcs_for_PTRM!J22+Calcs_for_PTRM!J36+Calcs_for_PTRM!J50</f>
        <v>0</v>
      </c>
      <c r="K22" s="213">
        <f>Calcs_for_PTRM!K22+Calcs_for_PTRM!K36+Calcs_for_PTRM!K50</f>
        <v>0</v>
      </c>
      <c r="L22" s="213">
        <f>Calcs_for_PTRM!L22+Calcs_for_PTRM!L36+Calcs_for_PTRM!L50</f>
        <v>0</v>
      </c>
      <c r="M22" s="213">
        <f>Calcs_for_PTRM!M22+Calcs_for_PTRM!M36+Calcs_for_PTRM!M50</f>
        <v>0</v>
      </c>
      <c r="N22" s="179"/>
      <c r="O22" s="179"/>
      <c r="P22" s="179"/>
      <c r="Q22" s="179"/>
      <c r="R22" s="179"/>
    </row>
    <row r="23" spans="1:18" s="2" customFormat="1">
      <c r="A23"/>
      <c r="B23"/>
      <c r="C23" t="s">
        <v>79</v>
      </c>
      <c r="D23"/>
      <c r="E23"/>
      <c r="F23" s="20"/>
      <c r="G23" s="20"/>
      <c r="H23" s="178"/>
      <c r="I23" s="213">
        <f>Calcs_for_PTRM!I23+Calcs_for_PTRM!I37+Calcs_for_PTRM!I51</f>
        <v>0</v>
      </c>
      <c r="J23" s="213">
        <f>Calcs_for_PTRM!J23+Calcs_for_PTRM!J37+Calcs_for_PTRM!J51</f>
        <v>0</v>
      </c>
      <c r="K23" s="213">
        <f>Calcs_for_PTRM!K23+Calcs_for_PTRM!K37+Calcs_for_PTRM!K51</f>
        <v>0</v>
      </c>
      <c r="L23" s="213">
        <f>Calcs_for_PTRM!L23+Calcs_for_PTRM!L37+Calcs_for_PTRM!L51</f>
        <v>0</v>
      </c>
      <c r="M23" s="213">
        <f>Calcs_for_PTRM!M23+Calcs_for_PTRM!M37+Calcs_for_PTRM!M51</f>
        <v>0</v>
      </c>
      <c r="N23" s="179"/>
      <c r="O23" s="258" t="b">
        <f ca="1">SUM(I11:M23)=SUM('[1]PTRM input'!$G$41:$K$53)</f>
        <v>1</v>
      </c>
      <c r="P23" s="179"/>
      <c r="Q23" s="179"/>
      <c r="R23" s="179"/>
    </row>
    <row r="24" spans="1:18" s="2" customFormat="1">
      <c r="A24"/>
      <c r="B24"/>
      <c r="C24"/>
      <c r="D24"/>
      <c r="E24"/>
      <c r="F24" s="20"/>
      <c r="G24" s="20"/>
      <c r="H24" s="180"/>
      <c r="I24" s="180"/>
      <c r="J24" s="180"/>
      <c r="K24" s="180"/>
      <c r="L24" s="180"/>
      <c r="N24" s="179"/>
      <c r="O24" s="179"/>
      <c r="P24" s="179"/>
      <c r="Q24" s="179"/>
      <c r="R24" s="179"/>
    </row>
    <row r="25" spans="1:18" s="2" customFormat="1">
      <c r="A25"/>
      <c r="B25"/>
      <c r="C25" s="30"/>
      <c r="D25" s="30"/>
      <c r="E25" s="30"/>
      <c r="F25" s="181"/>
      <c r="G25" s="181"/>
      <c r="H25" s="182"/>
      <c r="I25" s="178"/>
      <c r="J25" s="178"/>
      <c r="K25" s="178"/>
      <c r="L25" s="178"/>
      <c r="M25" s="178"/>
    </row>
    <row r="28" spans="1:18" s="2" customFormat="1">
      <c r="A28" s="190" t="s">
        <v>102</v>
      </c>
      <c r="B28" s="190"/>
      <c r="C28" s="190"/>
      <c r="D28" s="190"/>
      <c r="E28" s="190"/>
      <c r="F28" s="191"/>
      <c r="G28" s="191"/>
      <c r="H28" s="191"/>
      <c r="I28" s="192"/>
      <c r="J28" s="192"/>
      <c r="K28" s="192"/>
      <c r="L28" s="192"/>
      <c r="M28" s="192"/>
      <c r="N28"/>
      <c r="O28"/>
    </row>
    <row r="32" spans="1:18" ht="15">
      <c r="B32" s="25" t="s">
        <v>203</v>
      </c>
      <c r="C32" s="26"/>
      <c r="D32" s="26"/>
      <c r="E32" s="26"/>
      <c r="F32" s="44"/>
      <c r="G32" s="45"/>
      <c r="H32" s="41"/>
      <c r="I32" s="41">
        <v>2016</v>
      </c>
      <c r="J32" s="41">
        <v>2017</v>
      </c>
      <c r="K32" s="41">
        <v>2018</v>
      </c>
      <c r="L32" s="41">
        <v>2019</v>
      </c>
      <c r="M32" s="41">
        <v>2020</v>
      </c>
    </row>
    <row r="33" spans="2:15">
      <c r="B33" s="212" t="s">
        <v>80</v>
      </c>
      <c r="C33" s="212"/>
      <c r="D33" s="212"/>
      <c r="E33" s="212"/>
      <c r="F33" s="369"/>
      <c r="G33" s="369"/>
      <c r="H33" s="212"/>
      <c r="I33" s="213">
        <f>Calcs_for_PTRM!I57+Calcs_for_PTRM!I61</f>
        <v>225.54656368495981</v>
      </c>
      <c r="J33" s="213">
        <f>Calcs_for_PTRM!J57+Calcs_for_PTRM!J61</f>
        <v>231.413243035379</v>
      </c>
      <c r="K33" s="213">
        <f>Calcs_for_PTRM!K57+Calcs_for_PTRM!K61</f>
        <v>241.24251287505714</v>
      </c>
      <c r="L33" s="213">
        <f>Calcs_for_PTRM!L57+Calcs_for_PTRM!L61</f>
        <v>243.75844048200338</v>
      </c>
      <c r="M33" s="213">
        <f>Calcs_for_PTRM!M57+Calcs_for_PTRM!M61</f>
        <v>249.13780226531861</v>
      </c>
      <c r="O33" s="258" t="b">
        <f>SUM(I33:M33)=SUM('[1]PTRM input'!$G$177:$K$177)</f>
        <v>1</v>
      </c>
    </row>
  </sheetData>
  <mergeCells count="1">
    <mergeCell ref="F33:G33"/>
  </mergeCells>
  <conditionalFormatting sqref="H2">
    <cfRule type="containsText" dxfId="40" priority="13" operator="containsText" text="TRUE">
      <formula>NOT(ISERROR(SEARCH("TRUE",H2)))</formula>
    </cfRule>
  </conditionalFormatting>
  <conditionalFormatting sqref="H21:H22">
    <cfRule type="expression" dxfId="39" priority="1">
      <formula>H21&lt;&gt;H1048515</formula>
    </cfRule>
  </conditionalFormatting>
  <conditionalFormatting sqref="H12:H20">
    <cfRule type="expression" dxfId="38" priority="5">
      <formula>H12&lt;&gt;H1048506</formula>
    </cfRule>
  </conditionalFormatting>
  <conditionalFormatting sqref="H11">
    <cfRule type="expression" dxfId="37" priority="3">
      <formula>H11&lt;&gt;H1048505</formula>
    </cfRule>
  </conditionalFormatting>
  <conditionalFormatting sqref="H23">
    <cfRule type="expression" dxfId="36" priority="6">
      <formula>H23&lt;&gt;H1048515</formula>
    </cfRule>
  </conditionalFormatting>
  <pageMargins left="0.62992125984251968" right="0.43307086614173229" top="0.55118110236220474" bottom="0.55118110236220474" header="0.31496062992125984" footer="0.31496062992125984"/>
  <pageSetup paperSize="9" scale="6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pageSetUpPr fitToPage="1"/>
  </sheetPr>
  <dimension ref="A1:XES168"/>
  <sheetViews>
    <sheetView showGridLines="0" zoomScale="70" zoomScaleNormal="70" workbookViewId="0">
      <pane xSplit="6" ySplit="12" topLeftCell="G13" activePane="bottomRight" state="frozen"/>
      <selection activeCell="B71" sqref="B71"/>
      <selection pane="topRight" activeCell="B71" sqref="B71"/>
      <selection pane="bottomLeft" activeCell="B71" sqref="B71"/>
      <selection pane="bottomRight"/>
    </sheetView>
  </sheetViews>
  <sheetFormatPr defaultRowHeight="12.75"/>
  <cols>
    <col min="1" max="1" width="3.140625" customWidth="1"/>
    <col min="2" max="2" width="11.7109375" customWidth="1"/>
    <col min="3" max="3" width="6" customWidth="1"/>
    <col min="4" max="4" width="37.7109375" customWidth="1"/>
    <col min="5" max="5" width="7.7109375" customWidth="1"/>
    <col min="6" max="7" width="4.5703125" customWidth="1"/>
    <col min="8" max="8" width="16.5703125" customWidth="1"/>
    <col min="9" max="9" width="14.85546875" customWidth="1"/>
    <col min="10" max="10" width="14.140625" customWidth="1"/>
    <col min="11" max="11" width="16.5703125" customWidth="1"/>
    <col min="12" max="12" width="14.85546875" customWidth="1"/>
    <col min="13" max="13" width="14.140625" customWidth="1"/>
    <col min="14" max="22" width="14.140625" style="265" customWidth="1"/>
    <col min="23" max="23" width="16.5703125" customWidth="1"/>
    <col min="24" max="24" width="14.85546875" customWidth="1"/>
    <col min="25" max="25" width="14.140625" customWidth="1"/>
    <col min="26" max="26" width="16.5703125" customWidth="1"/>
    <col min="27" max="27" width="14.85546875" customWidth="1"/>
    <col min="28" max="28" width="14.140625" customWidth="1"/>
    <col min="29" max="29" width="3.5703125" customWidth="1"/>
    <col min="30" max="30" width="12" bestFit="1" customWidth="1"/>
    <col min="31" max="31" width="11.5703125" customWidth="1"/>
    <col min="32" max="36" width="11.5703125" style="265" customWidth="1"/>
    <col min="37" max="37" width="3.5703125" customWidth="1"/>
    <col min="38" max="38" width="11.5703125" customWidth="1"/>
  </cols>
  <sheetData>
    <row r="1" spans="1:4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40" ht="17.25" customHeight="1">
      <c r="A2" s="187" t="s">
        <v>35</v>
      </c>
      <c r="B2" s="186"/>
      <c r="C2" s="186"/>
      <c r="D2" s="187" t="s">
        <v>155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5"/>
      <c r="AN2" s="5"/>
    </row>
    <row r="3" spans="1:40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</row>
    <row r="4" spans="1:40" ht="15">
      <c r="A4" s="30"/>
      <c r="B4" s="4"/>
      <c r="C4" s="4"/>
      <c r="D4" s="4"/>
      <c r="F4" s="14"/>
    </row>
    <row r="5" spans="1:40" ht="15">
      <c r="A5" s="5" t="s">
        <v>172</v>
      </c>
      <c r="B5" s="4"/>
      <c r="C5" s="4"/>
      <c r="D5" s="32">
        <f>INDEX(Project_inputs!$J$90:$M$96, MATCH($D$2, Project_inputs!$C$90:$C$96, 0), MATCH($A5, Project_inputs!$J$89:$M$89,0))</f>
        <v>2020</v>
      </c>
    </row>
    <row r="6" spans="1:40" ht="15">
      <c r="A6" s="5" t="s">
        <v>30</v>
      </c>
      <c r="B6" s="4"/>
      <c r="C6" s="4"/>
      <c r="D6" s="32">
        <f>INDEX(Project_inputs!$J$90:$M$96, MATCH($D$2, Project_inputs!$C$90:$C$96, 0), MATCH($A6, Project_inputs!$J$89:$M$89,0))</f>
        <v>2021</v>
      </c>
    </row>
    <row r="7" spans="1:40" ht="15">
      <c r="A7" s="267" t="s">
        <v>18</v>
      </c>
      <c r="B7" s="4"/>
      <c r="C7" s="4"/>
      <c r="D7" s="32">
        <f>INDEX(Project_inputs!$J$90:$M$96, MATCH($D$2, Project_inputs!$C$90:$C$96, 0), MATCH($A7, Project_inputs!$J$89:$M$89,0))</f>
        <v>2021</v>
      </c>
    </row>
    <row r="8" spans="1:40" ht="15">
      <c r="A8" s="5"/>
      <c r="B8" s="4"/>
      <c r="C8" s="4"/>
      <c r="D8" s="32"/>
    </row>
    <row r="9" spans="1:40" ht="15">
      <c r="A9" s="5"/>
      <c r="B9" s="4"/>
      <c r="C9" s="4"/>
      <c r="D9" s="32"/>
    </row>
    <row r="10" spans="1:40" ht="15">
      <c r="A10" s="30"/>
      <c r="B10" s="4"/>
      <c r="C10" s="4"/>
      <c r="D10" s="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40">
      <c r="B11" s="114"/>
      <c r="C11" s="114"/>
      <c r="D11" s="114"/>
      <c r="E11" s="114"/>
      <c r="F11" s="114"/>
      <c r="G11" s="103"/>
      <c r="H11" s="114">
        <v>2019</v>
      </c>
      <c r="I11" s="114">
        <f>H11</f>
        <v>2019</v>
      </c>
      <c r="J11" s="115">
        <f>H11</f>
        <v>2019</v>
      </c>
      <c r="K11" s="114">
        <f t="shared" ref="K11:M11" si="0">H11+1</f>
        <v>2020</v>
      </c>
      <c r="L11" s="114">
        <f t="shared" si="0"/>
        <v>2020</v>
      </c>
      <c r="M11" s="115">
        <f t="shared" si="0"/>
        <v>2020</v>
      </c>
      <c r="N11" s="114">
        <f t="shared" ref="N11" si="1">K11+1</f>
        <v>2021</v>
      </c>
      <c r="O11" s="114">
        <f t="shared" ref="O11" si="2">L11+1</f>
        <v>2021</v>
      </c>
      <c r="P11" s="115">
        <f t="shared" ref="P11" si="3">M11+1</f>
        <v>2021</v>
      </c>
      <c r="Q11" s="114">
        <f t="shared" ref="Q11" si="4">N11+1</f>
        <v>2022</v>
      </c>
      <c r="R11" s="114">
        <f t="shared" ref="R11" si="5">O11+1</f>
        <v>2022</v>
      </c>
      <c r="S11" s="115">
        <f t="shared" ref="S11" si="6">P11+1</f>
        <v>2022</v>
      </c>
      <c r="T11" s="114">
        <f t="shared" ref="T11" si="7">Q11+1</f>
        <v>2023</v>
      </c>
      <c r="U11" s="114">
        <f t="shared" ref="U11" si="8">R11+1</f>
        <v>2023</v>
      </c>
      <c r="V11" s="115">
        <f t="shared" ref="V11" si="9">S11+1</f>
        <v>2023</v>
      </c>
      <c r="W11" s="114">
        <f t="shared" ref="W11" si="10">T11+1</f>
        <v>2024</v>
      </c>
      <c r="X11" s="114">
        <f t="shared" ref="X11" si="11">U11+1</f>
        <v>2024</v>
      </c>
      <c r="Y11" s="115">
        <f t="shared" ref="Y11" si="12">V11+1</f>
        <v>2024</v>
      </c>
      <c r="Z11" s="114">
        <f t="shared" ref="Z11" si="13">W11+1</f>
        <v>2025</v>
      </c>
      <c r="AA11" s="114">
        <f t="shared" ref="AA11" si="14">X11+1</f>
        <v>2025</v>
      </c>
      <c r="AB11" s="115">
        <f t="shared" ref="AB11" si="15">Y11+1</f>
        <v>2025</v>
      </c>
      <c r="AD11" s="116">
        <f>H11</f>
        <v>2019</v>
      </c>
      <c r="AE11" s="116">
        <f t="shared" ref="AE11:AJ11" si="16">AD11+1</f>
        <v>2020</v>
      </c>
      <c r="AF11" s="116">
        <f t="shared" si="16"/>
        <v>2021</v>
      </c>
      <c r="AG11" s="116">
        <f t="shared" si="16"/>
        <v>2022</v>
      </c>
      <c r="AH11" s="116">
        <f t="shared" si="16"/>
        <v>2023</v>
      </c>
      <c r="AI11" s="116">
        <f t="shared" si="16"/>
        <v>2024</v>
      </c>
      <c r="AJ11" s="116">
        <f t="shared" si="16"/>
        <v>2025</v>
      </c>
      <c r="AL11" s="114" t="s">
        <v>0</v>
      </c>
    </row>
    <row r="12" spans="1:40" s="8" customFormat="1" ht="15.75">
      <c r="A12" s="6"/>
      <c r="B12" s="85"/>
      <c r="C12" s="85"/>
      <c r="D12" s="85"/>
      <c r="E12" s="85"/>
      <c r="F12" s="85"/>
      <c r="G12" s="105"/>
      <c r="H12" s="85" t="s">
        <v>4</v>
      </c>
      <c r="I12" s="85" t="s">
        <v>1</v>
      </c>
      <c r="J12" s="101" t="s">
        <v>15</v>
      </c>
      <c r="K12" s="85" t="s">
        <v>4</v>
      </c>
      <c r="L12" s="85" t="s">
        <v>1</v>
      </c>
      <c r="M12" s="101" t="s">
        <v>15</v>
      </c>
      <c r="N12" s="85" t="s">
        <v>4</v>
      </c>
      <c r="O12" s="85" t="s">
        <v>1</v>
      </c>
      <c r="P12" s="101" t="s">
        <v>15</v>
      </c>
      <c r="Q12" s="85" t="s">
        <v>4</v>
      </c>
      <c r="R12" s="85" t="s">
        <v>1</v>
      </c>
      <c r="S12" s="101" t="s">
        <v>15</v>
      </c>
      <c r="T12" s="85" t="s">
        <v>4</v>
      </c>
      <c r="U12" s="85" t="s">
        <v>1</v>
      </c>
      <c r="V12" s="101" t="s">
        <v>15</v>
      </c>
      <c r="W12" s="85" t="s">
        <v>4</v>
      </c>
      <c r="X12" s="85" t="s">
        <v>1</v>
      </c>
      <c r="Y12" s="101" t="s">
        <v>15</v>
      </c>
      <c r="Z12" s="85" t="s">
        <v>4</v>
      </c>
      <c r="AA12" s="85" t="s">
        <v>1</v>
      </c>
      <c r="AB12" s="101" t="s">
        <v>15</v>
      </c>
      <c r="AC12"/>
      <c r="AD12" s="108" t="s">
        <v>0</v>
      </c>
      <c r="AE12" s="108" t="s">
        <v>0</v>
      </c>
      <c r="AF12" s="108" t="s">
        <v>0</v>
      </c>
      <c r="AG12" s="108" t="s">
        <v>0</v>
      </c>
      <c r="AH12" s="108" t="s">
        <v>0</v>
      </c>
      <c r="AI12" s="108" t="s">
        <v>0</v>
      </c>
      <c r="AJ12" s="108" t="s">
        <v>0</v>
      </c>
      <c r="AL12" s="108" t="s">
        <v>52</v>
      </c>
    </row>
    <row r="13" spans="1:40" s="8" customFormat="1" ht="15.75">
      <c r="A13" s="6"/>
      <c r="B13" s="6"/>
      <c r="C13" s="6"/>
      <c r="D13" s="6"/>
      <c r="E13" s="6"/>
      <c r="F13" s="6"/>
      <c r="G13" s="105"/>
      <c r="H13" s="281"/>
      <c r="I13" s="281"/>
      <c r="J13" s="282"/>
      <c r="K13" s="281"/>
      <c r="L13" s="281"/>
      <c r="M13" s="282"/>
      <c r="N13" s="281"/>
      <c r="O13" s="281"/>
      <c r="P13" s="282"/>
      <c r="Q13" s="281"/>
      <c r="R13" s="281"/>
      <c r="S13" s="282"/>
      <c r="T13" s="281"/>
      <c r="U13" s="281"/>
      <c r="V13" s="282"/>
      <c r="W13" s="281"/>
      <c r="X13" s="281"/>
      <c r="Y13" s="282"/>
      <c r="Z13" s="281"/>
      <c r="AA13" s="281"/>
      <c r="AB13" s="282"/>
      <c r="AC13"/>
      <c r="AD13" s="122"/>
      <c r="AE13" s="122"/>
      <c r="AF13" s="122"/>
      <c r="AG13" s="122"/>
      <c r="AH13" s="122"/>
      <c r="AI13" s="122"/>
      <c r="AJ13" s="122"/>
      <c r="AL13" s="122"/>
    </row>
    <row r="14" spans="1:40" ht="15">
      <c r="B14" s="9" t="s">
        <v>172</v>
      </c>
      <c r="C14" s="9"/>
      <c r="D14" s="9"/>
      <c r="E14" s="9"/>
      <c r="F14" s="9"/>
      <c r="G14" s="102"/>
      <c r="H14" s="9"/>
      <c r="I14" s="9"/>
      <c r="J14" s="102"/>
      <c r="K14" s="9"/>
      <c r="L14" s="9"/>
      <c r="M14" s="102"/>
      <c r="N14" s="9"/>
      <c r="O14" s="9"/>
      <c r="P14" s="102"/>
      <c r="Q14" s="9"/>
      <c r="R14" s="9"/>
      <c r="S14" s="102"/>
      <c r="T14" s="9"/>
      <c r="U14" s="9"/>
      <c r="V14" s="102"/>
      <c r="W14" s="9"/>
      <c r="X14" s="9"/>
      <c r="Y14" s="102"/>
      <c r="Z14" s="9"/>
      <c r="AA14" s="9"/>
      <c r="AB14" s="102"/>
      <c r="AC14" s="9"/>
      <c r="AD14" s="109"/>
      <c r="AE14" s="109"/>
      <c r="AF14" s="109"/>
      <c r="AG14" s="109"/>
      <c r="AH14" s="109"/>
      <c r="AI14" s="109"/>
      <c r="AJ14" s="109"/>
      <c r="AK14" s="9"/>
      <c r="AL14" s="109"/>
    </row>
    <row r="15" spans="1:40">
      <c r="D15" s="11" t="s">
        <v>172</v>
      </c>
      <c r="F15" s="12"/>
      <c r="G15" s="103"/>
      <c r="H15" s="285">
        <f>IF(H$11=$D$6, STL_volumes!$J15*STL_volumes!$K15,0)</f>
        <v>0</v>
      </c>
      <c r="I15" s="285">
        <f>IF(I$11=IF($D15=$A$5, $D$5, IF(OR($D15="ESV observed compliance", $D15 = $A$7),$D$7, $D$6)), SUMPRODUCT(STL_volumes!$Q15:$U15,STL_volumes!$Q$13:$U$13)+STL_volumes!$O15,0)</f>
        <v>0</v>
      </c>
      <c r="J15" s="286">
        <f>IF(J$11=$D$6, STL_volumes!$M15,0)</f>
        <v>0</v>
      </c>
      <c r="K15" s="285">
        <f>IF(K$11=$D$6, STL_volumes!$J15*STL_volumes!$K15,0)</f>
        <v>0</v>
      </c>
      <c r="L15" s="285">
        <f ca="1">IF(L$11=IF($D15=$A$5, $D$5, IF(OR($D15="ESV observed compliance", $D15 = $A$7),$D$7, $D$6)), SUMPRODUCT(STL_volumes!$Q15:$U15,STL_volumes!$Q$13:$U$13)+STL_volumes!$O15,0)</f>
        <v>2048821.9110855174</v>
      </c>
      <c r="M15" s="286">
        <f>IF(M$11=$D$6, STL_volumes!$M15,0)</f>
        <v>0</v>
      </c>
      <c r="N15" s="285">
        <f>IF(N$11=$D$6, STL_volumes!$J15*STL_volumes!$K15,0)</f>
        <v>0</v>
      </c>
      <c r="O15" s="285">
        <f>IF(O$11=IF($D15=$A$5, $D$5, IF(OR($D15="ESV observed compliance", $D15 = $A$7),$D$7, $D$6)), SUMPRODUCT(STL_volumes!$Q15:$U15,STL_volumes!$Q$13:$U$13)+STL_volumes!$O15,0)</f>
        <v>0</v>
      </c>
      <c r="P15" s="286">
        <f>IF(P$11=$D$6, STL_volumes!$M15,0)</f>
        <v>0</v>
      </c>
      <c r="Q15" s="285">
        <f>IF(Q$11=$D$6, STL_volumes!$J15*STL_volumes!$K15,0)</f>
        <v>0</v>
      </c>
      <c r="R15" s="285">
        <f>IF(R$11=IF($D15=$A$5, $D$5, IF(OR($D15="ESV observed compliance", $D15 = $A$7),$D$7, $D$6)), SUMPRODUCT(STL_volumes!$Q15:$U15,STL_volumes!$Q$13:$U$13)+STL_volumes!$O15,0)</f>
        <v>0</v>
      </c>
      <c r="S15" s="286">
        <f>IF(S$11=$D$6, STL_volumes!$M15,0)</f>
        <v>0</v>
      </c>
      <c r="T15" s="285">
        <f>IF(T$11=$D$6, STL_volumes!$J15*STL_volumes!$K15,0)</f>
        <v>0</v>
      </c>
      <c r="U15" s="285">
        <f>IF(U$11=IF($D15=$A$5, $D$5, IF(OR($D15="ESV observed compliance", $D15 = $A$7),$D$7, $D$6)), SUMPRODUCT(STL_volumes!$Q15:$U15,STL_volumes!$Q$13:$U$13)+STL_volumes!$O15,0)</f>
        <v>0</v>
      </c>
      <c r="V15" s="286">
        <f>IF(V$11=$D$6, STL_volumes!$M15,0)</f>
        <v>0</v>
      </c>
      <c r="W15" s="285">
        <f>IF(W$11=$D$6, STL_volumes!$J15*STL_volumes!$K15,0)</f>
        <v>0</v>
      </c>
      <c r="X15" s="285">
        <f>IF(X$11=IF($D15=$A$5, $D$5, IF(OR($D15="ESV observed compliance", $D15 = $A$7),$D$7, $D$6)), SUMPRODUCT(STL_volumes!$Q15:$U15,STL_volumes!$Q$13:$U$13)+STL_volumes!$O15,0)</f>
        <v>0</v>
      </c>
      <c r="Y15" s="286">
        <f>IF(Y$11=$D$6, STL_volumes!$M15,0)</f>
        <v>0</v>
      </c>
      <c r="Z15" s="285">
        <f>IF(Z$11=$D$6, STL_volumes!$J15*STL_volumes!$K15,0)</f>
        <v>0</v>
      </c>
      <c r="AA15" s="285">
        <f>IF(AA$11=IF($D15=$A$5, $D$5, IF(OR($D15="ESV observed compliance", $D15 = $A$7),$D$7, $D$6)), SUMPRODUCT(STL_volumes!$Q15:$U15,STL_volumes!$Q$13:$U$13)+STL_volumes!$O15,0)</f>
        <v>0</v>
      </c>
      <c r="AB15" s="286">
        <f>IF(AB$11=$D$6, STL_volumes!$M15,0)</f>
        <v>0</v>
      </c>
      <c r="AC15" s="131"/>
      <c r="AD15" s="287">
        <f t="shared" ref="AD15:AJ15" si="17">SUMIF($H$11:$AB$11,AD$11, $H15:$AB15)</f>
        <v>0</v>
      </c>
      <c r="AE15" s="287">
        <f t="shared" ca="1" si="17"/>
        <v>2048821.9110855174</v>
      </c>
      <c r="AF15" s="287">
        <f t="shared" si="17"/>
        <v>0</v>
      </c>
      <c r="AG15" s="287">
        <f t="shared" si="17"/>
        <v>0</v>
      </c>
      <c r="AH15" s="287">
        <f t="shared" si="17"/>
        <v>0</v>
      </c>
      <c r="AI15" s="287">
        <f t="shared" si="17"/>
        <v>0</v>
      </c>
      <c r="AJ15" s="287">
        <f t="shared" si="17"/>
        <v>0</v>
      </c>
      <c r="AK15" s="131"/>
      <c r="AL15" s="287">
        <f ca="1">SUM(AD15:AJ15)</f>
        <v>2048821.9110855174</v>
      </c>
    </row>
    <row r="16" spans="1:40">
      <c r="D16" s="11"/>
      <c r="F16" s="12"/>
      <c r="G16" s="103"/>
      <c r="H16" s="47"/>
      <c r="I16" s="47"/>
      <c r="J16" s="103"/>
      <c r="K16" s="47"/>
      <c r="L16" s="47"/>
      <c r="M16" s="103"/>
      <c r="N16" s="47"/>
      <c r="O16" s="47"/>
      <c r="P16" s="103"/>
      <c r="Q16" s="47"/>
      <c r="R16" s="47"/>
      <c r="S16" s="103"/>
      <c r="T16" s="47"/>
      <c r="U16" s="47"/>
      <c r="V16" s="103"/>
      <c r="W16" s="47"/>
      <c r="X16" s="47"/>
      <c r="Y16" s="103"/>
      <c r="Z16" s="47"/>
      <c r="AA16" s="47"/>
      <c r="AB16" s="103"/>
      <c r="AC16" s="47"/>
      <c r="AD16" s="110"/>
      <c r="AE16" s="110"/>
      <c r="AF16" s="110"/>
      <c r="AG16" s="110"/>
      <c r="AH16" s="110"/>
      <c r="AI16" s="110"/>
      <c r="AJ16" s="110"/>
      <c r="AK16" s="47"/>
      <c r="AL16" s="110"/>
    </row>
    <row r="17" spans="2:38" ht="15">
      <c r="B17" s="9" t="s">
        <v>48</v>
      </c>
      <c r="F17" s="12"/>
      <c r="G17" s="103"/>
      <c r="H17" s="18"/>
      <c r="I17" s="18"/>
      <c r="J17" s="103"/>
      <c r="K17" s="18"/>
      <c r="L17" s="18"/>
      <c r="M17" s="103"/>
      <c r="N17" s="18"/>
      <c r="O17" s="18"/>
      <c r="P17" s="103"/>
      <c r="Q17" s="18"/>
      <c r="R17" s="18"/>
      <c r="S17" s="103"/>
      <c r="T17" s="18"/>
      <c r="U17" s="18"/>
      <c r="V17" s="103"/>
      <c r="W17" s="18"/>
      <c r="X17" s="18"/>
      <c r="Y17" s="103"/>
      <c r="Z17" s="18"/>
      <c r="AA17" s="18"/>
      <c r="AB17" s="103"/>
      <c r="AC17" s="265"/>
      <c r="AD17" s="110"/>
      <c r="AE17" s="110"/>
      <c r="AF17" s="110"/>
      <c r="AG17" s="110"/>
      <c r="AH17" s="110"/>
      <c r="AI17" s="110"/>
      <c r="AJ17" s="110"/>
      <c r="AK17" s="265"/>
      <c r="AL17" s="110"/>
    </row>
    <row r="18" spans="2:38">
      <c r="D18" s="17" t="s">
        <v>115</v>
      </c>
      <c r="F18" s="12"/>
      <c r="G18" s="103"/>
      <c r="H18" s="288">
        <f>IF(H$11=$D$6, STL_volumes!$J18*STL_volumes!$K18,0)</f>
        <v>0</v>
      </c>
      <c r="I18" s="285">
        <f>IF(I$11=IF($D18=$A$5, $D$5, IF(OR($D18="ESV observed compliance", $D18 = $A$7),$D$7, $D$6)), SUMPRODUCT(STL_volumes!$Q18:$U18,STL_volumes!$Q$13:$U$13)+STL_volumes!$O18,0)</f>
        <v>0</v>
      </c>
      <c r="J18" s="286">
        <f>IF(J$11=$D$6, STL_volumes!$M18,0)</f>
        <v>0</v>
      </c>
      <c r="K18" s="285">
        <f>IF(K$11=$D$6, STL_volumes!$J18*STL_volumes!$K18,0)</f>
        <v>0</v>
      </c>
      <c r="L18" s="285">
        <f>IF(L$11=IF($D18=$A$5, $D$5, IF(OR($D18="ESV observed compliance", $D18 = $A$7),$D$7, $D$6)), SUMPRODUCT(STL_volumes!$Q18:$U18,STL_volumes!$Q$13:$U$13)+STL_volumes!$O18,0)</f>
        <v>0</v>
      </c>
      <c r="M18" s="286">
        <f>IF(M$11=$D$6, STL_volumes!$M18,0)</f>
        <v>0</v>
      </c>
      <c r="N18" s="285">
        <f>IF(N$11=$D$6, STL_volumes!$J18*STL_volumes!$K18,0)</f>
        <v>65672.476161531609</v>
      </c>
      <c r="O18" s="285">
        <f ca="1">IF(O$11=IF($D18=$A$5, $D$5, IF(OR($D18="ESV observed compliance", $D18 = $A$7),$D$7, $D$6)), SUMPRODUCT(STL_volumes!$Q18:$U18,STL_volumes!$Q$13:$U$13)+STL_volumes!$O18,0)</f>
        <v>468848.93748563045</v>
      </c>
      <c r="P18" s="286">
        <f>IF(P$11=$D$6, STL_volumes!$M18,0)</f>
        <v>0</v>
      </c>
      <c r="Q18" s="285">
        <f>IF(Q$11=$D$6, STL_volumes!$J18*STL_volumes!$K18,0)</f>
        <v>0</v>
      </c>
      <c r="R18" s="285">
        <f>IF(R$11=IF($D18=$A$5, $D$5, IF(OR($D18="ESV observed compliance", $D18 = $A$7),$D$7, $D$6)), SUMPRODUCT(STL_volumes!$Q18:$U18,STL_volumes!$Q$13:$U$13)+STL_volumes!$O18,0)</f>
        <v>0</v>
      </c>
      <c r="S18" s="286">
        <f>IF(S$11=$D$6, STL_volumes!$M18,0)</f>
        <v>0</v>
      </c>
      <c r="T18" s="285">
        <f>IF(T$11=$D$6, STL_volumes!$J18*STL_volumes!$K18,0)</f>
        <v>0</v>
      </c>
      <c r="U18" s="285">
        <f>IF(U$11=IF($D18=$A$5, $D$5, IF(OR($D18="ESV observed compliance", $D18 = $A$7),$D$7, $D$6)), SUMPRODUCT(STL_volumes!$Q18:$U18,STL_volumes!$Q$13:$U$13)+STL_volumes!$O18,0)</f>
        <v>0</v>
      </c>
      <c r="V18" s="286">
        <f>IF(V$11=$D$6, STL_volumes!$M18,0)</f>
        <v>0</v>
      </c>
      <c r="W18" s="285">
        <f>IF(W$11=$D$6, STL_volumes!$J18*STL_volumes!$K18,0)</f>
        <v>0</v>
      </c>
      <c r="X18" s="285">
        <f>IF(X$11=IF($D18=$A$5, $D$5, IF(OR($D18="ESV observed compliance", $D18 = $A$7),$D$7, $D$6)), SUMPRODUCT(STL_volumes!$Q18:$U18,STL_volumes!$Q$13:$U$13)+STL_volumes!$O18,0)</f>
        <v>0</v>
      </c>
      <c r="Y18" s="286">
        <f>IF(Y$11=$D$6, STL_volumes!$M18,0)</f>
        <v>0</v>
      </c>
      <c r="Z18" s="285">
        <f>IF(Z$11=$D$6, STL_volumes!$J18*STL_volumes!$K18,0)</f>
        <v>0</v>
      </c>
      <c r="AA18" s="285">
        <f>IF(AA$11=IF($D18=$A$5, $D$5, IF(OR($D18="ESV observed compliance", $D18 = $A$7),$D$7, $D$6)), SUMPRODUCT(STL_volumes!$Q18:$U18,STL_volumes!$Q$13:$U$13)+STL_volumes!$O18,0)</f>
        <v>0</v>
      </c>
      <c r="AB18" s="286">
        <f>IF(AB$11=$D$6, STL_volumes!$M18,0)</f>
        <v>0</v>
      </c>
      <c r="AC18" s="131"/>
      <c r="AD18" s="287">
        <f t="shared" ref="AD18:AJ23" si="18">SUMIF($H$11:$AB$11,AD$11, $H18:$AB18)</f>
        <v>0</v>
      </c>
      <c r="AE18" s="287">
        <f t="shared" si="18"/>
        <v>0</v>
      </c>
      <c r="AF18" s="287">
        <f t="shared" ca="1" si="18"/>
        <v>534521.41364716203</v>
      </c>
      <c r="AG18" s="287">
        <f t="shared" si="18"/>
        <v>0</v>
      </c>
      <c r="AH18" s="287">
        <f t="shared" si="18"/>
        <v>0</v>
      </c>
      <c r="AI18" s="287">
        <f t="shared" si="18"/>
        <v>0</v>
      </c>
      <c r="AJ18" s="287">
        <f t="shared" si="18"/>
        <v>0</v>
      </c>
      <c r="AK18" s="131"/>
      <c r="AL18" s="287">
        <f t="shared" ref="AL18" ca="1" si="19">SUM(AD18:AJ18)</f>
        <v>534521.41364716203</v>
      </c>
    </row>
    <row r="19" spans="2:38">
      <c r="D19" s="17" t="s">
        <v>116</v>
      </c>
      <c r="F19" s="12"/>
      <c r="G19" s="107"/>
      <c r="H19" s="288">
        <f>IF(H$11=$D$6, STL_volumes!$J19*STL_volumes!$K19,0)</f>
        <v>0</v>
      </c>
      <c r="I19" s="285">
        <f>IF(I$11=IF($D19=$A$5, $D$5, IF(OR($D19="ESV observed compliance", $D19 = $A$7),$D$7, $D$6)), SUMPRODUCT(STL_volumes!$Q19:$U19,STL_volumes!$Q$13:$U$13)+STL_volumes!$O19,0)</f>
        <v>0</v>
      </c>
      <c r="J19" s="286">
        <f>IF(J$11=$D$6, STL_volumes!$M19,0)</f>
        <v>0</v>
      </c>
      <c r="K19" s="285">
        <f>IF(K$11=$D$6, STL_volumes!$J19*STL_volumes!$K19,0)</f>
        <v>0</v>
      </c>
      <c r="L19" s="285">
        <f>IF(L$11=IF($D19=$A$5, $D$5, IF(OR($D19="ESV observed compliance", $D19 = $A$7),$D$7, $D$6)), SUMPRODUCT(STL_volumes!$Q19:$U19,STL_volumes!$Q$13:$U$13)+STL_volumes!$O19,0)</f>
        <v>0</v>
      </c>
      <c r="M19" s="286">
        <f>IF(M$11=$D$6, STL_volumes!$M19,0)</f>
        <v>0</v>
      </c>
      <c r="N19" s="285">
        <f>IF(N$11=$D$6, STL_volumes!$J19*STL_volumes!$K19,0)</f>
        <v>132132.43284294356</v>
      </c>
      <c r="O19" s="285">
        <f ca="1">IF(O$11=IF($D19=$A$5, $D$5, IF(OR($D19="ESV observed compliance", $D19 = $A$7),$D$7, $D$6)), SUMPRODUCT(STL_volumes!$Q19:$U19,STL_volumes!$Q$13:$U$13)+STL_volumes!$O19,0)</f>
        <v>647564.88016356609</v>
      </c>
      <c r="P19" s="286">
        <f>IF(P$11=$D$6, STL_volumes!$M19,0)</f>
        <v>0</v>
      </c>
      <c r="Q19" s="285">
        <f>IF(Q$11=$D$6, STL_volumes!$J19*STL_volumes!$K19,0)</f>
        <v>0</v>
      </c>
      <c r="R19" s="285">
        <f>IF(R$11=IF($D19=$A$5, $D$5, IF(OR($D19="ESV observed compliance", $D19 = $A$7),$D$7, $D$6)), SUMPRODUCT(STL_volumes!$Q19:$U19,STL_volumes!$Q$13:$U$13)+STL_volumes!$O19,0)</f>
        <v>0</v>
      </c>
      <c r="S19" s="286">
        <f>IF(S$11=$D$6, STL_volumes!$M19,0)</f>
        <v>0</v>
      </c>
      <c r="T19" s="285">
        <f>IF(T$11=$D$6, STL_volumes!$J19*STL_volumes!$K19,0)</f>
        <v>0</v>
      </c>
      <c r="U19" s="285">
        <f>IF(U$11=IF($D19=$A$5, $D$5, IF(OR($D19="ESV observed compliance", $D19 = $A$7),$D$7, $D$6)), SUMPRODUCT(STL_volumes!$Q19:$U19,STL_volumes!$Q$13:$U$13)+STL_volumes!$O19,0)</f>
        <v>0</v>
      </c>
      <c r="V19" s="286">
        <f>IF(V$11=$D$6, STL_volumes!$M19,0)</f>
        <v>0</v>
      </c>
      <c r="W19" s="285">
        <f>IF(W$11=$D$6, STL_volumes!$J19*STL_volumes!$K19,0)</f>
        <v>0</v>
      </c>
      <c r="X19" s="285">
        <f>IF(X$11=IF($D19=$A$5, $D$5, IF(OR($D19="ESV observed compliance", $D19 = $A$7),$D$7, $D$6)), SUMPRODUCT(STL_volumes!$Q19:$U19,STL_volumes!$Q$13:$U$13)+STL_volumes!$O19,0)</f>
        <v>0</v>
      </c>
      <c r="Y19" s="286">
        <f>IF(Y$11=$D$6, STL_volumes!$M19,0)</f>
        <v>0</v>
      </c>
      <c r="Z19" s="285">
        <f>IF(Z$11=$D$6, STL_volumes!$J19*STL_volumes!$K19,0)</f>
        <v>0</v>
      </c>
      <c r="AA19" s="285">
        <f>IF(AA$11=IF($D19=$A$5, $D$5, IF(OR($D19="ESV observed compliance", $D19 = $A$7),$D$7, $D$6)), SUMPRODUCT(STL_volumes!$Q19:$U19,STL_volumes!$Q$13:$U$13)+STL_volumes!$O19,0)</f>
        <v>0</v>
      </c>
      <c r="AB19" s="286">
        <f>IF(AB$11=$D$6, STL_volumes!$M19,0)</f>
        <v>0</v>
      </c>
      <c r="AC19" s="131"/>
      <c r="AD19" s="287">
        <f t="shared" si="18"/>
        <v>0</v>
      </c>
      <c r="AE19" s="287">
        <f t="shared" si="18"/>
        <v>0</v>
      </c>
      <c r="AF19" s="287">
        <f t="shared" ca="1" si="18"/>
        <v>779697.31300650968</v>
      </c>
      <c r="AG19" s="287">
        <f t="shared" si="18"/>
        <v>0</v>
      </c>
      <c r="AH19" s="287">
        <f t="shared" si="18"/>
        <v>0</v>
      </c>
      <c r="AI19" s="287">
        <f t="shared" si="18"/>
        <v>0</v>
      </c>
      <c r="AJ19" s="287">
        <f t="shared" si="18"/>
        <v>0</v>
      </c>
      <c r="AK19" s="131"/>
      <c r="AL19" s="287">
        <f t="shared" ref="AL19:AL23" ca="1" si="20">SUM(AD19:AJ19)</f>
        <v>779697.31300650968</v>
      </c>
    </row>
    <row r="20" spans="2:38">
      <c r="D20" t="s">
        <v>79</v>
      </c>
      <c r="F20" s="12"/>
      <c r="G20" s="103"/>
      <c r="H20" s="288">
        <f>IF(H$11=$D$6, STL_volumes!$J20*STL_volumes!$K20,0)</f>
        <v>0</v>
      </c>
      <c r="I20" s="285">
        <f>IF(I$11=IF($D20=$A$5, $D$5, IF(OR($D20="ESV observed compliance", $D20 = $A$7),$D$7, $D$6)), SUMPRODUCT(STL_volumes!$Q20:$U20,STL_volumes!$Q$13:$U$13)+STL_volumes!$O20,0)</f>
        <v>0</v>
      </c>
      <c r="J20" s="286">
        <f>IF(J$11=$D$6, STL_volumes!$M20,0)</f>
        <v>0</v>
      </c>
      <c r="K20" s="285">
        <f>IF(K$11=$D$6, STL_volumes!$J20*STL_volumes!$K20,0)</f>
        <v>0</v>
      </c>
      <c r="L20" s="285">
        <f>IF(L$11=IF($D20=$A$5, $D$5, IF(OR($D20="ESV observed compliance", $D20 = $A$7),$D$7, $D$6)), SUMPRODUCT(STL_volumes!$Q20:$U20,STL_volumes!$Q$13:$U$13)+STL_volumes!$O20,0)</f>
        <v>0</v>
      </c>
      <c r="M20" s="286">
        <f>IF(M$11=$D$6, STL_volumes!$M20,0)</f>
        <v>0</v>
      </c>
      <c r="N20" s="285">
        <f>IF(N$11=$D$6, STL_volumes!$J20*STL_volumes!$K20,0)</f>
        <v>24346.744850257252</v>
      </c>
      <c r="O20" s="285">
        <f ca="1">IF(O$11=IF($D20=$A$5, $D$5, IF(OR($D20="ESV observed compliance", $D20 = $A$7),$D$7, $D$6)), SUMPRODUCT(STL_volumes!$Q20:$U20,STL_volumes!$Q$13:$U$13)+STL_volumes!$O20,0)</f>
        <v>38662.541078941358</v>
      </c>
      <c r="P20" s="286">
        <f>IF(P$11=$D$6, STL_volumes!$M20,0)</f>
        <v>0</v>
      </c>
      <c r="Q20" s="285">
        <f>IF(Q$11=$D$6, STL_volumes!$J20*STL_volumes!$K20,0)</f>
        <v>0</v>
      </c>
      <c r="R20" s="285">
        <f>IF(R$11=IF($D20=$A$5, $D$5, IF(OR($D20="ESV observed compliance", $D20 = $A$7),$D$7, $D$6)), SUMPRODUCT(STL_volumes!$Q20:$U20,STL_volumes!$Q$13:$U$13)+STL_volumes!$O20,0)</f>
        <v>0</v>
      </c>
      <c r="S20" s="286">
        <f>IF(S$11=$D$6, STL_volumes!$M20,0)</f>
        <v>0</v>
      </c>
      <c r="T20" s="285">
        <f>IF(T$11=$D$6, STL_volumes!$J20*STL_volumes!$K20,0)</f>
        <v>0</v>
      </c>
      <c r="U20" s="285">
        <f>IF(U$11=IF($D20=$A$5, $D$5, IF(OR($D20="ESV observed compliance", $D20 = $A$7),$D$7, $D$6)), SUMPRODUCT(STL_volumes!$Q20:$U20,STL_volumes!$Q$13:$U$13)+STL_volumes!$O20,0)</f>
        <v>0</v>
      </c>
      <c r="V20" s="286">
        <f>IF(V$11=$D$6, STL_volumes!$M20,0)</f>
        <v>0</v>
      </c>
      <c r="W20" s="285">
        <f>IF(W$11=$D$6, STL_volumes!$J20*STL_volumes!$K20,0)</f>
        <v>0</v>
      </c>
      <c r="X20" s="285">
        <f>IF(X$11=IF($D20=$A$5, $D$5, IF(OR($D20="ESV observed compliance", $D20 = $A$7),$D$7, $D$6)), SUMPRODUCT(STL_volumes!$Q20:$U20,STL_volumes!$Q$13:$U$13)+STL_volumes!$O20,0)</f>
        <v>0</v>
      </c>
      <c r="Y20" s="286">
        <f>IF(Y$11=$D$6, STL_volumes!$M20,0)</f>
        <v>0</v>
      </c>
      <c r="Z20" s="285">
        <f>IF(Z$11=$D$6, STL_volumes!$J20*STL_volumes!$K20,0)</f>
        <v>0</v>
      </c>
      <c r="AA20" s="285">
        <f>IF(AA$11=IF($D20=$A$5, $D$5, IF(OR($D20="ESV observed compliance", $D20 = $A$7),$D$7, $D$6)), SUMPRODUCT(STL_volumes!$Q20:$U20,STL_volumes!$Q$13:$U$13)+STL_volumes!$O20,0)</f>
        <v>0</v>
      </c>
      <c r="AB20" s="286">
        <f>IF(AB$11=$D$6, STL_volumes!$M20,0)</f>
        <v>0</v>
      </c>
      <c r="AC20" s="131"/>
      <c r="AD20" s="287">
        <f t="shared" si="18"/>
        <v>0</v>
      </c>
      <c r="AE20" s="287">
        <f t="shared" si="18"/>
        <v>0</v>
      </c>
      <c r="AF20" s="287">
        <f t="shared" ca="1" si="18"/>
        <v>63009.28592919861</v>
      </c>
      <c r="AG20" s="287">
        <f t="shared" si="18"/>
        <v>0</v>
      </c>
      <c r="AH20" s="287">
        <f t="shared" si="18"/>
        <v>0</v>
      </c>
      <c r="AI20" s="287">
        <f t="shared" si="18"/>
        <v>0</v>
      </c>
      <c r="AJ20" s="287">
        <f t="shared" si="18"/>
        <v>0</v>
      </c>
      <c r="AK20" s="131"/>
      <c r="AL20" s="287">
        <f t="shared" ca="1" si="20"/>
        <v>63009.28592919861</v>
      </c>
    </row>
    <row r="21" spans="2:38">
      <c r="D21" s="17" t="s">
        <v>71</v>
      </c>
      <c r="F21" s="12"/>
      <c r="G21" s="103"/>
      <c r="H21" s="288">
        <f>IF(H$11=$D$6, STL_volumes!$J21*STL_volumes!$K21,0)</f>
        <v>0</v>
      </c>
      <c r="I21" s="285">
        <f>IF(I$11=IF($D21=$A$5, $D$5, IF(OR($D21="ESV observed compliance", $D21 = $A$7),$D$7, $D$6)), SUMPRODUCT(STL_volumes!$Q21:$U21,STL_volumes!$Q$13:$U$13)+STL_volumes!$O21,0)</f>
        <v>0</v>
      </c>
      <c r="J21" s="286">
        <f>IF(J$11=$D$6, STL_volumes!$M21,0)</f>
        <v>0</v>
      </c>
      <c r="K21" s="285">
        <f>IF(K$11=$D$6, STL_volumes!$J21*STL_volumes!$K21,0)</f>
        <v>0</v>
      </c>
      <c r="L21" s="285">
        <f>IF(L$11=IF($D21=$A$5, $D$5, IF(OR($D21="ESV observed compliance", $D21 = $A$7),$D$7, $D$6)), SUMPRODUCT(STL_volumes!$Q21:$U21,STL_volumes!$Q$13:$U$13)+STL_volumes!$O21,0)</f>
        <v>0</v>
      </c>
      <c r="M21" s="286">
        <f>IF(M$11=$D$6, STL_volumes!$M21,0)</f>
        <v>0</v>
      </c>
      <c r="N21" s="285">
        <f>IF(N$11=$D$6, STL_volumes!$J21*STL_volumes!$K21,0)</f>
        <v>59178.197963335697</v>
      </c>
      <c r="O21" s="285">
        <f ca="1">IF(O$11=IF($D21=$A$5, $D$5, IF(OR($D21="ESV observed compliance", $D21 = $A$7),$D$7, $D$6)), SUMPRODUCT(STL_volumes!$Q21:$U21,STL_volumes!$Q$13:$U$13)+STL_volumes!$O21,0)</f>
        <v>130981.48098567096</v>
      </c>
      <c r="P21" s="286">
        <f>IF(P$11=$D$6, STL_volumes!$M21,0)</f>
        <v>0</v>
      </c>
      <c r="Q21" s="285">
        <f>IF(Q$11=$D$6, STL_volumes!$J21*STL_volumes!$K21,0)</f>
        <v>0</v>
      </c>
      <c r="R21" s="285">
        <f>IF(R$11=IF($D21=$A$5, $D$5, IF(OR($D21="ESV observed compliance", $D21 = $A$7),$D$7, $D$6)), SUMPRODUCT(STL_volumes!$Q21:$U21,STL_volumes!$Q$13:$U$13)+STL_volumes!$O21,0)</f>
        <v>0</v>
      </c>
      <c r="S21" s="286">
        <f>IF(S$11=$D$6, STL_volumes!$M21,0)</f>
        <v>0</v>
      </c>
      <c r="T21" s="285">
        <f>IF(T$11=$D$6, STL_volumes!$J21*STL_volumes!$K21,0)</f>
        <v>0</v>
      </c>
      <c r="U21" s="285">
        <f>IF(U$11=IF($D21=$A$5, $D$5, IF(OR($D21="ESV observed compliance", $D21 = $A$7),$D$7, $D$6)), SUMPRODUCT(STL_volumes!$Q21:$U21,STL_volumes!$Q$13:$U$13)+STL_volumes!$O21,0)</f>
        <v>0</v>
      </c>
      <c r="V21" s="286">
        <f>IF(V$11=$D$6, STL_volumes!$M21,0)</f>
        <v>0</v>
      </c>
      <c r="W21" s="285">
        <f>IF(W$11=$D$6, STL_volumes!$J21*STL_volumes!$K21,0)</f>
        <v>0</v>
      </c>
      <c r="X21" s="285">
        <f>IF(X$11=IF($D21=$A$5, $D$5, IF(OR($D21="ESV observed compliance", $D21 = $A$7),$D$7, $D$6)), SUMPRODUCT(STL_volumes!$Q21:$U21,STL_volumes!$Q$13:$U$13)+STL_volumes!$O21,0)</f>
        <v>0</v>
      </c>
      <c r="Y21" s="286">
        <f>IF(Y$11=$D$6, STL_volumes!$M21,0)</f>
        <v>0</v>
      </c>
      <c r="Z21" s="285">
        <f>IF(Z$11=$D$6, STL_volumes!$J21*STL_volumes!$K21,0)</f>
        <v>0</v>
      </c>
      <c r="AA21" s="285">
        <f>IF(AA$11=IF($D21=$A$5, $D$5, IF(OR($D21="ESV observed compliance", $D21 = $A$7),$D$7, $D$6)), SUMPRODUCT(STL_volumes!$Q21:$U21,STL_volumes!$Q$13:$U$13)+STL_volumes!$O21,0)</f>
        <v>0</v>
      </c>
      <c r="AB21" s="286">
        <f>IF(AB$11=$D$6, STL_volumes!$M21,0)</f>
        <v>0</v>
      </c>
      <c r="AC21" s="131"/>
      <c r="AD21" s="287">
        <f t="shared" si="18"/>
        <v>0</v>
      </c>
      <c r="AE21" s="287">
        <f t="shared" si="18"/>
        <v>0</v>
      </c>
      <c r="AF21" s="287">
        <f t="shared" ca="1" si="18"/>
        <v>190159.67894900666</v>
      </c>
      <c r="AG21" s="287">
        <f t="shared" si="18"/>
        <v>0</v>
      </c>
      <c r="AH21" s="287">
        <f t="shared" si="18"/>
        <v>0</v>
      </c>
      <c r="AI21" s="287">
        <f t="shared" si="18"/>
        <v>0</v>
      </c>
      <c r="AJ21" s="287">
        <f t="shared" si="18"/>
        <v>0</v>
      </c>
      <c r="AK21" s="131"/>
      <c r="AL21" s="287">
        <f t="shared" ca="1" si="20"/>
        <v>190159.67894900666</v>
      </c>
    </row>
    <row r="22" spans="2:38">
      <c r="D22" t="s">
        <v>5</v>
      </c>
      <c r="F22" s="12"/>
      <c r="G22" s="103"/>
      <c r="H22" s="288">
        <f>IF(H$11=$D$6, STL_volumes!$J22*STL_volumes!$K22,0)</f>
        <v>0</v>
      </c>
      <c r="I22" s="285">
        <f>IF(I$11=IF($D22=$A$5, $D$5, IF(OR($D22="ESV observed compliance", $D22 = $A$7),$D$7, $D$6)), SUMPRODUCT(STL_volumes!$Q22:$U22,STL_volumes!$Q$13:$U$13)+STL_volumes!$O22,0)</f>
        <v>0</v>
      </c>
      <c r="J22" s="286">
        <f>IF(J$11=$D$6, STL_volumes!$M22,0)</f>
        <v>0</v>
      </c>
      <c r="K22" s="285">
        <f>IF(K$11=$D$6, STL_volumes!$J22*STL_volumes!$K22,0)</f>
        <v>0</v>
      </c>
      <c r="L22" s="285">
        <f>IF(L$11=IF($D22=$A$5, $D$5, IF(OR($D22="ESV observed compliance", $D22 = $A$7),$D$7, $D$6)), SUMPRODUCT(STL_volumes!$Q22:$U22,STL_volumes!$Q$13:$U$13)+STL_volumes!$O22,0)</f>
        <v>0</v>
      </c>
      <c r="M22" s="286">
        <f>IF(M$11=$D$6, STL_volumes!$M22,0)</f>
        <v>0</v>
      </c>
      <c r="N22" s="285">
        <f>IF(N$11=$D$6, STL_volumes!$J22*STL_volumes!$K22,0)</f>
        <v>69306.490276728058</v>
      </c>
      <c r="O22" s="285">
        <f ca="1">IF(O$11=IF($D22=$A$5, $D$5, IF(OR($D22="ESV observed compliance", $D22 = $A$7),$D$7, $D$6)), SUMPRODUCT(STL_volumes!$Q22:$U22,STL_volumes!$Q$13:$U$13)+STL_volumes!$O22,0)</f>
        <v>83086.778609591973</v>
      </c>
      <c r="P22" s="286">
        <f>IF(P$11=$D$6, STL_volumes!$M22,0)</f>
        <v>0</v>
      </c>
      <c r="Q22" s="285">
        <f>IF(Q$11=$D$6, STL_volumes!$J22*STL_volumes!$K22,0)</f>
        <v>0</v>
      </c>
      <c r="R22" s="285">
        <f>IF(R$11=IF($D22=$A$5, $D$5, IF(OR($D22="ESV observed compliance", $D22 = $A$7),$D$7, $D$6)), SUMPRODUCT(STL_volumes!$Q22:$U22,STL_volumes!$Q$13:$U$13)+STL_volumes!$O22,0)</f>
        <v>0</v>
      </c>
      <c r="S22" s="286">
        <f>IF(S$11=$D$6, STL_volumes!$M22,0)</f>
        <v>0</v>
      </c>
      <c r="T22" s="285">
        <f>IF(T$11=$D$6, STL_volumes!$J22*STL_volumes!$K22,0)</f>
        <v>0</v>
      </c>
      <c r="U22" s="285">
        <f>IF(U$11=IF($D22=$A$5, $D$5, IF(OR($D22="ESV observed compliance", $D22 = $A$7),$D$7, $D$6)), SUMPRODUCT(STL_volumes!$Q22:$U22,STL_volumes!$Q$13:$U$13)+STL_volumes!$O22,0)</f>
        <v>0</v>
      </c>
      <c r="V22" s="286">
        <f>IF(V$11=$D$6, STL_volumes!$M22,0)</f>
        <v>0</v>
      </c>
      <c r="W22" s="285">
        <f>IF(W$11=$D$6, STL_volumes!$J22*STL_volumes!$K22,0)</f>
        <v>0</v>
      </c>
      <c r="X22" s="285">
        <f>IF(X$11=IF($D22=$A$5, $D$5, IF(OR($D22="ESV observed compliance", $D22 = $A$7),$D$7, $D$6)), SUMPRODUCT(STL_volumes!$Q22:$U22,STL_volumes!$Q$13:$U$13)+STL_volumes!$O22,0)</f>
        <v>0</v>
      </c>
      <c r="Y22" s="286">
        <f>IF(Y$11=$D$6, STL_volumes!$M22,0)</f>
        <v>0</v>
      </c>
      <c r="Z22" s="285">
        <f>IF(Z$11=$D$6, STL_volumes!$J22*STL_volumes!$K22,0)</f>
        <v>0</v>
      </c>
      <c r="AA22" s="285">
        <f>IF(AA$11=IF($D22=$A$5, $D$5, IF(OR($D22="ESV observed compliance", $D22 = $A$7),$D$7, $D$6)), SUMPRODUCT(STL_volumes!$Q22:$U22,STL_volumes!$Q$13:$U$13)+STL_volumes!$O22,0)</f>
        <v>0</v>
      </c>
      <c r="AB22" s="286">
        <f>IF(AB$11=$D$6, STL_volumes!$M22,0)</f>
        <v>0</v>
      </c>
      <c r="AC22" s="131"/>
      <c r="AD22" s="287">
        <f t="shared" si="18"/>
        <v>0</v>
      </c>
      <c r="AE22" s="287">
        <f t="shared" si="18"/>
        <v>0</v>
      </c>
      <c r="AF22" s="287">
        <f t="shared" ca="1" si="18"/>
        <v>152393.26888632003</v>
      </c>
      <c r="AG22" s="287">
        <f t="shared" si="18"/>
        <v>0</v>
      </c>
      <c r="AH22" s="287">
        <f t="shared" si="18"/>
        <v>0</v>
      </c>
      <c r="AI22" s="287">
        <f t="shared" si="18"/>
        <v>0</v>
      </c>
      <c r="AJ22" s="287">
        <f t="shared" si="18"/>
        <v>0</v>
      </c>
      <c r="AK22" s="131"/>
      <c r="AL22" s="287">
        <f t="shared" ca="1" si="20"/>
        <v>152393.26888632003</v>
      </c>
    </row>
    <row r="23" spans="2:38">
      <c r="D23" t="s">
        <v>6</v>
      </c>
      <c r="F23" s="12"/>
      <c r="G23" s="103"/>
      <c r="H23" s="288">
        <f>IF(H$11=$D$6, STL_volumes!$J23*STL_volumes!$K23,0)</f>
        <v>0</v>
      </c>
      <c r="I23" s="285">
        <f>IF(I$11=IF($D23=$A$5, $D$5, IF(OR($D23="ESV observed compliance", $D23 = $A$7),$D$7, $D$6)), SUMPRODUCT(STL_volumes!$Q23:$U23,STL_volumes!$Q$13:$U$13)+STL_volumes!$O23,0)</f>
        <v>0</v>
      </c>
      <c r="J23" s="286">
        <f>IF(J$11=$D$6, STL_volumes!$M23,0)</f>
        <v>0</v>
      </c>
      <c r="K23" s="285">
        <f>IF(K$11=$D$6, STL_volumes!$J23*STL_volumes!$K23,0)</f>
        <v>0</v>
      </c>
      <c r="L23" s="285">
        <f>IF(L$11=IF($D23=$A$5, $D$5, IF(OR($D23="ESV observed compliance", $D23 = $A$7),$D$7, $D$6)), SUMPRODUCT(STL_volumes!$Q23:$U23,STL_volumes!$Q$13:$U$13)+STL_volumes!$O23,0)</f>
        <v>0</v>
      </c>
      <c r="M23" s="286">
        <f>IF(M$11=$D$6, STL_volumes!$M23,0)</f>
        <v>0</v>
      </c>
      <c r="N23" s="285">
        <f>IF(N$11=$D$6, STL_volumes!$J23*STL_volumes!$K23,0)</f>
        <v>371196.97767141293</v>
      </c>
      <c r="O23" s="285">
        <f ca="1">IF(O$11=IF($D23=$A$5, $D$5, IF(OR($D23="ESV observed compliance", $D23 = $A$7),$D$7, $D$6)), SUMPRODUCT(STL_volumes!$Q23:$U23,STL_volumes!$Q$13:$U$13)+STL_volumes!$O23,0)</f>
        <v>156899.23440870983</v>
      </c>
      <c r="P23" s="286">
        <f>IF(P$11=$D$6, STL_volumes!$M23,0)</f>
        <v>0</v>
      </c>
      <c r="Q23" s="285">
        <f>IF(Q$11=$D$6, STL_volumes!$J23*STL_volumes!$K23,0)</f>
        <v>0</v>
      </c>
      <c r="R23" s="285">
        <f>IF(R$11=IF($D23=$A$5, $D$5, IF(OR($D23="ESV observed compliance", $D23 = $A$7),$D$7, $D$6)), SUMPRODUCT(STL_volumes!$Q23:$U23,STL_volumes!$Q$13:$U$13)+STL_volumes!$O23,0)</f>
        <v>0</v>
      </c>
      <c r="S23" s="286">
        <f>IF(S$11=$D$6, STL_volumes!$M23,0)</f>
        <v>0</v>
      </c>
      <c r="T23" s="285">
        <f>IF(T$11=$D$6, STL_volumes!$J23*STL_volumes!$K23,0)</f>
        <v>0</v>
      </c>
      <c r="U23" s="285">
        <f>IF(U$11=IF($D23=$A$5, $D$5, IF(OR($D23="ESV observed compliance", $D23 = $A$7),$D$7, $D$6)), SUMPRODUCT(STL_volumes!$Q23:$U23,STL_volumes!$Q$13:$U$13)+STL_volumes!$O23,0)</f>
        <v>0</v>
      </c>
      <c r="V23" s="286">
        <f>IF(V$11=$D$6, STL_volumes!$M23,0)</f>
        <v>0</v>
      </c>
      <c r="W23" s="285">
        <f>IF(W$11=$D$6, STL_volumes!$J23*STL_volumes!$K23,0)</f>
        <v>0</v>
      </c>
      <c r="X23" s="285">
        <f>IF(X$11=IF($D23=$A$5, $D$5, IF(OR($D23="ESV observed compliance", $D23 = $A$7),$D$7, $D$6)), SUMPRODUCT(STL_volumes!$Q23:$U23,STL_volumes!$Q$13:$U$13)+STL_volumes!$O23,0)</f>
        <v>0</v>
      </c>
      <c r="Y23" s="286">
        <f>IF(Y$11=$D$6, STL_volumes!$M23,0)</f>
        <v>0</v>
      </c>
      <c r="Z23" s="285">
        <f>IF(Z$11=$D$6, STL_volumes!$J23*STL_volumes!$K23,0)</f>
        <v>0</v>
      </c>
      <c r="AA23" s="285">
        <f>IF(AA$11=IF($D23=$A$5, $D$5, IF(OR($D23="ESV observed compliance", $D23 = $A$7),$D$7, $D$6)), SUMPRODUCT(STL_volumes!$Q23:$U23,STL_volumes!$Q$13:$U$13)+STL_volumes!$O23,0)</f>
        <v>0</v>
      </c>
      <c r="AB23" s="286">
        <f>IF(AB$11=$D$6, STL_volumes!$M23,0)</f>
        <v>0</v>
      </c>
      <c r="AC23" s="131"/>
      <c r="AD23" s="287">
        <f t="shared" si="18"/>
        <v>0</v>
      </c>
      <c r="AE23" s="287">
        <f t="shared" si="18"/>
        <v>0</v>
      </c>
      <c r="AF23" s="287">
        <f t="shared" ca="1" si="18"/>
        <v>528096.21208012279</v>
      </c>
      <c r="AG23" s="287">
        <f t="shared" si="18"/>
        <v>0</v>
      </c>
      <c r="AH23" s="287">
        <f t="shared" si="18"/>
        <v>0</v>
      </c>
      <c r="AI23" s="287">
        <f t="shared" si="18"/>
        <v>0</v>
      </c>
      <c r="AJ23" s="287">
        <f t="shared" si="18"/>
        <v>0</v>
      </c>
      <c r="AK23" s="131"/>
      <c r="AL23" s="287">
        <f t="shared" ca="1" si="20"/>
        <v>528096.21208012279</v>
      </c>
    </row>
    <row r="24" spans="2:38">
      <c r="D24" t="s">
        <v>20</v>
      </c>
      <c r="F24" s="12"/>
      <c r="G24" s="103"/>
      <c r="H24" s="288">
        <f>IF(H$11=$D$6, STL_volumes!$J24*STL_volumes!$K24,0)</f>
        <v>0</v>
      </c>
      <c r="I24" s="285">
        <f>IF(I$11=IF($D24=$A$5, $D$5, IF(OR($D24="ESV observed compliance", $D24 = $A$7),$D$7, $D$6)), SUMPRODUCT(STL_volumes!$Q24:$U24,STL_volumes!$Q$13:$U$13)+STL_volumes!$O24,0)</f>
        <v>0</v>
      </c>
      <c r="J24" s="286">
        <f>IF(J$11=$D$6, STL_volumes!$M24,0)</f>
        <v>0</v>
      </c>
      <c r="K24" s="285">
        <f>IF(K$11=$D$6, STL_volumes!$J24*STL_volumes!$K24,0)</f>
        <v>0</v>
      </c>
      <c r="L24" s="285">
        <f>IF(L$11=IF($D24=$A$5, $D$5, IF(OR($D24="ESV observed compliance", $D24 = $A$7),$D$7, $D$6)), SUMPRODUCT(STL_volumes!$Q24:$U24,STL_volumes!$Q$13:$U$13)+STL_volumes!$O24,0)</f>
        <v>0</v>
      </c>
      <c r="M24" s="286">
        <f>IF(M$11=$D$6, STL_volumes!$M24,0)</f>
        <v>0</v>
      </c>
      <c r="N24" s="285">
        <f>IF(N$11=$D$6, STL_volumes!$J24*STL_volumes!$K24,0)</f>
        <v>6146.8803170515694</v>
      </c>
      <c r="O24" s="285">
        <f ca="1">IF(O$11=IF($D24=$A$5, $D$5, IF(OR($D24="ESV observed compliance", $D24 = $A$7),$D$7, $D$6)), SUMPRODUCT(STL_volumes!$Q24:$U24,STL_volumes!$Q$13:$U$13)+STL_volumes!$O24,0)</f>
        <v>81846.327494954181</v>
      </c>
      <c r="P24" s="286">
        <f>IF(P$11=$D$6, STL_volumes!$M24,0)</f>
        <v>0</v>
      </c>
      <c r="Q24" s="285">
        <f>IF(Q$11=$D$6, STL_volumes!$J24*STL_volumes!$K24,0)</f>
        <v>0</v>
      </c>
      <c r="R24" s="285">
        <f>IF(R$11=IF($D24=$A$5, $D$5, IF(OR($D24="ESV observed compliance", $D24 = $A$7),$D$7, $D$6)), SUMPRODUCT(STL_volumes!$Q24:$U24,STL_volumes!$Q$13:$U$13)+STL_volumes!$O24,0)</f>
        <v>0</v>
      </c>
      <c r="S24" s="286">
        <f>IF(S$11=$D$6, STL_volumes!$M24,0)</f>
        <v>0</v>
      </c>
      <c r="T24" s="285">
        <f>IF(T$11=$D$6, STL_volumes!$J24*STL_volumes!$K24,0)</f>
        <v>0</v>
      </c>
      <c r="U24" s="285">
        <f>IF(U$11=IF($D24=$A$5, $D$5, IF(OR($D24="ESV observed compliance", $D24 = $A$7),$D$7, $D$6)), SUMPRODUCT(STL_volumes!$Q24:$U24,STL_volumes!$Q$13:$U$13)+STL_volumes!$O24,0)</f>
        <v>0</v>
      </c>
      <c r="V24" s="286">
        <f>IF(V$11=$D$6, STL_volumes!$M24,0)</f>
        <v>0</v>
      </c>
      <c r="W24" s="285">
        <f>IF(W$11=$D$6, STL_volumes!$J24*STL_volumes!$K24,0)</f>
        <v>0</v>
      </c>
      <c r="X24" s="285">
        <f>IF(X$11=IF($D24=$A$5, $D$5, IF(OR($D24="ESV observed compliance", $D24 = $A$7),$D$7, $D$6)), SUMPRODUCT(STL_volumes!$Q24:$U24,STL_volumes!$Q$13:$U$13)+STL_volumes!$O24,0)</f>
        <v>0</v>
      </c>
      <c r="Y24" s="286">
        <f>IF(Y$11=$D$6, STL_volumes!$M24,0)</f>
        <v>0</v>
      </c>
      <c r="Z24" s="285">
        <f>IF(Z$11=$D$6, STL_volumes!$J24*STL_volumes!$K24,0)</f>
        <v>0</v>
      </c>
      <c r="AA24" s="285">
        <f>IF(AA$11=IF($D24=$A$5, $D$5, IF(OR($D24="ESV observed compliance", $D24 = $A$7),$D$7, $D$6)), SUMPRODUCT(STL_volumes!$Q24:$U24,STL_volumes!$Q$13:$U$13)+STL_volumes!$O24,0)</f>
        <v>0</v>
      </c>
      <c r="AB24" s="286">
        <f>IF(AB$11=$D$6, STL_volumes!$M24,0)</f>
        <v>0</v>
      </c>
      <c r="AC24" s="131"/>
      <c r="AD24" s="287">
        <f t="shared" ref="AD24:AJ38" si="21">SUMIF($H$11:$AB$11,AD$11, $H24:$AB24)</f>
        <v>0</v>
      </c>
      <c r="AE24" s="287">
        <f t="shared" si="21"/>
        <v>0</v>
      </c>
      <c r="AF24" s="287">
        <f t="shared" ca="1" si="21"/>
        <v>87993.207812005756</v>
      </c>
      <c r="AG24" s="287">
        <f t="shared" si="21"/>
        <v>0</v>
      </c>
      <c r="AH24" s="287">
        <f t="shared" si="21"/>
        <v>0</v>
      </c>
      <c r="AI24" s="287">
        <f t="shared" si="21"/>
        <v>0</v>
      </c>
      <c r="AJ24" s="287">
        <f t="shared" si="21"/>
        <v>0</v>
      </c>
      <c r="AK24" s="131"/>
      <c r="AL24" s="287">
        <f t="shared" ref="AL24:AL38" ca="1" si="22">SUM(AD24:AJ24)</f>
        <v>87993.207812005756</v>
      </c>
    </row>
    <row r="25" spans="2:38">
      <c r="D25" t="s">
        <v>105</v>
      </c>
      <c r="F25" s="12"/>
      <c r="G25" s="103"/>
      <c r="H25" s="288">
        <f>IF(H$11=$D$6, STL_volumes!$J25*STL_volumes!$K25,0)</f>
        <v>0</v>
      </c>
      <c r="I25" s="285">
        <f>IF(I$11=IF($D25=$A$5, $D$5, IF(OR($D25="ESV observed compliance", $D25 = $A$7),$D$7, $D$6)), SUMPRODUCT(STL_volumes!$Q25:$U25,STL_volumes!$Q$13:$U$13)+STL_volumes!$O25,0)</f>
        <v>0</v>
      </c>
      <c r="J25" s="286">
        <f>IF(J$11=$D$6, STL_volumes!$M25,0)</f>
        <v>0</v>
      </c>
      <c r="K25" s="285">
        <f>IF(K$11=$D$6, STL_volumes!$J25*STL_volumes!$K25,0)</f>
        <v>0</v>
      </c>
      <c r="L25" s="285">
        <f>IF(L$11=IF($D25=$A$5, $D$5, IF(OR($D25="ESV observed compliance", $D25 = $A$7),$D$7, $D$6)), SUMPRODUCT(STL_volumes!$Q25:$U25,STL_volumes!$Q$13:$U$13)+STL_volumes!$O25,0)</f>
        <v>0</v>
      </c>
      <c r="M25" s="286">
        <f>IF(M$11=$D$6, STL_volumes!$M25,0)</f>
        <v>0</v>
      </c>
      <c r="N25" s="285">
        <f>IF(N$11=$D$6, STL_volumes!$J25*STL_volumes!$K25,0)</f>
        <v>439317.81952604972</v>
      </c>
      <c r="O25" s="285">
        <f ca="1">IF(O$11=IF($D25=$A$5, $D$5, IF(OR($D25="ESV observed compliance", $D25 = $A$7),$D$7, $D$6)), SUMPRODUCT(STL_volumes!$Q25:$U25,STL_volumes!$Q$13:$U$13)+STL_volumes!$O25,0)</f>
        <v>214825.46739022332</v>
      </c>
      <c r="P25" s="286">
        <f>IF(P$11=$D$6, STL_volumes!$M25,0)</f>
        <v>0</v>
      </c>
      <c r="Q25" s="285">
        <f>IF(Q$11=$D$6, STL_volumes!$J25*STL_volumes!$K25,0)</f>
        <v>0</v>
      </c>
      <c r="R25" s="285">
        <f>IF(R$11=IF($D25=$A$5, $D$5, IF(OR($D25="ESV observed compliance", $D25 = $A$7),$D$7, $D$6)), SUMPRODUCT(STL_volumes!$Q25:$U25,STL_volumes!$Q$13:$U$13)+STL_volumes!$O25,0)</f>
        <v>0</v>
      </c>
      <c r="S25" s="286">
        <f>IF(S$11=$D$6, STL_volumes!$M25,0)</f>
        <v>0</v>
      </c>
      <c r="T25" s="285">
        <f>IF(T$11=$D$6, STL_volumes!$J25*STL_volumes!$K25,0)</f>
        <v>0</v>
      </c>
      <c r="U25" s="285">
        <f>IF(U$11=IF($D25=$A$5, $D$5, IF(OR($D25="ESV observed compliance", $D25 = $A$7),$D$7, $D$6)), SUMPRODUCT(STL_volumes!$Q25:$U25,STL_volumes!$Q$13:$U$13)+STL_volumes!$O25,0)</f>
        <v>0</v>
      </c>
      <c r="V25" s="286">
        <f>IF(V$11=$D$6, STL_volumes!$M25,0)</f>
        <v>0</v>
      </c>
      <c r="W25" s="285">
        <f>IF(W$11=$D$6, STL_volumes!$J25*STL_volumes!$K25,0)</f>
        <v>0</v>
      </c>
      <c r="X25" s="285">
        <f>IF(X$11=IF($D25=$A$5, $D$5, IF(OR($D25="ESV observed compliance", $D25 = $A$7),$D$7, $D$6)), SUMPRODUCT(STL_volumes!$Q25:$U25,STL_volumes!$Q$13:$U$13)+STL_volumes!$O25,0)</f>
        <v>0</v>
      </c>
      <c r="Y25" s="286">
        <f>IF(Y$11=$D$6, STL_volumes!$M25,0)</f>
        <v>0</v>
      </c>
      <c r="Z25" s="285">
        <f>IF(Z$11=$D$6, STL_volumes!$J25*STL_volumes!$K25,0)</f>
        <v>0</v>
      </c>
      <c r="AA25" s="285">
        <f>IF(AA$11=IF($D25=$A$5, $D$5, IF(OR($D25="ESV observed compliance", $D25 = $A$7),$D$7, $D$6)), SUMPRODUCT(STL_volumes!$Q25:$U25,STL_volumes!$Q$13:$U$13)+STL_volumes!$O25,0)</f>
        <v>0</v>
      </c>
      <c r="AB25" s="286">
        <f>IF(AB$11=$D$6, STL_volumes!$M25,0)</f>
        <v>0</v>
      </c>
      <c r="AC25" s="131"/>
      <c r="AD25" s="287">
        <f t="shared" si="21"/>
        <v>0</v>
      </c>
      <c r="AE25" s="287">
        <f t="shared" si="21"/>
        <v>0</v>
      </c>
      <c r="AF25" s="287">
        <f t="shared" ca="1" si="21"/>
        <v>654143.28691627306</v>
      </c>
      <c r="AG25" s="287">
        <f t="shared" si="21"/>
        <v>0</v>
      </c>
      <c r="AH25" s="287">
        <f t="shared" si="21"/>
        <v>0</v>
      </c>
      <c r="AI25" s="287">
        <f t="shared" si="21"/>
        <v>0</v>
      </c>
      <c r="AJ25" s="287">
        <f t="shared" si="21"/>
        <v>0</v>
      </c>
      <c r="AK25" s="131"/>
      <c r="AL25" s="287">
        <f t="shared" ca="1" si="22"/>
        <v>654143.28691627306</v>
      </c>
    </row>
    <row r="26" spans="2:38">
      <c r="D26" t="s">
        <v>106</v>
      </c>
      <c r="F26" s="12"/>
      <c r="G26" s="103"/>
      <c r="H26" s="288">
        <f>IF(H$11=$D$6, STL_volumes!$J26*STL_volumes!$K26,0)</f>
        <v>0</v>
      </c>
      <c r="I26" s="285">
        <f>IF(I$11=IF($D26=$A$5, $D$5, IF(OR($D26="ESV observed compliance", $D26 = $A$7),$D$7, $D$6)), SUMPRODUCT(STL_volumes!$Q26:$U26,STL_volumes!$Q$13:$U$13)+STL_volumes!$O26,0)</f>
        <v>0</v>
      </c>
      <c r="J26" s="286">
        <f>IF(J$11=$D$6, STL_volumes!$M26,0)</f>
        <v>0</v>
      </c>
      <c r="K26" s="285">
        <f>IF(K$11=$D$6, STL_volumes!$J26*STL_volumes!$K26,0)</f>
        <v>0</v>
      </c>
      <c r="L26" s="285">
        <f>IF(L$11=IF($D26=$A$5, $D$5, IF(OR($D26="ESV observed compliance", $D26 = $A$7),$D$7, $D$6)), SUMPRODUCT(STL_volumes!$Q26:$U26,STL_volumes!$Q$13:$U$13)+STL_volumes!$O26,0)</f>
        <v>0</v>
      </c>
      <c r="M26" s="286">
        <f>IF(M$11=$D$6, STL_volumes!$M26,0)</f>
        <v>0</v>
      </c>
      <c r="N26" s="285">
        <f>IF(N$11=$D$6, STL_volumes!$J26*STL_volumes!$K26,0)</f>
        <v>13958.422692315415</v>
      </c>
      <c r="O26" s="285">
        <f ca="1">IF(O$11=IF($D26=$A$5, $D$5, IF(OR($D26="ESV observed compliance", $D26 = $A$7),$D$7, $D$6)), SUMPRODUCT(STL_volumes!$Q26:$U26,STL_volumes!$Q$13:$U$13)+STL_volumes!$O26,0)</f>
        <v>8545.2922313169911</v>
      </c>
      <c r="P26" s="286">
        <f>IF(P$11=$D$6, STL_volumes!$M26,0)</f>
        <v>0</v>
      </c>
      <c r="Q26" s="285">
        <f>IF(Q$11=$D$6, STL_volumes!$J26*STL_volumes!$K26,0)</f>
        <v>0</v>
      </c>
      <c r="R26" s="285">
        <f>IF(R$11=IF($D26=$A$5, $D$5, IF(OR($D26="ESV observed compliance", $D26 = $A$7),$D$7, $D$6)), SUMPRODUCT(STL_volumes!$Q26:$U26,STL_volumes!$Q$13:$U$13)+STL_volumes!$O26,0)</f>
        <v>0</v>
      </c>
      <c r="S26" s="286">
        <f>IF(S$11=$D$6, STL_volumes!$M26,0)</f>
        <v>0</v>
      </c>
      <c r="T26" s="285">
        <f>IF(T$11=$D$6, STL_volumes!$J26*STL_volumes!$K26,0)</f>
        <v>0</v>
      </c>
      <c r="U26" s="285">
        <f>IF(U$11=IF($D26=$A$5, $D$5, IF(OR($D26="ESV observed compliance", $D26 = $A$7),$D$7, $D$6)), SUMPRODUCT(STL_volumes!$Q26:$U26,STL_volumes!$Q$13:$U$13)+STL_volumes!$O26,0)</f>
        <v>0</v>
      </c>
      <c r="V26" s="286">
        <f>IF(V$11=$D$6, STL_volumes!$M26,0)</f>
        <v>0</v>
      </c>
      <c r="W26" s="285">
        <f>IF(W$11=$D$6, STL_volumes!$J26*STL_volumes!$K26,0)</f>
        <v>0</v>
      </c>
      <c r="X26" s="285">
        <f>IF(X$11=IF($D26=$A$5, $D$5, IF(OR($D26="ESV observed compliance", $D26 = $A$7),$D$7, $D$6)), SUMPRODUCT(STL_volumes!$Q26:$U26,STL_volumes!$Q$13:$U$13)+STL_volumes!$O26,0)</f>
        <v>0</v>
      </c>
      <c r="Y26" s="286">
        <f>IF(Y$11=$D$6, STL_volumes!$M26,0)</f>
        <v>0</v>
      </c>
      <c r="Z26" s="285">
        <f>IF(Z$11=$D$6, STL_volumes!$J26*STL_volumes!$K26,0)</f>
        <v>0</v>
      </c>
      <c r="AA26" s="285">
        <f>IF(AA$11=IF($D26=$A$5, $D$5, IF(OR($D26="ESV observed compliance", $D26 = $A$7),$D$7, $D$6)), SUMPRODUCT(STL_volumes!$Q26:$U26,STL_volumes!$Q$13:$U$13)+STL_volumes!$O26,0)</f>
        <v>0</v>
      </c>
      <c r="AB26" s="286">
        <f>IF(AB$11=$D$6, STL_volumes!$M26,0)</f>
        <v>0</v>
      </c>
      <c r="AC26" s="131"/>
      <c r="AD26" s="287">
        <f t="shared" si="21"/>
        <v>0</v>
      </c>
      <c r="AE26" s="287">
        <f t="shared" si="21"/>
        <v>0</v>
      </c>
      <c r="AF26" s="287">
        <f t="shared" ca="1" si="21"/>
        <v>22503.714923632404</v>
      </c>
      <c r="AG26" s="287">
        <f t="shared" si="21"/>
        <v>0</v>
      </c>
      <c r="AH26" s="287">
        <f t="shared" si="21"/>
        <v>0</v>
      </c>
      <c r="AI26" s="287">
        <f t="shared" si="21"/>
        <v>0</v>
      </c>
      <c r="AJ26" s="287">
        <f t="shared" si="21"/>
        <v>0</v>
      </c>
      <c r="AK26" s="131"/>
      <c r="AL26" s="287">
        <f t="shared" ca="1" si="22"/>
        <v>22503.714923632404</v>
      </c>
    </row>
    <row r="27" spans="2:38">
      <c r="D27" t="s">
        <v>107</v>
      </c>
      <c r="F27" s="12"/>
      <c r="G27" s="103"/>
      <c r="H27" s="288">
        <f>IF(H$11=$D$6, STL_volumes!$J27*STL_volumes!$K27,0)</f>
        <v>0</v>
      </c>
      <c r="I27" s="285">
        <f>IF(I$11=IF($D27=$A$5, $D$5, IF(OR($D27="ESV observed compliance", $D27 = $A$7),$D$7, $D$6)), SUMPRODUCT(STL_volumes!$Q27:$U27,STL_volumes!$Q$13:$U$13)+STL_volumes!$O27,0)</f>
        <v>0</v>
      </c>
      <c r="J27" s="286">
        <f>IF(J$11=$D$6, STL_volumes!$M27,0)</f>
        <v>0</v>
      </c>
      <c r="K27" s="285">
        <f>IF(K$11=$D$6, STL_volumes!$J27*STL_volumes!$K27,0)</f>
        <v>0</v>
      </c>
      <c r="L27" s="285">
        <f>IF(L$11=IF($D27=$A$5, $D$5, IF(OR($D27="ESV observed compliance", $D27 = $A$7),$D$7, $D$6)), SUMPRODUCT(STL_volumes!$Q27:$U27,STL_volumes!$Q$13:$U$13)+STL_volumes!$O27,0)</f>
        <v>0</v>
      </c>
      <c r="M27" s="286">
        <f>IF(M$11=$D$6, STL_volumes!$M27,0)</f>
        <v>0</v>
      </c>
      <c r="N27" s="285">
        <f>IF(N$11=$D$6, STL_volumes!$J27*STL_volumes!$K27,0)</f>
        <v>291388.56522315642</v>
      </c>
      <c r="O27" s="285">
        <f ca="1">IF(O$11=IF($D27=$A$5, $D$5, IF(OR($D27="ESV observed compliance", $D27 = $A$7),$D$7, $D$6)), SUMPRODUCT(STL_volumes!$Q27:$U27,STL_volumes!$Q$13:$U$13)+STL_volumes!$O27,0)</f>
        <v>221389.22571883906</v>
      </c>
      <c r="P27" s="286">
        <f>IF(P$11=$D$6, STL_volumes!$M27,0)</f>
        <v>0</v>
      </c>
      <c r="Q27" s="285">
        <f>IF(Q$11=$D$6, STL_volumes!$J27*STL_volumes!$K27,0)</f>
        <v>0</v>
      </c>
      <c r="R27" s="285">
        <f>IF(R$11=IF($D27=$A$5, $D$5, IF(OR($D27="ESV observed compliance", $D27 = $A$7),$D$7, $D$6)), SUMPRODUCT(STL_volumes!$Q27:$U27,STL_volumes!$Q$13:$U$13)+STL_volumes!$O27,0)</f>
        <v>0</v>
      </c>
      <c r="S27" s="286">
        <f>IF(S$11=$D$6, STL_volumes!$M27,0)</f>
        <v>0</v>
      </c>
      <c r="T27" s="285">
        <f>IF(T$11=$D$6, STL_volumes!$J27*STL_volumes!$K27,0)</f>
        <v>0</v>
      </c>
      <c r="U27" s="285">
        <f>IF(U$11=IF($D27=$A$5, $D$5, IF(OR($D27="ESV observed compliance", $D27 = $A$7),$D$7, $D$6)), SUMPRODUCT(STL_volumes!$Q27:$U27,STL_volumes!$Q$13:$U$13)+STL_volumes!$O27,0)</f>
        <v>0</v>
      </c>
      <c r="V27" s="286">
        <f>IF(V$11=$D$6, STL_volumes!$M27,0)</f>
        <v>0</v>
      </c>
      <c r="W27" s="285">
        <f>IF(W$11=$D$6, STL_volumes!$J27*STL_volumes!$K27,0)</f>
        <v>0</v>
      </c>
      <c r="X27" s="285">
        <f>IF(X$11=IF($D27=$A$5, $D$5, IF(OR($D27="ESV observed compliance", $D27 = $A$7),$D$7, $D$6)), SUMPRODUCT(STL_volumes!$Q27:$U27,STL_volumes!$Q$13:$U$13)+STL_volumes!$O27,0)</f>
        <v>0</v>
      </c>
      <c r="Y27" s="286">
        <f>IF(Y$11=$D$6, STL_volumes!$M27,0)</f>
        <v>0</v>
      </c>
      <c r="Z27" s="285">
        <f>IF(Z$11=$D$6, STL_volumes!$J27*STL_volumes!$K27,0)</f>
        <v>0</v>
      </c>
      <c r="AA27" s="285">
        <f>IF(AA$11=IF($D27=$A$5, $D$5, IF(OR($D27="ESV observed compliance", $D27 = $A$7),$D$7, $D$6)), SUMPRODUCT(STL_volumes!$Q27:$U27,STL_volumes!$Q$13:$U$13)+STL_volumes!$O27,0)</f>
        <v>0</v>
      </c>
      <c r="AB27" s="286">
        <f>IF(AB$11=$D$6, STL_volumes!$M27,0)</f>
        <v>0</v>
      </c>
      <c r="AC27" s="131"/>
      <c r="AD27" s="287">
        <f t="shared" si="21"/>
        <v>0</v>
      </c>
      <c r="AE27" s="287">
        <f t="shared" si="21"/>
        <v>0</v>
      </c>
      <c r="AF27" s="287">
        <f t="shared" ca="1" si="21"/>
        <v>512777.79094199545</v>
      </c>
      <c r="AG27" s="287">
        <f t="shared" si="21"/>
        <v>0</v>
      </c>
      <c r="AH27" s="287">
        <f t="shared" si="21"/>
        <v>0</v>
      </c>
      <c r="AI27" s="287">
        <f t="shared" si="21"/>
        <v>0</v>
      </c>
      <c r="AJ27" s="287">
        <f t="shared" si="21"/>
        <v>0</v>
      </c>
      <c r="AK27" s="131"/>
      <c r="AL27" s="287">
        <f t="shared" ca="1" si="22"/>
        <v>512777.79094199545</v>
      </c>
    </row>
    <row r="28" spans="2:38">
      <c r="D28" t="s">
        <v>126</v>
      </c>
      <c r="F28" s="12"/>
      <c r="G28" s="103"/>
      <c r="H28" s="288">
        <f>IF(H$11=$D$6, STL_volumes!$J28*STL_volumes!$K28,0)</f>
        <v>0</v>
      </c>
      <c r="I28" s="285">
        <f>IF(I$11=IF($D28=$A$5, $D$5, IF(OR($D28="ESV observed compliance", $D28 = $A$7),$D$7, $D$6)), SUMPRODUCT(STL_volumes!$Q28:$U28,STL_volumes!$Q$13:$U$13)+STL_volumes!$O28,0)</f>
        <v>0</v>
      </c>
      <c r="J28" s="286">
        <f>IF(J$11=$D$6, STL_volumes!$M28,0)</f>
        <v>0</v>
      </c>
      <c r="K28" s="285">
        <f>IF(K$11=$D$6, STL_volumes!$J28*STL_volumes!$K28,0)</f>
        <v>0</v>
      </c>
      <c r="L28" s="285">
        <f>IF(L$11=IF($D28=$A$5, $D$5, IF(OR($D28="ESV observed compliance", $D28 = $A$7),$D$7, $D$6)), SUMPRODUCT(STL_volumes!$Q28:$U28,STL_volumes!$Q$13:$U$13)+STL_volumes!$O28,0)</f>
        <v>0</v>
      </c>
      <c r="M28" s="286">
        <f>IF(M$11=$D$6, STL_volumes!$M28,0)</f>
        <v>0</v>
      </c>
      <c r="N28" s="285">
        <f>IF(N$11=$D$6, STL_volumes!$J28*STL_volumes!$K28,0)</f>
        <v>869525.99999999593</v>
      </c>
      <c r="O28" s="285">
        <f ca="1">IF(O$11=IF($D28=$A$5, $D$5, IF(OR($D28="ESV observed compliance", $D28 = $A$7),$D$7, $D$6)), SUMPRODUCT(STL_volumes!$Q28:$U28,STL_volumes!$Q$13:$U$13)+STL_volumes!$O28,0)</f>
        <v>0</v>
      </c>
      <c r="P28" s="286">
        <f>IF(P$11=$D$6, STL_volumes!$M28,0)</f>
        <v>0</v>
      </c>
      <c r="Q28" s="285">
        <f>IF(Q$11=$D$6, STL_volumes!$J28*STL_volumes!$K28,0)</f>
        <v>0</v>
      </c>
      <c r="R28" s="285">
        <f>IF(R$11=IF($D28=$A$5, $D$5, IF(OR($D28="ESV observed compliance", $D28 = $A$7),$D$7, $D$6)), SUMPRODUCT(STL_volumes!$Q28:$U28,STL_volumes!$Q$13:$U$13)+STL_volumes!$O28,0)</f>
        <v>0</v>
      </c>
      <c r="S28" s="286">
        <f>IF(S$11=$D$6, STL_volumes!$M28,0)</f>
        <v>0</v>
      </c>
      <c r="T28" s="285">
        <f>IF(T$11=$D$6, STL_volumes!$J28*STL_volumes!$K28,0)</f>
        <v>0</v>
      </c>
      <c r="U28" s="285">
        <f>IF(U$11=IF($D28=$A$5, $D$5, IF(OR($D28="ESV observed compliance", $D28 = $A$7),$D$7, $D$6)), SUMPRODUCT(STL_volumes!$Q28:$U28,STL_volumes!$Q$13:$U$13)+STL_volumes!$O28,0)</f>
        <v>0</v>
      </c>
      <c r="V28" s="286">
        <f>IF(V$11=$D$6, STL_volumes!$M28,0)</f>
        <v>0</v>
      </c>
      <c r="W28" s="285">
        <f>IF(W$11=$D$6, STL_volumes!$J28*STL_volumes!$K28,0)</f>
        <v>0</v>
      </c>
      <c r="X28" s="285">
        <f>IF(X$11=IF($D28=$A$5, $D$5, IF(OR($D28="ESV observed compliance", $D28 = $A$7),$D$7, $D$6)), SUMPRODUCT(STL_volumes!$Q28:$U28,STL_volumes!$Q$13:$U$13)+STL_volumes!$O28,0)</f>
        <v>0</v>
      </c>
      <c r="Y28" s="286">
        <f>IF(Y$11=$D$6, STL_volumes!$M28,0)</f>
        <v>0</v>
      </c>
      <c r="Z28" s="285">
        <f>IF(Z$11=$D$6, STL_volumes!$J28*STL_volumes!$K28,0)</f>
        <v>0</v>
      </c>
      <c r="AA28" s="285">
        <f>IF(AA$11=IF($D28=$A$5, $D$5, IF(OR($D28="ESV observed compliance", $D28 = $A$7),$D$7, $D$6)), SUMPRODUCT(STL_volumes!$Q28:$U28,STL_volumes!$Q$13:$U$13)+STL_volumes!$O28,0)</f>
        <v>0</v>
      </c>
      <c r="AB28" s="286">
        <f>IF(AB$11=$D$6, STL_volumes!$M28,0)</f>
        <v>0</v>
      </c>
      <c r="AC28" s="131"/>
      <c r="AD28" s="287">
        <f t="shared" si="21"/>
        <v>0</v>
      </c>
      <c r="AE28" s="287">
        <f t="shared" si="21"/>
        <v>0</v>
      </c>
      <c r="AF28" s="287">
        <f t="shared" ca="1" si="21"/>
        <v>869525.99999999593</v>
      </c>
      <c r="AG28" s="287">
        <f t="shared" si="21"/>
        <v>0</v>
      </c>
      <c r="AH28" s="287">
        <f t="shared" si="21"/>
        <v>0</v>
      </c>
      <c r="AI28" s="287">
        <f t="shared" si="21"/>
        <v>0</v>
      </c>
      <c r="AJ28" s="287">
        <f t="shared" si="21"/>
        <v>0</v>
      </c>
      <c r="AK28" s="131"/>
      <c r="AL28" s="287">
        <f t="shared" ca="1" si="22"/>
        <v>869525.99999999593</v>
      </c>
    </row>
    <row r="29" spans="2:38">
      <c r="D29" t="s">
        <v>137</v>
      </c>
      <c r="F29" s="12"/>
      <c r="G29" s="103"/>
      <c r="H29" s="288">
        <f>IF(H$11=$D$6, STL_volumes!$J29*STL_volumes!$K29,0)</f>
        <v>0</v>
      </c>
      <c r="I29" s="285">
        <f>IF(I$11=IF($D29=$A$5, $D$5, IF(OR($D29="ESV observed compliance", $D29 = $A$7),$D$7, $D$6)), SUMPRODUCT(STL_volumes!$Q29:$U29,STL_volumes!$Q$13:$U$13)+STL_volumes!$O29,0)</f>
        <v>0</v>
      </c>
      <c r="J29" s="286">
        <f>IF(J$11=$D$6, STL_volumes!$M29,0)</f>
        <v>0</v>
      </c>
      <c r="K29" s="285">
        <f>IF(K$11=$D$6, STL_volumes!$J29*STL_volumes!$K29,0)</f>
        <v>0</v>
      </c>
      <c r="L29" s="285">
        <f>IF(L$11=IF($D29=$A$5, $D$5, IF(OR($D29="ESV observed compliance", $D29 = $A$7),$D$7, $D$6)), SUMPRODUCT(STL_volumes!$Q29:$U29,STL_volumes!$Q$13:$U$13)+STL_volumes!$O29,0)</f>
        <v>0</v>
      </c>
      <c r="M29" s="286">
        <f>IF(M$11=$D$6, STL_volumes!$M29,0)</f>
        <v>0</v>
      </c>
      <c r="N29" s="285">
        <f>IF(N$11=$D$6, STL_volumes!$J29*STL_volumes!$K29,0)</f>
        <v>69683.528018188299</v>
      </c>
      <c r="O29" s="285">
        <f ca="1">IF(O$11=IF($D29=$A$5, $D$5, IF(OR($D29="ESV observed compliance", $D29 = $A$7),$D$7, $D$6)), SUMPRODUCT(STL_volumes!$Q29:$U29,STL_volumes!$Q$13:$U$13)+STL_volumes!$O29,0)</f>
        <v>0</v>
      </c>
      <c r="P29" s="286">
        <f>IF(P$11=$D$6, STL_volumes!$M29,0)</f>
        <v>0</v>
      </c>
      <c r="Q29" s="285">
        <f>IF(Q$11=$D$6, STL_volumes!$J29*STL_volumes!$K29,0)</f>
        <v>0</v>
      </c>
      <c r="R29" s="285">
        <f>IF(R$11=IF($D29=$A$5, $D$5, IF(OR($D29="ESV observed compliance", $D29 = $A$7),$D$7, $D$6)), SUMPRODUCT(STL_volumes!$Q29:$U29,STL_volumes!$Q$13:$U$13)+STL_volumes!$O29,0)</f>
        <v>0</v>
      </c>
      <c r="S29" s="286">
        <f>IF(S$11=$D$6, STL_volumes!$M29,0)</f>
        <v>0</v>
      </c>
      <c r="T29" s="285">
        <f>IF(T$11=$D$6, STL_volumes!$J29*STL_volumes!$K29,0)</f>
        <v>0</v>
      </c>
      <c r="U29" s="285">
        <f>IF(U$11=IF($D29=$A$5, $D$5, IF(OR($D29="ESV observed compliance", $D29 = $A$7),$D$7, $D$6)), SUMPRODUCT(STL_volumes!$Q29:$U29,STL_volumes!$Q$13:$U$13)+STL_volumes!$O29,0)</f>
        <v>0</v>
      </c>
      <c r="V29" s="286">
        <f>IF(V$11=$D$6, STL_volumes!$M29,0)</f>
        <v>0</v>
      </c>
      <c r="W29" s="285">
        <f>IF(W$11=$D$6, STL_volumes!$J29*STL_volumes!$K29,0)</f>
        <v>0</v>
      </c>
      <c r="X29" s="285">
        <f>IF(X$11=IF($D29=$A$5, $D$5, IF(OR($D29="ESV observed compliance", $D29 = $A$7),$D$7, $D$6)), SUMPRODUCT(STL_volumes!$Q29:$U29,STL_volumes!$Q$13:$U$13)+STL_volumes!$O29,0)</f>
        <v>0</v>
      </c>
      <c r="Y29" s="286">
        <f>IF(Y$11=$D$6, STL_volumes!$M29,0)</f>
        <v>0</v>
      </c>
      <c r="Z29" s="285">
        <f>IF(Z$11=$D$6, STL_volumes!$J29*STL_volumes!$K29,0)</f>
        <v>0</v>
      </c>
      <c r="AA29" s="285">
        <f>IF(AA$11=IF($D29=$A$5, $D$5, IF(OR($D29="ESV observed compliance", $D29 = $A$7),$D$7, $D$6)), SUMPRODUCT(STL_volumes!$Q29:$U29,STL_volumes!$Q$13:$U$13)+STL_volumes!$O29,0)</f>
        <v>0</v>
      </c>
      <c r="AB29" s="286">
        <f>IF(AB$11=$D$6, STL_volumes!$M29,0)</f>
        <v>0</v>
      </c>
      <c r="AC29" s="131"/>
      <c r="AD29" s="287">
        <f t="shared" si="21"/>
        <v>0</v>
      </c>
      <c r="AE29" s="287">
        <f t="shared" si="21"/>
        <v>0</v>
      </c>
      <c r="AF29" s="287">
        <f t="shared" ca="1" si="21"/>
        <v>69683.528018188299</v>
      </c>
      <c r="AG29" s="287">
        <f t="shared" si="21"/>
        <v>0</v>
      </c>
      <c r="AH29" s="287">
        <f t="shared" si="21"/>
        <v>0</v>
      </c>
      <c r="AI29" s="287">
        <f t="shared" si="21"/>
        <v>0</v>
      </c>
      <c r="AJ29" s="287">
        <f t="shared" si="21"/>
        <v>0</v>
      </c>
      <c r="AK29" s="131"/>
      <c r="AL29" s="287">
        <f t="shared" ca="1" si="22"/>
        <v>69683.528018188299</v>
      </c>
    </row>
    <row r="30" spans="2:38" s="265" customFormat="1">
      <c r="D30" s="265" t="s">
        <v>165</v>
      </c>
      <c r="F30" s="12"/>
      <c r="G30" s="103"/>
      <c r="H30" s="288">
        <f>IF(H$11=$D$6, STL_volumes!$J30*STL_volumes!$K30,0)</f>
        <v>0</v>
      </c>
      <c r="I30" s="285">
        <f>IF(I$11=IF($D30=$A$5, $D$5, IF(OR($D30="ESV observed compliance", $D30 = $A$7),$D$7, $D$6)), SUMPRODUCT(STL_volumes!$Q30:$U30,STL_volumes!$Q$13:$U$13)+STL_volumes!$O30,0)</f>
        <v>0</v>
      </c>
      <c r="J30" s="286">
        <f>IF(J$11=$D$6, STL_volumes!$M30,0)</f>
        <v>0</v>
      </c>
      <c r="K30" s="285">
        <f>IF(K$11=$D$6, STL_volumes!$J30*STL_volumes!$K30,0)</f>
        <v>0</v>
      </c>
      <c r="L30" s="285">
        <f>IF(L$11=IF($D30=$A$5, $D$5, IF(OR($D30="ESV observed compliance", $D30 = $A$7),$D$7, $D$6)), SUMPRODUCT(STL_volumes!$Q30:$U30,STL_volumes!$Q$13:$U$13)+STL_volumes!$O30,0)</f>
        <v>0</v>
      </c>
      <c r="M30" s="286">
        <f>IF(M$11=$D$6, STL_volumes!$M30,0)</f>
        <v>0</v>
      </c>
      <c r="N30" s="285">
        <f>IF(N$11=$D$6, STL_volumes!$J30*STL_volumes!$K30,0)</f>
        <v>4020.1541494764124</v>
      </c>
      <c r="O30" s="285">
        <f ca="1">IF(O$11=IF($D30=$A$5, $D$5, IF(OR($D30="ESV observed compliance", $D30 = $A$7),$D$7, $D$6)), SUMPRODUCT(STL_volumes!$Q30:$U30,STL_volumes!$Q$13:$U$13)+STL_volumes!$O30,0)</f>
        <v>9788.9295342802361</v>
      </c>
      <c r="P30" s="286">
        <f>IF(P$11=$D$6, STL_volumes!$M30,0)</f>
        <v>0</v>
      </c>
      <c r="Q30" s="285">
        <f>IF(Q$11=$D$6, STL_volumes!$J30*STL_volumes!$K30,0)</f>
        <v>0</v>
      </c>
      <c r="R30" s="285">
        <f>IF(R$11=IF($D30=$A$5, $D$5, IF(OR($D30="ESV observed compliance", $D30 = $A$7),$D$7, $D$6)), SUMPRODUCT(STL_volumes!$Q30:$U30,STL_volumes!$Q$13:$U$13)+STL_volumes!$O30,0)</f>
        <v>0</v>
      </c>
      <c r="S30" s="286">
        <f>IF(S$11=$D$6, STL_volumes!$M30,0)</f>
        <v>0</v>
      </c>
      <c r="T30" s="285">
        <f>IF(T$11=$D$6, STL_volumes!$J30*STL_volumes!$K30,0)</f>
        <v>0</v>
      </c>
      <c r="U30" s="285">
        <f>IF(U$11=IF($D30=$A$5, $D$5, IF(OR($D30="ESV observed compliance", $D30 = $A$7),$D$7, $D$6)), SUMPRODUCT(STL_volumes!$Q30:$U30,STL_volumes!$Q$13:$U$13)+STL_volumes!$O30,0)</f>
        <v>0</v>
      </c>
      <c r="V30" s="286">
        <f>IF(V$11=$D$6, STL_volumes!$M30,0)</f>
        <v>0</v>
      </c>
      <c r="W30" s="285">
        <f>IF(W$11=$D$6, STL_volumes!$J30*STL_volumes!$K30,0)</f>
        <v>0</v>
      </c>
      <c r="X30" s="285">
        <f>IF(X$11=IF($D30=$A$5, $D$5, IF(OR($D30="ESV observed compliance", $D30 = $A$7),$D$7, $D$6)), SUMPRODUCT(STL_volumes!$Q30:$U30,STL_volumes!$Q$13:$U$13)+STL_volumes!$O30,0)</f>
        <v>0</v>
      </c>
      <c r="Y30" s="286">
        <f>IF(Y$11=$D$6, STL_volumes!$M30,0)</f>
        <v>0</v>
      </c>
      <c r="Z30" s="285">
        <f>IF(Z$11=$D$6, STL_volumes!$J30*STL_volumes!$K30,0)</f>
        <v>0</v>
      </c>
      <c r="AA30" s="285">
        <f>IF(AA$11=IF($D30=$A$5, $D$5, IF(OR($D30="ESV observed compliance", $D30 = $A$7),$D$7, $D$6)), SUMPRODUCT(STL_volumes!$Q30:$U30,STL_volumes!$Q$13:$U$13)+STL_volumes!$O30,0)</f>
        <v>0</v>
      </c>
      <c r="AB30" s="286">
        <f>IF(AB$11=$D$6, STL_volumes!$M30,0)</f>
        <v>0</v>
      </c>
      <c r="AC30" s="131"/>
      <c r="AD30" s="287">
        <f t="shared" ref="AD30:AJ30" si="23">SUMIF($H$11:$AB$11,AD$11, $H30:$AB30)</f>
        <v>0</v>
      </c>
      <c r="AE30" s="287">
        <f t="shared" si="23"/>
        <v>0</v>
      </c>
      <c r="AF30" s="287">
        <f t="shared" ca="1" si="23"/>
        <v>13809.083683756649</v>
      </c>
      <c r="AG30" s="287">
        <f t="shared" si="23"/>
        <v>0</v>
      </c>
      <c r="AH30" s="287">
        <f t="shared" si="23"/>
        <v>0</v>
      </c>
      <c r="AI30" s="287">
        <f t="shared" si="23"/>
        <v>0</v>
      </c>
      <c r="AJ30" s="287">
        <f t="shared" si="23"/>
        <v>0</v>
      </c>
      <c r="AK30" s="131"/>
      <c r="AL30" s="287">
        <f ca="1">SUM(AD30:AJ30)</f>
        <v>13809.083683756649</v>
      </c>
    </row>
    <row r="31" spans="2:38">
      <c r="D31" s="267" t="s">
        <v>179</v>
      </c>
      <c r="F31" s="12"/>
      <c r="G31" s="103"/>
      <c r="H31" s="288">
        <f>IF(H$11=$D$6, STL_volumes!$J31*STL_volumes!$K31,0)</f>
        <v>0</v>
      </c>
      <c r="I31" s="285">
        <f>IF(I$11=IF($D31=$A$5, $D$5, IF(OR($D31="ESV observed compliance", $D31 = $A$7),$D$7, $D$6)), SUMPRODUCT(STL_volumes!$Q31:$U31,STL_volumes!$Q$13:$U$13)+STL_volumes!$O31,0)</f>
        <v>0</v>
      </c>
      <c r="J31" s="286">
        <f>IF(J$11=$D$6, STL_volumes!$M31,0)</f>
        <v>0</v>
      </c>
      <c r="K31" s="285">
        <f>IF(K$11=$D$6, STL_volumes!$J31*STL_volumes!$K31,0)</f>
        <v>0</v>
      </c>
      <c r="L31" s="285">
        <f>IF(L$11=IF($D31=$A$5, $D$5, IF(OR($D31="ESV observed compliance", $D31 = $A$7),$D$7, $D$6)), SUMPRODUCT(STL_volumes!$Q31:$U31,STL_volumes!$Q$13:$U$13)+STL_volumes!$O31,0)</f>
        <v>0</v>
      </c>
      <c r="M31" s="286">
        <f>IF(M$11=$D$6, STL_volumes!$M31,0)</f>
        <v>0</v>
      </c>
      <c r="N31" s="285">
        <f>IF(N$11=$D$6, STL_volumes!$J31*STL_volumes!$K31,0)</f>
        <v>48693.489700514503</v>
      </c>
      <c r="O31" s="285">
        <f ca="1">IF(O$11=IF($D31=$A$5, $D$5, IF(OR($D31="ESV observed compliance", $D31 = $A$7),$D$7, $D$6)), SUMPRODUCT(STL_volumes!$Q31:$U31,STL_volumes!$Q$13:$U$13)+STL_volumes!$O31,0)</f>
        <v>78558.30739222691</v>
      </c>
      <c r="P31" s="286">
        <f>IF(P$11=$D$6, STL_volumes!$M31,0)</f>
        <v>18884.424937178399</v>
      </c>
      <c r="Q31" s="285">
        <f>IF(Q$11=$D$6, STL_volumes!$J31*STL_volumes!$K31,0)</f>
        <v>0</v>
      </c>
      <c r="R31" s="285">
        <f>IF(R$11=IF($D31=$A$5, $D$5, IF(OR($D31="ESV observed compliance", $D31 = $A$7),$D$7, $D$6)), SUMPRODUCT(STL_volumes!$Q31:$U31,STL_volumes!$Q$13:$U$13)+STL_volumes!$O31,0)</f>
        <v>0</v>
      </c>
      <c r="S31" s="286">
        <f>IF(S$11=$D$6, STL_volumes!$M31,0)</f>
        <v>0</v>
      </c>
      <c r="T31" s="285">
        <f>IF(T$11=$D$6, STL_volumes!$J31*STL_volumes!$K31,0)</f>
        <v>0</v>
      </c>
      <c r="U31" s="285">
        <f>IF(U$11=IF($D31=$A$5, $D$5, IF(OR($D31="ESV observed compliance", $D31 = $A$7),$D$7, $D$6)), SUMPRODUCT(STL_volumes!$Q31:$U31,STL_volumes!$Q$13:$U$13)+STL_volumes!$O31,0)</f>
        <v>0</v>
      </c>
      <c r="V31" s="286">
        <f>IF(V$11=$D$6, STL_volumes!$M31,0)</f>
        <v>0</v>
      </c>
      <c r="W31" s="285">
        <f>IF(W$11=$D$6, STL_volumes!$J31*STL_volumes!$K31,0)</f>
        <v>0</v>
      </c>
      <c r="X31" s="285">
        <f>IF(X$11=IF($D31=$A$5, $D$5, IF(OR($D31="ESV observed compliance", $D31 = $A$7),$D$7, $D$6)), SUMPRODUCT(STL_volumes!$Q31:$U31,STL_volumes!$Q$13:$U$13)+STL_volumes!$O31,0)</f>
        <v>0</v>
      </c>
      <c r="Y31" s="286">
        <f>IF(Y$11=$D$6, STL_volumes!$M31,0)</f>
        <v>0</v>
      </c>
      <c r="Z31" s="285">
        <f>IF(Z$11=$D$6, STL_volumes!$J31*STL_volumes!$K31,0)</f>
        <v>0</v>
      </c>
      <c r="AA31" s="285">
        <f>IF(AA$11=IF($D31=$A$5, $D$5, IF(OR($D31="ESV observed compliance", $D31 = $A$7),$D$7, $D$6)), SUMPRODUCT(STL_volumes!$Q31:$U31,STL_volumes!$Q$13:$U$13)+STL_volumes!$O31,0)</f>
        <v>0</v>
      </c>
      <c r="AB31" s="286">
        <f>IF(AB$11=$D$6, STL_volumes!$M31,0)</f>
        <v>0</v>
      </c>
      <c r="AC31" s="131"/>
      <c r="AD31" s="287">
        <f t="shared" si="21"/>
        <v>0</v>
      </c>
      <c r="AE31" s="287">
        <f t="shared" si="21"/>
        <v>0</v>
      </c>
      <c r="AF31" s="287">
        <f t="shared" ca="1" si="21"/>
        <v>146136.22202991982</v>
      </c>
      <c r="AG31" s="287">
        <f t="shared" si="21"/>
        <v>0</v>
      </c>
      <c r="AH31" s="287">
        <f t="shared" si="21"/>
        <v>0</v>
      </c>
      <c r="AI31" s="287">
        <f t="shared" si="21"/>
        <v>0</v>
      </c>
      <c r="AJ31" s="287">
        <f t="shared" si="21"/>
        <v>0</v>
      </c>
      <c r="AK31" s="131"/>
      <c r="AL31" s="287">
        <f t="shared" ca="1" si="22"/>
        <v>146136.22202991982</v>
      </c>
    </row>
    <row r="32" spans="2:38">
      <c r="D32" s="267" t="s">
        <v>180</v>
      </c>
      <c r="F32" s="12"/>
      <c r="G32" s="103"/>
      <c r="H32" s="288">
        <f>IF(H$11=$D$6, STL_volumes!$J32*STL_volumes!$K32,0)</f>
        <v>0</v>
      </c>
      <c r="I32" s="285">
        <f>IF(I$11=IF($D32=$A$5, $D$5, IF(OR($D32="ESV observed compliance", $D32 = $A$7),$D$7, $D$6)), SUMPRODUCT(STL_volumes!$Q32:$U32,STL_volumes!$Q$13:$U$13)+STL_volumes!$O32,0)</f>
        <v>0</v>
      </c>
      <c r="J32" s="286">
        <f>IF(J$11=$D$6, STL_volumes!$M32,0)</f>
        <v>0</v>
      </c>
      <c r="K32" s="285">
        <f>IF(K$11=$D$6, STL_volumes!$J32*STL_volumes!$K32,0)</f>
        <v>0</v>
      </c>
      <c r="L32" s="285">
        <f>IF(L$11=IF($D32=$A$5, $D$5, IF(OR($D32="ESV observed compliance", $D32 = $A$7),$D$7, $D$6)), SUMPRODUCT(STL_volumes!$Q32:$U32,STL_volumes!$Q$13:$U$13)+STL_volumes!$O32,0)</f>
        <v>0</v>
      </c>
      <c r="M32" s="286">
        <f>IF(M$11=$D$6, STL_volumes!$M32,0)</f>
        <v>0</v>
      </c>
      <c r="N32" s="285">
        <f>IF(N$11=$D$6, STL_volumes!$J32*STL_volumes!$K32,0)</f>
        <v>0</v>
      </c>
      <c r="O32" s="285">
        <f ca="1">IF(O$11=IF($D32=$A$5, $D$5, IF(OR($D32="ESV observed compliance", $D32 = $A$7),$D$7, $D$6)), SUMPRODUCT(STL_volumes!$Q32:$U32,STL_volumes!$Q$13:$U$13)+STL_volumes!$O32,0)</f>
        <v>0</v>
      </c>
      <c r="P32" s="286">
        <f>IF(P$11=$D$6, STL_volumes!$M32,0)</f>
        <v>0</v>
      </c>
      <c r="Q32" s="285">
        <f>IF(Q$11=$D$6, STL_volumes!$J32*STL_volumes!$K32,0)</f>
        <v>0</v>
      </c>
      <c r="R32" s="285">
        <f>IF(R$11=IF($D32=$A$5, $D$5, IF(OR($D32="ESV observed compliance", $D32 = $A$7),$D$7, $D$6)), SUMPRODUCT(STL_volumes!$Q32:$U32,STL_volumes!$Q$13:$U$13)+STL_volumes!$O32,0)</f>
        <v>0</v>
      </c>
      <c r="S32" s="286">
        <f>IF(S$11=$D$6, STL_volumes!$M32,0)</f>
        <v>0</v>
      </c>
      <c r="T32" s="285">
        <f>IF(T$11=$D$6, STL_volumes!$J32*STL_volumes!$K32,0)</f>
        <v>0</v>
      </c>
      <c r="U32" s="285">
        <f>IF(U$11=IF($D32=$A$5, $D$5, IF(OR($D32="ESV observed compliance", $D32 = $A$7),$D$7, $D$6)), SUMPRODUCT(STL_volumes!$Q32:$U32,STL_volumes!$Q$13:$U$13)+STL_volumes!$O32,0)</f>
        <v>0</v>
      </c>
      <c r="V32" s="286">
        <f>IF(V$11=$D$6, STL_volumes!$M32,0)</f>
        <v>0</v>
      </c>
      <c r="W32" s="285">
        <f>IF(W$11=$D$6, STL_volumes!$J32*STL_volumes!$K32,0)</f>
        <v>0</v>
      </c>
      <c r="X32" s="285">
        <f>IF(X$11=IF($D32=$A$5, $D$5, IF(OR($D32="ESV observed compliance", $D32 = $A$7),$D$7, $D$6)), SUMPRODUCT(STL_volumes!$Q32:$U32,STL_volumes!$Q$13:$U$13)+STL_volumes!$O32,0)</f>
        <v>0</v>
      </c>
      <c r="Y32" s="286">
        <f>IF(Y$11=$D$6, STL_volumes!$M32,0)</f>
        <v>0</v>
      </c>
      <c r="Z32" s="285">
        <f>IF(Z$11=$D$6, STL_volumes!$J32*STL_volumes!$K32,0)</f>
        <v>0</v>
      </c>
      <c r="AA32" s="285">
        <f>IF(AA$11=IF($D32=$A$5, $D$5, IF(OR($D32="ESV observed compliance", $D32 = $A$7),$D$7, $D$6)), SUMPRODUCT(STL_volumes!$Q32:$U32,STL_volumes!$Q$13:$U$13)+STL_volumes!$O32,0)</f>
        <v>0</v>
      </c>
      <c r="AB32" s="286">
        <f>IF(AB$11=$D$6, STL_volumes!$M32,0)</f>
        <v>0</v>
      </c>
      <c r="AC32" s="131"/>
      <c r="AD32" s="287">
        <f t="shared" si="21"/>
        <v>0</v>
      </c>
      <c r="AE32" s="287">
        <f t="shared" si="21"/>
        <v>0</v>
      </c>
      <c r="AF32" s="287">
        <f t="shared" ca="1" si="21"/>
        <v>0</v>
      </c>
      <c r="AG32" s="287">
        <f t="shared" si="21"/>
        <v>0</v>
      </c>
      <c r="AH32" s="287">
        <f t="shared" si="21"/>
        <v>0</v>
      </c>
      <c r="AI32" s="287">
        <f t="shared" si="21"/>
        <v>0</v>
      </c>
      <c r="AJ32" s="287">
        <f t="shared" si="21"/>
        <v>0</v>
      </c>
      <c r="AK32" s="131"/>
      <c r="AL32" s="287">
        <f t="shared" ca="1" si="22"/>
        <v>0</v>
      </c>
    </row>
    <row r="33" spans="1:38" s="265" customFormat="1">
      <c r="F33" s="12"/>
      <c r="G33" s="103"/>
      <c r="H33" s="18"/>
      <c r="I33" s="18"/>
      <c r="J33" s="103"/>
      <c r="K33" s="18"/>
      <c r="L33" s="18"/>
      <c r="M33" s="103"/>
      <c r="N33" s="18"/>
      <c r="O33" s="18"/>
      <c r="P33" s="103"/>
      <c r="Q33" s="18"/>
      <c r="R33" s="18"/>
      <c r="S33" s="103"/>
      <c r="T33" s="18"/>
      <c r="U33" s="18"/>
      <c r="V33" s="103"/>
      <c r="W33" s="18"/>
      <c r="X33" s="18"/>
      <c r="Y33" s="103"/>
      <c r="Z33" s="18"/>
      <c r="AA33" s="18"/>
      <c r="AB33" s="103"/>
      <c r="AD33" s="110"/>
      <c r="AE33" s="110"/>
      <c r="AF33" s="110"/>
      <c r="AG33" s="110"/>
      <c r="AH33" s="110"/>
      <c r="AI33" s="110"/>
      <c r="AJ33" s="110"/>
      <c r="AL33" s="110"/>
    </row>
    <row r="34" spans="1:38" s="265" customFormat="1">
      <c r="D34" s="265" t="s">
        <v>185</v>
      </c>
      <c r="F34" s="12"/>
      <c r="G34" s="103"/>
      <c r="H34" s="288">
        <f>IF(H$11=$D$6, STL_volumes!$J34*STL_volumes!$K34,0)</f>
        <v>0</v>
      </c>
      <c r="I34" s="285">
        <f>IF(I$11=IF($D34=$A$5, $D$5, IF(OR($D34="ESV observed compliance", $D34 = $A$7),$D$7, $D$6)), SUMPRODUCT(STL_volumes!$Q34:$U34,STL_volumes!$Q$13:$U$13)+STL_volumes!$O34,0)</f>
        <v>0</v>
      </c>
      <c r="J34" s="286">
        <f>IF(J$11=$D$6, STL_volumes!$M34,0)</f>
        <v>0</v>
      </c>
      <c r="K34" s="285">
        <f>IF(K$11=$D$6, STL_volumes!$J34*STL_volumes!$K34,0)</f>
        <v>0</v>
      </c>
      <c r="L34" s="285">
        <f>IF(L$11=IF($D34=$A$5, $D$5, IF(OR($D34="ESV observed compliance", $D34 = $A$7),$D$7, $D$6)), SUMPRODUCT(STL_volumes!$Q34:$U34,STL_volumes!$Q$13:$U$13)+STL_volumes!$O34,0)</f>
        <v>0</v>
      </c>
      <c r="M34" s="286">
        <f>IF(M$11=$D$6, STL_volumes!$M34,0)</f>
        <v>0</v>
      </c>
      <c r="N34" s="285">
        <f>IF(N$11=$D$6, STL_volumes!$J34*STL_volumes!$K34,0)</f>
        <v>0</v>
      </c>
      <c r="O34" s="285">
        <f ca="1">IF(O$11=IF($D34=$A$5, $D$5, IF(OR($D34="ESV observed compliance", $D34 = $A$7),$D$7, $D$6)), SUMPRODUCT(STL_volumes!$Q34:$U34,STL_volumes!$Q$13:$U$13)+STL_volumes!$O34,0)</f>
        <v>158533.39652627747</v>
      </c>
      <c r="P34" s="286">
        <f>IF(P$11=$D$6, STL_volumes!$M34,0)</f>
        <v>0</v>
      </c>
      <c r="Q34" s="285">
        <f>IF(Q$11=$D$6, STL_volumes!$J34*STL_volumes!$K34,0)</f>
        <v>0</v>
      </c>
      <c r="R34" s="285">
        <f>IF(R$11=IF($D34=$A$5, $D$5, IF(OR($D34="ESV observed compliance", $D34 = $A$7),$D$7, $D$6)), SUMPRODUCT(STL_volumes!$Q34:$U34,STL_volumes!$Q$13:$U$13)+STL_volumes!$O34,0)</f>
        <v>0</v>
      </c>
      <c r="S34" s="286">
        <f>IF(S$11=$D$6, STL_volumes!$M34,0)</f>
        <v>0</v>
      </c>
      <c r="T34" s="285">
        <f>IF(T$11=$D$6, STL_volumes!$J34*STL_volumes!$K34,0)</f>
        <v>0</v>
      </c>
      <c r="U34" s="285">
        <f>IF(U$11=IF($D34=$A$5, $D$5, IF(OR($D34="ESV observed compliance", $D34 = $A$7),$D$7, $D$6)), SUMPRODUCT(STL_volumes!$Q34:$U34,STL_volumes!$Q$13:$U$13)+STL_volumes!$O34,0)</f>
        <v>0</v>
      </c>
      <c r="V34" s="286">
        <f>IF(V$11=$D$6, STL_volumes!$M34,0)</f>
        <v>0</v>
      </c>
      <c r="W34" s="285">
        <f>IF(W$11=$D$6, STL_volumes!$J34*STL_volumes!$K34,0)</f>
        <v>0</v>
      </c>
      <c r="X34" s="285">
        <f>IF(X$11=IF($D34=$A$5, $D$5, IF(OR($D34="ESV observed compliance", $D34 = $A$7),$D$7, $D$6)), SUMPRODUCT(STL_volumes!$Q34:$U34,STL_volumes!$Q$13:$U$13)+STL_volumes!$O34,0)</f>
        <v>0</v>
      </c>
      <c r="Y34" s="286">
        <f>IF(Y$11=$D$6, STL_volumes!$M34,0)</f>
        <v>0</v>
      </c>
      <c r="Z34" s="285">
        <f>IF(Z$11=$D$6, STL_volumes!$J34*STL_volumes!$K34,0)</f>
        <v>0</v>
      </c>
      <c r="AA34" s="285">
        <f>IF(AA$11=IF($D34=$A$5, $D$5, IF(OR($D34="ESV observed compliance", $D34 = $A$7),$D$7, $D$6)), SUMPRODUCT(STL_volumes!$Q34:$U34,STL_volumes!$Q$13:$U$13)+STL_volumes!$O34,0)</f>
        <v>0</v>
      </c>
      <c r="AB34" s="286">
        <f>IF(AB$11=$D$6, STL_volumes!$M34,0)</f>
        <v>0</v>
      </c>
      <c r="AC34" s="131"/>
      <c r="AD34" s="287">
        <f t="shared" si="21"/>
        <v>0</v>
      </c>
      <c r="AE34" s="287">
        <f t="shared" si="21"/>
        <v>0</v>
      </c>
      <c r="AF34" s="287">
        <f t="shared" ca="1" si="21"/>
        <v>158533.39652627747</v>
      </c>
      <c r="AG34" s="287">
        <f t="shared" si="21"/>
        <v>0</v>
      </c>
      <c r="AH34" s="287">
        <f t="shared" si="21"/>
        <v>0</v>
      </c>
      <c r="AI34" s="287">
        <f t="shared" si="21"/>
        <v>0</v>
      </c>
      <c r="AJ34" s="287">
        <f t="shared" si="21"/>
        <v>0</v>
      </c>
      <c r="AK34" s="131"/>
      <c r="AL34" s="287">
        <f t="shared" ca="1" si="22"/>
        <v>158533.39652627747</v>
      </c>
    </row>
    <row r="35" spans="1:38" s="265" customFormat="1">
      <c r="D35" s="265" t="s">
        <v>171</v>
      </c>
      <c r="F35" s="12"/>
      <c r="G35" s="103"/>
      <c r="H35" s="288">
        <f>IF(H$11=$D$6, STL_volumes!$J35*STL_volumes!$K35,0)</f>
        <v>0</v>
      </c>
      <c r="I35" s="285">
        <f>IF(I$11=IF($D35=$A$5, $D$5, IF(OR($D35="ESV observed compliance", $D35 = $A$7),$D$7, $D$6)), SUMPRODUCT(STL_volumes!$Q35:$U35,STL_volumes!$Q$13:$U$13)+STL_volumes!$O35,0)</f>
        <v>0</v>
      </c>
      <c r="J35" s="286">
        <f>IF(J$11=$D$6, STL_volumes!$M35,0)</f>
        <v>0</v>
      </c>
      <c r="K35" s="285">
        <f>IF(K$11=$D$6, STL_volumes!$J35*STL_volumes!$K35,0)</f>
        <v>0</v>
      </c>
      <c r="L35" s="285">
        <f>IF(L$11=IF($D35=$A$5, $D$5, IF(OR($D35="ESV observed compliance", $D35 = $A$7),$D$7, $D$6)), SUMPRODUCT(STL_volumes!$Q35:$U35,STL_volumes!$Q$13:$U$13)+STL_volumes!$O35,0)</f>
        <v>0</v>
      </c>
      <c r="M35" s="286">
        <f>IF(M$11=$D$6, STL_volumes!$M35,0)</f>
        <v>0</v>
      </c>
      <c r="N35" s="285">
        <f>IF(N$11=$D$6, STL_volumes!$J35*STL_volumes!$K35,0)</f>
        <v>136756.79451471119</v>
      </c>
      <c r="O35" s="285">
        <f ca="1">IF(O$11=IF($D35=$A$5, $D$5, IF(OR($D35="ESV observed compliance", $D35 = $A$7),$D$7, $D$6)), SUMPRODUCT(STL_volumes!$Q35:$U35,STL_volumes!$Q$13:$U$13)+STL_volumes!$O35,0)</f>
        <v>215316.88819786048</v>
      </c>
      <c r="P35" s="286">
        <f>IF(P$11=$D$6, STL_volumes!$M35,0)</f>
        <v>0</v>
      </c>
      <c r="Q35" s="285">
        <f>IF(Q$11=$D$6, STL_volumes!$J35*STL_volumes!$K35,0)</f>
        <v>0</v>
      </c>
      <c r="R35" s="285">
        <f>IF(R$11=IF($D35=$A$5, $D$5, IF(OR($D35="ESV observed compliance", $D35 = $A$7),$D$7, $D$6)), SUMPRODUCT(STL_volumes!$Q35:$U35,STL_volumes!$Q$13:$U$13)+STL_volumes!$O35,0)</f>
        <v>0</v>
      </c>
      <c r="S35" s="286">
        <f>IF(S$11=$D$6, STL_volumes!$M35,0)</f>
        <v>0</v>
      </c>
      <c r="T35" s="285">
        <f>IF(T$11=$D$6, STL_volumes!$J35*STL_volumes!$K35,0)</f>
        <v>0</v>
      </c>
      <c r="U35" s="285">
        <f>IF(U$11=IF($D35=$A$5, $D$5, IF(OR($D35="ESV observed compliance", $D35 = $A$7),$D$7, $D$6)), SUMPRODUCT(STL_volumes!$Q35:$U35,STL_volumes!$Q$13:$U$13)+STL_volumes!$O35,0)</f>
        <v>0</v>
      </c>
      <c r="V35" s="286">
        <f>IF(V$11=$D$6, STL_volumes!$M35,0)</f>
        <v>0</v>
      </c>
      <c r="W35" s="285">
        <f>IF(W$11=$D$6, STL_volumes!$J35*STL_volumes!$K35,0)</f>
        <v>0</v>
      </c>
      <c r="X35" s="285">
        <f>IF(X$11=IF($D35=$A$5, $D$5, IF(OR($D35="ESV observed compliance", $D35 = $A$7),$D$7, $D$6)), SUMPRODUCT(STL_volumes!$Q35:$U35,STL_volumes!$Q$13:$U$13)+STL_volumes!$O35,0)</f>
        <v>0</v>
      </c>
      <c r="Y35" s="286">
        <f>IF(Y$11=$D$6, STL_volumes!$M35,0)</f>
        <v>0</v>
      </c>
      <c r="Z35" s="285">
        <f>IF(Z$11=$D$6, STL_volumes!$J35*STL_volumes!$K35,0)</f>
        <v>0</v>
      </c>
      <c r="AA35" s="285">
        <f>IF(AA$11=IF($D35=$A$5, $D$5, IF(OR($D35="ESV observed compliance", $D35 = $A$7),$D$7, $D$6)), SUMPRODUCT(STL_volumes!$Q35:$U35,STL_volumes!$Q$13:$U$13)+STL_volumes!$O35,0)</f>
        <v>0</v>
      </c>
      <c r="AB35" s="286">
        <f>IF(AB$11=$D$6, STL_volumes!$M35,0)</f>
        <v>0</v>
      </c>
      <c r="AC35" s="131"/>
      <c r="AD35" s="287">
        <f t="shared" ref="AD35:AJ37" si="24">SUMIF($H$11:$AB$11,AD$11, $H35:$AB35)</f>
        <v>0</v>
      </c>
      <c r="AE35" s="287">
        <f t="shared" si="24"/>
        <v>0</v>
      </c>
      <c r="AF35" s="287">
        <f t="shared" ca="1" si="24"/>
        <v>352073.6827125717</v>
      </c>
      <c r="AG35" s="287">
        <f t="shared" si="24"/>
        <v>0</v>
      </c>
      <c r="AH35" s="287">
        <f t="shared" si="24"/>
        <v>0</v>
      </c>
      <c r="AI35" s="287">
        <f t="shared" si="24"/>
        <v>0</v>
      </c>
      <c r="AJ35" s="287">
        <f t="shared" si="24"/>
        <v>0</v>
      </c>
      <c r="AK35" s="131"/>
      <c r="AL35" s="287">
        <f ca="1">SUM(AD35:AJ35)</f>
        <v>352073.6827125717</v>
      </c>
    </row>
    <row r="36" spans="1:38">
      <c r="D36" t="s">
        <v>170</v>
      </c>
      <c r="F36" s="12"/>
      <c r="G36" s="103"/>
      <c r="H36" s="288">
        <f>IF(H$11=$D$6, STL_volumes!$J36*STL_volumes!$K36,0)</f>
        <v>0</v>
      </c>
      <c r="I36" s="285">
        <f>IF(I$11=IF($D36=$A$5, $D$5, IF(OR($D36="ESV observed compliance", $D36 = $A$7),$D$7, $D$6)), SUMPRODUCT(STL_volumes!$Q36:$U36,STL_volumes!$Q$13:$U$13)+STL_volumes!$O36,0)</f>
        <v>0</v>
      </c>
      <c r="J36" s="286">
        <f>IF(J$11=$D$6, STL_volumes!$M36,0)</f>
        <v>0</v>
      </c>
      <c r="K36" s="285">
        <f>IF(K$11=$D$6, STL_volumes!$J36*STL_volumes!$K36,0)</f>
        <v>0</v>
      </c>
      <c r="L36" s="285">
        <f>IF(L$11=IF($D36=$A$5, $D$5, IF(OR($D36="ESV observed compliance", $D36 = $A$7),$D$7, $D$6)), SUMPRODUCT(STL_volumes!$Q36:$U36,STL_volumes!$Q$13:$U$13)+STL_volumes!$O36,0)</f>
        <v>0</v>
      </c>
      <c r="M36" s="286">
        <f>IF(M$11=$D$6, STL_volumes!$M36,0)</f>
        <v>0</v>
      </c>
      <c r="N36" s="285">
        <f>IF(N$11=$D$6, STL_volumes!$J36*STL_volumes!$K36,0)</f>
        <v>290837.034312959</v>
      </c>
      <c r="O36" s="285">
        <f ca="1">IF(O$11=IF($D36=$A$5, $D$5, IF(OR($D36="ESV observed compliance", $D36 = $A$7),$D$7, $D$6)), SUMPRODUCT(STL_volumes!$Q36:$U36,STL_volumes!$Q$13:$U$13)+STL_volumes!$O36,0)</f>
        <v>0</v>
      </c>
      <c r="P36" s="286">
        <f>IF(P$11=$D$6, STL_volumes!$M36,0)</f>
        <v>0</v>
      </c>
      <c r="Q36" s="285">
        <f>IF(Q$11=$D$6, STL_volumes!$J36*STL_volumes!$K36,0)</f>
        <v>0</v>
      </c>
      <c r="R36" s="285">
        <f>IF(R$11=IF($D36=$A$5, $D$5, IF(OR($D36="ESV observed compliance", $D36 = $A$7),$D$7, $D$6)), SUMPRODUCT(STL_volumes!$Q36:$U36,STL_volumes!$Q$13:$U$13)+STL_volumes!$O36,0)</f>
        <v>0</v>
      </c>
      <c r="S36" s="286">
        <f>IF(S$11=$D$6, STL_volumes!$M36,0)</f>
        <v>0</v>
      </c>
      <c r="T36" s="285">
        <f>IF(T$11=$D$6, STL_volumes!$J36*STL_volumes!$K36,0)</f>
        <v>0</v>
      </c>
      <c r="U36" s="285">
        <f>IF(U$11=IF($D36=$A$5, $D$5, IF(OR($D36="ESV observed compliance", $D36 = $A$7),$D$7, $D$6)), SUMPRODUCT(STL_volumes!$Q36:$U36,STL_volumes!$Q$13:$U$13)+STL_volumes!$O36,0)</f>
        <v>0</v>
      </c>
      <c r="V36" s="286">
        <f>IF(V$11=$D$6, STL_volumes!$M36,0)</f>
        <v>0</v>
      </c>
      <c r="W36" s="285">
        <f>IF(W$11=$D$6, STL_volumes!$J36*STL_volumes!$K36,0)</f>
        <v>0</v>
      </c>
      <c r="X36" s="285">
        <f>IF(X$11=IF($D36=$A$5, $D$5, IF(OR($D36="ESV observed compliance", $D36 = $A$7),$D$7, $D$6)), SUMPRODUCT(STL_volumes!$Q36:$U36,STL_volumes!$Q$13:$U$13)+STL_volumes!$O36,0)</f>
        <v>0</v>
      </c>
      <c r="Y36" s="286">
        <f>IF(Y$11=$D$6, STL_volumes!$M36,0)</f>
        <v>0</v>
      </c>
      <c r="Z36" s="285">
        <f>IF(Z$11=$D$6, STL_volumes!$J36*STL_volumes!$K36,0)</f>
        <v>0</v>
      </c>
      <c r="AA36" s="285">
        <f>IF(AA$11=IF($D36=$A$5, $D$5, IF(OR($D36="ESV observed compliance", $D36 = $A$7),$D$7, $D$6)), SUMPRODUCT(STL_volumes!$Q36:$U36,STL_volumes!$Q$13:$U$13)+STL_volumes!$O36,0)</f>
        <v>0</v>
      </c>
      <c r="AB36" s="286">
        <f>IF(AB$11=$D$6, STL_volumes!$M36,0)</f>
        <v>0</v>
      </c>
      <c r="AC36" s="131"/>
      <c r="AD36" s="287">
        <f t="shared" si="24"/>
        <v>0</v>
      </c>
      <c r="AE36" s="287">
        <f t="shared" si="24"/>
        <v>0</v>
      </c>
      <c r="AF36" s="287">
        <f t="shared" ca="1" si="24"/>
        <v>290837.034312959</v>
      </c>
      <c r="AG36" s="287">
        <f t="shared" si="24"/>
        <v>0</v>
      </c>
      <c r="AH36" s="287">
        <f t="shared" si="24"/>
        <v>0</v>
      </c>
      <c r="AI36" s="287">
        <f t="shared" si="24"/>
        <v>0</v>
      </c>
      <c r="AJ36" s="287">
        <f t="shared" si="24"/>
        <v>0</v>
      </c>
      <c r="AK36" s="131"/>
      <c r="AL36" s="287">
        <f ca="1">SUM(AD36:AJ36)</f>
        <v>290837.034312959</v>
      </c>
    </row>
    <row r="37" spans="1:38">
      <c r="D37" s="265" t="s">
        <v>166</v>
      </c>
      <c r="F37" s="12"/>
      <c r="G37" s="103"/>
      <c r="H37" s="288">
        <f>IF(H$11=$D$6, STL_volumes!$J37*STL_volumes!$K37,0)</f>
        <v>0</v>
      </c>
      <c r="I37" s="285">
        <f>IF(I$11=IF($D37=$A$5, $D$5, IF(OR($D37="ESV observed compliance", $D37 = $A$7),$D$7, $D$6)), SUMPRODUCT(STL_volumes!$Q37:$U37,STL_volumes!$Q$13:$U$13)+STL_volumes!$O37,0)</f>
        <v>0</v>
      </c>
      <c r="J37" s="286">
        <f>IF(J$11=$D$6, STL_volumes!$M37,0)</f>
        <v>0</v>
      </c>
      <c r="K37" s="285">
        <f>IF(K$11=$D$6, STL_volumes!$J37*STL_volumes!$K37,0)</f>
        <v>0</v>
      </c>
      <c r="L37" s="285">
        <f>IF(L$11=IF($D37=$A$5, $D$5, IF(OR($D37="ESV observed compliance", $D37 = $A$7),$D$7, $D$6)), SUMPRODUCT(STL_volumes!$Q37:$U37,STL_volumes!$Q$13:$U$13)+STL_volumes!$O37,0)</f>
        <v>0</v>
      </c>
      <c r="M37" s="286">
        <f>IF(M$11=$D$6, STL_volumes!$M37,0)</f>
        <v>0</v>
      </c>
      <c r="N37" s="285">
        <f>IF(N$11=$D$6, STL_volumes!$J37*STL_volumes!$K37,0)</f>
        <v>36352.518004068421</v>
      </c>
      <c r="O37" s="285">
        <f ca="1">IF(O$11=IF($D37=$A$5, $D$5, IF(OR($D37="ESV observed compliance", $D37 = $A$7),$D$7, $D$6)), SUMPRODUCT(STL_volumes!$Q37:$U37,STL_volumes!$Q$13:$U$13)+STL_volumes!$O37,0)</f>
        <v>37731.081024482446</v>
      </c>
      <c r="P37" s="286">
        <f>IF(P$11=$D$6, STL_volumes!$M37,0)</f>
        <v>0</v>
      </c>
      <c r="Q37" s="285">
        <f>IF(Q$11=$D$6, STL_volumes!$J37*STL_volumes!$K37,0)</f>
        <v>0</v>
      </c>
      <c r="R37" s="285">
        <f>IF(R$11=IF($D37=$A$5, $D$5, IF(OR($D37="ESV observed compliance", $D37 = $A$7),$D$7, $D$6)), SUMPRODUCT(STL_volumes!$Q37:$U37,STL_volumes!$Q$13:$U$13)+STL_volumes!$O37,0)</f>
        <v>0</v>
      </c>
      <c r="S37" s="286">
        <f>IF(S$11=$D$6, STL_volumes!$M37,0)</f>
        <v>0</v>
      </c>
      <c r="T37" s="285">
        <f>IF(T$11=$D$6, STL_volumes!$J37*STL_volumes!$K37,0)</f>
        <v>0</v>
      </c>
      <c r="U37" s="285">
        <f>IF(U$11=IF($D37=$A$5, $D$5, IF(OR($D37="ESV observed compliance", $D37 = $A$7),$D$7, $D$6)), SUMPRODUCT(STL_volumes!$Q37:$U37,STL_volumes!$Q$13:$U$13)+STL_volumes!$O37,0)</f>
        <v>0</v>
      </c>
      <c r="V37" s="286">
        <f>IF(V$11=$D$6, STL_volumes!$M37,0)</f>
        <v>0</v>
      </c>
      <c r="W37" s="285">
        <f>IF(W$11=$D$6, STL_volumes!$J37*STL_volumes!$K37,0)</f>
        <v>0</v>
      </c>
      <c r="X37" s="285">
        <f>IF(X$11=IF($D37=$A$5, $D$5, IF(OR($D37="ESV observed compliance", $D37 = $A$7),$D$7, $D$6)), SUMPRODUCT(STL_volumes!$Q37:$U37,STL_volumes!$Q$13:$U$13)+STL_volumes!$O37,0)</f>
        <v>0</v>
      </c>
      <c r="Y37" s="286">
        <f>IF(Y$11=$D$6, STL_volumes!$M37,0)</f>
        <v>0</v>
      </c>
      <c r="Z37" s="285">
        <f>IF(Z$11=$D$6, STL_volumes!$J37*STL_volumes!$K37,0)</f>
        <v>0</v>
      </c>
      <c r="AA37" s="285">
        <f>IF(AA$11=IF($D37=$A$5, $D$5, IF(OR($D37="ESV observed compliance", $D37 = $A$7),$D$7, $D$6)), SUMPRODUCT(STL_volumes!$Q37:$U37,STL_volumes!$Q$13:$U$13)+STL_volumes!$O37,0)</f>
        <v>0</v>
      </c>
      <c r="AB37" s="286">
        <f>IF(AB$11=$D$6, STL_volumes!$M37,0)</f>
        <v>0</v>
      </c>
      <c r="AC37" s="131"/>
      <c r="AD37" s="287">
        <f t="shared" si="24"/>
        <v>0</v>
      </c>
      <c r="AE37" s="287">
        <f t="shared" si="24"/>
        <v>0</v>
      </c>
      <c r="AF37" s="287">
        <f t="shared" ca="1" si="24"/>
        <v>74083.599028550874</v>
      </c>
      <c r="AG37" s="287">
        <f t="shared" si="24"/>
        <v>0</v>
      </c>
      <c r="AH37" s="287">
        <f t="shared" si="24"/>
        <v>0</v>
      </c>
      <c r="AI37" s="287">
        <f t="shared" si="24"/>
        <v>0</v>
      </c>
      <c r="AJ37" s="287">
        <f t="shared" si="24"/>
        <v>0</v>
      </c>
      <c r="AK37" s="131"/>
      <c r="AL37" s="287">
        <f ca="1">SUM(AD37:AJ37)</f>
        <v>74083.599028550874</v>
      </c>
    </row>
    <row r="38" spans="1:38">
      <c r="D38" s="265" t="s">
        <v>187</v>
      </c>
      <c r="F38" s="12"/>
      <c r="G38" s="103"/>
      <c r="H38" s="288">
        <f>IF(H$11=$D$6, STL_volumes!$J38*STL_volumes!$K38,0)</f>
        <v>0</v>
      </c>
      <c r="I38" s="285">
        <f>IF(I$11=IF($D38=$A$5, $D$5, IF(OR($D38="ESV observed compliance", $D38 = $A$7),$D$7, $D$6)), SUMPRODUCT(STL_volumes!$Q38:$U38,STL_volumes!$Q$13:$U$13)+STL_volumes!$O38,0)</f>
        <v>0</v>
      </c>
      <c r="J38" s="286">
        <f>IF(J$11=$D$6, STL_volumes!$M38,0)</f>
        <v>0</v>
      </c>
      <c r="K38" s="285">
        <f>IF(K$11=$D$6, STL_volumes!$J38*STL_volumes!$K38,0)</f>
        <v>0</v>
      </c>
      <c r="L38" s="285">
        <f>IF(L$11=IF($D38=$A$5, $D$5, IF(OR($D38="ESV observed compliance", $D38 = $A$7),$D$7, $D$6)), SUMPRODUCT(STL_volumes!$Q38:$U38,STL_volumes!$Q$13:$U$13)+STL_volumes!$O38,0)</f>
        <v>0</v>
      </c>
      <c r="M38" s="286">
        <f>IF(M$11=$D$6, STL_volumes!$M38,0)</f>
        <v>0</v>
      </c>
      <c r="N38" s="285">
        <f>IF(N$11=$D$6, STL_volumes!$J38*STL_volumes!$K38,0)</f>
        <v>149929.68143648861</v>
      </c>
      <c r="O38" s="285">
        <f ca="1">IF(O$11=IF($D38=$A$5, $D$5, IF(OR($D38="ESV observed compliance", $D38 = $A$7),$D$7, $D$6)), SUMPRODUCT(STL_volumes!$Q38:$U38,STL_volumes!$Q$13:$U$13)+STL_volumes!$O38,0)</f>
        <v>0</v>
      </c>
      <c r="P38" s="286">
        <f>IF(P$11=$D$6, STL_volumes!$M38,0)</f>
        <v>0</v>
      </c>
      <c r="Q38" s="285">
        <f>IF(Q$11=$D$6, STL_volumes!$J38*STL_volumes!$K38,0)</f>
        <v>0</v>
      </c>
      <c r="R38" s="285">
        <f>IF(R$11=IF($D38=$A$5, $D$5, IF(OR($D38="ESV observed compliance", $D38 = $A$7),$D$7, $D$6)), SUMPRODUCT(STL_volumes!$Q38:$U38,STL_volumes!$Q$13:$U$13)+STL_volumes!$O38,0)</f>
        <v>0</v>
      </c>
      <c r="S38" s="286">
        <f>IF(S$11=$D$6, STL_volumes!$M38,0)</f>
        <v>0</v>
      </c>
      <c r="T38" s="285">
        <f>IF(T$11=$D$6, STL_volumes!$J38*STL_volumes!$K38,0)</f>
        <v>0</v>
      </c>
      <c r="U38" s="285">
        <f>IF(U$11=IF($D38=$A$5, $D$5, IF(OR($D38="ESV observed compliance", $D38 = $A$7),$D$7, $D$6)), SUMPRODUCT(STL_volumes!$Q38:$U38,STL_volumes!$Q$13:$U$13)+STL_volumes!$O38,0)</f>
        <v>0</v>
      </c>
      <c r="V38" s="286">
        <f>IF(V$11=$D$6, STL_volumes!$M38,0)</f>
        <v>0</v>
      </c>
      <c r="W38" s="285">
        <f>IF(W$11=$D$6, STL_volumes!$J38*STL_volumes!$K38,0)</f>
        <v>0</v>
      </c>
      <c r="X38" s="285">
        <f>IF(X$11=IF($D38=$A$5, $D$5, IF(OR($D38="ESV observed compliance", $D38 = $A$7),$D$7, $D$6)), SUMPRODUCT(STL_volumes!$Q38:$U38,STL_volumes!$Q$13:$U$13)+STL_volumes!$O38,0)</f>
        <v>0</v>
      </c>
      <c r="Y38" s="286">
        <f>IF(Y$11=$D$6, STL_volumes!$M38,0)</f>
        <v>0</v>
      </c>
      <c r="Z38" s="285">
        <f>IF(Z$11=$D$6, STL_volumes!$J38*STL_volumes!$K38,0)</f>
        <v>0</v>
      </c>
      <c r="AA38" s="285">
        <f>IF(AA$11=IF($D38=$A$5, $D$5, IF(OR($D38="ESV observed compliance", $D38 = $A$7),$D$7, $D$6)), SUMPRODUCT(STL_volumes!$Q38:$U38,STL_volumes!$Q$13:$U$13)+STL_volumes!$O38,0)</f>
        <v>0</v>
      </c>
      <c r="AB38" s="286">
        <f>IF(AB$11=$D$6, STL_volumes!$M38,0)</f>
        <v>0</v>
      </c>
      <c r="AC38" s="131"/>
      <c r="AD38" s="287">
        <f t="shared" si="21"/>
        <v>0</v>
      </c>
      <c r="AE38" s="287">
        <f t="shared" si="21"/>
        <v>0</v>
      </c>
      <c r="AF38" s="287">
        <f t="shared" ca="1" si="21"/>
        <v>149929.68143648861</v>
      </c>
      <c r="AG38" s="287">
        <f t="shared" si="21"/>
        <v>0</v>
      </c>
      <c r="AH38" s="287">
        <f t="shared" si="21"/>
        <v>0</v>
      </c>
      <c r="AI38" s="287">
        <f t="shared" si="21"/>
        <v>0</v>
      </c>
      <c r="AJ38" s="287">
        <f t="shared" si="21"/>
        <v>0</v>
      </c>
      <c r="AK38" s="131"/>
      <c r="AL38" s="287">
        <f t="shared" ca="1" si="22"/>
        <v>149929.68143648861</v>
      </c>
    </row>
    <row r="39" spans="1:38" s="265" customFormat="1">
      <c r="F39" s="12"/>
      <c r="G39" s="103"/>
      <c r="H39" s="18"/>
      <c r="I39" s="18"/>
      <c r="J39" s="103"/>
      <c r="K39" s="18"/>
      <c r="L39" s="18"/>
      <c r="M39" s="103"/>
      <c r="N39" s="18"/>
      <c r="O39" s="18"/>
      <c r="P39" s="103"/>
      <c r="Q39" s="18"/>
      <c r="R39" s="18"/>
      <c r="S39" s="103"/>
      <c r="T39" s="18"/>
      <c r="U39" s="18"/>
      <c r="V39" s="103"/>
      <c r="W39" s="18"/>
      <c r="X39" s="18"/>
      <c r="Y39" s="103"/>
      <c r="Z39" s="18"/>
      <c r="AA39" s="18"/>
      <c r="AB39" s="103"/>
      <c r="AD39" s="110"/>
      <c r="AE39" s="110"/>
      <c r="AF39" s="110"/>
      <c r="AG39" s="110"/>
      <c r="AH39" s="110"/>
      <c r="AI39" s="110"/>
      <c r="AJ39" s="110"/>
      <c r="AL39" s="110"/>
    </row>
    <row r="40" spans="1:38">
      <c r="D40" s="265"/>
      <c r="F40" s="12"/>
      <c r="G40" s="103"/>
      <c r="H40" s="18"/>
      <c r="I40" s="18"/>
      <c r="J40" s="103"/>
      <c r="K40" s="18"/>
      <c r="L40" s="18"/>
      <c r="M40" s="103"/>
      <c r="N40" s="18"/>
      <c r="O40" s="18"/>
      <c r="P40" s="103"/>
      <c r="Q40" s="18"/>
      <c r="R40" s="18"/>
      <c r="S40" s="103"/>
      <c r="T40" s="18"/>
      <c r="U40" s="18"/>
      <c r="V40" s="103"/>
      <c r="W40" s="18"/>
      <c r="X40" s="18"/>
      <c r="Y40" s="103"/>
      <c r="Z40" s="18"/>
      <c r="AA40" s="18"/>
      <c r="AB40" s="103"/>
      <c r="AC40" s="265"/>
      <c r="AD40" s="110"/>
      <c r="AE40" s="110"/>
      <c r="AF40" s="110"/>
      <c r="AG40" s="110"/>
      <c r="AH40" s="110"/>
      <c r="AI40" s="110"/>
      <c r="AJ40" s="110"/>
      <c r="AK40" s="265"/>
      <c r="AL40" s="110"/>
    </row>
    <row r="41" spans="1:38" ht="15">
      <c r="A41" s="18"/>
      <c r="B41" s="9" t="s">
        <v>7</v>
      </c>
      <c r="C41" s="18"/>
      <c r="D41" s="18"/>
      <c r="F41" s="12"/>
      <c r="G41" s="103"/>
      <c r="H41" s="18"/>
      <c r="I41" s="18"/>
      <c r="J41" s="103"/>
      <c r="K41" s="18"/>
      <c r="L41" s="18"/>
      <c r="M41" s="103"/>
      <c r="N41" s="18"/>
      <c r="O41" s="18"/>
      <c r="P41" s="103"/>
      <c r="Q41" s="18"/>
      <c r="R41" s="18"/>
      <c r="S41" s="103"/>
      <c r="T41" s="18"/>
      <c r="U41" s="18"/>
      <c r="V41" s="103"/>
      <c r="W41" s="18"/>
      <c r="X41" s="18"/>
      <c r="Y41" s="103"/>
      <c r="Z41" s="18"/>
      <c r="AA41" s="18"/>
      <c r="AB41" s="103"/>
      <c r="AC41" s="265"/>
      <c r="AD41" s="110"/>
      <c r="AE41" s="110"/>
      <c r="AF41" s="110"/>
      <c r="AG41" s="110"/>
      <c r="AH41" s="110"/>
      <c r="AI41" s="110"/>
      <c r="AJ41" s="110"/>
      <c r="AK41" s="265"/>
      <c r="AL41" s="110"/>
    </row>
    <row r="42" spans="1:38">
      <c r="C42" s="10" t="s">
        <v>8</v>
      </c>
      <c r="D42" s="265"/>
      <c r="F42" s="12"/>
      <c r="G42" s="103"/>
      <c r="H42" s="18"/>
      <c r="I42" s="18"/>
      <c r="J42" s="103"/>
      <c r="K42" s="18"/>
      <c r="L42" s="18"/>
      <c r="M42" s="103"/>
      <c r="N42" s="18"/>
      <c r="O42" s="18"/>
      <c r="P42" s="103"/>
      <c r="Q42" s="18"/>
      <c r="R42" s="18"/>
      <c r="S42" s="103"/>
      <c r="T42" s="18"/>
      <c r="U42" s="18"/>
      <c r="V42" s="103"/>
      <c r="W42" s="18"/>
      <c r="X42" s="18"/>
      <c r="Y42" s="103"/>
      <c r="Z42" s="18"/>
      <c r="AA42" s="18"/>
      <c r="AB42" s="103"/>
      <c r="AC42" s="265"/>
      <c r="AD42" s="110"/>
      <c r="AE42" s="110"/>
      <c r="AF42" s="110"/>
      <c r="AG42" s="110"/>
      <c r="AH42" s="110"/>
      <c r="AI42" s="110"/>
      <c r="AJ42" s="110"/>
      <c r="AK42" s="265"/>
      <c r="AL42" s="110"/>
    </row>
    <row r="43" spans="1:38">
      <c r="D43" s="265" t="s">
        <v>9</v>
      </c>
      <c r="F43" s="12"/>
      <c r="G43" s="103"/>
      <c r="H43" s="288">
        <f>IF(H$11=$D$6, STL_volumes!$J43*STL_volumes!$K43,0)</f>
        <v>0</v>
      </c>
      <c r="I43" s="285">
        <f>IF(I$11=IF($D43=$A$5, $D$5, IF(OR($D43="ESV observed compliance", $D43 = $A$7),$D$7, $D$6)), SUMPRODUCT(STL_volumes!$Q43:$U43,STL_volumes!$Q$13:$U$13)+STL_volumes!$O43,0)</f>
        <v>0</v>
      </c>
      <c r="J43" s="286">
        <f>IF(J$11=$D$6, STL_volumes!$M43,0)</f>
        <v>0</v>
      </c>
      <c r="K43" s="285">
        <f>IF(K$11=$D$6, STL_volumes!$J43*STL_volumes!$K43,0)</f>
        <v>0</v>
      </c>
      <c r="L43" s="285">
        <f>IF(L$11=IF($D43=$A$5, $D$5, IF(OR($D43="ESV observed compliance", $D43 = $A$7),$D$7, $D$6)), SUMPRODUCT(STL_volumes!$Q43:$U43,STL_volumes!$Q$13:$U$13)+STL_volumes!$O43,0)</f>
        <v>0</v>
      </c>
      <c r="M43" s="286">
        <f>IF(M$11=$D$6, STL_volumes!$M43,0)</f>
        <v>0</v>
      </c>
      <c r="N43" s="285">
        <f>IF(N$11=$D$6, STL_volumes!$J43*STL_volumes!$K43,0)</f>
        <v>1159366.9999999946</v>
      </c>
      <c r="O43" s="285">
        <f ca="1">IF(O$11=IF($D43=$A$5, $D$5, IF(OR($D43="ESV observed compliance", $D43 = $A$7),$D$7, $D$6)), SUMPRODUCT(STL_volumes!$Q43:$U43,STL_volumes!$Q$13:$U$13)+STL_volumes!$O43,0)</f>
        <v>1067696.8161267168</v>
      </c>
      <c r="P43" s="286">
        <f>IF(P$11=$D$6, STL_volumes!$M43,0)</f>
        <v>0</v>
      </c>
      <c r="Q43" s="285">
        <f>IF(Q$11=$D$6, STL_volumes!$J43*STL_volumes!$K43,0)</f>
        <v>0</v>
      </c>
      <c r="R43" s="285">
        <f>IF(R$11=IF($D43=$A$5, $D$5, IF(OR($D43="ESV observed compliance", $D43 = $A$7),$D$7, $D$6)), SUMPRODUCT(STL_volumes!$Q43:$U43,STL_volumes!$Q$13:$U$13)+STL_volumes!$O43,0)</f>
        <v>0</v>
      </c>
      <c r="S43" s="286">
        <f>IF(S$11=$D$6, STL_volumes!$M43,0)</f>
        <v>0</v>
      </c>
      <c r="T43" s="285">
        <f>IF(T$11=$D$6, STL_volumes!$J43*STL_volumes!$K43,0)</f>
        <v>0</v>
      </c>
      <c r="U43" s="285">
        <f>IF(U$11=IF($D43=$A$5, $D$5, IF(OR($D43="ESV observed compliance", $D43 = $A$7),$D$7, $D$6)), SUMPRODUCT(STL_volumes!$Q43:$U43,STL_volumes!$Q$13:$U$13)+STL_volumes!$O43,0)</f>
        <v>0</v>
      </c>
      <c r="V43" s="286">
        <f>IF(V$11=$D$6, STL_volumes!$M43,0)</f>
        <v>0</v>
      </c>
      <c r="W43" s="285">
        <f>IF(W$11=$D$6, STL_volumes!$J43*STL_volumes!$K43,0)</f>
        <v>0</v>
      </c>
      <c r="X43" s="285">
        <f>IF(X$11=IF($D43=$A$5, $D$5, IF(OR($D43="ESV observed compliance", $D43 = $A$7),$D$7, $D$6)), SUMPRODUCT(STL_volumes!$Q43:$U43,STL_volumes!$Q$13:$U$13)+STL_volumes!$O43,0)</f>
        <v>0</v>
      </c>
      <c r="Y43" s="286">
        <f>IF(Y$11=$D$6, STL_volumes!$M43,0)</f>
        <v>0</v>
      </c>
      <c r="Z43" s="285">
        <f>IF(Z$11=$D$6, STL_volumes!$J43*STL_volumes!$K43,0)</f>
        <v>0</v>
      </c>
      <c r="AA43" s="285">
        <f>IF(AA$11=IF($D43=$A$5, $D$5, IF(OR($D43="ESV observed compliance", $D43 = $A$7),$D$7, $D$6)), SUMPRODUCT(STL_volumes!$Q43:$U43,STL_volumes!$Q$13:$U$13)+STL_volumes!$O43,0)</f>
        <v>0</v>
      </c>
      <c r="AB43" s="286">
        <f>IF(AB$11=$D$6, STL_volumes!$M43,0)</f>
        <v>0</v>
      </c>
      <c r="AC43" s="131"/>
      <c r="AD43" s="287">
        <f t="shared" ref="AD43:AJ47" si="25">SUMIF($H$11:$AB$11,AD$11, $H43:$AB43)</f>
        <v>0</v>
      </c>
      <c r="AE43" s="287">
        <f t="shared" si="25"/>
        <v>0</v>
      </c>
      <c r="AF43" s="287">
        <f t="shared" ca="1" si="25"/>
        <v>2227063.8161267117</v>
      </c>
      <c r="AG43" s="287">
        <f t="shared" si="25"/>
        <v>0</v>
      </c>
      <c r="AH43" s="287">
        <f t="shared" si="25"/>
        <v>0</v>
      </c>
      <c r="AI43" s="287">
        <f t="shared" si="25"/>
        <v>0</v>
      </c>
      <c r="AJ43" s="287">
        <f t="shared" si="25"/>
        <v>0</v>
      </c>
      <c r="AK43" s="131"/>
      <c r="AL43" s="287">
        <f t="shared" ref="AL43" ca="1" si="26">SUM(AD43:AJ43)</f>
        <v>2227063.8161267117</v>
      </c>
    </row>
    <row r="44" spans="1:38">
      <c r="D44" s="265" t="s">
        <v>10</v>
      </c>
      <c r="F44" s="12"/>
      <c r="G44" s="103"/>
      <c r="H44" s="288">
        <f>IF(H$11=$D$6, STL_volumes!$J44*STL_volumes!$K44,0)</f>
        <v>0</v>
      </c>
      <c r="I44" s="285">
        <f>IF(I$11=IF($D44=$A$5, $D$5, IF(OR($D44="ESV observed compliance", $D44 = $A$7),$D$7, $D$6)), SUMPRODUCT(STL_volumes!$Q44:$U44,STL_volumes!$Q$13:$U$13)+STL_volumes!$O44,0)</f>
        <v>0</v>
      </c>
      <c r="J44" s="286">
        <f>IF(J$11=$D$6, STL_volumes!$M44,0)</f>
        <v>0</v>
      </c>
      <c r="K44" s="285">
        <f>IF(K$11=$D$6, STL_volumes!$J44*STL_volumes!$K44,0)</f>
        <v>0</v>
      </c>
      <c r="L44" s="285">
        <f>IF(L$11=IF($D44=$A$5, $D$5, IF(OR($D44="ESV observed compliance", $D44 = $A$7),$D$7, $D$6)), SUMPRODUCT(STL_volumes!$Q44:$U44,STL_volumes!$Q$13:$U$13)+STL_volumes!$O44,0)</f>
        <v>0</v>
      </c>
      <c r="M44" s="286">
        <f>IF(M$11=$D$6, STL_volumes!$M44,0)</f>
        <v>0</v>
      </c>
      <c r="N44" s="285">
        <f>IF(N$11=$D$6, STL_volumes!$J44*STL_volumes!$K44,0)</f>
        <v>0</v>
      </c>
      <c r="O44" s="285">
        <f ca="1">IF(O$11=IF($D44=$A$5, $D$5, IF(OR($D44="ESV observed compliance", $D44 = $A$7),$D$7, $D$6)), SUMPRODUCT(STL_volumes!$Q44:$U44,STL_volumes!$Q$13:$U$13)+STL_volumes!$O44,0)</f>
        <v>0</v>
      </c>
      <c r="P44" s="286">
        <f>IF(P$11=$D$6, STL_volumes!$M44,0)</f>
        <v>0</v>
      </c>
      <c r="Q44" s="285">
        <f>IF(Q$11=$D$6, STL_volumes!$J44*STL_volumes!$K44,0)</f>
        <v>0</v>
      </c>
      <c r="R44" s="285">
        <f>IF(R$11=IF($D44=$A$5, $D$5, IF(OR($D44="ESV observed compliance", $D44 = $A$7),$D$7, $D$6)), SUMPRODUCT(STL_volumes!$Q44:$U44,STL_volumes!$Q$13:$U$13)+STL_volumes!$O44,0)</f>
        <v>0</v>
      </c>
      <c r="S44" s="286">
        <f>IF(S$11=$D$6, STL_volumes!$M44,0)</f>
        <v>0</v>
      </c>
      <c r="T44" s="285">
        <f>IF(T$11=$D$6, STL_volumes!$J44*STL_volumes!$K44,0)</f>
        <v>0</v>
      </c>
      <c r="U44" s="285">
        <f>IF(U$11=IF($D44=$A$5, $D$5, IF(OR($D44="ESV observed compliance", $D44 = $A$7),$D$7, $D$6)), SUMPRODUCT(STL_volumes!$Q44:$U44,STL_volumes!$Q$13:$U$13)+STL_volumes!$O44,0)</f>
        <v>0</v>
      </c>
      <c r="V44" s="286">
        <f>IF(V$11=$D$6, STL_volumes!$M44,0)</f>
        <v>0</v>
      </c>
      <c r="W44" s="285">
        <f>IF(W$11=$D$6, STL_volumes!$J44*STL_volumes!$K44,0)</f>
        <v>0</v>
      </c>
      <c r="X44" s="285">
        <f>IF(X$11=IF($D44=$A$5, $D$5, IF(OR($D44="ESV observed compliance", $D44 = $A$7),$D$7, $D$6)), SUMPRODUCT(STL_volumes!$Q44:$U44,STL_volumes!$Q$13:$U$13)+STL_volumes!$O44,0)</f>
        <v>0</v>
      </c>
      <c r="Y44" s="286">
        <f>IF(Y$11=$D$6, STL_volumes!$M44,0)</f>
        <v>0</v>
      </c>
      <c r="Z44" s="285">
        <f>IF(Z$11=$D$6, STL_volumes!$J44*STL_volumes!$K44,0)</f>
        <v>0</v>
      </c>
      <c r="AA44" s="285">
        <f>IF(AA$11=IF($D44=$A$5, $D$5, IF(OR($D44="ESV observed compliance", $D44 = $A$7),$D$7, $D$6)), SUMPRODUCT(STL_volumes!$Q44:$U44,STL_volumes!$Q$13:$U$13)+STL_volumes!$O44,0)</f>
        <v>0</v>
      </c>
      <c r="AB44" s="286">
        <f>IF(AB$11=$D$6, STL_volumes!$M44,0)</f>
        <v>0</v>
      </c>
      <c r="AC44" s="131"/>
      <c r="AD44" s="287">
        <f t="shared" si="25"/>
        <v>0</v>
      </c>
      <c r="AE44" s="287">
        <f t="shared" si="25"/>
        <v>0</v>
      </c>
      <c r="AF44" s="287">
        <f t="shared" ca="1" si="25"/>
        <v>0</v>
      </c>
      <c r="AG44" s="287">
        <f t="shared" si="25"/>
        <v>0</v>
      </c>
      <c r="AH44" s="287">
        <f t="shared" si="25"/>
        <v>0</v>
      </c>
      <c r="AI44" s="287">
        <f t="shared" si="25"/>
        <v>0</v>
      </c>
      <c r="AJ44" s="287">
        <f t="shared" si="25"/>
        <v>0</v>
      </c>
      <c r="AK44" s="131"/>
      <c r="AL44" s="287">
        <f t="shared" ref="AL44:AL47" ca="1" si="27">SUM(AD44:AJ44)</f>
        <v>0</v>
      </c>
    </row>
    <row r="45" spans="1:38">
      <c r="D45" s="265" t="s">
        <v>167</v>
      </c>
      <c r="F45" s="12"/>
      <c r="G45" s="103"/>
      <c r="H45" s="288">
        <f>IF(H$11=$D$6, STL_volumes!$J45*STL_volumes!$K45,0)</f>
        <v>0</v>
      </c>
      <c r="I45" s="285">
        <f>IF(I$11=IF($D45=$A$5, $D$5, IF(OR($D45="ESV observed compliance", $D45 = $A$7),$D$7, $D$6)), SUMPRODUCT(STL_volumes!$Q45:$U45,STL_volumes!$Q$13:$U$13)+STL_volumes!$O45,0)</f>
        <v>0</v>
      </c>
      <c r="J45" s="286">
        <f>IF(J$11=$D$6, STL_volumes!$M45,0)</f>
        <v>0</v>
      </c>
      <c r="K45" s="285">
        <f>IF(K$11=$D$6, STL_volumes!$J45*STL_volumes!$K45,0)</f>
        <v>0</v>
      </c>
      <c r="L45" s="285">
        <f>IF(L$11=IF($D45=$A$5, $D$5, IF(OR($D45="ESV observed compliance", $D45 = $A$7),$D$7, $D$6)), SUMPRODUCT(STL_volumes!$Q45:$U45,STL_volumes!$Q$13:$U$13)+STL_volumes!$O45,0)</f>
        <v>0</v>
      </c>
      <c r="M45" s="286">
        <f>IF(M$11=$D$6, STL_volumes!$M45,0)</f>
        <v>0</v>
      </c>
      <c r="N45" s="285">
        <f>IF(N$11=$D$6, STL_volumes!$J45*STL_volumes!$K45,0)</f>
        <v>0</v>
      </c>
      <c r="O45" s="285">
        <f ca="1">IF(O$11=IF($D45=$A$5, $D$5, IF(OR($D45="ESV observed compliance", $D45 = $A$7),$D$7, $D$6)), SUMPRODUCT(STL_volumes!$Q45:$U45,STL_volumes!$Q$13:$U$13)+STL_volumes!$O45,0)</f>
        <v>0</v>
      </c>
      <c r="P45" s="286">
        <f>IF(P$11=$D$6, STL_volumes!$M45,0)</f>
        <v>0</v>
      </c>
      <c r="Q45" s="285">
        <f>IF(Q$11=$D$6, STL_volumes!$J45*STL_volumes!$K45,0)</f>
        <v>0</v>
      </c>
      <c r="R45" s="285">
        <f>IF(R$11=IF($D45=$A$5, $D$5, IF(OR($D45="ESV observed compliance", $D45 = $A$7),$D$7, $D$6)), SUMPRODUCT(STL_volumes!$Q45:$U45,STL_volumes!$Q$13:$U$13)+STL_volumes!$O45,0)</f>
        <v>0</v>
      </c>
      <c r="S45" s="286">
        <f>IF(S$11=$D$6, STL_volumes!$M45,0)</f>
        <v>0</v>
      </c>
      <c r="T45" s="285">
        <f>IF(T$11=$D$6, STL_volumes!$J45*STL_volumes!$K45,0)</f>
        <v>0</v>
      </c>
      <c r="U45" s="285">
        <f>IF(U$11=IF($D45=$A$5, $D$5, IF(OR($D45="ESV observed compliance", $D45 = $A$7),$D$7, $D$6)), SUMPRODUCT(STL_volumes!$Q45:$U45,STL_volumes!$Q$13:$U$13)+STL_volumes!$O45,0)</f>
        <v>0</v>
      </c>
      <c r="V45" s="286">
        <f>IF(V$11=$D$6, STL_volumes!$M45,0)</f>
        <v>0</v>
      </c>
      <c r="W45" s="285">
        <f>IF(W$11=$D$6, STL_volumes!$J45*STL_volumes!$K45,0)</f>
        <v>0</v>
      </c>
      <c r="X45" s="285">
        <f>IF(X$11=IF($D45=$A$5, $D$5, IF(OR($D45="ESV observed compliance", $D45 = $A$7),$D$7, $D$6)), SUMPRODUCT(STL_volumes!$Q45:$U45,STL_volumes!$Q$13:$U$13)+STL_volumes!$O45,0)</f>
        <v>0</v>
      </c>
      <c r="Y45" s="286">
        <f>IF(Y$11=$D$6, STL_volumes!$M45,0)</f>
        <v>0</v>
      </c>
      <c r="Z45" s="285">
        <f>IF(Z$11=$D$6, STL_volumes!$J45*STL_volumes!$K45,0)</f>
        <v>0</v>
      </c>
      <c r="AA45" s="285">
        <f>IF(AA$11=IF($D45=$A$5, $D$5, IF(OR($D45="ESV observed compliance", $D45 = $A$7),$D$7, $D$6)), SUMPRODUCT(STL_volumes!$Q45:$U45,STL_volumes!$Q$13:$U$13)+STL_volumes!$O45,0)</f>
        <v>0</v>
      </c>
      <c r="AB45" s="286">
        <f>IF(AB$11=$D$6, STL_volumes!$M45,0)</f>
        <v>0</v>
      </c>
      <c r="AC45" s="131"/>
      <c r="AD45" s="287">
        <f t="shared" si="25"/>
        <v>0</v>
      </c>
      <c r="AE45" s="287">
        <f t="shared" si="25"/>
        <v>0</v>
      </c>
      <c r="AF45" s="287">
        <f t="shared" ca="1" si="25"/>
        <v>0</v>
      </c>
      <c r="AG45" s="287">
        <f t="shared" si="25"/>
        <v>0</v>
      </c>
      <c r="AH45" s="287">
        <f t="shared" si="25"/>
        <v>0</v>
      </c>
      <c r="AI45" s="287">
        <f t="shared" si="25"/>
        <v>0</v>
      </c>
      <c r="AJ45" s="287">
        <f t="shared" si="25"/>
        <v>0</v>
      </c>
      <c r="AK45" s="131"/>
      <c r="AL45" s="287">
        <f t="shared" ca="1" si="27"/>
        <v>0</v>
      </c>
    </row>
    <row r="46" spans="1:38">
      <c r="D46" s="265" t="s">
        <v>11</v>
      </c>
      <c r="F46" s="12"/>
      <c r="G46" s="103"/>
      <c r="H46" s="288">
        <f>IF(H$11=$D$6, STL_volumes!$J46*STL_volumes!$K46,0)</f>
        <v>0</v>
      </c>
      <c r="I46" s="285">
        <f>IF(I$11=IF($D46=$A$5, $D$5, IF(OR($D46="ESV observed compliance", $D46 = $A$7),$D$7, $D$6)), SUMPRODUCT(STL_volumes!$Q46:$U46,STL_volumes!$Q$13:$U$13)+STL_volumes!$O46,0)</f>
        <v>0</v>
      </c>
      <c r="J46" s="286">
        <f>IF(J$11=$D$6, STL_volumes!$M46,0)</f>
        <v>0</v>
      </c>
      <c r="K46" s="285">
        <f>IF(K$11=$D$6, STL_volumes!$J46*STL_volumes!$K46,0)</f>
        <v>0</v>
      </c>
      <c r="L46" s="285">
        <f>IF(L$11=IF($D46=$A$5, $D$5, IF(OR($D46="ESV observed compliance", $D46 = $A$7),$D$7, $D$6)), SUMPRODUCT(STL_volumes!$Q46:$U46,STL_volumes!$Q$13:$U$13)+STL_volumes!$O46,0)</f>
        <v>0</v>
      </c>
      <c r="M46" s="286">
        <f>IF(M$11=$D$6, STL_volumes!$M46,0)</f>
        <v>0</v>
      </c>
      <c r="N46" s="285">
        <f>IF(N$11=$D$6, STL_volumes!$J46*STL_volumes!$K46,0)</f>
        <v>66809.318542749752</v>
      </c>
      <c r="O46" s="285">
        <f ca="1">IF(O$11=IF($D46=$A$5, $D$5, IF(OR($D46="ESV observed compliance", $D46 = $A$7),$D$7, $D$6)), SUMPRODUCT(STL_volumes!$Q46:$U46,STL_volumes!$Q$13:$U$13)+STL_volumes!$O46,0)</f>
        <v>0</v>
      </c>
      <c r="P46" s="286">
        <f>IF(P$11=$D$6, STL_volumes!$M46,0)</f>
        <v>0</v>
      </c>
      <c r="Q46" s="285">
        <f>IF(Q$11=$D$6, STL_volumes!$J46*STL_volumes!$K46,0)</f>
        <v>0</v>
      </c>
      <c r="R46" s="285">
        <f>IF(R$11=IF($D46=$A$5, $D$5, IF(OR($D46="ESV observed compliance", $D46 = $A$7),$D$7, $D$6)), SUMPRODUCT(STL_volumes!$Q46:$U46,STL_volumes!$Q$13:$U$13)+STL_volumes!$O46,0)</f>
        <v>0</v>
      </c>
      <c r="S46" s="286">
        <f>IF(S$11=$D$6, STL_volumes!$M46,0)</f>
        <v>0</v>
      </c>
      <c r="T46" s="285">
        <f>IF(T$11=$D$6, STL_volumes!$J46*STL_volumes!$K46,0)</f>
        <v>0</v>
      </c>
      <c r="U46" s="285">
        <f>IF(U$11=IF($D46=$A$5, $D$5, IF(OR($D46="ESV observed compliance", $D46 = $A$7),$D$7, $D$6)), SUMPRODUCT(STL_volumes!$Q46:$U46,STL_volumes!$Q$13:$U$13)+STL_volumes!$O46,0)</f>
        <v>0</v>
      </c>
      <c r="V46" s="286">
        <f>IF(V$11=$D$6, STL_volumes!$M46,0)</f>
        <v>0</v>
      </c>
      <c r="W46" s="285">
        <f>IF(W$11=$D$6, STL_volumes!$J46*STL_volumes!$K46,0)</f>
        <v>0</v>
      </c>
      <c r="X46" s="285">
        <f>IF(X$11=IF($D46=$A$5, $D$5, IF(OR($D46="ESV observed compliance", $D46 = $A$7),$D$7, $D$6)), SUMPRODUCT(STL_volumes!$Q46:$U46,STL_volumes!$Q$13:$U$13)+STL_volumes!$O46,0)</f>
        <v>0</v>
      </c>
      <c r="Y46" s="286">
        <f>IF(Y$11=$D$6, STL_volumes!$M46,0)</f>
        <v>0</v>
      </c>
      <c r="Z46" s="285">
        <f>IF(Z$11=$D$6, STL_volumes!$J46*STL_volumes!$K46,0)</f>
        <v>0</v>
      </c>
      <c r="AA46" s="285">
        <f>IF(AA$11=IF($D46=$A$5, $D$5, IF(OR($D46="ESV observed compliance", $D46 = $A$7),$D$7, $D$6)), SUMPRODUCT(STL_volumes!$Q46:$U46,STL_volumes!$Q$13:$U$13)+STL_volumes!$O46,0)</f>
        <v>0</v>
      </c>
      <c r="AB46" s="286">
        <f>IF(AB$11=$D$6, STL_volumes!$M46,0)</f>
        <v>0</v>
      </c>
      <c r="AC46" s="131"/>
      <c r="AD46" s="287">
        <f t="shared" si="25"/>
        <v>0</v>
      </c>
      <c r="AE46" s="287">
        <f t="shared" si="25"/>
        <v>0</v>
      </c>
      <c r="AF46" s="287">
        <f t="shared" ca="1" si="25"/>
        <v>66809.318542749752</v>
      </c>
      <c r="AG46" s="287">
        <f t="shared" si="25"/>
        <v>0</v>
      </c>
      <c r="AH46" s="287">
        <f t="shared" si="25"/>
        <v>0</v>
      </c>
      <c r="AI46" s="287">
        <f t="shared" si="25"/>
        <v>0</v>
      </c>
      <c r="AJ46" s="287">
        <f t="shared" si="25"/>
        <v>0</v>
      </c>
      <c r="AK46" s="131"/>
      <c r="AL46" s="287">
        <f t="shared" ca="1" si="27"/>
        <v>66809.318542749752</v>
      </c>
    </row>
    <row r="47" spans="1:38">
      <c r="D47" s="265" t="s">
        <v>21</v>
      </c>
      <c r="F47" s="12"/>
      <c r="G47" s="103"/>
      <c r="H47" s="288">
        <f>IF(H$11=$D$6, STL_volumes!$J47*STL_volumes!$K47,0)</f>
        <v>0</v>
      </c>
      <c r="I47" s="285">
        <f>IF(I$11=IF($D47=$A$5, $D$5, IF(OR($D47="ESV observed compliance", $D47 = $A$7),$D$7, $D$6)), SUMPRODUCT(STL_volumes!$Q47:$U47,STL_volumes!$Q$13:$U$13)+STL_volumes!$O47,0)</f>
        <v>0</v>
      </c>
      <c r="J47" s="286">
        <f>IF(J$11=$D$6, STL_volumes!$M47,0)</f>
        <v>0</v>
      </c>
      <c r="K47" s="285">
        <f>IF(K$11=$D$6, STL_volumes!$J47*STL_volumes!$K47,0)</f>
        <v>0</v>
      </c>
      <c r="L47" s="285">
        <f>IF(L$11=IF($D47=$A$5, $D$5, IF(OR($D47="ESV observed compliance", $D47 = $A$7),$D$7, $D$6)), SUMPRODUCT(STL_volumes!$Q47:$U47,STL_volumes!$Q$13:$U$13)+STL_volumes!$O47,0)</f>
        <v>0</v>
      </c>
      <c r="M47" s="286">
        <f>IF(M$11=$D$6, STL_volumes!$M47,0)</f>
        <v>0</v>
      </c>
      <c r="N47" s="285">
        <f>IF(N$11=$D$6, STL_volumes!$J47*STL_volumes!$K47,0)</f>
        <v>65730.073657589994</v>
      </c>
      <c r="O47" s="285">
        <f ca="1">IF(O$11=IF($D47=$A$5, $D$5, IF(OR($D47="ESV observed compliance", $D47 = $A$7),$D$7, $D$6)), SUMPRODUCT(STL_volumes!$Q47:$U47,STL_volumes!$Q$13:$U$13)+STL_volumes!$O47,0)</f>
        <v>0</v>
      </c>
      <c r="P47" s="286">
        <f>IF(P$11=$D$6, STL_volumes!$M47,0)</f>
        <v>0</v>
      </c>
      <c r="Q47" s="285">
        <f>IF(Q$11=$D$6, STL_volumes!$J47*STL_volumes!$K47,0)</f>
        <v>0</v>
      </c>
      <c r="R47" s="285">
        <f>IF(R$11=IF($D47=$A$5, $D$5, IF(OR($D47="ESV observed compliance", $D47 = $A$7),$D$7, $D$6)), SUMPRODUCT(STL_volumes!$Q47:$U47,STL_volumes!$Q$13:$U$13)+STL_volumes!$O47,0)</f>
        <v>0</v>
      </c>
      <c r="S47" s="286">
        <f>IF(S$11=$D$6, STL_volumes!$M47,0)</f>
        <v>0</v>
      </c>
      <c r="T47" s="285">
        <f>IF(T$11=$D$6, STL_volumes!$J47*STL_volumes!$K47,0)</f>
        <v>0</v>
      </c>
      <c r="U47" s="285">
        <f>IF(U$11=IF($D47=$A$5, $D$5, IF(OR($D47="ESV observed compliance", $D47 = $A$7),$D$7, $D$6)), SUMPRODUCT(STL_volumes!$Q47:$U47,STL_volumes!$Q$13:$U$13)+STL_volumes!$O47,0)</f>
        <v>0</v>
      </c>
      <c r="V47" s="286">
        <f>IF(V$11=$D$6, STL_volumes!$M47,0)</f>
        <v>0</v>
      </c>
      <c r="W47" s="285">
        <f>IF(W$11=$D$6, STL_volumes!$J47*STL_volumes!$K47,0)</f>
        <v>0</v>
      </c>
      <c r="X47" s="285">
        <f>IF(X$11=IF($D47=$A$5, $D$5, IF(OR($D47="ESV observed compliance", $D47 = $A$7),$D$7, $D$6)), SUMPRODUCT(STL_volumes!$Q47:$U47,STL_volumes!$Q$13:$U$13)+STL_volumes!$O47,0)</f>
        <v>0</v>
      </c>
      <c r="Y47" s="286">
        <f>IF(Y$11=$D$6, STL_volumes!$M47,0)</f>
        <v>0</v>
      </c>
      <c r="Z47" s="285">
        <f>IF(Z$11=$D$6, STL_volumes!$J47*STL_volumes!$K47,0)</f>
        <v>0</v>
      </c>
      <c r="AA47" s="285">
        <f>IF(AA$11=IF($D47=$A$5, $D$5, IF(OR($D47="ESV observed compliance", $D47 = $A$7),$D$7, $D$6)), SUMPRODUCT(STL_volumes!$Q47:$U47,STL_volumes!$Q$13:$U$13)+STL_volumes!$O47,0)</f>
        <v>0</v>
      </c>
      <c r="AB47" s="286">
        <f>IF(AB$11=$D$6, STL_volumes!$M47,0)</f>
        <v>0</v>
      </c>
      <c r="AC47" s="131"/>
      <c r="AD47" s="287">
        <f t="shared" si="25"/>
        <v>0</v>
      </c>
      <c r="AE47" s="287">
        <f t="shared" si="25"/>
        <v>0</v>
      </c>
      <c r="AF47" s="287">
        <f t="shared" ca="1" si="25"/>
        <v>65730.073657589994</v>
      </c>
      <c r="AG47" s="287">
        <f t="shared" si="25"/>
        <v>0</v>
      </c>
      <c r="AH47" s="287">
        <f t="shared" si="25"/>
        <v>0</v>
      </c>
      <c r="AI47" s="287">
        <f t="shared" si="25"/>
        <v>0</v>
      </c>
      <c r="AJ47" s="287">
        <f t="shared" si="25"/>
        <v>0</v>
      </c>
      <c r="AK47" s="131"/>
      <c r="AL47" s="287">
        <f t="shared" ca="1" si="27"/>
        <v>65730.073657589994</v>
      </c>
    </row>
    <row r="48" spans="1:38">
      <c r="D48" s="265" t="s">
        <v>22</v>
      </c>
      <c r="F48" s="12"/>
      <c r="G48" s="103"/>
      <c r="H48" s="288">
        <f>IF(H$11=$D$6, STL_volumes!$J48*STL_volumes!$K48,0)</f>
        <v>0</v>
      </c>
      <c r="I48" s="285">
        <f>IF(I$11=IF($D48=$A$5, $D$5, IF(OR($D48="ESV observed compliance", $D48 = $A$7),$D$7, $D$6)), SUMPRODUCT(STL_volumes!$Q48:$U48,STL_volumes!$Q$13:$U$13)+STL_volumes!$O48,0)</f>
        <v>0</v>
      </c>
      <c r="J48" s="286">
        <f>IF(J$11=$D$6, STL_volumes!$M48,0)</f>
        <v>0</v>
      </c>
      <c r="K48" s="285">
        <f>IF(K$11=$D$6, STL_volumes!$J48*STL_volumes!$K48,0)</f>
        <v>0</v>
      </c>
      <c r="L48" s="285">
        <f>IF(L$11=IF($D48=$A$5, $D$5, IF(OR($D48="ESV observed compliance", $D48 = $A$7),$D$7, $D$6)), SUMPRODUCT(STL_volumes!$Q48:$U48,STL_volumes!$Q$13:$U$13)+STL_volumes!$O48,0)</f>
        <v>0</v>
      </c>
      <c r="M48" s="286">
        <f>IF(M$11=$D$6, STL_volumes!$M48,0)</f>
        <v>0</v>
      </c>
      <c r="N48" s="285">
        <f>IF(N$11=$D$6, STL_volumes!$J48*STL_volumes!$K48,0)</f>
        <v>0</v>
      </c>
      <c r="O48" s="285">
        <f ca="1">IF(O$11=IF($D48=$A$5, $D$5, IF(OR($D48="ESV observed compliance", $D48 = $A$7),$D$7, $D$6)), SUMPRODUCT(STL_volumes!$Q48:$U48,STL_volumes!$Q$13:$U$13)+STL_volumes!$O48,0)</f>
        <v>0</v>
      </c>
      <c r="P48" s="286">
        <f>IF(P$11=$D$6, STL_volumes!$M48,0)</f>
        <v>0</v>
      </c>
      <c r="Q48" s="285">
        <f>IF(Q$11=$D$6, STL_volumes!$J48*STL_volumes!$K48,0)</f>
        <v>0</v>
      </c>
      <c r="R48" s="285">
        <f>IF(R$11=IF($D48=$A$5, $D$5, IF(OR($D48="ESV observed compliance", $D48 = $A$7),$D$7, $D$6)), SUMPRODUCT(STL_volumes!$Q48:$U48,STL_volumes!$Q$13:$U$13)+STL_volumes!$O48,0)</f>
        <v>0</v>
      </c>
      <c r="S48" s="286">
        <f>IF(S$11=$D$6, STL_volumes!$M48,0)</f>
        <v>0</v>
      </c>
      <c r="T48" s="285">
        <f>IF(T$11=$D$6, STL_volumes!$J48*STL_volumes!$K48,0)</f>
        <v>0</v>
      </c>
      <c r="U48" s="285">
        <f>IF(U$11=IF($D48=$A$5, $D$5, IF(OR($D48="ESV observed compliance", $D48 = $A$7),$D$7, $D$6)), SUMPRODUCT(STL_volumes!$Q48:$U48,STL_volumes!$Q$13:$U$13)+STL_volumes!$O48,0)</f>
        <v>0</v>
      </c>
      <c r="V48" s="286">
        <f>IF(V$11=$D$6, STL_volumes!$M48,0)</f>
        <v>0</v>
      </c>
      <c r="W48" s="285">
        <f>IF(W$11=$D$6, STL_volumes!$J48*STL_volumes!$K48,0)</f>
        <v>0</v>
      </c>
      <c r="X48" s="285">
        <f>IF(X$11=IF($D48=$A$5, $D$5, IF(OR($D48="ESV observed compliance", $D48 = $A$7),$D$7, $D$6)), SUMPRODUCT(STL_volumes!$Q48:$U48,STL_volumes!$Q$13:$U$13)+STL_volumes!$O48,0)</f>
        <v>0</v>
      </c>
      <c r="Y48" s="286">
        <f>IF(Y$11=$D$6, STL_volumes!$M48,0)</f>
        <v>0</v>
      </c>
      <c r="Z48" s="285">
        <f>IF(Z$11=$D$6, STL_volumes!$J48*STL_volumes!$K48,0)</f>
        <v>0</v>
      </c>
      <c r="AA48" s="285">
        <f>IF(AA$11=IF($D48=$A$5, $D$5, IF(OR($D48="ESV observed compliance", $D48 = $A$7),$D$7, $D$6)), SUMPRODUCT(STL_volumes!$Q48:$U48,STL_volumes!$Q$13:$U$13)+STL_volumes!$O48,0)</f>
        <v>0</v>
      </c>
      <c r="AB48" s="286">
        <f>IF(AB$11=$D$6, STL_volumes!$M48,0)</f>
        <v>0</v>
      </c>
      <c r="AC48" s="131"/>
      <c r="AD48" s="287">
        <f t="shared" ref="AD48:AJ61" si="28">SUMIF($H$11:$AB$11,AD$11, $H48:$AB48)</f>
        <v>0</v>
      </c>
      <c r="AE48" s="287">
        <f t="shared" si="28"/>
        <v>0</v>
      </c>
      <c r="AF48" s="287">
        <f t="shared" ca="1" si="28"/>
        <v>0</v>
      </c>
      <c r="AG48" s="287">
        <f t="shared" si="28"/>
        <v>0</v>
      </c>
      <c r="AH48" s="287">
        <f t="shared" si="28"/>
        <v>0</v>
      </c>
      <c r="AI48" s="287">
        <f t="shared" si="28"/>
        <v>0</v>
      </c>
      <c r="AJ48" s="287">
        <f t="shared" si="28"/>
        <v>0</v>
      </c>
      <c r="AK48" s="131"/>
      <c r="AL48" s="287">
        <f t="shared" ref="AL48:AL61" ca="1" si="29">SUM(AD48:AJ48)</f>
        <v>0</v>
      </c>
    </row>
    <row r="49" spans="1:16373">
      <c r="D49" s="265" t="s">
        <v>12</v>
      </c>
      <c r="F49" s="12"/>
      <c r="G49" s="103"/>
      <c r="H49" s="288">
        <f>IF(H$11=$D$6, STL_volumes!$J49*STL_volumes!$K49,0)</f>
        <v>0</v>
      </c>
      <c r="I49" s="285">
        <f>IF(I$11=IF($D49=$A$5, $D$5, IF(OR($D49="ESV observed compliance", $D49 = $A$7),$D$7, $D$6)), SUMPRODUCT(STL_volumes!$Q49:$U49,STL_volumes!$Q$13:$U$13)+STL_volumes!$O49,0)</f>
        <v>0</v>
      </c>
      <c r="J49" s="286">
        <f>IF(J$11=$D$6, STL_volumes!$M49,0)</f>
        <v>0</v>
      </c>
      <c r="K49" s="285">
        <f>IF(K$11=$D$6, STL_volumes!$J49*STL_volumes!$K49,0)</f>
        <v>0</v>
      </c>
      <c r="L49" s="285">
        <f>IF(L$11=IF($D49=$A$5, $D$5, IF(OR($D49="ESV observed compliance", $D49 = $A$7),$D$7, $D$6)), SUMPRODUCT(STL_volumes!$Q49:$U49,STL_volumes!$Q$13:$U$13)+STL_volumes!$O49,0)</f>
        <v>0</v>
      </c>
      <c r="M49" s="286">
        <f>IF(M$11=$D$6, STL_volumes!$M49,0)</f>
        <v>0</v>
      </c>
      <c r="N49" s="285">
        <f>IF(N$11=$D$6, STL_volumes!$J49*STL_volumes!$K49,0)</f>
        <v>618353.49858546327</v>
      </c>
      <c r="O49" s="285">
        <f ca="1">IF(O$11=IF($D49=$A$5, $D$5, IF(OR($D49="ESV observed compliance", $D49 = $A$7),$D$7, $D$6)), SUMPRODUCT(STL_volumes!$Q49:$U49,STL_volumes!$Q$13:$U$13)+STL_volumes!$O49,0)</f>
        <v>0</v>
      </c>
      <c r="P49" s="286">
        <f>IF(P$11=$D$6, STL_volumes!$M49,0)</f>
        <v>0</v>
      </c>
      <c r="Q49" s="285">
        <f>IF(Q$11=$D$6, STL_volumes!$J49*STL_volumes!$K49,0)</f>
        <v>0</v>
      </c>
      <c r="R49" s="285">
        <f>IF(R$11=IF($D49=$A$5, $D$5, IF(OR($D49="ESV observed compliance", $D49 = $A$7),$D$7, $D$6)), SUMPRODUCT(STL_volumes!$Q49:$U49,STL_volumes!$Q$13:$U$13)+STL_volumes!$O49,0)</f>
        <v>0</v>
      </c>
      <c r="S49" s="286">
        <f>IF(S$11=$D$6, STL_volumes!$M49,0)</f>
        <v>0</v>
      </c>
      <c r="T49" s="285">
        <f>IF(T$11=$D$6, STL_volumes!$J49*STL_volumes!$K49,0)</f>
        <v>0</v>
      </c>
      <c r="U49" s="285">
        <f>IF(U$11=IF($D49=$A$5, $D$5, IF(OR($D49="ESV observed compliance", $D49 = $A$7),$D$7, $D$6)), SUMPRODUCT(STL_volumes!$Q49:$U49,STL_volumes!$Q$13:$U$13)+STL_volumes!$O49,0)</f>
        <v>0</v>
      </c>
      <c r="V49" s="286">
        <f>IF(V$11=$D$6, STL_volumes!$M49,0)</f>
        <v>0</v>
      </c>
      <c r="W49" s="285">
        <f>IF(W$11=$D$6, STL_volumes!$J49*STL_volumes!$K49,0)</f>
        <v>0</v>
      </c>
      <c r="X49" s="285">
        <f>IF(X$11=IF($D49=$A$5, $D$5, IF(OR($D49="ESV observed compliance", $D49 = $A$7),$D$7, $D$6)), SUMPRODUCT(STL_volumes!$Q49:$U49,STL_volumes!$Q$13:$U$13)+STL_volumes!$O49,0)</f>
        <v>0</v>
      </c>
      <c r="Y49" s="286">
        <f>IF(Y$11=$D$6, STL_volumes!$M49,0)</f>
        <v>0</v>
      </c>
      <c r="Z49" s="285">
        <f>IF(Z$11=$D$6, STL_volumes!$J49*STL_volumes!$K49,0)</f>
        <v>0</v>
      </c>
      <c r="AA49" s="285">
        <f>IF(AA$11=IF($D49=$A$5, $D$5, IF(OR($D49="ESV observed compliance", $D49 = $A$7),$D$7, $D$6)), SUMPRODUCT(STL_volumes!$Q49:$U49,STL_volumes!$Q$13:$U$13)+STL_volumes!$O49,0)</f>
        <v>0</v>
      </c>
      <c r="AB49" s="286">
        <f>IF(AB$11=$D$6, STL_volumes!$M49,0)</f>
        <v>0</v>
      </c>
      <c r="AC49" s="131"/>
      <c r="AD49" s="287">
        <f t="shared" si="28"/>
        <v>0</v>
      </c>
      <c r="AE49" s="287">
        <f t="shared" si="28"/>
        <v>0</v>
      </c>
      <c r="AF49" s="287">
        <f t="shared" ca="1" si="28"/>
        <v>618353.49858546327</v>
      </c>
      <c r="AG49" s="287">
        <f t="shared" si="28"/>
        <v>0</v>
      </c>
      <c r="AH49" s="287">
        <f t="shared" si="28"/>
        <v>0</v>
      </c>
      <c r="AI49" s="287">
        <f t="shared" si="28"/>
        <v>0</v>
      </c>
      <c r="AJ49" s="287">
        <f t="shared" si="28"/>
        <v>0</v>
      </c>
      <c r="AK49" s="131"/>
      <c r="AL49" s="287">
        <f t="shared" ca="1" si="29"/>
        <v>618353.49858546327</v>
      </c>
    </row>
    <row r="50" spans="1:16373">
      <c r="D50" s="265" t="s">
        <v>13</v>
      </c>
      <c r="F50" s="12"/>
      <c r="G50" s="103"/>
      <c r="H50" s="288">
        <f>IF(H$11=$D$6, STL_volumes!$J50*STL_volumes!$K50,0)</f>
        <v>0</v>
      </c>
      <c r="I50" s="285">
        <f>IF(I$11=IF($D50=$A$5, $D$5, IF(OR($D50="ESV observed compliance", $D50 = $A$7),$D$7, $D$6)), SUMPRODUCT(STL_volumes!$Q50:$U50,STL_volumes!$Q$13:$U$13)+STL_volumes!$O50,0)</f>
        <v>0</v>
      </c>
      <c r="J50" s="286">
        <f>IF(J$11=$D$6, STL_volumes!$M50,0)</f>
        <v>0</v>
      </c>
      <c r="K50" s="285">
        <f>IF(K$11=$D$6, STL_volumes!$J50*STL_volumes!$K50,0)</f>
        <v>0</v>
      </c>
      <c r="L50" s="285">
        <f>IF(L$11=IF($D50=$A$5, $D$5, IF(OR($D50="ESV observed compliance", $D50 = $A$7),$D$7, $D$6)), SUMPRODUCT(STL_volumes!$Q50:$U50,STL_volumes!$Q$13:$U$13)+STL_volumes!$O50,0)</f>
        <v>0</v>
      </c>
      <c r="M50" s="286">
        <f>IF(M$11=$D$6, STL_volumes!$M50,0)</f>
        <v>0</v>
      </c>
      <c r="N50" s="285">
        <f>IF(N$11=$D$6, STL_volumes!$J50*STL_volumes!$K50,0)</f>
        <v>48307.303210549209</v>
      </c>
      <c r="O50" s="285">
        <f ca="1">IF(O$11=IF($D50=$A$5, $D$5, IF(OR($D50="ESV observed compliance", $D50 = $A$7),$D$7, $D$6)), SUMPRODUCT(STL_volumes!$Q50:$U50,STL_volumes!$Q$13:$U$13)+STL_volumes!$O50,0)</f>
        <v>0</v>
      </c>
      <c r="P50" s="286">
        <f>IF(P$11=$D$6, STL_volumes!$M50,0)</f>
        <v>0</v>
      </c>
      <c r="Q50" s="285">
        <f>IF(Q$11=$D$6, STL_volumes!$J50*STL_volumes!$K50,0)</f>
        <v>0</v>
      </c>
      <c r="R50" s="285">
        <f>IF(R$11=IF($D50=$A$5, $D$5, IF(OR($D50="ESV observed compliance", $D50 = $A$7),$D$7, $D$6)), SUMPRODUCT(STL_volumes!$Q50:$U50,STL_volumes!$Q$13:$U$13)+STL_volumes!$O50,0)</f>
        <v>0</v>
      </c>
      <c r="S50" s="286">
        <f>IF(S$11=$D$6, STL_volumes!$M50,0)</f>
        <v>0</v>
      </c>
      <c r="T50" s="285">
        <f>IF(T$11=$D$6, STL_volumes!$J50*STL_volumes!$K50,0)</f>
        <v>0</v>
      </c>
      <c r="U50" s="285">
        <f>IF(U$11=IF($D50=$A$5, $D$5, IF(OR($D50="ESV observed compliance", $D50 = $A$7),$D$7, $D$6)), SUMPRODUCT(STL_volumes!$Q50:$U50,STL_volumes!$Q$13:$U$13)+STL_volumes!$O50,0)</f>
        <v>0</v>
      </c>
      <c r="V50" s="286">
        <f>IF(V$11=$D$6, STL_volumes!$M50,0)</f>
        <v>0</v>
      </c>
      <c r="W50" s="285">
        <f>IF(W$11=$D$6, STL_volumes!$J50*STL_volumes!$K50,0)</f>
        <v>0</v>
      </c>
      <c r="X50" s="285">
        <f>IF(X$11=IF($D50=$A$5, $D$5, IF(OR($D50="ESV observed compliance", $D50 = $A$7),$D$7, $D$6)), SUMPRODUCT(STL_volumes!$Q50:$U50,STL_volumes!$Q$13:$U$13)+STL_volumes!$O50,0)</f>
        <v>0</v>
      </c>
      <c r="Y50" s="286">
        <f>IF(Y$11=$D$6, STL_volumes!$M50,0)</f>
        <v>0</v>
      </c>
      <c r="Z50" s="285">
        <f>IF(Z$11=$D$6, STL_volumes!$J50*STL_volumes!$K50,0)</f>
        <v>0</v>
      </c>
      <c r="AA50" s="285">
        <f>IF(AA$11=IF($D50=$A$5, $D$5, IF(OR($D50="ESV observed compliance", $D50 = $A$7),$D$7, $D$6)), SUMPRODUCT(STL_volumes!$Q50:$U50,STL_volumes!$Q$13:$U$13)+STL_volumes!$O50,0)</f>
        <v>0</v>
      </c>
      <c r="AB50" s="286">
        <f>IF(AB$11=$D$6, STL_volumes!$M50,0)</f>
        <v>0</v>
      </c>
      <c r="AC50" s="131"/>
      <c r="AD50" s="287">
        <f t="shared" si="28"/>
        <v>0</v>
      </c>
      <c r="AE50" s="287">
        <f t="shared" si="28"/>
        <v>0</v>
      </c>
      <c r="AF50" s="287">
        <f t="shared" ca="1" si="28"/>
        <v>48307.303210549209</v>
      </c>
      <c r="AG50" s="287">
        <f t="shared" si="28"/>
        <v>0</v>
      </c>
      <c r="AH50" s="287">
        <f t="shared" si="28"/>
        <v>0</v>
      </c>
      <c r="AI50" s="287">
        <f t="shared" si="28"/>
        <v>0</v>
      </c>
      <c r="AJ50" s="287">
        <f t="shared" si="28"/>
        <v>0</v>
      </c>
      <c r="AK50" s="131"/>
      <c r="AL50" s="287">
        <f t="shared" ca="1" si="29"/>
        <v>48307.303210549209</v>
      </c>
    </row>
    <row r="51" spans="1:16373">
      <c r="D51" s="265" t="s">
        <v>181</v>
      </c>
      <c r="F51" s="12"/>
      <c r="G51" s="103"/>
      <c r="H51" s="288">
        <f>IF(H$11=$D$6, STL_volumes!$J51*STL_volumes!$K51,0)</f>
        <v>0</v>
      </c>
      <c r="I51" s="285">
        <f>IF(I$11=IF($D51=$A$5, $D$5, IF(OR($D51="ESV observed compliance", $D51 = $A$7),$D$7, $D$6)), SUMPRODUCT(STL_volumes!$Q51:$U51,STL_volumes!$Q$13:$U$13)+STL_volumes!$O51,0)</f>
        <v>0</v>
      </c>
      <c r="J51" s="286">
        <f>IF(J$11=$D$6, STL_volumes!$M51,0)</f>
        <v>0</v>
      </c>
      <c r="K51" s="285">
        <f>IF(K$11=$D$6, STL_volumes!$J51*STL_volumes!$K51,0)</f>
        <v>0</v>
      </c>
      <c r="L51" s="285">
        <f>IF(L$11=IF($D51=$A$5, $D$5, IF(OR($D51="ESV observed compliance", $D51 = $A$7),$D$7, $D$6)), SUMPRODUCT(STL_volumes!$Q51:$U51,STL_volumes!$Q$13:$U$13)+STL_volumes!$O51,0)</f>
        <v>0</v>
      </c>
      <c r="M51" s="286">
        <f>IF(M$11=$D$6, STL_volumes!$M51,0)</f>
        <v>0</v>
      </c>
      <c r="N51" s="285">
        <f>IF(N$11=$D$6, STL_volumes!$J51*STL_volumes!$K51,0)</f>
        <v>840356.90970443888</v>
      </c>
      <c r="O51" s="285">
        <f ca="1">IF(O$11=IF($D51=$A$5, $D$5, IF(OR($D51="ESV observed compliance", $D51 = $A$7),$D$7, $D$6)), SUMPRODUCT(STL_volumes!$Q51:$U51,STL_volumes!$Q$13:$U$13)+STL_volumes!$O51,0)</f>
        <v>0</v>
      </c>
      <c r="P51" s="286">
        <f>IF(P$11=$D$6, STL_volumes!$M51,0)</f>
        <v>0</v>
      </c>
      <c r="Q51" s="285">
        <f>IF(Q$11=$D$6, STL_volumes!$J51*STL_volumes!$K51,0)</f>
        <v>0</v>
      </c>
      <c r="R51" s="285">
        <f>IF(R$11=IF($D51=$A$5, $D$5, IF(OR($D51="ESV observed compliance", $D51 = $A$7),$D$7, $D$6)), SUMPRODUCT(STL_volumes!$Q51:$U51,STL_volumes!$Q$13:$U$13)+STL_volumes!$O51,0)</f>
        <v>0</v>
      </c>
      <c r="S51" s="286">
        <f>IF(S$11=$D$6, STL_volumes!$M51,0)</f>
        <v>0</v>
      </c>
      <c r="T51" s="285">
        <f>IF(T$11=$D$6, STL_volumes!$J51*STL_volumes!$K51,0)</f>
        <v>0</v>
      </c>
      <c r="U51" s="285">
        <f>IF(U$11=IF($D51=$A$5, $D$5, IF(OR($D51="ESV observed compliance", $D51 = $A$7),$D$7, $D$6)), SUMPRODUCT(STL_volumes!$Q51:$U51,STL_volumes!$Q$13:$U$13)+STL_volumes!$O51,0)</f>
        <v>0</v>
      </c>
      <c r="V51" s="286">
        <f>IF(V$11=$D$6, STL_volumes!$M51,0)</f>
        <v>0</v>
      </c>
      <c r="W51" s="285">
        <f>IF(W$11=$D$6, STL_volumes!$J51*STL_volumes!$K51,0)</f>
        <v>0</v>
      </c>
      <c r="X51" s="285">
        <f>IF(X$11=IF($D51=$A$5, $D$5, IF(OR($D51="ESV observed compliance", $D51 = $A$7),$D$7, $D$6)), SUMPRODUCT(STL_volumes!$Q51:$U51,STL_volumes!$Q$13:$U$13)+STL_volumes!$O51,0)</f>
        <v>0</v>
      </c>
      <c r="Y51" s="286">
        <f>IF(Y$11=$D$6, STL_volumes!$M51,0)</f>
        <v>0</v>
      </c>
      <c r="Z51" s="285">
        <f>IF(Z$11=$D$6, STL_volumes!$J51*STL_volumes!$K51,0)</f>
        <v>0</v>
      </c>
      <c r="AA51" s="285">
        <f>IF(AA$11=IF($D51=$A$5, $D$5, IF(OR($D51="ESV observed compliance", $D51 = $A$7),$D$7, $D$6)), SUMPRODUCT(STL_volumes!$Q51:$U51,STL_volumes!$Q$13:$U$13)+STL_volumes!$O51,0)</f>
        <v>0</v>
      </c>
      <c r="AB51" s="286">
        <f>IF(AB$11=$D$6, STL_volumes!$M51,0)</f>
        <v>0</v>
      </c>
      <c r="AC51" s="131"/>
      <c r="AD51" s="287">
        <f t="shared" si="28"/>
        <v>0</v>
      </c>
      <c r="AE51" s="287">
        <f t="shared" si="28"/>
        <v>0</v>
      </c>
      <c r="AF51" s="287">
        <f t="shared" ca="1" si="28"/>
        <v>840356.90970443888</v>
      </c>
      <c r="AG51" s="287">
        <f t="shared" si="28"/>
        <v>0</v>
      </c>
      <c r="AH51" s="287">
        <f t="shared" si="28"/>
        <v>0</v>
      </c>
      <c r="AI51" s="287">
        <f t="shared" si="28"/>
        <v>0</v>
      </c>
      <c r="AJ51" s="287">
        <f t="shared" si="28"/>
        <v>0</v>
      </c>
      <c r="AK51" s="131"/>
      <c r="AL51" s="287">
        <f t="shared" ca="1" si="29"/>
        <v>840356.90970443888</v>
      </c>
    </row>
    <row r="52" spans="1:16373">
      <c r="D52" t="s">
        <v>50</v>
      </c>
      <c r="F52" s="12"/>
      <c r="G52" s="103"/>
      <c r="H52" s="288">
        <f>IF(H$11=$D$6, STL_volumes!$J52*STL_volumes!$K52,0)</f>
        <v>0</v>
      </c>
      <c r="I52" s="285">
        <f>IF(I$11=IF($D52=$A$5, $D$5, IF(OR($D52="ESV observed compliance", $D52 = $A$7),$D$7, $D$6)), SUMPRODUCT(STL_volumes!$Q52:$U52,STL_volumes!$Q$13:$U$13)+STL_volumes!$O52,0)</f>
        <v>0</v>
      </c>
      <c r="J52" s="286">
        <f>IF(J$11=$D$6, STL_volumes!$M52,0)</f>
        <v>0</v>
      </c>
      <c r="K52" s="285">
        <f>IF(K$11=$D$6, STL_volumes!$J52*STL_volumes!$K52,0)</f>
        <v>0</v>
      </c>
      <c r="L52" s="285">
        <f>IF(L$11=IF($D52=$A$5, $D$5, IF(OR($D52="ESV observed compliance", $D52 = $A$7),$D$7, $D$6)), SUMPRODUCT(STL_volumes!$Q52:$U52,STL_volumes!$Q$13:$U$13)+STL_volumes!$O52,0)</f>
        <v>0</v>
      </c>
      <c r="M52" s="286">
        <f>IF(M$11=$D$6, STL_volumes!$M52,0)</f>
        <v>0</v>
      </c>
      <c r="N52" s="285">
        <f>IF(N$11=$D$6, STL_volumes!$J52*STL_volumes!$K52,0)</f>
        <v>0</v>
      </c>
      <c r="O52" s="285">
        <f ca="1">IF(O$11=IF($D52=$A$5, $D$5, IF(OR($D52="ESV observed compliance", $D52 = $A$7),$D$7, $D$6)), SUMPRODUCT(STL_volumes!$Q52:$U52,STL_volumes!$Q$13:$U$13)+STL_volumes!$O52,0)</f>
        <v>0</v>
      </c>
      <c r="P52" s="286">
        <f>IF(P$11=$D$6, STL_volumes!$M52,0)</f>
        <v>0</v>
      </c>
      <c r="Q52" s="285">
        <f>IF(Q$11=$D$6, STL_volumes!$J52*STL_volumes!$K52,0)</f>
        <v>0</v>
      </c>
      <c r="R52" s="285">
        <f>IF(R$11=IF($D52=$A$5, $D$5, IF(OR($D52="ESV observed compliance", $D52 = $A$7),$D$7, $D$6)), SUMPRODUCT(STL_volumes!$Q52:$U52,STL_volumes!$Q$13:$U$13)+STL_volumes!$O52,0)</f>
        <v>0</v>
      </c>
      <c r="S52" s="286">
        <f>IF(S$11=$D$6, STL_volumes!$M52,0)</f>
        <v>0</v>
      </c>
      <c r="T52" s="285">
        <f>IF(T$11=$D$6, STL_volumes!$J52*STL_volumes!$K52,0)</f>
        <v>0</v>
      </c>
      <c r="U52" s="285">
        <f>IF(U$11=IF($D52=$A$5, $D$5, IF(OR($D52="ESV observed compliance", $D52 = $A$7),$D$7, $D$6)), SUMPRODUCT(STL_volumes!$Q52:$U52,STL_volumes!$Q$13:$U$13)+STL_volumes!$O52,0)</f>
        <v>0</v>
      </c>
      <c r="V52" s="286">
        <f>IF(V$11=$D$6, STL_volumes!$M52,0)</f>
        <v>0</v>
      </c>
      <c r="W52" s="285">
        <f>IF(W$11=$D$6, STL_volumes!$J52*STL_volumes!$K52,0)</f>
        <v>0</v>
      </c>
      <c r="X52" s="285">
        <f>IF(X$11=IF($D52=$A$5, $D$5, IF(OR($D52="ESV observed compliance", $D52 = $A$7),$D$7, $D$6)), SUMPRODUCT(STL_volumes!$Q52:$U52,STL_volumes!$Q$13:$U$13)+STL_volumes!$O52,0)</f>
        <v>0</v>
      </c>
      <c r="Y52" s="286">
        <f>IF(Y$11=$D$6, STL_volumes!$M52,0)</f>
        <v>0</v>
      </c>
      <c r="Z52" s="285">
        <f>IF(Z$11=$D$6, STL_volumes!$J52*STL_volumes!$K52,0)</f>
        <v>0</v>
      </c>
      <c r="AA52" s="285">
        <f>IF(AA$11=IF($D52=$A$5, $D$5, IF(OR($D52="ESV observed compliance", $D52 = $A$7),$D$7, $D$6)), SUMPRODUCT(STL_volumes!$Q52:$U52,STL_volumes!$Q$13:$U$13)+STL_volumes!$O52,0)</f>
        <v>0</v>
      </c>
      <c r="AB52" s="286">
        <f>IF(AB$11=$D$6, STL_volumes!$M52,0)</f>
        <v>0</v>
      </c>
      <c r="AC52" s="131"/>
      <c r="AD52" s="287">
        <f t="shared" si="28"/>
        <v>0</v>
      </c>
      <c r="AE52" s="287">
        <f t="shared" si="28"/>
        <v>0</v>
      </c>
      <c r="AF52" s="287">
        <f t="shared" ca="1" si="28"/>
        <v>0</v>
      </c>
      <c r="AG52" s="287">
        <f t="shared" si="28"/>
        <v>0</v>
      </c>
      <c r="AH52" s="287">
        <f t="shared" si="28"/>
        <v>0</v>
      </c>
      <c r="AI52" s="287">
        <f t="shared" si="28"/>
        <v>0</v>
      </c>
      <c r="AJ52" s="287">
        <f t="shared" si="28"/>
        <v>0</v>
      </c>
      <c r="AK52" s="131"/>
      <c r="AL52" s="287">
        <f t="shared" ca="1" si="29"/>
        <v>0</v>
      </c>
    </row>
    <row r="53" spans="1:16373">
      <c r="D53" t="s">
        <v>14</v>
      </c>
      <c r="F53" s="12"/>
      <c r="G53" s="103"/>
      <c r="H53" s="288">
        <f>IF(H$11=$D$6, STL_volumes!$J53*STL_volumes!$K53,0)</f>
        <v>0</v>
      </c>
      <c r="I53" s="285">
        <f>IF(I$11=IF($D53=$A$5, $D$5, IF(OR($D53="ESV observed compliance", $D53 = $A$7),$D$7, $D$6)), SUMPRODUCT(STL_volumes!$Q53:$U53,STL_volumes!$Q$13:$U$13)+STL_volumes!$O53,0)</f>
        <v>0</v>
      </c>
      <c r="J53" s="286">
        <f>IF(J$11=$D$6, STL_volumes!$M53,0)</f>
        <v>0</v>
      </c>
      <c r="K53" s="285">
        <f>IF(K$11=$D$6, STL_volumes!$J53*STL_volumes!$K53,0)</f>
        <v>0</v>
      </c>
      <c r="L53" s="285">
        <f>IF(L$11=IF($D53=$A$5, $D$5, IF(OR($D53="ESV observed compliance", $D53 = $A$7),$D$7, $D$6)), SUMPRODUCT(STL_volumes!$Q53:$U53,STL_volumes!$Q$13:$U$13)+STL_volumes!$O53,0)</f>
        <v>0</v>
      </c>
      <c r="M53" s="286">
        <f>IF(M$11=$D$6, STL_volumes!$M53,0)</f>
        <v>0</v>
      </c>
      <c r="N53" s="285">
        <f>IF(N$11=$D$6, STL_volumes!$J53*STL_volumes!$K53,0)</f>
        <v>16521.039156290524</v>
      </c>
      <c r="O53" s="285">
        <f ca="1">IF(O$11=IF($D53=$A$5, $D$5, IF(OR($D53="ESV observed compliance", $D53 = $A$7),$D$7, $D$6)), SUMPRODUCT(STL_volumes!$Q53:$U53,STL_volumes!$Q$13:$U$13)+STL_volumes!$O53,0)</f>
        <v>0</v>
      </c>
      <c r="P53" s="286">
        <f>IF(P$11=$D$6, STL_volumes!$M53,0)</f>
        <v>0</v>
      </c>
      <c r="Q53" s="285">
        <f>IF(Q$11=$D$6, STL_volumes!$J53*STL_volumes!$K53,0)</f>
        <v>0</v>
      </c>
      <c r="R53" s="285">
        <f>IF(R$11=IF($D53=$A$5, $D$5, IF(OR($D53="ESV observed compliance", $D53 = $A$7),$D$7, $D$6)), SUMPRODUCT(STL_volumes!$Q53:$U53,STL_volumes!$Q$13:$U$13)+STL_volumes!$O53,0)</f>
        <v>0</v>
      </c>
      <c r="S53" s="286">
        <f>IF(S$11=$D$6, STL_volumes!$M53,0)</f>
        <v>0</v>
      </c>
      <c r="T53" s="285">
        <f>IF(T$11=$D$6, STL_volumes!$J53*STL_volumes!$K53,0)</f>
        <v>0</v>
      </c>
      <c r="U53" s="285">
        <f>IF(U$11=IF($D53=$A$5, $D$5, IF(OR($D53="ESV observed compliance", $D53 = $A$7),$D$7, $D$6)), SUMPRODUCT(STL_volumes!$Q53:$U53,STL_volumes!$Q$13:$U$13)+STL_volumes!$O53,0)</f>
        <v>0</v>
      </c>
      <c r="V53" s="286">
        <f>IF(V$11=$D$6, STL_volumes!$M53,0)</f>
        <v>0</v>
      </c>
      <c r="W53" s="285">
        <f>IF(W$11=$D$6, STL_volumes!$J53*STL_volumes!$K53,0)</f>
        <v>0</v>
      </c>
      <c r="X53" s="285">
        <f>IF(X$11=IF($D53=$A$5, $D$5, IF(OR($D53="ESV observed compliance", $D53 = $A$7),$D$7, $D$6)), SUMPRODUCT(STL_volumes!$Q53:$U53,STL_volumes!$Q$13:$U$13)+STL_volumes!$O53,0)</f>
        <v>0</v>
      </c>
      <c r="Y53" s="286">
        <f>IF(Y$11=$D$6, STL_volumes!$M53,0)</f>
        <v>0</v>
      </c>
      <c r="Z53" s="285">
        <f>IF(Z$11=$D$6, STL_volumes!$J53*STL_volumes!$K53,0)</f>
        <v>0</v>
      </c>
      <c r="AA53" s="285">
        <f>IF(AA$11=IF($D53=$A$5, $D$5, IF(OR($D53="ESV observed compliance", $D53 = $A$7),$D$7, $D$6)), SUMPRODUCT(STL_volumes!$Q53:$U53,STL_volumes!$Q$13:$U$13)+STL_volumes!$O53,0)</f>
        <v>0</v>
      </c>
      <c r="AB53" s="286">
        <f>IF(AB$11=$D$6, STL_volumes!$M53,0)</f>
        <v>0</v>
      </c>
      <c r="AC53" s="131"/>
      <c r="AD53" s="287">
        <f t="shared" si="28"/>
        <v>0</v>
      </c>
      <c r="AE53" s="287">
        <f t="shared" si="28"/>
        <v>0</v>
      </c>
      <c r="AF53" s="287">
        <f t="shared" ca="1" si="28"/>
        <v>16521.039156290524</v>
      </c>
      <c r="AG53" s="287">
        <f t="shared" si="28"/>
        <v>0</v>
      </c>
      <c r="AH53" s="287">
        <f t="shared" si="28"/>
        <v>0</v>
      </c>
      <c r="AI53" s="287">
        <f t="shared" si="28"/>
        <v>0</v>
      </c>
      <c r="AJ53" s="287">
        <f t="shared" si="28"/>
        <v>0</v>
      </c>
      <c r="AK53" s="131"/>
      <c r="AL53" s="287">
        <f t="shared" ca="1" si="29"/>
        <v>16521.039156290524</v>
      </c>
    </row>
    <row r="54" spans="1:16373" s="265" customFormat="1">
      <c r="D54" s="265" t="s">
        <v>168</v>
      </c>
      <c r="F54" s="12"/>
      <c r="G54" s="103"/>
      <c r="H54" s="288">
        <f>IF(H$11=$D$6, STL_volumes!$J54*STL_volumes!$K54,0)</f>
        <v>0</v>
      </c>
      <c r="I54" s="285">
        <f>IF(I$11=IF($D54=$A$5, $D$5, IF(OR($D54="ESV observed compliance", $D54 = $A$7),$D$7, $D$6)), SUMPRODUCT(STL_volumes!$Q54:$U54,STL_volumes!$Q$13:$U$13)+STL_volumes!$O54,0)</f>
        <v>0</v>
      </c>
      <c r="J54" s="286">
        <f>IF(J$11=$D$6, STL_volumes!$M54,0)</f>
        <v>0</v>
      </c>
      <c r="K54" s="285">
        <f>IF(K$11=$D$6, STL_volumes!$J54*STL_volumes!$K54,0)</f>
        <v>0</v>
      </c>
      <c r="L54" s="285">
        <f>IF(L$11=IF($D54=$A$5, $D$5, IF(OR($D54="ESV observed compliance", $D54 = $A$7),$D$7, $D$6)), SUMPRODUCT(STL_volumes!$Q54:$U54,STL_volumes!$Q$13:$U$13)+STL_volumes!$O54,0)</f>
        <v>0</v>
      </c>
      <c r="M54" s="286">
        <f>IF(M$11=$D$6, STL_volumes!$M54,0)</f>
        <v>0</v>
      </c>
      <c r="N54" s="285">
        <f>IF(N$11=$D$6, STL_volumes!$J54*STL_volumes!$K54,0)</f>
        <v>54953.676567189148</v>
      </c>
      <c r="O54" s="285">
        <f ca="1">IF(O$11=IF($D54=$A$5, $D$5, IF(OR($D54="ESV observed compliance", $D54 = $A$7),$D$7, $D$6)), SUMPRODUCT(STL_volumes!$Q54:$U54,STL_volumes!$Q$13:$U$13)+STL_volumes!$O54,0)</f>
        <v>0</v>
      </c>
      <c r="P54" s="286">
        <f>IF(P$11=$D$6, STL_volumes!$M54,0)</f>
        <v>0</v>
      </c>
      <c r="Q54" s="285">
        <f>IF(Q$11=$D$6, STL_volumes!$J54*STL_volumes!$K54,0)</f>
        <v>0</v>
      </c>
      <c r="R54" s="285">
        <f>IF(R$11=IF($D54=$A$5, $D$5, IF(OR($D54="ESV observed compliance", $D54 = $A$7),$D$7, $D$6)), SUMPRODUCT(STL_volumes!$Q54:$U54,STL_volumes!$Q$13:$U$13)+STL_volumes!$O54,0)</f>
        <v>0</v>
      </c>
      <c r="S54" s="286">
        <f>IF(S$11=$D$6, STL_volumes!$M54,0)</f>
        <v>0</v>
      </c>
      <c r="T54" s="285">
        <f>IF(T$11=$D$6, STL_volumes!$J54*STL_volumes!$K54,0)</f>
        <v>0</v>
      </c>
      <c r="U54" s="285">
        <f>IF(U$11=IF($D54=$A$5, $D$5, IF(OR($D54="ESV observed compliance", $D54 = $A$7),$D$7, $D$6)), SUMPRODUCT(STL_volumes!$Q54:$U54,STL_volumes!$Q$13:$U$13)+STL_volumes!$O54,0)</f>
        <v>0</v>
      </c>
      <c r="V54" s="286">
        <f>IF(V$11=$D$6, STL_volumes!$M54,0)</f>
        <v>0</v>
      </c>
      <c r="W54" s="285">
        <f>IF(W$11=$D$6, STL_volumes!$J54*STL_volumes!$K54,0)</f>
        <v>0</v>
      </c>
      <c r="X54" s="285">
        <f>IF(X$11=IF($D54=$A$5, $D$5, IF(OR($D54="ESV observed compliance", $D54 = $A$7),$D$7, $D$6)), SUMPRODUCT(STL_volumes!$Q54:$U54,STL_volumes!$Q$13:$U$13)+STL_volumes!$O54,0)</f>
        <v>0</v>
      </c>
      <c r="Y54" s="286">
        <f>IF(Y$11=$D$6, STL_volumes!$M54,0)</f>
        <v>0</v>
      </c>
      <c r="Z54" s="285">
        <f>IF(Z$11=$D$6, STL_volumes!$J54*STL_volumes!$K54,0)</f>
        <v>0</v>
      </c>
      <c r="AA54" s="285">
        <f>IF(AA$11=IF($D54=$A$5, $D$5, IF(OR($D54="ESV observed compliance", $D54 = $A$7),$D$7, $D$6)), SUMPRODUCT(STL_volumes!$Q54:$U54,STL_volumes!$Q$13:$U$13)+STL_volumes!$O54,0)</f>
        <v>0</v>
      </c>
      <c r="AB54" s="286">
        <f>IF(AB$11=$D$6, STL_volumes!$M54,0)</f>
        <v>0</v>
      </c>
      <c r="AC54" s="131"/>
      <c r="AD54" s="287">
        <f t="shared" si="28"/>
        <v>0</v>
      </c>
      <c r="AE54" s="287">
        <f t="shared" si="28"/>
        <v>0</v>
      </c>
      <c r="AF54" s="287">
        <f t="shared" ca="1" si="28"/>
        <v>54953.676567189148</v>
      </c>
      <c r="AG54" s="287">
        <f t="shared" si="28"/>
        <v>0</v>
      </c>
      <c r="AH54" s="287">
        <f t="shared" si="28"/>
        <v>0</v>
      </c>
      <c r="AI54" s="287">
        <f t="shared" si="28"/>
        <v>0</v>
      </c>
      <c r="AJ54" s="287">
        <f t="shared" si="28"/>
        <v>0</v>
      </c>
      <c r="AK54" s="131"/>
      <c r="AL54" s="287">
        <f t="shared" ca="1" si="29"/>
        <v>54953.676567189148</v>
      </c>
    </row>
    <row r="55" spans="1:16373" s="265" customFormat="1">
      <c r="D55" s="265" t="s">
        <v>169</v>
      </c>
      <c r="F55" s="12"/>
      <c r="G55" s="103"/>
      <c r="H55" s="288">
        <f>IF(H$11=$D$6, STL_volumes!$J55*STL_volumes!$K55,0)</f>
        <v>0</v>
      </c>
      <c r="I55" s="285">
        <f>IF(I$11=IF($D55=$A$5, $D$5, IF(OR($D55="ESV observed compliance", $D55 = $A$7),$D$7, $D$6)), SUMPRODUCT(STL_volumes!$Q55:$U55,STL_volumes!$Q$13:$U$13)+STL_volumes!$O55,0)</f>
        <v>0</v>
      </c>
      <c r="J55" s="286">
        <f>IF(J$11=$D$6, STL_volumes!$M55,0)</f>
        <v>0</v>
      </c>
      <c r="K55" s="285">
        <f>IF(K$11=$D$6, STL_volumes!$J55*STL_volumes!$K55,0)</f>
        <v>0</v>
      </c>
      <c r="L55" s="285">
        <f>IF(L$11=IF($D55=$A$5, $D$5, IF(OR($D55="ESV observed compliance", $D55 = $A$7),$D$7, $D$6)), SUMPRODUCT(STL_volumes!$Q55:$U55,STL_volumes!$Q$13:$U$13)+STL_volumes!$O55,0)</f>
        <v>0</v>
      </c>
      <c r="M55" s="286">
        <f>IF(M$11=$D$6, STL_volumes!$M55,0)</f>
        <v>0</v>
      </c>
      <c r="N55" s="285">
        <f>IF(N$11=$D$6, STL_volumes!$J55*STL_volumes!$K55,0)</f>
        <v>0</v>
      </c>
      <c r="O55" s="285">
        <f ca="1">IF(O$11=IF($D55=$A$5, $D$5, IF(OR($D55="ESV observed compliance", $D55 = $A$7),$D$7, $D$6)), SUMPRODUCT(STL_volumes!$Q55:$U55,STL_volumes!$Q$13:$U$13)+STL_volumes!$O55,0)</f>
        <v>0</v>
      </c>
      <c r="P55" s="286">
        <f>IF(P$11=$D$6, STL_volumes!$M55,0)</f>
        <v>0</v>
      </c>
      <c r="Q55" s="285">
        <f>IF(Q$11=$D$6, STL_volumes!$J55*STL_volumes!$K55,0)</f>
        <v>0</v>
      </c>
      <c r="R55" s="285">
        <f>IF(R$11=IF($D55=$A$5, $D$5, IF(OR($D55="ESV observed compliance", $D55 = $A$7),$D$7, $D$6)), SUMPRODUCT(STL_volumes!$Q55:$U55,STL_volumes!$Q$13:$U$13)+STL_volumes!$O55,0)</f>
        <v>0</v>
      </c>
      <c r="S55" s="286">
        <f>IF(S$11=$D$6, STL_volumes!$M55,0)</f>
        <v>0</v>
      </c>
      <c r="T55" s="285">
        <f>IF(T$11=$D$6, STL_volumes!$J55*STL_volumes!$K55,0)</f>
        <v>0</v>
      </c>
      <c r="U55" s="285">
        <f>IF(U$11=IF($D55=$A$5, $D$5, IF(OR($D55="ESV observed compliance", $D55 = $A$7),$D$7, $D$6)), SUMPRODUCT(STL_volumes!$Q55:$U55,STL_volumes!$Q$13:$U$13)+STL_volumes!$O55,0)</f>
        <v>0</v>
      </c>
      <c r="V55" s="286">
        <f>IF(V$11=$D$6, STL_volumes!$M55,0)</f>
        <v>0</v>
      </c>
      <c r="W55" s="285">
        <f>IF(W$11=$D$6, STL_volumes!$J55*STL_volumes!$K55,0)</f>
        <v>0</v>
      </c>
      <c r="X55" s="285">
        <f>IF(X$11=IF($D55=$A$5, $D$5, IF(OR($D55="ESV observed compliance", $D55 = $A$7),$D$7, $D$6)), SUMPRODUCT(STL_volumes!$Q55:$U55,STL_volumes!$Q$13:$U$13)+STL_volumes!$O55,0)</f>
        <v>0</v>
      </c>
      <c r="Y55" s="286">
        <f>IF(Y$11=$D$6, STL_volumes!$M55,0)</f>
        <v>0</v>
      </c>
      <c r="Z55" s="285">
        <f>IF(Z$11=$D$6, STL_volumes!$J55*STL_volumes!$K55,0)</f>
        <v>0</v>
      </c>
      <c r="AA55" s="285">
        <f>IF(AA$11=IF($D55=$A$5, $D$5, IF(OR($D55="ESV observed compliance", $D55 = $A$7),$D$7, $D$6)), SUMPRODUCT(STL_volumes!$Q55:$U55,STL_volumes!$Q$13:$U$13)+STL_volumes!$O55,0)</f>
        <v>0</v>
      </c>
      <c r="AB55" s="286">
        <f>IF(AB$11=$D$6, STL_volumes!$M55,0)</f>
        <v>0</v>
      </c>
      <c r="AC55" s="131"/>
      <c r="AD55" s="287">
        <f t="shared" si="28"/>
        <v>0</v>
      </c>
      <c r="AE55" s="287">
        <f t="shared" si="28"/>
        <v>0</v>
      </c>
      <c r="AF55" s="287">
        <f t="shared" ca="1" si="28"/>
        <v>0</v>
      </c>
      <c r="AG55" s="287">
        <f t="shared" si="28"/>
        <v>0</v>
      </c>
      <c r="AH55" s="287">
        <f t="shared" si="28"/>
        <v>0</v>
      </c>
      <c r="AI55" s="287">
        <f t="shared" si="28"/>
        <v>0</v>
      </c>
      <c r="AJ55" s="287">
        <f t="shared" si="28"/>
        <v>0</v>
      </c>
      <c r="AK55" s="131"/>
      <c r="AL55" s="287">
        <f t="shared" ca="1" si="29"/>
        <v>0</v>
      </c>
    </row>
    <row r="56" spans="1:16373" s="265" customFormat="1">
      <c r="F56" s="12"/>
      <c r="G56" s="103"/>
      <c r="H56" s="18"/>
      <c r="I56" s="18"/>
      <c r="J56" s="103"/>
      <c r="K56" s="18"/>
      <c r="L56" s="18"/>
      <c r="M56" s="103"/>
      <c r="N56" s="18"/>
      <c r="O56" s="18"/>
      <c r="P56" s="103"/>
      <c r="Q56" s="18"/>
      <c r="R56" s="18"/>
      <c r="S56" s="103"/>
      <c r="T56" s="18"/>
      <c r="U56" s="18"/>
      <c r="V56" s="103"/>
      <c r="W56" s="18"/>
      <c r="X56" s="18"/>
      <c r="Y56" s="103"/>
      <c r="Z56" s="18"/>
      <c r="AA56" s="18"/>
      <c r="AB56" s="103"/>
      <c r="AD56" s="110"/>
      <c r="AE56" s="110"/>
      <c r="AF56" s="110"/>
      <c r="AG56" s="110"/>
      <c r="AH56" s="110"/>
      <c r="AI56" s="110"/>
      <c r="AJ56" s="110"/>
      <c r="AL56" s="110"/>
    </row>
    <row r="57" spans="1:16373">
      <c r="D57" s="272" t="s">
        <v>186</v>
      </c>
      <c r="F57" s="12"/>
      <c r="G57" s="103"/>
      <c r="H57" s="288">
        <f>IF(H$11=$D$6, STL_volumes!$J57*STL_volumes!$K57,0)</f>
        <v>0</v>
      </c>
      <c r="I57" s="285">
        <f>IF(I$11=IF($D57=$A$5, $D$5, IF(OR($D57="ESV observed compliance", $D57 = $A$7),$D$7, $D$6)), SUMPRODUCT(STL_volumes!$Q57:$U57,STL_volumes!$Q$13:$U$13)+STL_volumes!$O57,0)</f>
        <v>0</v>
      </c>
      <c r="J57" s="286">
        <f>IF(J$11=$D$6, STL_volumes!$M57,0)</f>
        <v>0</v>
      </c>
      <c r="K57" s="285">
        <f>IF(K$11=$D$6, STL_volumes!$J57*STL_volumes!$K57,0)</f>
        <v>0</v>
      </c>
      <c r="L57" s="285">
        <f>IF(L$11=IF($D57=$A$5, $D$5, IF(OR($D57="ESV observed compliance", $D57 = $A$7),$D$7, $D$6)), SUMPRODUCT(STL_volumes!$Q57:$U57,STL_volumes!$Q$13:$U$13)+STL_volumes!$O57,0)</f>
        <v>0</v>
      </c>
      <c r="M57" s="286">
        <f>IF(M$11=$D$6, STL_volumes!$M57,0)</f>
        <v>0</v>
      </c>
      <c r="N57" s="285">
        <f>IF(N$11=$D$6, STL_volumes!$J57*STL_volumes!$K57,0)</f>
        <v>564011.45077313948</v>
      </c>
      <c r="O57" s="285">
        <f ca="1">IF(O$11=IF($D57=$A$5, $D$5, IF(OR($D57="ESV observed compliance", $D57 = $A$7),$D$7, $D$6)), SUMPRODUCT(STL_volumes!$Q57:$U57,STL_volumes!$Q$13:$U$13)+STL_volumes!$O57,0)</f>
        <v>0</v>
      </c>
      <c r="P57" s="286">
        <f>IF(P$11=$D$6, STL_volumes!$M57,0)</f>
        <v>0</v>
      </c>
      <c r="Q57" s="285">
        <f>IF(Q$11=$D$6, STL_volumes!$J57*STL_volumes!$K57,0)</f>
        <v>0</v>
      </c>
      <c r="R57" s="285">
        <f>IF(R$11=IF($D57=$A$5, $D$5, IF(OR($D57="ESV observed compliance", $D57 = $A$7),$D$7, $D$6)), SUMPRODUCT(STL_volumes!$Q57:$U57,STL_volumes!$Q$13:$U$13)+STL_volumes!$O57,0)</f>
        <v>0</v>
      </c>
      <c r="S57" s="286">
        <f>IF(S$11=$D$6, STL_volumes!$M57,0)</f>
        <v>0</v>
      </c>
      <c r="T57" s="285">
        <f>IF(T$11=$D$6, STL_volumes!$J57*STL_volumes!$K57,0)</f>
        <v>0</v>
      </c>
      <c r="U57" s="285">
        <f>IF(U$11=IF($D57=$A$5, $D$5, IF(OR($D57="ESV observed compliance", $D57 = $A$7),$D$7, $D$6)), SUMPRODUCT(STL_volumes!$Q57:$U57,STL_volumes!$Q$13:$U$13)+STL_volumes!$O57,0)</f>
        <v>0</v>
      </c>
      <c r="V57" s="286">
        <f>IF(V$11=$D$6, STL_volumes!$M57,0)</f>
        <v>0</v>
      </c>
      <c r="W57" s="285">
        <f>IF(W$11=$D$6, STL_volumes!$J57*STL_volumes!$K57,0)</f>
        <v>0</v>
      </c>
      <c r="X57" s="285">
        <f>IF(X$11=IF($D57=$A$5, $D$5, IF(OR($D57="ESV observed compliance", $D57 = $A$7),$D$7, $D$6)), SUMPRODUCT(STL_volumes!$Q57:$U57,STL_volumes!$Q$13:$U$13)+STL_volumes!$O57,0)</f>
        <v>0</v>
      </c>
      <c r="Y57" s="286">
        <f>IF(Y$11=$D$6, STL_volumes!$M57,0)</f>
        <v>0</v>
      </c>
      <c r="Z57" s="285">
        <f>IF(Z$11=$D$6, STL_volumes!$J57*STL_volumes!$K57,0)</f>
        <v>0</v>
      </c>
      <c r="AA57" s="285">
        <f>IF(AA$11=IF($D57=$A$5, $D$5, IF(OR($D57="ESV observed compliance", $D57 = $A$7),$D$7, $D$6)), SUMPRODUCT(STL_volumes!$Q57:$U57,STL_volumes!$Q$13:$U$13)+STL_volumes!$O57,0)</f>
        <v>0</v>
      </c>
      <c r="AB57" s="286">
        <f>IF(AB$11=$D$6, STL_volumes!$M57,0)</f>
        <v>0</v>
      </c>
      <c r="AC57" s="131"/>
      <c r="AD57" s="287">
        <f t="shared" si="28"/>
        <v>0</v>
      </c>
      <c r="AE57" s="287">
        <f t="shared" si="28"/>
        <v>0</v>
      </c>
      <c r="AF57" s="287">
        <f t="shared" ca="1" si="28"/>
        <v>564011.45077313948</v>
      </c>
      <c r="AG57" s="287">
        <f t="shared" si="28"/>
        <v>0</v>
      </c>
      <c r="AH57" s="287">
        <f t="shared" si="28"/>
        <v>0</v>
      </c>
      <c r="AI57" s="287">
        <f t="shared" si="28"/>
        <v>0</v>
      </c>
      <c r="AJ57" s="287">
        <f t="shared" si="28"/>
        <v>0</v>
      </c>
      <c r="AK57" s="131"/>
      <c r="AL57" s="287">
        <f t="shared" ca="1" si="29"/>
        <v>564011.45077313948</v>
      </c>
    </row>
    <row r="58" spans="1:16373">
      <c r="D58" s="272" t="s">
        <v>114</v>
      </c>
      <c r="F58" s="12"/>
      <c r="G58" s="103"/>
      <c r="H58" s="288">
        <f>IF(H$11=$D$6, STL_volumes!$J58*STL_volumes!$K58,0)</f>
        <v>0</v>
      </c>
      <c r="I58" s="285">
        <f>IF(I$11=IF($D58=$A$5, $D$5, IF(OR($D58="ESV observed compliance", $D58 = $A$7),$D$7, $D$6)), SUMPRODUCT(STL_volumes!$Q58:$U58,STL_volumes!$Q$13:$U$13)+STL_volumes!$O58,0)</f>
        <v>0</v>
      </c>
      <c r="J58" s="286">
        <f>IF(J$11=$D$6, STL_volumes!$M58,0)</f>
        <v>0</v>
      </c>
      <c r="K58" s="285">
        <f>IF(K$11=$D$6, STL_volumes!$J58*STL_volumes!$K58,0)</f>
        <v>0</v>
      </c>
      <c r="L58" s="285">
        <f>IF(L$11=IF($D58=$A$5, $D$5, IF(OR($D58="ESV observed compliance", $D58 = $A$7),$D$7, $D$6)), SUMPRODUCT(STL_volumes!$Q58:$U58,STL_volumes!$Q$13:$U$13)+STL_volumes!$O58,0)</f>
        <v>0</v>
      </c>
      <c r="M58" s="286">
        <f>IF(M$11=$D$6, STL_volumes!$M58,0)</f>
        <v>0</v>
      </c>
      <c r="N58" s="285">
        <f>IF(N$11=$D$6, STL_volumes!$J58*STL_volumes!$K58,0)</f>
        <v>1138057.0746411614</v>
      </c>
      <c r="O58" s="285">
        <f ca="1">IF(O$11=IF($D58=$A$5, $D$5, IF(OR($D58="ESV observed compliance", $D58 = $A$7),$D$7, $D$6)), SUMPRODUCT(STL_volumes!$Q58:$U58,STL_volumes!$Q$13:$U$13)+STL_volumes!$O58,0)</f>
        <v>1233681.6192145937</v>
      </c>
      <c r="P58" s="286">
        <f>IF(P$11=$D$6, STL_volumes!$M58,0)</f>
        <v>0</v>
      </c>
      <c r="Q58" s="285">
        <f>IF(Q$11=$D$6, STL_volumes!$J58*STL_volumes!$K58,0)</f>
        <v>0</v>
      </c>
      <c r="R58" s="285">
        <f>IF(R$11=IF($D58=$A$5, $D$5, IF(OR($D58="ESV observed compliance", $D58 = $A$7),$D$7, $D$6)), SUMPRODUCT(STL_volumes!$Q58:$U58,STL_volumes!$Q$13:$U$13)+STL_volumes!$O58,0)</f>
        <v>0</v>
      </c>
      <c r="S58" s="286">
        <f>IF(S$11=$D$6, STL_volumes!$M58,0)</f>
        <v>0</v>
      </c>
      <c r="T58" s="285">
        <f>IF(T$11=$D$6, STL_volumes!$J58*STL_volumes!$K58,0)</f>
        <v>0</v>
      </c>
      <c r="U58" s="285">
        <f>IF(U$11=IF($D58=$A$5, $D$5, IF(OR($D58="ESV observed compliance", $D58 = $A$7),$D$7, $D$6)), SUMPRODUCT(STL_volumes!$Q58:$U58,STL_volumes!$Q$13:$U$13)+STL_volumes!$O58,0)</f>
        <v>0</v>
      </c>
      <c r="V58" s="286">
        <f>IF(V$11=$D$6, STL_volumes!$M58,0)</f>
        <v>0</v>
      </c>
      <c r="W58" s="285">
        <f>IF(W$11=$D$6, STL_volumes!$J58*STL_volumes!$K58,0)</f>
        <v>0</v>
      </c>
      <c r="X58" s="285">
        <f>IF(X$11=IF($D58=$A$5, $D$5, IF(OR($D58="ESV observed compliance", $D58 = $A$7),$D$7, $D$6)), SUMPRODUCT(STL_volumes!$Q58:$U58,STL_volumes!$Q$13:$U$13)+STL_volumes!$O58,0)</f>
        <v>0</v>
      </c>
      <c r="Y58" s="286">
        <f>IF(Y$11=$D$6, STL_volumes!$M58,0)</f>
        <v>0</v>
      </c>
      <c r="Z58" s="285">
        <f>IF(Z$11=$D$6, STL_volumes!$J58*STL_volumes!$K58,0)</f>
        <v>0</v>
      </c>
      <c r="AA58" s="285">
        <f>IF(AA$11=IF($D58=$A$5, $D$5, IF(OR($D58="ESV observed compliance", $D58 = $A$7),$D$7, $D$6)), SUMPRODUCT(STL_volumes!$Q58:$U58,STL_volumes!$Q$13:$U$13)+STL_volumes!$O58,0)</f>
        <v>0</v>
      </c>
      <c r="AB58" s="286">
        <f>IF(AB$11=$D$6, STL_volumes!$M58,0)</f>
        <v>0</v>
      </c>
      <c r="AC58" s="131"/>
      <c r="AD58" s="287">
        <f t="shared" si="28"/>
        <v>0</v>
      </c>
      <c r="AE58" s="287">
        <f t="shared" si="28"/>
        <v>0</v>
      </c>
      <c r="AF58" s="287">
        <f t="shared" ca="1" si="28"/>
        <v>2371738.693855755</v>
      </c>
      <c r="AG58" s="287">
        <f t="shared" si="28"/>
        <v>0</v>
      </c>
      <c r="AH58" s="287">
        <f t="shared" si="28"/>
        <v>0</v>
      </c>
      <c r="AI58" s="287">
        <f t="shared" si="28"/>
        <v>0</v>
      </c>
      <c r="AJ58" s="287">
        <f t="shared" si="28"/>
        <v>0</v>
      </c>
      <c r="AK58" s="131"/>
      <c r="AL58" s="287">
        <f t="shared" ca="1" si="29"/>
        <v>2371738.693855755</v>
      </c>
    </row>
    <row r="59" spans="1:16373">
      <c r="D59" s="272" t="s">
        <v>18</v>
      </c>
      <c r="F59" s="12"/>
      <c r="G59" s="103"/>
      <c r="H59" s="288">
        <f>IF(H$11=$D$6, STL_volumes!$J59*STL_volumes!$K59,0)</f>
        <v>0</v>
      </c>
      <c r="I59" s="285">
        <f>IF(I$11=IF($D59=$A$5, $D$5, IF(OR($D59="ESV observed compliance", $D59 = $A$7),$D$7, $D$6)), SUMPRODUCT(STL_volumes!$Q59:$U59,STL_volumes!$Q$13:$U$13)+STL_volumes!$O59,0)</f>
        <v>0</v>
      </c>
      <c r="J59" s="286">
        <f>IF(J$11=$D$6, STL_volumes!$M59,0)</f>
        <v>0</v>
      </c>
      <c r="K59" s="285">
        <f>IF(K$11=$D$6, STL_volumes!$J59*STL_volumes!$K59,0)</f>
        <v>0</v>
      </c>
      <c r="L59" s="285">
        <f>IF(L$11=IF($D59=$A$5, $D$5, IF(OR($D59="ESV observed compliance", $D59 = $A$7),$D$7, $D$6)), SUMPRODUCT(STL_volumes!$Q59:$U59,STL_volumes!$Q$13:$U$13)+STL_volumes!$O59,0)</f>
        <v>0</v>
      </c>
      <c r="M59" s="286">
        <f>IF(M$11=$D$6, STL_volumes!$M59,0)</f>
        <v>0</v>
      </c>
      <c r="N59" s="285">
        <f>IF(N$11=$D$6, STL_volumes!$J59*STL_volumes!$K59,0)</f>
        <v>0</v>
      </c>
      <c r="O59" s="285">
        <f ca="1">IF(O$11=IF($D59=$A$5, $D$5, IF(OR($D59="ESV observed compliance", $D59 = $A$7),$D$7, $D$6)), SUMPRODUCT(STL_volumes!$Q59:$U59,STL_volumes!$Q$13:$U$13)+STL_volumes!$O59,0)</f>
        <v>1040438.6174324683</v>
      </c>
      <c r="P59" s="286">
        <f>IF(P$11=$D$6, STL_volumes!$M59,0)</f>
        <v>0</v>
      </c>
      <c r="Q59" s="285">
        <f>IF(Q$11=$D$6, STL_volumes!$J59*STL_volumes!$K59,0)</f>
        <v>0</v>
      </c>
      <c r="R59" s="285">
        <f>IF(R$11=IF($D59=$A$5, $D$5, IF(OR($D59="ESV observed compliance", $D59 = $A$7),$D$7, $D$6)), SUMPRODUCT(STL_volumes!$Q59:$U59,STL_volumes!$Q$13:$U$13)+STL_volumes!$O59,0)</f>
        <v>0</v>
      </c>
      <c r="S59" s="286">
        <f>IF(S$11=$D$6, STL_volumes!$M59,0)</f>
        <v>0</v>
      </c>
      <c r="T59" s="285">
        <f>IF(T$11=$D$6, STL_volumes!$J59*STL_volumes!$K59,0)</f>
        <v>0</v>
      </c>
      <c r="U59" s="285">
        <f>IF(U$11=IF($D59=$A$5, $D$5, IF(OR($D59="ESV observed compliance", $D59 = $A$7),$D$7, $D$6)), SUMPRODUCT(STL_volumes!$Q59:$U59,STL_volumes!$Q$13:$U$13)+STL_volumes!$O59,0)</f>
        <v>0</v>
      </c>
      <c r="V59" s="286">
        <f>IF(V$11=$D$6, STL_volumes!$M59,0)</f>
        <v>0</v>
      </c>
      <c r="W59" s="285">
        <f>IF(W$11=$D$6, STL_volumes!$J59*STL_volumes!$K59,0)</f>
        <v>0</v>
      </c>
      <c r="X59" s="285">
        <f>IF(X$11=IF($D59=$A$5, $D$5, IF(OR($D59="ESV observed compliance", $D59 = $A$7),$D$7, $D$6)), SUMPRODUCT(STL_volumes!$Q59:$U59,STL_volumes!$Q$13:$U$13)+STL_volumes!$O59,0)</f>
        <v>0</v>
      </c>
      <c r="Y59" s="286">
        <f>IF(Y$11=$D$6, STL_volumes!$M59,0)</f>
        <v>0</v>
      </c>
      <c r="Z59" s="285">
        <f>IF(Z$11=$D$6, STL_volumes!$J59*STL_volumes!$K59,0)</f>
        <v>0</v>
      </c>
      <c r="AA59" s="285">
        <f>IF(AA$11=IF($D59=$A$5, $D$5, IF(OR($D59="ESV observed compliance", $D59 = $A$7),$D$7, $D$6)), SUMPRODUCT(STL_volumes!$Q59:$U59,STL_volumes!$Q$13:$U$13)+STL_volumes!$O59,0)</f>
        <v>0</v>
      </c>
      <c r="AB59" s="286">
        <f>IF(AB$11=$D$6, STL_volumes!$M59,0)</f>
        <v>0</v>
      </c>
      <c r="AC59" s="131"/>
      <c r="AD59" s="287">
        <f t="shared" si="28"/>
        <v>0</v>
      </c>
      <c r="AE59" s="287">
        <f t="shared" si="28"/>
        <v>0</v>
      </c>
      <c r="AF59" s="287">
        <f t="shared" ca="1" si="28"/>
        <v>1040438.6174324683</v>
      </c>
      <c r="AG59" s="287">
        <f t="shared" si="28"/>
        <v>0</v>
      </c>
      <c r="AH59" s="287">
        <f t="shared" si="28"/>
        <v>0</v>
      </c>
      <c r="AI59" s="287">
        <f t="shared" si="28"/>
        <v>0</v>
      </c>
      <c r="AJ59" s="287">
        <f t="shared" si="28"/>
        <v>0</v>
      </c>
      <c r="AK59" s="131"/>
      <c r="AL59" s="287">
        <f t="shared" ca="1" si="29"/>
        <v>1040438.6174324683</v>
      </c>
    </row>
    <row r="60" spans="1:16373" s="265" customFormat="1">
      <c r="D60" s="272" t="s">
        <v>196</v>
      </c>
      <c r="F60" s="12"/>
      <c r="G60" s="103"/>
      <c r="H60" s="288">
        <f>IF(H$11=$D$6, STL_volumes!$J60*STL_volumes!$K60,0)</f>
        <v>0</v>
      </c>
      <c r="I60" s="285">
        <f>IF(I$11=IF($D60=$A$5, $D$5, IF(OR($D60="ESV observed compliance", $D60 = $A$7),$D$7, $D$6)), SUMPRODUCT(STL_volumes!$Q60:$U60,STL_volumes!$Q$13:$U$13)+STL_volumes!$O60,0)</f>
        <v>0</v>
      </c>
      <c r="J60" s="286">
        <f>IF(J$11=$D$6, STL_volumes!$M60,0)</f>
        <v>0</v>
      </c>
      <c r="K60" s="285">
        <f>IF(K$11=$D$6, STL_volumes!$J60*STL_volumes!$K60,0)</f>
        <v>0</v>
      </c>
      <c r="L60" s="285">
        <f>IF(L$11=IF($D60=$A$5, $D$5, IF(OR($D60="ESV observed compliance", $D60 = $A$7),$D$7, $D$6)), SUMPRODUCT(STL_volumes!$Q60:$U60,STL_volumes!$Q$13:$U$13)+STL_volumes!$O60,0)</f>
        <v>0</v>
      </c>
      <c r="M60" s="286">
        <f>IF(M$11=$D$6, STL_volumes!$M60,0)</f>
        <v>0</v>
      </c>
      <c r="N60" s="285">
        <f>IF(N$11=$D$6, STL_volumes!$J60*STL_volumes!$K60,0)</f>
        <v>0</v>
      </c>
      <c r="O60" s="285">
        <f ca="1">IF(O$11=IF($D60=$A$5, $D$5, IF(OR($D60="ESV observed compliance", $D60 = $A$7),$D$7, $D$6)), SUMPRODUCT(STL_volumes!$Q60:$U60,STL_volumes!$Q$13:$U$13)+STL_volumes!$O60,0)</f>
        <v>35552</v>
      </c>
      <c r="P60" s="286">
        <f>IF(P$11=$D$6, STL_volumes!$M60,0)</f>
        <v>0</v>
      </c>
      <c r="Q60" s="285">
        <f>IF(Q$11=$D$6, STL_volumes!$J60*STL_volumes!$K60,0)</f>
        <v>0</v>
      </c>
      <c r="R60" s="285">
        <f>IF(R$11=IF($D60=$A$5, $D$5, IF(OR($D60="ESV observed compliance", $D60 = $A$7),$D$7, $D$6)), SUMPRODUCT(STL_volumes!$Q60:$U60,STL_volumes!$Q$13:$U$13)+STL_volumes!$O60,0)</f>
        <v>0</v>
      </c>
      <c r="S60" s="286">
        <f>IF(S$11=$D$6, STL_volumes!$M60,0)</f>
        <v>0</v>
      </c>
      <c r="T60" s="285">
        <f>IF(T$11=$D$6, STL_volumes!$J60*STL_volumes!$K60,0)</f>
        <v>0</v>
      </c>
      <c r="U60" s="285">
        <f>IF(U$11=IF($D60=$A$5, $D$5, IF(OR($D60="ESV observed compliance", $D60 = $A$7),$D$7, $D$6)), SUMPRODUCT(STL_volumes!$Q60:$U60,STL_volumes!$Q$13:$U$13)+STL_volumes!$O60,0)</f>
        <v>0</v>
      </c>
      <c r="V60" s="286">
        <f>IF(V$11=$D$6, STL_volumes!$M60,0)</f>
        <v>0</v>
      </c>
      <c r="W60" s="285">
        <f>IF(W$11=$D$6, STL_volumes!$J60*STL_volumes!$K60,0)</f>
        <v>0</v>
      </c>
      <c r="X60" s="285">
        <f>IF(X$11=IF($D60=$A$5, $D$5, IF(OR($D60="ESV observed compliance", $D60 = $A$7),$D$7, $D$6)), SUMPRODUCT(STL_volumes!$Q60:$U60,STL_volumes!$Q$13:$U$13)+STL_volumes!$O60,0)</f>
        <v>0</v>
      </c>
      <c r="Y60" s="286">
        <f>IF(Y$11=$D$6, STL_volumes!$M60,0)</f>
        <v>0</v>
      </c>
      <c r="Z60" s="285">
        <f>IF(Z$11=$D$6, STL_volumes!$J60*STL_volumes!$K60,0)</f>
        <v>0</v>
      </c>
      <c r="AA60" s="285">
        <f>IF(AA$11=IF($D60=$A$5, $D$5, IF(OR($D60="ESV observed compliance", $D60 = $A$7),$D$7, $D$6)), SUMPRODUCT(STL_volumes!$Q60:$U60,STL_volumes!$Q$13:$U$13)+STL_volumes!$O60,0)</f>
        <v>0</v>
      </c>
      <c r="AB60" s="286">
        <f>IF(AB$11=$D$6, STL_volumes!$M60,0)</f>
        <v>0</v>
      </c>
      <c r="AC60" s="131"/>
      <c r="AD60" s="287">
        <f t="shared" si="28"/>
        <v>0</v>
      </c>
      <c r="AE60" s="287">
        <f t="shared" si="28"/>
        <v>0</v>
      </c>
      <c r="AF60" s="287">
        <f t="shared" ca="1" si="28"/>
        <v>35552</v>
      </c>
      <c r="AG60" s="287">
        <f t="shared" si="28"/>
        <v>0</v>
      </c>
      <c r="AH60" s="287">
        <f t="shared" si="28"/>
        <v>0</v>
      </c>
      <c r="AI60" s="287">
        <f t="shared" si="28"/>
        <v>0</v>
      </c>
      <c r="AJ60" s="287">
        <f t="shared" si="28"/>
        <v>0</v>
      </c>
      <c r="AK60" s="131"/>
      <c r="AL60" s="287">
        <f t="shared" ref="AL60" ca="1" si="30">SUM(AD60:AJ60)</f>
        <v>35552</v>
      </c>
    </row>
    <row r="61" spans="1:16373">
      <c r="D61" s="272" t="s">
        <v>69</v>
      </c>
      <c r="F61" s="12"/>
      <c r="G61" s="103"/>
      <c r="H61" s="288">
        <f>IF(H$11=$D$6, STL_volumes!$J61*STL_volumes!$K61,0)</f>
        <v>0</v>
      </c>
      <c r="I61" s="285">
        <f>IF(I$11=IF($D61=$A$5, $D$5, IF(OR($D61="ESV observed compliance", $D61 = $A$7),$D$7, $D$6)), SUMPRODUCT(STL_volumes!$Q61:$U61,STL_volumes!$Q$13:$U$13)+STL_volumes!$O61,0)</f>
        <v>0</v>
      </c>
      <c r="J61" s="286">
        <f>IF(J$11=$D$6, STL_volumes!$M61,0)</f>
        <v>0</v>
      </c>
      <c r="K61" s="285">
        <f>IF(K$11=$D$6, STL_volumes!$J61*STL_volumes!$K61,0)</f>
        <v>0</v>
      </c>
      <c r="L61" s="285">
        <f>IF(L$11=IF($D61=$A$5, $D$5, IF(OR($D61="ESV observed compliance", $D61 = $A$7),$D$7, $D$6)), SUMPRODUCT(STL_volumes!$Q61:$U61,STL_volumes!$Q$13:$U$13)+STL_volumes!$O61,0)</f>
        <v>0</v>
      </c>
      <c r="M61" s="286">
        <f>IF(M$11=$D$6, STL_volumes!$M61,0)</f>
        <v>0</v>
      </c>
      <c r="N61" s="285">
        <f>IF(N$11=$D$6, STL_volumes!$J61*STL_volumes!$K61,0)</f>
        <v>0</v>
      </c>
      <c r="O61" s="285">
        <f ca="1">IF(O$11=IF($D61=$A$5, $D$5, IF(OR($D61="ESV observed compliance", $D61 = $A$7),$D$7, $D$6)), SUMPRODUCT(STL_volumes!$Q61:$U61,STL_volumes!$Q$13:$U$13)+STL_volumes!$O61,0)</f>
        <v>764069.03099329874</v>
      </c>
      <c r="P61" s="286">
        <f>IF(P$11=$D$6, STL_volumes!$M61,0)</f>
        <v>0</v>
      </c>
      <c r="Q61" s="285">
        <f>IF(Q$11=$D$6, STL_volumes!$J61*STL_volumes!$K61,0)</f>
        <v>0</v>
      </c>
      <c r="R61" s="285">
        <f>IF(R$11=IF($D61=$A$5, $D$5, IF(OR($D61="ESV observed compliance", $D61 = $A$7),$D$7, $D$6)), SUMPRODUCT(STL_volumes!$Q61:$U61,STL_volumes!$Q$13:$U$13)+STL_volumes!$O61,0)</f>
        <v>0</v>
      </c>
      <c r="S61" s="286">
        <f>IF(S$11=$D$6, STL_volumes!$M61,0)</f>
        <v>0</v>
      </c>
      <c r="T61" s="285">
        <f>IF(T$11=$D$6, STL_volumes!$J61*STL_volumes!$K61,0)</f>
        <v>0</v>
      </c>
      <c r="U61" s="285">
        <f>IF(U$11=IF($D61=$A$5, $D$5, IF(OR($D61="ESV observed compliance", $D61 = $A$7),$D$7, $D$6)), SUMPRODUCT(STL_volumes!$Q61:$U61,STL_volumes!$Q$13:$U$13)+STL_volumes!$O61,0)</f>
        <v>0</v>
      </c>
      <c r="V61" s="286">
        <f>IF(V$11=$D$6, STL_volumes!$M61,0)</f>
        <v>0</v>
      </c>
      <c r="W61" s="285">
        <f>IF(W$11=$D$6, STL_volumes!$J61*STL_volumes!$K61,0)</f>
        <v>0</v>
      </c>
      <c r="X61" s="285">
        <f>IF(X$11=IF($D61=$A$5, $D$5, IF(OR($D61="ESV observed compliance", $D61 = $A$7),$D$7, $D$6)), SUMPRODUCT(STL_volumes!$Q61:$U61,STL_volumes!$Q$13:$U$13)+STL_volumes!$O61,0)</f>
        <v>0</v>
      </c>
      <c r="Y61" s="286">
        <f>IF(Y$11=$D$6, STL_volumes!$M61,0)</f>
        <v>0</v>
      </c>
      <c r="Z61" s="285">
        <f>IF(Z$11=$D$6, STL_volumes!$J61*STL_volumes!$K61,0)</f>
        <v>0</v>
      </c>
      <c r="AA61" s="285">
        <f>IF(AA$11=IF($D61=$A$5, $D$5, IF(OR($D61="ESV observed compliance", $D61 = $A$7),$D$7, $D$6)), SUMPRODUCT(STL_volumes!$Q61:$U61,STL_volumes!$Q$13:$U$13)+STL_volumes!$O61,0)</f>
        <v>0</v>
      </c>
      <c r="AB61" s="286">
        <f>IF(AB$11=$D$6, STL_volumes!$M61,0)</f>
        <v>0</v>
      </c>
      <c r="AC61" s="131"/>
      <c r="AD61" s="287">
        <f t="shared" si="28"/>
        <v>0</v>
      </c>
      <c r="AE61" s="287">
        <f t="shared" si="28"/>
        <v>0</v>
      </c>
      <c r="AF61" s="287">
        <f t="shared" ca="1" si="28"/>
        <v>764069.03099329874</v>
      </c>
      <c r="AG61" s="287">
        <f t="shared" si="28"/>
        <v>0</v>
      </c>
      <c r="AH61" s="287">
        <f t="shared" si="28"/>
        <v>0</v>
      </c>
      <c r="AI61" s="287">
        <f t="shared" si="28"/>
        <v>0</v>
      </c>
      <c r="AJ61" s="287">
        <f t="shared" si="28"/>
        <v>0</v>
      </c>
      <c r="AK61" s="131"/>
      <c r="AL61" s="287">
        <f t="shared" ca="1" si="29"/>
        <v>764069.03099329874</v>
      </c>
    </row>
    <row r="62" spans="1:16373">
      <c r="F62" s="12"/>
      <c r="G62" s="103"/>
      <c r="H62" s="18"/>
      <c r="I62" s="18"/>
      <c r="J62" s="103"/>
      <c r="K62" s="18"/>
      <c r="L62" s="18"/>
      <c r="M62" s="103"/>
      <c r="N62" s="18"/>
      <c r="O62" s="18"/>
      <c r="P62" s="103"/>
      <c r="Q62" s="18"/>
      <c r="R62" s="18"/>
      <c r="S62" s="103"/>
      <c r="T62" s="18"/>
      <c r="U62" s="18"/>
      <c r="V62" s="103"/>
      <c r="W62" s="18"/>
      <c r="X62" s="18"/>
      <c r="Y62" s="103"/>
      <c r="Z62" s="18"/>
      <c r="AA62" s="18"/>
      <c r="AB62" s="103"/>
      <c r="AC62" s="265"/>
      <c r="AD62" s="109"/>
      <c r="AE62" s="109"/>
      <c r="AF62" s="109"/>
      <c r="AG62" s="109"/>
      <c r="AH62" s="109"/>
      <c r="AI62" s="109"/>
      <c r="AJ62" s="109"/>
      <c r="AK62" s="265"/>
      <c r="AL62" s="109"/>
    </row>
    <row r="63" spans="1:16373" s="8" customFormat="1" ht="15.75">
      <c r="A63" s="6"/>
      <c r="B63" s="9" t="s">
        <v>15</v>
      </c>
      <c r="C63" s="10"/>
      <c r="D63"/>
      <c r="E63"/>
      <c r="F63" s="12"/>
      <c r="G63" s="105"/>
      <c r="H63" s="18"/>
      <c r="I63" s="18"/>
      <c r="J63" s="105"/>
      <c r="K63" s="18"/>
      <c r="L63" s="18"/>
      <c r="M63" s="105"/>
      <c r="N63" s="18"/>
      <c r="O63" s="18"/>
      <c r="P63" s="105"/>
      <c r="Q63" s="18"/>
      <c r="R63" s="18"/>
      <c r="S63" s="105"/>
      <c r="T63" s="18"/>
      <c r="U63" s="18"/>
      <c r="V63" s="105"/>
      <c r="W63" s="18"/>
      <c r="X63" s="18"/>
      <c r="Y63" s="105"/>
      <c r="Z63" s="18"/>
      <c r="AA63" s="18"/>
      <c r="AB63" s="105"/>
      <c r="AC63" s="265"/>
      <c r="AD63" s="112"/>
      <c r="AE63" s="112"/>
      <c r="AF63" s="112"/>
      <c r="AG63" s="112"/>
      <c r="AH63" s="112"/>
      <c r="AI63" s="112"/>
      <c r="AJ63" s="112"/>
      <c r="AK63" s="265"/>
      <c r="AL63" s="112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</row>
    <row r="64" spans="1:16373">
      <c r="B64" s="18"/>
      <c r="D64" s="19" t="s">
        <v>23</v>
      </c>
      <c r="F64" s="12"/>
      <c r="G64" s="103"/>
      <c r="H64" s="288">
        <f>IF(H$11=$D$6, STL_volumes!$J64*STL_volumes!$K64,0)</f>
        <v>0</v>
      </c>
      <c r="I64" s="285">
        <f>IF(I$11=IF($D64=$A$5, $D$5, IF(OR($D64="ESV observed compliance", $D64 = $A$7),$D$7, $D$6)), SUMPRODUCT(STL_volumes!$Q64:$U64,STL_volumes!$Q$13:$U$13)+STL_volumes!$O64,0)</f>
        <v>0</v>
      </c>
      <c r="J64" s="286">
        <f>IF(J$11=$D$6, STL_volumes!$M64,0)</f>
        <v>0</v>
      </c>
      <c r="K64" s="285">
        <f>IF(K$11=$D$6, STL_volumes!$J64*STL_volumes!$K64,0)</f>
        <v>0</v>
      </c>
      <c r="L64" s="285">
        <f>IF(L$11=IF($D64=$A$5, $D$5, IF(OR($D64="ESV observed compliance", $D64 = $A$7),$D$7, $D$6)), SUMPRODUCT(STL_volumes!$Q64:$U64,STL_volumes!$Q$13:$U$13)+STL_volumes!$O64,0)</f>
        <v>0</v>
      </c>
      <c r="M64" s="286">
        <f>IF(M$11=$D$6, STL_volumes!$M64,0)</f>
        <v>0</v>
      </c>
      <c r="N64" s="285">
        <f>IF(N$11=$D$6, STL_volumes!$J64*STL_volumes!$K64,0)</f>
        <v>0</v>
      </c>
      <c r="O64" s="285">
        <f ca="1">IF(O$11=IF($D64=$A$5, $D$5, IF(OR($D64="ESV observed compliance", $D64 = $A$7),$D$7, $D$6)), SUMPRODUCT(STL_volumes!$Q64:$U64,STL_volumes!$Q$13:$U$13)+STL_volumes!$O64,0)</f>
        <v>0</v>
      </c>
      <c r="P64" s="286">
        <f>IF(P$11=$D$6, STL_volumes!$M64,0)</f>
        <v>270878.19129888696</v>
      </c>
      <c r="Q64" s="285">
        <f>IF(Q$11=$D$6, STL_volumes!$J64*STL_volumes!$K64,0)</f>
        <v>0</v>
      </c>
      <c r="R64" s="285">
        <f>IF(R$11=IF($D64=$A$5, $D$5, IF(OR($D64="ESV observed compliance", $D64 = $A$7),$D$7, $D$6)), SUMPRODUCT(STL_volumes!$Q64:$U64,STL_volumes!$Q$13:$U$13)+STL_volumes!$O64,0)</f>
        <v>0</v>
      </c>
      <c r="S64" s="286">
        <f>IF(S$11=$D$6, STL_volumes!$M64,0)</f>
        <v>0</v>
      </c>
      <c r="T64" s="285">
        <f>IF(T$11=$D$6, STL_volumes!$J64*STL_volumes!$K64,0)</f>
        <v>0</v>
      </c>
      <c r="U64" s="285">
        <f>IF(U$11=IF($D64=$A$5, $D$5, IF(OR($D64="ESV observed compliance", $D64 = $A$7),$D$7, $D$6)), SUMPRODUCT(STL_volumes!$Q64:$U64,STL_volumes!$Q$13:$U$13)+STL_volumes!$O64,0)</f>
        <v>0</v>
      </c>
      <c r="V64" s="286">
        <f>IF(V$11=$D$6, STL_volumes!$M64,0)</f>
        <v>0</v>
      </c>
      <c r="W64" s="285">
        <f>IF(W$11=$D$6, STL_volumes!$J64*STL_volumes!$K64,0)</f>
        <v>0</v>
      </c>
      <c r="X64" s="285">
        <f>IF(X$11=IF($D64=$A$5, $D$5, IF(OR($D64="ESV observed compliance", $D64 = $A$7),$D$7, $D$6)), SUMPRODUCT(STL_volumes!$Q64:$U64,STL_volumes!$Q$13:$U$13)+STL_volumes!$O64,0)</f>
        <v>0</v>
      </c>
      <c r="Y64" s="286">
        <f>IF(Y$11=$D$6, STL_volumes!$M64,0)</f>
        <v>0</v>
      </c>
      <c r="Z64" s="285">
        <f>IF(Z$11=$D$6, STL_volumes!$J64*STL_volumes!$K64,0)</f>
        <v>0</v>
      </c>
      <c r="AA64" s="285">
        <f>IF(AA$11=IF($D64=$A$5, $D$5, IF(OR($D64="ESV observed compliance", $D64 = $A$7),$D$7, $D$6)), SUMPRODUCT(STL_volumes!$Q64:$U64,STL_volumes!$Q$13:$U$13)+STL_volumes!$O64,0)</f>
        <v>0</v>
      </c>
      <c r="AB64" s="286">
        <f>IF(AB$11=$D$6, STL_volumes!$M64,0)</f>
        <v>0</v>
      </c>
      <c r="AC64" s="131"/>
      <c r="AD64" s="287">
        <f t="shared" ref="AD64:AJ64" si="31">SUMIF($H$11:$AB$11,AD$11, $H64:$AB64)</f>
        <v>0</v>
      </c>
      <c r="AE64" s="287">
        <f t="shared" si="31"/>
        <v>0</v>
      </c>
      <c r="AF64" s="287">
        <f t="shared" ca="1" si="31"/>
        <v>270878.19129888696</v>
      </c>
      <c r="AG64" s="287">
        <f t="shared" si="31"/>
        <v>0</v>
      </c>
      <c r="AH64" s="287">
        <f t="shared" si="31"/>
        <v>0</v>
      </c>
      <c r="AI64" s="287">
        <f t="shared" si="31"/>
        <v>0</v>
      </c>
      <c r="AJ64" s="287">
        <f t="shared" si="31"/>
        <v>0</v>
      </c>
      <c r="AK64" s="131"/>
      <c r="AL64" s="287">
        <f t="shared" ref="AL64" ca="1" si="32">SUM(AD64:AJ64)</f>
        <v>270878.19129888696</v>
      </c>
    </row>
    <row r="65" spans="1:42">
      <c r="B65" s="18"/>
      <c r="D65" s="19" t="s">
        <v>26</v>
      </c>
      <c r="F65" s="12"/>
      <c r="G65" s="103"/>
      <c r="H65" s="288">
        <f>IF(H$11=$D$6, STL_volumes!$J65*STL_volumes!$K65,0)</f>
        <v>0</v>
      </c>
      <c r="I65" s="285">
        <f>IF(I$11=IF($D65=$A$5, $D$5, IF(OR($D65="ESV observed compliance", $D65 = $A$7),$D$7, $D$6)), SUMPRODUCT(STL_volumes!$Q65:$U65,STL_volumes!$Q$13:$U$13)+STL_volumes!$O65,0)</f>
        <v>0</v>
      </c>
      <c r="J65" s="286">
        <f>IF(J$11=$D$6, STL_volumes!$M65,0)</f>
        <v>0</v>
      </c>
      <c r="K65" s="285">
        <f>IF(K$11=$D$6, STL_volumes!$J65*STL_volumes!$K65,0)</f>
        <v>0</v>
      </c>
      <c r="L65" s="285">
        <f>IF(L$11=IF($D65=$A$5, $D$5, IF(OR($D65="ESV observed compliance", $D65 = $A$7),$D$7, $D$6)), SUMPRODUCT(STL_volumes!$Q65:$U65,STL_volumes!$Q$13:$U$13)+STL_volumes!$O65,0)</f>
        <v>0</v>
      </c>
      <c r="M65" s="286">
        <f>IF(M$11=$D$6, STL_volumes!$M65,0)</f>
        <v>0</v>
      </c>
      <c r="N65" s="285">
        <f>IF(N$11=$D$6, STL_volumes!$J65*STL_volumes!$K65,0)</f>
        <v>0</v>
      </c>
      <c r="O65" s="285">
        <f ca="1">IF(O$11=IF($D65=$A$5, $D$5, IF(OR($D65="ESV observed compliance", $D65 = $A$7),$D$7, $D$6)), SUMPRODUCT(STL_volumes!$Q65:$U65,STL_volumes!$Q$13:$U$13)+STL_volumes!$O65,0)</f>
        <v>0</v>
      </c>
      <c r="P65" s="286">
        <f>IF(P$11=$D$6, STL_volumes!$M65,0)</f>
        <v>85140.996362016929</v>
      </c>
      <c r="Q65" s="285">
        <f>IF(Q$11=$D$6, STL_volumes!$J65*STL_volumes!$K65,0)</f>
        <v>0</v>
      </c>
      <c r="R65" s="285">
        <f>IF(R$11=IF($D65=$A$5, $D$5, IF(OR($D65="ESV observed compliance", $D65 = $A$7),$D$7, $D$6)), SUMPRODUCT(STL_volumes!$Q65:$U65,STL_volumes!$Q$13:$U$13)+STL_volumes!$O65,0)</f>
        <v>0</v>
      </c>
      <c r="S65" s="286">
        <f>IF(S$11=$D$6, STL_volumes!$M65,0)</f>
        <v>0</v>
      </c>
      <c r="T65" s="285">
        <f>IF(T$11=$D$6, STL_volumes!$J65*STL_volumes!$K65,0)</f>
        <v>0</v>
      </c>
      <c r="U65" s="285">
        <f>IF(U$11=IF($D65=$A$5, $D$5, IF(OR($D65="ESV observed compliance", $D65 = $A$7),$D$7, $D$6)), SUMPRODUCT(STL_volumes!$Q65:$U65,STL_volumes!$Q$13:$U$13)+STL_volumes!$O65,0)</f>
        <v>0</v>
      </c>
      <c r="V65" s="286">
        <f>IF(V$11=$D$6, STL_volumes!$M65,0)</f>
        <v>0</v>
      </c>
      <c r="W65" s="285">
        <f>IF(W$11=$D$6, STL_volumes!$J65*STL_volumes!$K65,0)</f>
        <v>0</v>
      </c>
      <c r="X65" s="285">
        <f>IF(X$11=IF($D65=$A$5, $D$5, IF(OR($D65="ESV observed compliance", $D65 = $A$7),$D$7, $D$6)), SUMPRODUCT(STL_volumes!$Q65:$U65,STL_volumes!$Q$13:$U$13)+STL_volumes!$O65,0)</f>
        <v>0</v>
      </c>
      <c r="Y65" s="286">
        <f>IF(Y$11=$D$6, STL_volumes!$M65,0)</f>
        <v>0</v>
      </c>
      <c r="Z65" s="285">
        <f>IF(Z$11=$D$6, STL_volumes!$J65*STL_volumes!$K65,0)</f>
        <v>0</v>
      </c>
      <c r="AA65" s="285">
        <f>IF(AA$11=IF($D65=$A$5, $D$5, IF(OR($D65="ESV observed compliance", $D65 = $A$7),$D$7, $D$6)), SUMPRODUCT(STL_volumes!$Q65:$U65,STL_volumes!$Q$13:$U$13)+STL_volumes!$O65,0)</f>
        <v>0</v>
      </c>
      <c r="AB65" s="286">
        <f>IF(AB$11=$D$6, STL_volumes!$M65,0)</f>
        <v>0</v>
      </c>
      <c r="AC65" s="131"/>
      <c r="AD65" s="287">
        <f t="shared" ref="AD65:AJ68" si="33">SUMIF($H$11:$AB$11,AD$11, $H65:$AB65)</f>
        <v>0</v>
      </c>
      <c r="AE65" s="287">
        <f t="shared" si="33"/>
        <v>0</v>
      </c>
      <c r="AF65" s="287">
        <f t="shared" ca="1" si="33"/>
        <v>85140.996362016929</v>
      </c>
      <c r="AG65" s="287">
        <f t="shared" si="33"/>
        <v>0</v>
      </c>
      <c r="AH65" s="287">
        <f t="shared" si="33"/>
        <v>0</v>
      </c>
      <c r="AI65" s="287">
        <f t="shared" si="33"/>
        <v>0</v>
      </c>
      <c r="AJ65" s="287">
        <f t="shared" si="33"/>
        <v>0</v>
      </c>
      <c r="AK65" s="131"/>
      <c r="AL65" s="287">
        <f t="shared" ref="AL65:AL68" ca="1" si="34">SUM(AD65:AJ65)</f>
        <v>85140.996362016929</v>
      </c>
    </row>
    <row r="66" spans="1:42">
      <c r="B66" s="18"/>
      <c r="D66" s="19" t="s">
        <v>19</v>
      </c>
      <c r="F66" s="12"/>
      <c r="G66" s="103"/>
      <c r="H66" s="288">
        <f>IF(H$11=$D$6, STL_volumes!$J66*STL_volumes!$K66,0)</f>
        <v>0</v>
      </c>
      <c r="I66" s="285">
        <f>IF(I$11=IF($D66=$A$5, $D$5, IF(OR($D66="ESV observed compliance", $D66 = $A$7),$D$7, $D$6)), SUMPRODUCT(STL_volumes!$Q66:$U66,STL_volumes!$Q$13:$U$13)+STL_volumes!$O66,0)</f>
        <v>0</v>
      </c>
      <c r="J66" s="286">
        <f>IF(J$11=$D$6, STL_volumes!$M66,0)</f>
        <v>0</v>
      </c>
      <c r="K66" s="285">
        <f>IF(K$11=$D$6, STL_volumes!$J66*STL_volumes!$K66,0)</f>
        <v>0</v>
      </c>
      <c r="L66" s="285">
        <f>IF(L$11=IF($D66=$A$5, $D$5, IF(OR($D66="ESV observed compliance", $D66 = $A$7),$D$7, $D$6)), SUMPRODUCT(STL_volumes!$Q66:$U66,STL_volumes!$Q$13:$U$13)+STL_volumes!$O66,0)</f>
        <v>0</v>
      </c>
      <c r="M66" s="286">
        <f>IF(M$11=$D$6, STL_volumes!$M66,0)</f>
        <v>0</v>
      </c>
      <c r="N66" s="285">
        <f>IF(N$11=$D$6, STL_volumes!$J66*STL_volumes!$K66,0)</f>
        <v>0</v>
      </c>
      <c r="O66" s="285">
        <f ca="1">IF(O$11=IF($D66=$A$5, $D$5, IF(OR($D66="ESV observed compliance", $D66 = $A$7),$D$7, $D$6)), SUMPRODUCT(STL_volumes!$Q66:$U66,STL_volumes!$Q$13:$U$13)+STL_volumes!$O66,0)</f>
        <v>0</v>
      </c>
      <c r="P66" s="286">
        <f>IF(P$11=$D$6, STL_volumes!$M66,0)</f>
        <v>2721238.6462101811</v>
      </c>
      <c r="Q66" s="285">
        <f>IF(Q$11=$D$6, STL_volumes!$J66*STL_volumes!$K66,0)</f>
        <v>0</v>
      </c>
      <c r="R66" s="285">
        <f>IF(R$11=IF($D66=$A$5, $D$5, IF(OR($D66="ESV observed compliance", $D66 = $A$7),$D$7, $D$6)), SUMPRODUCT(STL_volumes!$Q66:$U66,STL_volumes!$Q$13:$U$13)+STL_volumes!$O66,0)</f>
        <v>0</v>
      </c>
      <c r="S66" s="286">
        <f>IF(S$11=$D$6, STL_volumes!$M66,0)</f>
        <v>0</v>
      </c>
      <c r="T66" s="285">
        <f>IF(T$11=$D$6, STL_volumes!$J66*STL_volumes!$K66,0)</f>
        <v>0</v>
      </c>
      <c r="U66" s="285">
        <f>IF(U$11=IF($D66=$A$5, $D$5, IF(OR($D66="ESV observed compliance", $D66 = $A$7),$D$7, $D$6)), SUMPRODUCT(STL_volumes!$Q66:$U66,STL_volumes!$Q$13:$U$13)+STL_volumes!$O66,0)</f>
        <v>0</v>
      </c>
      <c r="V66" s="286">
        <f>IF(V$11=$D$6, STL_volumes!$M66,0)</f>
        <v>0</v>
      </c>
      <c r="W66" s="285">
        <f>IF(W$11=$D$6, STL_volumes!$J66*STL_volumes!$K66,0)</f>
        <v>0</v>
      </c>
      <c r="X66" s="285">
        <f>IF(X$11=IF($D66=$A$5, $D$5, IF(OR($D66="ESV observed compliance", $D66 = $A$7),$D$7, $D$6)), SUMPRODUCT(STL_volumes!$Q66:$U66,STL_volumes!$Q$13:$U$13)+STL_volumes!$O66,0)</f>
        <v>0</v>
      </c>
      <c r="Y66" s="286">
        <f>IF(Y$11=$D$6, STL_volumes!$M66,0)</f>
        <v>0</v>
      </c>
      <c r="Z66" s="285">
        <f>IF(Z$11=$D$6, STL_volumes!$J66*STL_volumes!$K66,0)</f>
        <v>0</v>
      </c>
      <c r="AA66" s="285">
        <f>IF(AA$11=IF($D66=$A$5, $D$5, IF(OR($D66="ESV observed compliance", $D66 = $A$7),$D$7, $D$6)), SUMPRODUCT(STL_volumes!$Q66:$U66,STL_volumes!$Q$13:$U$13)+STL_volumes!$O66,0)</f>
        <v>0</v>
      </c>
      <c r="AB66" s="286">
        <f>IF(AB$11=$D$6, STL_volumes!$M66,0)</f>
        <v>0</v>
      </c>
      <c r="AC66" s="131"/>
      <c r="AD66" s="287">
        <f t="shared" si="33"/>
        <v>0</v>
      </c>
      <c r="AE66" s="287">
        <f t="shared" si="33"/>
        <v>0</v>
      </c>
      <c r="AF66" s="287">
        <f t="shared" ca="1" si="33"/>
        <v>2721238.6462101811</v>
      </c>
      <c r="AG66" s="287">
        <f t="shared" si="33"/>
        <v>0</v>
      </c>
      <c r="AH66" s="287">
        <f t="shared" si="33"/>
        <v>0</v>
      </c>
      <c r="AI66" s="287">
        <f t="shared" si="33"/>
        <v>0</v>
      </c>
      <c r="AJ66" s="287">
        <f t="shared" si="33"/>
        <v>0</v>
      </c>
      <c r="AK66" s="131"/>
      <c r="AL66" s="287">
        <f t="shared" ca="1" si="34"/>
        <v>2721238.6462101811</v>
      </c>
    </row>
    <row r="67" spans="1:42">
      <c r="B67" s="18"/>
      <c r="D67" s="19" t="s">
        <v>19</v>
      </c>
      <c r="E67" s="265"/>
      <c r="F67" s="12"/>
      <c r="G67" s="103"/>
      <c r="H67" s="288">
        <f>IF(H$11=$D$6, STL_volumes!$J67*STL_volumes!$K67,0)</f>
        <v>0</v>
      </c>
      <c r="I67" s="285">
        <f>IF(I$11=IF($D67=$A$5, $D$5, IF(OR($D67="ESV observed compliance", $D67 = $A$7),$D$7, $D$6)), SUMPRODUCT(STL_volumes!$Q67:$U67,STL_volumes!$Q$13:$U$13)+STL_volumes!$O67,0)</f>
        <v>0</v>
      </c>
      <c r="J67" s="286">
        <f>IF(J$11=$D$6, STL_volumes!$M67,0)</f>
        <v>0</v>
      </c>
      <c r="K67" s="285">
        <f>IF(K$11=$D$6, STL_volumes!$J67*STL_volumes!$K67,0)</f>
        <v>0</v>
      </c>
      <c r="L67" s="285">
        <f>IF(L$11=IF($D67=$A$5, $D$5, IF(OR($D67="ESV observed compliance", $D67 = $A$7),$D$7, $D$6)), SUMPRODUCT(STL_volumes!$Q67:$U67,STL_volumes!$Q$13:$U$13)+STL_volumes!$O67,0)</f>
        <v>0</v>
      </c>
      <c r="M67" s="286">
        <f>IF(M$11=$D$6, STL_volumes!$M67,0)</f>
        <v>0</v>
      </c>
      <c r="N67" s="285">
        <f>IF(N$11=$D$6, STL_volumes!$J67*STL_volumes!$K67,0)</f>
        <v>0</v>
      </c>
      <c r="O67" s="285">
        <f ca="1">IF(O$11=IF($D67=$A$5, $D$5, IF(OR($D67="ESV observed compliance", $D67 = $A$7),$D$7, $D$6)), SUMPRODUCT(STL_volumes!$Q67:$U67,STL_volumes!$Q$13:$U$13)+STL_volumes!$O67,0)</f>
        <v>0</v>
      </c>
      <c r="P67" s="286">
        <f>IF(P$11=$D$6, STL_volumes!$M67,0)</f>
        <v>45265.966574416627</v>
      </c>
      <c r="Q67" s="285">
        <f>IF(Q$11=$D$6, STL_volumes!$J67*STL_volumes!$K67,0)</f>
        <v>0</v>
      </c>
      <c r="R67" s="285">
        <f>IF(R$11=IF($D67=$A$5, $D$5, IF(OR($D67="ESV observed compliance", $D67 = $A$7),$D$7, $D$6)), SUMPRODUCT(STL_volumes!$Q67:$U67,STL_volumes!$Q$13:$U$13)+STL_volumes!$O67,0)</f>
        <v>0</v>
      </c>
      <c r="S67" s="286">
        <f>IF(S$11=$D$6, STL_volumes!$M67,0)</f>
        <v>0</v>
      </c>
      <c r="T67" s="285">
        <f>IF(T$11=$D$6, STL_volumes!$J67*STL_volumes!$K67,0)</f>
        <v>0</v>
      </c>
      <c r="U67" s="285">
        <f>IF(U$11=IF($D67=$A$5, $D$5, IF(OR($D67="ESV observed compliance", $D67 = $A$7),$D$7, $D$6)), SUMPRODUCT(STL_volumes!$Q67:$U67,STL_volumes!$Q$13:$U$13)+STL_volumes!$O67,0)</f>
        <v>0</v>
      </c>
      <c r="V67" s="286">
        <f>IF(V$11=$D$6, STL_volumes!$M67,0)</f>
        <v>0</v>
      </c>
      <c r="W67" s="285">
        <f>IF(W$11=$D$6, STL_volumes!$J67*STL_volumes!$K67,0)</f>
        <v>0</v>
      </c>
      <c r="X67" s="285">
        <f>IF(X$11=IF($D67=$A$5, $D$5, IF(OR($D67="ESV observed compliance", $D67 = $A$7),$D$7, $D$6)), SUMPRODUCT(STL_volumes!$Q67:$U67,STL_volumes!$Q$13:$U$13)+STL_volumes!$O67,0)</f>
        <v>0</v>
      </c>
      <c r="Y67" s="286">
        <f>IF(Y$11=$D$6, STL_volumes!$M67,0)</f>
        <v>0</v>
      </c>
      <c r="Z67" s="285">
        <f>IF(Z$11=$D$6, STL_volumes!$J67*STL_volumes!$K67,0)</f>
        <v>0</v>
      </c>
      <c r="AA67" s="285">
        <f>IF(AA$11=IF($D67=$A$5, $D$5, IF(OR($D67="ESV observed compliance", $D67 = $A$7),$D$7, $D$6)), SUMPRODUCT(STL_volumes!$Q67:$U67,STL_volumes!$Q$13:$U$13)+STL_volumes!$O67,0)</f>
        <v>0</v>
      </c>
      <c r="AB67" s="286">
        <f>IF(AB$11=$D$6, STL_volumes!$M67,0)</f>
        <v>0</v>
      </c>
      <c r="AC67" s="131"/>
      <c r="AD67" s="287">
        <f t="shared" si="33"/>
        <v>0</v>
      </c>
      <c r="AE67" s="287">
        <f t="shared" si="33"/>
        <v>0</v>
      </c>
      <c r="AF67" s="287">
        <f t="shared" ca="1" si="33"/>
        <v>45265.966574416627</v>
      </c>
      <c r="AG67" s="287">
        <f t="shared" si="33"/>
        <v>0</v>
      </c>
      <c r="AH67" s="287">
        <f t="shared" si="33"/>
        <v>0</v>
      </c>
      <c r="AI67" s="287">
        <f t="shared" si="33"/>
        <v>0</v>
      </c>
      <c r="AJ67" s="287">
        <f t="shared" si="33"/>
        <v>0</v>
      </c>
      <c r="AK67" s="131"/>
      <c r="AL67" s="287">
        <f t="shared" ca="1" si="34"/>
        <v>45265.966574416627</v>
      </c>
    </row>
    <row r="68" spans="1:42">
      <c r="D68" s="162" t="s">
        <v>133</v>
      </c>
      <c r="F68" s="12"/>
      <c r="G68" s="103"/>
      <c r="H68" s="288">
        <f>IF(H$11=$D$6, STL_volumes!$J68*STL_volumes!$K68,0)</f>
        <v>0</v>
      </c>
      <c r="I68" s="285">
        <f>IF(I$11=IF($D68=$A$5, $D$5, IF(OR($D68="ESV observed compliance", $D68 = $A$7),$D$7, $D$6)), SUMPRODUCT(STL_volumes!$Q68:$U68,STL_volumes!$Q$13:$U$13)+STL_volumes!$O68,0)</f>
        <v>0</v>
      </c>
      <c r="J68" s="286">
        <f>IF(J$11=$D$6, STL_volumes!$M68,0)</f>
        <v>0</v>
      </c>
      <c r="K68" s="285">
        <f>IF(K$11=$D$6, STL_volumes!$J68*STL_volumes!$K68,0)</f>
        <v>0</v>
      </c>
      <c r="L68" s="285">
        <f>IF(L$11=IF($D68=$A$5, $D$5, IF(OR($D68="ESV observed compliance", $D68 = $A$7),$D$7, $D$6)), SUMPRODUCT(STL_volumes!$Q68:$U68,STL_volumes!$Q$13:$U$13)+STL_volumes!$O68,0)</f>
        <v>0</v>
      </c>
      <c r="M68" s="286">
        <f>IF(M$11=$D$6, STL_volumes!$M68,0)</f>
        <v>0</v>
      </c>
      <c r="N68" s="285">
        <f>IF(N$11=$D$6, STL_volumes!$J68*STL_volumes!$K68,0)</f>
        <v>0</v>
      </c>
      <c r="O68" s="285">
        <f ca="1">IF(O$11=IF($D68=$A$5, $D$5, IF(OR($D68="ESV observed compliance", $D68 = $A$7),$D$7, $D$6)), SUMPRODUCT(STL_volumes!$Q68:$U68,STL_volumes!$Q$13:$U$13)+STL_volumes!$O68,0)</f>
        <v>0</v>
      </c>
      <c r="P68" s="286">
        <f>IF(P$11=$D$6, STL_volumes!$M68,0)</f>
        <v>371986.35397658899</v>
      </c>
      <c r="Q68" s="285">
        <f>IF(Q$11=$D$6, STL_volumes!$J68*STL_volumes!$K68,0)</f>
        <v>0</v>
      </c>
      <c r="R68" s="285">
        <f>IF(R$11=IF($D68=$A$5, $D$5, IF(OR($D68="ESV observed compliance", $D68 = $A$7),$D$7, $D$6)), SUMPRODUCT(STL_volumes!$Q68:$U68,STL_volumes!$Q$13:$U$13)+STL_volumes!$O68,0)</f>
        <v>0</v>
      </c>
      <c r="S68" s="286">
        <f>IF(S$11=$D$6, STL_volumes!$M68,0)</f>
        <v>0</v>
      </c>
      <c r="T68" s="285">
        <f>IF(T$11=$D$6, STL_volumes!$J68*STL_volumes!$K68,0)</f>
        <v>0</v>
      </c>
      <c r="U68" s="285">
        <f>IF(U$11=IF($D68=$A$5, $D$5, IF(OR($D68="ESV observed compliance", $D68 = $A$7),$D$7, $D$6)), SUMPRODUCT(STL_volumes!$Q68:$U68,STL_volumes!$Q$13:$U$13)+STL_volumes!$O68,0)</f>
        <v>0</v>
      </c>
      <c r="V68" s="286">
        <f>IF(V$11=$D$6, STL_volumes!$M68,0)</f>
        <v>0</v>
      </c>
      <c r="W68" s="285">
        <f>IF(W$11=$D$6, STL_volumes!$J68*STL_volumes!$K68,0)</f>
        <v>0</v>
      </c>
      <c r="X68" s="285">
        <f>IF(X$11=IF($D68=$A$5, $D$5, IF(OR($D68="ESV observed compliance", $D68 = $A$7),$D$7, $D$6)), SUMPRODUCT(STL_volumes!$Q68:$U68,STL_volumes!$Q$13:$U$13)+STL_volumes!$O68,0)</f>
        <v>0</v>
      </c>
      <c r="Y68" s="286">
        <f>IF(Y$11=$D$6, STL_volumes!$M68,0)</f>
        <v>0</v>
      </c>
      <c r="Z68" s="285">
        <f>IF(Z$11=$D$6, STL_volumes!$J68*STL_volumes!$K68,0)</f>
        <v>0</v>
      </c>
      <c r="AA68" s="285">
        <f>IF(AA$11=IF($D68=$A$5, $D$5, IF(OR($D68="ESV observed compliance", $D68 = $A$7),$D$7, $D$6)), SUMPRODUCT(STL_volumes!$Q68:$U68,STL_volumes!$Q$13:$U$13)+STL_volumes!$O68,0)</f>
        <v>0</v>
      </c>
      <c r="AB68" s="286">
        <f>IF(AB$11=$D$6, STL_volumes!$M68,0)</f>
        <v>0</v>
      </c>
      <c r="AC68" s="131"/>
      <c r="AD68" s="287">
        <f t="shared" si="33"/>
        <v>0</v>
      </c>
      <c r="AE68" s="287">
        <f t="shared" si="33"/>
        <v>0</v>
      </c>
      <c r="AF68" s="287">
        <f t="shared" ca="1" si="33"/>
        <v>371986.35397658899</v>
      </c>
      <c r="AG68" s="287">
        <f t="shared" si="33"/>
        <v>0</v>
      </c>
      <c r="AH68" s="287">
        <f t="shared" si="33"/>
        <v>0</v>
      </c>
      <c r="AI68" s="287">
        <f t="shared" si="33"/>
        <v>0</v>
      </c>
      <c r="AJ68" s="287">
        <f t="shared" si="33"/>
        <v>0</v>
      </c>
      <c r="AK68" s="131"/>
      <c r="AL68" s="287">
        <f t="shared" ca="1" si="34"/>
        <v>371986.35397658899</v>
      </c>
    </row>
    <row r="69" spans="1:42">
      <c r="D69" s="19"/>
      <c r="F69" s="12"/>
      <c r="G69" s="103"/>
      <c r="H69" s="47"/>
      <c r="I69" s="47"/>
      <c r="J69" s="104"/>
      <c r="K69" s="47"/>
      <c r="L69" s="47"/>
      <c r="M69" s="104"/>
      <c r="N69" s="47"/>
      <c r="O69" s="47"/>
      <c r="P69" s="104"/>
      <c r="Q69" s="47"/>
      <c r="R69" s="47"/>
      <c r="S69" s="104"/>
      <c r="T69" s="47"/>
      <c r="U69" s="47"/>
      <c r="V69" s="104"/>
      <c r="W69" s="47"/>
      <c r="X69" s="47"/>
      <c r="Y69" s="104"/>
      <c r="Z69" s="47"/>
      <c r="AA69" s="47"/>
      <c r="AB69" s="104"/>
      <c r="AC69" s="265"/>
      <c r="AD69" s="111"/>
      <c r="AE69" s="111"/>
      <c r="AF69" s="111"/>
      <c r="AG69" s="111"/>
      <c r="AH69" s="111"/>
      <c r="AI69" s="111"/>
      <c r="AJ69" s="111"/>
      <c r="AK69" s="265"/>
      <c r="AL69" s="111"/>
    </row>
    <row r="70" spans="1:42" ht="13.5" thickBot="1">
      <c r="C70" s="15" t="s">
        <v>38</v>
      </c>
      <c r="D70" s="16"/>
      <c r="E70" s="16"/>
      <c r="F70" s="12"/>
      <c r="G70" s="103"/>
      <c r="H70" s="264">
        <f t="shared" ref="H70:AB70" si="35">SUM(H15:H68)</f>
        <v>0</v>
      </c>
      <c r="I70" s="264">
        <f t="shared" si="35"/>
        <v>0</v>
      </c>
      <c r="J70" s="106">
        <f t="shared" si="35"/>
        <v>0</v>
      </c>
      <c r="K70" s="264">
        <f t="shared" si="35"/>
        <v>0</v>
      </c>
      <c r="L70" s="264">
        <f t="shared" ca="1" si="35"/>
        <v>2048821.9110855174</v>
      </c>
      <c r="M70" s="106">
        <f t="shared" si="35"/>
        <v>0</v>
      </c>
      <c r="N70" s="264">
        <f t="shared" si="35"/>
        <v>7650911.5524997516</v>
      </c>
      <c r="O70" s="264">
        <f t="shared" ca="1" si="35"/>
        <v>6694016.8520096503</v>
      </c>
      <c r="P70" s="106">
        <f t="shared" si="35"/>
        <v>3513394.5793592692</v>
      </c>
      <c r="Q70" s="264">
        <f t="shared" si="35"/>
        <v>0</v>
      </c>
      <c r="R70" s="264">
        <f t="shared" si="35"/>
        <v>0</v>
      </c>
      <c r="S70" s="106">
        <f t="shared" si="35"/>
        <v>0</v>
      </c>
      <c r="T70" s="264">
        <f t="shared" si="35"/>
        <v>0</v>
      </c>
      <c r="U70" s="264">
        <f t="shared" si="35"/>
        <v>0</v>
      </c>
      <c r="V70" s="106">
        <f t="shared" si="35"/>
        <v>0</v>
      </c>
      <c r="W70" s="264">
        <f t="shared" si="35"/>
        <v>0</v>
      </c>
      <c r="X70" s="264">
        <f t="shared" si="35"/>
        <v>0</v>
      </c>
      <c r="Y70" s="106">
        <f t="shared" si="35"/>
        <v>0</v>
      </c>
      <c r="Z70" s="264">
        <f t="shared" si="35"/>
        <v>0</v>
      </c>
      <c r="AA70" s="264">
        <f t="shared" si="35"/>
        <v>0</v>
      </c>
      <c r="AB70" s="106">
        <f t="shared" si="35"/>
        <v>0</v>
      </c>
      <c r="AC70" s="265"/>
      <c r="AD70" s="113">
        <f t="shared" ref="AD70:AJ70" si="36">SUM(AD15:AD69)</f>
        <v>0</v>
      </c>
      <c r="AE70" s="113">
        <f t="shared" ca="1" si="36"/>
        <v>2048821.9110855174</v>
      </c>
      <c r="AF70" s="113">
        <f t="shared" ca="1" si="36"/>
        <v>17858322.98386867</v>
      </c>
      <c r="AG70" s="113">
        <f t="shared" si="36"/>
        <v>0</v>
      </c>
      <c r="AH70" s="113">
        <f t="shared" si="36"/>
        <v>0</v>
      </c>
      <c r="AI70" s="113">
        <f t="shared" si="36"/>
        <v>0</v>
      </c>
      <c r="AJ70" s="113">
        <f t="shared" si="36"/>
        <v>0</v>
      </c>
      <c r="AK70" s="265"/>
      <c r="AL70" s="113">
        <f ca="1">SUM(AL15:AL69)</f>
        <v>19907144.894954186</v>
      </c>
    </row>
    <row r="71" spans="1:42" ht="13.5" thickTop="1">
      <c r="N71"/>
      <c r="O71"/>
      <c r="P71"/>
      <c r="Q71"/>
      <c r="R71"/>
      <c r="S71"/>
      <c r="T71"/>
      <c r="U71"/>
      <c r="V71"/>
      <c r="AF71"/>
      <c r="AG71"/>
      <c r="AH71"/>
      <c r="AI71"/>
      <c r="AJ71"/>
    </row>
    <row r="72" spans="1:42">
      <c r="N72"/>
      <c r="O72"/>
      <c r="P72"/>
      <c r="Q72"/>
      <c r="R72"/>
      <c r="S72"/>
      <c r="T72"/>
      <c r="U72"/>
      <c r="V72"/>
      <c r="AF72"/>
      <c r="AG72"/>
      <c r="AH72"/>
      <c r="AI72"/>
      <c r="AJ72"/>
    </row>
    <row r="73" spans="1:42" s="2" customForma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s="2" customForma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s="2" customForma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s="2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s="2" customFormat="1">
      <c r="A77"/>
      <c r="B77"/>
      <c r="C77"/>
      <c r="D77"/>
      <c r="E77"/>
      <c r="F77" s="20"/>
      <c r="L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F77" s="266"/>
      <c r="AG77" s="266"/>
      <c r="AH77" s="266"/>
      <c r="AI77" s="266"/>
      <c r="AJ77" s="266"/>
    </row>
    <row r="78" spans="1:42" s="2" customFormat="1">
      <c r="A78"/>
      <c r="B78"/>
      <c r="C78"/>
      <c r="D78"/>
      <c r="E78"/>
      <c r="F78" s="20"/>
      <c r="L78" s="266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F78" s="266"/>
      <c r="AG78" s="266"/>
      <c r="AH78" s="266"/>
      <c r="AI78" s="266"/>
      <c r="AJ78" s="266"/>
    </row>
    <row r="79" spans="1:42" s="2" customFormat="1">
      <c r="A79"/>
      <c r="B79"/>
      <c r="C79"/>
      <c r="D79"/>
      <c r="E79"/>
      <c r="F79" s="20"/>
      <c r="L79" s="266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  <c r="AA79" s="266"/>
      <c r="AB79" s="266"/>
      <c r="AF79" s="266"/>
      <c r="AG79" s="266"/>
      <c r="AH79" s="266"/>
      <c r="AI79" s="266"/>
      <c r="AJ79" s="266"/>
    </row>
    <row r="80" spans="1:42" s="2" customFormat="1">
      <c r="A80"/>
      <c r="B80"/>
      <c r="C80"/>
      <c r="D80"/>
      <c r="E80"/>
      <c r="F80" s="20"/>
      <c r="L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F80" s="266"/>
      <c r="AG80" s="266"/>
      <c r="AH80" s="266"/>
      <c r="AI80" s="266"/>
      <c r="AJ80" s="266"/>
    </row>
    <row r="81" spans="1:36" s="2" customFormat="1">
      <c r="A81"/>
      <c r="B81"/>
      <c r="C81"/>
      <c r="D81"/>
      <c r="E81"/>
      <c r="F81" s="20"/>
      <c r="L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F81" s="266"/>
      <c r="AG81" s="266"/>
      <c r="AH81" s="266"/>
      <c r="AI81" s="266"/>
      <c r="AJ81" s="266"/>
    </row>
    <row r="82" spans="1:36" s="2" customFormat="1">
      <c r="A82"/>
      <c r="B82"/>
      <c r="C82"/>
      <c r="D82"/>
      <c r="E82"/>
      <c r="F82" s="20"/>
      <c r="L82" s="266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F82" s="266"/>
      <c r="AG82" s="266"/>
      <c r="AH82" s="266"/>
      <c r="AI82" s="266"/>
      <c r="AJ82" s="266"/>
    </row>
    <row r="83" spans="1:36" s="2" customFormat="1">
      <c r="A83"/>
      <c r="B83"/>
      <c r="C83"/>
      <c r="D83"/>
      <c r="E83"/>
      <c r="F83" s="20"/>
      <c r="L83" s="266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F83" s="266"/>
      <c r="AG83" s="266"/>
      <c r="AH83" s="266"/>
      <c r="AI83" s="266"/>
      <c r="AJ83" s="266"/>
    </row>
    <row r="84" spans="1:36" s="2" customFormat="1">
      <c r="A84"/>
      <c r="B84"/>
      <c r="C84"/>
      <c r="D84"/>
      <c r="E84"/>
      <c r="F84" s="20"/>
      <c r="L84" s="266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F84" s="266"/>
      <c r="AG84" s="266"/>
      <c r="AH84" s="266"/>
      <c r="AI84" s="266"/>
      <c r="AJ84" s="266"/>
    </row>
    <row r="85" spans="1:36" s="2" customFormat="1">
      <c r="A85"/>
      <c r="B85"/>
      <c r="C85"/>
      <c r="D85"/>
      <c r="E85"/>
      <c r="F85" s="20"/>
      <c r="L85" s="266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F85" s="266"/>
      <c r="AG85" s="266"/>
      <c r="AH85" s="266"/>
      <c r="AI85" s="266"/>
      <c r="AJ85" s="266"/>
    </row>
    <row r="86" spans="1:36" s="2" customFormat="1">
      <c r="A86"/>
      <c r="B86"/>
      <c r="C86"/>
      <c r="D86"/>
      <c r="E86"/>
      <c r="F86" s="20"/>
      <c r="L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F86" s="266"/>
      <c r="AG86" s="266"/>
      <c r="AH86" s="266"/>
      <c r="AI86" s="266"/>
      <c r="AJ86" s="266"/>
    </row>
    <row r="87" spans="1:36" s="2" customFormat="1">
      <c r="A87"/>
      <c r="B87"/>
      <c r="C87"/>
      <c r="D87"/>
      <c r="E87"/>
      <c r="F87" s="20"/>
      <c r="L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F87" s="266"/>
      <c r="AG87" s="266"/>
      <c r="AH87" s="266"/>
      <c r="AI87" s="266"/>
      <c r="AJ87" s="266"/>
    </row>
    <row r="88" spans="1:36" s="2" customFormat="1">
      <c r="A88"/>
      <c r="B88"/>
      <c r="C88"/>
      <c r="D88"/>
      <c r="E88"/>
      <c r="F88" s="20"/>
      <c r="L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F88" s="266"/>
      <c r="AG88" s="266"/>
      <c r="AH88" s="266"/>
      <c r="AI88" s="266"/>
      <c r="AJ88" s="266"/>
    </row>
    <row r="89" spans="1:36" s="2" customFormat="1">
      <c r="A89"/>
      <c r="B89"/>
      <c r="C89"/>
      <c r="D89"/>
      <c r="E89"/>
      <c r="F89" s="20"/>
      <c r="L89" s="266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F89" s="266"/>
      <c r="AG89" s="266"/>
      <c r="AH89" s="266"/>
      <c r="AI89" s="266"/>
      <c r="AJ89" s="266"/>
    </row>
    <row r="90" spans="1:36" s="2" customFormat="1">
      <c r="A90"/>
      <c r="B90"/>
      <c r="C90"/>
      <c r="D90"/>
      <c r="E90"/>
      <c r="F90" s="20"/>
      <c r="L90" s="266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F90" s="266"/>
      <c r="AG90" s="266"/>
      <c r="AH90" s="266"/>
      <c r="AI90" s="266"/>
      <c r="AJ90" s="266"/>
    </row>
    <row r="91" spans="1:36" s="2" customFormat="1">
      <c r="A91"/>
      <c r="B91"/>
      <c r="C91"/>
      <c r="D91"/>
      <c r="E91"/>
      <c r="F91" s="20"/>
      <c r="L91" s="266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F91" s="266"/>
      <c r="AG91" s="266"/>
      <c r="AH91" s="266"/>
      <c r="AI91" s="266"/>
      <c r="AJ91" s="266"/>
    </row>
    <row r="92" spans="1:36" s="2" customFormat="1">
      <c r="A92"/>
      <c r="B92"/>
      <c r="C92"/>
      <c r="D92"/>
      <c r="E92"/>
      <c r="F92" s="20"/>
      <c r="L92" s="266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F92" s="266"/>
      <c r="AG92" s="266"/>
      <c r="AH92" s="266"/>
      <c r="AI92" s="266"/>
      <c r="AJ92" s="266"/>
    </row>
    <row r="93" spans="1:36" s="2" customFormat="1">
      <c r="A93"/>
      <c r="B93"/>
      <c r="C93"/>
      <c r="D93"/>
      <c r="E93"/>
      <c r="F93" s="20"/>
      <c r="L93" s="266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F93" s="266"/>
      <c r="AG93" s="266"/>
      <c r="AH93" s="266"/>
      <c r="AI93" s="266"/>
      <c r="AJ93" s="266"/>
    </row>
    <row r="94" spans="1:36" s="2" customFormat="1">
      <c r="A94"/>
      <c r="B94"/>
      <c r="C94"/>
      <c r="D94"/>
      <c r="E94"/>
      <c r="F94" s="20"/>
      <c r="L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F94" s="266"/>
      <c r="AG94" s="266"/>
      <c r="AH94" s="266"/>
      <c r="AI94" s="266"/>
      <c r="AJ94" s="266"/>
    </row>
    <row r="95" spans="1:36" s="2" customFormat="1">
      <c r="A95"/>
      <c r="B95"/>
      <c r="C95"/>
      <c r="D95"/>
      <c r="E95"/>
      <c r="F95" s="20"/>
      <c r="L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F95" s="266"/>
      <c r="AG95" s="266"/>
      <c r="AH95" s="266"/>
      <c r="AI95" s="266"/>
      <c r="AJ95" s="266"/>
    </row>
    <row r="96" spans="1:36" s="2" customFormat="1">
      <c r="A96"/>
      <c r="B96"/>
      <c r="C96"/>
      <c r="D96"/>
      <c r="E96"/>
      <c r="F96" s="20"/>
      <c r="L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F96" s="266"/>
      <c r="AG96" s="266"/>
      <c r="AH96" s="266"/>
      <c r="AI96" s="266"/>
      <c r="AJ96" s="266"/>
    </row>
    <row r="97" spans="1:36" s="2" customFormat="1">
      <c r="A97"/>
      <c r="B97"/>
      <c r="C97"/>
      <c r="D97"/>
      <c r="E97"/>
      <c r="F97" s="20"/>
      <c r="L97" s="266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F97" s="266"/>
      <c r="AG97" s="266"/>
      <c r="AH97" s="266"/>
      <c r="AI97" s="266"/>
      <c r="AJ97" s="266"/>
    </row>
    <row r="98" spans="1:36" s="2" customFormat="1">
      <c r="A98"/>
      <c r="B98"/>
      <c r="C98"/>
      <c r="D98"/>
      <c r="E98"/>
      <c r="F98" s="20"/>
      <c r="L98" s="266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F98" s="266"/>
      <c r="AG98" s="266"/>
      <c r="AH98" s="266"/>
      <c r="AI98" s="266"/>
      <c r="AJ98" s="266"/>
    </row>
    <row r="99" spans="1:36" s="2" customFormat="1">
      <c r="A99"/>
      <c r="B99"/>
      <c r="C99"/>
      <c r="D99"/>
      <c r="E99"/>
      <c r="F99" s="20"/>
      <c r="L99" s="266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F99" s="266"/>
      <c r="AG99" s="266"/>
      <c r="AH99" s="266"/>
      <c r="AI99" s="266"/>
      <c r="AJ99" s="266"/>
    </row>
    <row r="100" spans="1:36" s="2" customFormat="1">
      <c r="A100"/>
      <c r="B100"/>
      <c r="C100"/>
      <c r="D100"/>
      <c r="E100"/>
      <c r="F100" s="20"/>
      <c r="L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F100" s="266"/>
      <c r="AG100" s="266"/>
      <c r="AH100" s="266"/>
      <c r="AI100" s="266"/>
      <c r="AJ100" s="266"/>
    </row>
    <row r="101" spans="1:36" s="2" customFormat="1">
      <c r="A101"/>
      <c r="B101"/>
      <c r="C101"/>
      <c r="D101"/>
      <c r="E101"/>
      <c r="F101" s="20"/>
      <c r="L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F101" s="266"/>
      <c r="AG101" s="266"/>
      <c r="AH101" s="266"/>
      <c r="AI101" s="266"/>
      <c r="AJ101" s="266"/>
    </row>
    <row r="102" spans="1:36" s="2" customFormat="1">
      <c r="A102"/>
      <c r="B102"/>
      <c r="C102"/>
      <c r="D102"/>
      <c r="E102"/>
      <c r="F102" s="20"/>
      <c r="L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F102" s="266"/>
      <c r="AG102" s="266"/>
      <c r="AH102" s="266"/>
      <c r="AI102" s="266"/>
      <c r="AJ102" s="266"/>
    </row>
    <row r="103" spans="1:36" s="2" customFormat="1">
      <c r="A103"/>
      <c r="B103"/>
      <c r="C103"/>
      <c r="D103"/>
      <c r="E103"/>
      <c r="F103" s="20"/>
      <c r="L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F103" s="266"/>
      <c r="AG103" s="266"/>
      <c r="AH103" s="266"/>
      <c r="AI103" s="266"/>
      <c r="AJ103" s="266"/>
    </row>
    <row r="104" spans="1:36" s="2" customFormat="1">
      <c r="A104"/>
      <c r="B104"/>
      <c r="C104"/>
      <c r="D104"/>
      <c r="E104"/>
      <c r="F104" s="20"/>
      <c r="L104" s="266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F104" s="266"/>
      <c r="AG104" s="266"/>
      <c r="AH104" s="266"/>
      <c r="AI104" s="266"/>
      <c r="AJ104" s="266"/>
    </row>
    <row r="105" spans="1:36" s="2" customFormat="1">
      <c r="A105"/>
      <c r="B105"/>
      <c r="C105"/>
      <c r="D105"/>
      <c r="E105"/>
      <c r="F105" s="20"/>
      <c r="L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F105" s="266"/>
      <c r="AG105" s="266"/>
      <c r="AH105" s="266"/>
      <c r="AI105" s="266"/>
      <c r="AJ105" s="266"/>
    </row>
    <row r="106" spans="1:36" s="2" customFormat="1">
      <c r="A106"/>
      <c r="B106"/>
      <c r="C106"/>
      <c r="D106"/>
      <c r="E106"/>
      <c r="F106" s="20"/>
      <c r="L106" s="266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F106" s="266"/>
      <c r="AG106" s="266"/>
      <c r="AH106" s="266"/>
      <c r="AI106" s="266"/>
      <c r="AJ106" s="266"/>
    </row>
    <row r="107" spans="1:36" s="2" customFormat="1">
      <c r="A107"/>
      <c r="B107"/>
      <c r="C107"/>
      <c r="D107"/>
      <c r="E107"/>
      <c r="F107" s="20"/>
      <c r="L107" s="266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F107" s="266"/>
      <c r="AG107" s="266"/>
      <c r="AH107" s="266"/>
      <c r="AI107" s="266"/>
      <c r="AJ107" s="266"/>
    </row>
    <row r="108" spans="1:36" s="2" customFormat="1">
      <c r="A108"/>
      <c r="B108"/>
      <c r="C108"/>
      <c r="D108"/>
      <c r="E108"/>
      <c r="F108" s="20"/>
      <c r="L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F108" s="266"/>
      <c r="AG108" s="266"/>
      <c r="AH108" s="266"/>
      <c r="AI108" s="266"/>
      <c r="AJ108" s="266"/>
    </row>
    <row r="109" spans="1:36" s="2" customFormat="1">
      <c r="A109"/>
      <c r="B109"/>
      <c r="C109"/>
      <c r="D109"/>
      <c r="E109"/>
      <c r="F109" s="20"/>
      <c r="L109" s="266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F109" s="266"/>
      <c r="AG109" s="266"/>
      <c r="AH109" s="266"/>
      <c r="AI109" s="266"/>
      <c r="AJ109" s="266"/>
    </row>
    <row r="110" spans="1:36" s="2" customFormat="1">
      <c r="A110"/>
      <c r="B110"/>
      <c r="C110"/>
      <c r="D110"/>
      <c r="E110"/>
      <c r="F110" s="20"/>
      <c r="L110" s="266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F110" s="266"/>
      <c r="AG110" s="266"/>
      <c r="AH110" s="266"/>
      <c r="AI110" s="266"/>
      <c r="AJ110" s="266"/>
    </row>
    <row r="111" spans="1:36" s="2" customFormat="1">
      <c r="A111"/>
      <c r="B111"/>
      <c r="C111"/>
      <c r="D111"/>
      <c r="E111"/>
      <c r="F111" s="20"/>
      <c r="L111" s="266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F111" s="266"/>
      <c r="AG111" s="266"/>
      <c r="AH111" s="266"/>
      <c r="AI111" s="266"/>
      <c r="AJ111" s="266"/>
    </row>
    <row r="112" spans="1:36" s="2" customFormat="1">
      <c r="A112"/>
      <c r="B112"/>
      <c r="C112"/>
      <c r="D112"/>
      <c r="E112"/>
      <c r="F112" s="20"/>
      <c r="L112" s="266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F112" s="266"/>
      <c r="AG112" s="266"/>
      <c r="AH112" s="266"/>
      <c r="AI112" s="266"/>
      <c r="AJ112" s="266"/>
    </row>
    <row r="113" spans="1:36" s="2" customFormat="1">
      <c r="A113"/>
      <c r="B113"/>
      <c r="C113"/>
      <c r="D113"/>
      <c r="E113"/>
      <c r="F113" s="20"/>
      <c r="L113" s="266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F113" s="266"/>
      <c r="AG113" s="266"/>
      <c r="AH113" s="266"/>
      <c r="AI113" s="266"/>
      <c r="AJ113" s="266"/>
    </row>
    <row r="114" spans="1:36" s="2" customFormat="1">
      <c r="A114"/>
      <c r="B114"/>
      <c r="C114"/>
      <c r="D114"/>
      <c r="E114"/>
      <c r="F114" s="20"/>
      <c r="L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F114" s="266"/>
      <c r="AG114" s="266"/>
      <c r="AH114" s="266"/>
      <c r="AI114" s="266"/>
      <c r="AJ114" s="266"/>
    </row>
    <row r="115" spans="1:36" s="2" customFormat="1">
      <c r="A115"/>
      <c r="B115"/>
      <c r="C115"/>
      <c r="D115"/>
      <c r="E115"/>
      <c r="F115" s="20"/>
      <c r="L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F115" s="266"/>
      <c r="AG115" s="266"/>
      <c r="AH115" s="266"/>
      <c r="AI115" s="266"/>
      <c r="AJ115" s="266"/>
    </row>
    <row r="116" spans="1:36" s="2" customFormat="1">
      <c r="A116"/>
      <c r="B116"/>
      <c r="C116"/>
      <c r="D116"/>
      <c r="E116"/>
      <c r="F116" s="20"/>
      <c r="L116" s="266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F116" s="266"/>
      <c r="AG116" s="266"/>
      <c r="AH116" s="266"/>
      <c r="AI116" s="266"/>
      <c r="AJ116" s="266"/>
    </row>
    <row r="117" spans="1:36" s="2" customFormat="1">
      <c r="A117"/>
      <c r="B117"/>
      <c r="C117"/>
      <c r="D117"/>
      <c r="E117"/>
      <c r="F117" s="20"/>
      <c r="L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F117" s="266"/>
      <c r="AG117" s="266"/>
      <c r="AH117" s="266"/>
      <c r="AI117" s="266"/>
      <c r="AJ117" s="266"/>
    </row>
    <row r="118" spans="1:36" s="2" customFormat="1">
      <c r="A118"/>
      <c r="B118"/>
      <c r="C118"/>
      <c r="D118"/>
      <c r="E118"/>
      <c r="F118" s="20"/>
      <c r="L118" s="266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F118" s="266"/>
      <c r="AG118" s="266"/>
      <c r="AH118" s="266"/>
      <c r="AI118" s="266"/>
      <c r="AJ118" s="266"/>
    </row>
    <row r="119" spans="1:36" s="2" customFormat="1">
      <c r="A119"/>
      <c r="B119"/>
      <c r="C119"/>
      <c r="D119"/>
      <c r="E119"/>
      <c r="F119" s="20"/>
      <c r="L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F119" s="266"/>
      <c r="AG119" s="266"/>
      <c r="AH119" s="266"/>
      <c r="AI119" s="266"/>
      <c r="AJ119" s="266"/>
    </row>
    <row r="120" spans="1:36" s="2" customFormat="1">
      <c r="A120"/>
      <c r="B120"/>
      <c r="C120"/>
      <c r="D120"/>
      <c r="E120"/>
      <c r="F120" s="20"/>
      <c r="L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F120" s="266"/>
      <c r="AG120" s="266"/>
      <c r="AH120" s="266"/>
      <c r="AI120" s="266"/>
      <c r="AJ120" s="266"/>
    </row>
    <row r="121" spans="1:36" s="2" customFormat="1">
      <c r="A121"/>
      <c r="B121"/>
      <c r="C121"/>
      <c r="D121"/>
      <c r="E121"/>
      <c r="F121" s="20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F121" s="266"/>
      <c r="AG121" s="266"/>
      <c r="AH121" s="266"/>
      <c r="AI121" s="266"/>
      <c r="AJ121" s="266"/>
    </row>
    <row r="122" spans="1:36" s="2" customFormat="1">
      <c r="A122"/>
      <c r="B122"/>
      <c r="C122"/>
      <c r="D122"/>
      <c r="E122"/>
      <c r="F122" s="20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F122" s="266"/>
      <c r="AG122" s="266"/>
      <c r="AH122" s="266"/>
      <c r="AI122" s="266"/>
      <c r="AJ122" s="266"/>
    </row>
    <row r="123" spans="1:36" s="2" customFormat="1">
      <c r="A123"/>
      <c r="B123"/>
      <c r="C123"/>
      <c r="D123"/>
      <c r="E123"/>
      <c r="F123" s="20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F123" s="266"/>
      <c r="AG123" s="266"/>
      <c r="AH123" s="266"/>
      <c r="AI123" s="266"/>
      <c r="AJ123" s="266"/>
    </row>
    <row r="124" spans="1:36" s="2" customFormat="1">
      <c r="A124"/>
      <c r="B124"/>
      <c r="C124"/>
      <c r="D124"/>
      <c r="E124"/>
      <c r="F124" s="20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F124" s="266"/>
      <c r="AG124" s="266"/>
      <c r="AH124" s="266"/>
      <c r="AI124" s="266"/>
      <c r="AJ124" s="266"/>
    </row>
    <row r="125" spans="1:36" s="2" customFormat="1">
      <c r="A125"/>
      <c r="B125"/>
      <c r="C125"/>
      <c r="D125"/>
      <c r="E125"/>
      <c r="F125" s="20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F125" s="266"/>
      <c r="AG125" s="266"/>
      <c r="AH125" s="266"/>
      <c r="AI125" s="266"/>
      <c r="AJ125" s="266"/>
    </row>
    <row r="126" spans="1:36" s="2" customFormat="1">
      <c r="A126"/>
      <c r="B126"/>
      <c r="C126"/>
      <c r="D126"/>
      <c r="E126"/>
      <c r="F126" s="20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F126" s="266"/>
      <c r="AG126" s="266"/>
      <c r="AH126" s="266"/>
      <c r="AI126" s="266"/>
      <c r="AJ126" s="266"/>
    </row>
    <row r="127" spans="1:36" s="2" customFormat="1">
      <c r="A127"/>
      <c r="B127"/>
      <c r="C127"/>
      <c r="D127"/>
      <c r="E127"/>
      <c r="F127" s="20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F127" s="266"/>
      <c r="AG127" s="266"/>
      <c r="AH127" s="266"/>
      <c r="AI127" s="266"/>
      <c r="AJ127" s="266"/>
    </row>
    <row r="128" spans="1:36" s="2" customFormat="1">
      <c r="A128"/>
      <c r="B128"/>
      <c r="C128"/>
      <c r="D128"/>
      <c r="E128"/>
      <c r="F128" s="20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F128" s="266"/>
      <c r="AG128" s="266"/>
      <c r="AH128" s="266"/>
      <c r="AI128" s="266"/>
      <c r="AJ128" s="266"/>
    </row>
    <row r="129" spans="1:36" s="2" customFormat="1">
      <c r="A129"/>
      <c r="B129"/>
      <c r="C129"/>
      <c r="D129"/>
      <c r="E129"/>
      <c r="F129" s="20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F129" s="266"/>
      <c r="AG129" s="266"/>
      <c r="AH129" s="266"/>
      <c r="AI129" s="266"/>
      <c r="AJ129" s="266"/>
    </row>
    <row r="130" spans="1:36" s="2" customFormat="1">
      <c r="A130"/>
      <c r="B130"/>
      <c r="C130"/>
      <c r="D130"/>
      <c r="E130"/>
      <c r="F130" s="20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F130" s="266"/>
      <c r="AG130" s="266"/>
      <c r="AH130" s="266"/>
      <c r="AI130" s="266"/>
      <c r="AJ130" s="266"/>
    </row>
    <row r="131" spans="1:36" s="2" customFormat="1">
      <c r="A131"/>
      <c r="B131"/>
      <c r="C131"/>
      <c r="D131"/>
      <c r="E131"/>
      <c r="F131" s="20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F131" s="266"/>
      <c r="AG131" s="266"/>
      <c r="AH131" s="266"/>
      <c r="AI131" s="266"/>
      <c r="AJ131" s="266"/>
    </row>
    <row r="132" spans="1:36" s="2" customFormat="1">
      <c r="A132"/>
      <c r="B132"/>
      <c r="C132"/>
      <c r="D132"/>
      <c r="E132"/>
      <c r="F132" s="20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F132" s="266"/>
      <c r="AG132" s="266"/>
      <c r="AH132" s="266"/>
      <c r="AI132" s="266"/>
      <c r="AJ132" s="266"/>
    </row>
    <row r="133" spans="1:36" s="2" customFormat="1">
      <c r="A133"/>
      <c r="B133"/>
      <c r="C133"/>
      <c r="D133"/>
      <c r="E133"/>
      <c r="F133" s="20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F133" s="266"/>
      <c r="AG133" s="266"/>
      <c r="AH133" s="266"/>
      <c r="AI133" s="266"/>
      <c r="AJ133" s="266"/>
    </row>
    <row r="134" spans="1:36" s="2" customFormat="1">
      <c r="A134"/>
      <c r="B134"/>
      <c r="C134"/>
      <c r="D134"/>
      <c r="E134"/>
      <c r="F134" s="20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F134" s="266"/>
      <c r="AG134" s="266"/>
      <c r="AH134" s="266"/>
      <c r="AI134" s="266"/>
      <c r="AJ134" s="266"/>
    </row>
    <row r="135" spans="1:36" s="2" customFormat="1">
      <c r="A135"/>
      <c r="B135"/>
      <c r="C135"/>
      <c r="D135"/>
      <c r="E135"/>
      <c r="F135" s="20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F135" s="266"/>
      <c r="AG135" s="266"/>
      <c r="AH135" s="266"/>
      <c r="AI135" s="266"/>
      <c r="AJ135" s="266"/>
    </row>
    <row r="136" spans="1:36" s="2" customFormat="1">
      <c r="A136"/>
      <c r="B136"/>
      <c r="C136"/>
      <c r="D136"/>
      <c r="E136"/>
      <c r="F136" s="20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F136" s="266"/>
      <c r="AG136" s="266"/>
      <c r="AH136" s="266"/>
      <c r="AI136" s="266"/>
      <c r="AJ136" s="266"/>
    </row>
    <row r="137" spans="1:36" s="2" customFormat="1">
      <c r="A137"/>
      <c r="B137"/>
      <c r="C137"/>
      <c r="D137"/>
      <c r="E137"/>
      <c r="F137" s="20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F137" s="266"/>
      <c r="AG137" s="266"/>
      <c r="AH137" s="266"/>
      <c r="AI137" s="266"/>
      <c r="AJ137" s="266"/>
    </row>
    <row r="138" spans="1:36" s="2" customFormat="1">
      <c r="A138"/>
      <c r="B138"/>
      <c r="C138"/>
      <c r="D138"/>
      <c r="E138"/>
      <c r="F138" s="20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F138" s="266"/>
      <c r="AG138" s="266"/>
      <c r="AH138" s="266"/>
      <c r="AI138" s="266"/>
      <c r="AJ138" s="266"/>
    </row>
    <row r="139" spans="1:36" s="2" customFormat="1">
      <c r="A139"/>
      <c r="B139"/>
      <c r="C139"/>
      <c r="D139"/>
      <c r="E139"/>
      <c r="F139" s="20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F139" s="266"/>
      <c r="AG139" s="266"/>
      <c r="AH139" s="266"/>
      <c r="AI139" s="266"/>
      <c r="AJ139" s="266"/>
    </row>
    <row r="140" spans="1:36" s="2" customFormat="1">
      <c r="A140"/>
      <c r="B140"/>
      <c r="C140"/>
      <c r="D140"/>
      <c r="E140"/>
      <c r="F140" s="20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F140" s="266"/>
      <c r="AG140" s="266"/>
      <c r="AH140" s="266"/>
      <c r="AI140" s="266"/>
      <c r="AJ140" s="266"/>
    </row>
    <row r="141" spans="1:36">
      <c r="W141" s="265"/>
      <c r="X141" s="265"/>
      <c r="Y141" s="265"/>
      <c r="Z141" s="265"/>
      <c r="AA141" s="265"/>
      <c r="AB141" s="265"/>
    </row>
    <row r="142" spans="1:36">
      <c r="W142" s="265"/>
      <c r="X142" s="265"/>
      <c r="Y142" s="265"/>
      <c r="Z142" s="265"/>
      <c r="AA142" s="265"/>
      <c r="AB142" s="265"/>
    </row>
    <row r="143" spans="1:36">
      <c r="W143" s="265"/>
      <c r="X143" s="265"/>
      <c r="Y143" s="265"/>
      <c r="Z143" s="265"/>
      <c r="AA143" s="265"/>
      <c r="AB143" s="265"/>
    </row>
    <row r="144" spans="1:36">
      <c r="W144" s="265"/>
      <c r="X144" s="265"/>
      <c r="Y144" s="265"/>
      <c r="Z144" s="265"/>
      <c r="AA144" s="265"/>
      <c r="AB144" s="265"/>
    </row>
    <row r="145" spans="23:28">
      <c r="W145" s="265"/>
      <c r="X145" s="265"/>
      <c r="Y145" s="265"/>
      <c r="Z145" s="265"/>
      <c r="AA145" s="265"/>
      <c r="AB145" s="265"/>
    </row>
    <row r="146" spans="23:28">
      <c r="W146" s="265"/>
      <c r="X146" s="265"/>
      <c r="Y146" s="265"/>
      <c r="Z146" s="265"/>
      <c r="AA146" s="265"/>
      <c r="AB146" s="265"/>
    </row>
    <row r="147" spans="23:28">
      <c r="W147" s="265"/>
      <c r="X147" s="265"/>
      <c r="Y147" s="265"/>
      <c r="Z147" s="265"/>
      <c r="AA147" s="265"/>
      <c r="AB147" s="265"/>
    </row>
    <row r="148" spans="23:28">
      <c r="W148" s="265"/>
      <c r="X148" s="265"/>
      <c r="Y148" s="265"/>
      <c r="Z148" s="265"/>
      <c r="AA148" s="265"/>
      <c r="AB148" s="265"/>
    </row>
    <row r="149" spans="23:28">
      <c r="W149" s="265"/>
      <c r="X149" s="265"/>
      <c r="Y149" s="265"/>
      <c r="Z149" s="265"/>
      <c r="AA149" s="265"/>
      <c r="AB149" s="265"/>
    </row>
    <row r="150" spans="23:28">
      <c r="W150" s="265"/>
      <c r="X150" s="265"/>
      <c r="Y150" s="265"/>
      <c r="Z150" s="265"/>
      <c r="AA150" s="265"/>
      <c r="AB150" s="265"/>
    </row>
    <row r="151" spans="23:28">
      <c r="W151" s="265"/>
      <c r="X151" s="265"/>
      <c r="Y151" s="265"/>
      <c r="Z151" s="265"/>
      <c r="AA151" s="265"/>
      <c r="AB151" s="265"/>
    </row>
    <row r="152" spans="23:28">
      <c r="W152" s="265"/>
      <c r="X152" s="265"/>
      <c r="Y152" s="265"/>
      <c r="Z152" s="265"/>
      <c r="AA152" s="265"/>
      <c r="AB152" s="265"/>
    </row>
    <row r="153" spans="23:28">
      <c r="W153" s="265"/>
      <c r="X153" s="265"/>
      <c r="Y153" s="265"/>
      <c r="Z153" s="265"/>
      <c r="AA153" s="265"/>
      <c r="AB153" s="265"/>
    </row>
    <row r="154" spans="23:28">
      <c r="W154" s="265"/>
      <c r="X154" s="265"/>
      <c r="Y154" s="265"/>
      <c r="Z154" s="265"/>
      <c r="AA154" s="265"/>
      <c r="AB154" s="265"/>
    </row>
    <row r="155" spans="23:28">
      <c r="W155" s="265"/>
      <c r="X155" s="265"/>
      <c r="Y155" s="265"/>
      <c r="Z155" s="265"/>
      <c r="AA155" s="265"/>
      <c r="AB155" s="265"/>
    </row>
    <row r="156" spans="23:28">
      <c r="W156" s="265"/>
      <c r="X156" s="265"/>
      <c r="Y156" s="265"/>
      <c r="Z156" s="265"/>
      <c r="AA156" s="265"/>
      <c r="AB156" s="265"/>
    </row>
    <row r="157" spans="23:28">
      <c r="W157" s="265"/>
      <c r="X157" s="265"/>
      <c r="Y157" s="265"/>
      <c r="Z157" s="265"/>
      <c r="AA157" s="265"/>
      <c r="AB157" s="265"/>
    </row>
    <row r="158" spans="23:28">
      <c r="W158" s="265"/>
      <c r="X158" s="265"/>
      <c r="Y158" s="265"/>
      <c r="Z158" s="265"/>
      <c r="AA158" s="265"/>
      <c r="AB158" s="265"/>
    </row>
    <row r="159" spans="23:28">
      <c r="W159" s="265"/>
      <c r="X159" s="265"/>
      <c r="Y159" s="265"/>
      <c r="Z159" s="265"/>
      <c r="AA159" s="265"/>
      <c r="AB159" s="265"/>
    </row>
    <row r="160" spans="23:28">
      <c r="W160" s="265"/>
      <c r="X160" s="265"/>
      <c r="Y160" s="265"/>
      <c r="Z160" s="265"/>
      <c r="AA160" s="265"/>
      <c r="AB160" s="265"/>
    </row>
    <row r="161" spans="23:28">
      <c r="W161" s="265"/>
      <c r="X161" s="265"/>
      <c r="Y161" s="265"/>
      <c r="Z161" s="265"/>
      <c r="AA161" s="265"/>
      <c r="AB161" s="265"/>
    </row>
    <row r="162" spans="23:28">
      <c r="W162" s="265"/>
      <c r="X162" s="265"/>
      <c r="Y162" s="265"/>
      <c r="Z162" s="265"/>
      <c r="AA162" s="265"/>
      <c r="AB162" s="265"/>
    </row>
    <row r="163" spans="23:28">
      <c r="W163" s="265"/>
      <c r="X163" s="265"/>
      <c r="Y163" s="265"/>
      <c r="Z163" s="265"/>
      <c r="AA163" s="265"/>
      <c r="AB163" s="265"/>
    </row>
    <row r="164" spans="23:28">
      <c r="W164" s="265"/>
      <c r="X164" s="265"/>
      <c r="Y164" s="265"/>
      <c r="Z164" s="265"/>
      <c r="AA164" s="265"/>
      <c r="AB164" s="265"/>
    </row>
    <row r="165" spans="23:28">
      <c r="W165" s="265"/>
      <c r="X165" s="265"/>
      <c r="Y165" s="265"/>
      <c r="Z165" s="265"/>
      <c r="AA165" s="265"/>
      <c r="AB165" s="265"/>
    </row>
    <row r="166" spans="23:28">
      <c r="W166" s="265"/>
      <c r="X166" s="265"/>
      <c r="Y166" s="265"/>
      <c r="Z166" s="265"/>
      <c r="AA166" s="265"/>
      <c r="AB166" s="265"/>
    </row>
    <row r="167" spans="23:28">
      <c r="W167" s="265"/>
      <c r="X167" s="265"/>
      <c r="Y167" s="265"/>
      <c r="Z167" s="265"/>
      <c r="AA167" s="265"/>
      <c r="AB167" s="265"/>
    </row>
    <row r="168" spans="23:28">
      <c r="W168" s="265"/>
      <c r="X168" s="265"/>
      <c r="Y168" s="265"/>
      <c r="Z168" s="265"/>
      <c r="AA168" s="265"/>
      <c r="AB168" s="265"/>
    </row>
  </sheetData>
  <conditionalFormatting sqref="H2">
    <cfRule type="containsText" dxfId="2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A1:XES140"/>
  <sheetViews>
    <sheetView showGridLines="0" zoomScale="70" zoomScaleNormal="70" workbookViewId="0">
      <pane xSplit="6" ySplit="12" topLeftCell="G13" activePane="bottomRight" state="frozen"/>
      <selection activeCell="B71" sqref="B71"/>
      <selection pane="topRight" activeCell="B71" sqref="B71"/>
      <selection pane="bottomLeft" activeCell="B71" sqref="B71"/>
      <selection pane="bottomRight"/>
    </sheetView>
  </sheetViews>
  <sheetFormatPr defaultRowHeight="12.75"/>
  <cols>
    <col min="1" max="1" width="3.140625" style="265" customWidth="1"/>
    <col min="2" max="2" width="11.7109375" style="265" customWidth="1"/>
    <col min="3" max="3" width="6" style="265" customWidth="1"/>
    <col min="4" max="4" width="37.7109375" style="265" customWidth="1"/>
    <col min="5" max="5" width="7.7109375" style="265" customWidth="1"/>
    <col min="6" max="7" width="4.5703125" style="265" customWidth="1"/>
    <col min="8" max="8" width="16.5703125" style="265" customWidth="1"/>
    <col min="9" max="9" width="14.85546875" style="265" customWidth="1"/>
    <col min="10" max="10" width="14.140625" style="265" customWidth="1"/>
    <col min="11" max="11" width="16.5703125" style="265" customWidth="1"/>
    <col min="12" max="12" width="14.85546875" style="265" customWidth="1"/>
    <col min="13" max="22" width="14.140625" style="265" customWidth="1"/>
    <col min="23" max="23" width="16.5703125" style="265" customWidth="1"/>
    <col min="24" max="24" width="14.85546875" style="265" customWidth="1"/>
    <col min="25" max="25" width="14.140625" style="265" customWidth="1"/>
    <col min="26" max="26" width="16.5703125" style="265" customWidth="1"/>
    <col min="27" max="27" width="14.85546875" style="265" customWidth="1"/>
    <col min="28" max="28" width="14.140625" style="265" customWidth="1"/>
    <col min="29" max="29" width="3.5703125" style="265" customWidth="1"/>
    <col min="30" max="30" width="12" style="265" bestFit="1" customWidth="1"/>
    <col min="31" max="36" width="11.5703125" style="265" customWidth="1"/>
    <col min="37" max="37" width="3.5703125" style="265" customWidth="1"/>
    <col min="38" max="38" width="11.5703125" style="265" customWidth="1"/>
    <col min="39" max="16384" width="9.140625" style="265"/>
  </cols>
  <sheetData>
    <row r="1" spans="1:4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</row>
    <row r="2" spans="1:40" ht="17.25" customHeight="1">
      <c r="A2" s="187" t="s">
        <v>35</v>
      </c>
      <c r="B2" s="186"/>
      <c r="C2" s="186"/>
      <c r="D2" s="187" t="s">
        <v>156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267"/>
      <c r="AN2" s="267"/>
    </row>
    <row r="3" spans="1:40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</row>
    <row r="4" spans="1:40" ht="15">
      <c r="A4" s="269"/>
      <c r="B4" s="4"/>
      <c r="C4" s="4"/>
      <c r="D4" s="4"/>
      <c r="F4" s="14"/>
    </row>
    <row r="5" spans="1:40" ht="15">
      <c r="A5" s="267" t="s">
        <v>172</v>
      </c>
      <c r="B5" s="4"/>
      <c r="C5" s="4"/>
      <c r="D5" s="32">
        <f>INDEX(Project_inputs!$J$90:$M$96, MATCH($D$2, Project_inputs!$C$90:$C$96, 0), MATCH($A5, Project_inputs!$J$89:$M$89,0))</f>
        <v>2019</v>
      </c>
    </row>
    <row r="6" spans="1:40" ht="15">
      <c r="A6" s="267" t="s">
        <v>30</v>
      </c>
      <c r="B6" s="4"/>
      <c r="C6" s="4"/>
      <c r="D6" s="32">
        <f>INDEX(Project_inputs!$J$90:$M$96, MATCH($D$2, Project_inputs!$C$90:$C$96, 0), MATCH($A6, Project_inputs!$J$89:$M$89,0))</f>
        <v>2020</v>
      </c>
    </row>
    <row r="7" spans="1:40" ht="15">
      <c r="A7" s="267" t="s">
        <v>18</v>
      </c>
      <c r="B7" s="4"/>
      <c r="C7" s="4"/>
      <c r="D7" s="32">
        <f>INDEX(Project_inputs!$J$90:$M$96, MATCH($D$2, Project_inputs!$C$90:$C$96, 0), MATCH($A7, Project_inputs!$J$89:$M$89,0))</f>
        <v>2021</v>
      </c>
    </row>
    <row r="8" spans="1:40" ht="15">
      <c r="A8" s="267"/>
      <c r="B8" s="4"/>
      <c r="C8" s="4"/>
      <c r="D8" s="32"/>
    </row>
    <row r="9" spans="1:40" ht="15">
      <c r="A9" s="267"/>
      <c r="B9" s="4"/>
      <c r="C9" s="4"/>
      <c r="D9" s="32"/>
    </row>
    <row r="10" spans="1:40" ht="15">
      <c r="A10" s="269"/>
      <c r="B10" s="4"/>
      <c r="C10" s="4"/>
      <c r="D10" s="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</row>
    <row r="11" spans="1:40">
      <c r="B11" s="114"/>
      <c r="C11" s="114"/>
      <c r="D11" s="114"/>
      <c r="E11" s="114"/>
      <c r="F11" s="114"/>
      <c r="G11" s="103"/>
      <c r="H11" s="114">
        <v>2019</v>
      </c>
      <c r="I11" s="114">
        <f>H11</f>
        <v>2019</v>
      </c>
      <c r="J11" s="115">
        <f>H11</f>
        <v>2019</v>
      </c>
      <c r="K11" s="114">
        <f t="shared" ref="K11:M11" si="0">H11+1</f>
        <v>2020</v>
      </c>
      <c r="L11" s="114">
        <f t="shared" si="0"/>
        <v>2020</v>
      </c>
      <c r="M11" s="115">
        <f t="shared" si="0"/>
        <v>2020</v>
      </c>
      <c r="N11" s="114">
        <f t="shared" ref="N11" si="1">K11+1</f>
        <v>2021</v>
      </c>
      <c r="O11" s="114">
        <f t="shared" ref="O11" si="2">L11+1</f>
        <v>2021</v>
      </c>
      <c r="P11" s="115">
        <f t="shared" ref="P11" si="3">M11+1</f>
        <v>2021</v>
      </c>
      <c r="Q11" s="114">
        <f t="shared" ref="Q11" si="4">N11+1</f>
        <v>2022</v>
      </c>
      <c r="R11" s="114">
        <f t="shared" ref="R11" si="5">O11+1</f>
        <v>2022</v>
      </c>
      <c r="S11" s="115">
        <f t="shared" ref="S11" si="6">P11+1</f>
        <v>2022</v>
      </c>
      <c r="T11" s="114">
        <f t="shared" ref="T11" si="7">Q11+1</f>
        <v>2023</v>
      </c>
      <c r="U11" s="114">
        <f t="shared" ref="U11" si="8">R11+1</f>
        <v>2023</v>
      </c>
      <c r="V11" s="115">
        <f t="shared" ref="V11" si="9">S11+1</f>
        <v>2023</v>
      </c>
      <c r="W11" s="114">
        <f t="shared" ref="W11" si="10">T11+1</f>
        <v>2024</v>
      </c>
      <c r="X11" s="114">
        <f t="shared" ref="X11" si="11">U11+1</f>
        <v>2024</v>
      </c>
      <c r="Y11" s="115">
        <f t="shared" ref="Y11" si="12">V11+1</f>
        <v>2024</v>
      </c>
      <c r="Z11" s="114">
        <f t="shared" ref="Z11" si="13">W11+1</f>
        <v>2025</v>
      </c>
      <c r="AA11" s="114">
        <f t="shared" ref="AA11" si="14">X11+1</f>
        <v>2025</v>
      </c>
      <c r="AB11" s="115">
        <f t="shared" ref="AB11" si="15">Y11+1</f>
        <v>2025</v>
      </c>
      <c r="AD11" s="116">
        <f>H11</f>
        <v>2019</v>
      </c>
      <c r="AE11" s="116">
        <f t="shared" ref="AE11:AJ11" si="16">AD11+1</f>
        <v>2020</v>
      </c>
      <c r="AF11" s="116">
        <f t="shared" si="16"/>
        <v>2021</v>
      </c>
      <c r="AG11" s="116">
        <f t="shared" si="16"/>
        <v>2022</v>
      </c>
      <c r="AH11" s="116">
        <f t="shared" si="16"/>
        <v>2023</v>
      </c>
      <c r="AI11" s="116">
        <f t="shared" si="16"/>
        <v>2024</v>
      </c>
      <c r="AJ11" s="116">
        <f t="shared" si="16"/>
        <v>2025</v>
      </c>
      <c r="AL11" s="114" t="s">
        <v>0</v>
      </c>
    </row>
    <row r="12" spans="1:40" s="8" customFormat="1" ht="15.75">
      <c r="A12" s="6"/>
      <c r="B12" s="85"/>
      <c r="C12" s="85"/>
      <c r="D12" s="85"/>
      <c r="E12" s="85"/>
      <c r="F12" s="85"/>
      <c r="G12" s="105"/>
      <c r="H12" s="85" t="s">
        <v>4</v>
      </c>
      <c r="I12" s="85" t="s">
        <v>1</v>
      </c>
      <c r="J12" s="101" t="s">
        <v>15</v>
      </c>
      <c r="K12" s="85" t="s">
        <v>4</v>
      </c>
      <c r="L12" s="85" t="s">
        <v>1</v>
      </c>
      <c r="M12" s="101" t="s">
        <v>15</v>
      </c>
      <c r="N12" s="85" t="s">
        <v>4</v>
      </c>
      <c r="O12" s="85" t="s">
        <v>1</v>
      </c>
      <c r="P12" s="101" t="s">
        <v>15</v>
      </c>
      <c r="Q12" s="85" t="s">
        <v>4</v>
      </c>
      <c r="R12" s="85" t="s">
        <v>1</v>
      </c>
      <c r="S12" s="101" t="s">
        <v>15</v>
      </c>
      <c r="T12" s="85" t="s">
        <v>4</v>
      </c>
      <c r="U12" s="85" t="s">
        <v>1</v>
      </c>
      <c r="V12" s="101" t="s">
        <v>15</v>
      </c>
      <c r="W12" s="85" t="s">
        <v>4</v>
      </c>
      <c r="X12" s="85" t="s">
        <v>1</v>
      </c>
      <c r="Y12" s="101" t="s">
        <v>15</v>
      </c>
      <c r="Z12" s="85" t="s">
        <v>4</v>
      </c>
      <c r="AA12" s="85" t="s">
        <v>1</v>
      </c>
      <c r="AB12" s="101" t="s">
        <v>15</v>
      </c>
      <c r="AC12" s="265"/>
      <c r="AD12" s="108" t="s">
        <v>0</v>
      </c>
      <c r="AE12" s="108" t="s">
        <v>0</v>
      </c>
      <c r="AF12" s="108" t="s">
        <v>0</v>
      </c>
      <c r="AG12" s="108" t="s">
        <v>0</v>
      </c>
      <c r="AH12" s="108" t="s">
        <v>0</v>
      </c>
      <c r="AI12" s="108" t="s">
        <v>0</v>
      </c>
      <c r="AJ12" s="108" t="s">
        <v>0</v>
      </c>
      <c r="AL12" s="108" t="s">
        <v>52</v>
      </c>
    </row>
    <row r="13" spans="1:40" s="8" customFormat="1" ht="15.75">
      <c r="A13" s="6"/>
      <c r="B13" s="6"/>
      <c r="C13" s="6"/>
      <c r="D13" s="6"/>
      <c r="E13" s="6"/>
      <c r="F13" s="6"/>
      <c r="G13" s="105"/>
      <c r="H13" s="281"/>
      <c r="I13" s="281"/>
      <c r="J13" s="282"/>
      <c r="K13" s="281"/>
      <c r="L13" s="281"/>
      <c r="M13" s="282"/>
      <c r="N13" s="281"/>
      <c r="O13" s="281"/>
      <c r="P13" s="282"/>
      <c r="Q13" s="281"/>
      <c r="R13" s="281"/>
      <c r="S13" s="282"/>
      <c r="T13" s="281"/>
      <c r="U13" s="281"/>
      <c r="V13" s="282"/>
      <c r="W13" s="281"/>
      <c r="X13" s="281"/>
      <c r="Y13" s="282"/>
      <c r="Z13" s="281"/>
      <c r="AA13" s="281"/>
      <c r="AB13" s="282"/>
      <c r="AC13" s="265"/>
      <c r="AD13" s="122"/>
      <c r="AE13" s="122"/>
      <c r="AF13" s="122"/>
      <c r="AG13" s="122"/>
      <c r="AH13" s="122"/>
      <c r="AI13" s="122"/>
      <c r="AJ13" s="122"/>
      <c r="AL13" s="122"/>
    </row>
    <row r="14" spans="1:40" ht="15">
      <c r="B14" s="9" t="s">
        <v>172</v>
      </c>
      <c r="C14" s="9"/>
      <c r="D14" s="9"/>
      <c r="E14" s="9"/>
      <c r="F14" s="9"/>
      <c r="G14" s="102"/>
      <c r="H14" s="9"/>
      <c r="I14" s="9"/>
      <c r="J14" s="102"/>
      <c r="K14" s="9"/>
      <c r="L14" s="9"/>
      <c r="M14" s="102"/>
      <c r="N14" s="9"/>
      <c r="O14" s="9"/>
      <c r="P14" s="102"/>
      <c r="Q14" s="9"/>
      <c r="R14" s="9"/>
      <c r="S14" s="102"/>
      <c r="T14" s="9"/>
      <c r="U14" s="9"/>
      <c r="V14" s="102"/>
      <c r="W14" s="9"/>
      <c r="X14" s="9"/>
      <c r="Y14" s="102"/>
      <c r="Z14" s="9"/>
      <c r="AA14" s="9"/>
      <c r="AB14" s="102"/>
      <c r="AC14" s="9"/>
      <c r="AD14" s="109"/>
      <c r="AE14" s="109"/>
      <c r="AF14" s="109"/>
      <c r="AG14" s="109"/>
      <c r="AH14" s="109"/>
      <c r="AI14" s="109"/>
      <c r="AJ14" s="109"/>
      <c r="AK14" s="9"/>
      <c r="AL14" s="109"/>
    </row>
    <row r="15" spans="1:40">
      <c r="D15" s="11" t="s">
        <v>172</v>
      </c>
      <c r="F15" s="12"/>
      <c r="G15" s="103"/>
      <c r="H15" s="285">
        <f>IF(H$11=$D$6, TRG_volumes!$J15*TRG_volumes!$K15,0)</f>
        <v>0</v>
      </c>
      <c r="I15" s="285">
        <f ca="1">IF(I$11=IF($D15=$A$5, $D$5, IF(OR($D15="ESV observed compliance", $D15 = $A$7),$D$7, $D$6)), SUMPRODUCT(TRG_volumes!$Q15:$U15,TRG_volumes!$Q$13:$U$13)+TRG_volumes!$O15,0)</f>
        <v>2734961.5121405916</v>
      </c>
      <c r="J15" s="286">
        <f>IF(J$11=$D$6, TRG_volumes!$M15,0)</f>
        <v>0</v>
      </c>
      <c r="K15" s="285">
        <f>IF(K$11=$D$6, TRG_volumes!$J15*TRG_volumes!$K15,0)</f>
        <v>0</v>
      </c>
      <c r="L15" s="285">
        <f>IF(L$11=IF($D15=$A$5, $D$5, IF(OR($D15="ESV observed compliance", $D15 = $A$7),$D$7, $D$6)), SUMPRODUCT(TRG_volumes!$Q15:$U15,TRG_volumes!$Q$13:$U$13)+TRG_volumes!$O15,0)</f>
        <v>0</v>
      </c>
      <c r="M15" s="286">
        <f>IF(M$11=$D$6, TRG_volumes!$M15,0)</f>
        <v>0</v>
      </c>
      <c r="N15" s="285">
        <f>IF(N$11=$D$6, TRG_volumes!$J15*TRG_volumes!$K15,0)</f>
        <v>0</v>
      </c>
      <c r="O15" s="285">
        <f>IF(O$11=IF($D15=$A$5, $D$5, IF(OR($D15="ESV observed compliance", $D15 = $A$7),$D$7, $D$6)), SUMPRODUCT(TRG_volumes!$Q15:$U15,TRG_volumes!$Q$13:$U$13)+TRG_volumes!$O15,0)</f>
        <v>0</v>
      </c>
      <c r="P15" s="286">
        <f>IF(P$11=$D$6, TRG_volumes!$M15,0)</f>
        <v>0</v>
      </c>
      <c r="Q15" s="285">
        <f>IF(Q$11=$D$6, TRG_volumes!$J15*TRG_volumes!$K15,0)</f>
        <v>0</v>
      </c>
      <c r="R15" s="285">
        <f>IF(R$11=IF($D15=$A$5, $D$5, IF(OR($D15="ESV observed compliance", $D15 = $A$7),$D$7, $D$6)), SUMPRODUCT(TRG_volumes!$Q15:$U15,TRG_volumes!$Q$13:$U$13)+TRG_volumes!$O15,0)</f>
        <v>0</v>
      </c>
      <c r="S15" s="286">
        <f>IF(S$11=$D$6, TRG_volumes!$M15,0)</f>
        <v>0</v>
      </c>
      <c r="T15" s="285">
        <f>IF(T$11=$D$6, TRG_volumes!$J15*TRG_volumes!$K15,0)</f>
        <v>0</v>
      </c>
      <c r="U15" s="285">
        <f>IF(U$11=IF($D15=$A$5, $D$5, IF(OR($D15="ESV observed compliance", $D15 = $A$7),$D$7, $D$6)), SUMPRODUCT(TRG_volumes!$Q15:$U15,TRG_volumes!$Q$13:$U$13)+TRG_volumes!$O15,0)</f>
        <v>0</v>
      </c>
      <c r="V15" s="286">
        <f>IF(V$11=$D$6, TRG_volumes!$M15,0)</f>
        <v>0</v>
      </c>
      <c r="W15" s="285">
        <f>IF(W$11=$D$6, TRG_volumes!$J15*TRG_volumes!$K15,0)</f>
        <v>0</v>
      </c>
      <c r="X15" s="285">
        <f>IF(X$11=IF($D15=$A$5, $D$5, IF(OR($D15="ESV observed compliance", $D15 = $A$7),$D$7, $D$6)), SUMPRODUCT(TRG_volumes!$Q15:$U15,TRG_volumes!$Q$13:$U$13)+TRG_volumes!$O15,0)</f>
        <v>0</v>
      </c>
      <c r="Y15" s="286">
        <f>IF(Y$11=$D$6, TRG_volumes!$M15,0)</f>
        <v>0</v>
      </c>
      <c r="Z15" s="285">
        <f>IF(Z$11=$D$6, TRG_volumes!$J15*TRG_volumes!$K15,0)</f>
        <v>0</v>
      </c>
      <c r="AA15" s="285">
        <f>IF(AA$11=IF($D15=$A$5, $D$5, IF(OR($D15="ESV observed compliance", $D15 = $A$7),$D$7, $D$6)), SUMPRODUCT(TRG_volumes!$Q15:$U15,TRG_volumes!$Q$13:$U$13)+TRG_volumes!$O15,0)</f>
        <v>0</v>
      </c>
      <c r="AB15" s="286">
        <f>IF(AB$11=$D$6, TRG_volumes!$M15,0)</f>
        <v>0</v>
      </c>
      <c r="AC15" s="131"/>
      <c r="AD15" s="287">
        <f t="shared" ref="AD15:AJ15" ca="1" si="17">SUMIF($H$11:$AB$11,AD$11, $H15:$AB15)</f>
        <v>2734961.5121405916</v>
      </c>
      <c r="AE15" s="287">
        <f t="shared" si="17"/>
        <v>0</v>
      </c>
      <c r="AF15" s="287">
        <f t="shared" si="17"/>
        <v>0</v>
      </c>
      <c r="AG15" s="287">
        <f t="shared" si="17"/>
        <v>0</v>
      </c>
      <c r="AH15" s="287">
        <f t="shared" si="17"/>
        <v>0</v>
      </c>
      <c r="AI15" s="287">
        <f t="shared" si="17"/>
        <v>0</v>
      </c>
      <c r="AJ15" s="287">
        <f t="shared" si="17"/>
        <v>0</v>
      </c>
      <c r="AK15" s="131"/>
      <c r="AL15" s="287">
        <f ca="1">SUM(AD15:AJ15)</f>
        <v>2734961.5121405916</v>
      </c>
    </row>
    <row r="16" spans="1:40">
      <c r="D16" s="11"/>
      <c r="F16" s="12"/>
      <c r="G16" s="103"/>
      <c r="H16" s="47"/>
      <c r="I16" s="47"/>
      <c r="J16" s="103"/>
      <c r="K16" s="47"/>
      <c r="L16" s="47"/>
      <c r="M16" s="103"/>
      <c r="N16" s="47"/>
      <c r="O16" s="47"/>
      <c r="P16" s="103"/>
      <c r="Q16" s="47"/>
      <c r="R16" s="47"/>
      <c r="S16" s="103"/>
      <c r="T16" s="47"/>
      <c r="U16" s="47"/>
      <c r="V16" s="103"/>
      <c r="W16" s="47"/>
      <c r="X16" s="47"/>
      <c r="Y16" s="103"/>
      <c r="Z16" s="47"/>
      <c r="AA16" s="47"/>
      <c r="AB16" s="103"/>
      <c r="AC16" s="47"/>
      <c r="AD16" s="110"/>
      <c r="AE16" s="110"/>
      <c r="AF16" s="110"/>
      <c r="AG16" s="110"/>
      <c r="AH16" s="110"/>
      <c r="AI16" s="110"/>
      <c r="AJ16" s="110"/>
      <c r="AK16" s="47"/>
      <c r="AL16" s="110"/>
    </row>
    <row r="17" spans="2:38" ht="15">
      <c r="B17" s="9" t="s">
        <v>48</v>
      </c>
      <c r="F17" s="12"/>
      <c r="G17" s="103"/>
      <c r="H17" s="18"/>
      <c r="I17" s="18"/>
      <c r="J17" s="103"/>
      <c r="K17" s="18"/>
      <c r="L17" s="18"/>
      <c r="M17" s="103"/>
      <c r="N17" s="18"/>
      <c r="O17" s="18"/>
      <c r="P17" s="103"/>
      <c r="Q17" s="18"/>
      <c r="R17" s="18"/>
      <c r="S17" s="103"/>
      <c r="T17" s="18"/>
      <c r="U17" s="18"/>
      <c r="V17" s="103"/>
      <c r="W17" s="18"/>
      <c r="X17" s="18"/>
      <c r="Y17" s="103"/>
      <c r="Z17" s="18"/>
      <c r="AA17" s="18"/>
      <c r="AB17" s="103"/>
      <c r="AD17" s="110"/>
      <c r="AE17" s="110"/>
      <c r="AF17" s="110"/>
      <c r="AG17" s="110"/>
      <c r="AH17" s="110"/>
      <c r="AI17" s="110"/>
      <c r="AJ17" s="110"/>
      <c r="AL17" s="110"/>
    </row>
    <row r="18" spans="2:38">
      <c r="D18" s="272" t="s">
        <v>115</v>
      </c>
      <c r="F18" s="12"/>
      <c r="G18" s="103"/>
      <c r="H18" s="288">
        <f>IF(H$11=$D$6, TRG_volumes!$J18*TRG_volumes!$K18,0)</f>
        <v>0</v>
      </c>
      <c r="I18" s="285">
        <f>IF(I$11=IF($D18=$A$5, $D$5, IF(OR($D18="ESV observed compliance", $D18 = $A$7),$D$7, $D$6)), SUMPRODUCT(TRG_volumes!$Q18:$U18,TRG_volumes!$Q$13:$U$13)+TRG_volumes!$O18,0)</f>
        <v>0</v>
      </c>
      <c r="J18" s="286">
        <f>IF(J$11=$D$6, TRG_volumes!$M18,0)</f>
        <v>0</v>
      </c>
      <c r="K18" s="285">
        <f>IF(K$11=$D$6, TRG_volumes!$J18*TRG_volumes!$K18,0)</f>
        <v>198445.09100984552</v>
      </c>
      <c r="L18" s="285">
        <f ca="1">IF(L$11=IF($D18=$A$5, $D$5, IF(OR($D18="ESV observed compliance", $D18 = $A$7),$D$7, $D$6)), SUMPRODUCT(TRG_volumes!$Q18:$U18,TRG_volumes!$Q$13:$U$13)+TRG_volumes!$O18,0)</f>
        <v>1101525.6960830621</v>
      </c>
      <c r="M18" s="286">
        <f>IF(M$11=$D$6, TRG_volumes!$M18,0)</f>
        <v>0</v>
      </c>
      <c r="N18" s="285">
        <f>IF(N$11=$D$6, TRG_volumes!$J18*TRG_volumes!$K18,0)</f>
        <v>0</v>
      </c>
      <c r="O18" s="285">
        <f>IF(O$11=IF($D18=$A$5, $D$5, IF(OR($D18="ESV observed compliance", $D18 = $A$7),$D$7, $D$6)), SUMPRODUCT(TRG_volumes!$Q18:$U18,TRG_volumes!$Q$13:$U$13)+TRG_volumes!$O18,0)</f>
        <v>0</v>
      </c>
      <c r="P18" s="286">
        <f>IF(P$11=$D$6, TRG_volumes!$M18,0)</f>
        <v>0</v>
      </c>
      <c r="Q18" s="285">
        <f>IF(Q$11=$D$6, TRG_volumes!$J18*TRG_volumes!$K18,0)</f>
        <v>0</v>
      </c>
      <c r="R18" s="285">
        <f>IF(R$11=IF($D18=$A$5, $D$5, IF(OR($D18="ESV observed compliance", $D18 = $A$7),$D$7, $D$6)), SUMPRODUCT(TRG_volumes!$Q18:$U18,TRG_volumes!$Q$13:$U$13)+TRG_volumes!$O18,0)</f>
        <v>0</v>
      </c>
      <c r="S18" s="286">
        <f>IF(S$11=$D$6, TRG_volumes!$M18,0)</f>
        <v>0</v>
      </c>
      <c r="T18" s="285">
        <f>IF(T$11=$D$6, TRG_volumes!$J18*TRG_volumes!$K18,0)</f>
        <v>0</v>
      </c>
      <c r="U18" s="285">
        <f>IF(U$11=IF($D18=$A$5, $D$5, IF(OR($D18="ESV observed compliance", $D18 = $A$7),$D$7, $D$6)), SUMPRODUCT(TRG_volumes!$Q18:$U18,TRG_volumes!$Q$13:$U$13)+TRG_volumes!$O18,0)</f>
        <v>0</v>
      </c>
      <c r="V18" s="286">
        <f>IF(V$11=$D$6, TRG_volumes!$M18,0)</f>
        <v>0</v>
      </c>
      <c r="W18" s="285">
        <f>IF(W$11=$D$6, TRG_volumes!$J18*TRG_volumes!$K18,0)</f>
        <v>0</v>
      </c>
      <c r="X18" s="285">
        <f>IF(X$11=IF($D18=$A$5, $D$5, IF(OR($D18="ESV observed compliance", $D18 = $A$7),$D$7, $D$6)), SUMPRODUCT(TRG_volumes!$Q18:$U18,TRG_volumes!$Q$13:$U$13)+TRG_volumes!$O18,0)</f>
        <v>0</v>
      </c>
      <c r="Y18" s="286">
        <f>IF(Y$11=$D$6, TRG_volumes!$M18,0)</f>
        <v>0</v>
      </c>
      <c r="Z18" s="285">
        <f>IF(Z$11=$D$6, TRG_volumes!$J18*TRG_volumes!$K18,0)</f>
        <v>0</v>
      </c>
      <c r="AA18" s="285">
        <f>IF(AA$11=IF($D18=$A$5, $D$5, IF(OR($D18="ESV observed compliance", $D18 = $A$7),$D$7, $D$6)), SUMPRODUCT(TRG_volumes!$Q18:$U18,TRG_volumes!$Q$13:$U$13)+TRG_volumes!$O18,0)</f>
        <v>0</v>
      </c>
      <c r="AB18" s="286">
        <f>IF(AB$11=$D$6, TRG_volumes!$M18,0)</f>
        <v>0</v>
      </c>
      <c r="AC18" s="131"/>
      <c r="AD18" s="287">
        <f t="shared" ref="AD18:AJ23" si="18">SUMIF($H$11:$AB$11,AD$11, $H18:$AB18)</f>
        <v>0</v>
      </c>
      <c r="AE18" s="287">
        <f t="shared" ca="1" si="18"/>
        <v>1299970.7870929076</v>
      </c>
      <c r="AF18" s="287">
        <f t="shared" si="18"/>
        <v>0</v>
      </c>
      <c r="AG18" s="287">
        <f t="shared" si="18"/>
        <v>0</v>
      </c>
      <c r="AH18" s="287">
        <f t="shared" si="18"/>
        <v>0</v>
      </c>
      <c r="AI18" s="287">
        <f t="shared" si="18"/>
        <v>0</v>
      </c>
      <c r="AJ18" s="287">
        <f t="shared" si="18"/>
        <v>0</v>
      </c>
      <c r="AK18" s="131"/>
      <c r="AL18" s="287">
        <f t="shared" ref="AL18" ca="1" si="19">SUM(AD18:AJ18)</f>
        <v>1299970.7870929076</v>
      </c>
    </row>
    <row r="19" spans="2:38">
      <c r="D19" s="272" t="s">
        <v>116</v>
      </c>
      <c r="F19" s="12"/>
      <c r="G19" s="107"/>
      <c r="H19" s="288">
        <f>IF(H$11=$D$6, TRG_volumes!$J19*TRG_volumes!$K19,0)</f>
        <v>0</v>
      </c>
      <c r="I19" s="285">
        <f>IF(I$11=IF($D19=$A$5, $D$5, IF(OR($D19="ESV observed compliance", $D19 = $A$7),$D$7, $D$6)), SUMPRODUCT(TRG_volumes!$Q19:$U19,TRG_volumes!$Q$13:$U$13)+TRG_volumes!$O19,0)</f>
        <v>0</v>
      </c>
      <c r="J19" s="286">
        <f>IF(J$11=$D$6, TRG_volumes!$M19,0)</f>
        <v>0</v>
      </c>
      <c r="K19" s="285">
        <f>IF(K$11=$D$6, TRG_volumes!$J19*TRG_volumes!$K19,0)</f>
        <v>274347.26015984669</v>
      </c>
      <c r="L19" s="285">
        <f ca="1">IF(L$11=IF($D19=$A$5, $D$5, IF(OR($D19="ESV observed compliance", $D19 = $A$7),$D$7, $D$6)), SUMPRODUCT(TRG_volumes!$Q19:$U19,TRG_volumes!$Q$13:$U$13)+TRG_volumes!$O19,0)</f>
        <v>1156162.47368568</v>
      </c>
      <c r="M19" s="286">
        <f>IF(M$11=$D$6, TRG_volumes!$M19,0)</f>
        <v>0</v>
      </c>
      <c r="N19" s="285">
        <f>IF(N$11=$D$6, TRG_volumes!$J19*TRG_volumes!$K19,0)</f>
        <v>0</v>
      </c>
      <c r="O19" s="285">
        <f>IF(O$11=IF($D19=$A$5, $D$5, IF(OR($D19="ESV observed compliance", $D19 = $A$7),$D$7, $D$6)), SUMPRODUCT(TRG_volumes!$Q19:$U19,TRG_volumes!$Q$13:$U$13)+TRG_volumes!$O19,0)</f>
        <v>0</v>
      </c>
      <c r="P19" s="286">
        <f>IF(P$11=$D$6, TRG_volumes!$M19,0)</f>
        <v>0</v>
      </c>
      <c r="Q19" s="285">
        <f>IF(Q$11=$D$6, TRG_volumes!$J19*TRG_volumes!$K19,0)</f>
        <v>0</v>
      </c>
      <c r="R19" s="285">
        <f>IF(R$11=IF($D19=$A$5, $D$5, IF(OR($D19="ESV observed compliance", $D19 = $A$7),$D$7, $D$6)), SUMPRODUCT(TRG_volumes!$Q19:$U19,TRG_volumes!$Q$13:$U$13)+TRG_volumes!$O19,0)</f>
        <v>0</v>
      </c>
      <c r="S19" s="286">
        <f>IF(S$11=$D$6, TRG_volumes!$M19,0)</f>
        <v>0</v>
      </c>
      <c r="T19" s="285">
        <f>IF(T$11=$D$6, TRG_volumes!$J19*TRG_volumes!$K19,0)</f>
        <v>0</v>
      </c>
      <c r="U19" s="285">
        <f>IF(U$11=IF($D19=$A$5, $D$5, IF(OR($D19="ESV observed compliance", $D19 = $A$7),$D$7, $D$6)), SUMPRODUCT(TRG_volumes!$Q19:$U19,TRG_volumes!$Q$13:$U$13)+TRG_volumes!$O19,0)</f>
        <v>0</v>
      </c>
      <c r="V19" s="286">
        <f>IF(V$11=$D$6, TRG_volumes!$M19,0)</f>
        <v>0</v>
      </c>
      <c r="W19" s="285">
        <f>IF(W$11=$D$6, TRG_volumes!$J19*TRG_volumes!$K19,0)</f>
        <v>0</v>
      </c>
      <c r="X19" s="285">
        <f>IF(X$11=IF($D19=$A$5, $D$5, IF(OR($D19="ESV observed compliance", $D19 = $A$7),$D$7, $D$6)), SUMPRODUCT(TRG_volumes!$Q19:$U19,TRG_volumes!$Q$13:$U$13)+TRG_volumes!$O19,0)</f>
        <v>0</v>
      </c>
      <c r="Y19" s="286">
        <f>IF(Y$11=$D$6, TRG_volumes!$M19,0)</f>
        <v>0</v>
      </c>
      <c r="Z19" s="285">
        <f>IF(Z$11=$D$6, TRG_volumes!$J19*TRG_volumes!$K19,0)</f>
        <v>0</v>
      </c>
      <c r="AA19" s="285">
        <f>IF(AA$11=IF($D19=$A$5, $D$5, IF(OR($D19="ESV observed compliance", $D19 = $A$7),$D$7, $D$6)), SUMPRODUCT(TRG_volumes!$Q19:$U19,TRG_volumes!$Q$13:$U$13)+TRG_volumes!$O19,0)</f>
        <v>0</v>
      </c>
      <c r="AB19" s="286">
        <f>IF(AB$11=$D$6, TRG_volumes!$M19,0)</f>
        <v>0</v>
      </c>
      <c r="AC19" s="131"/>
      <c r="AD19" s="287">
        <f t="shared" si="18"/>
        <v>0</v>
      </c>
      <c r="AE19" s="287">
        <f t="shared" ca="1" si="18"/>
        <v>1430509.7338455266</v>
      </c>
      <c r="AF19" s="287">
        <f t="shared" si="18"/>
        <v>0</v>
      </c>
      <c r="AG19" s="287">
        <f t="shared" si="18"/>
        <v>0</v>
      </c>
      <c r="AH19" s="287">
        <f t="shared" si="18"/>
        <v>0</v>
      </c>
      <c r="AI19" s="287">
        <f t="shared" si="18"/>
        <v>0</v>
      </c>
      <c r="AJ19" s="287">
        <f t="shared" si="18"/>
        <v>0</v>
      </c>
      <c r="AK19" s="131"/>
      <c r="AL19" s="287">
        <f t="shared" ref="AL19:AL23" ca="1" si="20">SUM(AD19:AJ19)</f>
        <v>1430509.7338455266</v>
      </c>
    </row>
    <row r="20" spans="2:38">
      <c r="D20" s="265" t="s">
        <v>79</v>
      </c>
      <c r="F20" s="12"/>
      <c r="G20" s="103"/>
      <c r="H20" s="288">
        <f>IF(H$11=$D$6, TRG_volumes!$J20*TRG_volumes!$K20,0)</f>
        <v>0</v>
      </c>
      <c r="I20" s="285">
        <f>IF(I$11=IF($D20=$A$5, $D$5, IF(OR($D20="ESV observed compliance", $D20 = $A$7),$D$7, $D$6)), SUMPRODUCT(TRG_volumes!$Q20:$U20,TRG_volumes!$Q$13:$U$13)+TRG_volumes!$O20,0)</f>
        <v>0</v>
      </c>
      <c r="J20" s="286">
        <f>IF(J$11=$D$6, TRG_volumes!$M20,0)</f>
        <v>0</v>
      </c>
      <c r="K20" s="285">
        <f>IF(K$11=$D$6, TRG_volumes!$J20*TRG_volumes!$K20,0)</f>
        <v>121733.72425128626</v>
      </c>
      <c r="L20" s="285">
        <f ca="1">IF(L$11=IF($D20=$A$5, $D$5, IF(OR($D20="ESV observed compliance", $D20 = $A$7),$D$7, $D$6)), SUMPRODUCT(TRG_volumes!$Q20:$U20,TRG_volumes!$Q$13:$U$13)+TRG_volumes!$O20,0)</f>
        <v>169162.23292736636</v>
      </c>
      <c r="M20" s="286">
        <f>IF(M$11=$D$6, TRG_volumes!$M20,0)</f>
        <v>0</v>
      </c>
      <c r="N20" s="285">
        <f>IF(N$11=$D$6, TRG_volumes!$J20*TRG_volumes!$K20,0)</f>
        <v>0</v>
      </c>
      <c r="O20" s="285">
        <f>IF(O$11=IF($D20=$A$5, $D$5, IF(OR($D20="ESV observed compliance", $D20 = $A$7),$D$7, $D$6)), SUMPRODUCT(TRG_volumes!$Q20:$U20,TRG_volumes!$Q$13:$U$13)+TRG_volumes!$O20,0)</f>
        <v>0</v>
      </c>
      <c r="P20" s="286">
        <f>IF(P$11=$D$6, TRG_volumes!$M20,0)</f>
        <v>0</v>
      </c>
      <c r="Q20" s="285">
        <f>IF(Q$11=$D$6, TRG_volumes!$J20*TRG_volumes!$K20,0)</f>
        <v>0</v>
      </c>
      <c r="R20" s="285">
        <f>IF(R$11=IF($D20=$A$5, $D$5, IF(OR($D20="ESV observed compliance", $D20 = $A$7),$D$7, $D$6)), SUMPRODUCT(TRG_volumes!$Q20:$U20,TRG_volumes!$Q$13:$U$13)+TRG_volumes!$O20,0)</f>
        <v>0</v>
      </c>
      <c r="S20" s="286">
        <f>IF(S$11=$D$6, TRG_volumes!$M20,0)</f>
        <v>0</v>
      </c>
      <c r="T20" s="285">
        <f>IF(T$11=$D$6, TRG_volumes!$J20*TRG_volumes!$K20,0)</f>
        <v>0</v>
      </c>
      <c r="U20" s="285">
        <f>IF(U$11=IF($D20=$A$5, $D$5, IF(OR($D20="ESV observed compliance", $D20 = $A$7),$D$7, $D$6)), SUMPRODUCT(TRG_volumes!$Q20:$U20,TRG_volumes!$Q$13:$U$13)+TRG_volumes!$O20,0)</f>
        <v>0</v>
      </c>
      <c r="V20" s="286">
        <f>IF(V$11=$D$6, TRG_volumes!$M20,0)</f>
        <v>0</v>
      </c>
      <c r="W20" s="285">
        <f>IF(W$11=$D$6, TRG_volumes!$J20*TRG_volumes!$K20,0)</f>
        <v>0</v>
      </c>
      <c r="X20" s="285">
        <f>IF(X$11=IF($D20=$A$5, $D$5, IF(OR($D20="ESV observed compliance", $D20 = $A$7),$D$7, $D$6)), SUMPRODUCT(TRG_volumes!$Q20:$U20,TRG_volumes!$Q$13:$U$13)+TRG_volumes!$O20,0)</f>
        <v>0</v>
      </c>
      <c r="Y20" s="286">
        <f>IF(Y$11=$D$6, TRG_volumes!$M20,0)</f>
        <v>0</v>
      </c>
      <c r="Z20" s="285">
        <f>IF(Z$11=$D$6, TRG_volumes!$J20*TRG_volumes!$K20,0)</f>
        <v>0</v>
      </c>
      <c r="AA20" s="285">
        <f>IF(AA$11=IF($D20=$A$5, $D$5, IF(OR($D20="ESV observed compliance", $D20 = $A$7),$D$7, $D$6)), SUMPRODUCT(TRG_volumes!$Q20:$U20,TRG_volumes!$Q$13:$U$13)+TRG_volumes!$O20,0)</f>
        <v>0</v>
      </c>
      <c r="AB20" s="286">
        <f>IF(AB$11=$D$6, TRG_volumes!$M20,0)</f>
        <v>0</v>
      </c>
      <c r="AC20" s="131"/>
      <c r="AD20" s="287">
        <f t="shared" si="18"/>
        <v>0</v>
      </c>
      <c r="AE20" s="287">
        <f t="shared" ca="1" si="18"/>
        <v>290895.95717865264</v>
      </c>
      <c r="AF20" s="287">
        <f t="shared" si="18"/>
        <v>0</v>
      </c>
      <c r="AG20" s="287">
        <f t="shared" si="18"/>
        <v>0</v>
      </c>
      <c r="AH20" s="287">
        <f t="shared" si="18"/>
        <v>0</v>
      </c>
      <c r="AI20" s="287">
        <f t="shared" si="18"/>
        <v>0</v>
      </c>
      <c r="AJ20" s="287">
        <f t="shared" si="18"/>
        <v>0</v>
      </c>
      <c r="AK20" s="131"/>
      <c r="AL20" s="287">
        <f t="shared" ca="1" si="20"/>
        <v>290895.95717865264</v>
      </c>
    </row>
    <row r="21" spans="2:38">
      <c r="D21" s="272" t="s">
        <v>71</v>
      </c>
      <c r="F21" s="12"/>
      <c r="G21" s="103"/>
      <c r="H21" s="288">
        <f>IF(H$11=$D$6, TRG_volumes!$J21*TRG_volumes!$K21,0)</f>
        <v>0</v>
      </c>
      <c r="I21" s="285">
        <f>IF(I$11=IF($D21=$A$5, $D$5, IF(OR($D21="ESV observed compliance", $D21 = $A$7),$D$7, $D$6)), SUMPRODUCT(TRG_volumes!$Q21:$U21,TRG_volumes!$Q$13:$U$13)+TRG_volumes!$O21,0)</f>
        <v>0</v>
      </c>
      <c r="J21" s="286">
        <f>IF(J$11=$D$6, TRG_volumes!$M21,0)</f>
        <v>0</v>
      </c>
      <c r="K21" s="285">
        <f>IF(K$11=$D$6, TRG_volumes!$J21*TRG_volumes!$K21,0)</f>
        <v>42270.141402382644</v>
      </c>
      <c r="L21" s="285">
        <f ca="1">IF(L$11=IF($D21=$A$5, $D$5, IF(OR($D21="ESV observed compliance", $D21 = $A$7),$D$7, $D$6)), SUMPRODUCT(TRG_volumes!$Q21:$U21,TRG_volumes!$Q$13:$U$13)+TRG_volumes!$O21,0)</f>
        <v>84859.870684053953</v>
      </c>
      <c r="M21" s="286">
        <f>IF(M$11=$D$6, TRG_volumes!$M21,0)</f>
        <v>0</v>
      </c>
      <c r="N21" s="285">
        <f>IF(N$11=$D$6, TRG_volumes!$J21*TRG_volumes!$K21,0)</f>
        <v>0</v>
      </c>
      <c r="O21" s="285">
        <f>IF(O$11=IF($D21=$A$5, $D$5, IF(OR($D21="ESV observed compliance", $D21 = $A$7),$D$7, $D$6)), SUMPRODUCT(TRG_volumes!$Q21:$U21,TRG_volumes!$Q$13:$U$13)+TRG_volumes!$O21,0)</f>
        <v>0</v>
      </c>
      <c r="P21" s="286">
        <f>IF(P$11=$D$6, TRG_volumes!$M21,0)</f>
        <v>0</v>
      </c>
      <c r="Q21" s="285">
        <f>IF(Q$11=$D$6, TRG_volumes!$J21*TRG_volumes!$K21,0)</f>
        <v>0</v>
      </c>
      <c r="R21" s="285">
        <f>IF(R$11=IF($D21=$A$5, $D$5, IF(OR($D21="ESV observed compliance", $D21 = $A$7),$D$7, $D$6)), SUMPRODUCT(TRG_volumes!$Q21:$U21,TRG_volumes!$Q$13:$U$13)+TRG_volumes!$O21,0)</f>
        <v>0</v>
      </c>
      <c r="S21" s="286">
        <f>IF(S$11=$D$6, TRG_volumes!$M21,0)</f>
        <v>0</v>
      </c>
      <c r="T21" s="285">
        <f>IF(T$11=$D$6, TRG_volumes!$J21*TRG_volumes!$K21,0)</f>
        <v>0</v>
      </c>
      <c r="U21" s="285">
        <f>IF(U$11=IF($D21=$A$5, $D$5, IF(OR($D21="ESV observed compliance", $D21 = $A$7),$D$7, $D$6)), SUMPRODUCT(TRG_volumes!$Q21:$U21,TRG_volumes!$Q$13:$U$13)+TRG_volumes!$O21,0)</f>
        <v>0</v>
      </c>
      <c r="V21" s="286">
        <f>IF(V$11=$D$6, TRG_volumes!$M21,0)</f>
        <v>0</v>
      </c>
      <c r="W21" s="285">
        <f>IF(W$11=$D$6, TRG_volumes!$J21*TRG_volumes!$K21,0)</f>
        <v>0</v>
      </c>
      <c r="X21" s="285">
        <f>IF(X$11=IF($D21=$A$5, $D$5, IF(OR($D21="ESV observed compliance", $D21 = $A$7),$D$7, $D$6)), SUMPRODUCT(TRG_volumes!$Q21:$U21,TRG_volumes!$Q$13:$U$13)+TRG_volumes!$O21,0)</f>
        <v>0</v>
      </c>
      <c r="Y21" s="286">
        <f>IF(Y$11=$D$6, TRG_volumes!$M21,0)</f>
        <v>0</v>
      </c>
      <c r="Z21" s="285">
        <f>IF(Z$11=$D$6, TRG_volumes!$J21*TRG_volumes!$K21,0)</f>
        <v>0</v>
      </c>
      <c r="AA21" s="285">
        <f>IF(AA$11=IF($D21=$A$5, $D$5, IF(OR($D21="ESV observed compliance", $D21 = $A$7),$D$7, $D$6)), SUMPRODUCT(TRG_volumes!$Q21:$U21,TRG_volumes!$Q$13:$U$13)+TRG_volumes!$O21,0)</f>
        <v>0</v>
      </c>
      <c r="AB21" s="286">
        <f>IF(AB$11=$D$6, TRG_volumes!$M21,0)</f>
        <v>0</v>
      </c>
      <c r="AC21" s="131"/>
      <c r="AD21" s="287">
        <f t="shared" si="18"/>
        <v>0</v>
      </c>
      <c r="AE21" s="287">
        <f t="shared" ca="1" si="18"/>
        <v>127130.01208643659</v>
      </c>
      <c r="AF21" s="287">
        <f t="shared" si="18"/>
        <v>0</v>
      </c>
      <c r="AG21" s="287">
        <f t="shared" si="18"/>
        <v>0</v>
      </c>
      <c r="AH21" s="287">
        <f t="shared" si="18"/>
        <v>0</v>
      </c>
      <c r="AI21" s="287">
        <f t="shared" si="18"/>
        <v>0</v>
      </c>
      <c r="AJ21" s="287">
        <f t="shared" si="18"/>
        <v>0</v>
      </c>
      <c r="AK21" s="131"/>
      <c r="AL21" s="287">
        <f t="shared" ca="1" si="20"/>
        <v>127130.01208643659</v>
      </c>
    </row>
    <row r="22" spans="2:38">
      <c r="D22" s="265" t="s">
        <v>5</v>
      </c>
      <c r="F22" s="12"/>
      <c r="G22" s="103"/>
      <c r="H22" s="288">
        <f>IF(H$11=$D$6, TRG_volumes!$J22*TRG_volumes!$K22,0)</f>
        <v>0</v>
      </c>
      <c r="I22" s="285">
        <f>IF(I$11=IF($D22=$A$5, $D$5, IF(OR($D22="ESV observed compliance", $D22 = $A$7),$D$7, $D$6)), SUMPRODUCT(TRG_volumes!$Q22:$U22,TRG_volumes!$Q$13:$U$13)+TRG_volumes!$O22,0)</f>
        <v>0</v>
      </c>
      <c r="J22" s="286">
        <f>IF(J$11=$D$6, TRG_volumes!$M22,0)</f>
        <v>0</v>
      </c>
      <c r="K22" s="285">
        <f>IF(K$11=$D$6, TRG_volumes!$J22*TRG_volumes!$K22,0)</f>
        <v>277225.96110691223</v>
      </c>
      <c r="L22" s="285">
        <f ca="1">IF(L$11=IF($D22=$A$5, $D$5, IF(OR($D22="ESV observed compliance", $D22 = $A$7),$D$7, $D$6)), SUMPRODUCT(TRG_volumes!$Q22:$U22,TRG_volumes!$Q$13:$U$13)+TRG_volumes!$O22,0)</f>
        <v>283639.04373845644</v>
      </c>
      <c r="M22" s="286">
        <f>IF(M$11=$D$6, TRG_volumes!$M22,0)</f>
        <v>0</v>
      </c>
      <c r="N22" s="285">
        <f>IF(N$11=$D$6, TRG_volumes!$J22*TRG_volumes!$K22,0)</f>
        <v>0</v>
      </c>
      <c r="O22" s="285">
        <f>IF(O$11=IF($D22=$A$5, $D$5, IF(OR($D22="ESV observed compliance", $D22 = $A$7),$D$7, $D$6)), SUMPRODUCT(TRG_volumes!$Q22:$U22,TRG_volumes!$Q$13:$U$13)+TRG_volumes!$O22,0)</f>
        <v>0</v>
      </c>
      <c r="P22" s="286">
        <f>IF(P$11=$D$6, TRG_volumes!$M22,0)</f>
        <v>0</v>
      </c>
      <c r="Q22" s="285">
        <f>IF(Q$11=$D$6, TRG_volumes!$J22*TRG_volumes!$K22,0)</f>
        <v>0</v>
      </c>
      <c r="R22" s="285">
        <f>IF(R$11=IF($D22=$A$5, $D$5, IF(OR($D22="ESV observed compliance", $D22 = $A$7),$D$7, $D$6)), SUMPRODUCT(TRG_volumes!$Q22:$U22,TRG_volumes!$Q$13:$U$13)+TRG_volumes!$O22,0)</f>
        <v>0</v>
      </c>
      <c r="S22" s="286">
        <f>IF(S$11=$D$6, TRG_volumes!$M22,0)</f>
        <v>0</v>
      </c>
      <c r="T22" s="285">
        <f>IF(T$11=$D$6, TRG_volumes!$J22*TRG_volumes!$K22,0)</f>
        <v>0</v>
      </c>
      <c r="U22" s="285">
        <f>IF(U$11=IF($D22=$A$5, $D$5, IF(OR($D22="ESV observed compliance", $D22 = $A$7),$D$7, $D$6)), SUMPRODUCT(TRG_volumes!$Q22:$U22,TRG_volumes!$Q$13:$U$13)+TRG_volumes!$O22,0)</f>
        <v>0</v>
      </c>
      <c r="V22" s="286">
        <f>IF(V$11=$D$6, TRG_volumes!$M22,0)</f>
        <v>0</v>
      </c>
      <c r="W22" s="285">
        <f>IF(W$11=$D$6, TRG_volumes!$J22*TRG_volumes!$K22,0)</f>
        <v>0</v>
      </c>
      <c r="X22" s="285">
        <f>IF(X$11=IF($D22=$A$5, $D$5, IF(OR($D22="ESV observed compliance", $D22 = $A$7),$D$7, $D$6)), SUMPRODUCT(TRG_volumes!$Q22:$U22,TRG_volumes!$Q$13:$U$13)+TRG_volumes!$O22,0)</f>
        <v>0</v>
      </c>
      <c r="Y22" s="286">
        <f>IF(Y$11=$D$6, TRG_volumes!$M22,0)</f>
        <v>0</v>
      </c>
      <c r="Z22" s="285">
        <f>IF(Z$11=$D$6, TRG_volumes!$J22*TRG_volumes!$K22,0)</f>
        <v>0</v>
      </c>
      <c r="AA22" s="285">
        <f>IF(AA$11=IF($D22=$A$5, $D$5, IF(OR($D22="ESV observed compliance", $D22 = $A$7),$D$7, $D$6)), SUMPRODUCT(TRG_volumes!$Q22:$U22,TRG_volumes!$Q$13:$U$13)+TRG_volumes!$O22,0)</f>
        <v>0</v>
      </c>
      <c r="AB22" s="286">
        <f>IF(AB$11=$D$6, TRG_volumes!$M22,0)</f>
        <v>0</v>
      </c>
      <c r="AC22" s="131"/>
      <c r="AD22" s="287">
        <f t="shared" si="18"/>
        <v>0</v>
      </c>
      <c r="AE22" s="287">
        <f t="shared" ca="1" si="18"/>
        <v>560865.00484536868</v>
      </c>
      <c r="AF22" s="287">
        <f t="shared" si="18"/>
        <v>0</v>
      </c>
      <c r="AG22" s="287">
        <f t="shared" si="18"/>
        <v>0</v>
      </c>
      <c r="AH22" s="287">
        <f t="shared" si="18"/>
        <v>0</v>
      </c>
      <c r="AI22" s="287">
        <f t="shared" si="18"/>
        <v>0</v>
      </c>
      <c r="AJ22" s="287">
        <f t="shared" si="18"/>
        <v>0</v>
      </c>
      <c r="AK22" s="131"/>
      <c r="AL22" s="287">
        <f t="shared" ca="1" si="20"/>
        <v>560865.00484536868</v>
      </c>
    </row>
    <row r="23" spans="2:38">
      <c r="D23" s="265" t="s">
        <v>6</v>
      </c>
      <c r="F23" s="12"/>
      <c r="G23" s="103"/>
      <c r="H23" s="288">
        <f>IF(H$11=$D$6, TRG_volumes!$J23*TRG_volumes!$K23,0)</f>
        <v>0</v>
      </c>
      <c r="I23" s="285">
        <f>IF(I$11=IF($D23=$A$5, $D$5, IF(OR($D23="ESV observed compliance", $D23 = $A$7),$D$7, $D$6)), SUMPRODUCT(TRG_volumes!$Q23:$U23,TRG_volumes!$Q$13:$U$13)+TRG_volumes!$O23,0)</f>
        <v>0</v>
      </c>
      <c r="J23" s="286">
        <f>IF(J$11=$D$6, TRG_volumes!$M23,0)</f>
        <v>0</v>
      </c>
      <c r="K23" s="285">
        <f>IF(K$11=$D$6, TRG_volumes!$J23*TRG_volumes!$K23,0)</f>
        <v>545877.90834031312</v>
      </c>
      <c r="L23" s="285">
        <f ca="1">IF(L$11=IF($D23=$A$5, $D$5, IF(OR($D23="ESV observed compliance", $D23 = $A$7),$D$7, $D$6)), SUMPRODUCT(TRG_volumes!$Q23:$U23,TRG_volumes!$Q$13:$U$13)+TRG_volumes!$O23,0)</f>
        <v>195039.95665328216</v>
      </c>
      <c r="M23" s="286">
        <f>IF(M$11=$D$6, TRG_volumes!$M23,0)</f>
        <v>0</v>
      </c>
      <c r="N23" s="285">
        <f>IF(N$11=$D$6, TRG_volumes!$J23*TRG_volumes!$K23,0)</f>
        <v>0</v>
      </c>
      <c r="O23" s="285">
        <f>IF(O$11=IF($D23=$A$5, $D$5, IF(OR($D23="ESV observed compliance", $D23 = $A$7),$D$7, $D$6)), SUMPRODUCT(TRG_volumes!$Q23:$U23,TRG_volumes!$Q$13:$U$13)+TRG_volumes!$O23,0)</f>
        <v>0</v>
      </c>
      <c r="P23" s="286">
        <f>IF(P$11=$D$6, TRG_volumes!$M23,0)</f>
        <v>0</v>
      </c>
      <c r="Q23" s="285">
        <f>IF(Q$11=$D$6, TRG_volumes!$J23*TRG_volumes!$K23,0)</f>
        <v>0</v>
      </c>
      <c r="R23" s="285">
        <f>IF(R$11=IF($D23=$A$5, $D$5, IF(OR($D23="ESV observed compliance", $D23 = $A$7),$D$7, $D$6)), SUMPRODUCT(TRG_volumes!$Q23:$U23,TRG_volumes!$Q$13:$U$13)+TRG_volumes!$O23,0)</f>
        <v>0</v>
      </c>
      <c r="S23" s="286">
        <f>IF(S$11=$D$6, TRG_volumes!$M23,0)</f>
        <v>0</v>
      </c>
      <c r="T23" s="285">
        <f>IF(T$11=$D$6, TRG_volumes!$J23*TRG_volumes!$K23,0)</f>
        <v>0</v>
      </c>
      <c r="U23" s="285">
        <f>IF(U$11=IF($D23=$A$5, $D$5, IF(OR($D23="ESV observed compliance", $D23 = $A$7),$D$7, $D$6)), SUMPRODUCT(TRG_volumes!$Q23:$U23,TRG_volumes!$Q$13:$U$13)+TRG_volumes!$O23,0)</f>
        <v>0</v>
      </c>
      <c r="V23" s="286">
        <f>IF(V$11=$D$6, TRG_volumes!$M23,0)</f>
        <v>0</v>
      </c>
      <c r="W23" s="285">
        <f>IF(W$11=$D$6, TRG_volumes!$J23*TRG_volumes!$K23,0)</f>
        <v>0</v>
      </c>
      <c r="X23" s="285">
        <f>IF(X$11=IF($D23=$A$5, $D$5, IF(OR($D23="ESV observed compliance", $D23 = $A$7),$D$7, $D$6)), SUMPRODUCT(TRG_volumes!$Q23:$U23,TRG_volumes!$Q$13:$U$13)+TRG_volumes!$O23,0)</f>
        <v>0</v>
      </c>
      <c r="Y23" s="286">
        <f>IF(Y$11=$D$6, TRG_volumes!$M23,0)</f>
        <v>0</v>
      </c>
      <c r="Z23" s="285">
        <f>IF(Z$11=$D$6, TRG_volumes!$J23*TRG_volumes!$K23,0)</f>
        <v>0</v>
      </c>
      <c r="AA23" s="285">
        <f>IF(AA$11=IF($D23=$A$5, $D$5, IF(OR($D23="ESV observed compliance", $D23 = $A$7),$D$7, $D$6)), SUMPRODUCT(TRG_volumes!$Q23:$U23,TRG_volumes!$Q$13:$U$13)+TRG_volumes!$O23,0)</f>
        <v>0</v>
      </c>
      <c r="AB23" s="286">
        <f>IF(AB$11=$D$6, TRG_volumes!$M23,0)</f>
        <v>0</v>
      </c>
      <c r="AC23" s="131"/>
      <c r="AD23" s="287">
        <f t="shared" si="18"/>
        <v>0</v>
      </c>
      <c r="AE23" s="287">
        <f t="shared" ca="1" si="18"/>
        <v>740917.86499359529</v>
      </c>
      <c r="AF23" s="287">
        <f t="shared" si="18"/>
        <v>0</v>
      </c>
      <c r="AG23" s="287">
        <f t="shared" si="18"/>
        <v>0</v>
      </c>
      <c r="AH23" s="287">
        <f t="shared" si="18"/>
        <v>0</v>
      </c>
      <c r="AI23" s="287">
        <f t="shared" si="18"/>
        <v>0</v>
      </c>
      <c r="AJ23" s="287">
        <f t="shared" si="18"/>
        <v>0</v>
      </c>
      <c r="AK23" s="131"/>
      <c r="AL23" s="287">
        <f t="shared" ca="1" si="20"/>
        <v>740917.86499359529</v>
      </c>
    </row>
    <row r="24" spans="2:38">
      <c r="D24" s="265" t="s">
        <v>20</v>
      </c>
      <c r="F24" s="12"/>
      <c r="G24" s="103"/>
      <c r="H24" s="288">
        <f>IF(H$11=$D$6, TRG_volumes!$J24*TRG_volumes!$K24,0)</f>
        <v>0</v>
      </c>
      <c r="I24" s="285">
        <f>IF(I$11=IF($D24=$A$5, $D$5, IF(OR($D24="ESV observed compliance", $D24 = $A$7),$D$7, $D$6)), SUMPRODUCT(TRG_volumes!$Q24:$U24,TRG_volumes!$Q$13:$U$13)+TRG_volumes!$O24,0)</f>
        <v>0</v>
      </c>
      <c r="J24" s="286">
        <f>IF(J$11=$D$6, TRG_volumes!$M24,0)</f>
        <v>0</v>
      </c>
      <c r="K24" s="285">
        <f>IF(K$11=$D$6, TRG_volumes!$J24*TRG_volumes!$K24,0)</f>
        <v>14342.720739786995</v>
      </c>
      <c r="L24" s="285">
        <f ca="1">IF(L$11=IF($D24=$A$5, $D$5, IF(OR($D24="ESV observed compliance", $D24 = $A$7),$D$7, $D$6)), SUMPRODUCT(TRG_volumes!$Q24:$U24,TRG_volumes!$Q$13:$U$13)+TRG_volumes!$O24,0)</f>
        <v>150983.65040975786</v>
      </c>
      <c r="M24" s="286">
        <f>IF(M$11=$D$6, TRG_volumes!$M24,0)</f>
        <v>0</v>
      </c>
      <c r="N24" s="285">
        <f>IF(N$11=$D$6, TRG_volumes!$J24*TRG_volumes!$K24,0)</f>
        <v>0</v>
      </c>
      <c r="O24" s="285">
        <f>IF(O$11=IF($D24=$A$5, $D$5, IF(OR($D24="ESV observed compliance", $D24 = $A$7),$D$7, $D$6)), SUMPRODUCT(TRG_volumes!$Q24:$U24,TRG_volumes!$Q$13:$U$13)+TRG_volumes!$O24,0)</f>
        <v>0</v>
      </c>
      <c r="P24" s="286">
        <f>IF(P$11=$D$6, TRG_volumes!$M24,0)</f>
        <v>0</v>
      </c>
      <c r="Q24" s="285">
        <f>IF(Q$11=$D$6, TRG_volumes!$J24*TRG_volumes!$K24,0)</f>
        <v>0</v>
      </c>
      <c r="R24" s="285">
        <f>IF(R$11=IF($D24=$A$5, $D$5, IF(OR($D24="ESV observed compliance", $D24 = $A$7),$D$7, $D$6)), SUMPRODUCT(TRG_volumes!$Q24:$U24,TRG_volumes!$Q$13:$U$13)+TRG_volumes!$O24,0)</f>
        <v>0</v>
      </c>
      <c r="S24" s="286">
        <f>IF(S$11=$D$6, TRG_volumes!$M24,0)</f>
        <v>0</v>
      </c>
      <c r="T24" s="285">
        <f>IF(T$11=$D$6, TRG_volumes!$J24*TRG_volumes!$K24,0)</f>
        <v>0</v>
      </c>
      <c r="U24" s="285">
        <f>IF(U$11=IF($D24=$A$5, $D$5, IF(OR($D24="ESV observed compliance", $D24 = $A$7),$D$7, $D$6)), SUMPRODUCT(TRG_volumes!$Q24:$U24,TRG_volumes!$Q$13:$U$13)+TRG_volumes!$O24,0)</f>
        <v>0</v>
      </c>
      <c r="V24" s="286">
        <f>IF(V$11=$D$6, TRG_volumes!$M24,0)</f>
        <v>0</v>
      </c>
      <c r="W24" s="285">
        <f>IF(W$11=$D$6, TRG_volumes!$J24*TRG_volumes!$K24,0)</f>
        <v>0</v>
      </c>
      <c r="X24" s="285">
        <f>IF(X$11=IF($D24=$A$5, $D$5, IF(OR($D24="ESV observed compliance", $D24 = $A$7),$D$7, $D$6)), SUMPRODUCT(TRG_volumes!$Q24:$U24,TRG_volumes!$Q$13:$U$13)+TRG_volumes!$O24,0)</f>
        <v>0</v>
      </c>
      <c r="Y24" s="286">
        <f>IF(Y$11=$D$6, TRG_volumes!$M24,0)</f>
        <v>0</v>
      </c>
      <c r="Z24" s="285">
        <f>IF(Z$11=$D$6, TRG_volumes!$J24*TRG_volumes!$K24,0)</f>
        <v>0</v>
      </c>
      <c r="AA24" s="285">
        <f>IF(AA$11=IF($D24=$A$5, $D$5, IF(OR($D24="ESV observed compliance", $D24 = $A$7),$D$7, $D$6)), SUMPRODUCT(TRG_volumes!$Q24:$U24,TRG_volumes!$Q$13:$U$13)+TRG_volumes!$O24,0)</f>
        <v>0</v>
      </c>
      <c r="AB24" s="286">
        <f>IF(AB$11=$D$6, TRG_volumes!$M24,0)</f>
        <v>0</v>
      </c>
      <c r="AC24" s="131"/>
      <c r="AD24" s="287">
        <f t="shared" ref="AD24:AJ38" si="21">SUMIF($H$11:$AB$11,AD$11, $H24:$AB24)</f>
        <v>0</v>
      </c>
      <c r="AE24" s="287">
        <f t="shared" ca="1" si="21"/>
        <v>165326.37114954487</v>
      </c>
      <c r="AF24" s="287">
        <f t="shared" si="21"/>
        <v>0</v>
      </c>
      <c r="AG24" s="287">
        <f t="shared" si="21"/>
        <v>0</v>
      </c>
      <c r="AH24" s="287">
        <f t="shared" si="21"/>
        <v>0</v>
      </c>
      <c r="AI24" s="287">
        <f t="shared" si="21"/>
        <v>0</v>
      </c>
      <c r="AJ24" s="287">
        <f t="shared" si="21"/>
        <v>0</v>
      </c>
      <c r="AK24" s="131"/>
      <c r="AL24" s="287">
        <f t="shared" ref="AL24:AL38" ca="1" si="22">SUM(AD24:AJ24)</f>
        <v>165326.37114954487</v>
      </c>
    </row>
    <row r="25" spans="2:38">
      <c r="D25" s="265" t="s">
        <v>105</v>
      </c>
      <c r="F25" s="12"/>
      <c r="G25" s="103"/>
      <c r="H25" s="288">
        <f>IF(H$11=$D$6, TRG_volumes!$J25*TRG_volumes!$K25,0)</f>
        <v>0</v>
      </c>
      <c r="I25" s="285">
        <f>IF(I$11=IF($D25=$A$5, $D$5, IF(OR($D25="ESV observed compliance", $D25 = $A$7),$D$7, $D$6)), SUMPRODUCT(TRG_volumes!$Q25:$U25,TRG_volumes!$Q$13:$U$13)+TRG_volumes!$O25,0)</f>
        <v>0</v>
      </c>
      <c r="J25" s="286">
        <f>IF(J$11=$D$6, TRG_volumes!$M25,0)</f>
        <v>0</v>
      </c>
      <c r="K25" s="285">
        <f>IF(K$11=$D$6, TRG_volumes!$J25*TRG_volumes!$K25,0)</f>
        <v>439317.81952604972</v>
      </c>
      <c r="L25" s="285">
        <f ca="1">IF(L$11=IF($D25=$A$5, $D$5, IF(OR($D25="ESV observed compliance", $D25 = $A$7),$D$7, $D$6)), SUMPRODUCT(TRG_volumes!$Q25:$U25,TRG_volumes!$Q$13:$U$13)+TRG_volumes!$O25,0)</f>
        <v>183814.97585189703</v>
      </c>
      <c r="M25" s="286">
        <f>IF(M$11=$D$6, TRG_volumes!$M25,0)</f>
        <v>0</v>
      </c>
      <c r="N25" s="285">
        <f>IF(N$11=$D$6, TRG_volumes!$J25*TRG_volumes!$K25,0)</f>
        <v>0</v>
      </c>
      <c r="O25" s="285">
        <f>IF(O$11=IF($D25=$A$5, $D$5, IF(OR($D25="ESV observed compliance", $D25 = $A$7),$D$7, $D$6)), SUMPRODUCT(TRG_volumes!$Q25:$U25,TRG_volumes!$Q$13:$U$13)+TRG_volumes!$O25,0)</f>
        <v>0</v>
      </c>
      <c r="P25" s="286">
        <f>IF(P$11=$D$6, TRG_volumes!$M25,0)</f>
        <v>0</v>
      </c>
      <c r="Q25" s="285">
        <f>IF(Q$11=$D$6, TRG_volumes!$J25*TRG_volumes!$K25,0)</f>
        <v>0</v>
      </c>
      <c r="R25" s="285">
        <f>IF(R$11=IF($D25=$A$5, $D$5, IF(OR($D25="ESV observed compliance", $D25 = $A$7),$D$7, $D$6)), SUMPRODUCT(TRG_volumes!$Q25:$U25,TRG_volumes!$Q$13:$U$13)+TRG_volumes!$O25,0)</f>
        <v>0</v>
      </c>
      <c r="S25" s="286">
        <f>IF(S$11=$D$6, TRG_volumes!$M25,0)</f>
        <v>0</v>
      </c>
      <c r="T25" s="285">
        <f>IF(T$11=$D$6, TRG_volumes!$J25*TRG_volumes!$K25,0)</f>
        <v>0</v>
      </c>
      <c r="U25" s="285">
        <f>IF(U$11=IF($D25=$A$5, $D$5, IF(OR($D25="ESV observed compliance", $D25 = $A$7),$D$7, $D$6)), SUMPRODUCT(TRG_volumes!$Q25:$U25,TRG_volumes!$Q$13:$U$13)+TRG_volumes!$O25,0)</f>
        <v>0</v>
      </c>
      <c r="V25" s="286">
        <f>IF(V$11=$D$6, TRG_volumes!$M25,0)</f>
        <v>0</v>
      </c>
      <c r="W25" s="285">
        <f>IF(W$11=$D$6, TRG_volumes!$J25*TRG_volumes!$K25,0)</f>
        <v>0</v>
      </c>
      <c r="X25" s="285">
        <f>IF(X$11=IF($D25=$A$5, $D$5, IF(OR($D25="ESV observed compliance", $D25 = $A$7),$D$7, $D$6)), SUMPRODUCT(TRG_volumes!$Q25:$U25,TRG_volumes!$Q$13:$U$13)+TRG_volumes!$O25,0)</f>
        <v>0</v>
      </c>
      <c r="Y25" s="286">
        <f>IF(Y$11=$D$6, TRG_volumes!$M25,0)</f>
        <v>0</v>
      </c>
      <c r="Z25" s="285">
        <f>IF(Z$11=$D$6, TRG_volumes!$J25*TRG_volumes!$K25,0)</f>
        <v>0</v>
      </c>
      <c r="AA25" s="285">
        <f>IF(AA$11=IF($D25=$A$5, $D$5, IF(OR($D25="ESV observed compliance", $D25 = $A$7),$D$7, $D$6)), SUMPRODUCT(TRG_volumes!$Q25:$U25,TRG_volumes!$Q$13:$U$13)+TRG_volumes!$O25,0)</f>
        <v>0</v>
      </c>
      <c r="AB25" s="286">
        <f>IF(AB$11=$D$6, TRG_volumes!$M25,0)</f>
        <v>0</v>
      </c>
      <c r="AC25" s="131"/>
      <c r="AD25" s="287">
        <f t="shared" si="21"/>
        <v>0</v>
      </c>
      <c r="AE25" s="287">
        <f t="shared" ca="1" si="21"/>
        <v>623132.79537794669</v>
      </c>
      <c r="AF25" s="287">
        <f t="shared" si="21"/>
        <v>0</v>
      </c>
      <c r="AG25" s="287">
        <f t="shared" si="21"/>
        <v>0</v>
      </c>
      <c r="AH25" s="287">
        <f t="shared" si="21"/>
        <v>0</v>
      </c>
      <c r="AI25" s="287">
        <f t="shared" si="21"/>
        <v>0</v>
      </c>
      <c r="AJ25" s="287">
        <f t="shared" si="21"/>
        <v>0</v>
      </c>
      <c r="AK25" s="131"/>
      <c r="AL25" s="287">
        <f t="shared" ca="1" si="22"/>
        <v>623132.79537794669</v>
      </c>
    </row>
    <row r="26" spans="2:38">
      <c r="D26" s="265" t="s">
        <v>106</v>
      </c>
      <c r="F26" s="12"/>
      <c r="G26" s="103"/>
      <c r="H26" s="288">
        <f>IF(H$11=$D$6, TRG_volumes!$J26*TRG_volumes!$K26,0)</f>
        <v>0</v>
      </c>
      <c r="I26" s="285">
        <f>IF(I$11=IF($D26=$A$5, $D$5, IF(OR($D26="ESV observed compliance", $D26 = $A$7),$D$7, $D$6)), SUMPRODUCT(TRG_volumes!$Q26:$U26,TRG_volumes!$Q$13:$U$13)+TRG_volumes!$O26,0)</f>
        <v>0</v>
      </c>
      <c r="J26" s="286">
        <f>IF(J$11=$D$6, TRG_volumes!$M26,0)</f>
        <v>0</v>
      </c>
      <c r="K26" s="285">
        <f>IF(K$11=$D$6, TRG_volumes!$J26*TRG_volumes!$K26,0)</f>
        <v>41875.268076946246</v>
      </c>
      <c r="L26" s="285">
        <f ca="1">IF(L$11=IF($D26=$A$5, $D$5, IF(OR($D26="ESV observed compliance", $D26 = $A$7),$D$7, $D$6)), SUMPRODUCT(TRG_volumes!$Q26:$U26,TRG_volumes!$Q$13:$U$13)+TRG_volumes!$O26,0)</f>
        <v>24231.3882940123</v>
      </c>
      <c r="M26" s="286">
        <f>IF(M$11=$D$6, TRG_volumes!$M26,0)</f>
        <v>0</v>
      </c>
      <c r="N26" s="285">
        <f>IF(N$11=$D$6, TRG_volumes!$J26*TRG_volumes!$K26,0)</f>
        <v>0</v>
      </c>
      <c r="O26" s="285">
        <f>IF(O$11=IF($D26=$A$5, $D$5, IF(OR($D26="ESV observed compliance", $D26 = $A$7),$D$7, $D$6)), SUMPRODUCT(TRG_volumes!$Q26:$U26,TRG_volumes!$Q$13:$U$13)+TRG_volumes!$O26,0)</f>
        <v>0</v>
      </c>
      <c r="P26" s="286">
        <f>IF(P$11=$D$6, TRG_volumes!$M26,0)</f>
        <v>0</v>
      </c>
      <c r="Q26" s="285">
        <f>IF(Q$11=$D$6, TRG_volumes!$J26*TRG_volumes!$K26,0)</f>
        <v>0</v>
      </c>
      <c r="R26" s="285">
        <f>IF(R$11=IF($D26=$A$5, $D$5, IF(OR($D26="ESV observed compliance", $D26 = $A$7),$D$7, $D$6)), SUMPRODUCT(TRG_volumes!$Q26:$U26,TRG_volumes!$Q$13:$U$13)+TRG_volumes!$O26,0)</f>
        <v>0</v>
      </c>
      <c r="S26" s="286">
        <f>IF(S$11=$D$6, TRG_volumes!$M26,0)</f>
        <v>0</v>
      </c>
      <c r="T26" s="285">
        <f>IF(T$11=$D$6, TRG_volumes!$J26*TRG_volumes!$K26,0)</f>
        <v>0</v>
      </c>
      <c r="U26" s="285">
        <f>IF(U$11=IF($D26=$A$5, $D$5, IF(OR($D26="ESV observed compliance", $D26 = $A$7),$D$7, $D$6)), SUMPRODUCT(TRG_volumes!$Q26:$U26,TRG_volumes!$Q$13:$U$13)+TRG_volumes!$O26,0)</f>
        <v>0</v>
      </c>
      <c r="V26" s="286">
        <f>IF(V$11=$D$6, TRG_volumes!$M26,0)</f>
        <v>0</v>
      </c>
      <c r="W26" s="285">
        <f>IF(W$11=$D$6, TRG_volumes!$J26*TRG_volumes!$K26,0)</f>
        <v>0</v>
      </c>
      <c r="X26" s="285">
        <f>IF(X$11=IF($D26=$A$5, $D$5, IF(OR($D26="ESV observed compliance", $D26 = $A$7),$D$7, $D$6)), SUMPRODUCT(TRG_volumes!$Q26:$U26,TRG_volumes!$Q$13:$U$13)+TRG_volumes!$O26,0)</f>
        <v>0</v>
      </c>
      <c r="Y26" s="286">
        <f>IF(Y$11=$D$6, TRG_volumes!$M26,0)</f>
        <v>0</v>
      </c>
      <c r="Z26" s="285">
        <f>IF(Z$11=$D$6, TRG_volumes!$J26*TRG_volumes!$K26,0)</f>
        <v>0</v>
      </c>
      <c r="AA26" s="285">
        <f>IF(AA$11=IF($D26=$A$5, $D$5, IF(OR($D26="ESV observed compliance", $D26 = $A$7),$D$7, $D$6)), SUMPRODUCT(TRG_volumes!$Q26:$U26,TRG_volumes!$Q$13:$U$13)+TRG_volumes!$O26,0)</f>
        <v>0</v>
      </c>
      <c r="AB26" s="286">
        <f>IF(AB$11=$D$6, TRG_volumes!$M26,0)</f>
        <v>0</v>
      </c>
      <c r="AC26" s="131"/>
      <c r="AD26" s="287">
        <f t="shared" si="21"/>
        <v>0</v>
      </c>
      <c r="AE26" s="287">
        <f t="shared" ca="1" si="21"/>
        <v>66106.656370958546</v>
      </c>
      <c r="AF26" s="287">
        <f t="shared" si="21"/>
        <v>0</v>
      </c>
      <c r="AG26" s="287">
        <f t="shared" si="21"/>
        <v>0</v>
      </c>
      <c r="AH26" s="287">
        <f t="shared" si="21"/>
        <v>0</v>
      </c>
      <c r="AI26" s="287">
        <f t="shared" si="21"/>
        <v>0</v>
      </c>
      <c r="AJ26" s="287">
        <f t="shared" si="21"/>
        <v>0</v>
      </c>
      <c r="AK26" s="131"/>
      <c r="AL26" s="287">
        <f t="shared" ca="1" si="22"/>
        <v>66106.656370958546</v>
      </c>
    </row>
    <row r="27" spans="2:38">
      <c r="D27" s="265" t="s">
        <v>107</v>
      </c>
      <c r="F27" s="12"/>
      <c r="G27" s="103"/>
      <c r="H27" s="288">
        <f>IF(H$11=$D$6, TRG_volumes!$J27*TRG_volumes!$K27,0)</f>
        <v>0</v>
      </c>
      <c r="I27" s="285">
        <f>IF(I$11=IF($D27=$A$5, $D$5, IF(OR($D27="ESV observed compliance", $D27 = $A$7),$D$7, $D$6)), SUMPRODUCT(TRG_volumes!$Q27:$U27,TRG_volumes!$Q$13:$U$13)+TRG_volumes!$O27,0)</f>
        <v>0</v>
      </c>
      <c r="J27" s="286">
        <f>IF(J$11=$D$6, TRG_volumes!$M27,0)</f>
        <v>0</v>
      </c>
      <c r="K27" s="285">
        <f>IF(K$11=$D$6, TRG_volumes!$J27*TRG_volumes!$K27,0)</f>
        <v>0</v>
      </c>
      <c r="L27" s="285">
        <f ca="1">IF(L$11=IF($D27=$A$5, $D$5, IF(OR($D27="ESV observed compliance", $D27 = $A$7),$D$7, $D$6)), SUMPRODUCT(TRG_volumes!$Q27:$U27,TRG_volumes!$Q$13:$U$13)+TRG_volumes!$O27,0)</f>
        <v>0</v>
      </c>
      <c r="M27" s="286">
        <f>IF(M$11=$D$6, TRG_volumes!$M27,0)</f>
        <v>0</v>
      </c>
      <c r="N27" s="285">
        <f>IF(N$11=$D$6, TRG_volumes!$J27*TRG_volumes!$K27,0)</f>
        <v>0</v>
      </c>
      <c r="O27" s="285">
        <f>IF(O$11=IF($D27=$A$5, $D$5, IF(OR($D27="ESV observed compliance", $D27 = $A$7),$D$7, $D$6)), SUMPRODUCT(TRG_volumes!$Q27:$U27,TRG_volumes!$Q$13:$U$13)+TRG_volumes!$O27,0)</f>
        <v>0</v>
      </c>
      <c r="P27" s="286">
        <f>IF(P$11=$D$6, TRG_volumes!$M27,0)</f>
        <v>0</v>
      </c>
      <c r="Q27" s="285">
        <f>IF(Q$11=$D$6, TRG_volumes!$J27*TRG_volumes!$K27,0)</f>
        <v>0</v>
      </c>
      <c r="R27" s="285">
        <f>IF(R$11=IF($D27=$A$5, $D$5, IF(OR($D27="ESV observed compliance", $D27 = $A$7),$D$7, $D$6)), SUMPRODUCT(TRG_volumes!$Q27:$U27,TRG_volumes!$Q$13:$U$13)+TRG_volumes!$O27,0)</f>
        <v>0</v>
      </c>
      <c r="S27" s="286">
        <f>IF(S$11=$D$6, TRG_volumes!$M27,0)</f>
        <v>0</v>
      </c>
      <c r="T27" s="285">
        <f>IF(T$11=$D$6, TRG_volumes!$J27*TRG_volumes!$K27,0)</f>
        <v>0</v>
      </c>
      <c r="U27" s="285">
        <f>IF(U$11=IF($D27=$A$5, $D$5, IF(OR($D27="ESV observed compliance", $D27 = $A$7),$D$7, $D$6)), SUMPRODUCT(TRG_volumes!$Q27:$U27,TRG_volumes!$Q$13:$U$13)+TRG_volumes!$O27,0)</f>
        <v>0</v>
      </c>
      <c r="V27" s="286">
        <f>IF(V$11=$D$6, TRG_volumes!$M27,0)</f>
        <v>0</v>
      </c>
      <c r="W27" s="285">
        <f>IF(W$11=$D$6, TRG_volumes!$J27*TRG_volumes!$K27,0)</f>
        <v>0</v>
      </c>
      <c r="X27" s="285">
        <f>IF(X$11=IF($D27=$A$5, $D$5, IF(OR($D27="ESV observed compliance", $D27 = $A$7),$D$7, $D$6)), SUMPRODUCT(TRG_volumes!$Q27:$U27,TRG_volumes!$Q$13:$U$13)+TRG_volumes!$O27,0)</f>
        <v>0</v>
      </c>
      <c r="Y27" s="286">
        <f>IF(Y$11=$D$6, TRG_volumes!$M27,0)</f>
        <v>0</v>
      </c>
      <c r="Z27" s="285">
        <f>IF(Z$11=$D$6, TRG_volumes!$J27*TRG_volumes!$K27,0)</f>
        <v>0</v>
      </c>
      <c r="AA27" s="285">
        <f>IF(AA$11=IF($D27=$A$5, $D$5, IF(OR($D27="ESV observed compliance", $D27 = $A$7),$D$7, $D$6)), SUMPRODUCT(TRG_volumes!$Q27:$U27,TRG_volumes!$Q$13:$U$13)+TRG_volumes!$O27,0)</f>
        <v>0</v>
      </c>
      <c r="AB27" s="286">
        <f>IF(AB$11=$D$6, TRG_volumes!$M27,0)</f>
        <v>0</v>
      </c>
      <c r="AC27" s="131"/>
      <c r="AD27" s="287">
        <f t="shared" si="21"/>
        <v>0</v>
      </c>
      <c r="AE27" s="287">
        <f t="shared" ca="1" si="21"/>
        <v>0</v>
      </c>
      <c r="AF27" s="287">
        <f t="shared" si="21"/>
        <v>0</v>
      </c>
      <c r="AG27" s="287">
        <f t="shared" si="21"/>
        <v>0</v>
      </c>
      <c r="AH27" s="287">
        <f t="shared" si="21"/>
        <v>0</v>
      </c>
      <c r="AI27" s="287">
        <f t="shared" si="21"/>
        <v>0</v>
      </c>
      <c r="AJ27" s="287">
        <f t="shared" si="21"/>
        <v>0</v>
      </c>
      <c r="AK27" s="131"/>
      <c r="AL27" s="287">
        <f t="shared" ca="1" si="22"/>
        <v>0</v>
      </c>
    </row>
    <row r="28" spans="2:38">
      <c r="D28" s="265" t="s">
        <v>126</v>
      </c>
      <c r="F28" s="12"/>
      <c r="G28" s="103"/>
      <c r="H28" s="288">
        <f>IF(H$11=$D$6, TRG_volumes!$J28*TRG_volumes!$K28,0)</f>
        <v>0</v>
      </c>
      <c r="I28" s="285">
        <f>IF(I$11=IF($D28=$A$5, $D$5, IF(OR($D28="ESV observed compliance", $D28 = $A$7),$D$7, $D$6)), SUMPRODUCT(TRG_volumes!$Q28:$U28,TRG_volumes!$Q$13:$U$13)+TRG_volumes!$O28,0)</f>
        <v>0</v>
      </c>
      <c r="J28" s="286">
        <f>IF(J$11=$D$6, TRG_volumes!$M28,0)</f>
        <v>0</v>
      </c>
      <c r="K28" s="285">
        <f>IF(K$11=$D$6, TRG_volumes!$J28*TRG_volumes!$K28,0)</f>
        <v>772911.99999999639</v>
      </c>
      <c r="L28" s="285">
        <f ca="1">IF(L$11=IF($D28=$A$5, $D$5, IF(OR($D28="ESV observed compliance", $D28 = $A$7),$D$7, $D$6)), SUMPRODUCT(TRG_volumes!$Q28:$U28,TRG_volumes!$Q$13:$U$13)+TRG_volumes!$O28,0)</f>
        <v>0</v>
      </c>
      <c r="M28" s="286">
        <f>IF(M$11=$D$6, TRG_volumes!$M28,0)</f>
        <v>0</v>
      </c>
      <c r="N28" s="285">
        <f>IF(N$11=$D$6, TRG_volumes!$J28*TRG_volumes!$K28,0)</f>
        <v>0</v>
      </c>
      <c r="O28" s="285">
        <f>IF(O$11=IF($D28=$A$5, $D$5, IF(OR($D28="ESV observed compliance", $D28 = $A$7),$D$7, $D$6)), SUMPRODUCT(TRG_volumes!$Q28:$U28,TRG_volumes!$Q$13:$U$13)+TRG_volumes!$O28,0)</f>
        <v>0</v>
      </c>
      <c r="P28" s="286">
        <f>IF(P$11=$D$6, TRG_volumes!$M28,0)</f>
        <v>0</v>
      </c>
      <c r="Q28" s="285">
        <f>IF(Q$11=$D$6, TRG_volumes!$J28*TRG_volumes!$K28,0)</f>
        <v>0</v>
      </c>
      <c r="R28" s="285">
        <f>IF(R$11=IF($D28=$A$5, $D$5, IF(OR($D28="ESV observed compliance", $D28 = $A$7),$D$7, $D$6)), SUMPRODUCT(TRG_volumes!$Q28:$U28,TRG_volumes!$Q$13:$U$13)+TRG_volumes!$O28,0)</f>
        <v>0</v>
      </c>
      <c r="S28" s="286">
        <f>IF(S$11=$D$6, TRG_volumes!$M28,0)</f>
        <v>0</v>
      </c>
      <c r="T28" s="285">
        <f>IF(T$11=$D$6, TRG_volumes!$J28*TRG_volumes!$K28,0)</f>
        <v>0</v>
      </c>
      <c r="U28" s="285">
        <f>IF(U$11=IF($D28=$A$5, $D$5, IF(OR($D28="ESV observed compliance", $D28 = $A$7),$D$7, $D$6)), SUMPRODUCT(TRG_volumes!$Q28:$U28,TRG_volumes!$Q$13:$U$13)+TRG_volumes!$O28,0)</f>
        <v>0</v>
      </c>
      <c r="V28" s="286">
        <f>IF(V$11=$D$6, TRG_volumes!$M28,0)</f>
        <v>0</v>
      </c>
      <c r="W28" s="285">
        <f>IF(W$11=$D$6, TRG_volumes!$J28*TRG_volumes!$K28,0)</f>
        <v>0</v>
      </c>
      <c r="X28" s="285">
        <f>IF(X$11=IF($D28=$A$5, $D$5, IF(OR($D28="ESV observed compliance", $D28 = $A$7),$D$7, $D$6)), SUMPRODUCT(TRG_volumes!$Q28:$U28,TRG_volumes!$Q$13:$U$13)+TRG_volumes!$O28,0)</f>
        <v>0</v>
      </c>
      <c r="Y28" s="286">
        <f>IF(Y$11=$D$6, TRG_volumes!$M28,0)</f>
        <v>0</v>
      </c>
      <c r="Z28" s="285">
        <f>IF(Z$11=$D$6, TRG_volumes!$J28*TRG_volumes!$K28,0)</f>
        <v>0</v>
      </c>
      <c r="AA28" s="285">
        <f>IF(AA$11=IF($D28=$A$5, $D$5, IF(OR($D28="ESV observed compliance", $D28 = $A$7),$D$7, $D$6)), SUMPRODUCT(TRG_volumes!$Q28:$U28,TRG_volumes!$Q$13:$U$13)+TRG_volumes!$O28,0)</f>
        <v>0</v>
      </c>
      <c r="AB28" s="286">
        <f>IF(AB$11=$D$6, TRG_volumes!$M28,0)</f>
        <v>0</v>
      </c>
      <c r="AC28" s="131"/>
      <c r="AD28" s="287">
        <f t="shared" si="21"/>
        <v>0</v>
      </c>
      <c r="AE28" s="287">
        <f t="shared" ca="1" si="21"/>
        <v>772911.99999999639</v>
      </c>
      <c r="AF28" s="287">
        <f t="shared" si="21"/>
        <v>0</v>
      </c>
      <c r="AG28" s="287">
        <f t="shared" si="21"/>
        <v>0</v>
      </c>
      <c r="AH28" s="287">
        <f t="shared" si="21"/>
        <v>0</v>
      </c>
      <c r="AI28" s="287">
        <f t="shared" si="21"/>
        <v>0</v>
      </c>
      <c r="AJ28" s="287">
        <f t="shared" si="21"/>
        <v>0</v>
      </c>
      <c r="AK28" s="131"/>
      <c r="AL28" s="287">
        <f t="shared" ca="1" si="22"/>
        <v>772911.99999999639</v>
      </c>
    </row>
    <row r="29" spans="2:38">
      <c r="D29" s="265" t="s">
        <v>137</v>
      </c>
      <c r="F29" s="12"/>
      <c r="G29" s="103"/>
      <c r="H29" s="288">
        <f>IF(H$11=$D$6, TRG_volumes!$J29*TRG_volumes!$K29,0)</f>
        <v>0</v>
      </c>
      <c r="I29" s="285">
        <f>IF(I$11=IF($D29=$A$5, $D$5, IF(OR($D29="ESV observed compliance", $D29 = $A$7),$D$7, $D$6)), SUMPRODUCT(TRG_volumes!$Q29:$U29,TRG_volumes!$Q$13:$U$13)+TRG_volumes!$O29,0)</f>
        <v>0</v>
      </c>
      <c r="J29" s="286">
        <f>IF(J$11=$D$6, TRG_volumes!$M29,0)</f>
        <v>0</v>
      </c>
      <c r="K29" s="285">
        <f>IF(K$11=$D$6, TRG_volumes!$J29*TRG_volumes!$K29,0)</f>
        <v>123220.87271508908</v>
      </c>
      <c r="L29" s="285">
        <f ca="1">IF(L$11=IF($D29=$A$5, $D$5, IF(OR($D29="ESV observed compliance", $D29 = $A$7),$D$7, $D$6)), SUMPRODUCT(TRG_volumes!$Q29:$U29,TRG_volumes!$Q$13:$U$13)+TRG_volumes!$O29,0)</f>
        <v>0</v>
      </c>
      <c r="M29" s="286">
        <f>IF(M$11=$D$6, TRG_volumes!$M29,0)</f>
        <v>0</v>
      </c>
      <c r="N29" s="285">
        <f>IF(N$11=$D$6, TRG_volumes!$J29*TRG_volumes!$K29,0)</f>
        <v>0</v>
      </c>
      <c r="O29" s="285">
        <f>IF(O$11=IF($D29=$A$5, $D$5, IF(OR($D29="ESV observed compliance", $D29 = $A$7),$D$7, $D$6)), SUMPRODUCT(TRG_volumes!$Q29:$U29,TRG_volumes!$Q$13:$U$13)+TRG_volumes!$O29,0)</f>
        <v>0</v>
      </c>
      <c r="P29" s="286">
        <f>IF(P$11=$D$6, TRG_volumes!$M29,0)</f>
        <v>0</v>
      </c>
      <c r="Q29" s="285">
        <f>IF(Q$11=$D$6, TRG_volumes!$J29*TRG_volumes!$K29,0)</f>
        <v>0</v>
      </c>
      <c r="R29" s="285">
        <f>IF(R$11=IF($D29=$A$5, $D$5, IF(OR($D29="ESV observed compliance", $D29 = $A$7),$D$7, $D$6)), SUMPRODUCT(TRG_volumes!$Q29:$U29,TRG_volumes!$Q$13:$U$13)+TRG_volumes!$O29,0)</f>
        <v>0</v>
      </c>
      <c r="S29" s="286">
        <f>IF(S$11=$D$6, TRG_volumes!$M29,0)</f>
        <v>0</v>
      </c>
      <c r="T29" s="285">
        <f>IF(T$11=$D$6, TRG_volumes!$J29*TRG_volumes!$K29,0)</f>
        <v>0</v>
      </c>
      <c r="U29" s="285">
        <f>IF(U$11=IF($D29=$A$5, $D$5, IF(OR($D29="ESV observed compliance", $D29 = $A$7),$D$7, $D$6)), SUMPRODUCT(TRG_volumes!$Q29:$U29,TRG_volumes!$Q$13:$U$13)+TRG_volumes!$O29,0)</f>
        <v>0</v>
      </c>
      <c r="V29" s="286">
        <f>IF(V$11=$D$6, TRG_volumes!$M29,0)</f>
        <v>0</v>
      </c>
      <c r="W29" s="285">
        <f>IF(W$11=$D$6, TRG_volumes!$J29*TRG_volumes!$K29,0)</f>
        <v>0</v>
      </c>
      <c r="X29" s="285">
        <f>IF(X$11=IF($D29=$A$5, $D$5, IF(OR($D29="ESV observed compliance", $D29 = $A$7),$D$7, $D$6)), SUMPRODUCT(TRG_volumes!$Q29:$U29,TRG_volumes!$Q$13:$U$13)+TRG_volumes!$O29,0)</f>
        <v>0</v>
      </c>
      <c r="Y29" s="286">
        <f>IF(Y$11=$D$6, TRG_volumes!$M29,0)</f>
        <v>0</v>
      </c>
      <c r="Z29" s="285">
        <f>IF(Z$11=$D$6, TRG_volumes!$J29*TRG_volumes!$K29,0)</f>
        <v>0</v>
      </c>
      <c r="AA29" s="285">
        <f>IF(AA$11=IF($D29=$A$5, $D$5, IF(OR($D29="ESV observed compliance", $D29 = $A$7),$D$7, $D$6)), SUMPRODUCT(TRG_volumes!$Q29:$U29,TRG_volumes!$Q$13:$U$13)+TRG_volumes!$O29,0)</f>
        <v>0</v>
      </c>
      <c r="AB29" s="286">
        <f>IF(AB$11=$D$6, TRG_volumes!$M29,0)</f>
        <v>0</v>
      </c>
      <c r="AC29" s="131"/>
      <c r="AD29" s="287">
        <f t="shared" si="21"/>
        <v>0</v>
      </c>
      <c r="AE29" s="287">
        <f t="shared" ca="1" si="21"/>
        <v>123220.87271508908</v>
      </c>
      <c r="AF29" s="287">
        <f t="shared" si="21"/>
        <v>0</v>
      </c>
      <c r="AG29" s="287">
        <f t="shared" si="21"/>
        <v>0</v>
      </c>
      <c r="AH29" s="287">
        <f t="shared" si="21"/>
        <v>0</v>
      </c>
      <c r="AI29" s="287">
        <f t="shared" si="21"/>
        <v>0</v>
      </c>
      <c r="AJ29" s="287">
        <f t="shared" si="21"/>
        <v>0</v>
      </c>
      <c r="AK29" s="131"/>
      <c r="AL29" s="287">
        <f t="shared" ca="1" si="22"/>
        <v>123220.87271508908</v>
      </c>
    </row>
    <row r="30" spans="2:38">
      <c r="D30" s="265" t="s">
        <v>165</v>
      </c>
      <c r="F30" s="12"/>
      <c r="G30" s="103"/>
      <c r="H30" s="288">
        <f>IF(H$11=$D$6, TRG_volumes!$J30*TRG_volumes!$K30,0)</f>
        <v>0</v>
      </c>
      <c r="I30" s="285">
        <f>IF(I$11=IF($D30=$A$5, $D$5, IF(OR($D30="ESV observed compliance", $D30 = $A$7),$D$7, $D$6)), SUMPRODUCT(TRG_volumes!$Q30:$U30,TRG_volumes!$Q$13:$U$13)+TRG_volumes!$O30,0)</f>
        <v>0</v>
      </c>
      <c r="J30" s="286">
        <f>IF(J$11=$D$6, TRG_volumes!$M30,0)</f>
        <v>0</v>
      </c>
      <c r="K30" s="285">
        <f>IF(K$11=$D$6, TRG_volumes!$J30*TRG_volumes!$K30,0)</f>
        <v>5025.1926868455157</v>
      </c>
      <c r="L30" s="285">
        <f ca="1">IF(L$11=IF($D30=$A$5, $D$5, IF(OR($D30="ESV observed compliance", $D30 = $A$7),$D$7, $D$6)), SUMPRODUCT(TRG_volumes!$Q30:$U30,TRG_volumes!$Q$13:$U$13)+TRG_volumes!$O30,0)</f>
        <v>10341.345918476565</v>
      </c>
      <c r="M30" s="286">
        <f>IF(M$11=$D$6, TRG_volumes!$M30,0)</f>
        <v>0</v>
      </c>
      <c r="N30" s="285">
        <f>IF(N$11=$D$6, TRG_volumes!$J30*TRG_volumes!$K30,0)</f>
        <v>0</v>
      </c>
      <c r="O30" s="285">
        <f>IF(O$11=IF($D30=$A$5, $D$5, IF(OR($D30="ESV observed compliance", $D30 = $A$7),$D$7, $D$6)), SUMPRODUCT(TRG_volumes!$Q30:$U30,TRG_volumes!$Q$13:$U$13)+TRG_volumes!$O30,0)</f>
        <v>0</v>
      </c>
      <c r="P30" s="286">
        <f>IF(P$11=$D$6, TRG_volumes!$M30,0)</f>
        <v>0</v>
      </c>
      <c r="Q30" s="285">
        <f>IF(Q$11=$D$6, TRG_volumes!$J30*TRG_volumes!$K30,0)</f>
        <v>0</v>
      </c>
      <c r="R30" s="285">
        <f>IF(R$11=IF($D30=$A$5, $D$5, IF(OR($D30="ESV observed compliance", $D30 = $A$7),$D$7, $D$6)), SUMPRODUCT(TRG_volumes!$Q30:$U30,TRG_volumes!$Q$13:$U$13)+TRG_volumes!$O30,0)</f>
        <v>0</v>
      </c>
      <c r="S30" s="286">
        <f>IF(S$11=$D$6, TRG_volumes!$M30,0)</f>
        <v>0</v>
      </c>
      <c r="T30" s="285">
        <f>IF(T$11=$D$6, TRG_volumes!$J30*TRG_volumes!$K30,0)</f>
        <v>0</v>
      </c>
      <c r="U30" s="285">
        <f>IF(U$11=IF($D30=$A$5, $D$5, IF(OR($D30="ESV observed compliance", $D30 = $A$7),$D$7, $D$6)), SUMPRODUCT(TRG_volumes!$Q30:$U30,TRG_volumes!$Q$13:$U$13)+TRG_volumes!$O30,0)</f>
        <v>0</v>
      </c>
      <c r="V30" s="286">
        <f>IF(V$11=$D$6, TRG_volumes!$M30,0)</f>
        <v>0</v>
      </c>
      <c r="W30" s="285">
        <f>IF(W$11=$D$6, TRG_volumes!$J30*TRG_volumes!$K30,0)</f>
        <v>0</v>
      </c>
      <c r="X30" s="285">
        <f>IF(X$11=IF($D30=$A$5, $D$5, IF(OR($D30="ESV observed compliance", $D30 = $A$7),$D$7, $D$6)), SUMPRODUCT(TRG_volumes!$Q30:$U30,TRG_volumes!$Q$13:$U$13)+TRG_volumes!$O30,0)</f>
        <v>0</v>
      </c>
      <c r="Y30" s="286">
        <f>IF(Y$11=$D$6, TRG_volumes!$M30,0)</f>
        <v>0</v>
      </c>
      <c r="Z30" s="285">
        <f>IF(Z$11=$D$6, TRG_volumes!$J30*TRG_volumes!$K30,0)</f>
        <v>0</v>
      </c>
      <c r="AA30" s="285">
        <f>IF(AA$11=IF($D30=$A$5, $D$5, IF(OR($D30="ESV observed compliance", $D30 = $A$7),$D$7, $D$6)), SUMPRODUCT(TRG_volumes!$Q30:$U30,TRG_volumes!$Q$13:$U$13)+TRG_volumes!$O30,0)</f>
        <v>0</v>
      </c>
      <c r="AB30" s="286">
        <f>IF(AB$11=$D$6, TRG_volumes!$M30,0)</f>
        <v>0</v>
      </c>
      <c r="AC30" s="131"/>
      <c r="AD30" s="287">
        <f t="shared" ref="AD30:AJ30" si="23">SUMIF($H$11:$AB$11,AD$11, $H30:$AB30)</f>
        <v>0</v>
      </c>
      <c r="AE30" s="287">
        <f t="shared" ca="1" si="23"/>
        <v>15366.538605322081</v>
      </c>
      <c r="AF30" s="287">
        <f t="shared" si="23"/>
        <v>0</v>
      </c>
      <c r="AG30" s="287">
        <f t="shared" si="23"/>
        <v>0</v>
      </c>
      <c r="AH30" s="287">
        <f t="shared" si="23"/>
        <v>0</v>
      </c>
      <c r="AI30" s="287">
        <f t="shared" si="23"/>
        <v>0</v>
      </c>
      <c r="AJ30" s="287">
        <f t="shared" si="23"/>
        <v>0</v>
      </c>
      <c r="AK30" s="131"/>
      <c r="AL30" s="287">
        <f ca="1">SUM(AD30:AJ30)</f>
        <v>15366.538605322081</v>
      </c>
    </row>
    <row r="31" spans="2:38">
      <c r="D31" s="267" t="s">
        <v>179</v>
      </c>
      <c r="F31" s="12"/>
      <c r="G31" s="103"/>
      <c r="H31" s="288">
        <f>IF(H$11=$D$6, TRG_volumes!$J31*TRG_volumes!$K31,0)</f>
        <v>0</v>
      </c>
      <c r="I31" s="285">
        <f>IF(I$11=IF($D31=$A$5, $D$5, IF(OR($D31="ESV observed compliance", $D31 = $A$7),$D$7, $D$6)), SUMPRODUCT(TRG_volumes!$Q31:$U31,TRG_volumes!$Q$13:$U$13)+TRG_volumes!$O31,0)</f>
        <v>0</v>
      </c>
      <c r="J31" s="286">
        <f>IF(J$11=$D$6, TRG_volumes!$M31,0)</f>
        <v>0</v>
      </c>
      <c r="K31" s="285">
        <f>IF(K$11=$D$6, TRG_volumes!$J31*TRG_volumes!$K31,0)</f>
        <v>97386.979401029006</v>
      </c>
      <c r="L31" s="285">
        <f ca="1">IF(L$11=IF($D31=$A$5, $D$5, IF(OR($D31="ESV observed compliance", $D31 = $A$7),$D$7, $D$6)), SUMPRODUCT(TRG_volumes!$Q31:$U31,TRG_volumes!$Q$13:$U$13)+TRG_volumes!$O31,0)</f>
        <v>149855.16325680379</v>
      </c>
      <c r="M31" s="286">
        <f>IF(M$11=$D$6, TRG_volumes!$M31,0)</f>
        <v>37768.849874356798</v>
      </c>
      <c r="N31" s="285">
        <f>IF(N$11=$D$6, TRG_volumes!$J31*TRG_volumes!$K31,0)</f>
        <v>0</v>
      </c>
      <c r="O31" s="285">
        <f>IF(O$11=IF($D31=$A$5, $D$5, IF(OR($D31="ESV observed compliance", $D31 = $A$7),$D$7, $D$6)), SUMPRODUCT(TRG_volumes!$Q31:$U31,TRG_volumes!$Q$13:$U$13)+TRG_volumes!$O31,0)</f>
        <v>0</v>
      </c>
      <c r="P31" s="286">
        <f>IF(P$11=$D$6, TRG_volumes!$M31,0)</f>
        <v>0</v>
      </c>
      <c r="Q31" s="285">
        <f>IF(Q$11=$D$6, TRG_volumes!$J31*TRG_volumes!$K31,0)</f>
        <v>0</v>
      </c>
      <c r="R31" s="285">
        <f>IF(R$11=IF($D31=$A$5, $D$5, IF(OR($D31="ESV observed compliance", $D31 = $A$7),$D$7, $D$6)), SUMPRODUCT(TRG_volumes!$Q31:$U31,TRG_volumes!$Q$13:$U$13)+TRG_volumes!$O31,0)</f>
        <v>0</v>
      </c>
      <c r="S31" s="286">
        <f>IF(S$11=$D$6, TRG_volumes!$M31,0)</f>
        <v>0</v>
      </c>
      <c r="T31" s="285">
        <f>IF(T$11=$D$6, TRG_volumes!$J31*TRG_volumes!$K31,0)</f>
        <v>0</v>
      </c>
      <c r="U31" s="285">
        <f>IF(U$11=IF($D31=$A$5, $D$5, IF(OR($D31="ESV observed compliance", $D31 = $A$7),$D$7, $D$6)), SUMPRODUCT(TRG_volumes!$Q31:$U31,TRG_volumes!$Q$13:$U$13)+TRG_volumes!$O31,0)</f>
        <v>0</v>
      </c>
      <c r="V31" s="286">
        <f>IF(V$11=$D$6, TRG_volumes!$M31,0)</f>
        <v>0</v>
      </c>
      <c r="W31" s="285">
        <f>IF(W$11=$D$6, TRG_volumes!$J31*TRG_volumes!$K31,0)</f>
        <v>0</v>
      </c>
      <c r="X31" s="285">
        <f>IF(X$11=IF($D31=$A$5, $D$5, IF(OR($D31="ESV observed compliance", $D31 = $A$7),$D$7, $D$6)), SUMPRODUCT(TRG_volumes!$Q31:$U31,TRG_volumes!$Q$13:$U$13)+TRG_volumes!$O31,0)</f>
        <v>0</v>
      </c>
      <c r="Y31" s="286">
        <f>IF(Y$11=$D$6, TRG_volumes!$M31,0)</f>
        <v>0</v>
      </c>
      <c r="Z31" s="285">
        <f>IF(Z$11=$D$6, TRG_volumes!$J31*TRG_volumes!$K31,0)</f>
        <v>0</v>
      </c>
      <c r="AA31" s="285">
        <f>IF(AA$11=IF($D31=$A$5, $D$5, IF(OR($D31="ESV observed compliance", $D31 = $A$7),$D$7, $D$6)), SUMPRODUCT(TRG_volumes!$Q31:$U31,TRG_volumes!$Q$13:$U$13)+TRG_volumes!$O31,0)</f>
        <v>0</v>
      </c>
      <c r="AB31" s="286">
        <f>IF(AB$11=$D$6, TRG_volumes!$M31,0)</f>
        <v>0</v>
      </c>
      <c r="AC31" s="131"/>
      <c r="AD31" s="287">
        <f t="shared" si="21"/>
        <v>0</v>
      </c>
      <c r="AE31" s="287">
        <f t="shared" ca="1" si="21"/>
        <v>285010.99253218959</v>
      </c>
      <c r="AF31" s="287">
        <f t="shared" si="21"/>
        <v>0</v>
      </c>
      <c r="AG31" s="287">
        <f t="shared" si="21"/>
        <v>0</v>
      </c>
      <c r="AH31" s="287">
        <f t="shared" si="21"/>
        <v>0</v>
      </c>
      <c r="AI31" s="287">
        <f t="shared" si="21"/>
        <v>0</v>
      </c>
      <c r="AJ31" s="287">
        <f t="shared" si="21"/>
        <v>0</v>
      </c>
      <c r="AK31" s="131"/>
      <c r="AL31" s="287">
        <f t="shared" ca="1" si="22"/>
        <v>285010.99253218959</v>
      </c>
    </row>
    <row r="32" spans="2:38">
      <c r="D32" s="267" t="s">
        <v>180</v>
      </c>
      <c r="F32" s="12"/>
      <c r="G32" s="103"/>
      <c r="H32" s="288">
        <f>IF(H$11=$D$6, TRG_volumes!$J32*TRG_volumes!$K32,0)</f>
        <v>0</v>
      </c>
      <c r="I32" s="285">
        <f>IF(I$11=IF($D32=$A$5, $D$5, IF(OR($D32="ESV observed compliance", $D32 = $A$7),$D$7, $D$6)), SUMPRODUCT(TRG_volumes!$Q32:$U32,TRG_volumes!$Q$13:$U$13)+TRG_volumes!$O32,0)</f>
        <v>0</v>
      </c>
      <c r="J32" s="286">
        <f>IF(J$11=$D$6, TRG_volumes!$M32,0)</f>
        <v>0</v>
      </c>
      <c r="K32" s="285">
        <f>IF(K$11=$D$6, TRG_volumes!$J32*TRG_volumes!$K32,0)</f>
        <v>61452.751409319091</v>
      </c>
      <c r="L32" s="285">
        <f ca="1">IF(L$11=IF($D32=$A$5, $D$5, IF(OR($D32="ESV observed compliance", $D32 = $A$7),$D$7, $D$6)), SUMPRODUCT(TRG_volumes!$Q32:$U32,TRG_volumes!$Q$13:$U$13)+TRG_volumes!$O32,0)</f>
        <v>40438.830845284436</v>
      </c>
      <c r="M32" s="286">
        <f>IF(M$11=$D$6, TRG_volumes!$M32,0)</f>
        <v>0</v>
      </c>
      <c r="N32" s="285">
        <f>IF(N$11=$D$6, TRG_volumes!$J32*TRG_volumes!$K32,0)</f>
        <v>0</v>
      </c>
      <c r="O32" s="285">
        <f>IF(O$11=IF($D32=$A$5, $D$5, IF(OR($D32="ESV observed compliance", $D32 = $A$7),$D$7, $D$6)), SUMPRODUCT(TRG_volumes!$Q32:$U32,TRG_volumes!$Q$13:$U$13)+TRG_volumes!$O32,0)</f>
        <v>0</v>
      </c>
      <c r="P32" s="286">
        <f>IF(P$11=$D$6, TRG_volumes!$M32,0)</f>
        <v>0</v>
      </c>
      <c r="Q32" s="285">
        <f>IF(Q$11=$D$6, TRG_volumes!$J32*TRG_volumes!$K32,0)</f>
        <v>0</v>
      </c>
      <c r="R32" s="285">
        <f>IF(R$11=IF($D32=$A$5, $D$5, IF(OR($D32="ESV observed compliance", $D32 = $A$7),$D$7, $D$6)), SUMPRODUCT(TRG_volumes!$Q32:$U32,TRG_volumes!$Q$13:$U$13)+TRG_volumes!$O32,0)</f>
        <v>0</v>
      </c>
      <c r="S32" s="286">
        <f>IF(S$11=$D$6, TRG_volumes!$M32,0)</f>
        <v>0</v>
      </c>
      <c r="T32" s="285">
        <f>IF(T$11=$D$6, TRG_volumes!$J32*TRG_volumes!$K32,0)</f>
        <v>0</v>
      </c>
      <c r="U32" s="285">
        <f>IF(U$11=IF($D32=$A$5, $D$5, IF(OR($D32="ESV observed compliance", $D32 = $A$7),$D$7, $D$6)), SUMPRODUCT(TRG_volumes!$Q32:$U32,TRG_volumes!$Q$13:$U$13)+TRG_volumes!$O32,0)</f>
        <v>0</v>
      </c>
      <c r="V32" s="286">
        <f>IF(V$11=$D$6, TRG_volumes!$M32,0)</f>
        <v>0</v>
      </c>
      <c r="W32" s="285">
        <f>IF(W$11=$D$6, TRG_volumes!$J32*TRG_volumes!$K32,0)</f>
        <v>0</v>
      </c>
      <c r="X32" s="285">
        <f>IF(X$11=IF($D32=$A$5, $D$5, IF(OR($D32="ESV observed compliance", $D32 = $A$7),$D$7, $D$6)), SUMPRODUCT(TRG_volumes!$Q32:$U32,TRG_volumes!$Q$13:$U$13)+TRG_volumes!$O32,0)</f>
        <v>0</v>
      </c>
      <c r="Y32" s="286">
        <f>IF(Y$11=$D$6, TRG_volumes!$M32,0)</f>
        <v>0</v>
      </c>
      <c r="Z32" s="285">
        <f>IF(Z$11=$D$6, TRG_volumes!$J32*TRG_volumes!$K32,0)</f>
        <v>0</v>
      </c>
      <c r="AA32" s="285">
        <f>IF(AA$11=IF($D32=$A$5, $D$5, IF(OR($D32="ESV observed compliance", $D32 = $A$7),$D$7, $D$6)), SUMPRODUCT(TRG_volumes!$Q32:$U32,TRG_volumes!$Q$13:$U$13)+TRG_volumes!$O32,0)</f>
        <v>0</v>
      </c>
      <c r="AB32" s="286">
        <f>IF(AB$11=$D$6, TRG_volumes!$M32,0)</f>
        <v>0</v>
      </c>
      <c r="AC32" s="131"/>
      <c r="AD32" s="287">
        <f t="shared" si="21"/>
        <v>0</v>
      </c>
      <c r="AE32" s="287">
        <f t="shared" ca="1" si="21"/>
        <v>101891.58225460353</v>
      </c>
      <c r="AF32" s="287">
        <f t="shared" si="21"/>
        <v>0</v>
      </c>
      <c r="AG32" s="287">
        <f t="shared" si="21"/>
        <v>0</v>
      </c>
      <c r="AH32" s="287">
        <f t="shared" si="21"/>
        <v>0</v>
      </c>
      <c r="AI32" s="287">
        <f t="shared" si="21"/>
        <v>0</v>
      </c>
      <c r="AJ32" s="287">
        <f t="shared" si="21"/>
        <v>0</v>
      </c>
      <c r="AK32" s="131"/>
      <c r="AL32" s="287">
        <f t="shared" ca="1" si="22"/>
        <v>101891.58225460353</v>
      </c>
    </row>
    <row r="33" spans="1:38">
      <c r="F33" s="12"/>
      <c r="G33" s="103"/>
      <c r="H33" s="18"/>
      <c r="I33" s="18"/>
      <c r="J33" s="103"/>
      <c r="K33" s="18"/>
      <c r="L33" s="18"/>
      <c r="M33" s="103"/>
      <c r="N33" s="18"/>
      <c r="O33" s="18"/>
      <c r="P33" s="103"/>
      <c r="Q33" s="18"/>
      <c r="R33" s="18"/>
      <c r="S33" s="103"/>
      <c r="T33" s="18"/>
      <c r="U33" s="18"/>
      <c r="V33" s="103"/>
      <c r="W33" s="18"/>
      <c r="X33" s="18"/>
      <c r="Y33" s="103"/>
      <c r="Z33" s="18"/>
      <c r="AA33" s="18"/>
      <c r="AB33" s="103"/>
      <c r="AD33" s="110"/>
      <c r="AE33" s="110"/>
      <c r="AF33" s="110"/>
      <c r="AG33" s="110"/>
      <c r="AH33" s="110"/>
      <c r="AI33" s="110"/>
      <c r="AJ33" s="110"/>
      <c r="AL33" s="110"/>
    </row>
    <row r="34" spans="1:38">
      <c r="D34" s="265" t="s">
        <v>185</v>
      </c>
      <c r="F34" s="12"/>
      <c r="G34" s="103"/>
      <c r="H34" s="288">
        <f>IF(H$11=$D$6, TRG_volumes!$J34*TRG_volumes!$K34,0)</f>
        <v>0</v>
      </c>
      <c r="I34" s="285">
        <f>IF(I$11=IF($D34=$A$5, $D$5, IF(OR($D34="ESV observed compliance", $D34 = $A$7),$D$7, $D$6)), SUMPRODUCT(TRG_volumes!$Q34:$U34,TRG_volumes!$Q$13:$U$13)+TRG_volumes!$O34,0)</f>
        <v>0</v>
      </c>
      <c r="J34" s="286">
        <f>IF(J$11=$D$6, TRG_volumes!$M34,0)</f>
        <v>0</v>
      </c>
      <c r="K34" s="285">
        <f>IF(K$11=$D$6, TRG_volumes!$J34*TRG_volumes!$K34,0)</f>
        <v>0</v>
      </c>
      <c r="L34" s="285">
        <f ca="1">IF(L$11=IF($D34=$A$5, $D$5, IF(OR($D34="ESV observed compliance", $D34 = $A$7),$D$7, $D$6)), SUMPRODUCT(TRG_volumes!$Q34:$U34,TRG_volumes!$Q$13:$U$13)+TRG_volumes!$O34,0)</f>
        <v>170492.11244765643</v>
      </c>
      <c r="M34" s="286">
        <f>IF(M$11=$D$6, TRG_volumes!$M34,0)</f>
        <v>0</v>
      </c>
      <c r="N34" s="285">
        <f>IF(N$11=$D$6, TRG_volumes!$J34*TRG_volumes!$K34,0)</f>
        <v>0</v>
      </c>
      <c r="O34" s="285">
        <f>IF(O$11=IF($D34=$A$5, $D$5, IF(OR($D34="ESV observed compliance", $D34 = $A$7),$D$7, $D$6)), SUMPRODUCT(TRG_volumes!$Q34:$U34,TRG_volumes!$Q$13:$U$13)+TRG_volumes!$O34,0)</f>
        <v>0</v>
      </c>
      <c r="P34" s="286">
        <f>IF(P$11=$D$6, TRG_volumes!$M34,0)</f>
        <v>0</v>
      </c>
      <c r="Q34" s="285">
        <f>IF(Q$11=$D$6, TRG_volumes!$J34*TRG_volumes!$K34,0)</f>
        <v>0</v>
      </c>
      <c r="R34" s="285">
        <f>IF(R$11=IF($D34=$A$5, $D$5, IF(OR($D34="ESV observed compliance", $D34 = $A$7),$D$7, $D$6)), SUMPRODUCT(TRG_volumes!$Q34:$U34,TRG_volumes!$Q$13:$U$13)+TRG_volumes!$O34,0)</f>
        <v>0</v>
      </c>
      <c r="S34" s="286">
        <f>IF(S$11=$D$6, TRG_volumes!$M34,0)</f>
        <v>0</v>
      </c>
      <c r="T34" s="285">
        <f>IF(T$11=$D$6, TRG_volumes!$J34*TRG_volumes!$K34,0)</f>
        <v>0</v>
      </c>
      <c r="U34" s="285">
        <f>IF(U$11=IF($D34=$A$5, $D$5, IF(OR($D34="ESV observed compliance", $D34 = $A$7),$D$7, $D$6)), SUMPRODUCT(TRG_volumes!$Q34:$U34,TRG_volumes!$Q$13:$U$13)+TRG_volumes!$O34,0)</f>
        <v>0</v>
      </c>
      <c r="V34" s="286">
        <f>IF(V$11=$D$6, TRG_volumes!$M34,0)</f>
        <v>0</v>
      </c>
      <c r="W34" s="285">
        <f>IF(W$11=$D$6, TRG_volumes!$J34*TRG_volumes!$K34,0)</f>
        <v>0</v>
      </c>
      <c r="X34" s="285">
        <f>IF(X$11=IF($D34=$A$5, $D$5, IF(OR($D34="ESV observed compliance", $D34 = $A$7),$D$7, $D$6)), SUMPRODUCT(TRG_volumes!$Q34:$U34,TRG_volumes!$Q$13:$U$13)+TRG_volumes!$O34,0)</f>
        <v>0</v>
      </c>
      <c r="Y34" s="286">
        <f>IF(Y$11=$D$6, TRG_volumes!$M34,0)</f>
        <v>0</v>
      </c>
      <c r="Z34" s="285">
        <f>IF(Z$11=$D$6, TRG_volumes!$J34*TRG_volumes!$K34,0)</f>
        <v>0</v>
      </c>
      <c r="AA34" s="285">
        <f>IF(AA$11=IF($D34=$A$5, $D$5, IF(OR($D34="ESV observed compliance", $D34 = $A$7),$D$7, $D$6)), SUMPRODUCT(TRG_volumes!$Q34:$U34,TRG_volumes!$Q$13:$U$13)+TRG_volumes!$O34,0)</f>
        <v>0</v>
      </c>
      <c r="AB34" s="286">
        <f>IF(AB$11=$D$6, TRG_volumes!$M34,0)</f>
        <v>0</v>
      </c>
      <c r="AC34" s="131"/>
      <c r="AD34" s="287">
        <f t="shared" si="21"/>
        <v>0</v>
      </c>
      <c r="AE34" s="287">
        <f t="shared" ca="1" si="21"/>
        <v>170492.11244765643</v>
      </c>
      <c r="AF34" s="287">
        <f t="shared" si="21"/>
        <v>0</v>
      </c>
      <c r="AG34" s="287">
        <f t="shared" si="21"/>
        <v>0</v>
      </c>
      <c r="AH34" s="287">
        <f t="shared" si="21"/>
        <v>0</v>
      </c>
      <c r="AI34" s="287">
        <f t="shared" si="21"/>
        <v>0</v>
      </c>
      <c r="AJ34" s="287">
        <f t="shared" si="21"/>
        <v>0</v>
      </c>
      <c r="AK34" s="131"/>
      <c r="AL34" s="287">
        <f t="shared" ca="1" si="22"/>
        <v>170492.11244765643</v>
      </c>
    </row>
    <row r="35" spans="1:38">
      <c r="D35" s="265" t="s">
        <v>171</v>
      </c>
      <c r="F35" s="12"/>
      <c r="G35" s="103"/>
      <c r="H35" s="288">
        <f>IF(H$11=$D$6, TRG_volumes!$J35*TRG_volumes!$K35,0)</f>
        <v>0</v>
      </c>
      <c r="I35" s="285">
        <f>IF(I$11=IF($D35=$A$5, $D$5, IF(OR($D35="ESV observed compliance", $D35 = $A$7),$D$7, $D$6)), SUMPRODUCT(TRG_volumes!$Q35:$U35,TRG_volumes!$Q$13:$U$13)+TRG_volumes!$O35,0)</f>
        <v>0</v>
      </c>
      <c r="J35" s="286">
        <f>IF(J$11=$D$6, TRG_volumes!$M35,0)</f>
        <v>0</v>
      </c>
      <c r="K35" s="285">
        <f>IF(K$11=$D$6, TRG_volumes!$J35*TRG_volumes!$K35,0)</f>
        <v>283052.323436298</v>
      </c>
      <c r="L35" s="285">
        <f ca="1">IF(L$11=IF($D35=$A$5, $D$5, IF(OR($D35="ESV observed compliance", $D35 = $A$7),$D$7, $D$6)), SUMPRODUCT(TRG_volumes!$Q35:$U35,TRG_volumes!$Q$13:$U$13)+TRG_volumes!$O35,0)</f>
        <v>529924.89939283032</v>
      </c>
      <c r="M35" s="286">
        <f>IF(M$11=$D$6, TRG_volumes!$M35,0)</f>
        <v>0</v>
      </c>
      <c r="N35" s="285">
        <f>IF(N$11=$D$6, TRG_volumes!$J35*TRG_volumes!$K35,0)</f>
        <v>0</v>
      </c>
      <c r="O35" s="285">
        <f>IF(O$11=IF($D35=$A$5, $D$5, IF(OR($D35="ESV observed compliance", $D35 = $A$7),$D$7, $D$6)), SUMPRODUCT(TRG_volumes!$Q35:$U35,TRG_volumes!$Q$13:$U$13)+TRG_volumes!$O35,0)</f>
        <v>0</v>
      </c>
      <c r="P35" s="286">
        <f>IF(P$11=$D$6, TRG_volumes!$M35,0)</f>
        <v>0</v>
      </c>
      <c r="Q35" s="285">
        <f>IF(Q$11=$D$6, TRG_volumes!$J35*TRG_volumes!$K35,0)</f>
        <v>0</v>
      </c>
      <c r="R35" s="285">
        <f>IF(R$11=IF($D35=$A$5, $D$5, IF(OR($D35="ESV observed compliance", $D35 = $A$7),$D$7, $D$6)), SUMPRODUCT(TRG_volumes!$Q35:$U35,TRG_volumes!$Q$13:$U$13)+TRG_volumes!$O35,0)</f>
        <v>0</v>
      </c>
      <c r="S35" s="286">
        <f>IF(S$11=$D$6, TRG_volumes!$M35,0)</f>
        <v>0</v>
      </c>
      <c r="T35" s="285">
        <f>IF(T$11=$D$6, TRG_volumes!$J35*TRG_volumes!$K35,0)</f>
        <v>0</v>
      </c>
      <c r="U35" s="285">
        <f>IF(U$11=IF($D35=$A$5, $D$5, IF(OR($D35="ESV observed compliance", $D35 = $A$7),$D$7, $D$6)), SUMPRODUCT(TRG_volumes!$Q35:$U35,TRG_volumes!$Q$13:$U$13)+TRG_volumes!$O35,0)</f>
        <v>0</v>
      </c>
      <c r="V35" s="286">
        <f>IF(V$11=$D$6, TRG_volumes!$M35,0)</f>
        <v>0</v>
      </c>
      <c r="W35" s="285">
        <f>IF(W$11=$D$6, TRG_volumes!$J35*TRG_volumes!$K35,0)</f>
        <v>0</v>
      </c>
      <c r="X35" s="285">
        <f>IF(X$11=IF($D35=$A$5, $D$5, IF(OR($D35="ESV observed compliance", $D35 = $A$7),$D$7, $D$6)), SUMPRODUCT(TRG_volumes!$Q35:$U35,TRG_volumes!$Q$13:$U$13)+TRG_volumes!$O35,0)</f>
        <v>0</v>
      </c>
      <c r="Y35" s="286">
        <f>IF(Y$11=$D$6, TRG_volumes!$M35,0)</f>
        <v>0</v>
      </c>
      <c r="Z35" s="285">
        <f>IF(Z$11=$D$6, TRG_volumes!$J35*TRG_volumes!$K35,0)</f>
        <v>0</v>
      </c>
      <c r="AA35" s="285">
        <f>IF(AA$11=IF($D35=$A$5, $D$5, IF(OR($D35="ESV observed compliance", $D35 = $A$7),$D$7, $D$6)), SUMPRODUCT(TRG_volumes!$Q35:$U35,TRG_volumes!$Q$13:$U$13)+TRG_volumes!$O35,0)</f>
        <v>0</v>
      </c>
      <c r="AB35" s="286">
        <f>IF(AB$11=$D$6, TRG_volumes!$M35,0)</f>
        <v>0</v>
      </c>
      <c r="AC35" s="131"/>
      <c r="AD35" s="287">
        <f t="shared" ref="AD35:AJ37" si="24">SUMIF($H$11:$AB$11,AD$11, $H35:$AB35)</f>
        <v>0</v>
      </c>
      <c r="AE35" s="287">
        <f t="shared" ca="1" si="24"/>
        <v>812977.22282912838</v>
      </c>
      <c r="AF35" s="287">
        <f t="shared" si="24"/>
        <v>0</v>
      </c>
      <c r="AG35" s="287">
        <f t="shared" si="24"/>
        <v>0</v>
      </c>
      <c r="AH35" s="287">
        <f t="shared" si="24"/>
        <v>0</v>
      </c>
      <c r="AI35" s="287">
        <f t="shared" si="24"/>
        <v>0</v>
      </c>
      <c r="AJ35" s="287">
        <f t="shared" si="24"/>
        <v>0</v>
      </c>
      <c r="AK35" s="131"/>
      <c r="AL35" s="287">
        <f ca="1">SUM(AD35:AJ35)</f>
        <v>812977.22282912838</v>
      </c>
    </row>
    <row r="36" spans="1:38">
      <c r="D36" s="265" t="s">
        <v>170</v>
      </c>
      <c r="F36" s="12"/>
      <c r="G36" s="103"/>
      <c r="H36" s="288">
        <f>IF(H$11=$D$6, TRG_volumes!$J36*TRG_volumes!$K36,0)</f>
        <v>0</v>
      </c>
      <c r="I36" s="285">
        <f>IF(I$11=IF($D36=$A$5, $D$5, IF(OR($D36="ESV observed compliance", $D36 = $A$7),$D$7, $D$6)), SUMPRODUCT(TRG_volumes!$Q36:$U36,TRG_volumes!$Q$13:$U$13)+TRG_volumes!$O36,0)</f>
        <v>0</v>
      </c>
      <c r="J36" s="286">
        <f>IF(J$11=$D$6, TRG_volumes!$M36,0)</f>
        <v>0</v>
      </c>
      <c r="K36" s="285">
        <f>IF(K$11=$D$6, TRG_volumes!$J36*TRG_volumes!$K36,0)</f>
        <v>343993.727385009</v>
      </c>
      <c r="L36" s="285">
        <f ca="1">IF(L$11=IF($D36=$A$5, $D$5, IF(OR($D36="ESV observed compliance", $D36 = $A$7),$D$7, $D$6)), SUMPRODUCT(TRG_volumes!$Q36:$U36,TRG_volumes!$Q$13:$U$13)+TRG_volumes!$O36,0)</f>
        <v>0</v>
      </c>
      <c r="M36" s="286">
        <f>IF(M$11=$D$6, TRG_volumes!$M36,0)</f>
        <v>0</v>
      </c>
      <c r="N36" s="285">
        <f>IF(N$11=$D$6, TRG_volumes!$J36*TRG_volumes!$K36,0)</f>
        <v>0</v>
      </c>
      <c r="O36" s="285">
        <f>IF(O$11=IF($D36=$A$5, $D$5, IF(OR($D36="ESV observed compliance", $D36 = $A$7),$D$7, $D$6)), SUMPRODUCT(TRG_volumes!$Q36:$U36,TRG_volumes!$Q$13:$U$13)+TRG_volumes!$O36,0)</f>
        <v>0</v>
      </c>
      <c r="P36" s="286">
        <f>IF(P$11=$D$6, TRG_volumes!$M36,0)</f>
        <v>0</v>
      </c>
      <c r="Q36" s="285">
        <f>IF(Q$11=$D$6, TRG_volumes!$J36*TRG_volumes!$K36,0)</f>
        <v>0</v>
      </c>
      <c r="R36" s="285">
        <f>IF(R$11=IF($D36=$A$5, $D$5, IF(OR($D36="ESV observed compliance", $D36 = $A$7),$D$7, $D$6)), SUMPRODUCT(TRG_volumes!$Q36:$U36,TRG_volumes!$Q$13:$U$13)+TRG_volumes!$O36,0)</f>
        <v>0</v>
      </c>
      <c r="S36" s="286">
        <f>IF(S$11=$D$6, TRG_volumes!$M36,0)</f>
        <v>0</v>
      </c>
      <c r="T36" s="285">
        <f>IF(T$11=$D$6, TRG_volumes!$J36*TRG_volumes!$K36,0)</f>
        <v>0</v>
      </c>
      <c r="U36" s="285">
        <f>IF(U$11=IF($D36=$A$5, $D$5, IF(OR($D36="ESV observed compliance", $D36 = $A$7),$D$7, $D$6)), SUMPRODUCT(TRG_volumes!$Q36:$U36,TRG_volumes!$Q$13:$U$13)+TRG_volumes!$O36,0)</f>
        <v>0</v>
      </c>
      <c r="V36" s="286">
        <f>IF(V$11=$D$6, TRG_volumes!$M36,0)</f>
        <v>0</v>
      </c>
      <c r="W36" s="285">
        <f>IF(W$11=$D$6, TRG_volumes!$J36*TRG_volumes!$K36,0)</f>
        <v>0</v>
      </c>
      <c r="X36" s="285">
        <f>IF(X$11=IF($D36=$A$5, $D$5, IF(OR($D36="ESV observed compliance", $D36 = $A$7),$D$7, $D$6)), SUMPRODUCT(TRG_volumes!$Q36:$U36,TRG_volumes!$Q$13:$U$13)+TRG_volumes!$O36,0)</f>
        <v>0</v>
      </c>
      <c r="Y36" s="286">
        <f>IF(Y$11=$D$6, TRG_volumes!$M36,0)</f>
        <v>0</v>
      </c>
      <c r="Z36" s="285">
        <f>IF(Z$11=$D$6, TRG_volumes!$J36*TRG_volumes!$K36,0)</f>
        <v>0</v>
      </c>
      <c r="AA36" s="285">
        <f>IF(AA$11=IF($D36=$A$5, $D$5, IF(OR($D36="ESV observed compliance", $D36 = $A$7),$D$7, $D$6)), SUMPRODUCT(TRG_volumes!$Q36:$U36,TRG_volumes!$Q$13:$U$13)+TRG_volumes!$O36,0)</f>
        <v>0</v>
      </c>
      <c r="AB36" s="286">
        <f>IF(AB$11=$D$6, TRG_volumes!$M36,0)</f>
        <v>0</v>
      </c>
      <c r="AC36" s="131"/>
      <c r="AD36" s="287">
        <f t="shared" si="24"/>
        <v>0</v>
      </c>
      <c r="AE36" s="287">
        <f t="shared" ca="1" si="24"/>
        <v>343993.727385009</v>
      </c>
      <c r="AF36" s="287">
        <f t="shared" si="24"/>
        <v>0</v>
      </c>
      <c r="AG36" s="287">
        <f t="shared" si="24"/>
        <v>0</v>
      </c>
      <c r="AH36" s="287">
        <f t="shared" si="24"/>
        <v>0</v>
      </c>
      <c r="AI36" s="287">
        <f t="shared" si="24"/>
        <v>0</v>
      </c>
      <c r="AJ36" s="287">
        <f t="shared" si="24"/>
        <v>0</v>
      </c>
      <c r="AK36" s="131"/>
      <c r="AL36" s="287">
        <f ca="1">SUM(AD36:AJ36)</f>
        <v>343993.727385009</v>
      </c>
    </row>
    <row r="37" spans="1:38">
      <c r="D37" s="265" t="s">
        <v>166</v>
      </c>
      <c r="F37" s="12"/>
      <c r="G37" s="103"/>
      <c r="H37" s="288">
        <f>IF(H$11=$D$6, TRG_volumes!$J37*TRG_volumes!$K37,0)</f>
        <v>0</v>
      </c>
      <c r="I37" s="285">
        <f>IF(I$11=IF($D37=$A$5, $D$5, IF(OR($D37="ESV observed compliance", $D37 = $A$7),$D$7, $D$6)), SUMPRODUCT(TRG_volumes!$Q37:$U37,TRG_volumes!$Q$13:$U$13)+TRG_volumes!$O37,0)</f>
        <v>0</v>
      </c>
      <c r="J37" s="286">
        <f>IF(J$11=$D$6, TRG_volumes!$M37,0)</f>
        <v>0</v>
      </c>
      <c r="K37" s="285">
        <f>IF(K$11=$D$6, TRG_volumes!$J37*TRG_volumes!$K37,0)</f>
        <v>62318.602292688724</v>
      </c>
      <c r="L37" s="285">
        <f ca="1">IF(L$11=IF($D37=$A$5, $D$5, IF(OR($D37="ESV observed compliance", $D37 = $A$7),$D$7, $D$6)), SUMPRODUCT(TRG_volumes!$Q37:$U37,TRG_volumes!$Q$13:$U$13)+TRG_volumes!$O37,0)</f>
        <v>37731.081024482446</v>
      </c>
      <c r="M37" s="286">
        <f>IF(M$11=$D$6, TRG_volumes!$M37,0)</f>
        <v>0</v>
      </c>
      <c r="N37" s="285">
        <f>IF(N$11=$D$6, TRG_volumes!$J37*TRG_volumes!$K37,0)</f>
        <v>0</v>
      </c>
      <c r="O37" s="285">
        <f>IF(O$11=IF($D37=$A$5, $D$5, IF(OR($D37="ESV observed compliance", $D37 = $A$7),$D$7, $D$6)), SUMPRODUCT(TRG_volumes!$Q37:$U37,TRG_volumes!$Q$13:$U$13)+TRG_volumes!$O37,0)</f>
        <v>0</v>
      </c>
      <c r="P37" s="286">
        <f>IF(P$11=$D$6, TRG_volumes!$M37,0)</f>
        <v>0</v>
      </c>
      <c r="Q37" s="285">
        <f>IF(Q$11=$D$6, TRG_volumes!$J37*TRG_volumes!$K37,0)</f>
        <v>0</v>
      </c>
      <c r="R37" s="285">
        <f>IF(R$11=IF($D37=$A$5, $D$5, IF(OR($D37="ESV observed compliance", $D37 = $A$7),$D$7, $D$6)), SUMPRODUCT(TRG_volumes!$Q37:$U37,TRG_volumes!$Q$13:$U$13)+TRG_volumes!$O37,0)</f>
        <v>0</v>
      </c>
      <c r="S37" s="286">
        <f>IF(S$11=$D$6, TRG_volumes!$M37,0)</f>
        <v>0</v>
      </c>
      <c r="T37" s="285">
        <f>IF(T$11=$D$6, TRG_volumes!$J37*TRG_volumes!$K37,0)</f>
        <v>0</v>
      </c>
      <c r="U37" s="285">
        <f>IF(U$11=IF($D37=$A$5, $D$5, IF(OR($D37="ESV observed compliance", $D37 = $A$7),$D$7, $D$6)), SUMPRODUCT(TRG_volumes!$Q37:$U37,TRG_volumes!$Q$13:$U$13)+TRG_volumes!$O37,0)</f>
        <v>0</v>
      </c>
      <c r="V37" s="286">
        <f>IF(V$11=$D$6, TRG_volumes!$M37,0)</f>
        <v>0</v>
      </c>
      <c r="W37" s="285">
        <f>IF(W$11=$D$6, TRG_volumes!$J37*TRG_volumes!$K37,0)</f>
        <v>0</v>
      </c>
      <c r="X37" s="285">
        <f>IF(X$11=IF($D37=$A$5, $D$5, IF(OR($D37="ESV observed compliance", $D37 = $A$7),$D$7, $D$6)), SUMPRODUCT(TRG_volumes!$Q37:$U37,TRG_volumes!$Q$13:$U$13)+TRG_volumes!$O37,0)</f>
        <v>0</v>
      </c>
      <c r="Y37" s="286">
        <f>IF(Y$11=$D$6, TRG_volumes!$M37,0)</f>
        <v>0</v>
      </c>
      <c r="Z37" s="285">
        <f>IF(Z$11=$D$6, TRG_volumes!$J37*TRG_volumes!$K37,0)</f>
        <v>0</v>
      </c>
      <c r="AA37" s="285">
        <f>IF(AA$11=IF($D37=$A$5, $D$5, IF(OR($D37="ESV observed compliance", $D37 = $A$7),$D$7, $D$6)), SUMPRODUCT(TRG_volumes!$Q37:$U37,TRG_volumes!$Q$13:$U$13)+TRG_volumes!$O37,0)</f>
        <v>0</v>
      </c>
      <c r="AB37" s="286">
        <f>IF(AB$11=$D$6, TRG_volumes!$M37,0)</f>
        <v>0</v>
      </c>
      <c r="AC37" s="131"/>
      <c r="AD37" s="287">
        <f t="shared" si="24"/>
        <v>0</v>
      </c>
      <c r="AE37" s="287">
        <f t="shared" ca="1" si="24"/>
        <v>100049.68331717118</v>
      </c>
      <c r="AF37" s="287">
        <f t="shared" si="24"/>
        <v>0</v>
      </c>
      <c r="AG37" s="287">
        <f t="shared" si="24"/>
        <v>0</v>
      </c>
      <c r="AH37" s="287">
        <f t="shared" si="24"/>
        <v>0</v>
      </c>
      <c r="AI37" s="287">
        <f t="shared" si="24"/>
        <v>0</v>
      </c>
      <c r="AJ37" s="287">
        <f t="shared" si="24"/>
        <v>0</v>
      </c>
      <c r="AK37" s="131"/>
      <c r="AL37" s="287">
        <f ca="1">SUM(AD37:AJ37)</f>
        <v>100049.68331717118</v>
      </c>
    </row>
    <row r="38" spans="1:38">
      <c r="D38" s="265" t="s">
        <v>187</v>
      </c>
      <c r="F38" s="12"/>
      <c r="G38" s="103"/>
      <c r="H38" s="288">
        <f>IF(H$11=$D$6, TRG_volumes!$J38*TRG_volumes!$K38,0)</f>
        <v>0</v>
      </c>
      <c r="I38" s="285">
        <f>IF(I$11=IF($D38=$A$5, $D$5, IF(OR($D38="ESV observed compliance", $D38 = $A$7),$D$7, $D$6)), SUMPRODUCT(TRG_volumes!$Q38:$U38,TRG_volumes!$Q$13:$U$13)+TRG_volumes!$O38,0)</f>
        <v>0</v>
      </c>
      <c r="J38" s="286">
        <f>IF(J$11=$D$6, TRG_volumes!$M38,0)</f>
        <v>0</v>
      </c>
      <c r="K38" s="285">
        <f>IF(K$11=$D$6, TRG_volumes!$J38*TRG_volumes!$K38,0)</f>
        <v>176325.68854322869</v>
      </c>
      <c r="L38" s="285">
        <f ca="1">IF(L$11=IF($D38=$A$5, $D$5, IF(OR($D38="ESV observed compliance", $D38 = $A$7),$D$7, $D$6)), SUMPRODUCT(TRG_volumes!$Q38:$U38,TRG_volumes!$Q$13:$U$13)+TRG_volumes!$O38,0)</f>
        <v>0</v>
      </c>
      <c r="M38" s="286">
        <f>IF(M$11=$D$6, TRG_volumes!$M38,0)</f>
        <v>0</v>
      </c>
      <c r="N38" s="285">
        <f>IF(N$11=$D$6, TRG_volumes!$J38*TRG_volumes!$K38,0)</f>
        <v>0</v>
      </c>
      <c r="O38" s="285">
        <f>IF(O$11=IF($D38=$A$5, $D$5, IF(OR($D38="ESV observed compliance", $D38 = $A$7),$D$7, $D$6)), SUMPRODUCT(TRG_volumes!$Q38:$U38,TRG_volumes!$Q$13:$U$13)+TRG_volumes!$O38,0)</f>
        <v>0</v>
      </c>
      <c r="P38" s="286">
        <f>IF(P$11=$D$6, TRG_volumes!$M38,0)</f>
        <v>0</v>
      </c>
      <c r="Q38" s="285">
        <f>IF(Q$11=$D$6, TRG_volumes!$J38*TRG_volumes!$K38,0)</f>
        <v>0</v>
      </c>
      <c r="R38" s="285">
        <f>IF(R$11=IF($D38=$A$5, $D$5, IF(OR($D38="ESV observed compliance", $D38 = $A$7),$D$7, $D$6)), SUMPRODUCT(TRG_volumes!$Q38:$U38,TRG_volumes!$Q$13:$U$13)+TRG_volumes!$O38,0)</f>
        <v>0</v>
      </c>
      <c r="S38" s="286">
        <f>IF(S$11=$D$6, TRG_volumes!$M38,0)</f>
        <v>0</v>
      </c>
      <c r="T38" s="285">
        <f>IF(T$11=$D$6, TRG_volumes!$J38*TRG_volumes!$K38,0)</f>
        <v>0</v>
      </c>
      <c r="U38" s="285">
        <f>IF(U$11=IF($D38=$A$5, $D$5, IF(OR($D38="ESV observed compliance", $D38 = $A$7),$D$7, $D$6)), SUMPRODUCT(TRG_volumes!$Q38:$U38,TRG_volumes!$Q$13:$U$13)+TRG_volumes!$O38,0)</f>
        <v>0</v>
      </c>
      <c r="V38" s="286">
        <f>IF(V$11=$D$6, TRG_volumes!$M38,0)</f>
        <v>0</v>
      </c>
      <c r="W38" s="285">
        <f>IF(W$11=$D$6, TRG_volumes!$J38*TRG_volumes!$K38,0)</f>
        <v>0</v>
      </c>
      <c r="X38" s="285">
        <f>IF(X$11=IF($D38=$A$5, $D$5, IF(OR($D38="ESV observed compliance", $D38 = $A$7),$D$7, $D$6)), SUMPRODUCT(TRG_volumes!$Q38:$U38,TRG_volumes!$Q$13:$U$13)+TRG_volumes!$O38,0)</f>
        <v>0</v>
      </c>
      <c r="Y38" s="286">
        <f>IF(Y$11=$D$6, TRG_volumes!$M38,0)</f>
        <v>0</v>
      </c>
      <c r="Z38" s="285">
        <f>IF(Z$11=$D$6, TRG_volumes!$J38*TRG_volumes!$K38,0)</f>
        <v>0</v>
      </c>
      <c r="AA38" s="285">
        <f>IF(AA$11=IF($D38=$A$5, $D$5, IF(OR($D38="ESV observed compliance", $D38 = $A$7),$D$7, $D$6)), SUMPRODUCT(TRG_volumes!$Q38:$U38,TRG_volumes!$Q$13:$U$13)+TRG_volumes!$O38,0)</f>
        <v>0</v>
      </c>
      <c r="AB38" s="286">
        <f>IF(AB$11=$D$6, TRG_volumes!$M38,0)</f>
        <v>0</v>
      </c>
      <c r="AC38" s="131"/>
      <c r="AD38" s="287">
        <f t="shared" si="21"/>
        <v>0</v>
      </c>
      <c r="AE38" s="287">
        <f t="shared" ca="1" si="21"/>
        <v>176325.68854322869</v>
      </c>
      <c r="AF38" s="287">
        <f t="shared" si="21"/>
        <v>0</v>
      </c>
      <c r="AG38" s="287">
        <f t="shared" si="21"/>
        <v>0</v>
      </c>
      <c r="AH38" s="287">
        <f t="shared" si="21"/>
        <v>0</v>
      </c>
      <c r="AI38" s="287">
        <f t="shared" si="21"/>
        <v>0</v>
      </c>
      <c r="AJ38" s="287">
        <f t="shared" si="21"/>
        <v>0</v>
      </c>
      <c r="AK38" s="131"/>
      <c r="AL38" s="287">
        <f t="shared" ca="1" si="22"/>
        <v>176325.68854322869</v>
      </c>
    </row>
    <row r="39" spans="1:38">
      <c r="F39" s="12"/>
      <c r="G39" s="103"/>
      <c r="H39" s="18"/>
      <c r="I39" s="18"/>
      <c r="J39" s="103"/>
      <c r="K39" s="18"/>
      <c r="L39" s="18"/>
      <c r="M39" s="103"/>
      <c r="N39" s="18"/>
      <c r="O39" s="18"/>
      <c r="P39" s="103"/>
      <c r="Q39" s="18"/>
      <c r="R39" s="18"/>
      <c r="S39" s="103"/>
      <c r="T39" s="18"/>
      <c r="U39" s="18"/>
      <c r="V39" s="103"/>
      <c r="W39" s="18"/>
      <c r="X39" s="18"/>
      <c r="Y39" s="103"/>
      <c r="Z39" s="18"/>
      <c r="AA39" s="18"/>
      <c r="AB39" s="103"/>
      <c r="AD39" s="110"/>
      <c r="AE39" s="110"/>
      <c r="AF39" s="110"/>
      <c r="AG39" s="110"/>
      <c r="AH39" s="110"/>
      <c r="AI39" s="110"/>
      <c r="AJ39" s="110"/>
      <c r="AL39" s="110"/>
    </row>
    <row r="40" spans="1:38">
      <c r="F40" s="12"/>
      <c r="G40" s="103"/>
      <c r="H40" s="18"/>
      <c r="I40" s="18"/>
      <c r="J40" s="103"/>
      <c r="K40" s="18"/>
      <c r="L40" s="18"/>
      <c r="M40" s="103"/>
      <c r="N40" s="18"/>
      <c r="O40" s="18"/>
      <c r="P40" s="103"/>
      <c r="Q40" s="18"/>
      <c r="R40" s="18"/>
      <c r="S40" s="103"/>
      <c r="T40" s="18"/>
      <c r="U40" s="18"/>
      <c r="V40" s="103"/>
      <c r="W40" s="18"/>
      <c r="X40" s="18"/>
      <c r="Y40" s="103"/>
      <c r="Z40" s="18"/>
      <c r="AA40" s="18"/>
      <c r="AB40" s="103"/>
      <c r="AD40" s="110"/>
      <c r="AE40" s="110"/>
      <c r="AF40" s="110"/>
      <c r="AG40" s="110"/>
      <c r="AH40" s="110"/>
      <c r="AI40" s="110"/>
      <c r="AJ40" s="110"/>
      <c r="AL40" s="110"/>
    </row>
    <row r="41" spans="1:38" ht="15">
      <c r="A41" s="18"/>
      <c r="B41" s="9" t="s">
        <v>7</v>
      </c>
      <c r="C41" s="18"/>
      <c r="D41" s="18"/>
      <c r="F41" s="12"/>
      <c r="G41" s="103"/>
      <c r="H41" s="18"/>
      <c r="I41" s="18"/>
      <c r="J41" s="103"/>
      <c r="K41" s="18"/>
      <c r="L41" s="18"/>
      <c r="M41" s="103"/>
      <c r="N41" s="18"/>
      <c r="O41" s="18"/>
      <c r="P41" s="103"/>
      <c r="Q41" s="18"/>
      <c r="R41" s="18"/>
      <c r="S41" s="103"/>
      <c r="T41" s="18"/>
      <c r="U41" s="18"/>
      <c r="V41" s="103"/>
      <c r="W41" s="18"/>
      <c r="X41" s="18"/>
      <c r="Y41" s="103"/>
      <c r="Z41" s="18"/>
      <c r="AA41" s="18"/>
      <c r="AB41" s="103"/>
      <c r="AD41" s="110"/>
      <c r="AE41" s="110"/>
      <c r="AF41" s="110"/>
      <c r="AG41" s="110"/>
      <c r="AH41" s="110"/>
      <c r="AI41" s="110"/>
      <c r="AJ41" s="110"/>
      <c r="AL41" s="110"/>
    </row>
    <row r="42" spans="1:38">
      <c r="C42" s="10" t="s">
        <v>8</v>
      </c>
      <c r="F42" s="12"/>
      <c r="G42" s="103"/>
      <c r="H42" s="18"/>
      <c r="I42" s="18"/>
      <c r="J42" s="103"/>
      <c r="K42" s="18"/>
      <c r="L42" s="18"/>
      <c r="M42" s="103"/>
      <c r="N42" s="18"/>
      <c r="O42" s="18"/>
      <c r="P42" s="103"/>
      <c r="Q42" s="18"/>
      <c r="R42" s="18"/>
      <c r="S42" s="103"/>
      <c r="T42" s="18"/>
      <c r="U42" s="18"/>
      <c r="V42" s="103"/>
      <c r="W42" s="18"/>
      <c r="X42" s="18"/>
      <c r="Y42" s="103"/>
      <c r="Z42" s="18"/>
      <c r="AA42" s="18"/>
      <c r="AB42" s="103"/>
      <c r="AD42" s="110"/>
      <c r="AE42" s="110"/>
      <c r="AF42" s="110"/>
      <c r="AG42" s="110"/>
      <c r="AH42" s="110"/>
      <c r="AI42" s="110"/>
      <c r="AJ42" s="110"/>
      <c r="AL42" s="110"/>
    </row>
    <row r="43" spans="1:38">
      <c r="D43" s="265" t="s">
        <v>9</v>
      </c>
      <c r="F43" s="12"/>
      <c r="G43" s="103"/>
      <c r="H43" s="288">
        <f>IF(H$11=$D$6, TRG_volumes!$J43*TRG_volumes!$K43,0)</f>
        <v>0</v>
      </c>
      <c r="I43" s="285">
        <f>IF(I$11=IF($D43=$A$5, $D$5, IF(OR($D43="ESV observed compliance", $D43 = $A$7),$D$7, $D$6)), SUMPRODUCT(TRG_volumes!$Q43:$U43,TRG_volumes!$Q$13:$U$13)+TRG_volumes!$O43,0)</f>
        <v>0</v>
      </c>
      <c r="J43" s="286">
        <f>IF(J$11=$D$6, TRG_volumes!$M43,0)</f>
        <v>0</v>
      </c>
      <c r="K43" s="285">
        <f>IF(K$11=$D$6, TRG_volumes!$J43*TRG_volumes!$K43,0)</f>
        <v>1159366.9999999946</v>
      </c>
      <c r="L43" s="285">
        <f ca="1">IF(L$11=IF($D43=$A$5, $D$5, IF(OR($D43="ESV observed compliance", $D43 = $A$7),$D$7, $D$6)), SUMPRODUCT(TRG_volumes!$Q43:$U43,TRG_volumes!$Q$13:$U$13)+TRG_volumes!$O43,0)</f>
        <v>1698036.3814192468</v>
      </c>
      <c r="M43" s="286">
        <f>IF(M$11=$D$6, TRG_volumes!$M43,0)</f>
        <v>0</v>
      </c>
      <c r="N43" s="285">
        <f>IF(N$11=$D$6, TRG_volumes!$J43*TRG_volumes!$K43,0)</f>
        <v>0</v>
      </c>
      <c r="O43" s="285">
        <f>IF(O$11=IF($D43=$A$5, $D$5, IF(OR($D43="ESV observed compliance", $D43 = $A$7),$D$7, $D$6)), SUMPRODUCT(TRG_volumes!$Q43:$U43,TRG_volumes!$Q$13:$U$13)+TRG_volumes!$O43,0)</f>
        <v>0</v>
      </c>
      <c r="P43" s="286">
        <f>IF(P$11=$D$6, TRG_volumes!$M43,0)</f>
        <v>0</v>
      </c>
      <c r="Q43" s="285">
        <f>IF(Q$11=$D$6, TRG_volumes!$J43*TRG_volumes!$K43,0)</f>
        <v>0</v>
      </c>
      <c r="R43" s="285">
        <f>IF(R$11=IF($D43=$A$5, $D$5, IF(OR($D43="ESV observed compliance", $D43 = $A$7),$D$7, $D$6)), SUMPRODUCT(TRG_volumes!$Q43:$U43,TRG_volumes!$Q$13:$U$13)+TRG_volumes!$O43,0)</f>
        <v>0</v>
      </c>
      <c r="S43" s="286">
        <f>IF(S$11=$D$6, TRG_volumes!$M43,0)</f>
        <v>0</v>
      </c>
      <c r="T43" s="285">
        <f>IF(T$11=$D$6, TRG_volumes!$J43*TRG_volumes!$K43,0)</f>
        <v>0</v>
      </c>
      <c r="U43" s="285">
        <f>IF(U$11=IF($D43=$A$5, $D$5, IF(OR($D43="ESV observed compliance", $D43 = $A$7),$D$7, $D$6)), SUMPRODUCT(TRG_volumes!$Q43:$U43,TRG_volumes!$Q$13:$U$13)+TRG_volumes!$O43,0)</f>
        <v>0</v>
      </c>
      <c r="V43" s="286">
        <f>IF(V$11=$D$6, TRG_volumes!$M43,0)</f>
        <v>0</v>
      </c>
      <c r="W43" s="285">
        <f>IF(W$11=$D$6, TRG_volumes!$J43*TRG_volumes!$K43,0)</f>
        <v>0</v>
      </c>
      <c r="X43" s="285">
        <f>IF(X$11=IF($D43=$A$5, $D$5, IF(OR($D43="ESV observed compliance", $D43 = $A$7),$D$7, $D$6)), SUMPRODUCT(TRG_volumes!$Q43:$U43,TRG_volumes!$Q$13:$U$13)+TRG_volumes!$O43,0)</f>
        <v>0</v>
      </c>
      <c r="Y43" s="286">
        <f>IF(Y$11=$D$6, TRG_volumes!$M43,0)</f>
        <v>0</v>
      </c>
      <c r="Z43" s="285">
        <f>IF(Z$11=$D$6, TRG_volumes!$J43*TRG_volumes!$K43,0)</f>
        <v>0</v>
      </c>
      <c r="AA43" s="285">
        <f>IF(AA$11=IF($D43=$A$5, $D$5, IF(OR($D43="ESV observed compliance", $D43 = $A$7),$D$7, $D$6)), SUMPRODUCT(TRG_volumes!$Q43:$U43,TRG_volumes!$Q$13:$U$13)+TRG_volumes!$O43,0)</f>
        <v>0</v>
      </c>
      <c r="AB43" s="286">
        <f>IF(AB$11=$D$6, TRG_volumes!$M43,0)</f>
        <v>0</v>
      </c>
      <c r="AC43" s="131"/>
      <c r="AD43" s="287">
        <f t="shared" ref="AD43:AJ47" si="25">SUMIF($H$11:$AB$11,AD$11, $H43:$AB43)</f>
        <v>0</v>
      </c>
      <c r="AE43" s="287">
        <f t="shared" ca="1" si="25"/>
        <v>2857403.3814192414</v>
      </c>
      <c r="AF43" s="287">
        <f t="shared" si="25"/>
        <v>0</v>
      </c>
      <c r="AG43" s="287">
        <f t="shared" si="25"/>
        <v>0</v>
      </c>
      <c r="AH43" s="287">
        <f t="shared" si="25"/>
        <v>0</v>
      </c>
      <c r="AI43" s="287">
        <f t="shared" si="25"/>
        <v>0</v>
      </c>
      <c r="AJ43" s="287">
        <f t="shared" si="25"/>
        <v>0</v>
      </c>
      <c r="AK43" s="131"/>
      <c r="AL43" s="287">
        <f t="shared" ref="AL43" ca="1" si="26">SUM(AD43:AJ43)</f>
        <v>2857403.3814192414</v>
      </c>
    </row>
    <row r="44" spans="1:38">
      <c r="D44" s="265" t="s">
        <v>10</v>
      </c>
      <c r="F44" s="12"/>
      <c r="G44" s="103"/>
      <c r="H44" s="288">
        <f>IF(H$11=$D$6, TRG_volumes!$J44*TRG_volumes!$K44,0)</f>
        <v>0</v>
      </c>
      <c r="I44" s="285">
        <f>IF(I$11=IF($D44=$A$5, $D$5, IF(OR($D44="ESV observed compliance", $D44 = $A$7),$D$7, $D$6)), SUMPRODUCT(TRG_volumes!$Q44:$U44,TRG_volumes!$Q$13:$U$13)+TRG_volumes!$O44,0)</f>
        <v>0</v>
      </c>
      <c r="J44" s="286">
        <f>IF(J$11=$D$6, TRG_volumes!$M44,0)</f>
        <v>0</v>
      </c>
      <c r="K44" s="285">
        <f>IF(K$11=$D$6, TRG_volumes!$J44*TRG_volumes!$K44,0)</f>
        <v>0</v>
      </c>
      <c r="L44" s="285">
        <f ca="1">IF(L$11=IF($D44=$A$5, $D$5, IF(OR($D44="ESV observed compliance", $D44 = $A$7),$D$7, $D$6)), SUMPRODUCT(TRG_volumes!$Q44:$U44,TRG_volumes!$Q$13:$U$13)+TRG_volumes!$O44,0)</f>
        <v>0</v>
      </c>
      <c r="M44" s="286">
        <f>IF(M$11=$D$6, TRG_volumes!$M44,0)</f>
        <v>0</v>
      </c>
      <c r="N44" s="285">
        <f>IF(N$11=$D$6, TRG_volumes!$J44*TRG_volumes!$K44,0)</f>
        <v>0</v>
      </c>
      <c r="O44" s="285">
        <f>IF(O$11=IF($D44=$A$5, $D$5, IF(OR($D44="ESV observed compliance", $D44 = $A$7),$D$7, $D$6)), SUMPRODUCT(TRG_volumes!$Q44:$U44,TRG_volumes!$Q$13:$U$13)+TRG_volumes!$O44,0)</f>
        <v>0</v>
      </c>
      <c r="P44" s="286">
        <f>IF(P$11=$D$6, TRG_volumes!$M44,0)</f>
        <v>0</v>
      </c>
      <c r="Q44" s="285">
        <f>IF(Q$11=$D$6, TRG_volumes!$J44*TRG_volumes!$K44,0)</f>
        <v>0</v>
      </c>
      <c r="R44" s="285">
        <f>IF(R$11=IF($D44=$A$5, $D$5, IF(OR($D44="ESV observed compliance", $D44 = $A$7),$D$7, $D$6)), SUMPRODUCT(TRG_volumes!$Q44:$U44,TRG_volumes!$Q$13:$U$13)+TRG_volumes!$O44,0)</f>
        <v>0</v>
      </c>
      <c r="S44" s="286">
        <f>IF(S$11=$D$6, TRG_volumes!$M44,0)</f>
        <v>0</v>
      </c>
      <c r="T44" s="285">
        <f>IF(T$11=$D$6, TRG_volumes!$J44*TRG_volumes!$K44,0)</f>
        <v>0</v>
      </c>
      <c r="U44" s="285">
        <f>IF(U$11=IF($D44=$A$5, $D$5, IF(OR($D44="ESV observed compliance", $D44 = $A$7),$D$7, $D$6)), SUMPRODUCT(TRG_volumes!$Q44:$U44,TRG_volumes!$Q$13:$U$13)+TRG_volumes!$O44,0)</f>
        <v>0</v>
      </c>
      <c r="V44" s="286">
        <f>IF(V$11=$D$6, TRG_volumes!$M44,0)</f>
        <v>0</v>
      </c>
      <c r="W44" s="285">
        <f>IF(W$11=$D$6, TRG_volumes!$J44*TRG_volumes!$K44,0)</f>
        <v>0</v>
      </c>
      <c r="X44" s="285">
        <f>IF(X$11=IF($D44=$A$5, $D$5, IF(OR($D44="ESV observed compliance", $D44 = $A$7),$D$7, $D$6)), SUMPRODUCT(TRG_volumes!$Q44:$U44,TRG_volumes!$Q$13:$U$13)+TRG_volumes!$O44,0)</f>
        <v>0</v>
      </c>
      <c r="Y44" s="286">
        <f>IF(Y$11=$D$6, TRG_volumes!$M44,0)</f>
        <v>0</v>
      </c>
      <c r="Z44" s="285">
        <f>IF(Z$11=$D$6, TRG_volumes!$J44*TRG_volumes!$K44,0)</f>
        <v>0</v>
      </c>
      <c r="AA44" s="285">
        <f>IF(AA$11=IF($D44=$A$5, $D$5, IF(OR($D44="ESV observed compliance", $D44 = $A$7),$D$7, $D$6)), SUMPRODUCT(TRG_volumes!$Q44:$U44,TRG_volumes!$Q$13:$U$13)+TRG_volumes!$O44,0)</f>
        <v>0</v>
      </c>
      <c r="AB44" s="286">
        <f>IF(AB$11=$D$6, TRG_volumes!$M44,0)</f>
        <v>0</v>
      </c>
      <c r="AC44" s="131"/>
      <c r="AD44" s="287">
        <f t="shared" si="25"/>
        <v>0</v>
      </c>
      <c r="AE44" s="287">
        <f t="shared" ca="1" si="25"/>
        <v>0</v>
      </c>
      <c r="AF44" s="287">
        <f t="shared" si="25"/>
        <v>0</v>
      </c>
      <c r="AG44" s="287">
        <f t="shared" si="25"/>
        <v>0</v>
      </c>
      <c r="AH44" s="287">
        <f t="shared" si="25"/>
        <v>0</v>
      </c>
      <c r="AI44" s="287">
        <f t="shared" si="25"/>
        <v>0</v>
      </c>
      <c r="AJ44" s="287">
        <f t="shared" si="25"/>
        <v>0</v>
      </c>
      <c r="AK44" s="131"/>
      <c r="AL44" s="287">
        <f t="shared" ref="AL44:AL47" ca="1" si="27">SUM(AD44:AJ44)</f>
        <v>0</v>
      </c>
    </row>
    <row r="45" spans="1:38">
      <c r="D45" s="265" t="s">
        <v>167</v>
      </c>
      <c r="F45" s="12"/>
      <c r="G45" s="103"/>
      <c r="H45" s="288">
        <f>IF(H$11=$D$6, TRG_volumes!$J45*TRG_volumes!$K45,0)</f>
        <v>0</v>
      </c>
      <c r="I45" s="285">
        <f>IF(I$11=IF($D45=$A$5, $D$5, IF(OR($D45="ESV observed compliance", $D45 = $A$7),$D$7, $D$6)), SUMPRODUCT(TRG_volumes!$Q45:$U45,TRG_volumes!$Q$13:$U$13)+TRG_volumes!$O45,0)</f>
        <v>0</v>
      </c>
      <c r="J45" s="286">
        <f>IF(J$11=$D$6, TRG_volumes!$M45,0)</f>
        <v>0</v>
      </c>
      <c r="K45" s="285">
        <f>IF(K$11=$D$6, TRG_volumes!$J45*TRG_volumes!$K45,0)</f>
        <v>1150981.1501686051</v>
      </c>
      <c r="L45" s="285">
        <f ca="1">IF(L$11=IF($D45=$A$5, $D$5, IF(OR($D45="ESV observed compliance", $D45 = $A$7),$D$7, $D$6)), SUMPRODUCT(TRG_volumes!$Q45:$U45,TRG_volumes!$Q$13:$U$13)+TRG_volumes!$O45,0)</f>
        <v>0</v>
      </c>
      <c r="M45" s="286">
        <f>IF(M$11=$D$6, TRG_volumes!$M45,0)</f>
        <v>0</v>
      </c>
      <c r="N45" s="285">
        <f>IF(N$11=$D$6, TRG_volumes!$J45*TRG_volumes!$K45,0)</f>
        <v>0</v>
      </c>
      <c r="O45" s="285">
        <f>IF(O$11=IF($D45=$A$5, $D$5, IF(OR($D45="ESV observed compliance", $D45 = $A$7),$D$7, $D$6)), SUMPRODUCT(TRG_volumes!$Q45:$U45,TRG_volumes!$Q$13:$U$13)+TRG_volumes!$O45,0)</f>
        <v>0</v>
      </c>
      <c r="P45" s="286">
        <f>IF(P$11=$D$6, TRG_volumes!$M45,0)</f>
        <v>0</v>
      </c>
      <c r="Q45" s="285">
        <f>IF(Q$11=$D$6, TRG_volumes!$J45*TRG_volumes!$K45,0)</f>
        <v>0</v>
      </c>
      <c r="R45" s="285">
        <f>IF(R$11=IF($D45=$A$5, $D$5, IF(OR($D45="ESV observed compliance", $D45 = $A$7),$D$7, $D$6)), SUMPRODUCT(TRG_volumes!$Q45:$U45,TRG_volumes!$Q$13:$U$13)+TRG_volumes!$O45,0)</f>
        <v>0</v>
      </c>
      <c r="S45" s="286">
        <f>IF(S$11=$D$6, TRG_volumes!$M45,0)</f>
        <v>0</v>
      </c>
      <c r="T45" s="285">
        <f>IF(T$11=$D$6, TRG_volumes!$J45*TRG_volumes!$K45,0)</f>
        <v>0</v>
      </c>
      <c r="U45" s="285">
        <f>IF(U$11=IF($D45=$A$5, $D$5, IF(OR($D45="ESV observed compliance", $D45 = $A$7),$D$7, $D$6)), SUMPRODUCT(TRG_volumes!$Q45:$U45,TRG_volumes!$Q$13:$U$13)+TRG_volumes!$O45,0)</f>
        <v>0</v>
      </c>
      <c r="V45" s="286">
        <f>IF(V$11=$D$6, TRG_volumes!$M45,0)</f>
        <v>0</v>
      </c>
      <c r="W45" s="285">
        <f>IF(W$11=$D$6, TRG_volumes!$J45*TRG_volumes!$K45,0)</f>
        <v>0</v>
      </c>
      <c r="X45" s="285">
        <f>IF(X$11=IF($D45=$A$5, $D$5, IF(OR($D45="ESV observed compliance", $D45 = $A$7),$D$7, $D$6)), SUMPRODUCT(TRG_volumes!$Q45:$U45,TRG_volumes!$Q$13:$U$13)+TRG_volumes!$O45,0)</f>
        <v>0</v>
      </c>
      <c r="Y45" s="286">
        <f>IF(Y$11=$D$6, TRG_volumes!$M45,0)</f>
        <v>0</v>
      </c>
      <c r="Z45" s="285">
        <f>IF(Z$11=$D$6, TRG_volumes!$J45*TRG_volumes!$K45,0)</f>
        <v>0</v>
      </c>
      <c r="AA45" s="285">
        <f>IF(AA$11=IF($D45=$A$5, $D$5, IF(OR($D45="ESV observed compliance", $D45 = $A$7),$D$7, $D$6)), SUMPRODUCT(TRG_volumes!$Q45:$U45,TRG_volumes!$Q$13:$U$13)+TRG_volumes!$O45,0)</f>
        <v>0</v>
      </c>
      <c r="AB45" s="286">
        <f>IF(AB$11=$D$6, TRG_volumes!$M45,0)</f>
        <v>0</v>
      </c>
      <c r="AC45" s="131"/>
      <c r="AD45" s="287">
        <f t="shared" si="25"/>
        <v>0</v>
      </c>
      <c r="AE45" s="287">
        <f t="shared" ca="1" si="25"/>
        <v>1150981.1501686051</v>
      </c>
      <c r="AF45" s="287">
        <f t="shared" si="25"/>
        <v>0</v>
      </c>
      <c r="AG45" s="287">
        <f t="shared" si="25"/>
        <v>0</v>
      </c>
      <c r="AH45" s="287">
        <f t="shared" si="25"/>
        <v>0</v>
      </c>
      <c r="AI45" s="287">
        <f t="shared" si="25"/>
        <v>0</v>
      </c>
      <c r="AJ45" s="287">
        <f t="shared" si="25"/>
        <v>0</v>
      </c>
      <c r="AK45" s="131"/>
      <c r="AL45" s="287">
        <f t="shared" ca="1" si="27"/>
        <v>1150981.1501686051</v>
      </c>
    </row>
    <row r="46" spans="1:38">
      <c r="D46" s="265" t="s">
        <v>11</v>
      </c>
      <c r="F46" s="12"/>
      <c r="G46" s="103"/>
      <c r="H46" s="288">
        <f>IF(H$11=$D$6, TRG_volumes!$J46*TRG_volumes!$K46,0)</f>
        <v>0</v>
      </c>
      <c r="I46" s="285">
        <f>IF(I$11=IF($D46=$A$5, $D$5, IF(OR($D46="ESV observed compliance", $D46 = $A$7),$D$7, $D$6)), SUMPRODUCT(TRG_volumes!$Q46:$U46,TRG_volumes!$Q$13:$U$13)+TRG_volumes!$O46,0)</f>
        <v>0</v>
      </c>
      <c r="J46" s="286">
        <f>IF(J$11=$D$6, TRG_volumes!$M46,0)</f>
        <v>0</v>
      </c>
      <c r="K46" s="285">
        <f>IF(K$11=$D$6, TRG_volumes!$J46*TRG_volumes!$K46,0)</f>
        <v>66809.318542749752</v>
      </c>
      <c r="L46" s="285">
        <f ca="1">IF(L$11=IF($D46=$A$5, $D$5, IF(OR($D46="ESV observed compliance", $D46 = $A$7),$D$7, $D$6)), SUMPRODUCT(TRG_volumes!$Q46:$U46,TRG_volumes!$Q$13:$U$13)+TRG_volumes!$O46,0)</f>
        <v>0</v>
      </c>
      <c r="M46" s="286">
        <f>IF(M$11=$D$6, TRG_volumes!$M46,0)</f>
        <v>0</v>
      </c>
      <c r="N46" s="285">
        <f>IF(N$11=$D$6, TRG_volumes!$J46*TRG_volumes!$K46,0)</f>
        <v>0</v>
      </c>
      <c r="O46" s="285">
        <f>IF(O$11=IF($D46=$A$5, $D$5, IF(OR($D46="ESV observed compliance", $D46 = $A$7),$D$7, $D$6)), SUMPRODUCT(TRG_volumes!$Q46:$U46,TRG_volumes!$Q$13:$U$13)+TRG_volumes!$O46,0)</f>
        <v>0</v>
      </c>
      <c r="P46" s="286">
        <f>IF(P$11=$D$6, TRG_volumes!$M46,0)</f>
        <v>0</v>
      </c>
      <c r="Q46" s="285">
        <f>IF(Q$11=$D$6, TRG_volumes!$J46*TRG_volumes!$K46,0)</f>
        <v>0</v>
      </c>
      <c r="R46" s="285">
        <f>IF(R$11=IF($D46=$A$5, $D$5, IF(OR($D46="ESV observed compliance", $D46 = $A$7),$D$7, $D$6)), SUMPRODUCT(TRG_volumes!$Q46:$U46,TRG_volumes!$Q$13:$U$13)+TRG_volumes!$O46,0)</f>
        <v>0</v>
      </c>
      <c r="S46" s="286">
        <f>IF(S$11=$D$6, TRG_volumes!$M46,0)</f>
        <v>0</v>
      </c>
      <c r="T46" s="285">
        <f>IF(T$11=$D$6, TRG_volumes!$J46*TRG_volumes!$K46,0)</f>
        <v>0</v>
      </c>
      <c r="U46" s="285">
        <f>IF(U$11=IF($D46=$A$5, $D$5, IF(OR($D46="ESV observed compliance", $D46 = $A$7),$D$7, $D$6)), SUMPRODUCT(TRG_volumes!$Q46:$U46,TRG_volumes!$Q$13:$U$13)+TRG_volumes!$O46,0)</f>
        <v>0</v>
      </c>
      <c r="V46" s="286">
        <f>IF(V$11=$D$6, TRG_volumes!$M46,0)</f>
        <v>0</v>
      </c>
      <c r="W46" s="285">
        <f>IF(W$11=$D$6, TRG_volumes!$J46*TRG_volumes!$K46,0)</f>
        <v>0</v>
      </c>
      <c r="X46" s="285">
        <f>IF(X$11=IF($D46=$A$5, $D$5, IF(OR($D46="ESV observed compliance", $D46 = $A$7),$D$7, $D$6)), SUMPRODUCT(TRG_volumes!$Q46:$U46,TRG_volumes!$Q$13:$U$13)+TRG_volumes!$O46,0)</f>
        <v>0</v>
      </c>
      <c r="Y46" s="286">
        <f>IF(Y$11=$D$6, TRG_volumes!$M46,0)</f>
        <v>0</v>
      </c>
      <c r="Z46" s="285">
        <f>IF(Z$11=$D$6, TRG_volumes!$J46*TRG_volumes!$K46,0)</f>
        <v>0</v>
      </c>
      <c r="AA46" s="285">
        <f>IF(AA$11=IF($D46=$A$5, $D$5, IF(OR($D46="ESV observed compliance", $D46 = $A$7),$D$7, $D$6)), SUMPRODUCT(TRG_volumes!$Q46:$U46,TRG_volumes!$Q$13:$U$13)+TRG_volumes!$O46,0)</f>
        <v>0</v>
      </c>
      <c r="AB46" s="286">
        <f>IF(AB$11=$D$6, TRG_volumes!$M46,0)</f>
        <v>0</v>
      </c>
      <c r="AC46" s="131"/>
      <c r="AD46" s="287">
        <f t="shared" si="25"/>
        <v>0</v>
      </c>
      <c r="AE46" s="287">
        <f t="shared" ca="1" si="25"/>
        <v>66809.318542749752</v>
      </c>
      <c r="AF46" s="287">
        <f t="shared" si="25"/>
        <v>0</v>
      </c>
      <c r="AG46" s="287">
        <f t="shared" si="25"/>
        <v>0</v>
      </c>
      <c r="AH46" s="287">
        <f t="shared" si="25"/>
        <v>0</v>
      </c>
      <c r="AI46" s="287">
        <f t="shared" si="25"/>
        <v>0</v>
      </c>
      <c r="AJ46" s="287">
        <f t="shared" si="25"/>
        <v>0</v>
      </c>
      <c r="AK46" s="131"/>
      <c r="AL46" s="287">
        <f t="shared" ca="1" si="27"/>
        <v>66809.318542749752</v>
      </c>
    </row>
    <row r="47" spans="1:38">
      <c r="D47" s="265" t="s">
        <v>21</v>
      </c>
      <c r="F47" s="12"/>
      <c r="G47" s="103"/>
      <c r="H47" s="288">
        <f>IF(H$11=$D$6, TRG_volumes!$J47*TRG_volumes!$K47,0)</f>
        <v>0</v>
      </c>
      <c r="I47" s="285">
        <f>IF(I$11=IF($D47=$A$5, $D$5, IF(OR($D47="ESV observed compliance", $D47 = $A$7),$D$7, $D$6)), SUMPRODUCT(TRG_volumes!$Q47:$U47,TRG_volumes!$Q$13:$U$13)+TRG_volumes!$O47,0)</f>
        <v>0</v>
      </c>
      <c r="J47" s="286">
        <f>IF(J$11=$D$6, TRG_volumes!$M47,0)</f>
        <v>0</v>
      </c>
      <c r="K47" s="285">
        <f>IF(K$11=$D$6, TRG_volumes!$J47*TRG_volumes!$K47,0)</f>
        <v>131460.14731517999</v>
      </c>
      <c r="L47" s="285">
        <f ca="1">IF(L$11=IF($D47=$A$5, $D$5, IF(OR($D47="ESV observed compliance", $D47 = $A$7),$D$7, $D$6)), SUMPRODUCT(TRG_volumes!$Q47:$U47,TRG_volumes!$Q$13:$U$13)+TRG_volumes!$O47,0)</f>
        <v>0</v>
      </c>
      <c r="M47" s="286">
        <f>IF(M$11=$D$6, TRG_volumes!$M47,0)</f>
        <v>0</v>
      </c>
      <c r="N47" s="285">
        <f>IF(N$11=$D$6, TRG_volumes!$J47*TRG_volumes!$K47,0)</f>
        <v>0</v>
      </c>
      <c r="O47" s="285">
        <f>IF(O$11=IF($D47=$A$5, $D$5, IF(OR($D47="ESV observed compliance", $D47 = $A$7),$D$7, $D$6)), SUMPRODUCT(TRG_volumes!$Q47:$U47,TRG_volumes!$Q$13:$U$13)+TRG_volumes!$O47,0)</f>
        <v>0</v>
      </c>
      <c r="P47" s="286">
        <f>IF(P$11=$D$6, TRG_volumes!$M47,0)</f>
        <v>0</v>
      </c>
      <c r="Q47" s="285">
        <f>IF(Q$11=$D$6, TRG_volumes!$J47*TRG_volumes!$K47,0)</f>
        <v>0</v>
      </c>
      <c r="R47" s="285">
        <f>IF(R$11=IF($D47=$A$5, $D$5, IF(OR($D47="ESV observed compliance", $D47 = $A$7),$D$7, $D$6)), SUMPRODUCT(TRG_volumes!$Q47:$U47,TRG_volumes!$Q$13:$U$13)+TRG_volumes!$O47,0)</f>
        <v>0</v>
      </c>
      <c r="S47" s="286">
        <f>IF(S$11=$D$6, TRG_volumes!$M47,0)</f>
        <v>0</v>
      </c>
      <c r="T47" s="285">
        <f>IF(T$11=$D$6, TRG_volumes!$J47*TRG_volumes!$K47,0)</f>
        <v>0</v>
      </c>
      <c r="U47" s="285">
        <f>IF(U$11=IF($D47=$A$5, $D$5, IF(OR($D47="ESV observed compliance", $D47 = $A$7),$D$7, $D$6)), SUMPRODUCT(TRG_volumes!$Q47:$U47,TRG_volumes!$Q$13:$U$13)+TRG_volumes!$O47,0)</f>
        <v>0</v>
      </c>
      <c r="V47" s="286">
        <f>IF(V$11=$D$6, TRG_volumes!$M47,0)</f>
        <v>0</v>
      </c>
      <c r="W47" s="285">
        <f>IF(W$11=$D$6, TRG_volumes!$J47*TRG_volumes!$K47,0)</f>
        <v>0</v>
      </c>
      <c r="X47" s="285">
        <f>IF(X$11=IF($D47=$A$5, $D$5, IF(OR($D47="ESV observed compliance", $D47 = $A$7),$D$7, $D$6)), SUMPRODUCT(TRG_volumes!$Q47:$U47,TRG_volumes!$Q$13:$U$13)+TRG_volumes!$O47,0)</f>
        <v>0</v>
      </c>
      <c r="Y47" s="286">
        <f>IF(Y$11=$D$6, TRG_volumes!$M47,0)</f>
        <v>0</v>
      </c>
      <c r="Z47" s="285">
        <f>IF(Z$11=$D$6, TRG_volumes!$J47*TRG_volumes!$K47,0)</f>
        <v>0</v>
      </c>
      <c r="AA47" s="285">
        <f>IF(AA$11=IF($D47=$A$5, $D$5, IF(OR($D47="ESV observed compliance", $D47 = $A$7),$D$7, $D$6)), SUMPRODUCT(TRG_volumes!$Q47:$U47,TRG_volumes!$Q$13:$U$13)+TRG_volumes!$O47,0)</f>
        <v>0</v>
      </c>
      <c r="AB47" s="286">
        <f>IF(AB$11=$D$6, TRG_volumes!$M47,0)</f>
        <v>0</v>
      </c>
      <c r="AC47" s="131"/>
      <c r="AD47" s="287">
        <f t="shared" si="25"/>
        <v>0</v>
      </c>
      <c r="AE47" s="287">
        <f t="shared" ca="1" si="25"/>
        <v>131460.14731517999</v>
      </c>
      <c r="AF47" s="287">
        <f t="shared" si="25"/>
        <v>0</v>
      </c>
      <c r="AG47" s="287">
        <f t="shared" si="25"/>
        <v>0</v>
      </c>
      <c r="AH47" s="287">
        <f t="shared" si="25"/>
        <v>0</v>
      </c>
      <c r="AI47" s="287">
        <f t="shared" si="25"/>
        <v>0</v>
      </c>
      <c r="AJ47" s="287">
        <f t="shared" si="25"/>
        <v>0</v>
      </c>
      <c r="AK47" s="131"/>
      <c r="AL47" s="287">
        <f t="shared" ca="1" si="27"/>
        <v>131460.14731517999</v>
      </c>
    </row>
    <row r="48" spans="1:38">
      <c r="D48" s="265" t="s">
        <v>22</v>
      </c>
      <c r="F48" s="12"/>
      <c r="G48" s="103"/>
      <c r="H48" s="288">
        <f>IF(H$11=$D$6, TRG_volumes!$J48*TRG_volumes!$K48,0)</f>
        <v>0</v>
      </c>
      <c r="I48" s="285">
        <f>IF(I$11=IF($D48=$A$5, $D$5, IF(OR($D48="ESV observed compliance", $D48 = $A$7),$D$7, $D$6)), SUMPRODUCT(TRG_volumes!$Q48:$U48,TRG_volumes!$Q$13:$U$13)+TRG_volumes!$O48,0)</f>
        <v>0</v>
      </c>
      <c r="J48" s="286">
        <f>IF(J$11=$D$6, TRG_volumes!$M48,0)</f>
        <v>0</v>
      </c>
      <c r="K48" s="285">
        <f>IF(K$11=$D$6, TRG_volumes!$J48*TRG_volumes!$K48,0)</f>
        <v>0</v>
      </c>
      <c r="L48" s="285">
        <f ca="1">IF(L$11=IF($D48=$A$5, $D$5, IF(OR($D48="ESV observed compliance", $D48 = $A$7),$D$7, $D$6)), SUMPRODUCT(TRG_volumes!$Q48:$U48,TRG_volumes!$Q$13:$U$13)+TRG_volumes!$O48,0)</f>
        <v>0</v>
      </c>
      <c r="M48" s="286">
        <f>IF(M$11=$D$6, TRG_volumes!$M48,0)</f>
        <v>0</v>
      </c>
      <c r="N48" s="285">
        <f>IF(N$11=$D$6, TRG_volumes!$J48*TRG_volumes!$K48,0)</f>
        <v>0</v>
      </c>
      <c r="O48" s="285">
        <f>IF(O$11=IF($D48=$A$5, $D$5, IF(OR($D48="ESV observed compliance", $D48 = $A$7),$D$7, $D$6)), SUMPRODUCT(TRG_volumes!$Q48:$U48,TRG_volumes!$Q$13:$U$13)+TRG_volumes!$O48,0)</f>
        <v>0</v>
      </c>
      <c r="P48" s="286">
        <f>IF(P$11=$D$6, TRG_volumes!$M48,0)</f>
        <v>0</v>
      </c>
      <c r="Q48" s="285">
        <f>IF(Q$11=$D$6, TRG_volumes!$J48*TRG_volumes!$K48,0)</f>
        <v>0</v>
      </c>
      <c r="R48" s="285">
        <f>IF(R$11=IF($D48=$A$5, $D$5, IF(OR($D48="ESV observed compliance", $D48 = $A$7),$D$7, $D$6)), SUMPRODUCT(TRG_volumes!$Q48:$U48,TRG_volumes!$Q$13:$U$13)+TRG_volumes!$O48,0)</f>
        <v>0</v>
      </c>
      <c r="S48" s="286">
        <f>IF(S$11=$D$6, TRG_volumes!$M48,0)</f>
        <v>0</v>
      </c>
      <c r="T48" s="285">
        <f>IF(T$11=$D$6, TRG_volumes!$J48*TRG_volumes!$K48,0)</f>
        <v>0</v>
      </c>
      <c r="U48" s="285">
        <f>IF(U$11=IF($D48=$A$5, $D$5, IF(OR($D48="ESV observed compliance", $D48 = $A$7),$D$7, $D$6)), SUMPRODUCT(TRG_volumes!$Q48:$U48,TRG_volumes!$Q$13:$U$13)+TRG_volumes!$O48,0)</f>
        <v>0</v>
      </c>
      <c r="V48" s="286">
        <f>IF(V$11=$D$6, TRG_volumes!$M48,0)</f>
        <v>0</v>
      </c>
      <c r="W48" s="285">
        <f>IF(W$11=$D$6, TRG_volumes!$J48*TRG_volumes!$K48,0)</f>
        <v>0</v>
      </c>
      <c r="X48" s="285">
        <f>IF(X$11=IF($D48=$A$5, $D$5, IF(OR($D48="ESV observed compliance", $D48 = $A$7),$D$7, $D$6)), SUMPRODUCT(TRG_volumes!$Q48:$U48,TRG_volumes!$Q$13:$U$13)+TRG_volumes!$O48,0)</f>
        <v>0</v>
      </c>
      <c r="Y48" s="286">
        <f>IF(Y$11=$D$6, TRG_volumes!$M48,0)</f>
        <v>0</v>
      </c>
      <c r="Z48" s="285">
        <f>IF(Z$11=$D$6, TRG_volumes!$J48*TRG_volumes!$K48,0)</f>
        <v>0</v>
      </c>
      <c r="AA48" s="285">
        <f>IF(AA$11=IF($D48=$A$5, $D$5, IF(OR($D48="ESV observed compliance", $D48 = $A$7),$D$7, $D$6)), SUMPRODUCT(TRG_volumes!$Q48:$U48,TRG_volumes!$Q$13:$U$13)+TRG_volumes!$O48,0)</f>
        <v>0</v>
      </c>
      <c r="AB48" s="286">
        <f>IF(AB$11=$D$6, TRG_volumes!$M48,0)</f>
        <v>0</v>
      </c>
      <c r="AC48" s="131"/>
      <c r="AD48" s="287">
        <f t="shared" ref="AD48:AJ61" si="28">SUMIF($H$11:$AB$11,AD$11, $H48:$AB48)</f>
        <v>0</v>
      </c>
      <c r="AE48" s="287">
        <f t="shared" ca="1" si="28"/>
        <v>0</v>
      </c>
      <c r="AF48" s="287">
        <f t="shared" si="28"/>
        <v>0</v>
      </c>
      <c r="AG48" s="287">
        <f t="shared" si="28"/>
        <v>0</v>
      </c>
      <c r="AH48" s="287">
        <f t="shared" si="28"/>
        <v>0</v>
      </c>
      <c r="AI48" s="287">
        <f t="shared" si="28"/>
        <v>0</v>
      </c>
      <c r="AJ48" s="287">
        <f t="shared" si="28"/>
        <v>0</v>
      </c>
      <c r="AK48" s="131"/>
      <c r="AL48" s="287">
        <f t="shared" ref="AL48:AL61" ca="1" si="29">SUM(AD48:AJ48)</f>
        <v>0</v>
      </c>
    </row>
    <row r="49" spans="1:16373">
      <c r="D49" s="265" t="s">
        <v>12</v>
      </c>
      <c r="F49" s="12"/>
      <c r="G49" s="103"/>
      <c r="H49" s="288">
        <f>IF(H$11=$D$6, TRG_volumes!$J49*TRG_volumes!$K49,0)</f>
        <v>0</v>
      </c>
      <c r="I49" s="285">
        <f>IF(I$11=IF($D49=$A$5, $D$5, IF(OR($D49="ESV observed compliance", $D49 = $A$7),$D$7, $D$6)), SUMPRODUCT(TRG_volumes!$Q49:$U49,TRG_volumes!$Q$13:$U$13)+TRG_volumes!$O49,0)</f>
        <v>0</v>
      </c>
      <c r="J49" s="286">
        <f>IF(J$11=$D$6, TRG_volumes!$M49,0)</f>
        <v>0</v>
      </c>
      <c r="K49" s="285">
        <f>IF(K$11=$D$6, TRG_volumes!$J49*TRG_volumes!$K49,0)</f>
        <v>309176.74929273163</v>
      </c>
      <c r="L49" s="285">
        <f ca="1">IF(L$11=IF($D49=$A$5, $D$5, IF(OR($D49="ESV observed compliance", $D49 = $A$7),$D$7, $D$6)), SUMPRODUCT(TRG_volumes!$Q49:$U49,TRG_volumes!$Q$13:$U$13)+TRG_volumes!$O49,0)</f>
        <v>0</v>
      </c>
      <c r="M49" s="286">
        <f>IF(M$11=$D$6, TRG_volumes!$M49,0)</f>
        <v>0</v>
      </c>
      <c r="N49" s="285">
        <f>IF(N$11=$D$6, TRG_volumes!$J49*TRG_volumes!$K49,0)</f>
        <v>0</v>
      </c>
      <c r="O49" s="285">
        <f>IF(O$11=IF($D49=$A$5, $D$5, IF(OR($D49="ESV observed compliance", $D49 = $A$7),$D$7, $D$6)), SUMPRODUCT(TRG_volumes!$Q49:$U49,TRG_volumes!$Q$13:$U$13)+TRG_volumes!$O49,0)</f>
        <v>0</v>
      </c>
      <c r="P49" s="286">
        <f>IF(P$11=$D$6, TRG_volumes!$M49,0)</f>
        <v>0</v>
      </c>
      <c r="Q49" s="285">
        <f>IF(Q$11=$D$6, TRG_volumes!$J49*TRG_volumes!$K49,0)</f>
        <v>0</v>
      </c>
      <c r="R49" s="285">
        <f>IF(R$11=IF($D49=$A$5, $D$5, IF(OR($D49="ESV observed compliance", $D49 = $A$7),$D$7, $D$6)), SUMPRODUCT(TRG_volumes!$Q49:$U49,TRG_volumes!$Q$13:$U$13)+TRG_volumes!$O49,0)</f>
        <v>0</v>
      </c>
      <c r="S49" s="286">
        <f>IF(S$11=$D$6, TRG_volumes!$M49,0)</f>
        <v>0</v>
      </c>
      <c r="T49" s="285">
        <f>IF(T$11=$D$6, TRG_volumes!$J49*TRG_volumes!$K49,0)</f>
        <v>0</v>
      </c>
      <c r="U49" s="285">
        <f>IF(U$11=IF($D49=$A$5, $D$5, IF(OR($D49="ESV observed compliance", $D49 = $A$7),$D$7, $D$6)), SUMPRODUCT(TRG_volumes!$Q49:$U49,TRG_volumes!$Q$13:$U$13)+TRG_volumes!$O49,0)</f>
        <v>0</v>
      </c>
      <c r="V49" s="286">
        <f>IF(V$11=$D$6, TRG_volumes!$M49,0)</f>
        <v>0</v>
      </c>
      <c r="W49" s="285">
        <f>IF(W$11=$D$6, TRG_volumes!$J49*TRG_volumes!$K49,0)</f>
        <v>0</v>
      </c>
      <c r="X49" s="285">
        <f>IF(X$11=IF($D49=$A$5, $D$5, IF(OR($D49="ESV observed compliance", $D49 = $A$7),$D$7, $D$6)), SUMPRODUCT(TRG_volumes!$Q49:$U49,TRG_volumes!$Q$13:$U$13)+TRG_volumes!$O49,0)</f>
        <v>0</v>
      </c>
      <c r="Y49" s="286">
        <f>IF(Y$11=$D$6, TRG_volumes!$M49,0)</f>
        <v>0</v>
      </c>
      <c r="Z49" s="285">
        <f>IF(Z$11=$D$6, TRG_volumes!$J49*TRG_volumes!$K49,0)</f>
        <v>0</v>
      </c>
      <c r="AA49" s="285">
        <f>IF(AA$11=IF($D49=$A$5, $D$5, IF(OR($D49="ESV observed compliance", $D49 = $A$7),$D$7, $D$6)), SUMPRODUCT(TRG_volumes!$Q49:$U49,TRG_volumes!$Q$13:$U$13)+TRG_volumes!$O49,0)</f>
        <v>0</v>
      </c>
      <c r="AB49" s="286">
        <f>IF(AB$11=$D$6, TRG_volumes!$M49,0)</f>
        <v>0</v>
      </c>
      <c r="AC49" s="131"/>
      <c r="AD49" s="287">
        <f t="shared" si="28"/>
        <v>0</v>
      </c>
      <c r="AE49" s="287">
        <f t="shared" ca="1" si="28"/>
        <v>309176.74929273163</v>
      </c>
      <c r="AF49" s="287">
        <f t="shared" si="28"/>
        <v>0</v>
      </c>
      <c r="AG49" s="287">
        <f t="shared" si="28"/>
        <v>0</v>
      </c>
      <c r="AH49" s="287">
        <f t="shared" si="28"/>
        <v>0</v>
      </c>
      <c r="AI49" s="287">
        <f t="shared" si="28"/>
        <v>0</v>
      </c>
      <c r="AJ49" s="287">
        <f t="shared" si="28"/>
        <v>0</v>
      </c>
      <c r="AK49" s="131"/>
      <c r="AL49" s="287">
        <f t="shared" ca="1" si="29"/>
        <v>309176.74929273163</v>
      </c>
    </row>
    <row r="50" spans="1:16373">
      <c r="D50" s="265" t="s">
        <v>13</v>
      </c>
      <c r="F50" s="12"/>
      <c r="G50" s="103"/>
      <c r="H50" s="288">
        <f>IF(H$11=$D$6, TRG_volumes!$J50*TRG_volumes!$K50,0)</f>
        <v>0</v>
      </c>
      <c r="I50" s="285">
        <f>IF(I$11=IF($D50=$A$5, $D$5, IF(OR($D50="ESV observed compliance", $D50 = $A$7),$D$7, $D$6)), SUMPRODUCT(TRG_volumes!$Q50:$U50,TRG_volumes!$Q$13:$U$13)+TRG_volumes!$O50,0)</f>
        <v>0</v>
      </c>
      <c r="J50" s="286">
        <f>IF(J$11=$D$6, TRG_volumes!$M50,0)</f>
        <v>0</v>
      </c>
      <c r="K50" s="285">
        <f>IF(K$11=$D$6, TRG_volumes!$J50*TRG_volumes!$K50,0)</f>
        <v>48307.303210549209</v>
      </c>
      <c r="L50" s="285">
        <f ca="1">IF(L$11=IF($D50=$A$5, $D$5, IF(OR($D50="ESV observed compliance", $D50 = $A$7),$D$7, $D$6)), SUMPRODUCT(TRG_volumes!$Q50:$U50,TRG_volumes!$Q$13:$U$13)+TRG_volumes!$O50,0)</f>
        <v>0</v>
      </c>
      <c r="M50" s="286">
        <f>IF(M$11=$D$6, TRG_volumes!$M50,0)</f>
        <v>0</v>
      </c>
      <c r="N50" s="285">
        <f>IF(N$11=$D$6, TRG_volumes!$J50*TRG_volumes!$K50,0)</f>
        <v>0</v>
      </c>
      <c r="O50" s="285">
        <f>IF(O$11=IF($D50=$A$5, $D$5, IF(OR($D50="ESV observed compliance", $D50 = $A$7),$D$7, $D$6)), SUMPRODUCT(TRG_volumes!$Q50:$U50,TRG_volumes!$Q$13:$U$13)+TRG_volumes!$O50,0)</f>
        <v>0</v>
      </c>
      <c r="P50" s="286">
        <f>IF(P$11=$D$6, TRG_volumes!$M50,0)</f>
        <v>0</v>
      </c>
      <c r="Q50" s="285">
        <f>IF(Q$11=$D$6, TRG_volumes!$J50*TRG_volumes!$K50,0)</f>
        <v>0</v>
      </c>
      <c r="R50" s="285">
        <f>IF(R$11=IF($D50=$A$5, $D$5, IF(OR($D50="ESV observed compliance", $D50 = $A$7),$D$7, $D$6)), SUMPRODUCT(TRG_volumes!$Q50:$U50,TRG_volumes!$Q$13:$U$13)+TRG_volumes!$O50,0)</f>
        <v>0</v>
      </c>
      <c r="S50" s="286">
        <f>IF(S$11=$D$6, TRG_volumes!$M50,0)</f>
        <v>0</v>
      </c>
      <c r="T50" s="285">
        <f>IF(T$11=$D$6, TRG_volumes!$J50*TRG_volumes!$K50,0)</f>
        <v>0</v>
      </c>
      <c r="U50" s="285">
        <f>IF(U$11=IF($D50=$A$5, $D$5, IF(OR($D50="ESV observed compliance", $D50 = $A$7),$D$7, $D$6)), SUMPRODUCT(TRG_volumes!$Q50:$U50,TRG_volumes!$Q$13:$U$13)+TRG_volumes!$O50,0)</f>
        <v>0</v>
      </c>
      <c r="V50" s="286">
        <f>IF(V$11=$D$6, TRG_volumes!$M50,0)</f>
        <v>0</v>
      </c>
      <c r="W50" s="285">
        <f>IF(W$11=$D$6, TRG_volumes!$J50*TRG_volumes!$K50,0)</f>
        <v>0</v>
      </c>
      <c r="X50" s="285">
        <f>IF(X$11=IF($D50=$A$5, $D$5, IF(OR($D50="ESV observed compliance", $D50 = $A$7),$D$7, $D$6)), SUMPRODUCT(TRG_volumes!$Q50:$U50,TRG_volumes!$Q$13:$U$13)+TRG_volumes!$O50,0)</f>
        <v>0</v>
      </c>
      <c r="Y50" s="286">
        <f>IF(Y$11=$D$6, TRG_volumes!$M50,0)</f>
        <v>0</v>
      </c>
      <c r="Z50" s="285">
        <f>IF(Z$11=$D$6, TRG_volumes!$J50*TRG_volumes!$K50,0)</f>
        <v>0</v>
      </c>
      <c r="AA50" s="285">
        <f>IF(AA$11=IF($D50=$A$5, $D$5, IF(OR($D50="ESV observed compliance", $D50 = $A$7),$D$7, $D$6)), SUMPRODUCT(TRG_volumes!$Q50:$U50,TRG_volumes!$Q$13:$U$13)+TRG_volumes!$O50,0)</f>
        <v>0</v>
      </c>
      <c r="AB50" s="286">
        <f>IF(AB$11=$D$6, TRG_volumes!$M50,0)</f>
        <v>0</v>
      </c>
      <c r="AC50" s="131"/>
      <c r="AD50" s="287">
        <f t="shared" si="28"/>
        <v>0</v>
      </c>
      <c r="AE50" s="287">
        <f t="shared" ca="1" si="28"/>
        <v>48307.303210549209</v>
      </c>
      <c r="AF50" s="287">
        <f t="shared" si="28"/>
        <v>0</v>
      </c>
      <c r="AG50" s="287">
        <f t="shared" si="28"/>
        <v>0</v>
      </c>
      <c r="AH50" s="287">
        <f t="shared" si="28"/>
        <v>0</v>
      </c>
      <c r="AI50" s="287">
        <f t="shared" si="28"/>
        <v>0</v>
      </c>
      <c r="AJ50" s="287">
        <f t="shared" si="28"/>
        <v>0</v>
      </c>
      <c r="AK50" s="131"/>
      <c r="AL50" s="287">
        <f t="shared" ca="1" si="29"/>
        <v>48307.303210549209</v>
      </c>
    </row>
    <row r="51" spans="1:16373">
      <c r="D51" s="265" t="s">
        <v>181</v>
      </c>
      <c r="F51" s="12"/>
      <c r="G51" s="103"/>
      <c r="H51" s="288">
        <f>IF(H$11=$D$6, TRG_volumes!$J51*TRG_volumes!$K51,0)</f>
        <v>0</v>
      </c>
      <c r="I51" s="285">
        <f>IF(I$11=IF($D51=$A$5, $D$5, IF(OR($D51="ESV observed compliance", $D51 = $A$7),$D$7, $D$6)), SUMPRODUCT(TRG_volumes!$Q51:$U51,TRG_volumes!$Q$13:$U$13)+TRG_volumes!$O51,0)</f>
        <v>0</v>
      </c>
      <c r="J51" s="286">
        <f>IF(J$11=$D$6, TRG_volumes!$M51,0)</f>
        <v>0</v>
      </c>
      <c r="K51" s="285">
        <f>IF(K$11=$D$6, TRG_volumes!$J51*TRG_volumes!$K51,0)</f>
        <v>840356.90970443888</v>
      </c>
      <c r="L51" s="285">
        <f ca="1">IF(L$11=IF($D51=$A$5, $D$5, IF(OR($D51="ESV observed compliance", $D51 = $A$7),$D$7, $D$6)), SUMPRODUCT(TRG_volumes!$Q51:$U51,TRG_volumes!$Q$13:$U$13)+TRG_volumes!$O51,0)</f>
        <v>0</v>
      </c>
      <c r="M51" s="286">
        <f>IF(M$11=$D$6, TRG_volumes!$M51,0)</f>
        <v>0</v>
      </c>
      <c r="N51" s="285">
        <f>IF(N$11=$D$6, TRG_volumes!$J51*TRG_volumes!$K51,0)</f>
        <v>0</v>
      </c>
      <c r="O51" s="285">
        <f>IF(O$11=IF($D51=$A$5, $D$5, IF(OR($D51="ESV observed compliance", $D51 = $A$7),$D$7, $D$6)), SUMPRODUCT(TRG_volumes!$Q51:$U51,TRG_volumes!$Q$13:$U$13)+TRG_volumes!$O51,0)</f>
        <v>0</v>
      </c>
      <c r="P51" s="286">
        <f>IF(P$11=$D$6, TRG_volumes!$M51,0)</f>
        <v>0</v>
      </c>
      <c r="Q51" s="285">
        <f>IF(Q$11=$D$6, TRG_volumes!$J51*TRG_volumes!$K51,0)</f>
        <v>0</v>
      </c>
      <c r="R51" s="285">
        <f>IF(R$11=IF($D51=$A$5, $D$5, IF(OR($D51="ESV observed compliance", $D51 = $A$7),$D$7, $D$6)), SUMPRODUCT(TRG_volumes!$Q51:$U51,TRG_volumes!$Q$13:$U$13)+TRG_volumes!$O51,0)</f>
        <v>0</v>
      </c>
      <c r="S51" s="286">
        <f>IF(S$11=$D$6, TRG_volumes!$M51,0)</f>
        <v>0</v>
      </c>
      <c r="T51" s="285">
        <f>IF(T$11=$D$6, TRG_volumes!$J51*TRG_volumes!$K51,0)</f>
        <v>0</v>
      </c>
      <c r="U51" s="285">
        <f>IF(U$11=IF($D51=$A$5, $D$5, IF(OR($D51="ESV observed compliance", $D51 = $A$7),$D$7, $D$6)), SUMPRODUCT(TRG_volumes!$Q51:$U51,TRG_volumes!$Q$13:$U$13)+TRG_volumes!$O51,0)</f>
        <v>0</v>
      </c>
      <c r="V51" s="286">
        <f>IF(V$11=$D$6, TRG_volumes!$M51,0)</f>
        <v>0</v>
      </c>
      <c r="W51" s="285">
        <f>IF(W$11=$D$6, TRG_volumes!$J51*TRG_volumes!$K51,0)</f>
        <v>0</v>
      </c>
      <c r="X51" s="285">
        <f>IF(X$11=IF($D51=$A$5, $D$5, IF(OR($D51="ESV observed compliance", $D51 = $A$7),$D$7, $D$6)), SUMPRODUCT(TRG_volumes!$Q51:$U51,TRG_volumes!$Q$13:$U$13)+TRG_volumes!$O51,0)</f>
        <v>0</v>
      </c>
      <c r="Y51" s="286">
        <f>IF(Y$11=$D$6, TRG_volumes!$M51,0)</f>
        <v>0</v>
      </c>
      <c r="Z51" s="285">
        <f>IF(Z$11=$D$6, TRG_volumes!$J51*TRG_volumes!$K51,0)</f>
        <v>0</v>
      </c>
      <c r="AA51" s="285">
        <f>IF(AA$11=IF($D51=$A$5, $D$5, IF(OR($D51="ESV observed compliance", $D51 = $A$7),$D$7, $D$6)), SUMPRODUCT(TRG_volumes!$Q51:$U51,TRG_volumes!$Q$13:$U$13)+TRG_volumes!$O51,0)</f>
        <v>0</v>
      </c>
      <c r="AB51" s="286">
        <f>IF(AB$11=$D$6, TRG_volumes!$M51,0)</f>
        <v>0</v>
      </c>
      <c r="AC51" s="131"/>
      <c r="AD51" s="287">
        <f t="shared" si="28"/>
        <v>0</v>
      </c>
      <c r="AE51" s="287">
        <f t="shared" ca="1" si="28"/>
        <v>840356.90970443888</v>
      </c>
      <c r="AF51" s="287">
        <f t="shared" si="28"/>
        <v>0</v>
      </c>
      <c r="AG51" s="287">
        <f t="shared" si="28"/>
        <v>0</v>
      </c>
      <c r="AH51" s="287">
        <f t="shared" si="28"/>
        <v>0</v>
      </c>
      <c r="AI51" s="287">
        <f t="shared" si="28"/>
        <v>0</v>
      </c>
      <c r="AJ51" s="287">
        <f t="shared" si="28"/>
        <v>0</v>
      </c>
      <c r="AK51" s="131"/>
      <c r="AL51" s="287">
        <f t="shared" ca="1" si="29"/>
        <v>840356.90970443888</v>
      </c>
    </row>
    <row r="52" spans="1:16373">
      <c r="D52" s="265" t="s">
        <v>50</v>
      </c>
      <c r="F52" s="12"/>
      <c r="G52" s="103"/>
      <c r="H52" s="288">
        <f>IF(H$11=$D$6, TRG_volumes!$J52*TRG_volumes!$K52,0)</f>
        <v>0</v>
      </c>
      <c r="I52" s="285">
        <f>IF(I$11=IF($D52=$A$5, $D$5, IF(OR($D52="ESV observed compliance", $D52 = $A$7),$D$7, $D$6)), SUMPRODUCT(TRG_volumes!$Q52:$U52,TRG_volumes!$Q$13:$U$13)+TRG_volumes!$O52,0)</f>
        <v>0</v>
      </c>
      <c r="J52" s="286">
        <f>IF(J$11=$D$6, TRG_volumes!$M52,0)</f>
        <v>0</v>
      </c>
      <c r="K52" s="285">
        <f>IF(K$11=$D$6, TRG_volumes!$J52*TRG_volumes!$K52,0)</f>
        <v>0</v>
      </c>
      <c r="L52" s="285">
        <f ca="1">IF(L$11=IF($D52=$A$5, $D$5, IF(OR($D52="ESV observed compliance", $D52 = $A$7),$D$7, $D$6)), SUMPRODUCT(TRG_volumes!$Q52:$U52,TRG_volumes!$Q$13:$U$13)+TRG_volumes!$O52,0)</f>
        <v>0</v>
      </c>
      <c r="M52" s="286">
        <f>IF(M$11=$D$6, TRG_volumes!$M52,0)</f>
        <v>0</v>
      </c>
      <c r="N52" s="285">
        <f>IF(N$11=$D$6, TRG_volumes!$J52*TRG_volumes!$K52,0)</f>
        <v>0</v>
      </c>
      <c r="O52" s="285">
        <f>IF(O$11=IF($D52=$A$5, $D$5, IF(OR($D52="ESV observed compliance", $D52 = $A$7),$D$7, $D$6)), SUMPRODUCT(TRG_volumes!$Q52:$U52,TRG_volumes!$Q$13:$U$13)+TRG_volumes!$O52,0)</f>
        <v>0</v>
      </c>
      <c r="P52" s="286">
        <f>IF(P$11=$D$6, TRG_volumes!$M52,0)</f>
        <v>0</v>
      </c>
      <c r="Q52" s="285">
        <f>IF(Q$11=$D$6, TRG_volumes!$J52*TRG_volumes!$K52,0)</f>
        <v>0</v>
      </c>
      <c r="R52" s="285">
        <f>IF(R$11=IF($D52=$A$5, $D$5, IF(OR($D52="ESV observed compliance", $D52 = $A$7),$D$7, $D$6)), SUMPRODUCT(TRG_volumes!$Q52:$U52,TRG_volumes!$Q$13:$U$13)+TRG_volumes!$O52,0)</f>
        <v>0</v>
      </c>
      <c r="S52" s="286">
        <f>IF(S$11=$D$6, TRG_volumes!$M52,0)</f>
        <v>0</v>
      </c>
      <c r="T52" s="285">
        <f>IF(T$11=$D$6, TRG_volumes!$J52*TRG_volumes!$K52,0)</f>
        <v>0</v>
      </c>
      <c r="U52" s="285">
        <f>IF(U$11=IF($D52=$A$5, $D$5, IF(OR($D52="ESV observed compliance", $D52 = $A$7),$D$7, $D$6)), SUMPRODUCT(TRG_volumes!$Q52:$U52,TRG_volumes!$Q$13:$U$13)+TRG_volumes!$O52,0)</f>
        <v>0</v>
      </c>
      <c r="V52" s="286">
        <f>IF(V$11=$D$6, TRG_volumes!$M52,0)</f>
        <v>0</v>
      </c>
      <c r="W52" s="285">
        <f>IF(W$11=$D$6, TRG_volumes!$J52*TRG_volumes!$K52,0)</f>
        <v>0</v>
      </c>
      <c r="X52" s="285">
        <f>IF(X$11=IF($D52=$A$5, $D$5, IF(OR($D52="ESV observed compliance", $D52 = $A$7),$D$7, $D$6)), SUMPRODUCT(TRG_volumes!$Q52:$U52,TRG_volumes!$Q$13:$U$13)+TRG_volumes!$O52,0)</f>
        <v>0</v>
      </c>
      <c r="Y52" s="286">
        <f>IF(Y$11=$D$6, TRG_volumes!$M52,0)</f>
        <v>0</v>
      </c>
      <c r="Z52" s="285">
        <f>IF(Z$11=$D$6, TRG_volumes!$J52*TRG_volumes!$K52,0)</f>
        <v>0</v>
      </c>
      <c r="AA52" s="285">
        <f>IF(AA$11=IF($D52=$A$5, $D$5, IF(OR($D52="ESV observed compliance", $D52 = $A$7),$D$7, $D$6)), SUMPRODUCT(TRG_volumes!$Q52:$U52,TRG_volumes!$Q$13:$U$13)+TRG_volumes!$O52,0)</f>
        <v>0</v>
      </c>
      <c r="AB52" s="286">
        <f>IF(AB$11=$D$6, TRG_volumes!$M52,0)</f>
        <v>0</v>
      </c>
      <c r="AC52" s="131"/>
      <c r="AD52" s="287">
        <f t="shared" si="28"/>
        <v>0</v>
      </c>
      <c r="AE52" s="287">
        <f t="shared" ca="1" si="28"/>
        <v>0</v>
      </c>
      <c r="AF52" s="287">
        <f t="shared" si="28"/>
        <v>0</v>
      </c>
      <c r="AG52" s="287">
        <f t="shared" si="28"/>
        <v>0</v>
      </c>
      <c r="AH52" s="287">
        <f t="shared" si="28"/>
        <v>0</v>
      </c>
      <c r="AI52" s="287">
        <f t="shared" si="28"/>
        <v>0</v>
      </c>
      <c r="AJ52" s="287">
        <f t="shared" si="28"/>
        <v>0</v>
      </c>
      <c r="AK52" s="131"/>
      <c r="AL52" s="287">
        <f t="shared" ca="1" si="29"/>
        <v>0</v>
      </c>
    </row>
    <row r="53" spans="1:16373">
      <c r="D53" s="265" t="s">
        <v>14</v>
      </c>
      <c r="F53" s="12"/>
      <c r="G53" s="103"/>
      <c r="H53" s="288">
        <f>IF(H$11=$D$6, TRG_volumes!$J53*TRG_volumes!$K53,0)</f>
        <v>0</v>
      </c>
      <c r="I53" s="285">
        <f>IF(I$11=IF($D53=$A$5, $D$5, IF(OR($D53="ESV observed compliance", $D53 = $A$7),$D$7, $D$6)), SUMPRODUCT(TRG_volumes!$Q53:$U53,TRG_volumes!$Q$13:$U$13)+TRG_volumes!$O53,0)</f>
        <v>0</v>
      </c>
      <c r="J53" s="286">
        <f>IF(J$11=$D$6, TRG_volumes!$M53,0)</f>
        <v>0</v>
      </c>
      <c r="K53" s="285">
        <f>IF(K$11=$D$6, TRG_volumes!$J53*TRG_volumes!$K53,0)</f>
        <v>0</v>
      </c>
      <c r="L53" s="285">
        <f ca="1">IF(L$11=IF($D53=$A$5, $D$5, IF(OR($D53="ESV observed compliance", $D53 = $A$7),$D$7, $D$6)), SUMPRODUCT(TRG_volumes!$Q53:$U53,TRG_volumes!$Q$13:$U$13)+TRG_volumes!$O53,0)</f>
        <v>0</v>
      </c>
      <c r="M53" s="286">
        <f>IF(M$11=$D$6, TRG_volumes!$M53,0)</f>
        <v>0</v>
      </c>
      <c r="N53" s="285">
        <f>IF(N$11=$D$6, TRG_volumes!$J53*TRG_volumes!$K53,0)</f>
        <v>0</v>
      </c>
      <c r="O53" s="285">
        <f>IF(O$11=IF($D53=$A$5, $D$5, IF(OR($D53="ESV observed compliance", $D53 = $A$7),$D$7, $D$6)), SUMPRODUCT(TRG_volumes!$Q53:$U53,TRG_volumes!$Q$13:$U$13)+TRG_volumes!$O53,0)</f>
        <v>0</v>
      </c>
      <c r="P53" s="286">
        <f>IF(P$11=$D$6, TRG_volumes!$M53,0)</f>
        <v>0</v>
      </c>
      <c r="Q53" s="285">
        <f>IF(Q$11=$D$6, TRG_volumes!$J53*TRG_volumes!$K53,0)</f>
        <v>0</v>
      </c>
      <c r="R53" s="285">
        <f>IF(R$11=IF($D53=$A$5, $D$5, IF(OR($D53="ESV observed compliance", $D53 = $A$7),$D$7, $D$6)), SUMPRODUCT(TRG_volumes!$Q53:$U53,TRG_volumes!$Q$13:$U$13)+TRG_volumes!$O53,0)</f>
        <v>0</v>
      </c>
      <c r="S53" s="286">
        <f>IF(S$11=$D$6, TRG_volumes!$M53,0)</f>
        <v>0</v>
      </c>
      <c r="T53" s="285">
        <f>IF(T$11=$D$6, TRG_volumes!$J53*TRG_volumes!$K53,0)</f>
        <v>0</v>
      </c>
      <c r="U53" s="285">
        <f>IF(U$11=IF($D53=$A$5, $D$5, IF(OR($D53="ESV observed compliance", $D53 = $A$7),$D$7, $D$6)), SUMPRODUCT(TRG_volumes!$Q53:$U53,TRG_volumes!$Q$13:$U$13)+TRG_volumes!$O53,0)</f>
        <v>0</v>
      </c>
      <c r="V53" s="286">
        <f>IF(V$11=$D$6, TRG_volumes!$M53,0)</f>
        <v>0</v>
      </c>
      <c r="W53" s="285">
        <f>IF(W$11=$D$6, TRG_volumes!$J53*TRG_volumes!$K53,0)</f>
        <v>0</v>
      </c>
      <c r="X53" s="285">
        <f>IF(X$11=IF($D53=$A$5, $D$5, IF(OR($D53="ESV observed compliance", $D53 = $A$7),$D$7, $D$6)), SUMPRODUCT(TRG_volumes!$Q53:$U53,TRG_volumes!$Q$13:$U$13)+TRG_volumes!$O53,0)</f>
        <v>0</v>
      </c>
      <c r="Y53" s="286">
        <f>IF(Y$11=$D$6, TRG_volumes!$M53,0)</f>
        <v>0</v>
      </c>
      <c r="Z53" s="285">
        <f>IF(Z$11=$D$6, TRG_volumes!$J53*TRG_volumes!$K53,0)</f>
        <v>0</v>
      </c>
      <c r="AA53" s="285">
        <f>IF(AA$11=IF($D53=$A$5, $D$5, IF(OR($D53="ESV observed compliance", $D53 = $A$7),$D$7, $D$6)), SUMPRODUCT(TRG_volumes!$Q53:$U53,TRG_volumes!$Q$13:$U$13)+TRG_volumes!$O53,0)</f>
        <v>0</v>
      </c>
      <c r="AB53" s="286">
        <f>IF(AB$11=$D$6, TRG_volumes!$M53,0)</f>
        <v>0</v>
      </c>
      <c r="AC53" s="131"/>
      <c r="AD53" s="287">
        <f t="shared" si="28"/>
        <v>0</v>
      </c>
      <c r="AE53" s="287">
        <f t="shared" ca="1" si="28"/>
        <v>0</v>
      </c>
      <c r="AF53" s="287">
        <f t="shared" si="28"/>
        <v>0</v>
      </c>
      <c r="AG53" s="287">
        <f t="shared" si="28"/>
        <v>0</v>
      </c>
      <c r="AH53" s="287">
        <f t="shared" si="28"/>
        <v>0</v>
      </c>
      <c r="AI53" s="287">
        <f t="shared" si="28"/>
        <v>0</v>
      </c>
      <c r="AJ53" s="287">
        <f t="shared" si="28"/>
        <v>0</v>
      </c>
      <c r="AK53" s="131"/>
      <c r="AL53" s="287">
        <f t="shared" ca="1" si="29"/>
        <v>0</v>
      </c>
    </row>
    <row r="54" spans="1:16373">
      <c r="D54" s="265" t="s">
        <v>168</v>
      </c>
      <c r="F54" s="12"/>
      <c r="G54" s="103"/>
      <c r="H54" s="288">
        <f>IF(H$11=$D$6, TRG_volumes!$J54*TRG_volumes!$K54,0)</f>
        <v>0</v>
      </c>
      <c r="I54" s="285">
        <f>IF(I$11=IF($D54=$A$5, $D$5, IF(OR($D54="ESV observed compliance", $D54 = $A$7),$D$7, $D$6)), SUMPRODUCT(TRG_volumes!$Q54:$U54,TRG_volumes!$Q$13:$U$13)+TRG_volumes!$O54,0)</f>
        <v>0</v>
      </c>
      <c r="J54" s="286">
        <f>IF(J$11=$D$6, TRG_volumes!$M54,0)</f>
        <v>0</v>
      </c>
      <c r="K54" s="285">
        <f>IF(K$11=$D$6, TRG_volumes!$J54*TRG_volumes!$K54,0)</f>
        <v>0</v>
      </c>
      <c r="L54" s="285">
        <f ca="1">IF(L$11=IF($D54=$A$5, $D$5, IF(OR($D54="ESV observed compliance", $D54 = $A$7),$D$7, $D$6)), SUMPRODUCT(TRG_volumes!$Q54:$U54,TRG_volumes!$Q$13:$U$13)+TRG_volumes!$O54,0)</f>
        <v>0</v>
      </c>
      <c r="M54" s="286">
        <f>IF(M$11=$D$6, TRG_volumes!$M54,0)</f>
        <v>0</v>
      </c>
      <c r="N54" s="285">
        <f>IF(N$11=$D$6, TRG_volumes!$J54*TRG_volumes!$K54,0)</f>
        <v>0</v>
      </c>
      <c r="O54" s="285">
        <f>IF(O$11=IF($D54=$A$5, $D$5, IF(OR($D54="ESV observed compliance", $D54 = $A$7),$D$7, $D$6)), SUMPRODUCT(TRG_volumes!$Q54:$U54,TRG_volumes!$Q$13:$U$13)+TRG_volumes!$O54,0)</f>
        <v>0</v>
      </c>
      <c r="P54" s="286">
        <f>IF(P$11=$D$6, TRG_volumes!$M54,0)</f>
        <v>0</v>
      </c>
      <c r="Q54" s="285">
        <f>IF(Q$11=$D$6, TRG_volumes!$J54*TRG_volumes!$K54,0)</f>
        <v>0</v>
      </c>
      <c r="R54" s="285">
        <f>IF(R$11=IF($D54=$A$5, $D$5, IF(OR($D54="ESV observed compliance", $D54 = $A$7),$D$7, $D$6)), SUMPRODUCT(TRG_volumes!$Q54:$U54,TRG_volumes!$Q$13:$U$13)+TRG_volumes!$O54,0)</f>
        <v>0</v>
      </c>
      <c r="S54" s="286">
        <f>IF(S$11=$D$6, TRG_volumes!$M54,0)</f>
        <v>0</v>
      </c>
      <c r="T54" s="285">
        <f>IF(T$11=$D$6, TRG_volumes!$J54*TRG_volumes!$K54,0)</f>
        <v>0</v>
      </c>
      <c r="U54" s="285">
        <f>IF(U$11=IF($D54=$A$5, $D$5, IF(OR($D54="ESV observed compliance", $D54 = $A$7),$D$7, $D$6)), SUMPRODUCT(TRG_volumes!$Q54:$U54,TRG_volumes!$Q$13:$U$13)+TRG_volumes!$O54,0)</f>
        <v>0</v>
      </c>
      <c r="V54" s="286">
        <f>IF(V$11=$D$6, TRG_volumes!$M54,0)</f>
        <v>0</v>
      </c>
      <c r="W54" s="285">
        <f>IF(W$11=$D$6, TRG_volumes!$J54*TRG_volumes!$K54,0)</f>
        <v>0</v>
      </c>
      <c r="X54" s="285">
        <f>IF(X$11=IF($D54=$A$5, $D$5, IF(OR($D54="ESV observed compliance", $D54 = $A$7),$D$7, $D$6)), SUMPRODUCT(TRG_volumes!$Q54:$U54,TRG_volumes!$Q$13:$U$13)+TRG_volumes!$O54,0)</f>
        <v>0</v>
      </c>
      <c r="Y54" s="286">
        <f>IF(Y$11=$D$6, TRG_volumes!$M54,0)</f>
        <v>0</v>
      </c>
      <c r="Z54" s="285">
        <f>IF(Z$11=$D$6, TRG_volumes!$J54*TRG_volumes!$K54,0)</f>
        <v>0</v>
      </c>
      <c r="AA54" s="285">
        <f>IF(AA$11=IF($D54=$A$5, $D$5, IF(OR($D54="ESV observed compliance", $D54 = $A$7),$D$7, $D$6)), SUMPRODUCT(TRG_volumes!$Q54:$U54,TRG_volumes!$Q$13:$U$13)+TRG_volumes!$O54,0)</f>
        <v>0</v>
      </c>
      <c r="AB54" s="286">
        <f>IF(AB$11=$D$6, TRG_volumes!$M54,0)</f>
        <v>0</v>
      </c>
      <c r="AC54" s="131"/>
      <c r="AD54" s="287">
        <f t="shared" si="28"/>
        <v>0</v>
      </c>
      <c r="AE54" s="287">
        <f t="shared" ca="1" si="28"/>
        <v>0</v>
      </c>
      <c r="AF54" s="287">
        <f t="shared" si="28"/>
        <v>0</v>
      </c>
      <c r="AG54" s="287">
        <f t="shared" si="28"/>
        <v>0</v>
      </c>
      <c r="AH54" s="287">
        <f t="shared" si="28"/>
        <v>0</v>
      </c>
      <c r="AI54" s="287">
        <f t="shared" si="28"/>
        <v>0</v>
      </c>
      <c r="AJ54" s="287">
        <f t="shared" si="28"/>
        <v>0</v>
      </c>
      <c r="AK54" s="131"/>
      <c r="AL54" s="287">
        <f t="shared" ca="1" si="29"/>
        <v>0</v>
      </c>
    </row>
    <row r="55" spans="1:16373">
      <c r="D55" s="265" t="s">
        <v>169</v>
      </c>
      <c r="F55" s="12"/>
      <c r="G55" s="103"/>
      <c r="H55" s="288">
        <f>IF(H$11=$D$6, TRG_volumes!$J55*TRG_volumes!$K55,0)</f>
        <v>0</v>
      </c>
      <c r="I55" s="285">
        <f>IF(I$11=IF($D55=$A$5, $D$5, IF(OR($D55="ESV observed compliance", $D55 = $A$7),$D$7, $D$6)), SUMPRODUCT(TRG_volumes!$Q55:$U55,TRG_volumes!$Q$13:$U$13)+TRG_volumes!$O55,0)</f>
        <v>0</v>
      </c>
      <c r="J55" s="286">
        <f>IF(J$11=$D$6, TRG_volumes!$M55,0)</f>
        <v>0</v>
      </c>
      <c r="K55" s="285">
        <f>IF(K$11=$D$6, TRG_volumes!$J55*TRG_volumes!$K55,0)</f>
        <v>28043.371031709925</v>
      </c>
      <c r="L55" s="285">
        <f ca="1">IF(L$11=IF($D55=$A$5, $D$5, IF(OR($D55="ESV observed compliance", $D55 = $A$7),$D$7, $D$6)), SUMPRODUCT(TRG_volumes!$Q55:$U55,TRG_volumes!$Q$13:$U$13)+TRG_volumes!$O55,0)</f>
        <v>0</v>
      </c>
      <c r="M55" s="286">
        <f>IF(M$11=$D$6, TRG_volumes!$M55,0)</f>
        <v>0</v>
      </c>
      <c r="N55" s="285">
        <f>IF(N$11=$D$6, TRG_volumes!$J55*TRG_volumes!$K55,0)</f>
        <v>0</v>
      </c>
      <c r="O55" s="285">
        <f>IF(O$11=IF($D55=$A$5, $D$5, IF(OR($D55="ESV observed compliance", $D55 = $A$7),$D$7, $D$6)), SUMPRODUCT(TRG_volumes!$Q55:$U55,TRG_volumes!$Q$13:$U$13)+TRG_volumes!$O55,0)</f>
        <v>0</v>
      </c>
      <c r="P55" s="286">
        <f>IF(P$11=$D$6, TRG_volumes!$M55,0)</f>
        <v>0</v>
      </c>
      <c r="Q55" s="285">
        <f>IF(Q$11=$D$6, TRG_volumes!$J55*TRG_volumes!$K55,0)</f>
        <v>0</v>
      </c>
      <c r="R55" s="285">
        <f>IF(R$11=IF($D55=$A$5, $D$5, IF(OR($D55="ESV observed compliance", $D55 = $A$7),$D$7, $D$6)), SUMPRODUCT(TRG_volumes!$Q55:$U55,TRG_volumes!$Q$13:$U$13)+TRG_volumes!$O55,0)</f>
        <v>0</v>
      </c>
      <c r="S55" s="286">
        <f>IF(S$11=$D$6, TRG_volumes!$M55,0)</f>
        <v>0</v>
      </c>
      <c r="T55" s="285">
        <f>IF(T$11=$D$6, TRG_volumes!$J55*TRG_volumes!$K55,0)</f>
        <v>0</v>
      </c>
      <c r="U55" s="285">
        <f>IF(U$11=IF($D55=$A$5, $D$5, IF(OR($D55="ESV observed compliance", $D55 = $A$7),$D$7, $D$6)), SUMPRODUCT(TRG_volumes!$Q55:$U55,TRG_volumes!$Q$13:$U$13)+TRG_volumes!$O55,0)</f>
        <v>0</v>
      </c>
      <c r="V55" s="286">
        <f>IF(V$11=$D$6, TRG_volumes!$M55,0)</f>
        <v>0</v>
      </c>
      <c r="W55" s="285">
        <f>IF(W$11=$D$6, TRG_volumes!$J55*TRG_volumes!$K55,0)</f>
        <v>0</v>
      </c>
      <c r="X55" s="285">
        <f>IF(X$11=IF($D55=$A$5, $D$5, IF(OR($D55="ESV observed compliance", $D55 = $A$7),$D$7, $D$6)), SUMPRODUCT(TRG_volumes!$Q55:$U55,TRG_volumes!$Q$13:$U$13)+TRG_volumes!$O55,0)</f>
        <v>0</v>
      </c>
      <c r="Y55" s="286">
        <f>IF(Y$11=$D$6, TRG_volumes!$M55,0)</f>
        <v>0</v>
      </c>
      <c r="Z55" s="285">
        <f>IF(Z$11=$D$6, TRG_volumes!$J55*TRG_volumes!$K55,0)</f>
        <v>0</v>
      </c>
      <c r="AA55" s="285">
        <f>IF(AA$11=IF($D55=$A$5, $D$5, IF(OR($D55="ESV observed compliance", $D55 = $A$7),$D$7, $D$6)), SUMPRODUCT(TRG_volumes!$Q55:$U55,TRG_volumes!$Q$13:$U$13)+TRG_volumes!$O55,0)</f>
        <v>0</v>
      </c>
      <c r="AB55" s="286">
        <f>IF(AB$11=$D$6, TRG_volumes!$M55,0)</f>
        <v>0</v>
      </c>
      <c r="AC55" s="131"/>
      <c r="AD55" s="287">
        <f t="shared" si="28"/>
        <v>0</v>
      </c>
      <c r="AE55" s="287">
        <f t="shared" ca="1" si="28"/>
        <v>28043.371031709925</v>
      </c>
      <c r="AF55" s="287">
        <f t="shared" si="28"/>
        <v>0</v>
      </c>
      <c r="AG55" s="287">
        <f t="shared" si="28"/>
        <v>0</v>
      </c>
      <c r="AH55" s="287">
        <f t="shared" si="28"/>
        <v>0</v>
      </c>
      <c r="AI55" s="287">
        <f t="shared" si="28"/>
        <v>0</v>
      </c>
      <c r="AJ55" s="287">
        <f t="shared" si="28"/>
        <v>0</v>
      </c>
      <c r="AK55" s="131"/>
      <c r="AL55" s="287">
        <f t="shared" ca="1" si="29"/>
        <v>28043.371031709925</v>
      </c>
    </row>
    <row r="56" spans="1:16373">
      <c r="F56" s="12"/>
      <c r="G56" s="103"/>
      <c r="H56" s="18"/>
      <c r="I56" s="18"/>
      <c r="J56" s="103"/>
      <c r="K56" s="18"/>
      <c r="L56" s="18"/>
      <c r="M56" s="103"/>
      <c r="N56" s="18"/>
      <c r="O56" s="18"/>
      <c r="P56" s="103"/>
      <c r="Q56" s="18"/>
      <c r="R56" s="18"/>
      <c r="S56" s="103"/>
      <c r="T56" s="18"/>
      <c r="U56" s="18"/>
      <c r="V56" s="103"/>
      <c r="W56" s="18"/>
      <c r="X56" s="18"/>
      <c r="Y56" s="103"/>
      <c r="Z56" s="18"/>
      <c r="AA56" s="18"/>
      <c r="AB56" s="103"/>
      <c r="AD56" s="110"/>
      <c r="AE56" s="110"/>
      <c r="AF56" s="110"/>
      <c r="AG56" s="110"/>
      <c r="AH56" s="110"/>
      <c r="AI56" s="110"/>
      <c r="AJ56" s="110"/>
      <c r="AL56" s="110"/>
    </row>
    <row r="57" spans="1:16373">
      <c r="D57" s="272" t="s">
        <v>186</v>
      </c>
      <c r="F57" s="12"/>
      <c r="G57" s="103"/>
      <c r="H57" s="288">
        <f>IF(H$11=$D$6, TRG_volumes!$J57*TRG_volumes!$K57,0)</f>
        <v>0</v>
      </c>
      <c r="I57" s="285">
        <f>IF(I$11=IF($D57=$A$5, $D$5, IF(OR($D57="ESV observed compliance", $D57 = $A$7),$D$7, $D$6)), SUMPRODUCT(TRG_volumes!$Q57:$U57,TRG_volumes!$Q$13:$U$13)+TRG_volumes!$O57,0)</f>
        <v>0</v>
      </c>
      <c r="J57" s="286">
        <f>IF(J$11=$D$6, TRG_volumes!$M57,0)</f>
        <v>0</v>
      </c>
      <c r="K57" s="285">
        <f>IF(K$11=$D$6, TRG_volumes!$J57*TRG_volumes!$K57,0)</f>
        <v>372045.45207146299</v>
      </c>
      <c r="L57" s="285">
        <f ca="1">IF(L$11=IF($D57=$A$5, $D$5, IF(OR($D57="ESV observed compliance", $D57 = $A$7),$D$7, $D$6)), SUMPRODUCT(TRG_volumes!$Q57:$U57,TRG_volumes!$Q$13:$U$13)+TRG_volumes!$O57,0)</f>
        <v>0</v>
      </c>
      <c r="M57" s="286">
        <f>IF(M$11=$D$6, TRG_volumes!$M57,0)</f>
        <v>0</v>
      </c>
      <c r="N57" s="285">
        <f>IF(N$11=$D$6, TRG_volumes!$J57*TRG_volumes!$K57,0)</f>
        <v>0</v>
      </c>
      <c r="O57" s="285">
        <f>IF(O$11=IF($D57=$A$5, $D$5, IF(OR($D57="ESV observed compliance", $D57 = $A$7),$D$7, $D$6)), SUMPRODUCT(TRG_volumes!$Q57:$U57,TRG_volumes!$Q$13:$U$13)+TRG_volumes!$O57,0)</f>
        <v>0</v>
      </c>
      <c r="P57" s="286">
        <f>IF(P$11=$D$6, TRG_volumes!$M57,0)</f>
        <v>0</v>
      </c>
      <c r="Q57" s="285">
        <f>IF(Q$11=$D$6, TRG_volumes!$J57*TRG_volumes!$K57,0)</f>
        <v>0</v>
      </c>
      <c r="R57" s="285">
        <f>IF(R$11=IF($D57=$A$5, $D$5, IF(OR($D57="ESV observed compliance", $D57 = $A$7),$D$7, $D$6)), SUMPRODUCT(TRG_volumes!$Q57:$U57,TRG_volumes!$Q$13:$U$13)+TRG_volumes!$O57,0)</f>
        <v>0</v>
      </c>
      <c r="S57" s="286">
        <f>IF(S$11=$D$6, TRG_volumes!$M57,0)</f>
        <v>0</v>
      </c>
      <c r="T57" s="285">
        <f>IF(T$11=$D$6, TRG_volumes!$J57*TRG_volumes!$K57,0)</f>
        <v>0</v>
      </c>
      <c r="U57" s="285">
        <f>IF(U$11=IF($D57=$A$5, $D$5, IF(OR($D57="ESV observed compliance", $D57 = $A$7),$D$7, $D$6)), SUMPRODUCT(TRG_volumes!$Q57:$U57,TRG_volumes!$Q$13:$U$13)+TRG_volumes!$O57,0)</f>
        <v>0</v>
      </c>
      <c r="V57" s="286">
        <f>IF(V$11=$D$6, TRG_volumes!$M57,0)</f>
        <v>0</v>
      </c>
      <c r="W57" s="285">
        <f>IF(W$11=$D$6, TRG_volumes!$J57*TRG_volumes!$K57,0)</f>
        <v>0</v>
      </c>
      <c r="X57" s="285">
        <f>IF(X$11=IF($D57=$A$5, $D$5, IF(OR($D57="ESV observed compliance", $D57 = $A$7),$D$7, $D$6)), SUMPRODUCT(TRG_volumes!$Q57:$U57,TRG_volumes!$Q$13:$U$13)+TRG_volumes!$O57,0)</f>
        <v>0</v>
      </c>
      <c r="Y57" s="286">
        <f>IF(Y$11=$D$6, TRG_volumes!$M57,0)</f>
        <v>0</v>
      </c>
      <c r="Z57" s="285">
        <f>IF(Z$11=$D$6, TRG_volumes!$J57*TRG_volumes!$K57,0)</f>
        <v>0</v>
      </c>
      <c r="AA57" s="285">
        <f>IF(AA$11=IF($D57=$A$5, $D$5, IF(OR($D57="ESV observed compliance", $D57 = $A$7),$D$7, $D$6)), SUMPRODUCT(TRG_volumes!$Q57:$U57,TRG_volumes!$Q$13:$U$13)+TRG_volumes!$O57,0)</f>
        <v>0</v>
      </c>
      <c r="AB57" s="286">
        <f>IF(AB$11=$D$6, TRG_volumes!$M57,0)</f>
        <v>0</v>
      </c>
      <c r="AC57" s="131"/>
      <c r="AD57" s="287">
        <f t="shared" si="28"/>
        <v>0</v>
      </c>
      <c r="AE57" s="287">
        <f t="shared" ca="1" si="28"/>
        <v>372045.45207146299</v>
      </c>
      <c r="AF57" s="287">
        <f t="shared" si="28"/>
        <v>0</v>
      </c>
      <c r="AG57" s="287">
        <f t="shared" si="28"/>
        <v>0</v>
      </c>
      <c r="AH57" s="287">
        <f t="shared" si="28"/>
        <v>0</v>
      </c>
      <c r="AI57" s="287">
        <f t="shared" si="28"/>
        <v>0</v>
      </c>
      <c r="AJ57" s="287">
        <f t="shared" si="28"/>
        <v>0</v>
      </c>
      <c r="AK57" s="131"/>
      <c r="AL57" s="287">
        <f t="shared" ca="1" si="29"/>
        <v>372045.45207146299</v>
      </c>
    </row>
    <row r="58" spans="1:16373">
      <c r="D58" s="272" t="s">
        <v>114</v>
      </c>
      <c r="F58" s="12"/>
      <c r="G58" s="103"/>
      <c r="H58" s="288">
        <f>IF(H$11=$D$6, TRG_volumes!$J58*TRG_volumes!$K58,0)</f>
        <v>0</v>
      </c>
      <c r="I58" s="285">
        <f>IF(I$11=IF($D58=$A$5, $D$5, IF(OR($D58="ESV observed compliance", $D58 = $A$7),$D$7, $D$6)), SUMPRODUCT(TRG_volumes!$Q58:$U58,TRG_volumes!$Q$13:$U$13)+TRG_volumes!$O58,0)</f>
        <v>0</v>
      </c>
      <c r="J58" s="286">
        <f>IF(J$11=$D$6, TRG_volumes!$M58,0)</f>
        <v>0</v>
      </c>
      <c r="K58" s="285">
        <f>IF(K$11=$D$6, TRG_volumes!$J58*TRG_volumes!$K58,0)</f>
        <v>912389.06532542664</v>
      </c>
      <c r="L58" s="285">
        <f ca="1">IF(L$11=IF($D58=$A$5, $D$5, IF(OR($D58="ESV observed compliance", $D58 = $A$7),$D$7, $D$6)), SUMPRODUCT(TRG_volumes!$Q58:$U58,TRG_volumes!$Q$13:$U$13)+TRG_volumes!$O58,0)</f>
        <v>1781583.9009672634</v>
      </c>
      <c r="M58" s="286">
        <f>IF(M$11=$D$6, TRG_volumes!$M58,0)</f>
        <v>0</v>
      </c>
      <c r="N58" s="285">
        <f>IF(N$11=$D$6, TRG_volumes!$J58*TRG_volumes!$K58,0)</f>
        <v>0</v>
      </c>
      <c r="O58" s="285">
        <f>IF(O$11=IF($D58=$A$5, $D$5, IF(OR($D58="ESV observed compliance", $D58 = $A$7),$D$7, $D$6)), SUMPRODUCT(TRG_volumes!$Q58:$U58,TRG_volumes!$Q$13:$U$13)+TRG_volumes!$O58,0)</f>
        <v>0</v>
      </c>
      <c r="P58" s="286">
        <f>IF(P$11=$D$6, TRG_volumes!$M58,0)</f>
        <v>0</v>
      </c>
      <c r="Q58" s="285">
        <f>IF(Q$11=$D$6, TRG_volumes!$J58*TRG_volumes!$K58,0)</f>
        <v>0</v>
      </c>
      <c r="R58" s="285">
        <f>IF(R$11=IF($D58=$A$5, $D$5, IF(OR($D58="ESV observed compliance", $D58 = $A$7),$D$7, $D$6)), SUMPRODUCT(TRG_volumes!$Q58:$U58,TRG_volumes!$Q$13:$U$13)+TRG_volumes!$O58,0)</f>
        <v>0</v>
      </c>
      <c r="S58" s="286">
        <f>IF(S$11=$D$6, TRG_volumes!$M58,0)</f>
        <v>0</v>
      </c>
      <c r="T58" s="285">
        <f>IF(T$11=$D$6, TRG_volumes!$J58*TRG_volumes!$K58,0)</f>
        <v>0</v>
      </c>
      <c r="U58" s="285">
        <f>IF(U$11=IF($D58=$A$5, $D$5, IF(OR($D58="ESV observed compliance", $D58 = $A$7),$D$7, $D$6)), SUMPRODUCT(TRG_volumes!$Q58:$U58,TRG_volumes!$Q$13:$U$13)+TRG_volumes!$O58,0)</f>
        <v>0</v>
      </c>
      <c r="V58" s="286">
        <f>IF(V$11=$D$6, TRG_volumes!$M58,0)</f>
        <v>0</v>
      </c>
      <c r="W58" s="285">
        <f>IF(W$11=$D$6, TRG_volumes!$J58*TRG_volumes!$K58,0)</f>
        <v>0</v>
      </c>
      <c r="X58" s="285">
        <f>IF(X$11=IF($D58=$A$5, $D$5, IF(OR($D58="ESV observed compliance", $D58 = $A$7),$D$7, $D$6)), SUMPRODUCT(TRG_volumes!$Q58:$U58,TRG_volumes!$Q$13:$U$13)+TRG_volumes!$O58,0)</f>
        <v>0</v>
      </c>
      <c r="Y58" s="286">
        <f>IF(Y$11=$D$6, TRG_volumes!$M58,0)</f>
        <v>0</v>
      </c>
      <c r="Z58" s="285">
        <f>IF(Z$11=$D$6, TRG_volumes!$J58*TRG_volumes!$K58,0)</f>
        <v>0</v>
      </c>
      <c r="AA58" s="285">
        <f>IF(AA$11=IF($D58=$A$5, $D$5, IF(OR($D58="ESV observed compliance", $D58 = $A$7),$D$7, $D$6)), SUMPRODUCT(TRG_volumes!$Q58:$U58,TRG_volumes!$Q$13:$U$13)+TRG_volumes!$O58,0)</f>
        <v>0</v>
      </c>
      <c r="AB58" s="286">
        <f>IF(AB$11=$D$6, TRG_volumes!$M58,0)</f>
        <v>0</v>
      </c>
      <c r="AC58" s="131"/>
      <c r="AD58" s="287">
        <f t="shared" si="28"/>
        <v>0</v>
      </c>
      <c r="AE58" s="287">
        <f t="shared" ca="1" si="28"/>
        <v>2693972.96629269</v>
      </c>
      <c r="AF58" s="287">
        <f t="shared" si="28"/>
        <v>0</v>
      </c>
      <c r="AG58" s="287">
        <f t="shared" si="28"/>
        <v>0</v>
      </c>
      <c r="AH58" s="287">
        <f t="shared" si="28"/>
        <v>0</v>
      </c>
      <c r="AI58" s="287">
        <f t="shared" si="28"/>
        <v>0</v>
      </c>
      <c r="AJ58" s="287">
        <f t="shared" si="28"/>
        <v>0</v>
      </c>
      <c r="AK58" s="131"/>
      <c r="AL58" s="287">
        <f t="shared" ca="1" si="29"/>
        <v>2693972.96629269</v>
      </c>
    </row>
    <row r="59" spans="1:16373">
      <c r="D59" s="272" t="s">
        <v>18</v>
      </c>
      <c r="F59" s="12"/>
      <c r="G59" s="103"/>
      <c r="H59" s="288">
        <f>IF(H$11=$D$6, TRG_volumes!$J59*TRG_volumes!$K59,0)</f>
        <v>0</v>
      </c>
      <c r="I59" s="285">
        <f>IF(I$11=IF($D59=$A$5, $D$5, IF(OR($D59="ESV observed compliance", $D59 = $A$7),$D$7, $D$6)), SUMPRODUCT(TRG_volumes!$Q59:$U59,TRG_volumes!$Q$13:$U$13)+TRG_volumes!$O59,0)</f>
        <v>0</v>
      </c>
      <c r="J59" s="286">
        <f>IF(J$11=$D$6, TRG_volumes!$M59,0)</f>
        <v>0</v>
      </c>
      <c r="K59" s="285">
        <f>IF(K$11=$D$6, TRG_volumes!$J59*TRG_volumes!$K59,0)</f>
        <v>0</v>
      </c>
      <c r="L59" s="285">
        <f>IF(L$11=IF($D59=$A$5, $D$5, IF(OR($D59="ESV observed compliance", $D59 = $A$7),$D$7, $D$6)), SUMPRODUCT(TRG_volumes!$Q59:$U59,TRG_volumes!$Q$13:$U$13)+TRG_volumes!$O59,0)</f>
        <v>0</v>
      </c>
      <c r="M59" s="286">
        <f>IF(M$11=$D$6, TRG_volumes!$M59,0)</f>
        <v>0</v>
      </c>
      <c r="N59" s="285">
        <f>IF(N$11=$D$6, TRG_volumes!$J59*TRG_volumes!$K59,0)</f>
        <v>0</v>
      </c>
      <c r="O59" s="285">
        <f ca="1">IF(O$11=IF($D59=$A$5, $D$5, IF(OR($D59="ESV observed compliance", $D59 = $A$7),$D$7, $D$6)), SUMPRODUCT(TRG_volumes!$Q59:$U59,TRG_volumes!$Q$13:$U$13)+TRG_volumes!$O59,0)</f>
        <v>583008.09171631315</v>
      </c>
      <c r="P59" s="286">
        <f>IF(P$11=$D$6, TRG_volumes!$M59,0)</f>
        <v>0</v>
      </c>
      <c r="Q59" s="285">
        <f>IF(Q$11=$D$6, TRG_volumes!$J59*TRG_volumes!$K59,0)</f>
        <v>0</v>
      </c>
      <c r="R59" s="285">
        <f>IF(R$11=IF($D59=$A$5, $D$5, IF(OR($D59="ESV observed compliance", $D59 = $A$7),$D$7, $D$6)), SUMPRODUCT(TRG_volumes!$Q59:$U59,TRG_volumes!$Q$13:$U$13)+TRG_volumes!$O59,0)</f>
        <v>0</v>
      </c>
      <c r="S59" s="286">
        <f>IF(S$11=$D$6, TRG_volumes!$M59,0)</f>
        <v>0</v>
      </c>
      <c r="T59" s="285">
        <f>IF(T$11=$D$6, TRG_volumes!$J59*TRG_volumes!$K59,0)</f>
        <v>0</v>
      </c>
      <c r="U59" s="285">
        <f>IF(U$11=IF($D59=$A$5, $D$5, IF(OR($D59="ESV observed compliance", $D59 = $A$7),$D$7, $D$6)), SUMPRODUCT(TRG_volumes!$Q59:$U59,TRG_volumes!$Q$13:$U$13)+TRG_volumes!$O59,0)</f>
        <v>0</v>
      </c>
      <c r="V59" s="286">
        <f>IF(V$11=$D$6, TRG_volumes!$M59,0)</f>
        <v>0</v>
      </c>
      <c r="W59" s="285">
        <f>IF(W$11=$D$6, TRG_volumes!$J59*TRG_volumes!$K59,0)</f>
        <v>0</v>
      </c>
      <c r="X59" s="285">
        <f>IF(X$11=IF($D59=$A$5, $D$5, IF(OR($D59="ESV observed compliance", $D59 = $A$7),$D$7, $D$6)), SUMPRODUCT(TRG_volumes!$Q59:$U59,TRG_volumes!$Q$13:$U$13)+TRG_volumes!$O59,0)</f>
        <v>0</v>
      </c>
      <c r="Y59" s="286">
        <f>IF(Y$11=$D$6, TRG_volumes!$M59,0)</f>
        <v>0</v>
      </c>
      <c r="Z59" s="285">
        <f>IF(Z$11=$D$6, TRG_volumes!$J59*TRG_volumes!$K59,0)</f>
        <v>0</v>
      </c>
      <c r="AA59" s="285">
        <f>IF(AA$11=IF($D59=$A$5, $D$5, IF(OR($D59="ESV observed compliance", $D59 = $A$7),$D$7, $D$6)), SUMPRODUCT(TRG_volumes!$Q59:$U59,TRG_volumes!$Q$13:$U$13)+TRG_volumes!$O59,0)</f>
        <v>0</v>
      </c>
      <c r="AB59" s="286">
        <f>IF(AB$11=$D$6, TRG_volumes!$M59,0)</f>
        <v>0</v>
      </c>
      <c r="AC59" s="131"/>
      <c r="AD59" s="287">
        <f t="shared" si="28"/>
        <v>0</v>
      </c>
      <c r="AE59" s="287">
        <f t="shared" si="28"/>
        <v>0</v>
      </c>
      <c r="AF59" s="287">
        <f t="shared" ca="1" si="28"/>
        <v>583008.09171631315</v>
      </c>
      <c r="AG59" s="287">
        <f t="shared" si="28"/>
        <v>0</v>
      </c>
      <c r="AH59" s="287">
        <f t="shared" si="28"/>
        <v>0</v>
      </c>
      <c r="AI59" s="287">
        <f t="shared" si="28"/>
        <v>0</v>
      </c>
      <c r="AJ59" s="287">
        <f t="shared" si="28"/>
        <v>0</v>
      </c>
      <c r="AK59" s="131"/>
      <c r="AL59" s="287">
        <f t="shared" ca="1" si="29"/>
        <v>583008.09171631315</v>
      </c>
    </row>
    <row r="60" spans="1:16373">
      <c r="D60" s="272" t="s">
        <v>196</v>
      </c>
      <c r="F60" s="12"/>
      <c r="G60" s="103"/>
      <c r="H60" s="288">
        <f>IF(H$11=$D$6, TRG_volumes!$J60*TRG_volumes!$K60,0)</f>
        <v>0</v>
      </c>
      <c r="I60" s="285">
        <f>IF(I$11=IF($D60=$A$5, $D$5, IF(OR($D60="ESV observed compliance", $D60 = $A$7),$D$7, $D$6)), SUMPRODUCT(TRG_volumes!$Q60:$U60,TRG_volumes!$Q$13:$U$13)+TRG_volumes!$O60,0)</f>
        <v>0</v>
      </c>
      <c r="J60" s="286">
        <f>IF(J$11=$D$6, TRG_volumes!$M60,0)</f>
        <v>0</v>
      </c>
      <c r="K60" s="285">
        <f>IF(K$11=$D$6, TRG_volumes!$J60*TRG_volumes!$K60,0)</f>
        <v>0</v>
      </c>
      <c r="L60" s="285">
        <f>IF(L$11=IF($D60=$A$5, $D$5, IF(OR($D60="ESV observed compliance", $D60 = $A$7),$D$7, $D$6)), SUMPRODUCT(TRG_volumes!$Q60:$U60,TRG_volumes!$Q$13:$U$13)+TRG_volumes!$O60,0)</f>
        <v>0</v>
      </c>
      <c r="M60" s="286">
        <f>IF(M$11=$D$6, TRG_volumes!$M60,0)</f>
        <v>0</v>
      </c>
      <c r="N60" s="285">
        <f>IF(N$11=$D$6, TRG_volumes!$J60*TRG_volumes!$K60,0)</f>
        <v>0</v>
      </c>
      <c r="O60" s="285">
        <f ca="1">IF(O$11=IF($D60=$A$5, $D$5, IF(OR($D60="ESV observed compliance", $D60 = $A$7),$D$7, $D$6)), SUMPRODUCT(TRG_volumes!$Q60:$U60,TRG_volumes!$Q$13:$U$13)+TRG_volumes!$O60,0)</f>
        <v>44440</v>
      </c>
      <c r="P60" s="286">
        <f>IF(P$11=$D$6, TRG_volumes!$M60,0)</f>
        <v>0</v>
      </c>
      <c r="Q60" s="285">
        <f>IF(Q$11=$D$6, TRG_volumes!$J60*TRG_volumes!$K60,0)</f>
        <v>0</v>
      </c>
      <c r="R60" s="285">
        <f>IF(R$11=IF($D60=$A$5, $D$5, IF(OR($D60="ESV observed compliance", $D60 = $A$7),$D$7, $D$6)), SUMPRODUCT(TRG_volumes!$Q60:$U60,TRG_volumes!$Q$13:$U$13)+TRG_volumes!$O60,0)</f>
        <v>0</v>
      </c>
      <c r="S60" s="286">
        <f>IF(S$11=$D$6, TRG_volumes!$M60,0)</f>
        <v>0</v>
      </c>
      <c r="T60" s="285">
        <f>IF(T$11=$D$6, TRG_volumes!$J60*TRG_volumes!$K60,0)</f>
        <v>0</v>
      </c>
      <c r="U60" s="285">
        <f>IF(U$11=IF($D60=$A$5, $D$5, IF(OR($D60="ESV observed compliance", $D60 = $A$7),$D$7, $D$6)), SUMPRODUCT(TRG_volumes!$Q60:$U60,TRG_volumes!$Q$13:$U$13)+TRG_volumes!$O60,0)</f>
        <v>0</v>
      </c>
      <c r="V60" s="286">
        <f>IF(V$11=$D$6, TRG_volumes!$M60,0)</f>
        <v>0</v>
      </c>
      <c r="W60" s="285">
        <f>IF(W$11=$D$6, TRG_volumes!$J60*TRG_volumes!$K60,0)</f>
        <v>0</v>
      </c>
      <c r="X60" s="285">
        <f>IF(X$11=IF($D60=$A$5, $D$5, IF(OR($D60="ESV observed compliance", $D60 = $A$7),$D$7, $D$6)), SUMPRODUCT(TRG_volumes!$Q60:$U60,TRG_volumes!$Q$13:$U$13)+TRG_volumes!$O60,0)</f>
        <v>0</v>
      </c>
      <c r="Y60" s="286">
        <f>IF(Y$11=$D$6, TRG_volumes!$M60,0)</f>
        <v>0</v>
      </c>
      <c r="Z60" s="285">
        <f>IF(Z$11=$D$6, TRG_volumes!$J60*TRG_volumes!$K60,0)</f>
        <v>0</v>
      </c>
      <c r="AA60" s="285">
        <f>IF(AA$11=IF($D60=$A$5, $D$5, IF(OR($D60="ESV observed compliance", $D60 = $A$7),$D$7, $D$6)), SUMPRODUCT(TRG_volumes!$Q60:$U60,TRG_volumes!$Q$13:$U$13)+TRG_volumes!$O60,0)</f>
        <v>0</v>
      </c>
      <c r="AB60" s="286">
        <f>IF(AB$11=$D$6, TRG_volumes!$M60,0)</f>
        <v>0</v>
      </c>
      <c r="AC60" s="131"/>
      <c r="AD60" s="287">
        <f t="shared" si="28"/>
        <v>0</v>
      </c>
      <c r="AE60" s="287">
        <f t="shared" si="28"/>
        <v>0</v>
      </c>
      <c r="AF60" s="287">
        <f t="shared" ca="1" si="28"/>
        <v>44440</v>
      </c>
      <c r="AG60" s="287">
        <f t="shared" si="28"/>
        <v>0</v>
      </c>
      <c r="AH60" s="287">
        <f t="shared" si="28"/>
        <v>0</v>
      </c>
      <c r="AI60" s="287">
        <f t="shared" si="28"/>
        <v>0</v>
      </c>
      <c r="AJ60" s="287">
        <f t="shared" si="28"/>
        <v>0</v>
      </c>
      <c r="AK60" s="131"/>
      <c r="AL60" s="287">
        <f t="shared" ref="AL60" ca="1" si="30">SUM(AD60:AJ60)</f>
        <v>44440</v>
      </c>
    </row>
    <row r="61" spans="1:16373">
      <c r="D61" s="272" t="s">
        <v>69</v>
      </c>
      <c r="F61" s="12"/>
      <c r="G61" s="103"/>
      <c r="H61" s="288">
        <f>IF(H$11=$D$6, TRG_volumes!$J61*TRG_volumes!$K61,0)</f>
        <v>0</v>
      </c>
      <c r="I61" s="285">
        <f>IF(I$11=IF($D61=$A$5, $D$5, IF(OR($D61="ESV observed compliance", $D61 = $A$7),$D$7, $D$6)), SUMPRODUCT(TRG_volumes!$Q61:$U61,TRG_volumes!$Q$13:$U$13)+TRG_volumes!$O61,0)</f>
        <v>0</v>
      </c>
      <c r="J61" s="286">
        <f>IF(J$11=$D$6, TRG_volumes!$M61,0)</f>
        <v>0</v>
      </c>
      <c r="K61" s="285">
        <f>IF(K$11=$D$6, TRG_volumes!$J61*TRG_volumes!$K61,0)</f>
        <v>0</v>
      </c>
      <c r="L61" s="285">
        <f ca="1">IF(L$11=IF($D61=$A$5, $D$5, IF(OR($D61="ESV observed compliance", $D61 = $A$7),$D$7, $D$6)), SUMPRODUCT(TRG_volumes!$Q61:$U61,TRG_volumes!$Q$13:$U$13)+TRG_volumes!$O61,0)</f>
        <v>1199401.8221757098</v>
      </c>
      <c r="M61" s="286">
        <f>IF(M$11=$D$6, TRG_volumes!$M61,0)</f>
        <v>0</v>
      </c>
      <c r="N61" s="285">
        <f>IF(N$11=$D$6, TRG_volumes!$J61*TRG_volumes!$K61,0)</f>
        <v>0</v>
      </c>
      <c r="O61" s="285">
        <f>IF(O$11=IF($D61=$A$5, $D$5, IF(OR($D61="ESV observed compliance", $D61 = $A$7),$D$7, $D$6)), SUMPRODUCT(TRG_volumes!$Q61:$U61,TRG_volumes!$Q$13:$U$13)+TRG_volumes!$O61,0)</f>
        <v>0</v>
      </c>
      <c r="P61" s="286">
        <f>IF(P$11=$D$6, TRG_volumes!$M61,0)</f>
        <v>0</v>
      </c>
      <c r="Q61" s="285">
        <f>IF(Q$11=$D$6, TRG_volumes!$J61*TRG_volumes!$K61,0)</f>
        <v>0</v>
      </c>
      <c r="R61" s="285">
        <f>IF(R$11=IF($D61=$A$5, $D$5, IF(OR($D61="ESV observed compliance", $D61 = $A$7),$D$7, $D$6)), SUMPRODUCT(TRG_volumes!$Q61:$U61,TRG_volumes!$Q$13:$U$13)+TRG_volumes!$O61,0)</f>
        <v>0</v>
      </c>
      <c r="S61" s="286">
        <f>IF(S$11=$D$6, TRG_volumes!$M61,0)</f>
        <v>0</v>
      </c>
      <c r="T61" s="285">
        <f>IF(T$11=$D$6, TRG_volumes!$J61*TRG_volumes!$K61,0)</f>
        <v>0</v>
      </c>
      <c r="U61" s="285">
        <f>IF(U$11=IF($D61=$A$5, $D$5, IF(OR($D61="ESV observed compliance", $D61 = $A$7),$D$7, $D$6)), SUMPRODUCT(TRG_volumes!$Q61:$U61,TRG_volumes!$Q$13:$U$13)+TRG_volumes!$O61,0)</f>
        <v>0</v>
      </c>
      <c r="V61" s="286">
        <f>IF(V$11=$D$6, TRG_volumes!$M61,0)</f>
        <v>0</v>
      </c>
      <c r="W61" s="285">
        <f>IF(W$11=$D$6, TRG_volumes!$J61*TRG_volumes!$K61,0)</f>
        <v>0</v>
      </c>
      <c r="X61" s="285">
        <f>IF(X$11=IF($D61=$A$5, $D$5, IF(OR($D61="ESV observed compliance", $D61 = $A$7),$D$7, $D$6)), SUMPRODUCT(TRG_volumes!$Q61:$U61,TRG_volumes!$Q$13:$U$13)+TRG_volumes!$O61,0)</f>
        <v>0</v>
      </c>
      <c r="Y61" s="286">
        <f>IF(Y$11=$D$6, TRG_volumes!$M61,0)</f>
        <v>0</v>
      </c>
      <c r="Z61" s="285">
        <f>IF(Z$11=$D$6, TRG_volumes!$J61*TRG_volumes!$K61,0)</f>
        <v>0</v>
      </c>
      <c r="AA61" s="285">
        <f>IF(AA$11=IF($D61=$A$5, $D$5, IF(OR($D61="ESV observed compliance", $D61 = $A$7),$D$7, $D$6)), SUMPRODUCT(TRG_volumes!$Q61:$U61,TRG_volumes!$Q$13:$U$13)+TRG_volumes!$O61,0)</f>
        <v>0</v>
      </c>
      <c r="AB61" s="286">
        <f>IF(AB$11=$D$6, TRG_volumes!$M61,0)</f>
        <v>0</v>
      </c>
      <c r="AC61" s="131"/>
      <c r="AD61" s="287">
        <f t="shared" si="28"/>
        <v>0</v>
      </c>
      <c r="AE61" s="287">
        <f t="shared" ca="1" si="28"/>
        <v>1199401.8221757098</v>
      </c>
      <c r="AF61" s="287">
        <f t="shared" si="28"/>
        <v>0</v>
      </c>
      <c r="AG61" s="287">
        <f t="shared" si="28"/>
        <v>0</v>
      </c>
      <c r="AH61" s="287">
        <f t="shared" si="28"/>
        <v>0</v>
      </c>
      <c r="AI61" s="287">
        <f t="shared" si="28"/>
        <v>0</v>
      </c>
      <c r="AJ61" s="287">
        <f t="shared" si="28"/>
        <v>0</v>
      </c>
      <c r="AK61" s="131"/>
      <c r="AL61" s="287">
        <f t="shared" ca="1" si="29"/>
        <v>1199401.8221757098</v>
      </c>
    </row>
    <row r="62" spans="1:16373">
      <c r="F62" s="12"/>
      <c r="G62" s="103"/>
      <c r="H62" s="18"/>
      <c r="I62" s="18"/>
      <c r="J62" s="103"/>
      <c r="K62" s="18"/>
      <c r="L62" s="18"/>
      <c r="M62" s="103"/>
      <c r="N62" s="18"/>
      <c r="O62" s="18"/>
      <c r="P62" s="103"/>
      <c r="Q62" s="18"/>
      <c r="R62" s="18"/>
      <c r="S62" s="103"/>
      <c r="T62" s="18"/>
      <c r="U62" s="18"/>
      <c r="V62" s="103"/>
      <c r="W62" s="18"/>
      <c r="X62" s="18"/>
      <c r="Y62" s="103"/>
      <c r="Z62" s="18"/>
      <c r="AA62" s="18"/>
      <c r="AB62" s="103"/>
      <c r="AD62" s="109"/>
      <c r="AE62" s="109"/>
      <c r="AF62" s="109"/>
      <c r="AG62" s="109"/>
      <c r="AH62" s="109"/>
      <c r="AI62" s="109"/>
      <c r="AJ62" s="109"/>
      <c r="AL62" s="109"/>
    </row>
    <row r="63" spans="1:16373" s="8" customFormat="1" ht="15.75">
      <c r="A63" s="6"/>
      <c r="B63" s="9" t="s">
        <v>15</v>
      </c>
      <c r="C63" s="10"/>
      <c r="D63" s="265"/>
      <c r="E63" s="265"/>
      <c r="F63" s="12"/>
      <c r="G63" s="105"/>
      <c r="H63" s="18"/>
      <c r="I63" s="18"/>
      <c r="J63" s="105"/>
      <c r="K63" s="18"/>
      <c r="L63" s="18"/>
      <c r="M63" s="105"/>
      <c r="N63" s="18"/>
      <c r="O63" s="18"/>
      <c r="P63" s="105"/>
      <c r="Q63" s="18"/>
      <c r="R63" s="18"/>
      <c r="S63" s="105"/>
      <c r="T63" s="18"/>
      <c r="U63" s="18"/>
      <c r="V63" s="105"/>
      <c r="W63" s="18"/>
      <c r="X63" s="18"/>
      <c r="Y63" s="105"/>
      <c r="Z63" s="18"/>
      <c r="AA63" s="18"/>
      <c r="AB63" s="105"/>
      <c r="AC63" s="265"/>
      <c r="AD63" s="112"/>
      <c r="AE63" s="112"/>
      <c r="AF63" s="112"/>
      <c r="AG63" s="112"/>
      <c r="AH63" s="112"/>
      <c r="AI63" s="112"/>
      <c r="AJ63" s="112"/>
      <c r="AK63" s="265"/>
      <c r="AL63" s="112"/>
      <c r="AM63" s="265"/>
      <c r="AN63" s="265"/>
      <c r="AO63" s="265"/>
      <c r="AP63" s="265"/>
      <c r="AQ63" s="265"/>
      <c r="AR63" s="265"/>
      <c r="AS63" s="265"/>
      <c r="AT63" s="265"/>
      <c r="AU63" s="265"/>
      <c r="AV63" s="265"/>
      <c r="AW63" s="265"/>
      <c r="AX63" s="265"/>
      <c r="AY63" s="265"/>
      <c r="AZ63" s="265"/>
      <c r="BA63" s="265"/>
      <c r="BB63" s="265"/>
      <c r="BC63" s="265"/>
      <c r="BD63" s="265"/>
      <c r="BE63" s="265"/>
      <c r="BF63" s="265"/>
      <c r="BG63" s="265"/>
      <c r="BH63" s="265"/>
      <c r="BI63" s="265"/>
      <c r="BJ63" s="265"/>
      <c r="BK63" s="265"/>
      <c r="BL63" s="265"/>
      <c r="BM63" s="265"/>
      <c r="BN63" s="265"/>
      <c r="BO63" s="265"/>
      <c r="BP63" s="265"/>
      <c r="BQ63" s="265"/>
      <c r="BR63" s="265"/>
      <c r="BS63" s="265"/>
      <c r="BT63" s="265"/>
      <c r="BU63" s="265"/>
      <c r="BV63" s="265"/>
      <c r="BW63" s="265"/>
      <c r="BX63" s="265"/>
      <c r="BY63" s="265"/>
      <c r="BZ63" s="265"/>
      <c r="CA63" s="265"/>
      <c r="CB63" s="265"/>
      <c r="CC63" s="265"/>
      <c r="CD63" s="265"/>
      <c r="CE63" s="265"/>
      <c r="CF63" s="265"/>
      <c r="CG63" s="265"/>
      <c r="CH63" s="265"/>
      <c r="CI63" s="265"/>
      <c r="CJ63" s="265"/>
      <c r="CK63" s="265"/>
      <c r="CL63" s="265"/>
      <c r="CM63" s="265"/>
      <c r="CN63" s="265"/>
      <c r="CO63" s="265"/>
      <c r="CP63" s="265"/>
      <c r="CQ63" s="265"/>
      <c r="CR63" s="265"/>
      <c r="CS63" s="265"/>
      <c r="CT63" s="265"/>
      <c r="CU63" s="265"/>
      <c r="CV63" s="265"/>
      <c r="CW63" s="265"/>
      <c r="CX63" s="265"/>
      <c r="CY63" s="265"/>
      <c r="CZ63" s="265"/>
      <c r="DA63" s="265"/>
      <c r="DB63" s="265"/>
      <c r="DC63" s="265"/>
      <c r="DD63" s="265"/>
      <c r="DE63" s="265"/>
      <c r="DF63" s="265"/>
      <c r="DG63" s="265"/>
      <c r="DH63" s="265"/>
      <c r="DI63" s="265"/>
      <c r="DJ63" s="265"/>
      <c r="DK63" s="265"/>
      <c r="DL63" s="265"/>
      <c r="DM63" s="265"/>
      <c r="DN63" s="265"/>
      <c r="DO63" s="265"/>
      <c r="DP63" s="265"/>
      <c r="DQ63" s="265"/>
      <c r="DR63" s="265"/>
      <c r="DS63" s="265"/>
      <c r="DT63" s="265"/>
      <c r="DU63" s="265"/>
      <c r="DV63" s="265"/>
      <c r="DW63" s="265"/>
      <c r="DX63" s="265"/>
      <c r="DY63" s="265"/>
      <c r="DZ63" s="265"/>
      <c r="EA63" s="265"/>
      <c r="EB63" s="265"/>
      <c r="EC63" s="265"/>
      <c r="ED63" s="265"/>
      <c r="EE63" s="265"/>
      <c r="EF63" s="265"/>
      <c r="EG63" s="265"/>
      <c r="EH63" s="265"/>
      <c r="EI63" s="265"/>
      <c r="EJ63" s="265"/>
      <c r="EK63" s="265"/>
      <c r="EL63" s="265"/>
      <c r="EM63" s="265"/>
      <c r="EN63" s="265"/>
      <c r="EO63" s="265"/>
      <c r="EP63" s="265"/>
      <c r="EQ63" s="265"/>
      <c r="ER63" s="265"/>
      <c r="ES63" s="265"/>
      <c r="ET63" s="265"/>
      <c r="EU63" s="265"/>
      <c r="EV63" s="265"/>
      <c r="EW63" s="265"/>
      <c r="EX63" s="265"/>
      <c r="EY63" s="265"/>
      <c r="EZ63" s="265"/>
      <c r="FA63" s="265"/>
      <c r="FB63" s="265"/>
      <c r="FC63" s="265"/>
      <c r="FD63" s="265"/>
      <c r="FE63" s="265"/>
      <c r="FF63" s="265"/>
      <c r="FG63" s="265"/>
      <c r="FH63" s="265"/>
      <c r="FI63" s="265"/>
      <c r="FJ63" s="265"/>
      <c r="FK63" s="265"/>
      <c r="FL63" s="265"/>
      <c r="FM63" s="265"/>
      <c r="FN63" s="265"/>
      <c r="FO63" s="265"/>
      <c r="FP63" s="265"/>
      <c r="FQ63" s="265"/>
      <c r="FR63" s="265"/>
      <c r="FS63" s="265"/>
      <c r="FT63" s="265"/>
      <c r="FU63" s="265"/>
      <c r="FV63" s="265"/>
      <c r="FW63" s="265"/>
      <c r="FX63" s="265"/>
      <c r="FY63" s="265"/>
      <c r="FZ63" s="265"/>
      <c r="GA63" s="265"/>
      <c r="GB63" s="265"/>
      <c r="GC63" s="265"/>
      <c r="GD63" s="265"/>
      <c r="GE63" s="265"/>
      <c r="GF63" s="265"/>
      <c r="GG63" s="265"/>
      <c r="GH63" s="265"/>
      <c r="GI63" s="265"/>
      <c r="GJ63" s="265"/>
      <c r="GK63" s="265"/>
      <c r="GL63" s="265"/>
      <c r="GM63" s="265"/>
      <c r="GN63" s="265"/>
      <c r="GO63" s="265"/>
      <c r="GP63" s="265"/>
      <c r="GQ63" s="265"/>
      <c r="GR63" s="265"/>
      <c r="GS63" s="265"/>
      <c r="GT63" s="265"/>
      <c r="GU63" s="265"/>
      <c r="GV63" s="265"/>
      <c r="GW63" s="265"/>
      <c r="GX63" s="265"/>
      <c r="GY63" s="265"/>
      <c r="GZ63" s="265"/>
      <c r="HA63" s="265"/>
      <c r="HB63" s="265"/>
      <c r="HC63" s="265"/>
      <c r="HD63" s="265"/>
      <c r="HE63" s="265"/>
      <c r="HF63" s="265"/>
      <c r="HG63" s="265"/>
      <c r="HH63" s="265"/>
      <c r="HI63" s="265"/>
      <c r="HJ63" s="265"/>
      <c r="HK63" s="265"/>
      <c r="HL63" s="265"/>
      <c r="HM63" s="265"/>
      <c r="HN63" s="265"/>
      <c r="HO63" s="265"/>
      <c r="HP63" s="265"/>
      <c r="HQ63" s="265"/>
      <c r="HR63" s="265"/>
      <c r="HS63" s="265"/>
      <c r="HT63" s="265"/>
      <c r="HU63" s="265"/>
      <c r="HV63" s="265"/>
      <c r="HW63" s="265"/>
      <c r="HX63" s="265"/>
      <c r="HY63" s="265"/>
      <c r="HZ63" s="265"/>
      <c r="IA63" s="265"/>
      <c r="IB63" s="265"/>
      <c r="IC63" s="265"/>
      <c r="ID63" s="265"/>
      <c r="IE63" s="265"/>
      <c r="IF63" s="265"/>
      <c r="IG63" s="265"/>
      <c r="IH63" s="265"/>
      <c r="II63" s="265"/>
      <c r="IJ63" s="265"/>
      <c r="IK63" s="265"/>
      <c r="IL63" s="265"/>
      <c r="IM63" s="265"/>
      <c r="IN63" s="265"/>
      <c r="IO63" s="265"/>
      <c r="IP63" s="265"/>
      <c r="IQ63" s="265"/>
      <c r="IR63" s="265"/>
      <c r="IS63" s="265"/>
      <c r="IT63" s="265"/>
      <c r="IU63" s="265"/>
      <c r="IV63" s="265"/>
      <c r="IW63" s="265"/>
      <c r="IX63" s="265"/>
      <c r="IY63" s="265"/>
      <c r="IZ63" s="265"/>
      <c r="JA63" s="265"/>
      <c r="JB63" s="265"/>
      <c r="JC63" s="265"/>
      <c r="JD63" s="265"/>
      <c r="JE63" s="265"/>
      <c r="JF63" s="265"/>
      <c r="JG63" s="265"/>
      <c r="JH63" s="265"/>
      <c r="JI63" s="265"/>
      <c r="JJ63" s="265"/>
      <c r="JK63" s="265"/>
      <c r="JL63" s="265"/>
      <c r="JM63" s="265"/>
      <c r="JN63" s="265"/>
      <c r="JO63" s="265"/>
      <c r="JP63" s="265"/>
      <c r="JQ63" s="265"/>
      <c r="JR63" s="265"/>
      <c r="JS63" s="265"/>
      <c r="JT63" s="265"/>
      <c r="JU63" s="265"/>
      <c r="JV63" s="265"/>
      <c r="JW63" s="265"/>
      <c r="JX63" s="265"/>
      <c r="JY63" s="265"/>
      <c r="JZ63" s="265"/>
      <c r="KA63" s="265"/>
      <c r="KB63" s="265"/>
      <c r="KC63" s="265"/>
      <c r="KD63" s="265"/>
      <c r="KE63" s="265"/>
      <c r="KF63" s="265"/>
      <c r="KG63" s="265"/>
      <c r="KH63" s="265"/>
      <c r="KI63" s="265"/>
      <c r="KJ63" s="265"/>
      <c r="KK63" s="265"/>
      <c r="KL63" s="265"/>
      <c r="KM63" s="265"/>
      <c r="KN63" s="265"/>
      <c r="KO63" s="265"/>
      <c r="KP63" s="265"/>
      <c r="KQ63" s="265"/>
      <c r="KR63" s="265"/>
      <c r="KS63" s="265"/>
      <c r="KT63" s="265"/>
      <c r="KU63" s="265"/>
      <c r="KV63" s="265"/>
      <c r="KW63" s="265"/>
      <c r="KX63" s="265"/>
      <c r="KY63" s="265"/>
      <c r="KZ63" s="265"/>
      <c r="LA63" s="265"/>
      <c r="LB63" s="265"/>
      <c r="LC63" s="265"/>
      <c r="LD63" s="265"/>
      <c r="LE63" s="265"/>
      <c r="LF63" s="265"/>
      <c r="LG63" s="265"/>
      <c r="LH63" s="265"/>
      <c r="LI63" s="265"/>
      <c r="LJ63" s="265"/>
      <c r="LK63" s="265"/>
      <c r="LL63" s="265"/>
      <c r="LM63" s="265"/>
      <c r="LN63" s="265"/>
      <c r="LO63" s="265"/>
      <c r="LP63" s="265"/>
      <c r="LQ63" s="265"/>
      <c r="LR63" s="265"/>
      <c r="LS63" s="265"/>
      <c r="LT63" s="265"/>
      <c r="LU63" s="265"/>
      <c r="LV63" s="265"/>
      <c r="LW63" s="265"/>
      <c r="LX63" s="265"/>
      <c r="LY63" s="265"/>
      <c r="LZ63" s="265"/>
      <c r="MA63" s="265"/>
      <c r="MB63" s="265"/>
      <c r="MC63" s="265"/>
      <c r="MD63" s="265"/>
      <c r="ME63" s="265"/>
      <c r="MF63" s="265"/>
      <c r="MG63" s="265"/>
      <c r="MH63" s="265"/>
      <c r="MI63" s="265"/>
      <c r="MJ63" s="265"/>
      <c r="MK63" s="265"/>
      <c r="ML63" s="265"/>
      <c r="MM63" s="265"/>
      <c r="MN63" s="265"/>
      <c r="MO63" s="265"/>
      <c r="MP63" s="265"/>
      <c r="MQ63" s="265"/>
      <c r="MR63" s="265"/>
      <c r="MS63" s="265"/>
      <c r="MT63" s="265"/>
      <c r="MU63" s="265"/>
      <c r="MV63" s="265"/>
      <c r="MW63" s="265"/>
      <c r="MX63" s="265"/>
      <c r="MY63" s="265"/>
      <c r="MZ63" s="265"/>
      <c r="NA63" s="265"/>
      <c r="NB63" s="265"/>
      <c r="NC63" s="265"/>
      <c r="ND63" s="265"/>
      <c r="NE63" s="265"/>
      <c r="NF63" s="265"/>
      <c r="NG63" s="265"/>
      <c r="NH63" s="265"/>
      <c r="NI63" s="265"/>
      <c r="NJ63" s="265"/>
      <c r="NK63" s="265"/>
      <c r="NL63" s="265"/>
      <c r="NM63" s="265"/>
      <c r="NN63" s="265"/>
      <c r="NO63" s="265"/>
      <c r="NP63" s="265"/>
      <c r="NQ63" s="265"/>
      <c r="NR63" s="265"/>
      <c r="NS63" s="265"/>
      <c r="NT63" s="265"/>
      <c r="NU63" s="265"/>
      <c r="NV63" s="265"/>
      <c r="NW63" s="265"/>
      <c r="NX63" s="265"/>
      <c r="NY63" s="265"/>
      <c r="NZ63" s="265"/>
      <c r="OA63" s="265"/>
      <c r="OB63" s="265"/>
      <c r="OC63" s="265"/>
      <c r="OD63" s="265"/>
      <c r="OE63" s="265"/>
      <c r="OF63" s="265"/>
      <c r="OG63" s="265"/>
      <c r="OH63" s="265"/>
      <c r="OI63" s="265"/>
      <c r="OJ63" s="265"/>
      <c r="OK63" s="265"/>
      <c r="OL63" s="265"/>
      <c r="OM63" s="265"/>
      <c r="ON63" s="265"/>
      <c r="OO63" s="265"/>
      <c r="OP63" s="265"/>
      <c r="OQ63" s="265"/>
      <c r="OR63" s="265"/>
      <c r="OS63" s="265"/>
      <c r="OT63" s="265"/>
      <c r="OU63" s="265"/>
      <c r="OV63" s="265"/>
      <c r="OW63" s="265"/>
      <c r="OX63" s="265"/>
      <c r="OY63" s="265"/>
      <c r="OZ63" s="265"/>
      <c r="PA63" s="265"/>
      <c r="PB63" s="265"/>
      <c r="PC63" s="265"/>
      <c r="PD63" s="265"/>
      <c r="PE63" s="265"/>
      <c r="PF63" s="265"/>
      <c r="PG63" s="265"/>
      <c r="PH63" s="265"/>
      <c r="PI63" s="265"/>
      <c r="PJ63" s="265"/>
      <c r="PK63" s="265"/>
      <c r="PL63" s="265"/>
      <c r="PM63" s="265"/>
      <c r="PN63" s="265"/>
      <c r="PO63" s="265"/>
      <c r="PP63" s="265"/>
      <c r="PQ63" s="265"/>
      <c r="PR63" s="265"/>
      <c r="PS63" s="265"/>
      <c r="PT63" s="265"/>
      <c r="PU63" s="265"/>
      <c r="PV63" s="265"/>
      <c r="PW63" s="265"/>
      <c r="PX63" s="265"/>
      <c r="PY63" s="265"/>
      <c r="PZ63" s="265"/>
      <c r="QA63" s="265"/>
      <c r="QB63" s="265"/>
      <c r="QC63" s="265"/>
      <c r="QD63" s="265"/>
      <c r="QE63" s="265"/>
      <c r="QF63" s="265"/>
      <c r="QG63" s="265"/>
      <c r="QH63" s="265"/>
      <c r="QI63" s="265"/>
      <c r="QJ63" s="265"/>
      <c r="QK63" s="265"/>
      <c r="QL63" s="265"/>
      <c r="QM63" s="265"/>
      <c r="QN63" s="265"/>
      <c r="QO63" s="265"/>
      <c r="QP63" s="265"/>
      <c r="QQ63" s="265"/>
      <c r="QR63" s="265"/>
      <c r="QS63" s="265"/>
      <c r="QT63" s="265"/>
      <c r="QU63" s="265"/>
      <c r="QV63" s="265"/>
      <c r="QW63" s="265"/>
      <c r="QX63" s="265"/>
      <c r="QY63" s="265"/>
      <c r="QZ63" s="265"/>
      <c r="RA63" s="265"/>
      <c r="RB63" s="265"/>
      <c r="RC63" s="265"/>
      <c r="RD63" s="265"/>
      <c r="RE63" s="265"/>
      <c r="RF63" s="265"/>
      <c r="RG63" s="265"/>
      <c r="RH63" s="265"/>
      <c r="RI63" s="265"/>
      <c r="RJ63" s="265"/>
      <c r="RK63" s="265"/>
      <c r="RL63" s="265"/>
      <c r="RM63" s="265"/>
      <c r="RN63" s="265"/>
      <c r="RO63" s="265"/>
      <c r="RP63" s="265"/>
      <c r="RQ63" s="265"/>
      <c r="RR63" s="265"/>
      <c r="RS63" s="265"/>
      <c r="RT63" s="265"/>
      <c r="RU63" s="265"/>
      <c r="RV63" s="265"/>
      <c r="RW63" s="265"/>
      <c r="RX63" s="265"/>
      <c r="RY63" s="265"/>
      <c r="RZ63" s="265"/>
      <c r="SA63" s="265"/>
      <c r="SB63" s="265"/>
      <c r="SC63" s="265"/>
      <c r="SD63" s="265"/>
      <c r="SE63" s="265"/>
      <c r="SF63" s="265"/>
      <c r="SG63" s="265"/>
      <c r="SH63" s="265"/>
      <c r="SI63" s="265"/>
      <c r="SJ63" s="265"/>
      <c r="SK63" s="265"/>
      <c r="SL63" s="265"/>
      <c r="SM63" s="265"/>
      <c r="SN63" s="265"/>
      <c r="SO63" s="265"/>
      <c r="SP63" s="265"/>
      <c r="SQ63" s="265"/>
      <c r="SR63" s="265"/>
      <c r="SS63" s="265"/>
      <c r="ST63" s="265"/>
      <c r="SU63" s="265"/>
      <c r="SV63" s="265"/>
      <c r="SW63" s="265"/>
      <c r="SX63" s="265"/>
      <c r="SY63" s="265"/>
      <c r="SZ63" s="265"/>
      <c r="TA63" s="265"/>
      <c r="TB63" s="265"/>
      <c r="TC63" s="265"/>
      <c r="TD63" s="265"/>
      <c r="TE63" s="265"/>
      <c r="TF63" s="265"/>
      <c r="TG63" s="265"/>
      <c r="TH63" s="265"/>
      <c r="TI63" s="265"/>
      <c r="TJ63" s="265"/>
      <c r="TK63" s="265"/>
      <c r="TL63" s="265"/>
      <c r="TM63" s="265"/>
      <c r="TN63" s="265"/>
      <c r="TO63" s="265"/>
      <c r="TP63" s="265"/>
      <c r="TQ63" s="265"/>
      <c r="TR63" s="265"/>
      <c r="TS63" s="265"/>
      <c r="TT63" s="265"/>
      <c r="TU63" s="265"/>
      <c r="TV63" s="265"/>
      <c r="TW63" s="265"/>
      <c r="TX63" s="265"/>
      <c r="TY63" s="265"/>
      <c r="TZ63" s="265"/>
      <c r="UA63" s="265"/>
      <c r="UB63" s="265"/>
      <c r="UC63" s="265"/>
      <c r="UD63" s="265"/>
      <c r="UE63" s="265"/>
      <c r="UF63" s="265"/>
      <c r="UG63" s="265"/>
      <c r="UH63" s="265"/>
      <c r="UI63" s="265"/>
      <c r="UJ63" s="265"/>
      <c r="UK63" s="265"/>
      <c r="UL63" s="265"/>
      <c r="UM63" s="265"/>
      <c r="UN63" s="265"/>
      <c r="UO63" s="265"/>
      <c r="UP63" s="265"/>
      <c r="UQ63" s="265"/>
      <c r="UR63" s="265"/>
      <c r="US63" s="265"/>
      <c r="UT63" s="265"/>
      <c r="UU63" s="265"/>
      <c r="UV63" s="265"/>
      <c r="UW63" s="265"/>
      <c r="UX63" s="265"/>
      <c r="UY63" s="265"/>
      <c r="UZ63" s="265"/>
      <c r="VA63" s="265"/>
      <c r="VB63" s="265"/>
      <c r="VC63" s="265"/>
      <c r="VD63" s="265"/>
      <c r="VE63" s="265"/>
      <c r="VF63" s="265"/>
      <c r="VG63" s="265"/>
      <c r="VH63" s="265"/>
      <c r="VI63" s="265"/>
      <c r="VJ63" s="265"/>
      <c r="VK63" s="265"/>
      <c r="VL63" s="265"/>
      <c r="VM63" s="265"/>
      <c r="VN63" s="265"/>
      <c r="VO63" s="265"/>
      <c r="VP63" s="265"/>
      <c r="VQ63" s="265"/>
      <c r="VR63" s="265"/>
      <c r="VS63" s="265"/>
      <c r="VT63" s="265"/>
      <c r="VU63" s="265"/>
      <c r="VV63" s="265"/>
      <c r="VW63" s="265"/>
      <c r="VX63" s="265"/>
      <c r="VY63" s="265"/>
      <c r="VZ63" s="265"/>
      <c r="WA63" s="265"/>
      <c r="WB63" s="265"/>
      <c r="WC63" s="265"/>
      <c r="WD63" s="265"/>
      <c r="WE63" s="265"/>
      <c r="WF63" s="265"/>
      <c r="WG63" s="265"/>
      <c r="WH63" s="265"/>
      <c r="WI63" s="265"/>
      <c r="WJ63" s="265"/>
      <c r="WK63" s="265"/>
      <c r="WL63" s="265"/>
      <c r="WM63" s="265"/>
      <c r="WN63" s="265"/>
      <c r="WO63" s="265"/>
      <c r="WP63" s="265"/>
      <c r="WQ63" s="265"/>
      <c r="WR63" s="265"/>
      <c r="WS63" s="265"/>
      <c r="WT63" s="265"/>
      <c r="WU63" s="265"/>
      <c r="WV63" s="265"/>
      <c r="WW63" s="265"/>
      <c r="WX63" s="265"/>
      <c r="WY63" s="265"/>
      <c r="WZ63" s="265"/>
      <c r="XA63" s="265"/>
      <c r="XB63" s="265"/>
      <c r="XC63" s="265"/>
      <c r="XD63" s="265"/>
      <c r="XE63" s="265"/>
      <c r="XF63" s="265"/>
      <c r="XG63" s="265"/>
      <c r="XH63" s="265"/>
      <c r="XI63" s="265"/>
      <c r="XJ63" s="265"/>
      <c r="XK63" s="265"/>
      <c r="XL63" s="265"/>
      <c r="XM63" s="265"/>
      <c r="XN63" s="265"/>
      <c r="XO63" s="265"/>
      <c r="XP63" s="265"/>
      <c r="XQ63" s="265"/>
      <c r="XR63" s="265"/>
      <c r="XS63" s="265"/>
      <c r="XT63" s="265"/>
      <c r="XU63" s="265"/>
      <c r="XV63" s="265"/>
      <c r="XW63" s="265"/>
      <c r="XX63" s="265"/>
      <c r="XY63" s="265"/>
      <c r="XZ63" s="265"/>
      <c r="YA63" s="265"/>
      <c r="YB63" s="265"/>
      <c r="YC63" s="265"/>
      <c r="YD63" s="265"/>
      <c r="YE63" s="265"/>
      <c r="YF63" s="265"/>
      <c r="YG63" s="265"/>
      <c r="YH63" s="265"/>
      <c r="YI63" s="265"/>
      <c r="YJ63" s="265"/>
      <c r="YK63" s="265"/>
      <c r="YL63" s="265"/>
      <c r="YM63" s="265"/>
      <c r="YN63" s="265"/>
      <c r="YO63" s="265"/>
      <c r="YP63" s="265"/>
      <c r="YQ63" s="265"/>
      <c r="YR63" s="265"/>
      <c r="YS63" s="265"/>
      <c r="YT63" s="265"/>
      <c r="YU63" s="265"/>
      <c r="YV63" s="265"/>
      <c r="YW63" s="265"/>
      <c r="YX63" s="265"/>
      <c r="YY63" s="265"/>
      <c r="YZ63" s="265"/>
      <c r="ZA63" s="265"/>
      <c r="ZB63" s="265"/>
      <c r="ZC63" s="265"/>
      <c r="ZD63" s="265"/>
      <c r="ZE63" s="265"/>
      <c r="ZF63" s="265"/>
      <c r="ZG63" s="265"/>
      <c r="ZH63" s="265"/>
      <c r="ZI63" s="265"/>
      <c r="ZJ63" s="265"/>
      <c r="ZK63" s="265"/>
      <c r="ZL63" s="265"/>
      <c r="ZM63" s="265"/>
      <c r="ZN63" s="265"/>
      <c r="ZO63" s="265"/>
      <c r="ZP63" s="265"/>
      <c r="ZQ63" s="265"/>
      <c r="ZR63" s="265"/>
      <c r="ZS63" s="265"/>
      <c r="ZT63" s="265"/>
      <c r="ZU63" s="265"/>
      <c r="ZV63" s="265"/>
      <c r="ZW63" s="265"/>
      <c r="ZX63" s="265"/>
      <c r="ZY63" s="265"/>
      <c r="ZZ63" s="265"/>
      <c r="AAA63" s="265"/>
      <c r="AAB63" s="265"/>
      <c r="AAC63" s="265"/>
      <c r="AAD63" s="265"/>
      <c r="AAE63" s="265"/>
      <c r="AAF63" s="265"/>
      <c r="AAG63" s="265"/>
      <c r="AAH63" s="265"/>
      <c r="AAI63" s="265"/>
      <c r="AAJ63" s="265"/>
      <c r="AAK63" s="265"/>
      <c r="AAL63" s="265"/>
      <c r="AAM63" s="265"/>
      <c r="AAN63" s="265"/>
      <c r="AAO63" s="265"/>
      <c r="AAP63" s="265"/>
      <c r="AAQ63" s="265"/>
      <c r="AAR63" s="265"/>
      <c r="AAS63" s="265"/>
      <c r="AAT63" s="265"/>
      <c r="AAU63" s="265"/>
      <c r="AAV63" s="265"/>
      <c r="AAW63" s="265"/>
      <c r="AAX63" s="265"/>
      <c r="AAY63" s="265"/>
      <c r="AAZ63" s="265"/>
      <c r="ABA63" s="265"/>
      <c r="ABB63" s="265"/>
      <c r="ABC63" s="265"/>
      <c r="ABD63" s="265"/>
      <c r="ABE63" s="265"/>
      <c r="ABF63" s="265"/>
      <c r="ABG63" s="265"/>
      <c r="ABH63" s="265"/>
      <c r="ABI63" s="265"/>
      <c r="ABJ63" s="265"/>
      <c r="ABK63" s="265"/>
      <c r="ABL63" s="265"/>
      <c r="ABM63" s="265"/>
      <c r="ABN63" s="265"/>
      <c r="ABO63" s="265"/>
      <c r="ABP63" s="265"/>
      <c r="ABQ63" s="265"/>
      <c r="ABR63" s="265"/>
      <c r="ABS63" s="265"/>
      <c r="ABT63" s="265"/>
      <c r="ABU63" s="265"/>
      <c r="ABV63" s="265"/>
      <c r="ABW63" s="265"/>
      <c r="ABX63" s="265"/>
      <c r="ABY63" s="265"/>
      <c r="ABZ63" s="265"/>
      <c r="ACA63" s="265"/>
      <c r="ACB63" s="265"/>
      <c r="ACC63" s="265"/>
      <c r="ACD63" s="265"/>
      <c r="ACE63" s="265"/>
      <c r="ACF63" s="265"/>
      <c r="ACG63" s="265"/>
      <c r="ACH63" s="265"/>
      <c r="ACI63" s="265"/>
      <c r="ACJ63" s="265"/>
      <c r="ACK63" s="265"/>
      <c r="ACL63" s="265"/>
      <c r="ACM63" s="265"/>
      <c r="ACN63" s="265"/>
      <c r="ACO63" s="265"/>
      <c r="ACP63" s="265"/>
      <c r="ACQ63" s="265"/>
      <c r="ACR63" s="265"/>
      <c r="ACS63" s="265"/>
      <c r="ACT63" s="265"/>
      <c r="ACU63" s="265"/>
      <c r="ACV63" s="265"/>
      <c r="ACW63" s="265"/>
      <c r="ACX63" s="265"/>
      <c r="ACY63" s="265"/>
      <c r="ACZ63" s="265"/>
      <c r="ADA63" s="265"/>
      <c r="ADB63" s="265"/>
      <c r="ADC63" s="265"/>
      <c r="ADD63" s="265"/>
      <c r="ADE63" s="265"/>
      <c r="ADF63" s="265"/>
      <c r="ADG63" s="265"/>
      <c r="ADH63" s="265"/>
      <c r="ADI63" s="265"/>
      <c r="ADJ63" s="265"/>
      <c r="ADK63" s="265"/>
      <c r="ADL63" s="265"/>
      <c r="ADM63" s="265"/>
      <c r="ADN63" s="265"/>
      <c r="ADO63" s="265"/>
      <c r="ADP63" s="265"/>
      <c r="ADQ63" s="265"/>
      <c r="ADR63" s="265"/>
      <c r="ADS63" s="265"/>
      <c r="ADT63" s="265"/>
      <c r="ADU63" s="265"/>
      <c r="ADV63" s="265"/>
      <c r="ADW63" s="265"/>
      <c r="ADX63" s="265"/>
      <c r="ADY63" s="265"/>
      <c r="ADZ63" s="265"/>
      <c r="AEA63" s="265"/>
      <c r="AEB63" s="265"/>
      <c r="AEC63" s="265"/>
      <c r="AED63" s="265"/>
      <c r="AEE63" s="265"/>
      <c r="AEF63" s="265"/>
      <c r="AEG63" s="265"/>
      <c r="AEH63" s="265"/>
      <c r="AEI63" s="265"/>
      <c r="AEJ63" s="265"/>
      <c r="AEK63" s="265"/>
      <c r="AEL63" s="265"/>
      <c r="AEM63" s="265"/>
      <c r="AEN63" s="265"/>
      <c r="AEO63" s="265"/>
      <c r="AEP63" s="265"/>
      <c r="AEQ63" s="265"/>
      <c r="AER63" s="265"/>
      <c r="AES63" s="265"/>
      <c r="AET63" s="265"/>
      <c r="AEU63" s="265"/>
      <c r="AEV63" s="265"/>
      <c r="AEW63" s="265"/>
      <c r="AEX63" s="265"/>
      <c r="AEY63" s="265"/>
      <c r="AEZ63" s="265"/>
      <c r="AFA63" s="265"/>
      <c r="AFB63" s="265"/>
      <c r="AFC63" s="265"/>
      <c r="AFD63" s="265"/>
      <c r="AFE63" s="265"/>
      <c r="AFF63" s="265"/>
      <c r="AFG63" s="265"/>
      <c r="AFH63" s="265"/>
      <c r="AFI63" s="265"/>
      <c r="AFJ63" s="265"/>
      <c r="AFK63" s="265"/>
      <c r="AFL63" s="265"/>
      <c r="AFM63" s="265"/>
      <c r="AFN63" s="265"/>
      <c r="AFO63" s="265"/>
      <c r="AFP63" s="265"/>
      <c r="AFQ63" s="265"/>
      <c r="AFR63" s="265"/>
      <c r="AFS63" s="265"/>
      <c r="AFT63" s="265"/>
      <c r="AFU63" s="265"/>
      <c r="AFV63" s="265"/>
      <c r="AFW63" s="265"/>
      <c r="AFX63" s="265"/>
      <c r="AFY63" s="265"/>
      <c r="AFZ63" s="265"/>
      <c r="AGA63" s="265"/>
      <c r="AGB63" s="265"/>
      <c r="AGC63" s="265"/>
      <c r="AGD63" s="265"/>
      <c r="AGE63" s="265"/>
      <c r="AGF63" s="265"/>
      <c r="AGG63" s="265"/>
      <c r="AGH63" s="265"/>
      <c r="AGI63" s="265"/>
      <c r="AGJ63" s="265"/>
      <c r="AGK63" s="265"/>
      <c r="AGL63" s="265"/>
      <c r="AGM63" s="265"/>
      <c r="AGN63" s="265"/>
      <c r="AGO63" s="265"/>
      <c r="AGP63" s="265"/>
      <c r="AGQ63" s="265"/>
      <c r="AGR63" s="265"/>
      <c r="AGS63" s="265"/>
      <c r="AGT63" s="265"/>
      <c r="AGU63" s="265"/>
      <c r="AGV63" s="265"/>
      <c r="AGW63" s="265"/>
      <c r="AGX63" s="265"/>
      <c r="AGY63" s="265"/>
      <c r="AGZ63" s="265"/>
      <c r="AHA63" s="265"/>
      <c r="AHB63" s="265"/>
      <c r="AHC63" s="265"/>
      <c r="AHD63" s="265"/>
      <c r="AHE63" s="265"/>
      <c r="AHF63" s="265"/>
      <c r="AHG63" s="265"/>
      <c r="AHH63" s="265"/>
      <c r="AHI63" s="265"/>
      <c r="AHJ63" s="265"/>
      <c r="AHK63" s="265"/>
      <c r="AHL63" s="265"/>
      <c r="AHM63" s="265"/>
      <c r="AHN63" s="265"/>
      <c r="AHO63" s="265"/>
      <c r="AHP63" s="265"/>
      <c r="AHQ63" s="265"/>
      <c r="AHR63" s="265"/>
      <c r="AHS63" s="265"/>
      <c r="AHT63" s="265"/>
      <c r="AHU63" s="265"/>
      <c r="AHV63" s="265"/>
      <c r="AHW63" s="265"/>
      <c r="AHX63" s="265"/>
      <c r="AHY63" s="265"/>
      <c r="AHZ63" s="265"/>
      <c r="AIA63" s="265"/>
      <c r="AIB63" s="265"/>
      <c r="AIC63" s="265"/>
      <c r="AID63" s="265"/>
      <c r="AIE63" s="265"/>
      <c r="AIF63" s="265"/>
      <c r="AIG63" s="265"/>
      <c r="AIH63" s="265"/>
      <c r="AII63" s="265"/>
      <c r="AIJ63" s="265"/>
      <c r="AIK63" s="265"/>
      <c r="AIL63" s="265"/>
      <c r="AIM63" s="265"/>
      <c r="AIN63" s="265"/>
      <c r="AIO63" s="265"/>
      <c r="AIP63" s="265"/>
      <c r="AIQ63" s="265"/>
      <c r="AIR63" s="265"/>
      <c r="AIS63" s="265"/>
      <c r="AIT63" s="265"/>
      <c r="AIU63" s="265"/>
      <c r="AIV63" s="265"/>
      <c r="AIW63" s="265"/>
      <c r="AIX63" s="265"/>
      <c r="AIY63" s="265"/>
      <c r="AIZ63" s="265"/>
      <c r="AJA63" s="265"/>
      <c r="AJB63" s="265"/>
      <c r="AJC63" s="265"/>
      <c r="AJD63" s="265"/>
      <c r="AJE63" s="265"/>
      <c r="AJF63" s="265"/>
      <c r="AJG63" s="265"/>
      <c r="AJH63" s="265"/>
      <c r="AJI63" s="265"/>
      <c r="AJJ63" s="265"/>
      <c r="AJK63" s="265"/>
      <c r="AJL63" s="265"/>
      <c r="AJM63" s="265"/>
      <c r="AJN63" s="265"/>
      <c r="AJO63" s="265"/>
      <c r="AJP63" s="265"/>
      <c r="AJQ63" s="265"/>
      <c r="AJR63" s="265"/>
      <c r="AJS63" s="265"/>
      <c r="AJT63" s="265"/>
      <c r="AJU63" s="265"/>
      <c r="AJV63" s="265"/>
      <c r="AJW63" s="265"/>
      <c r="AJX63" s="265"/>
      <c r="AJY63" s="265"/>
      <c r="AJZ63" s="265"/>
      <c r="AKA63" s="265"/>
      <c r="AKB63" s="265"/>
      <c r="AKC63" s="265"/>
      <c r="AKD63" s="265"/>
      <c r="AKE63" s="265"/>
      <c r="AKF63" s="265"/>
      <c r="AKG63" s="265"/>
      <c r="AKH63" s="265"/>
      <c r="AKI63" s="265"/>
      <c r="AKJ63" s="265"/>
      <c r="AKK63" s="265"/>
      <c r="AKL63" s="265"/>
      <c r="AKM63" s="265"/>
      <c r="AKN63" s="265"/>
      <c r="AKO63" s="265"/>
      <c r="AKP63" s="265"/>
      <c r="AKQ63" s="265"/>
      <c r="AKR63" s="265"/>
      <c r="AKS63" s="265"/>
      <c r="AKT63" s="265"/>
      <c r="AKU63" s="265"/>
      <c r="AKV63" s="265"/>
      <c r="AKW63" s="265"/>
      <c r="AKX63" s="265"/>
      <c r="AKY63" s="265"/>
      <c r="AKZ63" s="265"/>
      <c r="ALA63" s="265"/>
      <c r="ALB63" s="265"/>
      <c r="ALC63" s="265"/>
      <c r="ALD63" s="265"/>
      <c r="ALE63" s="265"/>
      <c r="ALF63" s="265"/>
      <c r="ALG63" s="265"/>
      <c r="ALH63" s="265"/>
      <c r="ALI63" s="265"/>
      <c r="ALJ63" s="265"/>
      <c r="ALK63" s="265"/>
      <c r="ALL63" s="265"/>
      <c r="ALM63" s="265"/>
      <c r="ALN63" s="265"/>
      <c r="ALO63" s="265"/>
      <c r="ALP63" s="265"/>
      <c r="ALQ63" s="265"/>
      <c r="ALR63" s="265"/>
      <c r="ALS63" s="265"/>
      <c r="ALT63" s="265"/>
      <c r="ALU63" s="265"/>
      <c r="ALV63" s="265"/>
      <c r="ALW63" s="265"/>
      <c r="ALX63" s="265"/>
      <c r="ALY63" s="265"/>
      <c r="ALZ63" s="265"/>
      <c r="AMA63" s="265"/>
      <c r="AMB63" s="265"/>
      <c r="AMC63" s="265"/>
      <c r="AMD63" s="265"/>
      <c r="AME63" s="265"/>
      <c r="AMF63" s="265"/>
      <c r="AMG63" s="265"/>
      <c r="AMH63" s="265"/>
      <c r="AMI63" s="265"/>
      <c r="AMJ63" s="265"/>
      <c r="AMK63" s="265"/>
      <c r="AML63" s="265"/>
      <c r="AMM63" s="265"/>
      <c r="AMN63" s="265"/>
      <c r="AMO63" s="265"/>
      <c r="AMP63" s="265"/>
      <c r="AMQ63" s="265"/>
      <c r="AMR63" s="265"/>
      <c r="AMS63" s="265"/>
      <c r="AMT63" s="265"/>
      <c r="AMU63" s="265"/>
      <c r="AMV63" s="265"/>
      <c r="AMW63" s="265"/>
      <c r="AMX63" s="265"/>
      <c r="AMY63" s="265"/>
      <c r="AMZ63" s="265"/>
      <c r="ANA63" s="265"/>
      <c r="ANB63" s="265"/>
      <c r="ANC63" s="265"/>
      <c r="AND63" s="265"/>
      <c r="ANE63" s="265"/>
      <c r="ANF63" s="265"/>
      <c r="ANG63" s="265"/>
      <c r="ANH63" s="265"/>
      <c r="ANI63" s="265"/>
      <c r="ANJ63" s="265"/>
      <c r="ANK63" s="265"/>
      <c r="ANL63" s="265"/>
      <c r="ANM63" s="265"/>
      <c r="ANN63" s="265"/>
      <c r="ANO63" s="265"/>
      <c r="ANP63" s="265"/>
      <c r="ANQ63" s="265"/>
      <c r="ANR63" s="265"/>
      <c r="ANS63" s="265"/>
      <c r="ANT63" s="265"/>
      <c r="ANU63" s="265"/>
      <c r="ANV63" s="265"/>
      <c r="ANW63" s="265"/>
      <c r="ANX63" s="265"/>
      <c r="ANY63" s="265"/>
      <c r="ANZ63" s="265"/>
      <c r="AOA63" s="265"/>
      <c r="AOB63" s="265"/>
      <c r="AOC63" s="265"/>
      <c r="AOD63" s="265"/>
      <c r="AOE63" s="265"/>
      <c r="AOF63" s="265"/>
      <c r="AOG63" s="265"/>
      <c r="AOH63" s="265"/>
      <c r="AOI63" s="265"/>
      <c r="AOJ63" s="265"/>
      <c r="AOK63" s="265"/>
      <c r="AOL63" s="265"/>
      <c r="AOM63" s="265"/>
      <c r="AON63" s="265"/>
      <c r="AOO63" s="265"/>
      <c r="AOP63" s="265"/>
      <c r="AOQ63" s="265"/>
      <c r="AOR63" s="265"/>
      <c r="AOS63" s="265"/>
      <c r="AOT63" s="265"/>
      <c r="AOU63" s="265"/>
      <c r="AOV63" s="265"/>
      <c r="AOW63" s="265"/>
      <c r="AOX63" s="265"/>
      <c r="AOY63" s="265"/>
      <c r="AOZ63" s="265"/>
      <c r="APA63" s="265"/>
      <c r="APB63" s="265"/>
      <c r="APC63" s="265"/>
      <c r="APD63" s="265"/>
      <c r="APE63" s="265"/>
      <c r="APF63" s="265"/>
      <c r="APG63" s="265"/>
      <c r="APH63" s="265"/>
      <c r="API63" s="265"/>
      <c r="APJ63" s="265"/>
      <c r="APK63" s="265"/>
      <c r="APL63" s="265"/>
      <c r="APM63" s="265"/>
      <c r="APN63" s="265"/>
      <c r="APO63" s="265"/>
      <c r="APP63" s="265"/>
      <c r="APQ63" s="265"/>
      <c r="APR63" s="265"/>
      <c r="APS63" s="265"/>
      <c r="APT63" s="265"/>
      <c r="APU63" s="265"/>
      <c r="APV63" s="265"/>
      <c r="APW63" s="265"/>
      <c r="APX63" s="265"/>
      <c r="APY63" s="265"/>
      <c r="APZ63" s="265"/>
      <c r="AQA63" s="265"/>
      <c r="AQB63" s="265"/>
      <c r="AQC63" s="265"/>
      <c r="AQD63" s="265"/>
      <c r="AQE63" s="265"/>
      <c r="AQF63" s="265"/>
      <c r="AQG63" s="265"/>
      <c r="AQH63" s="265"/>
      <c r="AQI63" s="265"/>
      <c r="AQJ63" s="265"/>
      <c r="AQK63" s="265"/>
      <c r="AQL63" s="265"/>
      <c r="AQM63" s="265"/>
      <c r="AQN63" s="265"/>
      <c r="AQO63" s="265"/>
      <c r="AQP63" s="265"/>
      <c r="AQQ63" s="265"/>
      <c r="AQR63" s="265"/>
      <c r="AQS63" s="265"/>
      <c r="AQT63" s="265"/>
      <c r="AQU63" s="265"/>
      <c r="AQV63" s="265"/>
      <c r="AQW63" s="265"/>
      <c r="AQX63" s="265"/>
      <c r="AQY63" s="265"/>
      <c r="AQZ63" s="265"/>
      <c r="ARA63" s="265"/>
      <c r="ARB63" s="265"/>
      <c r="ARC63" s="265"/>
      <c r="ARD63" s="265"/>
      <c r="ARE63" s="265"/>
      <c r="ARF63" s="265"/>
      <c r="ARG63" s="265"/>
      <c r="ARH63" s="265"/>
      <c r="ARI63" s="265"/>
      <c r="ARJ63" s="265"/>
      <c r="ARK63" s="265"/>
      <c r="ARL63" s="265"/>
      <c r="ARM63" s="265"/>
      <c r="ARN63" s="265"/>
      <c r="ARO63" s="265"/>
      <c r="ARP63" s="265"/>
      <c r="ARQ63" s="265"/>
      <c r="ARR63" s="265"/>
      <c r="ARS63" s="265"/>
      <c r="ART63" s="265"/>
      <c r="ARU63" s="265"/>
      <c r="ARV63" s="265"/>
      <c r="ARW63" s="265"/>
      <c r="ARX63" s="265"/>
      <c r="ARY63" s="265"/>
      <c r="ARZ63" s="265"/>
      <c r="ASA63" s="265"/>
      <c r="ASB63" s="265"/>
      <c r="ASC63" s="265"/>
      <c r="ASD63" s="265"/>
      <c r="ASE63" s="265"/>
      <c r="ASF63" s="265"/>
      <c r="ASG63" s="265"/>
      <c r="ASH63" s="265"/>
      <c r="ASI63" s="265"/>
      <c r="ASJ63" s="265"/>
      <c r="ASK63" s="265"/>
      <c r="ASL63" s="265"/>
      <c r="ASM63" s="265"/>
      <c r="ASN63" s="265"/>
      <c r="ASO63" s="265"/>
      <c r="ASP63" s="265"/>
      <c r="ASQ63" s="265"/>
      <c r="ASR63" s="265"/>
      <c r="ASS63" s="265"/>
      <c r="AST63" s="265"/>
      <c r="ASU63" s="265"/>
      <c r="ASV63" s="265"/>
      <c r="ASW63" s="265"/>
      <c r="ASX63" s="265"/>
      <c r="ASY63" s="265"/>
      <c r="ASZ63" s="265"/>
      <c r="ATA63" s="265"/>
      <c r="ATB63" s="265"/>
      <c r="ATC63" s="265"/>
      <c r="ATD63" s="265"/>
      <c r="ATE63" s="265"/>
      <c r="ATF63" s="265"/>
      <c r="ATG63" s="265"/>
      <c r="ATH63" s="265"/>
      <c r="ATI63" s="265"/>
      <c r="ATJ63" s="265"/>
      <c r="ATK63" s="265"/>
      <c r="ATL63" s="265"/>
      <c r="ATM63" s="265"/>
      <c r="ATN63" s="265"/>
      <c r="ATO63" s="265"/>
      <c r="ATP63" s="265"/>
      <c r="ATQ63" s="265"/>
      <c r="ATR63" s="265"/>
      <c r="ATS63" s="265"/>
      <c r="ATT63" s="265"/>
      <c r="ATU63" s="265"/>
      <c r="ATV63" s="265"/>
      <c r="ATW63" s="265"/>
      <c r="ATX63" s="265"/>
      <c r="ATY63" s="265"/>
      <c r="ATZ63" s="265"/>
      <c r="AUA63" s="265"/>
      <c r="AUB63" s="265"/>
      <c r="AUC63" s="265"/>
      <c r="AUD63" s="265"/>
      <c r="AUE63" s="265"/>
      <c r="AUF63" s="265"/>
      <c r="AUG63" s="265"/>
      <c r="AUH63" s="265"/>
      <c r="AUI63" s="265"/>
      <c r="AUJ63" s="265"/>
      <c r="AUK63" s="265"/>
      <c r="AUL63" s="265"/>
      <c r="AUM63" s="265"/>
      <c r="AUN63" s="265"/>
      <c r="AUO63" s="265"/>
      <c r="AUP63" s="265"/>
      <c r="AUQ63" s="265"/>
      <c r="AUR63" s="265"/>
      <c r="AUS63" s="265"/>
      <c r="AUT63" s="265"/>
      <c r="AUU63" s="265"/>
      <c r="AUV63" s="265"/>
      <c r="AUW63" s="265"/>
      <c r="AUX63" s="265"/>
      <c r="AUY63" s="265"/>
      <c r="AUZ63" s="265"/>
      <c r="AVA63" s="265"/>
      <c r="AVB63" s="265"/>
      <c r="AVC63" s="265"/>
      <c r="AVD63" s="265"/>
      <c r="AVE63" s="265"/>
      <c r="AVF63" s="265"/>
      <c r="AVG63" s="265"/>
      <c r="AVH63" s="265"/>
      <c r="AVI63" s="265"/>
      <c r="AVJ63" s="265"/>
      <c r="AVK63" s="265"/>
      <c r="AVL63" s="265"/>
      <c r="AVM63" s="265"/>
      <c r="AVN63" s="265"/>
      <c r="AVO63" s="265"/>
      <c r="AVP63" s="265"/>
      <c r="AVQ63" s="265"/>
      <c r="AVR63" s="265"/>
      <c r="AVS63" s="265"/>
      <c r="AVT63" s="265"/>
      <c r="AVU63" s="265"/>
      <c r="AVV63" s="265"/>
      <c r="AVW63" s="265"/>
      <c r="AVX63" s="265"/>
      <c r="AVY63" s="265"/>
      <c r="AVZ63" s="265"/>
      <c r="AWA63" s="265"/>
      <c r="AWB63" s="265"/>
      <c r="AWC63" s="265"/>
      <c r="AWD63" s="265"/>
      <c r="AWE63" s="265"/>
      <c r="AWF63" s="265"/>
      <c r="AWG63" s="265"/>
      <c r="AWH63" s="265"/>
      <c r="AWI63" s="265"/>
      <c r="AWJ63" s="265"/>
      <c r="AWK63" s="265"/>
      <c r="AWL63" s="265"/>
      <c r="AWM63" s="265"/>
      <c r="AWN63" s="265"/>
      <c r="AWO63" s="265"/>
      <c r="AWP63" s="265"/>
      <c r="AWQ63" s="265"/>
      <c r="AWR63" s="265"/>
      <c r="AWS63" s="265"/>
      <c r="AWT63" s="265"/>
      <c r="AWU63" s="265"/>
      <c r="AWV63" s="265"/>
      <c r="AWW63" s="265"/>
      <c r="AWX63" s="265"/>
      <c r="AWY63" s="265"/>
      <c r="AWZ63" s="265"/>
      <c r="AXA63" s="265"/>
      <c r="AXB63" s="265"/>
      <c r="AXC63" s="265"/>
      <c r="AXD63" s="265"/>
      <c r="AXE63" s="265"/>
      <c r="AXF63" s="265"/>
      <c r="AXG63" s="265"/>
      <c r="AXH63" s="265"/>
      <c r="AXI63" s="265"/>
      <c r="AXJ63" s="265"/>
      <c r="AXK63" s="265"/>
      <c r="AXL63" s="265"/>
      <c r="AXM63" s="265"/>
      <c r="AXN63" s="265"/>
      <c r="AXO63" s="265"/>
      <c r="AXP63" s="265"/>
      <c r="AXQ63" s="265"/>
      <c r="AXR63" s="265"/>
      <c r="AXS63" s="265"/>
      <c r="AXT63" s="265"/>
      <c r="AXU63" s="265"/>
      <c r="AXV63" s="265"/>
      <c r="AXW63" s="265"/>
      <c r="AXX63" s="265"/>
      <c r="AXY63" s="265"/>
      <c r="AXZ63" s="265"/>
      <c r="AYA63" s="265"/>
      <c r="AYB63" s="265"/>
      <c r="AYC63" s="265"/>
      <c r="AYD63" s="265"/>
      <c r="AYE63" s="265"/>
      <c r="AYF63" s="265"/>
      <c r="AYG63" s="265"/>
      <c r="AYH63" s="265"/>
      <c r="AYI63" s="265"/>
      <c r="AYJ63" s="265"/>
      <c r="AYK63" s="265"/>
      <c r="AYL63" s="265"/>
      <c r="AYM63" s="265"/>
      <c r="AYN63" s="265"/>
      <c r="AYO63" s="265"/>
      <c r="AYP63" s="265"/>
      <c r="AYQ63" s="265"/>
      <c r="AYR63" s="265"/>
      <c r="AYS63" s="265"/>
      <c r="AYT63" s="265"/>
      <c r="AYU63" s="265"/>
      <c r="AYV63" s="265"/>
      <c r="AYW63" s="265"/>
      <c r="AYX63" s="265"/>
      <c r="AYY63" s="265"/>
      <c r="AYZ63" s="265"/>
      <c r="AZA63" s="265"/>
      <c r="AZB63" s="265"/>
      <c r="AZC63" s="265"/>
      <c r="AZD63" s="265"/>
      <c r="AZE63" s="265"/>
      <c r="AZF63" s="265"/>
      <c r="AZG63" s="265"/>
      <c r="AZH63" s="265"/>
      <c r="AZI63" s="265"/>
      <c r="AZJ63" s="265"/>
      <c r="AZK63" s="265"/>
      <c r="AZL63" s="265"/>
      <c r="AZM63" s="265"/>
      <c r="AZN63" s="265"/>
      <c r="AZO63" s="265"/>
      <c r="AZP63" s="265"/>
      <c r="AZQ63" s="265"/>
      <c r="AZR63" s="265"/>
      <c r="AZS63" s="265"/>
      <c r="AZT63" s="265"/>
      <c r="AZU63" s="265"/>
      <c r="AZV63" s="265"/>
      <c r="AZW63" s="265"/>
      <c r="AZX63" s="265"/>
      <c r="AZY63" s="265"/>
      <c r="AZZ63" s="265"/>
      <c r="BAA63" s="265"/>
      <c r="BAB63" s="265"/>
      <c r="BAC63" s="265"/>
      <c r="BAD63" s="265"/>
      <c r="BAE63" s="265"/>
      <c r="BAF63" s="265"/>
      <c r="BAG63" s="265"/>
      <c r="BAH63" s="265"/>
      <c r="BAI63" s="265"/>
      <c r="BAJ63" s="265"/>
      <c r="BAK63" s="265"/>
      <c r="BAL63" s="265"/>
      <c r="BAM63" s="265"/>
      <c r="BAN63" s="265"/>
      <c r="BAO63" s="265"/>
      <c r="BAP63" s="265"/>
      <c r="BAQ63" s="265"/>
      <c r="BAR63" s="265"/>
      <c r="BAS63" s="265"/>
      <c r="BAT63" s="265"/>
      <c r="BAU63" s="265"/>
      <c r="BAV63" s="265"/>
      <c r="BAW63" s="265"/>
      <c r="BAX63" s="265"/>
      <c r="BAY63" s="265"/>
      <c r="BAZ63" s="265"/>
      <c r="BBA63" s="265"/>
      <c r="BBB63" s="265"/>
      <c r="BBC63" s="265"/>
      <c r="BBD63" s="265"/>
      <c r="BBE63" s="265"/>
      <c r="BBF63" s="265"/>
      <c r="BBG63" s="265"/>
      <c r="BBH63" s="265"/>
      <c r="BBI63" s="265"/>
      <c r="BBJ63" s="265"/>
      <c r="BBK63" s="265"/>
      <c r="BBL63" s="265"/>
      <c r="BBM63" s="265"/>
      <c r="BBN63" s="265"/>
      <c r="BBO63" s="265"/>
      <c r="BBP63" s="265"/>
      <c r="BBQ63" s="265"/>
      <c r="BBR63" s="265"/>
      <c r="BBS63" s="265"/>
      <c r="BBT63" s="265"/>
      <c r="BBU63" s="265"/>
      <c r="BBV63" s="265"/>
      <c r="BBW63" s="265"/>
      <c r="BBX63" s="265"/>
      <c r="BBY63" s="265"/>
      <c r="BBZ63" s="265"/>
      <c r="BCA63" s="265"/>
      <c r="BCB63" s="265"/>
      <c r="BCC63" s="265"/>
      <c r="BCD63" s="265"/>
      <c r="BCE63" s="265"/>
      <c r="BCF63" s="265"/>
      <c r="BCG63" s="265"/>
      <c r="BCH63" s="265"/>
      <c r="BCI63" s="265"/>
      <c r="BCJ63" s="265"/>
      <c r="BCK63" s="265"/>
      <c r="BCL63" s="265"/>
      <c r="BCM63" s="265"/>
      <c r="BCN63" s="265"/>
      <c r="BCO63" s="265"/>
      <c r="BCP63" s="265"/>
      <c r="BCQ63" s="265"/>
      <c r="BCR63" s="265"/>
      <c r="BCS63" s="265"/>
      <c r="BCT63" s="265"/>
      <c r="BCU63" s="265"/>
      <c r="BCV63" s="265"/>
      <c r="BCW63" s="265"/>
      <c r="BCX63" s="265"/>
      <c r="BCY63" s="265"/>
      <c r="BCZ63" s="265"/>
      <c r="BDA63" s="265"/>
      <c r="BDB63" s="265"/>
      <c r="BDC63" s="265"/>
      <c r="BDD63" s="265"/>
      <c r="BDE63" s="265"/>
      <c r="BDF63" s="265"/>
      <c r="BDG63" s="265"/>
      <c r="BDH63" s="265"/>
      <c r="BDI63" s="265"/>
      <c r="BDJ63" s="265"/>
      <c r="BDK63" s="265"/>
      <c r="BDL63" s="265"/>
      <c r="BDM63" s="265"/>
      <c r="BDN63" s="265"/>
      <c r="BDO63" s="265"/>
      <c r="BDP63" s="265"/>
      <c r="BDQ63" s="265"/>
      <c r="BDR63" s="265"/>
      <c r="BDS63" s="265"/>
      <c r="BDT63" s="265"/>
      <c r="BDU63" s="265"/>
      <c r="BDV63" s="265"/>
      <c r="BDW63" s="265"/>
      <c r="BDX63" s="265"/>
      <c r="BDY63" s="265"/>
      <c r="BDZ63" s="265"/>
      <c r="BEA63" s="265"/>
      <c r="BEB63" s="265"/>
      <c r="BEC63" s="265"/>
      <c r="BED63" s="265"/>
      <c r="BEE63" s="265"/>
      <c r="BEF63" s="265"/>
      <c r="BEG63" s="265"/>
      <c r="BEH63" s="265"/>
      <c r="BEI63" s="265"/>
      <c r="BEJ63" s="265"/>
      <c r="BEK63" s="265"/>
      <c r="BEL63" s="265"/>
      <c r="BEM63" s="265"/>
      <c r="BEN63" s="265"/>
      <c r="BEO63" s="265"/>
      <c r="BEP63" s="265"/>
      <c r="BEQ63" s="265"/>
      <c r="BER63" s="265"/>
      <c r="BES63" s="265"/>
      <c r="BET63" s="265"/>
      <c r="BEU63" s="265"/>
      <c r="BEV63" s="265"/>
      <c r="BEW63" s="265"/>
      <c r="BEX63" s="265"/>
      <c r="BEY63" s="265"/>
      <c r="BEZ63" s="265"/>
      <c r="BFA63" s="265"/>
      <c r="BFB63" s="265"/>
      <c r="BFC63" s="265"/>
      <c r="BFD63" s="265"/>
      <c r="BFE63" s="265"/>
      <c r="BFF63" s="265"/>
      <c r="BFG63" s="265"/>
      <c r="BFH63" s="265"/>
      <c r="BFI63" s="265"/>
      <c r="BFJ63" s="265"/>
      <c r="BFK63" s="265"/>
      <c r="BFL63" s="265"/>
      <c r="BFM63" s="265"/>
      <c r="BFN63" s="265"/>
      <c r="BFO63" s="265"/>
      <c r="BFP63" s="265"/>
      <c r="BFQ63" s="265"/>
      <c r="BFR63" s="265"/>
      <c r="BFS63" s="265"/>
      <c r="BFT63" s="265"/>
      <c r="BFU63" s="265"/>
      <c r="BFV63" s="265"/>
      <c r="BFW63" s="265"/>
      <c r="BFX63" s="265"/>
      <c r="BFY63" s="265"/>
      <c r="BFZ63" s="265"/>
      <c r="BGA63" s="265"/>
      <c r="BGB63" s="265"/>
      <c r="BGC63" s="265"/>
      <c r="BGD63" s="265"/>
      <c r="BGE63" s="265"/>
      <c r="BGF63" s="265"/>
      <c r="BGG63" s="265"/>
      <c r="BGH63" s="265"/>
      <c r="BGI63" s="265"/>
      <c r="BGJ63" s="265"/>
      <c r="BGK63" s="265"/>
      <c r="BGL63" s="265"/>
      <c r="BGM63" s="265"/>
      <c r="BGN63" s="265"/>
      <c r="BGO63" s="265"/>
      <c r="BGP63" s="265"/>
      <c r="BGQ63" s="265"/>
      <c r="BGR63" s="265"/>
      <c r="BGS63" s="265"/>
      <c r="BGT63" s="265"/>
      <c r="BGU63" s="265"/>
      <c r="BGV63" s="265"/>
      <c r="BGW63" s="265"/>
      <c r="BGX63" s="265"/>
      <c r="BGY63" s="265"/>
      <c r="BGZ63" s="265"/>
      <c r="BHA63" s="265"/>
      <c r="BHB63" s="265"/>
      <c r="BHC63" s="265"/>
      <c r="BHD63" s="265"/>
      <c r="BHE63" s="265"/>
      <c r="BHF63" s="265"/>
      <c r="BHG63" s="265"/>
      <c r="BHH63" s="265"/>
      <c r="BHI63" s="265"/>
      <c r="BHJ63" s="265"/>
      <c r="BHK63" s="265"/>
      <c r="BHL63" s="265"/>
      <c r="BHM63" s="265"/>
      <c r="BHN63" s="265"/>
      <c r="BHO63" s="265"/>
      <c r="BHP63" s="265"/>
      <c r="BHQ63" s="265"/>
      <c r="BHR63" s="265"/>
      <c r="BHS63" s="265"/>
      <c r="BHT63" s="265"/>
      <c r="BHU63" s="265"/>
      <c r="BHV63" s="265"/>
      <c r="BHW63" s="265"/>
      <c r="BHX63" s="265"/>
      <c r="BHY63" s="265"/>
      <c r="BHZ63" s="265"/>
      <c r="BIA63" s="265"/>
      <c r="BIB63" s="265"/>
      <c r="BIC63" s="265"/>
      <c r="BID63" s="265"/>
      <c r="BIE63" s="265"/>
      <c r="BIF63" s="265"/>
      <c r="BIG63" s="265"/>
      <c r="BIH63" s="265"/>
      <c r="BII63" s="265"/>
      <c r="BIJ63" s="265"/>
      <c r="BIK63" s="265"/>
      <c r="BIL63" s="265"/>
      <c r="BIM63" s="265"/>
      <c r="BIN63" s="265"/>
      <c r="BIO63" s="265"/>
      <c r="BIP63" s="265"/>
      <c r="BIQ63" s="265"/>
      <c r="BIR63" s="265"/>
      <c r="BIS63" s="265"/>
      <c r="BIT63" s="265"/>
      <c r="BIU63" s="265"/>
      <c r="BIV63" s="265"/>
      <c r="BIW63" s="265"/>
      <c r="BIX63" s="265"/>
      <c r="BIY63" s="265"/>
      <c r="BIZ63" s="265"/>
      <c r="BJA63" s="265"/>
      <c r="BJB63" s="265"/>
      <c r="BJC63" s="265"/>
      <c r="BJD63" s="265"/>
      <c r="BJE63" s="265"/>
      <c r="BJF63" s="265"/>
      <c r="BJG63" s="265"/>
      <c r="BJH63" s="265"/>
      <c r="BJI63" s="265"/>
      <c r="BJJ63" s="265"/>
      <c r="BJK63" s="265"/>
      <c r="BJL63" s="265"/>
      <c r="BJM63" s="265"/>
      <c r="BJN63" s="265"/>
      <c r="BJO63" s="265"/>
      <c r="BJP63" s="265"/>
      <c r="BJQ63" s="265"/>
      <c r="BJR63" s="265"/>
      <c r="BJS63" s="265"/>
      <c r="BJT63" s="265"/>
      <c r="BJU63" s="265"/>
      <c r="BJV63" s="265"/>
      <c r="BJW63" s="265"/>
      <c r="BJX63" s="265"/>
      <c r="BJY63" s="265"/>
      <c r="BJZ63" s="265"/>
      <c r="BKA63" s="265"/>
      <c r="BKB63" s="265"/>
      <c r="BKC63" s="265"/>
      <c r="BKD63" s="265"/>
      <c r="BKE63" s="265"/>
      <c r="BKF63" s="265"/>
      <c r="BKG63" s="265"/>
      <c r="BKH63" s="265"/>
      <c r="BKI63" s="265"/>
      <c r="BKJ63" s="265"/>
      <c r="BKK63" s="265"/>
      <c r="BKL63" s="265"/>
      <c r="BKM63" s="265"/>
      <c r="BKN63" s="265"/>
      <c r="BKO63" s="265"/>
      <c r="BKP63" s="265"/>
      <c r="BKQ63" s="265"/>
      <c r="BKR63" s="265"/>
      <c r="BKS63" s="265"/>
      <c r="BKT63" s="265"/>
      <c r="BKU63" s="265"/>
      <c r="BKV63" s="265"/>
      <c r="BKW63" s="265"/>
      <c r="BKX63" s="265"/>
      <c r="BKY63" s="265"/>
      <c r="BKZ63" s="265"/>
      <c r="BLA63" s="265"/>
      <c r="BLB63" s="265"/>
      <c r="BLC63" s="265"/>
      <c r="BLD63" s="265"/>
      <c r="BLE63" s="265"/>
      <c r="BLF63" s="265"/>
      <c r="BLG63" s="265"/>
      <c r="BLH63" s="265"/>
      <c r="BLI63" s="265"/>
      <c r="BLJ63" s="265"/>
      <c r="BLK63" s="265"/>
      <c r="BLL63" s="265"/>
      <c r="BLM63" s="265"/>
      <c r="BLN63" s="265"/>
      <c r="BLO63" s="265"/>
      <c r="BLP63" s="265"/>
      <c r="BLQ63" s="265"/>
      <c r="BLR63" s="265"/>
      <c r="BLS63" s="265"/>
      <c r="BLT63" s="265"/>
      <c r="BLU63" s="265"/>
      <c r="BLV63" s="265"/>
      <c r="BLW63" s="265"/>
      <c r="BLX63" s="265"/>
      <c r="BLY63" s="265"/>
      <c r="BLZ63" s="265"/>
      <c r="BMA63" s="265"/>
      <c r="BMB63" s="265"/>
      <c r="BMC63" s="265"/>
      <c r="BMD63" s="265"/>
      <c r="BME63" s="265"/>
      <c r="BMF63" s="265"/>
      <c r="BMG63" s="265"/>
      <c r="BMH63" s="265"/>
      <c r="BMI63" s="265"/>
      <c r="BMJ63" s="265"/>
      <c r="BMK63" s="265"/>
      <c r="BML63" s="265"/>
      <c r="BMM63" s="265"/>
      <c r="BMN63" s="265"/>
      <c r="BMO63" s="265"/>
      <c r="BMP63" s="265"/>
      <c r="BMQ63" s="265"/>
      <c r="BMR63" s="265"/>
      <c r="BMS63" s="265"/>
      <c r="BMT63" s="265"/>
      <c r="BMU63" s="265"/>
      <c r="BMV63" s="265"/>
      <c r="BMW63" s="265"/>
      <c r="BMX63" s="265"/>
      <c r="BMY63" s="265"/>
      <c r="BMZ63" s="265"/>
      <c r="BNA63" s="265"/>
      <c r="BNB63" s="265"/>
      <c r="BNC63" s="265"/>
      <c r="BND63" s="265"/>
      <c r="BNE63" s="265"/>
      <c r="BNF63" s="265"/>
      <c r="BNG63" s="265"/>
      <c r="BNH63" s="265"/>
      <c r="BNI63" s="265"/>
      <c r="BNJ63" s="265"/>
      <c r="BNK63" s="265"/>
      <c r="BNL63" s="265"/>
      <c r="BNM63" s="265"/>
      <c r="BNN63" s="265"/>
      <c r="BNO63" s="265"/>
      <c r="BNP63" s="265"/>
      <c r="BNQ63" s="265"/>
      <c r="BNR63" s="265"/>
      <c r="BNS63" s="265"/>
      <c r="BNT63" s="265"/>
      <c r="BNU63" s="265"/>
      <c r="BNV63" s="265"/>
      <c r="BNW63" s="265"/>
      <c r="BNX63" s="265"/>
      <c r="BNY63" s="265"/>
      <c r="BNZ63" s="265"/>
      <c r="BOA63" s="265"/>
      <c r="BOB63" s="265"/>
      <c r="BOC63" s="265"/>
      <c r="BOD63" s="265"/>
      <c r="BOE63" s="265"/>
      <c r="BOF63" s="265"/>
      <c r="BOG63" s="265"/>
      <c r="BOH63" s="265"/>
      <c r="BOI63" s="265"/>
      <c r="BOJ63" s="265"/>
      <c r="BOK63" s="265"/>
      <c r="BOL63" s="265"/>
      <c r="BOM63" s="265"/>
      <c r="BON63" s="265"/>
      <c r="BOO63" s="265"/>
      <c r="BOP63" s="265"/>
      <c r="BOQ63" s="265"/>
      <c r="BOR63" s="265"/>
      <c r="BOS63" s="265"/>
      <c r="BOT63" s="265"/>
      <c r="BOU63" s="265"/>
      <c r="BOV63" s="265"/>
      <c r="BOW63" s="265"/>
      <c r="BOX63" s="265"/>
      <c r="BOY63" s="265"/>
      <c r="BOZ63" s="265"/>
      <c r="BPA63" s="265"/>
      <c r="BPB63" s="265"/>
      <c r="BPC63" s="265"/>
      <c r="BPD63" s="265"/>
      <c r="BPE63" s="265"/>
      <c r="BPF63" s="265"/>
      <c r="BPG63" s="265"/>
      <c r="BPH63" s="265"/>
      <c r="BPI63" s="265"/>
      <c r="BPJ63" s="265"/>
      <c r="BPK63" s="265"/>
      <c r="BPL63" s="265"/>
      <c r="BPM63" s="265"/>
      <c r="BPN63" s="265"/>
      <c r="BPO63" s="265"/>
      <c r="BPP63" s="265"/>
      <c r="BPQ63" s="265"/>
      <c r="BPR63" s="265"/>
      <c r="BPS63" s="265"/>
      <c r="BPT63" s="265"/>
      <c r="BPU63" s="265"/>
      <c r="BPV63" s="265"/>
      <c r="BPW63" s="265"/>
      <c r="BPX63" s="265"/>
      <c r="BPY63" s="265"/>
      <c r="BPZ63" s="265"/>
      <c r="BQA63" s="265"/>
      <c r="BQB63" s="265"/>
      <c r="BQC63" s="265"/>
      <c r="BQD63" s="265"/>
      <c r="BQE63" s="265"/>
      <c r="BQF63" s="265"/>
      <c r="BQG63" s="265"/>
      <c r="BQH63" s="265"/>
      <c r="BQI63" s="265"/>
      <c r="BQJ63" s="265"/>
      <c r="BQK63" s="265"/>
      <c r="BQL63" s="265"/>
      <c r="BQM63" s="265"/>
      <c r="BQN63" s="265"/>
      <c r="BQO63" s="265"/>
      <c r="BQP63" s="265"/>
      <c r="BQQ63" s="265"/>
      <c r="BQR63" s="265"/>
      <c r="BQS63" s="265"/>
      <c r="BQT63" s="265"/>
      <c r="BQU63" s="265"/>
      <c r="BQV63" s="265"/>
      <c r="BQW63" s="265"/>
      <c r="BQX63" s="265"/>
      <c r="BQY63" s="265"/>
      <c r="BQZ63" s="265"/>
      <c r="BRA63" s="265"/>
      <c r="BRB63" s="265"/>
      <c r="BRC63" s="265"/>
      <c r="BRD63" s="265"/>
      <c r="BRE63" s="265"/>
      <c r="BRF63" s="265"/>
      <c r="BRG63" s="265"/>
      <c r="BRH63" s="265"/>
      <c r="BRI63" s="265"/>
      <c r="BRJ63" s="265"/>
      <c r="BRK63" s="265"/>
      <c r="BRL63" s="265"/>
      <c r="BRM63" s="265"/>
      <c r="BRN63" s="265"/>
      <c r="BRO63" s="265"/>
      <c r="BRP63" s="265"/>
      <c r="BRQ63" s="265"/>
      <c r="BRR63" s="265"/>
      <c r="BRS63" s="265"/>
      <c r="BRT63" s="265"/>
      <c r="BRU63" s="265"/>
      <c r="BRV63" s="265"/>
      <c r="BRW63" s="265"/>
      <c r="BRX63" s="265"/>
      <c r="BRY63" s="265"/>
      <c r="BRZ63" s="265"/>
      <c r="BSA63" s="265"/>
      <c r="BSB63" s="265"/>
      <c r="BSC63" s="265"/>
      <c r="BSD63" s="265"/>
      <c r="BSE63" s="265"/>
      <c r="BSF63" s="265"/>
      <c r="BSG63" s="265"/>
      <c r="BSH63" s="265"/>
      <c r="BSI63" s="265"/>
      <c r="BSJ63" s="265"/>
      <c r="BSK63" s="265"/>
      <c r="BSL63" s="265"/>
      <c r="BSM63" s="265"/>
      <c r="BSN63" s="265"/>
      <c r="BSO63" s="265"/>
      <c r="BSP63" s="265"/>
      <c r="BSQ63" s="265"/>
      <c r="BSR63" s="265"/>
      <c r="BSS63" s="265"/>
      <c r="BST63" s="265"/>
      <c r="BSU63" s="265"/>
      <c r="BSV63" s="265"/>
      <c r="BSW63" s="265"/>
      <c r="BSX63" s="265"/>
      <c r="BSY63" s="265"/>
      <c r="BSZ63" s="265"/>
      <c r="BTA63" s="265"/>
      <c r="BTB63" s="265"/>
      <c r="BTC63" s="265"/>
      <c r="BTD63" s="265"/>
      <c r="BTE63" s="265"/>
      <c r="BTF63" s="265"/>
      <c r="BTG63" s="265"/>
      <c r="BTH63" s="265"/>
      <c r="BTI63" s="265"/>
      <c r="BTJ63" s="265"/>
      <c r="BTK63" s="265"/>
      <c r="BTL63" s="265"/>
      <c r="BTM63" s="265"/>
      <c r="BTN63" s="265"/>
      <c r="BTO63" s="265"/>
      <c r="BTP63" s="265"/>
      <c r="BTQ63" s="265"/>
      <c r="BTR63" s="265"/>
      <c r="BTS63" s="265"/>
      <c r="BTT63" s="265"/>
      <c r="BTU63" s="265"/>
      <c r="BTV63" s="265"/>
      <c r="BTW63" s="265"/>
      <c r="BTX63" s="265"/>
      <c r="BTY63" s="265"/>
      <c r="BTZ63" s="265"/>
      <c r="BUA63" s="265"/>
      <c r="BUB63" s="265"/>
      <c r="BUC63" s="265"/>
      <c r="BUD63" s="265"/>
      <c r="BUE63" s="265"/>
      <c r="BUF63" s="265"/>
      <c r="BUG63" s="265"/>
      <c r="BUH63" s="265"/>
      <c r="BUI63" s="265"/>
      <c r="BUJ63" s="265"/>
      <c r="BUK63" s="265"/>
      <c r="BUL63" s="265"/>
      <c r="BUM63" s="265"/>
      <c r="BUN63" s="265"/>
      <c r="BUO63" s="265"/>
      <c r="BUP63" s="265"/>
      <c r="BUQ63" s="265"/>
      <c r="BUR63" s="265"/>
      <c r="BUS63" s="265"/>
      <c r="BUT63" s="265"/>
      <c r="BUU63" s="265"/>
      <c r="BUV63" s="265"/>
      <c r="BUW63" s="265"/>
      <c r="BUX63" s="265"/>
      <c r="BUY63" s="265"/>
      <c r="BUZ63" s="265"/>
      <c r="BVA63" s="265"/>
      <c r="BVB63" s="265"/>
      <c r="BVC63" s="265"/>
      <c r="BVD63" s="265"/>
      <c r="BVE63" s="265"/>
      <c r="BVF63" s="265"/>
      <c r="BVG63" s="265"/>
      <c r="BVH63" s="265"/>
      <c r="BVI63" s="265"/>
      <c r="BVJ63" s="265"/>
      <c r="BVK63" s="265"/>
      <c r="BVL63" s="265"/>
      <c r="BVM63" s="265"/>
      <c r="BVN63" s="265"/>
      <c r="BVO63" s="265"/>
      <c r="BVP63" s="265"/>
      <c r="BVQ63" s="265"/>
      <c r="BVR63" s="265"/>
      <c r="BVS63" s="265"/>
      <c r="BVT63" s="265"/>
      <c r="BVU63" s="265"/>
      <c r="BVV63" s="265"/>
      <c r="BVW63" s="265"/>
      <c r="BVX63" s="265"/>
      <c r="BVY63" s="265"/>
      <c r="BVZ63" s="265"/>
      <c r="BWA63" s="265"/>
      <c r="BWB63" s="265"/>
      <c r="BWC63" s="265"/>
      <c r="BWD63" s="265"/>
      <c r="BWE63" s="265"/>
      <c r="BWF63" s="265"/>
      <c r="BWG63" s="265"/>
      <c r="BWH63" s="265"/>
      <c r="BWI63" s="265"/>
      <c r="BWJ63" s="265"/>
      <c r="BWK63" s="265"/>
      <c r="BWL63" s="265"/>
      <c r="BWM63" s="265"/>
      <c r="BWN63" s="265"/>
      <c r="BWO63" s="265"/>
      <c r="BWP63" s="265"/>
      <c r="BWQ63" s="265"/>
      <c r="BWR63" s="265"/>
      <c r="BWS63" s="265"/>
      <c r="BWT63" s="265"/>
      <c r="BWU63" s="265"/>
      <c r="BWV63" s="265"/>
      <c r="BWW63" s="265"/>
      <c r="BWX63" s="265"/>
      <c r="BWY63" s="265"/>
      <c r="BWZ63" s="265"/>
      <c r="BXA63" s="265"/>
      <c r="BXB63" s="265"/>
      <c r="BXC63" s="265"/>
      <c r="BXD63" s="265"/>
      <c r="BXE63" s="265"/>
      <c r="BXF63" s="265"/>
      <c r="BXG63" s="265"/>
      <c r="BXH63" s="265"/>
      <c r="BXI63" s="265"/>
      <c r="BXJ63" s="265"/>
      <c r="BXK63" s="265"/>
      <c r="BXL63" s="265"/>
      <c r="BXM63" s="265"/>
      <c r="BXN63" s="265"/>
      <c r="BXO63" s="265"/>
      <c r="BXP63" s="265"/>
      <c r="BXQ63" s="265"/>
      <c r="BXR63" s="265"/>
      <c r="BXS63" s="265"/>
      <c r="BXT63" s="265"/>
      <c r="BXU63" s="265"/>
      <c r="BXV63" s="265"/>
      <c r="BXW63" s="265"/>
      <c r="BXX63" s="265"/>
      <c r="BXY63" s="265"/>
      <c r="BXZ63" s="265"/>
      <c r="BYA63" s="265"/>
      <c r="BYB63" s="265"/>
      <c r="BYC63" s="265"/>
      <c r="BYD63" s="265"/>
      <c r="BYE63" s="265"/>
      <c r="BYF63" s="265"/>
      <c r="BYG63" s="265"/>
      <c r="BYH63" s="265"/>
      <c r="BYI63" s="265"/>
      <c r="BYJ63" s="265"/>
      <c r="BYK63" s="265"/>
      <c r="BYL63" s="265"/>
      <c r="BYM63" s="265"/>
      <c r="BYN63" s="265"/>
      <c r="BYO63" s="265"/>
      <c r="BYP63" s="265"/>
      <c r="BYQ63" s="265"/>
      <c r="BYR63" s="265"/>
      <c r="BYS63" s="265"/>
      <c r="BYT63" s="265"/>
      <c r="BYU63" s="265"/>
      <c r="BYV63" s="265"/>
      <c r="BYW63" s="265"/>
      <c r="BYX63" s="265"/>
      <c r="BYY63" s="265"/>
      <c r="BYZ63" s="265"/>
      <c r="BZA63" s="265"/>
      <c r="BZB63" s="265"/>
      <c r="BZC63" s="265"/>
      <c r="BZD63" s="265"/>
      <c r="BZE63" s="265"/>
      <c r="BZF63" s="265"/>
      <c r="BZG63" s="265"/>
      <c r="BZH63" s="265"/>
      <c r="BZI63" s="265"/>
      <c r="BZJ63" s="265"/>
      <c r="BZK63" s="265"/>
      <c r="BZL63" s="265"/>
      <c r="BZM63" s="265"/>
      <c r="BZN63" s="265"/>
      <c r="BZO63" s="265"/>
      <c r="BZP63" s="265"/>
      <c r="BZQ63" s="265"/>
      <c r="BZR63" s="265"/>
      <c r="BZS63" s="265"/>
      <c r="BZT63" s="265"/>
      <c r="BZU63" s="265"/>
      <c r="BZV63" s="265"/>
      <c r="BZW63" s="265"/>
      <c r="BZX63" s="265"/>
      <c r="BZY63" s="265"/>
      <c r="BZZ63" s="265"/>
      <c r="CAA63" s="265"/>
      <c r="CAB63" s="265"/>
      <c r="CAC63" s="265"/>
      <c r="CAD63" s="265"/>
      <c r="CAE63" s="265"/>
      <c r="CAF63" s="265"/>
      <c r="CAG63" s="265"/>
      <c r="CAH63" s="265"/>
      <c r="CAI63" s="265"/>
      <c r="CAJ63" s="265"/>
      <c r="CAK63" s="265"/>
      <c r="CAL63" s="265"/>
      <c r="CAM63" s="265"/>
      <c r="CAN63" s="265"/>
      <c r="CAO63" s="265"/>
      <c r="CAP63" s="265"/>
      <c r="CAQ63" s="265"/>
      <c r="CAR63" s="265"/>
      <c r="CAS63" s="265"/>
      <c r="CAT63" s="265"/>
      <c r="CAU63" s="265"/>
      <c r="CAV63" s="265"/>
      <c r="CAW63" s="265"/>
      <c r="CAX63" s="265"/>
      <c r="CAY63" s="265"/>
      <c r="CAZ63" s="265"/>
      <c r="CBA63" s="265"/>
      <c r="CBB63" s="265"/>
      <c r="CBC63" s="265"/>
      <c r="CBD63" s="265"/>
      <c r="CBE63" s="265"/>
      <c r="CBF63" s="265"/>
      <c r="CBG63" s="265"/>
      <c r="CBH63" s="265"/>
      <c r="CBI63" s="265"/>
      <c r="CBJ63" s="265"/>
      <c r="CBK63" s="265"/>
      <c r="CBL63" s="265"/>
      <c r="CBM63" s="265"/>
      <c r="CBN63" s="265"/>
      <c r="CBO63" s="265"/>
      <c r="CBP63" s="265"/>
      <c r="CBQ63" s="265"/>
      <c r="CBR63" s="265"/>
      <c r="CBS63" s="265"/>
      <c r="CBT63" s="265"/>
      <c r="CBU63" s="265"/>
      <c r="CBV63" s="265"/>
      <c r="CBW63" s="265"/>
      <c r="CBX63" s="265"/>
      <c r="CBY63" s="265"/>
      <c r="CBZ63" s="265"/>
      <c r="CCA63" s="265"/>
      <c r="CCB63" s="265"/>
      <c r="CCC63" s="265"/>
      <c r="CCD63" s="265"/>
      <c r="CCE63" s="265"/>
      <c r="CCF63" s="265"/>
      <c r="CCG63" s="265"/>
      <c r="CCH63" s="265"/>
      <c r="CCI63" s="265"/>
      <c r="CCJ63" s="265"/>
      <c r="CCK63" s="265"/>
      <c r="CCL63" s="265"/>
      <c r="CCM63" s="265"/>
      <c r="CCN63" s="265"/>
      <c r="CCO63" s="265"/>
      <c r="CCP63" s="265"/>
      <c r="CCQ63" s="265"/>
      <c r="CCR63" s="265"/>
      <c r="CCS63" s="265"/>
      <c r="CCT63" s="265"/>
      <c r="CCU63" s="265"/>
      <c r="CCV63" s="265"/>
      <c r="CCW63" s="265"/>
      <c r="CCX63" s="265"/>
      <c r="CCY63" s="265"/>
      <c r="CCZ63" s="265"/>
      <c r="CDA63" s="265"/>
      <c r="CDB63" s="265"/>
      <c r="CDC63" s="265"/>
      <c r="CDD63" s="265"/>
      <c r="CDE63" s="265"/>
      <c r="CDF63" s="265"/>
      <c r="CDG63" s="265"/>
      <c r="CDH63" s="265"/>
      <c r="CDI63" s="265"/>
      <c r="CDJ63" s="265"/>
      <c r="CDK63" s="265"/>
      <c r="CDL63" s="265"/>
      <c r="CDM63" s="265"/>
      <c r="CDN63" s="265"/>
      <c r="CDO63" s="265"/>
      <c r="CDP63" s="265"/>
      <c r="CDQ63" s="265"/>
      <c r="CDR63" s="265"/>
      <c r="CDS63" s="265"/>
      <c r="CDT63" s="265"/>
      <c r="CDU63" s="265"/>
      <c r="CDV63" s="265"/>
      <c r="CDW63" s="265"/>
      <c r="CDX63" s="265"/>
      <c r="CDY63" s="265"/>
      <c r="CDZ63" s="265"/>
      <c r="CEA63" s="265"/>
      <c r="CEB63" s="265"/>
      <c r="CEC63" s="265"/>
      <c r="CED63" s="265"/>
      <c r="CEE63" s="265"/>
      <c r="CEF63" s="265"/>
      <c r="CEG63" s="265"/>
      <c r="CEH63" s="265"/>
      <c r="CEI63" s="265"/>
      <c r="CEJ63" s="265"/>
      <c r="CEK63" s="265"/>
      <c r="CEL63" s="265"/>
      <c r="CEM63" s="265"/>
      <c r="CEN63" s="265"/>
      <c r="CEO63" s="265"/>
      <c r="CEP63" s="265"/>
      <c r="CEQ63" s="265"/>
      <c r="CER63" s="265"/>
      <c r="CES63" s="265"/>
      <c r="CET63" s="265"/>
      <c r="CEU63" s="265"/>
      <c r="CEV63" s="265"/>
      <c r="CEW63" s="265"/>
      <c r="CEX63" s="265"/>
      <c r="CEY63" s="265"/>
      <c r="CEZ63" s="265"/>
      <c r="CFA63" s="265"/>
      <c r="CFB63" s="265"/>
      <c r="CFC63" s="265"/>
      <c r="CFD63" s="265"/>
      <c r="CFE63" s="265"/>
      <c r="CFF63" s="265"/>
      <c r="CFG63" s="265"/>
      <c r="CFH63" s="265"/>
      <c r="CFI63" s="265"/>
      <c r="CFJ63" s="265"/>
      <c r="CFK63" s="265"/>
      <c r="CFL63" s="265"/>
      <c r="CFM63" s="265"/>
      <c r="CFN63" s="265"/>
      <c r="CFO63" s="265"/>
      <c r="CFP63" s="265"/>
      <c r="CFQ63" s="265"/>
      <c r="CFR63" s="265"/>
      <c r="CFS63" s="265"/>
      <c r="CFT63" s="265"/>
      <c r="CFU63" s="265"/>
      <c r="CFV63" s="265"/>
      <c r="CFW63" s="265"/>
      <c r="CFX63" s="265"/>
      <c r="CFY63" s="265"/>
      <c r="CFZ63" s="265"/>
      <c r="CGA63" s="265"/>
      <c r="CGB63" s="265"/>
      <c r="CGC63" s="265"/>
      <c r="CGD63" s="265"/>
      <c r="CGE63" s="265"/>
      <c r="CGF63" s="265"/>
      <c r="CGG63" s="265"/>
      <c r="CGH63" s="265"/>
      <c r="CGI63" s="265"/>
      <c r="CGJ63" s="265"/>
      <c r="CGK63" s="265"/>
      <c r="CGL63" s="265"/>
      <c r="CGM63" s="265"/>
      <c r="CGN63" s="265"/>
      <c r="CGO63" s="265"/>
      <c r="CGP63" s="265"/>
      <c r="CGQ63" s="265"/>
      <c r="CGR63" s="265"/>
      <c r="CGS63" s="265"/>
      <c r="CGT63" s="265"/>
      <c r="CGU63" s="265"/>
      <c r="CGV63" s="265"/>
      <c r="CGW63" s="265"/>
      <c r="CGX63" s="265"/>
      <c r="CGY63" s="265"/>
      <c r="CGZ63" s="265"/>
      <c r="CHA63" s="265"/>
      <c r="CHB63" s="265"/>
      <c r="CHC63" s="265"/>
      <c r="CHD63" s="265"/>
      <c r="CHE63" s="265"/>
      <c r="CHF63" s="265"/>
      <c r="CHG63" s="265"/>
      <c r="CHH63" s="265"/>
      <c r="CHI63" s="265"/>
      <c r="CHJ63" s="265"/>
      <c r="CHK63" s="265"/>
      <c r="CHL63" s="265"/>
      <c r="CHM63" s="265"/>
      <c r="CHN63" s="265"/>
      <c r="CHO63" s="265"/>
      <c r="CHP63" s="265"/>
      <c r="CHQ63" s="265"/>
      <c r="CHR63" s="265"/>
      <c r="CHS63" s="265"/>
      <c r="CHT63" s="265"/>
      <c r="CHU63" s="265"/>
      <c r="CHV63" s="265"/>
      <c r="CHW63" s="265"/>
      <c r="CHX63" s="265"/>
      <c r="CHY63" s="265"/>
      <c r="CHZ63" s="265"/>
      <c r="CIA63" s="265"/>
      <c r="CIB63" s="265"/>
      <c r="CIC63" s="265"/>
      <c r="CID63" s="265"/>
      <c r="CIE63" s="265"/>
      <c r="CIF63" s="265"/>
      <c r="CIG63" s="265"/>
      <c r="CIH63" s="265"/>
      <c r="CII63" s="265"/>
      <c r="CIJ63" s="265"/>
      <c r="CIK63" s="265"/>
      <c r="CIL63" s="265"/>
      <c r="CIM63" s="265"/>
      <c r="CIN63" s="265"/>
      <c r="CIO63" s="265"/>
      <c r="CIP63" s="265"/>
      <c r="CIQ63" s="265"/>
      <c r="CIR63" s="265"/>
      <c r="CIS63" s="265"/>
      <c r="CIT63" s="265"/>
      <c r="CIU63" s="265"/>
      <c r="CIV63" s="265"/>
      <c r="CIW63" s="265"/>
      <c r="CIX63" s="265"/>
      <c r="CIY63" s="265"/>
      <c r="CIZ63" s="265"/>
      <c r="CJA63" s="265"/>
      <c r="CJB63" s="265"/>
      <c r="CJC63" s="265"/>
      <c r="CJD63" s="265"/>
      <c r="CJE63" s="265"/>
      <c r="CJF63" s="265"/>
      <c r="CJG63" s="265"/>
      <c r="CJH63" s="265"/>
      <c r="CJI63" s="265"/>
      <c r="CJJ63" s="265"/>
      <c r="CJK63" s="265"/>
      <c r="CJL63" s="265"/>
      <c r="CJM63" s="265"/>
      <c r="CJN63" s="265"/>
      <c r="CJO63" s="265"/>
      <c r="CJP63" s="265"/>
      <c r="CJQ63" s="265"/>
      <c r="CJR63" s="265"/>
      <c r="CJS63" s="265"/>
      <c r="CJT63" s="265"/>
      <c r="CJU63" s="265"/>
      <c r="CJV63" s="265"/>
      <c r="CJW63" s="265"/>
      <c r="CJX63" s="265"/>
      <c r="CJY63" s="265"/>
      <c r="CJZ63" s="265"/>
      <c r="CKA63" s="265"/>
      <c r="CKB63" s="265"/>
      <c r="CKC63" s="265"/>
      <c r="CKD63" s="265"/>
      <c r="CKE63" s="265"/>
      <c r="CKF63" s="265"/>
      <c r="CKG63" s="265"/>
      <c r="CKH63" s="265"/>
      <c r="CKI63" s="265"/>
      <c r="CKJ63" s="265"/>
      <c r="CKK63" s="265"/>
      <c r="CKL63" s="265"/>
      <c r="CKM63" s="265"/>
      <c r="CKN63" s="265"/>
      <c r="CKO63" s="265"/>
      <c r="CKP63" s="265"/>
      <c r="CKQ63" s="265"/>
      <c r="CKR63" s="265"/>
      <c r="CKS63" s="265"/>
      <c r="CKT63" s="265"/>
      <c r="CKU63" s="265"/>
      <c r="CKV63" s="265"/>
      <c r="CKW63" s="265"/>
      <c r="CKX63" s="265"/>
      <c r="CKY63" s="265"/>
      <c r="CKZ63" s="265"/>
      <c r="CLA63" s="265"/>
      <c r="CLB63" s="265"/>
      <c r="CLC63" s="265"/>
      <c r="CLD63" s="265"/>
      <c r="CLE63" s="265"/>
      <c r="CLF63" s="265"/>
      <c r="CLG63" s="265"/>
      <c r="CLH63" s="265"/>
      <c r="CLI63" s="265"/>
      <c r="CLJ63" s="265"/>
      <c r="CLK63" s="265"/>
      <c r="CLL63" s="265"/>
      <c r="CLM63" s="265"/>
      <c r="CLN63" s="265"/>
      <c r="CLO63" s="265"/>
      <c r="CLP63" s="265"/>
      <c r="CLQ63" s="265"/>
      <c r="CLR63" s="265"/>
      <c r="CLS63" s="265"/>
      <c r="CLT63" s="265"/>
      <c r="CLU63" s="265"/>
      <c r="CLV63" s="265"/>
      <c r="CLW63" s="265"/>
      <c r="CLX63" s="265"/>
      <c r="CLY63" s="265"/>
      <c r="CLZ63" s="265"/>
      <c r="CMA63" s="265"/>
      <c r="CMB63" s="265"/>
      <c r="CMC63" s="265"/>
      <c r="CMD63" s="265"/>
      <c r="CME63" s="265"/>
      <c r="CMF63" s="265"/>
      <c r="CMG63" s="265"/>
      <c r="CMH63" s="265"/>
      <c r="CMI63" s="265"/>
      <c r="CMJ63" s="265"/>
      <c r="CMK63" s="265"/>
      <c r="CML63" s="265"/>
      <c r="CMM63" s="265"/>
      <c r="CMN63" s="265"/>
      <c r="CMO63" s="265"/>
      <c r="CMP63" s="265"/>
      <c r="CMQ63" s="265"/>
      <c r="CMR63" s="265"/>
      <c r="CMS63" s="265"/>
      <c r="CMT63" s="265"/>
      <c r="CMU63" s="265"/>
      <c r="CMV63" s="265"/>
      <c r="CMW63" s="265"/>
      <c r="CMX63" s="265"/>
      <c r="CMY63" s="265"/>
      <c r="CMZ63" s="265"/>
      <c r="CNA63" s="265"/>
      <c r="CNB63" s="265"/>
      <c r="CNC63" s="265"/>
      <c r="CND63" s="265"/>
      <c r="CNE63" s="265"/>
      <c r="CNF63" s="265"/>
      <c r="CNG63" s="265"/>
      <c r="CNH63" s="265"/>
      <c r="CNI63" s="265"/>
      <c r="CNJ63" s="265"/>
      <c r="CNK63" s="265"/>
      <c r="CNL63" s="265"/>
      <c r="CNM63" s="265"/>
      <c r="CNN63" s="265"/>
      <c r="CNO63" s="265"/>
      <c r="CNP63" s="265"/>
      <c r="CNQ63" s="265"/>
      <c r="CNR63" s="265"/>
      <c r="CNS63" s="265"/>
      <c r="CNT63" s="265"/>
      <c r="CNU63" s="265"/>
      <c r="CNV63" s="265"/>
      <c r="CNW63" s="265"/>
      <c r="CNX63" s="265"/>
      <c r="CNY63" s="265"/>
      <c r="CNZ63" s="265"/>
      <c r="COA63" s="265"/>
      <c r="COB63" s="265"/>
      <c r="COC63" s="265"/>
      <c r="COD63" s="265"/>
      <c r="COE63" s="265"/>
      <c r="COF63" s="265"/>
      <c r="COG63" s="265"/>
      <c r="COH63" s="265"/>
      <c r="COI63" s="265"/>
      <c r="COJ63" s="265"/>
      <c r="COK63" s="265"/>
      <c r="COL63" s="265"/>
      <c r="COM63" s="265"/>
      <c r="CON63" s="265"/>
      <c r="COO63" s="265"/>
      <c r="COP63" s="265"/>
      <c r="COQ63" s="265"/>
      <c r="COR63" s="265"/>
      <c r="COS63" s="265"/>
      <c r="COT63" s="265"/>
      <c r="COU63" s="265"/>
      <c r="COV63" s="265"/>
      <c r="COW63" s="265"/>
      <c r="COX63" s="265"/>
      <c r="COY63" s="265"/>
      <c r="COZ63" s="265"/>
      <c r="CPA63" s="265"/>
      <c r="CPB63" s="265"/>
      <c r="CPC63" s="265"/>
      <c r="CPD63" s="265"/>
      <c r="CPE63" s="265"/>
      <c r="CPF63" s="265"/>
      <c r="CPG63" s="265"/>
      <c r="CPH63" s="265"/>
      <c r="CPI63" s="265"/>
      <c r="CPJ63" s="265"/>
      <c r="CPK63" s="265"/>
      <c r="CPL63" s="265"/>
      <c r="CPM63" s="265"/>
      <c r="CPN63" s="265"/>
      <c r="CPO63" s="265"/>
      <c r="CPP63" s="265"/>
      <c r="CPQ63" s="265"/>
      <c r="CPR63" s="265"/>
      <c r="CPS63" s="265"/>
      <c r="CPT63" s="265"/>
      <c r="CPU63" s="265"/>
      <c r="CPV63" s="265"/>
      <c r="CPW63" s="265"/>
      <c r="CPX63" s="265"/>
      <c r="CPY63" s="265"/>
      <c r="CPZ63" s="265"/>
      <c r="CQA63" s="265"/>
      <c r="CQB63" s="265"/>
      <c r="CQC63" s="265"/>
      <c r="CQD63" s="265"/>
      <c r="CQE63" s="265"/>
      <c r="CQF63" s="265"/>
      <c r="CQG63" s="265"/>
      <c r="CQH63" s="265"/>
      <c r="CQI63" s="265"/>
      <c r="CQJ63" s="265"/>
      <c r="CQK63" s="265"/>
      <c r="CQL63" s="265"/>
      <c r="CQM63" s="265"/>
      <c r="CQN63" s="265"/>
      <c r="CQO63" s="265"/>
      <c r="CQP63" s="265"/>
      <c r="CQQ63" s="265"/>
      <c r="CQR63" s="265"/>
      <c r="CQS63" s="265"/>
      <c r="CQT63" s="265"/>
      <c r="CQU63" s="265"/>
      <c r="CQV63" s="265"/>
      <c r="CQW63" s="265"/>
      <c r="CQX63" s="265"/>
      <c r="CQY63" s="265"/>
      <c r="CQZ63" s="265"/>
      <c r="CRA63" s="265"/>
      <c r="CRB63" s="265"/>
      <c r="CRC63" s="265"/>
      <c r="CRD63" s="265"/>
      <c r="CRE63" s="265"/>
      <c r="CRF63" s="265"/>
      <c r="CRG63" s="265"/>
      <c r="CRH63" s="265"/>
      <c r="CRI63" s="265"/>
      <c r="CRJ63" s="265"/>
      <c r="CRK63" s="265"/>
      <c r="CRL63" s="265"/>
      <c r="CRM63" s="265"/>
      <c r="CRN63" s="265"/>
      <c r="CRO63" s="265"/>
      <c r="CRP63" s="265"/>
      <c r="CRQ63" s="265"/>
      <c r="CRR63" s="265"/>
      <c r="CRS63" s="265"/>
      <c r="CRT63" s="265"/>
      <c r="CRU63" s="265"/>
      <c r="CRV63" s="265"/>
      <c r="CRW63" s="265"/>
      <c r="CRX63" s="265"/>
      <c r="CRY63" s="265"/>
      <c r="CRZ63" s="265"/>
      <c r="CSA63" s="265"/>
      <c r="CSB63" s="265"/>
      <c r="CSC63" s="265"/>
      <c r="CSD63" s="265"/>
      <c r="CSE63" s="265"/>
      <c r="CSF63" s="265"/>
      <c r="CSG63" s="265"/>
      <c r="CSH63" s="265"/>
      <c r="CSI63" s="265"/>
      <c r="CSJ63" s="265"/>
      <c r="CSK63" s="265"/>
      <c r="CSL63" s="265"/>
      <c r="CSM63" s="265"/>
      <c r="CSN63" s="265"/>
      <c r="CSO63" s="265"/>
      <c r="CSP63" s="265"/>
      <c r="CSQ63" s="265"/>
      <c r="CSR63" s="265"/>
      <c r="CSS63" s="265"/>
      <c r="CST63" s="265"/>
      <c r="CSU63" s="265"/>
      <c r="CSV63" s="265"/>
      <c r="CSW63" s="265"/>
      <c r="CSX63" s="265"/>
      <c r="CSY63" s="265"/>
      <c r="CSZ63" s="265"/>
      <c r="CTA63" s="265"/>
      <c r="CTB63" s="265"/>
      <c r="CTC63" s="265"/>
      <c r="CTD63" s="265"/>
      <c r="CTE63" s="265"/>
      <c r="CTF63" s="265"/>
      <c r="CTG63" s="265"/>
      <c r="CTH63" s="265"/>
      <c r="CTI63" s="265"/>
      <c r="CTJ63" s="265"/>
      <c r="CTK63" s="265"/>
      <c r="CTL63" s="265"/>
      <c r="CTM63" s="265"/>
      <c r="CTN63" s="265"/>
      <c r="CTO63" s="265"/>
      <c r="CTP63" s="265"/>
      <c r="CTQ63" s="265"/>
      <c r="CTR63" s="265"/>
      <c r="CTS63" s="265"/>
      <c r="CTT63" s="265"/>
      <c r="CTU63" s="265"/>
      <c r="CTV63" s="265"/>
      <c r="CTW63" s="265"/>
      <c r="CTX63" s="265"/>
      <c r="CTY63" s="265"/>
      <c r="CTZ63" s="265"/>
      <c r="CUA63" s="265"/>
      <c r="CUB63" s="265"/>
      <c r="CUC63" s="265"/>
      <c r="CUD63" s="265"/>
      <c r="CUE63" s="265"/>
      <c r="CUF63" s="265"/>
      <c r="CUG63" s="265"/>
      <c r="CUH63" s="265"/>
      <c r="CUI63" s="265"/>
      <c r="CUJ63" s="265"/>
      <c r="CUK63" s="265"/>
      <c r="CUL63" s="265"/>
      <c r="CUM63" s="265"/>
      <c r="CUN63" s="265"/>
      <c r="CUO63" s="265"/>
      <c r="CUP63" s="265"/>
      <c r="CUQ63" s="265"/>
      <c r="CUR63" s="265"/>
      <c r="CUS63" s="265"/>
      <c r="CUT63" s="265"/>
      <c r="CUU63" s="265"/>
      <c r="CUV63" s="265"/>
      <c r="CUW63" s="265"/>
      <c r="CUX63" s="265"/>
      <c r="CUY63" s="265"/>
      <c r="CUZ63" s="265"/>
      <c r="CVA63" s="265"/>
      <c r="CVB63" s="265"/>
      <c r="CVC63" s="265"/>
      <c r="CVD63" s="265"/>
      <c r="CVE63" s="265"/>
      <c r="CVF63" s="265"/>
      <c r="CVG63" s="265"/>
      <c r="CVH63" s="265"/>
      <c r="CVI63" s="265"/>
      <c r="CVJ63" s="265"/>
      <c r="CVK63" s="265"/>
      <c r="CVL63" s="265"/>
      <c r="CVM63" s="265"/>
      <c r="CVN63" s="265"/>
      <c r="CVO63" s="265"/>
      <c r="CVP63" s="265"/>
      <c r="CVQ63" s="265"/>
      <c r="CVR63" s="265"/>
      <c r="CVS63" s="265"/>
      <c r="CVT63" s="265"/>
      <c r="CVU63" s="265"/>
      <c r="CVV63" s="265"/>
      <c r="CVW63" s="265"/>
      <c r="CVX63" s="265"/>
      <c r="CVY63" s="265"/>
      <c r="CVZ63" s="265"/>
      <c r="CWA63" s="265"/>
      <c r="CWB63" s="265"/>
      <c r="CWC63" s="265"/>
      <c r="CWD63" s="265"/>
      <c r="CWE63" s="265"/>
      <c r="CWF63" s="265"/>
      <c r="CWG63" s="265"/>
      <c r="CWH63" s="265"/>
      <c r="CWI63" s="265"/>
      <c r="CWJ63" s="265"/>
      <c r="CWK63" s="265"/>
      <c r="CWL63" s="265"/>
      <c r="CWM63" s="265"/>
      <c r="CWN63" s="265"/>
      <c r="CWO63" s="265"/>
      <c r="CWP63" s="265"/>
      <c r="CWQ63" s="265"/>
      <c r="CWR63" s="265"/>
      <c r="CWS63" s="265"/>
      <c r="CWT63" s="265"/>
      <c r="CWU63" s="265"/>
      <c r="CWV63" s="265"/>
      <c r="CWW63" s="265"/>
      <c r="CWX63" s="265"/>
      <c r="CWY63" s="265"/>
      <c r="CWZ63" s="265"/>
      <c r="CXA63" s="265"/>
      <c r="CXB63" s="265"/>
      <c r="CXC63" s="265"/>
      <c r="CXD63" s="265"/>
      <c r="CXE63" s="265"/>
      <c r="CXF63" s="265"/>
      <c r="CXG63" s="265"/>
      <c r="CXH63" s="265"/>
      <c r="CXI63" s="265"/>
      <c r="CXJ63" s="265"/>
      <c r="CXK63" s="265"/>
      <c r="CXL63" s="265"/>
      <c r="CXM63" s="265"/>
      <c r="CXN63" s="265"/>
      <c r="CXO63" s="265"/>
      <c r="CXP63" s="265"/>
      <c r="CXQ63" s="265"/>
      <c r="CXR63" s="265"/>
      <c r="CXS63" s="265"/>
      <c r="CXT63" s="265"/>
      <c r="CXU63" s="265"/>
      <c r="CXV63" s="265"/>
      <c r="CXW63" s="265"/>
      <c r="CXX63" s="265"/>
      <c r="CXY63" s="265"/>
      <c r="CXZ63" s="265"/>
      <c r="CYA63" s="265"/>
      <c r="CYB63" s="265"/>
      <c r="CYC63" s="265"/>
      <c r="CYD63" s="265"/>
      <c r="CYE63" s="265"/>
      <c r="CYF63" s="265"/>
      <c r="CYG63" s="265"/>
      <c r="CYH63" s="265"/>
      <c r="CYI63" s="265"/>
      <c r="CYJ63" s="265"/>
      <c r="CYK63" s="265"/>
      <c r="CYL63" s="265"/>
      <c r="CYM63" s="265"/>
      <c r="CYN63" s="265"/>
      <c r="CYO63" s="265"/>
      <c r="CYP63" s="265"/>
      <c r="CYQ63" s="265"/>
      <c r="CYR63" s="265"/>
      <c r="CYS63" s="265"/>
      <c r="CYT63" s="265"/>
      <c r="CYU63" s="265"/>
      <c r="CYV63" s="265"/>
      <c r="CYW63" s="265"/>
      <c r="CYX63" s="265"/>
      <c r="CYY63" s="265"/>
      <c r="CYZ63" s="265"/>
      <c r="CZA63" s="265"/>
      <c r="CZB63" s="265"/>
      <c r="CZC63" s="265"/>
      <c r="CZD63" s="265"/>
      <c r="CZE63" s="265"/>
      <c r="CZF63" s="265"/>
      <c r="CZG63" s="265"/>
      <c r="CZH63" s="265"/>
      <c r="CZI63" s="265"/>
      <c r="CZJ63" s="265"/>
      <c r="CZK63" s="265"/>
      <c r="CZL63" s="265"/>
      <c r="CZM63" s="265"/>
      <c r="CZN63" s="265"/>
      <c r="CZO63" s="265"/>
      <c r="CZP63" s="265"/>
      <c r="CZQ63" s="265"/>
      <c r="CZR63" s="265"/>
      <c r="CZS63" s="265"/>
      <c r="CZT63" s="265"/>
      <c r="CZU63" s="265"/>
      <c r="CZV63" s="265"/>
      <c r="CZW63" s="265"/>
      <c r="CZX63" s="265"/>
      <c r="CZY63" s="265"/>
      <c r="CZZ63" s="265"/>
      <c r="DAA63" s="265"/>
      <c r="DAB63" s="265"/>
      <c r="DAC63" s="265"/>
      <c r="DAD63" s="265"/>
      <c r="DAE63" s="265"/>
      <c r="DAF63" s="265"/>
      <c r="DAG63" s="265"/>
      <c r="DAH63" s="265"/>
      <c r="DAI63" s="265"/>
      <c r="DAJ63" s="265"/>
      <c r="DAK63" s="265"/>
      <c r="DAL63" s="265"/>
      <c r="DAM63" s="265"/>
      <c r="DAN63" s="265"/>
      <c r="DAO63" s="265"/>
      <c r="DAP63" s="265"/>
      <c r="DAQ63" s="265"/>
      <c r="DAR63" s="265"/>
      <c r="DAS63" s="265"/>
      <c r="DAT63" s="265"/>
      <c r="DAU63" s="265"/>
      <c r="DAV63" s="265"/>
      <c r="DAW63" s="265"/>
      <c r="DAX63" s="265"/>
      <c r="DAY63" s="265"/>
      <c r="DAZ63" s="265"/>
      <c r="DBA63" s="265"/>
      <c r="DBB63" s="265"/>
      <c r="DBC63" s="265"/>
      <c r="DBD63" s="265"/>
      <c r="DBE63" s="265"/>
      <c r="DBF63" s="265"/>
      <c r="DBG63" s="265"/>
      <c r="DBH63" s="265"/>
      <c r="DBI63" s="265"/>
      <c r="DBJ63" s="265"/>
      <c r="DBK63" s="265"/>
      <c r="DBL63" s="265"/>
      <c r="DBM63" s="265"/>
      <c r="DBN63" s="265"/>
      <c r="DBO63" s="265"/>
      <c r="DBP63" s="265"/>
      <c r="DBQ63" s="265"/>
      <c r="DBR63" s="265"/>
      <c r="DBS63" s="265"/>
      <c r="DBT63" s="265"/>
      <c r="DBU63" s="265"/>
      <c r="DBV63" s="265"/>
      <c r="DBW63" s="265"/>
      <c r="DBX63" s="265"/>
      <c r="DBY63" s="265"/>
      <c r="DBZ63" s="265"/>
      <c r="DCA63" s="265"/>
      <c r="DCB63" s="265"/>
      <c r="DCC63" s="265"/>
      <c r="DCD63" s="265"/>
      <c r="DCE63" s="265"/>
      <c r="DCF63" s="265"/>
      <c r="DCG63" s="265"/>
      <c r="DCH63" s="265"/>
      <c r="DCI63" s="265"/>
      <c r="DCJ63" s="265"/>
      <c r="DCK63" s="265"/>
      <c r="DCL63" s="265"/>
      <c r="DCM63" s="265"/>
      <c r="DCN63" s="265"/>
      <c r="DCO63" s="265"/>
      <c r="DCP63" s="265"/>
      <c r="DCQ63" s="265"/>
      <c r="DCR63" s="265"/>
      <c r="DCS63" s="265"/>
      <c r="DCT63" s="265"/>
      <c r="DCU63" s="265"/>
      <c r="DCV63" s="265"/>
      <c r="DCW63" s="265"/>
      <c r="DCX63" s="265"/>
      <c r="DCY63" s="265"/>
      <c r="DCZ63" s="265"/>
      <c r="DDA63" s="265"/>
      <c r="DDB63" s="265"/>
      <c r="DDC63" s="265"/>
      <c r="DDD63" s="265"/>
      <c r="DDE63" s="265"/>
      <c r="DDF63" s="265"/>
      <c r="DDG63" s="265"/>
      <c r="DDH63" s="265"/>
      <c r="DDI63" s="265"/>
      <c r="DDJ63" s="265"/>
      <c r="DDK63" s="265"/>
      <c r="DDL63" s="265"/>
      <c r="DDM63" s="265"/>
      <c r="DDN63" s="265"/>
      <c r="DDO63" s="265"/>
      <c r="DDP63" s="265"/>
      <c r="DDQ63" s="265"/>
      <c r="DDR63" s="265"/>
      <c r="DDS63" s="265"/>
      <c r="DDT63" s="265"/>
      <c r="DDU63" s="265"/>
      <c r="DDV63" s="265"/>
      <c r="DDW63" s="265"/>
      <c r="DDX63" s="265"/>
      <c r="DDY63" s="265"/>
      <c r="DDZ63" s="265"/>
      <c r="DEA63" s="265"/>
      <c r="DEB63" s="265"/>
      <c r="DEC63" s="265"/>
      <c r="DED63" s="265"/>
      <c r="DEE63" s="265"/>
      <c r="DEF63" s="265"/>
      <c r="DEG63" s="265"/>
      <c r="DEH63" s="265"/>
      <c r="DEI63" s="265"/>
      <c r="DEJ63" s="265"/>
      <c r="DEK63" s="265"/>
      <c r="DEL63" s="265"/>
      <c r="DEM63" s="265"/>
      <c r="DEN63" s="265"/>
      <c r="DEO63" s="265"/>
      <c r="DEP63" s="265"/>
      <c r="DEQ63" s="265"/>
      <c r="DER63" s="265"/>
      <c r="DES63" s="265"/>
      <c r="DET63" s="265"/>
      <c r="DEU63" s="265"/>
      <c r="DEV63" s="265"/>
      <c r="DEW63" s="265"/>
      <c r="DEX63" s="265"/>
      <c r="DEY63" s="265"/>
      <c r="DEZ63" s="265"/>
      <c r="DFA63" s="265"/>
      <c r="DFB63" s="265"/>
      <c r="DFC63" s="265"/>
      <c r="DFD63" s="265"/>
      <c r="DFE63" s="265"/>
      <c r="DFF63" s="265"/>
      <c r="DFG63" s="265"/>
      <c r="DFH63" s="265"/>
      <c r="DFI63" s="265"/>
      <c r="DFJ63" s="265"/>
      <c r="DFK63" s="265"/>
      <c r="DFL63" s="265"/>
      <c r="DFM63" s="265"/>
      <c r="DFN63" s="265"/>
      <c r="DFO63" s="265"/>
      <c r="DFP63" s="265"/>
      <c r="DFQ63" s="265"/>
      <c r="DFR63" s="265"/>
      <c r="DFS63" s="265"/>
      <c r="DFT63" s="265"/>
      <c r="DFU63" s="265"/>
      <c r="DFV63" s="265"/>
      <c r="DFW63" s="265"/>
      <c r="DFX63" s="265"/>
      <c r="DFY63" s="265"/>
      <c r="DFZ63" s="265"/>
      <c r="DGA63" s="265"/>
      <c r="DGB63" s="265"/>
      <c r="DGC63" s="265"/>
      <c r="DGD63" s="265"/>
      <c r="DGE63" s="265"/>
      <c r="DGF63" s="265"/>
      <c r="DGG63" s="265"/>
      <c r="DGH63" s="265"/>
      <c r="DGI63" s="265"/>
      <c r="DGJ63" s="265"/>
      <c r="DGK63" s="265"/>
      <c r="DGL63" s="265"/>
      <c r="DGM63" s="265"/>
      <c r="DGN63" s="265"/>
      <c r="DGO63" s="265"/>
      <c r="DGP63" s="265"/>
      <c r="DGQ63" s="265"/>
      <c r="DGR63" s="265"/>
      <c r="DGS63" s="265"/>
      <c r="DGT63" s="265"/>
      <c r="DGU63" s="265"/>
      <c r="DGV63" s="265"/>
      <c r="DGW63" s="265"/>
      <c r="DGX63" s="265"/>
      <c r="DGY63" s="265"/>
      <c r="DGZ63" s="265"/>
      <c r="DHA63" s="265"/>
      <c r="DHB63" s="265"/>
      <c r="DHC63" s="265"/>
      <c r="DHD63" s="265"/>
      <c r="DHE63" s="265"/>
      <c r="DHF63" s="265"/>
      <c r="DHG63" s="265"/>
      <c r="DHH63" s="265"/>
      <c r="DHI63" s="265"/>
      <c r="DHJ63" s="265"/>
      <c r="DHK63" s="265"/>
      <c r="DHL63" s="265"/>
      <c r="DHM63" s="265"/>
      <c r="DHN63" s="265"/>
      <c r="DHO63" s="265"/>
      <c r="DHP63" s="265"/>
      <c r="DHQ63" s="265"/>
      <c r="DHR63" s="265"/>
      <c r="DHS63" s="265"/>
      <c r="DHT63" s="265"/>
      <c r="DHU63" s="265"/>
      <c r="DHV63" s="265"/>
      <c r="DHW63" s="265"/>
      <c r="DHX63" s="265"/>
      <c r="DHY63" s="265"/>
      <c r="DHZ63" s="265"/>
      <c r="DIA63" s="265"/>
      <c r="DIB63" s="265"/>
      <c r="DIC63" s="265"/>
      <c r="DID63" s="265"/>
      <c r="DIE63" s="265"/>
      <c r="DIF63" s="265"/>
      <c r="DIG63" s="265"/>
      <c r="DIH63" s="265"/>
      <c r="DII63" s="265"/>
      <c r="DIJ63" s="265"/>
      <c r="DIK63" s="265"/>
      <c r="DIL63" s="265"/>
      <c r="DIM63" s="265"/>
      <c r="DIN63" s="265"/>
      <c r="DIO63" s="265"/>
      <c r="DIP63" s="265"/>
      <c r="DIQ63" s="265"/>
      <c r="DIR63" s="265"/>
      <c r="DIS63" s="265"/>
      <c r="DIT63" s="265"/>
      <c r="DIU63" s="265"/>
      <c r="DIV63" s="265"/>
      <c r="DIW63" s="265"/>
      <c r="DIX63" s="265"/>
      <c r="DIY63" s="265"/>
      <c r="DIZ63" s="265"/>
      <c r="DJA63" s="265"/>
      <c r="DJB63" s="265"/>
      <c r="DJC63" s="265"/>
      <c r="DJD63" s="265"/>
      <c r="DJE63" s="265"/>
      <c r="DJF63" s="265"/>
      <c r="DJG63" s="265"/>
      <c r="DJH63" s="265"/>
      <c r="DJI63" s="265"/>
      <c r="DJJ63" s="265"/>
      <c r="DJK63" s="265"/>
      <c r="DJL63" s="265"/>
      <c r="DJM63" s="265"/>
      <c r="DJN63" s="265"/>
      <c r="DJO63" s="265"/>
      <c r="DJP63" s="265"/>
      <c r="DJQ63" s="265"/>
      <c r="DJR63" s="265"/>
      <c r="DJS63" s="265"/>
      <c r="DJT63" s="265"/>
      <c r="DJU63" s="265"/>
      <c r="DJV63" s="265"/>
      <c r="DJW63" s="265"/>
      <c r="DJX63" s="265"/>
      <c r="DJY63" s="265"/>
      <c r="DJZ63" s="265"/>
      <c r="DKA63" s="265"/>
      <c r="DKB63" s="265"/>
      <c r="DKC63" s="265"/>
      <c r="DKD63" s="265"/>
      <c r="DKE63" s="265"/>
      <c r="DKF63" s="265"/>
      <c r="DKG63" s="265"/>
      <c r="DKH63" s="265"/>
      <c r="DKI63" s="265"/>
      <c r="DKJ63" s="265"/>
      <c r="DKK63" s="265"/>
      <c r="DKL63" s="265"/>
      <c r="DKM63" s="265"/>
      <c r="DKN63" s="265"/>
      <c r="DKO63" s="265"/>
      <c r="DKP63" s="265"/>
      <c r="DKQ63" s="265"/>
      <c r="DKR63" s="265"/>
      <c r="DKS63" s="265"/>
      <c r="DKT63" s="265"/>
      <c r="DKU63" s="265"/>
      <c r="DKV63" s="265"/>
      <c r="DKW63" s="265"/>
      <c r="DKX63" s="265"/>
      <c r="DKY63" s="265"/>
      <c r="DKZ63" s="265"/>
      <c r="DLA63" s="265"/>
      <c r="DLB63" s="265"/>
      <c r="DLC63" s="265"/>
      <c r="DLD63" s="265"/>
      <c r="DLE63" s="265"/>
      <c r="DLF63" s="265"/>
      <c r="DLG63" s="265"/>
      <c r="DLH63" s="265"/>
      <c r="DLI63" s="265"/>
      <c r="DLJ63" s="265"/>
      <c r="DLK63" s="265"/>
      <c r="DLL63" s="265"/>
      <c r="DLM63" s="265"/>
      <c r="DLN63" s="265"/>
      <c r="DLO63" s="265"/>
      <c r="DLP63" s="265"/>
      <c r="DLQ63" s="265"/>
      <c r="DLR63" s="265"/>
      <c r="DLS63" s="265"/>
      <c r="DLT63" s="265"/>
      <c r="DLU63" s="265"/>
      <c r="DLV63" s="265"/>
      <c r="DLW63" s="265"/>
      <c r="DLX63" s="265"/>
      <c r="DLY63" s="265"/>
      <c r="DLZ63" s="265"/>
      <c r="DMA63" s="265"/>
      <c r="DMB63" s="265"/>
      <c r="DMC63" s="265"/>
      <c r="DMD63" s="265"/>
      <c r="DME63" s="265"/>
      <c r="DMF63" s="265"/>
      <c r="DMG63" s="265"/>
      <c r="DMH63" s="265"/>
      <c r="DMI63" s="265"/>
      <c r="DMJ63" s="265"/>
      <c r="DMK63" s="265"/>
      <c r="DML63" s="265"/>
      <c r="DMM63" s="265"/>
      <c r="DMN63" s="265"/>
      <c r="DMO63" s="265"/>
      <c r="DMP63" s="265"/>
      <c r="DMQ63" s="265"/>
      <c r="DMR63" s="265"/>
      <c r="DMS63" s="265"/>
      <c r="DMT63" s="265"/>
      <c r="DMU63" s="265"/>
      <c r="DMV63" s="265"/>
      <c r="DMW63" s="265"/>
      <c r="DMX63" s="265"/>
      <c r="DMY63" s="265"/>
      <c r="DMZ63" s="265"/>
      <c r="DNA63" s="265"/>
      <c r="DNB63" s="265"/>
      <c r="DNC63" s="265"/>
      <c r="DND63" s="265"/>
      <c r="DNE63" s="265"/>
      <c r="DNF63" s="265"/>
      <c r="DNG63" s="265"/>
      <c r="DNH63" s="265"/>
      <c r="DNI63" s="265"/>
      <c r="DNJ63" s="265"/>
      <c r="DNK63" s="265"/>
      <c r="DNL63" s="265"/>
      <c r="DNM63" s="265"/>
      <c r="DNN63" s="265"/>
      <c r="DNO63" s="265"/>
      <c r="DNP63" s="265"/>
      <c r="DNQ63" s="265"/>
      <c r="DNR63" s="265"/>
      <c r="DNS63" s="265"/>
      <c r="DNT63" s="265"/>
      <c r="DNU63" s="265"/>
      <c r="DNV63" s="265"/>
      <c r="DNW63" s="265"/>
      <c r="DNX63" s="265"/>
      <c r="DNY63" s="265"/>
      <c r="DNZ63" s="265"/>
      <c r="DOA63" s="265"/>
      <c r="DOB63" s="265"/>
      <c r="DOC63" s="265"/>
      <c r="DOD63" s="265"/>
      <c r="DOE63" s="265"/>
      <c r="DOF63" s="265"/>
      <c r="DOG63" s="265"/>
      <c r="DOH63" s="265"/>
      <c r="DOI63" s="265"/>
      <c r="DOJ63" s="265"/>
      <c r="DOK63" s="265"/>
      <c r="DOL63" s="265"/>
      <c r="DOM63" s="265"/>
      <c r="DON63" s="265"/>
      <c r="DOO63" s="265"/>
      <c r="DOP63" s="265"/>
      <c r="DOQ63" s="265"/>
      <c r="DOR63" s="265"/>
      <c r="DOS63" s="265"/>
      <c r="DOT63" s="265"/>
      <c r="DOU63" s="265"/>
      <c r="DOV63" s="265"/>
      <c r="DOW63" s="265"/>
      <c r="DOX63" s="265"/>
      <c r="DOY63" s="265"/>
      <c r="DOZ63" s="265"/>
      <c r="DPA63" s="265"/>
      <c r="DPB63" s="265"/>
      <c r="DPC63" s="265"/>
      <c r="DPD63" s="265"/>
      <c r="DPE63" s="265"/>
      <c r="DPF63" s="265"/>
      <c r="DPG63" s="265"/>
      <c r="DPH63" s="265"/>
      <c r="DPI63" s="265"/>
      <c r="DPJ63" s="265"/>
      <c r="DPK63" s="265"/>
      <c r="DPL63" s="265"/>
      <c r="DPM63" s="265"/>
      <c r="DPN63" s="265"/>
      <c r="DPO63" s="265"/>
      <c r="DPP63" s="265"/>
      <c r="DPQ63" s="265"/>
      <c r="DPR63" s="265"/>
      <c r="DPS63" s="265"/>
      <c r="DPT63" s="265"/>
      <c r="DPU63" s="265"/>
      <c r="DPV63" s="265"/>
      <c r="DPW63" s="265"/>
      <c r="DPX63" s="265"/>
      <c r="DPY63" s="265"/>
      <c r="DPZ63" s="265"/>
      <c r="DQA63" s="265"/>
      <c r="DQB63" s="265"/>
      <c r="DQC63" s="265"/>
      <c r="DQD63" s="265"/>
      <c r="DQE63" s="265"/>
      <c r="DQF63" s="265"/>
      <c r="DQG63" s="265"/>
      <c r="DQH63" s="265"/>
      <c r="DQI63" s="265"/>
      <c r="DQJ63" s="265"/>
      <c r="DQK63" s="265"/>
      <c r="DQL63" s="265"/>
      <c r="DQM63" s="265"/>
      <c r="DQN63" s="265"/>
      <c r="DQO63" s="265"/>
      <c r="DQP63" s="265"/>
      <c r="DQQ63" s="265"/>
      <c r="DQR63" s="265"/>
      <c r="DQS63" s="265"/>
      <c r="DQT63" s="265"/>
      <c r="DQU63" s="265"/>
      <c r="DQV63" s="265"/>
      <c r="DQW63" s="265"/>
      <c r="DQX63" s="265"/>
      <c r="DQY63" s="265"/>
      <c r="DQZ63" s="265"/>
      <c r="DRA63" s="265"/>
      <c r="DRB63" s="265"/>
      <c r="DRC63" s="265"/>
      <c r="DRD63" s="265"/>
      <c r="DRE63" s="265"/>
      <c r="DRF63" s="265"/>
      <c r="DRG63" s="265"/>
      <c r="DRH63" s="265"/>
      <c r="DRI63" s="265"/>
      <c r="DRJ63" s="265"/>
      <c r="DRK63" s="265"/>
      <c r="DRL63" s="265"/>
      <c r="DRM63" s="265"/>
      <c r="DRN63" s="265"/>
      <c r="DRO63" s="265"/>
      <c r="DRP63" s="265"/>
      <c r="DRQ63" s="265"/>
      <c r="DRR63" s="265"/>
      <c r="DRS63" s="265"/>
      <c r="DRT63" s="265"/>
      <c r="DRU63" s="265"/>
      <c r="DRV63" s="265"/>
      <c r="DRW63" s="265"/>
      <c r="DRX63" s="265"/>
      <c r="DRY63" s="265"/>
      <c r="DRZ63" s="265"/>
      <c r="DSA63" s="265"/>
      <c r="DSB63" s="265"/>
      <c r="DSC63" s="265"/>
      <c r="DSD63" s="265"/>
      <c r="DSE63" s="265"/>
      <c r="DSF63" s="265"/>
      <c r="DSG63" s="265"/>
      <c r="DSH63" s="265"/>
      <c r="DSI63" s="265"/>
      <c r="DSJ63" s="265"/>
      <c r="DSK63" s="265"/>
      <c r="DSL63" s="265"/>
      <c r="DSM63" s="265"/>
      <c r="DSN63" s="265"/>
      <c r="DSO63" s="265"/>
      <c r="DSP63" s="265"/>
      <c r="DSQ63" s="265"/>
      <c r="DSR63" s="265"/>
      <c r="DSS63" s="265"/>
      <c r="DST63" s="265"/>
      <c r="DSU63" s="265"/>
      <c r="DSV63" s="265"/>
      <c r="DSW63" s="265"/>
      <c r="DSX63" s="265"/>
      <c r="DSY63" s="265"/>
      <c r="DSZ63" s="265"/>
      <c r="DTA63" s="265"/>
      <c r="DTB63" s="265"/>
      <c r="DTC63" s="265"/>
      <c r="DTD63" s="265"/>
      <c r="DTE63" s="265"/>
      <c r="DTF63" s="265"/>
      <c r="DTG63" s="265"/>
      <c r="DTH63" s="265"/>
      <c r="DTI63" s="265"/>
      <c r="DTJ63" s="265"/>
      <c r="DTK63" s="265"/>
      <c r="DTL63" s="265"/>
      <c r="DTM63" s="265"/>
      <c r="DTN63" s="265"/>
      <c r="DTO63" s="265"/>
      <c r="DTP63" s="265"/>
      <c r="DTQ63" s="265"/>
      <c r="DTR63" s="265"/>
      <c r="DTS63" s="265"/>
      <c r="DTT63" s="265"/>
      <c r="DTU63" s="265"/>
      <c r="DTV63" s="265"/>
      <c r="DTW63" s="265"/>
      <c r="DTX63" s="265"/>
      <c r="DTY63" s="265"/>
      <c r="DTZ63" s="265"/>
      <c r="DUA63" s="265"/>
      <c r="DUB63" s="265"/>
      <c r="DUC63" s="265"/>
      <c r="DUD63" s="265"/>
      <c r="DUE63" s="265"/>
      <c r="DUF63" s="265"/>
      <c r="DUG63" s="265"/>
      <c r="DUH63" s="265"/>
      <c r="DUI63" s="265"/>
      <c r="DUJ63" s="265"/>
      <c r="DUK63" s="265"/>
      <c r="DUL63" s="265"/>
      <c r="DUM63" s="265"/>
      <c r="DUN63" s="265"/>
      <c r="DUO63" s="265"/>
      <c r="DUP63" s="265"/>
      <c r="DUQ63" s="265"/>
      <c r="DUR63" s="265"/>
      <c r="DUS63" s="265"/>
      <c r="DUT63" s="265"/>
      <c r="DUU63" s="265"/>
      <c r="DUV63" s="265"/>
      <c r="DUW63" s="265"/>
      <c r="DUX63" s="265"/>
      <c r="DUY63" s="265"/>
      <c r="DUZ63" s="265"/>
      <c r="DVA63" s="265"/>
      <c r="DVB63" s="265"/>
      <c r="DVC63" s="265"/>
      <c r="DVD63" s="265"/>
      <c r="DVE63" s="265"/>
      <c r="DVF63" s="265"/>
      <c r="DVG63" s="265"/>
      <c r="DVH63" s="265"/>
      <c r="DVI63" s="265"/>
      <c r="DVJ63" s="265"/>
      <c r="DVK63" s="265"/>
      <c r="DVL63" s="265"/>
      <c r="DVM63" s="265"/>
      <c r="DVN63" s="265"/>
      <c r="DVO63" s="265"/>
      <c r="DVP63" s="265"/>
      <c r="DVQ63" s="265"/>
      <c r="DVR63" s="265"/>
      <c r="DVS63" s="265"/>
      <c r="DVT63" s="265"/>
      <c r="DVU63" s="265"/>
      <c r="DVV63" s="265"/>
      <c r="DVW63" s="265"/>
      <c r="DVX63" s="265"/>
      <c r="DVY63" s="265"/>
      <c r="DVZ63" s="265"/>
      <c r="DWA63" s="265"/>
      <c r="DWB63" s="265"/>
      <c r="DWC63" s="265"/>
      <c r="DWD63" s="265"/>
      <c r="DWE63" s="265"/>
      <c r="DWF63" s="265"/>
      <c r="DWG63" s="265"/>
      <c r="DWH63" s="265"/>
      <c r="DWI63" s="265"/>
      <c r="DWJ63" s="265"/>
      <c r="DWK63" s="265"/>
      <c r="DWL63" s="265"/>
      <c r="DWM63" s="265"/>
      <c r="DWN63" s="265"/>
      <c r="DWO63" s="265"/>
      <c r="DWP63" s="265"/>
      <c r="DWQ63" s="265"/>
      <c r="DWR63" s="265"/>
      <c r="DWS63" s="265"/>
      <c r="DWT63" s="265"/>
      <c r="DWU63" s="265"/>
      <c r="DWV63" s="265"/>
      <c r="DWW63" s="265"/>
      <c r="DWX63" s="265"/>
      <c r="DWY63" s="265"/>
      <c r="DWZ63" s="265"/>
      <c r="DXA63" s="265"/>
      <c r="DXB63" s="265"/>
      <c r="DXC63" s="265"/>
      <c r="DXD63" s="265"/>
      <c r="DXE63" s="265"/>
      <c r="DXF63" s="265"/>
      <c r="DXG63" s="265"/>
      <c r="DXH63" s="265"/>
      <c r="DXI63" s="265"/>
      <c r="DXJ63" s="265"/>
      <c r="DXK63" s="265"/>
      <c r="DXL63" s="265"/>
      <c r="DXM63" s="265"/>
      <c r="DXN63" s="265"/>
      <c r="DXO63" s="265"/>
      <c r="DXP63" s="265"/>
      <c r="DXQ63" s="265"/>
      <c r="DXR63" s="265"/>
      <c r="DXS63" s="265"/>
      <c r="DXT63" s="265"/>
      <c r="DXU63" s="265"/>
      <c r="DXV63" s="265"/>
      <c r="DXW63" s="265"/>
      <c r="DXX63" s="265"/>
      <c r="DXY63" s="265"/>
      <c r="DXZ63" s="265"/>
      <c r="DYA63" s="265"/>
      <c r="DYB63" s="265"/>
      <c r="DYC63" s="265"/>
      <c r="DYD63" s="265"/>
      <c r="DYE63" s="265"/>
      <c r="DYF63" s="265"/>
      <c r="DYG63" s="265"/>
      <c r="DYH63" s="265"/>
      <c r="DYI63" s="265"/>
      <c r="DYJ63" s="265"/>
      <c r="DYK63" s="265"/>
      <c r="DYL63" s="265"/>
      <c r="DYM63" s="265"/>
      <c r="DYN63" s="265"/>
      <c r="DYO63" s="265"/>
      <c r="DYP63" s="265"/>
      <c r="DYQ63" s="265"/>
      <c r="DYR63" s="265"/>
      <c r="DYS63" s="265"/>
      <c r="DYT63" s="265"/>
      <c r="DYU63" s="265"/>
      <c r="DYV63" s="265"/>
      <c r="DYW63" s="265"/>
      <c r="DYX63" s="265"/>
      <c r="DYY63" s="265"/>
      <c r="DYZ63" s="265"/>
      <c r="DZA63" s="265"/>
      <c r="DZB63" s="265"/>
      <c r="DZC63" s="265"/>
      <c r="DZD63" s="265"/>
      <c r="DZE63" s="265"/>
      <c r="DZF63" s="265"/>
      <c r="DZG63" s="265"/>
      <c r="DZH63" s="265"/>
      <c r="DZI63" s="265"/>
      <c r="DZJ63" s="265"/>
      <c r="DZK63" s="265"/>
      <c r="DZL63" s="265"/>
      <c r="DZM63" s="265"/>
      <c r="DZN63" s="265"/>
      <c r="DZO63" s="265"/>
      <c r="DZP63" s="265"/>
      <c r="DZQ63" s="265"/>
      <c r="DZR63" s="265"/>
      <c r="DZS63" s="265"/>
      <c r="DZT63" s="265"/>
      <c r="DZU63" s="265"/>
      <c r="DZV63" s="265"/>
      <c r="DZW63" s="265"/>
      <c r="DZX63" s="265"/>
      <c r="DZY63" s="265"/>
      <c r="DZZ63" s="265"/>
      <c r="EAA63" s="265"/>
      <c r="EAB63" s="265"/>
      <c r="EAC63" s="265"/>
      <c r="EAD63" s="265"/>
      <c r="EAE63" s="265"/>
      <c r="EAF63" s="265"/>
      <c r="EAG63" s="265"/>
      <c r="EAH63" s="265"/>
      <c r="EAI63" s="265"/>
      <c r="EAJ63" s="265"/>
      <c r="EAK63" s="265"/>
      <c r="EAL63" s="265"/>
      <c r="EAM63" s="265"/>
      <c r="EAN63" s="265"/>
      <c r="EAO63" s="265"/>
      <c r="EAP63" s="265"/>
      <c r="EAQ63" s="265"/>
      <c r="EAR63" s="265"/>
      <c r="EAS63" s="265"/>
      <c r="EAT63" s="265"/>
      <c r="EAU63" s="265"/>
      <c r="EAV63" s="265"/>
      <c r="EAW63" s="265"/>
      <c r="EAX63" s="265"/>
      <c r="EAY63" s="265"/>
      <c r="EAZ63" s="265"/>
      <c r="EBA63" s="265"/>
      <c r="EBB63" s="265"/>
      <c r="EBC63" s="265"/>
      <c r="EBD63" s="265"/>
      <c r="EBE63" s="265"/>
      <c r="EBF63" s="265"/>
      <c r="EBG63" s="265"/>
      <c r="EBH63" s="265"/>
      <c r="EBI63" s="265"/>
      <c r="EBJ63" s="265"/>
      <c r="EBK63" s="265"/>
      <c r="EBL63" s="265"/>
      <c r="EBM63" s="265"/>
      <c r="EBN63" s="265"/>
      <c r="EBO63" s="265"/>
      <c r="EBP63" s="265"/>
      <c r="EBQ63" s="265"/>
      <c r="EBR63" s="265"/>
      <c r="EBS63" s="265"/>
      <c r="EBT63" s="265"/>
      <c r="EBU63" s="265"/>
      <c r="EBV63" s="265"/>
      <c r="EBW63" s="265"/>
      <c r="EBX63" s="265"/>
      <c r="EBY63" s="265"/>
      <c r="EBZ63" s="265"/>
      <c r="ECA63" s="265"/>
      <c r="ECB63" s="265"/>
      <c r="ECC63" s="265"/>
      <c r="ECD63" s="265"/>
      <c r="ECE63" s="265"/>
      <c r="ECF63" s="265"/>
      <c r="ECG63" s="265"/>
      <c r="ECH63" s="265"/>
      <c r="ECI63" s="265"/>
      <c r="ECJ63" s="265"/>
      <c r="ECK63" s="265"/>
      <c r="ECL63" s="265"/>
      <c r="ECM63" s="265"/>
      <c r="ECN63" s="265"/>
      <c r="ECO63" s="265"/>
      <c r="ECP63" s="265"/>
      <c r="ECQ63" s="265"/>
      <c r="ECR63" s="265"/>
      <c r="ECS63" s="265"/>
      <c r="ECT63" s="265"/>
      <c r="ECU63" s="265"/>
      <c r="ECV63" s="265"/>
      <c r="ECW63" s="265"/>
      <c r="ECX63" s="265"/>
      <c r="ECY63" s="265"/>
      <c r="ECZ63" s="265"/>
      <c r="EDA63" s="265"/>
      <c r="EDB63" s="265"/>
      <c r="EDC63" s="265"/>
      <c r="EDD63" s="265"/>
      <c r="EDE63" s="265"/>
      <c r="EDF63" s="265"/>
      <c r="EDG63" s="265"/>
      <c r="EDH63" s="265"/>
      <c r="EDI63" s="265"/>
      <c r="EDJ63" s="265"/>
      <c r="EDK63" s="265"/>
      <c r="EDL63" s="265"/>
      <c r="EDM63" s="265"/>
      <c r="EDN63" s="265"/>
      <c r="EDO63" s="265"/>
      <c r="EDP63" s="265"/>
      <c r="EDQ63" s="265"/>
      <c r="EDR63" s="265"/>
      <c r="EDS63" s="265"/>
      <c r="EDT63" s="265"/>
      <c r="EDU63" s="265"/>
      <c r="EDV63" s="265"/>
      <c r="EDW63" s="265"/>
      <c r="EDX63" s="265"/>
      <c r="EDY63" s="265"/>
      <c r="EDZ63" s="265"/>
      <c r="EEA63" s="265"/>
      <c r="EEB63" s="265"/>
      <c r="EEC63" s="265"/>
      <c r="EED63" s="265"/>
      <c r="EEE63" s="265"/>
      <c r="EEF63" s="265"/>
      <c r="EEG63" s="265"/>
      <c r="EEH63" s="265"/>
      <c r="EEI63" s="265"/>
      <c r="EEJ63" s="265"/>
      <c r="EEK63" s="265"/>
      <c r="EEL63" s="265"/>
      <c r="EEM63" s="265"/>
      <c r="EEN63" s="265"/>
      <c r="EEO63" s="265"/>
      <c r="EEP63" s="265"/>
      <c r="EEQ63" s="265"/>
      <c r="EER63" s="265"/>
      <c r="EES63" s="265"/>
      <c r="EET63" s="265"/>
      <c r="EEU63" s="265"/>
      <c r="EEV63" s="265"/>
      <c r="EEW63" s="265"/>
      <c r="EEX63" s="265"/>
      <c r="EEY63" s="265"/>
      <c r="EEZ63" s="265"/>
      <c r="EFA63" s="265"/>
      <c r="EFB63" s="265"/>
      <c r="EFC63" s="265"/>
      <c r="EFD63" s="265"/>
      <c r="EFE63" s="265"/>
      <c r="EFF63" s="265"/>
      <c r="EFG63" s="265"/>
      <c r="EFH63" s="265"/>
      <c r="EFI63" s="265"/>
      <c r="EFJ63" s="265"/>
      <c r="EFK63" s="265"/>
      <c r="EFL63" s="265"/>
      <c r="EFM63" s="265"/>
      <c r="EFN63" s="265"/>
      <c r="EFO63" s="265"/>
      <c r="EFP63" s="265"/>
      <c r="EFQ63" s="265"/>
      <c r="EFR63" s="265"/>
      <c r="EFS63" s="265"/>
      <c r="EFT63" s="265"/>
      <c r="EFU63" s="265"/>
      <c r="EFV63" s="265"/>
      <c r="EFW63" s="265"/>
      <c r="EFX63" s="265"/>
      <c r="EFY63" s="265"/>
      <c r="EFZ63" s="265"/>
      <c r="EGA63" s="265"/>
      <c r="EGB63" s="265"/>
      <c r="EGC63" s="265"/>
      <c r="EGD63" s="265"/>
      <c r="EGE63" s="265"/>
      <c r="EGF63" s="265"/>
      <c r="EGG63" s="265"/>
      <c r="EGH63" s="265"/>
      <c r="EGI63" s="265"/>
      <c r="EGJ63" s="265"/>
      <c r="EGK63" s="265"/>
      <c r="EGL63" s="265"/>
      <c r="EGM63" s="265"/>
      <c r="EGN63" s="265"/>
      <c r="EGO63" s="265"/>
      <c r="EGP63" s="265"/>
      <c r="EGQ63" s="265"/>
      <c r="EGR63" s="265"/>
      <c r="EGS63" s="265"/>
      <c r="EGT63" s="265"/>
      <c r="EGU63" s="265"/>
      <c r="EGV63" s="265"/>
      <c r="EGW63" s="265"/>
      <c r="EGX63" s="265"/>
      <c r="EGY63" s="265"/>
      <c r="EGZ63" s="265"/>
      <c r="EHA63" s="265"/>
      <c r="EHB63" s="265"/>
      <c r="EHC63" s="265"/>
      <c r="EHD63" s="265"/>
      <c r="EHE63" s="265"/>
      <c r="EHF63" s="265"/>
      <c r="EHG63" s="265"/>
      <c r="EHH63" s="265"/>
      <c r="EHI63" s="265"/>
      <c r="EHJ63" s="265"/>
      <c r="EHK63" s="265"/>
      <c r="EHL63" s="265"/>
      <c r="EHM63" s="265"/>
      <c r="EHN63" s="265"/>
      <c r="EHO63" s="265"/>
      <c r="EHP63" s="265"/>
      <c r="EHQ63" s="265"/>
      <c r="EHR63" s="265"/>
      <c r="EHS63" s="265"/>
      <c r="EHT63" s="265"/>
      <c r="EHU63" s="265"/>
      <c r="EHV63" s="265"/>
      <c r="EHW63" s="265"/>
      <c r="EHX63" s="265"/>
      <c r="EHY63" s="265"/>
      <c r="EHZ63" s="265"/>
      <c r="EIA63" s="265"/>
      <c r="EIB63" s="265"/>
      <c r="EIC63" s="265"/>
      <c r="EID63" s="265"/>
      <c r="EIE63" s="265"/>
      <c r="EIF63" s="265"/>
      <c r="EIG63" s="265"/>
      <c r="EIH63" s="265"/>
      <c r="EII63" s="265"/>
      <c r="EIJ63" s="265"/>
      <c r="EIK63" s="265"/>
      <c r="EIL63" s="265"/>
      <c r="EIM63" s="265"/>
      <c r="EIN63" s="265"/>
      <c r="EIO63" s="265"/>
      <c r="EIP63" s="265"/>
      <c r="EIQ63" s="265"/>
      <c r="EIR63" s="265"/>
      <c r="EIS63" s="265"/>
      <c r="EIT63" s="265"/>
      <c r="EIU63" s="265"/>
      <c r="EIV63" s="265"/>
      <c r="EIW63" s="265"/>
      <c r="EIX63" s="265"/>
      <c r="EIY63" s="265"/>
      <c r="EIZ63" s="265"/>
      <c r="EJA63" s="265"/>
      <c r="EJB63" s="265"/>
      <c r="EJC63" s="265"/>
      <c r="EJD63" s="265"/>
      <c r="EJE63" s="265"/>
      <c r="EJF63" s="265"/>
      <c r="EJG63" s="265"/>
      <c r="EJH63" s="265"/>
      <c r="EJI63" s="265"/>
      <c r="EJJ63" s="265"/>
      <c r="EJK63" s="265"/>
      <c r="EJL63" s="265"/>
      <c r="EJM63" s="265"/>
      <c r="EJN63" s="265"/>
      <c r="EJO63" s="265"/>
      <c r="EJP63" s="265"/>
      <c r="EJQ63" s="265"/>
      <c r="EJR63" s="265"/>
      <c r="EJS63" s="265"/>
      <c r="EJT63" s="265"/>
      <c r="EJU63" s="265"/>
      <c r="EJV63" s="265"/>
      <c r="EJW63" s="265"/>
      <c r="EJX63" s="265"/>
      <c r="EJY63" s="265"/>
      <c r="EJZ63" s="265"/>
      <c r="EKA63" s="265"/>
      <c r="EKB63" s="265"/>
      <c r="EKC63" s="265"/>
      <c r="EKD63" s="265"/>
      <c r="EKE63" s="265"/>
      <c r="EKF63" s="265"/>
      <c r="EKG63" s="265"/>
      <c r="EKH63" s="265"/>
      <c r="EKI63" s="265"/>
      <c r="EKJ63" s="265"/>
      <c r="EKK63" s="265"/>
      <c r="EKL63" s="265"/>
      <c r="EKM63" s="265"/>
      <c r="EKN63" s="265"/>
      <c r="EKO63" s="265"/>
      <c r="EKP63" s="265"/>
      <c r="EKQ63" s="265"/>
      <c r="EKR63" s="265"/>
      <c r="EKS63" s="265"/>
      <c r="EKT63" s="265"/>
      <c r="EKU63" s="265"/>
      <c r="EKV63" s="265"/>
      <c r="EKW63" s="265"/>
      <c r="EKX63" s="265"/>
      <c r="EKY63" s="265"/>
      <c r="EKZ63" s="265"/>
      <c r="ELA63" s="265"/>
      <c r="ELB63" s="265"/>
      <c r="ELC63" s="265"/>
      <c r="ELD63" s="265"/>
      <c r="ELE63" s="265"/>
      <c r="ELF63" s="265"/>
      <c r="ELG63" s="265"/>
      <c r="ELH63" s="265"/>
      <c r="ELI63" s="265"/>
      <c r="ELJ63" s="265"/>
      <c r="ELK63" s="265"/>
      <c r="ELL63" s="265"/>
      <c r="ELM63" s="265"/>
      <c r="ELN63" s="265"/>
      <c r="ELO63" s="265"/>
      <c r="ELP63" s="265"/>
      <c r="ELQ63" s="265"/>
      <c r="ELR63" s="265"/>
      <c r="ELS63" s="265"/>
      <c r="ELT63" s="265"/>
      <c r="ELU63" s="265"/>
      <c r="ELV63" s="265"/>
      <c r="ELW63" s="265"/>
      <c r="ELX63" s="265"/>
      <c r="ELY63" s="265"/>
      <c r="ELZ63" s="265"/>
      <c r="EMA63" s="265"/>
      <c r="EMB63" s="265"/>
      <c r="EMC63" s="265"/>
      <c r="EMD63" s="265"/>
      <c r="EME63" s="265"/>
      <c r="EMF63" s="265"/>
      <c r="EMG63" s="265"/>
      <c r="EMH63" s="265"/>
      <c r="EMI63" s="265"/>
      <c r="EMJ63" s="265"/>
      <c r="EMK63" s="265"/>
      <c r="EML63" s="265"/>
      <c r="EMM63" s="265"/>
      <c r="EMN63" s="265"/>
      <c r="EMO63" s="265"/>
      <c r="EMP63" s="265"/>
      <c r="EMQ63" s="265"/>
      <c r="EMR63" s="265"/>
      <c r="EMS63" s="265"/>
      <c r="EMT63" s="265"/>
      <c r="EMU63" s="265"/>
      <c r="EMV63" s="265"/>
      <c r="EMW63" s="265"/>
      <c r="EMX63" s="265"/>
      <c r="EMY63" s="265"/>
      <c r="EMZ63" s="265"/>
      <c r="ENA63" s="265"/>
      <c r="ENB63" s="265"/>
      <c r="ENC63" s="265"/>
      <c r="END63" s="265"/>
      <c r="ENE63" s="265"/>
      <c r="ENF63" s="265"/>
      <c r="ENG63" s="265"/>
      <c r="ENH63" s="265"/>
      <c r="ENI63" s="265"/>
      <c r="ENJ63" s="265"/>
      <c r="ENK63" s="265"/>
      <c r="ENL63" s="265"/>
      <c r="ENM63" s="265"/>
      <c r="ENN63" s="265"/>
      <c r="ENO63" s="265"/>
      <c r="ENP63" s="265"/>
      <c r="ENQ63" s="265"/>
      <c r="ENR63" s="265"/>
      <c r="ENS63" s="265"/>
      <c r="ENT63" s="265"/>
      <c r="ENU63" s="265"/>
      <c r="ENV63" s="265"/>
      <c r="ENW63" s="265"/>
      <c r="ENX63" s="265"/>
      <c r="ENY63" s="265"/>
      <c r="ENZ63" s="265"/>
      <c r="EOA63" s="265"/>
      <c r="EOB63" s="265"/>
      <c r="EOC63" s="265"/>
      <c r="EOD63" s="265"/>
      <c r="EOE63" s="265"/>
      <c r="EOF63" s="265"/>
      <c r="EOG63" s="265"/>
      <c r="EOH63" s="265"/>
      <c r="EOI63" s="265"/>
      <c r="EOJ63" s="265"/>
      <c r="EOK63" s="265"/>
      <c r="EOL63" s="265"/>
      <c r="EOM63" s="265"/>
      <c r="EON63" s="265"/>
      <c r="EOO63" s="265"/>
      <c r="EOP63" s="265"/>
      <c r="EOQ63" s="265"/>
      <c r="EOR63" s="265"/>
      <c r="EOS63" s="265"/>
      <c r="EOT63" s="265"/>
      <c r="EOU63" s="265"/>
      <c r="EOV63" s="265"/>
      <c r="EOW63" s="265"/>
      <c r="EOX63" s="265"/>
      <c r="EOY63" s="265"/>
      <c r="EOZ63" s="265"/>
      <c r="EPA63" s="265"/>
      <c r="EPB63" s="265"/>
      <c r="EPC63" s="265"/>
      <c r="EPD63" s="265"/>
      <c r="EPE63" s="265"/>
      <c r="EPF63" s="265"/>
      <c r="EPG63" s="265"/>
      <c r="EPH63" s="265"/>
      <c r="EPI63" s="265"/>
      <c r="EPJ63" s="265"/>
      <c r="EPK63" s="265"/>
      <c r="EPL63" s="265"/>
      <c r="EPM63" s="265"/>
      <c r="EPN63" s="265"/>
      <c r="EPO63" s="265"/>
      <c r="EPP63" s="265"/>
      <c r="EPQ63" s="265"/>
      <c r="EPR63" s="265"/>
      <c r="EPS63" s="265"/>
      <c r="EPT63" s="265"/>
      <c r="EPU63" s="265"/>
      <c r="EPV63" s="265"/>
      <c r="EPW63" s="265"/>
      <c r="EPX63" s="265"/>
      <c r="EPY63" s="265"/>
      <c r="EPZ63" s="265"/>
      <c r="EQA63" s="265"/>
      <c r="EQB63" s="265"/>
      <c r="EQC63" s="265"/>
      <c r="EQD63" s="265"/>
      <c r="EQE63" s="265"/>
      <c r="EQF63" s="265"/>
      <c r="EQG63" s="265"/>
      <c r="EQH63" s="265"/>
      <c r="EQI63" s="265"/>
      <c r="EQJ63" s="265"/>
      <c r="EQK63" s="265"/>
      <c r="EQL63" s="265"/>
      <c r="EQM63" s="265"/>
      <c r="EQN63" s="265"/>
      <c r="EQO63" s="265"/>
      <c r="EQP63" s="265"/>
      <c r="EQQ63" s="265"/>
      <c r="EQR63" s="265"/>
      <c r="EQS63" s="265"/>
      <c r="EQT63" s="265"/>
      <c r="EQU63" s="265"/>
      <c r="EQV63" s="265"/>
      <c r="EQW63" s="265"/>
      <c r="EQX63" s="265"/>
      <c r="EQY63" s="265"/>
      <c r="EQZ63" s="265"/>
      <c r="ERA63" s="265"/>
      <c r="ERB63" s="265"/>
      <c r="ERC63" s="265"/>
      <c r="ERD63" s="265"/>
      <c r="ERE63" s="265"/>
      <c r="ERF63" s="265"/>
      <c r="ERG63" s="265"/>
      <c r="ERH63" s="265"/>
      <c r="ERI63" s="265"/>
      <c r="ERJ63" s="265"/>
      <c r="ERK63" s="265"/>
      <c r="ERL63" s="265"/>
      <c r="ERM63" s="265"/>
      <c r="ERN63" s="265"/>
      <c r="ERO63" s="265"/>
      <c r="ERP63" s="265"/>
      <c r="ERQ63" s="265"/>
      <c r="ERR63" s="265"/>
      <c r="ERS63" s="265"/>
      <c r="ERT63" s="265"/>
      <c r="ERU63" s="265"/>
      <c r="ERV63" s="265"/>
      <c r="ERW63" s="265"/>
      <c r="ERX63" s="265"/>
      <c r="ERY63" s="265"/>
      <c r="ERZ63" s="265"/>
      <c r="ESA63" s="265"/>
      <c r="ESB63" s="265"/>
      <c r="ESC63" s="265"/>
      <c r="ESD63" s="265"/>
      <c r="ESE63" s="265"/>
      <c r="ESF63" s="265"/>
      <c r="ESG63" s="265"/>
      <c r="ESH63" s="265"/>
      <c r="ESI63" s="265"/>
      <c r="ESJ63" s="265"/>
      <c r="ESK63" s="265"/>
      <c r="ESL63" s="265"/>
      <c r="ESM63" s="265"/>
      <c r="ESN63" s="265"/>
      <c r="ESO63" s="265"/>
      <c r="ESP63" s="265"/>
      <c r="ESQ63" s="265"/>
      <c r="ESR63" s="265"/>
      <c r="ESS63" s="265"/>
      <c r="EST63" s="265"/>
      <c r="ESU63" s="265"/>
      <c r="ESV63" s="265"/>
      <c r="ESW63" s="265"/>
      <c r="ESX63" s="265"/>
      <c r="ESY63" s="265"/>
      <c r="ESZ63" s="265"/>
      <c r="ETA63" s="265"/>
      <c r="ETB63" s="265"/>
      <c r="ETC63" s="265"/>
      <c r="ETD63" s="265"/>
      <c r="ETE63" s="265"/>
      <c r="ETF63" s="265"/>
      <c r="ETG63" s="265"/>
      <c r="ETH63" s="265"/>
      <c r="ETI63" s="265"/>
      <c r="ETJ63" s="265"/>
      <c r="ETK63" s="265"/>
      <c r="ETL63" s="265"/>
      <c r="ETM63" s="265"/>
      <c r="ETN63" s="265"/>
      <c r="ETO63" s="265"/>
      <c r="ETP63" s="265"/>
      <c r="ETQ63" s="265"/>
      <c r="ETR63" s="265"/>
      <c r="ETS63" s="265"/>
      <c r="ETT63" s="265"/>
      <c r="ETU63" s="265"/>
      <c r="ETV63" s="265"/>
      <c r="ETW63" s="265"/>
      <c r="ETX63" s="265"/>
      <c r="ETY63" s="265"/>
      <c r="ETZ63" s="265"/>
      <c r="EUA63" s="265"/>
      <c r="EUB63" s="265"/>
      <c r="EUC63" s="265"/>
      <c r="EUD63" s="265"/>
      <c r="EUE63" s="265"/>
      <c r="EUF63" s="265"/>
      <c r="EUG63" s="265"/>
      <c r="EUH63" s="265"/>
      <c r="EUI63" s="265"/>
      <c r="EUJ63" s="265"/>
      <c r="EUK63" s="265"/>
      <c r="EUL63" s="265"/>
      <c r="EUM63" s="265"/>
      <c r="EUN63" s="265"/>
      <c r="EUO63" s="265"/>
      <c r="EUP63" s="265"/>
      <c r="EUQ63" s="265"/>
      <c r="EUR63" s="265"/>
      <c r="EUS63" s="265"/>
      <c r="EUT63" s="265"/>
      <c r="EUU63" s="265"/>
      <c r="EUV63" s="265"/>
      <c r="EUW63" s="265"/>
      <c r="EUX63" s="265"/>
      <c r="EUY63" s="265"/>
      <c r="EUZ63" s="265"/>
      <c r="EVA63" s="265"/>
      <c r="EVB63" s="265"/>
      <c r="EVC63" s="265"/>
      <c r="EVD63" s="265"/>
      <c r="EVE63" s="265"/>
      <c r="EVF63" s="265"/>
      <c r="EVG63" s="265"/>
      <c r="EVH63" s="265"/>
      <c r="EVI63" s="265"/>
      <c r="EVJ63" s="265"/>
      <c r="EVK63" s="265"/>
      <c r="EVL63" s="265"/>
      <c r="EVM63" s="265"/>
      <c r="EVN63" s="265"/>
      <c r="EVO63" s="265"/>
      <c r="EVP63" s="265"/>
      <c r="EVQ63" s="265"/>
      <c r="EVR63" s="265"/>
      <c r="EVS63" s="265"/>
      <c r="EVT63" s="265"/>
      <c r="EVU63" s="265"/>
      <c r="EVV63" s="265"/>
      <c r="EVW63" s="265"/>
      <c r="EVX63" s="265"/>
      <c r="EVY63" s="265"/>
      <c r="EVZ63" s="265"/>
      <c r="EWA63" s="265"/>
      <c r="EWB63" s="265"/>
      <c r="EWC63" s="265"/>
      <c r="EWD63" s="265"/>
      <c r="EWE63" s="265"/>
      <c r="EWF63" s="265"/>
      <c r="EWG63" s="265"/>
      <c r="EWH63" s="265"/>
      <c r="EWI63" s="265"/>
      <c r="EWJ63" s="265"/>
      <c r="EWK63" s="265"/>
      <c r="EWL63" s="265"/>
      <c r="EWM63" s="265"/>
      <c r="EWN63" s="265"/>
      <c r="EWO63" s="265"/>
      <c r="EWP63" s="265"/>
      <c r="EWQ63" s="265"/>
      <c r="EWR63" s="265"/>
      <c r="EWS63" s="265"/>
      <c r="EWT63" s="265"/>
      <c r="EWU63" s="265"/>
      <c r="EWV63" s="265"/>
      <c r="EWW63" s="265"/>
      <c r="EWX63" s="265"/>
      <c r="EWY63" s="265"/>
      <c r="EWZ63" s="265"/>
      <c r="EXA63" s="265"/>
      <c r="EXB63" s="265"/>
      <c r="EXC63" s="265"/>
      <c r="EXD63" s="265"/>
      <c r="EXE63" s="265"/>
      <c r="EXF63" s="265"/>
      <c r="EXG63" s="265"/>
      <c r="EXH63" s="265"/>
      <c r="EXI63" s="265"/>
      <c r="EXJ63" s="265"/>
      <c r="EXK63" s="265"/>
      <c r="EXL63" s="265"/>
      <c r="EXM63" s="265"/>
      <c r="EXN63" s="265"/>
      <c r="EXO63" s="265"/>
      <c r="EXP63" s="265"/>
      <c r="EXQ63" s="265"/>
      <c r="EXR63" s="265"/>
      <c r="EXS63" s="265"/>
      <c r="EXT63" s="265"/>
      <c r="EXU63" s="265"/>
      <c r="EXV63" s="265"/>
      <c r="EXW63" s="265"/>
      <c r="EXX63" s="265"/>
      <c r="EXY63" s="265"/>
      <c r="EXZ63" s="265"/>
      <c r="EYA63" s="265"/>
      <c r="EYB63" s="265"/>
      <c r="EYC63" s="265"/>
      <c r="EYD63" s="265"/>
      <c r="EYE63" s="265"/>
      <c r="EYF63" s="265"/>
      <c r="EYG63" s="265"/>
      <c r="EYH63" s="265"/>
      <c r="EYI63" s="265"/>
      <c r="EYJ63" s="265"/>
      <c r="EYK63" s="265"/>
      <c r="EYL63" s="265"/>
      <c r="EYM63" s="265"/>
      <c r="EYN63" s="265"/>
      <c r="EYO63" s="265"/>
      <c r="EYP63" s="265"/>
      <c r="EYQ63" s="265"/>
      <c r="EYR63" s="265"/>
      <c r="EYS63" s="265"/>
      <c r="EYT63" s="265"/>
      <c r="EYU63" s="265"/>
      <c r="EYV63" s="265"/>
      <c r="EYW63" s="265"/>
      <c r="EYX63" s="265"/>
      <c r="EYY63" s="265"/>
      <c r="EYZ63" s="265"/>
      <c r="EZA63" s="265"/>
      <c r="EZB63" s="265"/>
      <c r="EZC63" s="265"/>
      <c r="EZD63" s="265"/>
      <c r="EZE63" s="265"/>
      <c r="EZF63" s="265"/>
      <c r="EZG63" s="265"/>
      <c r="EZH63" s="265"/>
      <c r="EZI63" s="265"/>
      <c r="EZJ63" s="265"/>
      <c r="EZK63" s="265"/>
      <c r="EZL63" s="265"/>
      <c r="EZM63" s="265"/>
      <c r="EZN63" s="265"/>
      <c r="EZO63" s="265"/>
      <c r="EZP63" s="265"/>
      <c r="EZQ63" s="265"/>
      <c r="EZR63" s="265"/>
      <c r="EZS63" s="265"/>
      <c r="EZT63" s="265"/>
      <c r="EZU63" s="265"/>
      <c r="EZV63" s="265"/>
      <c r="EZW63" s="265"/>
      <c r="EZX63" s="265"/>
      <c r="EZY63" s="265"/>
      <c r="EZZ63" s="265"/>
      <c r="FAA63" s="265"/>
      <c r="FAB63" s="265"/>
      <c r="FAC63" s="265"/>
      <c r="FAD63" s="265"/>
      <c r="FAE63" s="265"/>
      <c r="FAF63" s="265"/>
      <c r="FAG63" s="265"/>
      <c r="FAH63" s="265"/>
      <c r="FAI63" s="265"/>
      <c r="FAJ63" s="265"/>
      <c r="FAK63" s="265"/>
      <c r="FAL63" s="265"/>
      <c r="FAM63" s="265"/>
      <c r="FAN63" s="265"/>
      <c r="FAO63" s="265"/>
      <c r="FAP63" s="265"/>
      <c r="FAQ63" s="265"/>
      <c r="FAR63" s="265"/>
      <c r="FAS63" s="265"/>
      <c r="FAT63" s="265"/>
      <c r="FAU63" s="265"/>
      <c r="FAV63" s="265"/>
      <c r="FAW63" s="265"/>
      <c r="FAX63" s="265"/>
      <c r="FAY63" s="265"/>
      <c r="FAZ63" s="265"/>
      <c r="FBA63" s="265"/>
      <c r="FBB63" s="265"/>
      <c r="FBC63" s="265"/>
      <c r="FBD63" s="265"/>
      <c r="FBE63" s="265"/>
      <c r="FBF63" s="265"/>
      <c r="FBG63" s="265"/>
      <c r="FBH63" s="265"/>
      <c r="FBI63" s="265"/>
      <c r="FBJ63" s="265"/>
      <c r="FBK63" s="265"/>
      <c r="FBL63" s="265"/>
      <c r="FBM63" s="265"/>
      <c r="FBN63" s="265"/>
      <c r="FBO63" s="265"/>
      <c r="FBP63" s="265"/>
      <c r="FBQ63" s="265"/>
      <c r="FBR63" s="265"/>
      <c r="FBS63" s="265"/>
      <c r="FBT63" s="265"/>
      <c r="FBU63" s="265"/>
      <c r="FBV63" s="265"/>
      <c r="FBW63" s="265"/>
      <c r="FBX63" s="265"/>
      <c r="FBY63" s="265"/>
      <c r="FBZ63" s="265"/>
      <c r="FCA63" s="265"/>
      <c r="FCB63" s="265"/>
      <c r="FCC63" s="265"/>
      <c r="FCD63" s="265"/>
      <c r="FCE63" s="265"/>
      <c r="FCF63" s="265"/>
      <c r="FCG63" s="265"/>
      <c r="FCH63" s="265"/>
      <c r="FCI63" s="265"/>
      <c r="FCJ63" s="265"/>
      <c r="FCK63" s="265"/>
      <c r="FCL63" s="265"/>
      <c r="FCM63" s="265"/>
      <c r="FCN63" s="265"/>
      <c r="FCO63" s="265"/>
      <c r="FCP63" s="265"/>
      <c r="FCQ63" s="265"/>
      <c r="FCR63" s="265"/>
      <c r="FCS63" s="265"/>
      <c r="FCT63" s="265"/>
      <c r="FCU63" s="265"/>
      <c r="FCV63" s="265"/>
      <c r="FCW63" s="265"/>
      <c r="FCX63" s="265"/>
      <c r="FCY63" s="265"/>
      <c r="FCZ63" s="265"/>
      <c r="FDA63" s="265"/>
      <c r="FDB63" s="265"/>
      <c r="FDC63" s="265"/>
      <c r="FDD63" s="265"/>
      <c r="FDE63" s="265"/>
      <c r="FDF63" s="265"/>
      <c r="FDG63" s="265"/>
      <c r="FDH63" s="265"/>
      <c r="FDI63" s="265"/>
      <c r="FDJ63" s="265"/>
      <c r="FDK63" s="265"/>
      <c r="FDL63" s="265"/>
      <c r="FDM63" s="265"/>
      <c r="FDN63" s="265"/>
      <c r="FDO63" s="265"/>
      <c r="FDP63" s="265"/>
      <c r="FDQ63" s="265"/>
      <c r="FDR63" s="265"/>
      <c r="FDS63" s="265"/>
      <c r="FDT63" s="265"/>
      <c r="FDU63" s="265"/>
      <c r="FDV63" s="265"/>
      <c r="FDW63" s="265"/>
      <c r="FDX63" s="265"/>
      <c r="FDY63" s="265"/>
      <c r="FDZ63" s="265"/>
      <c r="FEA63" s="265"/>
      <c r="FEB63" s="265"/>
      <c r="FEC63" s="265"/>
      <c r="FED63" s="265"/>
      <c r="FEE63" s="265"/>
      <c r="FEF63" s="265"/>
      <c r="FEG63" s="265"/>
      <c r="FEH63" s="265"/>
      <c r="FEI63" s="265"/>
      <c r="FEJ63" s="265"/>
      <c r="FEK63" s="265"/>
      <c r="FEL63" s="265"/>
      <c r="FEM63" s="265"/>
      <c r="FEN63" s="265"/>
      <c r="FEO63" s="265"/>
      <c r="FEP63" s="265"/>
      <c r="FEQ63" s="265"/>
      <c r="FER63" s="265"/>
      <c r="FES63" s="265"/>
      <c r="FET63" s="265"/>
      <c r="FEU63" s="265"/>
      <c r="FEV63" s="265"/>
      <c r="FEW63" s="265"/>
      <c r="FEX63" s="265"/>
      <c r="FEY63" s="265"/>
      <c r="FEZ63" s="265"/>
      <c r="FFA63" s="265"/>
      <c r="FFB63" s="265"/>
      <c r="FFC63" s="265"/>
      <c r="FFD63" s="265"/>
      <c r="FFE63" s="265"/>
      <c r="FFF63" s="265"/>
      <c r="FFG63" s="265"/>
      <c r="FFH63" s="265"/>
      <c r="FFI63" s="265"/>
      <c r="FFJ63" s="265"/>
      <c r="FFK63" s="265"/>
      <c r="FFL63" s="265"/>
      <c r="FFM63" s="265"/>
      <c r="FFN63" s="265"/>
      <c r="FFO63" s="265"/>
      <c r="FFP63" s="265"/>
      <c r="FFQ63" s="265"/>
      <c r="FFR63" s="265"/>
      <c r="FFS63" s="265"/>
      <c r="FFT63" s="265"/>
      <c r="FFU63" s="265"/>
      <c r="FFV63" s="265"/>
      <c r="FFW63" s="265"/>
      <c r="FFX63" s="265"/>
      <c r="FFY63" s="265"/>
      <c r="FFZ63" s="265"/>
      <c r="FGA63" s="265"/>
      <c r="FGB63" s="265"/>
      <c r="FGC63" s="265"/>
      <c r="FGD63" s="265"/>
      <c r="FGE63" s="265"/>
      <c r="FGF63" s="265"/>
      <c r="FGG63" s="265"/>
      <c r="FGH63" s="265"/>
      <c r="FGI63" s="265"/>
      <c r="FGJ63" s="265"/>
      <c r="FGK63" s="265"/>
      <c r="FGL63" s="265"/>
      <c r="FGM63" s="265"/>
      <c r="FGN63" s="265"/>
      <c r="FGO63" s="265"/>
      <c r="FGP63" s="265"/>
      <c r="FGQ63" s="265"/>
      <c r="FGR63" s="265"/>
      <c r="FGS63" s="265"/>
      <c r="FGT63" s="265"/>
      <c r="FGU63" s="265"/>
      <c r="FGV63" s="265"/>
      <c r="FGW63" s="265"/>
      <c r="FGX63" s="265"/>
      <c r="FGY63" s="265"/>
      <c r="FGZ63" s="265"/>
      <c r="FHA63" s="265"/>
      <c r="FHB63" s="265"/>
      <c r="FHC63" s="265"/>
      <c r="FHD63" s="265"/>
      <c r="FHE63" s="265"/>
      <c r="FHF63" s="265"/>
      <c r="FHG63" s="265"/>
      <c r="FHH63" s="265"/>
      <c r="FHI63" s="265"/>
      <c r="FHJ63" s="265"/>
      <c r="FHK63" s="265"/>
      <c r="FHL63" s="265"/>
      <c r="FHM63" s="265"/>
      <c r="FHN63" s="265"/>
      <c r="FHO63" s="265"/>
      <c r="FHP63" s="265"/>
      <c r="FHQ63" s="265"/>
      <c r="FHR63" s="265"/>
      <c r="FHS63" s="265"/>
      <c r="FHT63" s="265"/>
      <c r="FHU63" s="265"/>
      <c r="FHV63" s="265"/>
      <c r="FHW63" s="265"/>
      <c r="FHX63" s="265"/>
      <c r="FHY63" s="265"/>
      <c r="FHZ63" s="265"/>
      <c r="FIA63" s="265"/>
      <c r="FIB63" s="265"/>
      <c r="FIC63" s="265"/>
      <c r="FID63" s="265"/>
      <c r="FIE63" s="265"/>
      <c r="FIF63" s="265"/>
      <c r="FIG63" s="265"/>
      <c r="FIH63" s="265"/>
      <c r="FII63" s="265"/>
      <c r="FIJ63" s="265"/>
      <c r="FIK63" s="265"/>
      <c r="FIL63" s="265"/>
      <c r="FIM63" s="265"/>
      <c r="FIN63" s="265"/>
      <c r="FIO63" s="265"/>
      <c r="FIP63" s="265"/>
      <c r="FIQ63" s="265"/>
      <c r="FIR63" s="265"/>
      <c r="FIS63" s="265"/>
      <c r="FIT63" s="265"/>
      <c r="FIU63" s="265"/>
      <c r="FIV63" s="265"/>
      <c r="FIW63" s="265"/>
      <c r="FIX63" s="265"/>
      <c r="FIY63" s="265"/>
      <c r="FIZ63" s="265"/>
      <c r="FJA63" s="265"/>
      <c r="FJB63" s="265"/>
      <c r="FJC63" s="265"/>
      <c r="FJD63" s="265"/>
      <c r="FJE63" s="265"/>
      <c r="FJF63" s="265"/>
      <c r="FJG63" s="265"/>
      <c r="FJH63" s="265"/>
      <c r="FJI63" s="265"/>
      <c r="FJJ63" s="265"/>
      <c r="FJK63" s="265"/>
      <c r="FJL63" s="265"/>
      <c r="FJM63" s="265"/>
      <c r="FJN63" s="265"/>
      <c r="FJO63" s="265"/>
      <c r="FJP63" s="265"/>
      <c r="FJQ63" s="265"/>
      <c r="FJR63" s="265"/>
      <c r="FJS63" s="265"/>
      <c r="FJT63" s="265"/>
      <c r="FJU63" s="265"/>
      <c r="FJV63" s="265"/>
      <c r="FJW63" s="265"/>
      <c r="FJX63" s="265"/>
      <c r="FJY63" s="265"/>
      <c r="FJZ63" s="265"/>
      <c r="FKA63" s="265"/>
      <c r="FKB63" s="265"/>
      <c r="FKC63" s="265"/>
      <c r="FKD63" s="265"/>
      <c r="FKE63" s="265"/>
      <c r="FKF63" s="265"/>
      <c r="FKG63" s="265"/>
      <c r="FKH63" s="265"/>
      <c r="FKI63" s="265"/>
      <c r="FKJ63" s="265"/>
      <c r="FKK63" s="265"/>
      <c r="FKL63" s="265"/>
      <c r="FKM63" s="265"/>
      <c r="FKN63" s="265"/>
      <c r="FKO63" s="265"/>
      <c r="FKP63" s="265"/>
      <c r="FKQ63" s="265"/>
      <c r="FKR63" s="265"/>
      <c r="FKS63" s="265"/>
      <c r="FKT63" s="265"/>
      <c r="FKU63" s="265"/>
      <c r="FKV63" s="265"/>
      <c r="FKW63" s="265"/>
      <c r="FKX63" s="265"/>
      <c r="FKY63" s="265"/>
      <c r="FKZ63" s="265"/>
      <c r="FLA63" s="265"/>
      <c r="FLB63" s="265"/>
      <c r="FLC63" s="265"/>
      <c r="FLD63" s="265"/>
      <c r="FLE63" s="265"/>
      <c r="FLF63" s="265"/>
      <c r="FLG63" s="265"/>
      <c r="FLH63" s="265"/>
      <c r="FLI63" s="265"/>
      <c r="FLJ63" s="265"/>
      <c r="FLK63" s="265"/>
      <c r="FLL63" s="265"/>
      <c r="FLM63" s="265"/>
      <c r="FLN63" s="265"/>
      <c r="FLO63" s="265"/>
      <c r="FLP63" s="265"/>
      <c r="FLQ63" s="265"/>
      <c r="FLR63" s="265"/>
      <c r="FLS63" s="265"/>
      <c r="FLT63" s="265"/>
      <c r="FLU63" s="265"/>
      <c r="FLV63" s="265"/>
      <c r="FLW63" s="265"/>
      <c r="FLX63" s="265"/>
      <c r="FLY63" s="265"/>
      <c r="FLZ63" s="265"/>
      <c r="FMA63" s="265"/>
      <c r="FMB63" s="265"/>
      <c r="FMC63" s="265"/>
      <c r="FMD63" s="265"/>
      <c r="FME63" s="265"/>
      <c r="FMF63" s="265"/>
      <c r="FMG63" s="265"/>
      <c r="FMH63" s="265"/>
      <c r="FMI63" s="265"/>
      <c r="FMJ63" s="265"/>
      <c r="FMK63" s="265"/>
      <c r="FML63" s="265"/>
      <c r="FMM63" s="265"/>
      <c r="FMN63" s="265"/>
      <c r="FMO63" s="265"/>
      <c r="FMP63" s="265"/>
      <c r="FMQ63" s="265"/>
      <c r="FMR63" s="265"/>
      <c r="FMS63" s="265"/>
      <c r="FMT63" s="265"/>
      <c r="FMU63" s="265"/>
      <c r="FMV63" s="265"/>
      <c r="FMW63" s="265"/>
      <c r="FMX63" s="265"/>
      <c r="FMY63" s="265"/>
      <c r="FMZ63" s="265"/>
      <c r="FNA63" s="265"/>
      <c r="FNB63" s="265"/>
      <c r="FNC63" s="265"/>
      <c r="FND63" s="265"/>
      <c r="FNE63" s="265"/>
      <c r="FNF63" s="265"/>
      <c r="FNG63" s="265"/>
      <c r="FNH63" s="265"/>
      <c r="FNI63" s="265"/>
      <c r="FNJ63" s="265"/>
      <c r="FNK63" s="265"/>
      <c r="FNL63" s="265"/>
      <c r="FNM63" s="265"/>
      <c r="FNN63" s="265"/>
      <c r="FNO63" s="265"/>
      <c r="FNP63" s="265"/>
      <c r="FNQ63" s="265"/>
      <c r="FNR63" s="265"/>
      <c r="FNS63" s="265"/>
      <c r="FNT63" s="265"/>
      <c r="FNU63" s="265"/>
      <c r="FNV63" s="265"/>
      <c r="FNW63" s="265"/>
      <c r="FNX63" s="265"/>
      <c r="FNY63" s="265"/>
      <c r="FNZ63" s="265"/>
      <c r="FOA63" s="265"/>
      <c r="FOB63" s="265"/>
      <c r="FOC63" s="265"/>
      <c r="FOD63" s="265"/>
      <c r="FOE63" s="265"/>
      <c r="FOF63" s="265"/>
      <c r="FOG63" s="265"/>
      <c r="FOH63" s="265"/>
      <c r="FOI63" s="265"/>
      <c r="FOJ63" s="265"/>
      <c r="FOK63" s="265"/>
      <c r="FOL63" s="265"/>
      <c r="FOM63" s="265"/>
      <c r="FON63" s="265"/>
      <c r="FOO63" s="265"/>
      <c r="FOP63" s="265"/>
      <c r="FOQ63" s="265"/>
      <c r="FOR63" s="265"/>
      <c r="FOS63" s="265"/>
      <c r="FOT63" s="265"/>
      <c r="FOU63" s="265"/>
      <c r="FOV63" s="265"/>
      <c r="FOW63" s="265"/>
      <c r="FOX63" s="265"/>
      <c r="FOY63" s="265"/>
      <c r="FOZ63" s="265"/>
      <c r="FPA63" s="265"/>
      <c r="FPB63" s="265"/>
      <c r="FPC63" s="265"/>
      <c r="FPD63" s="265"/>
      <c r="FPE63" s="265"/>
      <c r="FPF63" s="265"/>
      <c r="FPG63" s="265"/>
      <c r="FPH63" s="265"/>
      <c r="FPI63" s="265"/>
      <c r="FPJ63" s="265"/>
      <c r="FPK63" s="265"/>
      <c r="FPL63" s="265"/>
      <c r="FPM63" s="265"/>
      <c r="FPN63" s="265"/>
      <c r="FPO63" s="265"/>
      <c r="FPP63" s="265"/>
      <c r="FPQ63" s="265"/>
      <c r="FPR63" s="265"/>
      <c r="FPS63" s="265"/>
      <c r="FPT63" s="265"/>
      <c r="FPU63" s="265"/>
      <c r="FPV63" s="265"/>
      <c r="FPW63" s="265"/>
      <c r="FPX63" s="265"/>
      <c r="FPY63" s="265"/>
      <c r="FPZ63" s="265"/>
      <c r="FQA63" s="265"/>
      <c r="FQB63" s="265"/>
      <c r="FQC63" s="265"/>
      <c r="FQD63" s="265"/>
      <c r="FQE63" s="265"/>
      <c r="FQF63" s="265"/>
      <c r="FQG63" s="265"/>
      <c r="FQH63" s="265"/>
      <c r="FQI63" s="265"/>
      <c r="FQJ63" s="265"/>
      <c r="FQK63" s="265"/>
      <c r="FQL63" s="265"/>
      <c r="FQM63" s="265"/>
      <c r="FQN63" s="265"/>
      <c r="FQO63" s="265"/>
      <c r="FQP63" s="265"/>
      <c r="FQQ63" s="265"/>
      <c r="FQR63" s="265"/>
      <c r="FQS63" s="265"/>
      <c r="FQT63" s="265"/>
      <c r="FQU63" s="265"/>
      <c r="FQV63" s="265"/>
      <c r="FQW63" s="265"/>
      <c r="FQX63" s="265"/>
      <c r="FQY63" s="265"/>
      <c r="FQZ63" s="265"/>
      <c r="FRA63" s="265"/>
      <c r="FRB63" s="265"/>
      <c r="FRC63" s="265"/>
      <c r="FRD63" s="265"/>
      <c r="FRE63" s="265"/>
      <c r="FRF63" s="265"/>
      <c r="FRG63" s="265"/>
      <c r="FRH63" s="265"/>
      <c r="FRI63" s="265"/>
      <c r="FRJ63" s="265"/>
      <c r="FRK63" s="265"/>
      <c r="FRL63" s="265"/>
      <c r="FRM63" s="265"/>
      <c r="FRN63" s="265"/>
      <c r="FRO63" s="265"/>
      <c r="FRP63" s="265"/>
      <c r="FRQ63" s="265"/>
      <c r="FRR63" s="265"/>
      <c r="FRS63" s="265"/>
      <c r="FRT63" s="265"/>
      <c r="FRU63" s="265"/>
      <c r="FRV63" s="265"/>
      <c r="FRW63" s="265"/>
      <c r="FRX63" s="265"/>
      <c r="FRY63" s="265"/>
      <c r="FRZ63" s="265"/>
      <c r="FSA63" s="265"/>
      <c r="FSB63" s="265"/>
      <c r="FSC63" s="265"/>
      <c r="FSD63" s="265"/>
      <c r="FSE63" s="265"/>
      <c r="FSF63" s="265"/>
      <c r="FSG63" s="265"/>
      <c r="FSH63" s="265"/>
      <c r="FSI63" s="265"/>
      <c r="FSJ63" s="265"/>
      <c r="FSK63" s="265"/>
      <c r="FSL63" s="265"/>
      <c r="FSM63" s="265"/>
      <c r="FSN63" s="265"/>
      <c r="FSO63" s="265"/>
      <c r="FSP63" s="265"/>
      <c r="FSQ63" s="265"/>
      <c r="FSR63" s="265"/>
      <c r="FSS63" s="265"/>
      <c r="FST63" s="265"/>
      <c r="FSU63" s="265"/>
      <c r="FSV63" s="265"/>
      <c r="FSW63" s="265"/>
      <c r="FSX63" s="265"/>
      <c r="FSY63" s="265"/>
      <c r="FSZ63" s="265"/>
      <c r="FTA63" s="265"/>
      <c r="FTB63" s="265"/>
      <c r="FTC63" s="265"/>
      <c r="FTD63" s="265"/>
      <c r="FTE63" s="265"/>
      <c r="FTF63" s="265"/>
      <c r="FTG63" s="265"/>
      <c r="FTH63" s="265"/>
      <c r="FTI63" s="265"/>
      <c r="FTJ63" s="265"/>
      <c r="FTK63" s="265"/>
      <c r="FTL63" s="265"/>
      <c r="FTM63" s="265"/>
      <c r="FTN63" s="265"/>
      <c r="FTO63" s="265"/>
      <c r="FTP63" s="265"/>
      <c r="FTQ63" s="265"/>
      <c r="FTR63" s="265"/>
      <c r="FTS63" s="265"/>
      <c r="FTT63" s="265"/>
      <c r="FTU63" s="265"/>
      <c r="FTV63" s="265"/>
      <c r="FTW63" s="265"/>
      <c r="FTX63" s="265"/>
      <c r="FTY63" s="265"/>
      <c r="FTZ63" s="265"/>
      <c r="FUA63" s="265"/>
      <c r="FUB63" s="265"/>
      <c r="FUC63" s="265"/>
      <c r="FUD63" s="265"/>
      <c r="FUE63" s="265"/>
      <c r="FUF63" s="265"/>
      <c r="FUG63" s="265"/>
      <c r="FUH63" s="265"/>
      <c r="FUI63" s="265"/>
      <c r="FUJ63" s="265"/>
      <c r="FUK63" s="265"/>
      <c r="FUL63" s="265"/>
      <c r="FUM63" s="265"/>
      <c r="FUN63" s="265"/>
      <c r="FUO63" s="265"/>
      <c r="FUP63" s="265"/>
      <c r="FUQ63" s="265"/>
      <c r="FUR63" s="265"/>
      <c r="FUS63" s="265"/>
      <c r="FUT63" s="265"/>
      <c r="FUU63" s="265"/>
      <c r="FUV63" s="265"/>
      <c r="FUW63" s="265"/>
      <c r="FUX63" s="265"/>
      <c r="FUY63" s="265"/>
      <c r="FUZ63" s="265"/>
      <c r="FVA63" s="265"/>
      <c r="FVB63" s="265"/>
      <c r="FVC63" s="265"/>
      <c r="FVD63" s="265"/>
      <c r="FVE63" s="265"/>
      <c r="FVF63" s="265"/>
      <c r="FVG63" s="265"/>
      <c r="FVH63" s="265"/>
      <c r="FVI63" s="265"/>
      <c r="FVJ63" s="265"/>
      <c r="FVK63" s="265"/>
      <c r="FVL63" s="265"/>
      <c r="FVM63" s="265"/>
      <c r="FVN63" s="265"/>
      <c r="FVO63" s="265"/>
      <c r="FVP63" s="265"/>
      <c r="FVQ63" s="265"/>
      <c r="FVR63" s="265"/>
      <c r="FVS63" s="265"/>
      <c r="FVT63" s="265"/>
      <c r="FVU63" s="265"/>
      <c r="FVV63" s="265"/>
      <c r="FVW63" s="265"/>
      <c r="FVX63" s="265"/>
      <c r="FVY63" s="265"/>
      <c r="FVZ63" s="265"/>
      <c r="FWA63" s="265"/>
      <c r="FWB63" s="265"/>
      <c r="FWC63" s="265"/>
      <c r="FWD63" s="265"/>
      <c r="FWE63" s="265"/>
      <c r="FWF63" s="265"/>
      <c r="FWG63" s="265"/>
      <c r="FWH63" s="265"/>
      <c r="FWI63" s="265"/>
      <c r="FWJ63" s="265"/>
      <c r="FWK63" s="265"/>
      <c r="FWL63" s="265"/>
      <c r="FWM63" s="265"/>
      <c r="FWN63" s="265"/>
      <c r="FWO63" s="265"/>
      <c r="FWP63" s="265"/>
      <c r="FWQ63" s="265"/>
      <c r="FWR63" s="265"/>
      <c r="FWS63" s="265"/>
      <c r="FWT63" s="265"/>
      <c r="FWU63" s="265"/>
      <c r="FWV63" s="265"/>
      <c r="FWW63" s="265"/>
      <c r="FWX63" s="265"/>
      <c r="FWY63" s="265"/>
      <c r="FWZ63" s="265"/>
      <c r="FXA63" s="265"/>
      <c r="FXB63" s="265"/>
      <c r="FXC63" s="265"/>
      <c r="FXD63" s="265"/>
      <c r="FXE63" s="265"/>
      <c r="FXF63" s="265"/>
      <c r="FXG63" s="265"/>
      <c r="FXH63" s="265"/>
      <c r="FXI63" s="265"/>
      <c r="FXJ63" s="265"/>
      <c r="FXK63" s="265"/>
      <c r="FXL63" s="265"/>
      <c r="FXM63" s="265"/>
      <c r="FXN63" s="265"/>
      <c r="FXO63" s="265"/>
      <c r="FXP63" s="265"/>
      <c r="FXQ63" s="265"/>
      <c r="FXR63" s="265"/>
      <c r="FXS63" s="265"/>
      <c r="FXT63" s="265"/>
      <c r="FXU63" s="265"/>
      <c r="FXV63" s="265"/>
      <c r="FXW63" s="265"/>
      <c r="FXX63" s="265"/>
      <c r="FXY63" s="265"/>
      <c r="FXZ63" s="265"/>
      <c r="FYA63" s="265"/>
      <c r="FYB63" s="265"/>
      <c r="FYC63" s="265"/>
      <c r="FYD63" s="265"/>
      <c r="FYE63" s="265"/>
      <c r="FYF63" s="265"/>
      <c r="FYG63" s="265"/>
      <c r="FYH63" s="265"/>
      <c r="FYI63" s="265"/>
      <c r="FYJ63" s="265"/>
      <c r="FYK63" s="265"/>
      <c r="FYL63" s="265"/>
      <c r="FYM63" s="265"/>
      <c r="FYN63" s="265"/>
      <c r="FYO63" s="265"/>
      <c r="FYP63" s="265"/>
      <c r="FYQ63" s="265"/>
      <c r="FYR63" s="265"/>
      <c r="FYS63" s="265"/>
      <c r="FYT63" s="265"/>
      <c r="FYU63" s="265"/>
      <c r="FYV63" s="265"/>
      <c r="FYW63" s="265"/>
      <c r="FYX63" s="265"/>
      <c r="FYY63" s="265"/>
      <c r="FYZ63" s="265"/>
      <c r="FZA63" s="265"/>
      <c r="FZB63" s="265"/>
      <c r="FZC63" s="265"/>
      <c r="FZD63" s="265"/>
      <c r="FZE63" s="265"/>
      <c r="FZF63" s="265"/>
      <c r="FZG63" s="265"/>
      <c r="FZH63" s="265"/>
      <c r="FZI63" s="265"/>
      <c r="FZJ63" s="265"/>
      <c r="FZK63" s="265"/>
      <c r="FZL63" s="265"/>
      <c r="FZM63" s="265"/>
      <c r="FZN63" s="265"/>
      <c r="FZO63" s="265"/>
      <c r="FZP63" s="265"/>
      <c r="FZQ63" s="265"/>
      <c r="FZR63" s="265"/>
      <c r="FZS63" s="265"/>
      <c r="FZT63" s="265"/>
      <c r="FZU63" s="265"/>
      <c r="FZV63" s="265"/>
      <c r="FZW63" s="265"/>
      <c r="FZX63" s="265"/>
      <c r="FZY63" s="265"/>
      <c r="FZZ63" s="265"/>
      <c r="GAA63" s="265"/>
      <c r="GAB63" s="265"/>
      <c r="GAC63" s="265"/>
      <c r="GAD63" s="265"/>
      <c r="GAE63" s="265"/>
      <c r="GAF63" s="265"/>
      <c r="GAG63" s="265"/>
      <c r="GAH63" s="265"/>
      <c r="GAI63" s="265"/>
      <c r="GAJ63" s="265"/>
      <c r="GAK63" s="265"/>
      <c r="GAL63" s="265"/>
      <c r="GAM63" s="265"/>
      <c r="GAN63" s="265"/>
      <c r="GAO63" s="265"/>
      <c r="GAP63" s="265"/>
      <c r="GAQ63" s="265"/>
      <c r="GAR63" s="265"/>
      <c r="GAS63" s="265"/>
      <c r="GAT63" s="265"/>
      <c r="GAU63" s="265"/>
      <c r="GAV63" s="265"/>
      <c r="GAW63" s="265"/>
      <c r="GAX63" s="265"/>
      <c r="GAY63" s="265"/>
      <c r="GAZ63" s="265"/>
      <c r="GBA63" s="265"/>
      <c r="GBB63" s="265"/>
      <c r="GBC63" s="265"/>
      <c r="GBD63" s="265"/>
      <c r="GBE63" s="265"/>
      <c r="GBF63" s="265"/>
      <c r="GBG63" s="265"/>
      <c r="GBH63" s="265"/>
      <c r="GBI63" s="265"/>
      <c r="GBJ63" s="265"/>
      <c r="GBK63" s="265"/>
      <c r="GBL63" s="265"/>
      <c r="GBM63" s="265"/>
      <c r="GBN63" s="265"/>
      <c r="GBO63" s="265"/>
      <c r="GBP63" s="265"/>
      <c r="GBQ63" s="265"/>
      <c r="GBR63" s="265"/>
      <c r="GBS63" s="265"/>
      <c r="GBT63" s="265"/>
      <c r="GBU63" s="265"/>
      <c r="GBV63" s="265"/>
      <c r="GBW63" s="265"/>
      <c r="GBX63" s="265"/>
      <c r="GBY63" s="265"/>
      <c r="GBZ63" s="265"/>
      <c r="GCA63" s="265"/>
      <c r="GCB63" s="265"/>
      <c r="GCC63" s="265"/>
      <c r="GCD63" s="265"/>
      <c r="GCE63" s="265"/>
      <c r="GCF63" s="265"/>
      <c r="GCG63" s="265"/>
      <c r="GCH63" s="265"/>
      <c r="GCI63" s="265"/>
      <c r="GCJ63" s="265"/>
      <c r="GCK63" s="265"/>
      <c r="GCL63" s="265"/>
      <c r="GCM63" s="265"/>
      <c r="GCN63" s="265"/>
      <c r="GCO63" s="265"/>
      <c r="GCP63" s="265"/>
      <c r="GCQ63" s="265"/>
      <c r="GCR63" s="265"/>
      <c r="GCS63" s="265"/>
      <c r="GCT63" s="265"/>
      <c r="GCU63" s="265"/>
      <c r="GCV63" s="265"/>
      <c r="GCW63" s="265"/>
      <c r="GCX63" s="265"/>
      <c r="GCY63" s="265"/>
      <c r="GCZ63" s="265"/>
      <c r="GDA63" s="265"/>
      <c r="GDB63" s="265"/>
      <c r="GDC63" s="265"/>
      <c r="GDD63" s="265"/>
      <c r="GDE63" s="265"/>
      <c r="GDF63" s="265"/>
      <c r="GDG63" s="265"/>
      <c r="GDH63" s="265"/>
      <c r="GDI63" s="265"/>
      <c r="GDJ63" s="265"/>
      <c r="GDK63" s="265"/>
      <c r="GDL63" s="265"/>
      <c r="GDM63" s="265"/>
      <c r="GDN63" s="265"/>
      <c r="GDO63" s="265"/>
      <c r="GDP63" s="265"/>
      <c r="GDQ63" s="265"/>
      <c r="GDR63" s="265"/>
      <c r="GDS63" s="265"/>
      <c r="GDT63" s="265"/>
      <c r="GDU63" s="265"/>
      <c r="GDV63" s="265"/>
      <c r="GDW63" s="265"/>
      <c r="GDX63" s="265"/>
      <c r="GDY63" s="265"/>
      <c r="GDZ63" s="265"/>
      <c r="GEA63" s="265"/>
      <c r="GEB63" s="265"/>
      <c r="GEC63" s="265"/>
      <c r="GED63" s="265"/>
      <c r="GEE63" s="265"/>
      <c r="GEF63" s="265"/>
      <c r="GEG63" s="265"/>
      <c r="GEH63" s="265"/>
      <c r="GEI63" s="265"/>
      <c r="GEJ63" s="265"/>
      <c r="GEK63" s="265"/>
      <c r="GEL63" s="265"/>
      <c r="GEM63" s="265"/>
      <c r="GEN63" s="265"/>
      <c r="GEO63" s="265"/>
      <c r="GEP63" s="265"/>
      <c r="GEQ63" s="265"/>
      <c r="GER63" s="265"/>
      <c r="GES63" s="265"/>
      <c r="GET63" s="265"/>
      <c r="GEU63" s="265"/>
      <c r="GEV63" s="265"/>
      <c r="GEW63" s="265"/>
      <c r="GEX63" s="265"/>
      <c r="GEY63" s="265"/>
      <c r="GEZ63" s="265"/>
      <c r="GFA63" s="265"/>
      <c r="GFB63" s="265"/>
      <c r="GFC63" s="265"/>
      <c r="GFD63" s="265"/>
      <c r="GFE63" s="265"/>
      <c r="GFF63" s="265"/>
      <c r="GFG63" s="265"/>
      <c r="GFH63" s="265"/>
      <c r="GFI63" s="265"/>
      <c r="GFJ63" s="265"/>
      <c r="GFK63" s="265"/>
      <c r="GFL63" s="265"/>
      <c r="GFM63" s="265"/>
      <c r="GFN63" s="265"/>
      <c r="GFO63" s="265"/>
      <c r="GFP63" s="265"/>
      <c r="GFQ63" s="265"/>
      <c r="GFR63" s="265"/>
      <c r="GFS63" s="265"/>
      <c r="GFT63" s="265"/>
      <c r="GFU63" s="265"/>
      <c r="GFV63" s="265"/>
      <c r="GFW63" s="265"/>
      <c r="GFX63" s="265"/>
      <c r="GFY63" s="265"/>
      <c r="GFZ63" s="265"/>
      <c r="GGA63" s="265"/>
      <c r="GGB63" s="265"/>
      <c r="GGC63" s="265"/>
      <c r="GGD63" s="265"/>
      <c r="GGE63" s="265"/>
      <c r="GGF63" s="265"/>
      <c r="GGG63" s="265"/>
      <c r="GGH63" s="265"/>
      <c r="GGI63" s="265"/>
      <c r="GGJ63" s="265"/>
      <c r="GGK63" s="265"/>
      <c r="GGL63" s="265"/>
      <c r="GGM63" s="265"/>
      <c r="GGN63" s="265"/>
      <c r="GGO63" s="265"/>
      <c r="GGP63" s="265"/>
      <c r="GGQ63" s="265"/>
      <c r="GGR63" s="265"/>
      <c r="GGS63" s="265"/>
      <c r="GGT63" s="265"/>
      <c r="GGU63" s="265"/>
      <c r="GGV63" s="265"/>
      <c r="GGW63" s="265"/>
      <c r="GGX63" s="265"/>
      <c r="GGY63" s="265"/>
      <c r="GGZ63" s="265"/>
      <c r="GHA63" s="265"/>
      <c r="GHB63" s="265"/>
      <c r="GHC63" s="265"/>
      <c r="GHD63" s="265"/>
      <c r="GHE63" s="265"/>
      <c r="GHF63" s="265"/>
      <c r="GHG63" s="265"/>
      <c r="GHH63" s="265"/>
      <c r="GHI63" s="265"/>
      <c r="GHJ63" s="265"/>
      <c r="GHK63" s="265"/>
      <c r="GHL63" s="265"/>
      <c r="GHM63" s="265"/>
      <c r="GHN63" s="265"/>
      <c r="GHO63" s="265"/>
      <c r="GHP63" s="265"/>
      <c r="GHQ63" s="265"/>
      <c r="GHR63" s="265"/>
      <c r="GHS63" s="265"/>
      <c r="GHT63" s="265"/>
      <c r="GHU63" s="265"/>
      <c r="GHV63" s="265"/>
      <c r="GHW63" s="265"/>
      <c r="GHX63" s="265"/>
      <c r="GHY63" s="265"/>
      <c r="GHZ63" s="265"/>
      <c r="GIA63" s="265"/>
      <c r="GIB63" s="265"/>
      <c r="GIC63" s="265"/>
      <c r="GID63" s="265"/>
      <c r="GIE63" s="265"/>
      <c r="GIF63" s="265"/>
      <c r="GIG63" s="265"/>
      <c r="GIH63" s="265"/>
      <c r="GII63" s="265"/>
      <c r="GIJ63" s="265"/>
      <c r="GIK63" s="265"/>
      <c r="GIL63" s="265"/>
      <c r="GIM63" s="265"/>
      <c r="GIN63" s="265"/>
      <c r="GIO63" s="265"/>
      <c r="GIP63" s="265"/>
      <c r="GIQ63" s="265"/>
      <c r="GIR63" s="265"/>
      <c r="GIS63" s="265"/>
      <c r="GIT63" s="265"/>
      <c r="GIU63" s="265"/>
      <c r="GIV63" s="265"/>
      <c r="GIW63" s="265"/>
      <c r="GIX63" s="265"/>
      <c r="GIY63" s="265"/>
      <c r="GIZ63" s="265"/>
      <c r="GJA63" s="265"/>
      <c r="GJB63" s="265"/>
      <c r="GJC63" s="265"/>
      <c r="GJD63" s="265"/>
      <c r="GJE63" s="265"/>
      <c r="GJF63" s="265"/>
      <c r="GJG63" s="265"/>
      <c r="GJH63" s="265"/>
      <c r="GJI63" s="265"/>
      <c r="GJJ63" s="265"/>
      <c r="GJK63" s="265"/>
      <c r="GJL63" s="265"/>
      <c r="GJM63" s="265"/>
      <c r="GJN63" s="265"/>
      <c r="GJO63" s="265"/>
      <c r="GJP63" s="265"/>
      <c r="GJQ63" s="265"/>
      <c r="GJR63" s="265"/>
      <c r="GJS63" s="265"/>
      <c r="GJT63" s="265"/>
      <c r="GJU63" s="265"/>
      <c r="GJV63" s="265"/>
      <c r="GJW63" s="265"/>
      <c r="GJX63" s="265"/>
      <c r="GJY63" s="265"/>
      <c r="GJZ63" s="265"/>
      <c r="GKA63" s="265"/>
      <c r="GKB63" s="265"/>
      <c r="GKC63" s="265"/>
      <c r="GKD63" s="265"/>
      <c r="GKE63" s="265"/>
      <c r="GKF63" s="265"/>
      <c r="GKG63" s="265"/>
      <c r="GKH63" s="265"/>
      <c r="GKI63" s="265"/>
      <c r="GKJ63" s="265"/>
      <c r="GKK63" s="265"/>
      <c r="GKL63" s="265"/>
      <c r="GKM63" s="265"/>
      <c r="GKN63" s="265"/>
      <c r="GKO63" s="265"/>
      <c r="GKP63" s="265"/>
      <c r="GKQ63" s="265"/>
      <c r="GKR63" s="265"/>
      <c r="GKS63" s="265"/>
      <c r="GKT63" s="265"/>
      <c r="GKU63" s="265"/>
      <c r="GKV63" s="265"/>
      <c r="GKW63" s="265"/>
      <c r="GKX63" s="265"/>
      <c r="GKY63" s="265"/>
      <c r="GKZ63" s="265"/>
      <c r="GLA63" s="265"/>
      <c r="GLB63" s="265"/>
      <c r="GLC63" s="265"/>
      <c r="GLD63" s="265"/>
      <c r="GLE63" s="265"/>
      <c r="GLF63" s="265"/>
      <c r="GLG63" s="265"/>
      <c r="GLH63" s="265"/>
      <c r="GLI63" s="265"/>
      <c r="GLJ63" s="265"/>
      <c r="GLK63" s="265"/>
      <c r="GLL63" s="265"/>
      <c r="GLM63" s="265"/>
      <c r="GLN63" s="265"/>
      <c r="GLO63" s="265"/>
      <c r="GLP63" s="265"/>
      <c r="GLQ63" s="265"/>
      <c r="GLR63" s="265"/>
      <c r="GLS63" s="265"/>
      <c r="GLT63" s="265"/>
      <c r="GLU63" s="265"/>
      <c r="GLV63" s="265"/>
      <c r="GLW63" s="265"/>
      <c r="GLX63" s="265"/>
      <c r="GLY63" s="265"/>
      <c r="GLZ63" s="265"/>
      <c r="GMA63" s="265"/>
      <c r="GMB63" s="265"/>
      <c r="GMC63" s="265"/>
      <c r="GMD63" s="265"/>
      <c r="GME63" s="265"/>
      <c r="GMF63" s="265"/>
      <c r="GMG63" s="265"/>
      <c r="GMH63" s="265"/>
      <c r="GMI63" s="265"/>
      <c r="GMJ63" s="265"/>
      <c r="GMK63" s="265"/>
      <c r="GML63" s="265"/>
      <c r="GMM63" s="265"/>
      <c r="GMN63" s="265"/>
      <c r="GMO63" s="265"/>
      <c r="GMP63" s="265"/>
      <c r="GMQ63" s="265"/>
      <c r="GMR63" s="265"/>
      <c r="GMS63" s="265"/>
      <c r="GMT63" s="265"/>
      <c r="GMU63" s="265"/>
      <c r="GMV63" s="265"/>
      <c r="GMW63" s="265"/>
      <c r="GMX63" s="265"/>
      <c r="GMY63" s="265"/>
      <c r="GMZ63" s="265"/>
      <c r="GNA63" s="265"/>
      <c r="GNB63" s="265"/>
      <c r="GNC63" s="265"/>
      <c r="GND63" s="265"/>
      <c r="GNE63" s="265"/>
      <c r="GNF63" s="265"/>
      <c r="GNG63" s="265"/>
      <c r="GNH63" s="265"/>
      <c r="GNI63" s="265"/>
      <c r="GNJ63" s="265"/>
      <c r="GNK63" s="265"/>
      <c r="GNL63" s="265"/>
      <c r="GNM63" s="265"/>
      <c r="GNN63" s="265"/>
      <c r="GNO63" s="265"/>
      <c r="GNP63" s="265"/>
      <c r="GNQ63" s="265"/>
      <c r="GNR63" s="265"/>
      <c r="GNS63" s="265"/>
      <c r="GNT63" s="265"/>
      <c r="GNU63" s="265"/>
      <c r="GNV63" s="265"/>
      <c r="GNW63" s="265"/>
      <c r="GNX63" s="265"/>
      <c r="GNY63" s="265"/>
      <c r="GNZ63" s="265"/>
      <c r="GOA63" s="265"/>
      <c r="GOB63" s="265"/>
      <c r="GOC63" s="265"/>
      <c r="GOD63" s="265"/>
      <c r="GOE63" s="265"/>
      <c r="GOF63" s="265"/>
      <c r="GOG63" s="265"/>
      <c r="GOH63" s="265"/>
      <c r="GOI63" s="265"/>
      <c r="GOJ63" s="265"/>
      <c r="GOK63" s="265"/>
      <c r="GOL63" s="265"/>
      <c r="GOM63" s="265"/>
      <c r="GON63" s="265"/>
      <c r="GOO63" s="265"/>
      <c r="GOP63" s="265"/>
      <c r="GOQ63" s="265"/>
      <c r="GOR63" s="265"/>
      <c r="GOS63" s="265"/>
      <c r="GOT63" s="265"/>
      <c r="GOU63" s="265"/>
      <c r="GOV63" s="265"/>
      <c r="GOW63" s="265"/>
      <c r="GOX63" s="265"/>
      <c r="GOY63" s="265"/>
      <c r="GOZ63" s="265"/>
      <c r="GPA63" s="265"/>
      <c r="GPB63" s="265"/>
      <c r="GPC63" s="265"/>
      <c r="GPD63" s="265"/>
      <c r="GPE63" s="265"/>
      <c r="GPF63" s="265"/>
      <c r="GPG63" s="265"/>
      <c r="GPH63" s="265"/>
      <c r="GPI63" s="265"/>
      <c r="GPJ63" s="265"/>
      <c r="GPK63" s="265"/>
      <c r="GPL63" s="265"/>
      <c r="GPM63" s="265"/>
      <c r="GPN63" s="265"/>
      <c r="GPO63" s="265"/>
      <c r="GPP63" s="265"/>
      <c r="GPQ63" s="265"/>
      <c r="GPR63" s="265"/>
      <c r="GPS63" s="265"/>
      <c r="GPT63" s="265"/>
      <c r="GPU63" s="265"/>
      <c r="GPV63" s="265"/>
      <c r="GPW63" s="265"/>
      <c r="GPX63" s="265"/>
      <c r="GPY63" s="265"/>
      <c r="GPZ63" s="265"/>
      <c r="GQA63" s="265"/>
      <c r="GQB63" s="265"/>
      <c r="GQC63" s="265"/>
      <c r="GQD63" s="265"/>
      <c r="GQE63" s="265"/>
      <c r="GQF63" s="265"/>
      <c r="GQG63" s="265"/>
      <c r="GQH63" s="265"/>
      <c r="GQI63" s="265"/>
      <c r="GQJ63" s="265"/>
      <c r="GQK63" s="265"/>
      <c r="GQL63" s="265"/>
      <c r="GQM63" s="265"/>
      <c r="GQN63" s="265"/>
      <c r="GQO63" s="265"/>
      <c r="GQP63" s="265"/>
      <c r="GQQ63" s="265"/>
      <c r="GQR63" s="265"/>
      <c r="GQS63" s="265"/>
      <c r="GQT63" s="265"/>
      <c r="GQU63" s="265"/>
      <c r="GQV63" s="265"/>
      <c r="GQW63" s="265"/>
      <c r="GQX63" s="265"/>
      <c r="GQY63" s="265"/>
      <c r="GQZ63" s="265"/>
      <c r="GRA63" s="265"/>
      <c r="GRB63" s="265"/>
      <c r="GRC63" s="265"/>
      <c r="GRD63" s="265"/>
      <c r="GRE63" s="265"/>
      <c r="GRF63" s="265"/>
      <c r="GRG63" s="265"/>
      <c r="GRH63" s="265"/>
      <c r="GRI63" s="265"/>
      <c r="GRJ63" s="265"/>
      <c r="GRK63" s="265"/>
      <c r="GRL63" s="265"/>
      <c r="GRM63" s="265"/>
      <c r="GRN63" s="265"/>
      <c r="GRO63" s="265"/>
      <c r="GRP63" s="265"/>
      <c r="GRQ63" s="265"/>
      <c r="GRR63" s="265"/>
      <c r="GRS63" s="265"/>
      <c r="GRT63" s="265"/>
      <c r="GRU63" s="265"/>
      <c r="GRV63" s="265"/>
      <c r="GRW63" s="265"/>
      <c r="GRX63" s="265"/>
      <c r="GRY63" s="265"/>
      <c r="GRZ63" s="265"/>
      <c r="GSA63" s="265"/>
      <c r="GSB63" s="265"/>
      <c r="GSC63" s="265"/>
      <c r="GSD63" s="265"/>
      <c r="GSE63" s="265"/>
      <c r="GSF63" s="265"/>
      <c r="GSG63" s="265"/>
      <c r="GSH63" s="265"/>
      <c r="GSI63" s="265"/>
      <c r="GSJ63" s="265"/>
      <c r="GSK63" s="265"/>
      <c r="GSL63" s="265"/>
      <c r="GSM63" s="265"/>
      <c r="GSN63" s="265"/>
      <c r="GSO63" s="265"/>
      <c r="GSP63" s="265"/>
      <c r="GSQ63" s="265"/>
      <c r="GSR63" s="265"/>
      <c r="GSS63" s="265"/>
      <c r="GST63" s="265"/>
      <c r="GSU63" s="265"/>
      <c r="GSV63" s="265"/>
      <c r="GSW63" s="265"/>
      <c r="GSX63" s="265"/>
      <c r="GSY63" s="265"/>
      <c r="GSZ63" s="265"/>
      <c r="GTA63" s="265"/>
      <c r="GTB63" s="265"/>
      <c r="GTC63" s="265"/>
      <c r="GTD63" s="265"/>
      <c r="GTE63" s="265"/>
      <c r="GTF63" s="265"/>
      <c r="GTG63" s="265"/>
      <c r="GTH63" s="265"/>
      <c r="GTI63" s="265"/>
      <c r="GTJ63" s="265"/>
      <c r="GTK63" s="265"/>
      <c r="GTL63" s="265"/>
      <c r="GTM63" s="265"/>
      <c r="GTN63" s="265"/>
      <c r="GTO63" s="265"/>
      <c r="GTP63" s="265"/>
      <c r="GTQ63" s="265"/>
      <c r="GTR63" s="265"/>
      <c r="GTS63" s="265"/>
      <c r="GTT63" s="265"/>
      <c r="GTU63" s="265"/>
      <c r="GTV63" s="265"/>
      <c r="GTW63" s="265"/>
      <c r="GTX63" s="265"/>
      <c r="GTY63" s="265"/>
      <c r="GTZ63" s="265"/>
      <c r="GUA63" s="265"/>
      <c r="GUB63" s="265"/>
      <c r="GUC63" s="265"/>
      <c r="GUD63" s="265"/>
      <c r="GUE63" s="265"/>
      <c r="GUF63" s="265"/>
      <c r="GUG63" s="265"/>
      <c r="GUH63" s="265"/>
      <c r="GUI63" s="265"/>
      <c r="GUJ63" s="265"/>
      <c r="GUK63" s="265"/>
      <c r="GUL63" s="265"/>
      <c r="GUM63" s="265"/>
      <c r="GUN63" s="265"/>
      <c r="GUO63" s="265"/>
      <c r="GUP63" s="265"/>
      <c r="GUQ63" s="265"/>
      <c r="GUR63" s="265"/>
      <c r="GUS63" s="265"/>
      <c r="GUT63" s="265"/>
      <c r="GUU63" s="265"/>
      <c r="GUV63" s="265"/>
      <c r="GUW63" s="265"/>
      <c r="GUX63" s="265"/>
      <c r="GUY63" s="265"/>
      <c r="GUZ63" s="265"/>
      <c r="GVA63" s="265"/>
      <c r="GVB63" s="265"/>
      <c r="GVC63" s="265"/>
      <c r="GVD63" s="265"/>
      <c r="GVE63" s="265"/>
      <c r="GVF63" s="265"/>
      <c r="GVG63" s="265"/>
      <c r="GVH63" s="265"/>
      <c r="GVI63" s="265"/>
      <c r="GVJ63" s="265"/>
      <c r="GVK63" s="265"/>
      <c r="GVL63" s="265"/>
      <c r="GVM63" s="265"/>
      <c r="GVN63" s="265"/>
      <c r="GVO63" s="265"/>
      <c r="GVP63" s="265"/>
      <c r="GVQ63" s="265"/>
      <c r="GVR63" s="265"/>
      <c r="GVS63" s="265"/>
      <c r="GVT63" s="265"/>
      <c r="GVU63" s="265"/>
      <c r="GVV63" s="265"/>
      <c r="GVW63" s="265"/>
      <c r="GVX63" s="265"/>
      <c r="GVY63" s="265"/>
      <c r="GVZ63" s="265"/>
      <c r="GWA63" s="265"/>
      <c r="GWB63" s="265"/>
      <c r="GWC63" s="265"/>
      <c r="GWD63" s="265"/>
      <c r="GWE63" s="265"/>
      <c r="GWF63" s="265"/>
      <c r="GWG63" s="265"/>
      <c r="GWH63" s="265"/>
      <c r="GWI63" s="265"/>
      <c r="GWJ63" s="265"/>
      <c r="GWK63" s="265"/>
      <c r="GWL63" s="265"/>
      <c r="GWM63" s="265"/>
      <c r="GWN63" s="265"/>
      <c r="GWO63" s="265"/>
      <c r="GWP63" s="265"/>
      <c r="GWQ63" s="265"/>
      <c r="GWR63" s="265"/>
      <c r="GWS63" s="265"/>
      <c r="GWT63" s="265"/>
      <c r="GWU63" s="265"/>
      <c r="GWV63" s="265"/>
      <c r="GWW63" s="265"/>
      <c r="GWX63" s="265"/>
      <c r="GWY63" s="265"/>
      <c r="GWZ63" s="265"/>
      <c r="GXA63" s="265"/>
      <c r="GXB63" s="265"/>
      <c r="GXC63" s="265"/>
      <c r="GXD63" s="265"/>
      <c r="GXE63" s="265"/>
      <c r="GXF63" s="265"/>
      <c r="GXG63" s="265"/>
      <c r="GXH63" s="265"/>
      <c r="GXI63" s="265"/>
      <c r="GXJ63" s="265"/>
      <c r="GXK63" s="265"/>
      <c r="GXL63" s="265"/>
      <c r="GXM63" s="265"/>
      <c r="GXN63" s="265"/>
      <c r="GXO63" s="265"/>
      <c r="GXP63" s="265"/>
      <c r="GXQ63" s="265"/>
      <c r="GXR63" s="265"/>
      <c r="GXS63" s="265"/>
      <c r="GXT63" s="265"/>
      <c r="GXU63" s="265"/>
      <c r="GXV63" s="265"/>
      <c r="GXW63" s="265"/>
      <c r="GXX63" s="265"/>
      <c r="GXY63" s="265"/>
      <c r="GXZ63" s="265"/>
      <c r="GYA63" s="265"/>
      <c r="GYB63" s="265"/>
      <c r="GYC63" s="265"/>
      <c r="GYD63" s="265"/>
      <c r="GYE63" s="265"/>
      <c r="GYF63" s="265"/>
      <c r="GYG63" s="265"/>
      <c r="GYH63" s="265"/>
      <c r="GYI63" s="265"/>
      <c r="GYJ63" s="265"/>
      <c r="GYK63" s="265"/>
      <c r="GYL63" s="265"/>
      <c r="GYM63" s="265"/>
      <c r="GYN63" s="265"/>
      <c r="GYO63" s="265"/>
      <c r="GYP63" s="265"/>
      <c r="GYQ63" s="265"/>
      <c r="GYR63" s="265"/>
      <c r="GYS63" s="265"/>
      <c r="GYT63" s="265"/>
      <c r="GYU63" s="265"/>
      <c r="GYV63" s="265"/>
      <c r="GYW63" s="265"/>
      <c r="GYX63" s="265"/>
      <c r="GYY63" s="265"/>
      <c r="GYZ63" s="265"/>
      <c r="GZA63" s="265"/>
      <c r="GZB63" s="265"/>
      <c r="GZC63" s="265"/>
      <c r="GZD63" s="265"/>
      <c r="GZE63" s="265"/>
      <c r="GZF63" s="265"/>
      <c r="GZG63" s="265"/>
      <c r="GZH63" s="265"/>
      <c r="GZI63" s="265"/>
      <c r="GZJ63" s="265"/>
      <c r="GZK63" s="265"/>
      <c r="GZL63" s="265"/>
      <c r="GZM63" s="265"/>
      <c r="GZN63" s="265"/>
      <c r="GZO63" s="265"/>
      <c r="GZP63" s="265"/>
      <c r="GZQ63" s="265"/>
      <c r="GZR63" s="265"/>
      <c r="GZS63" s="265"/>
      <c r="GZT63" s="265"/>
      <c r="GZU63" s="265"/>
      <c r="GZV63" s="265"/>
      <c r="GZW63" s="265"/>
      <c r="GZX63" s="265"/>
      <c r="GZY63" s="265"/>
      <c r="GZZ63" s="265"/>
      <c r="HAA63" s="265"/>
      <c r="HAB63" s="265"/>
      <c r="HAC63" s="265"/>
      <c r="HAD63" s="265"/>
      <c r="HAE63" s="265"/>
      <c r="HAF63" s="265"/>
      <c r="HAG63" s="265"/>
      <c r="HAH63" s="265"/>
      <c r="HAI63" s="265"/>
      <c r="HAJ63" s="265"/>
      <c r="HAK63" s="265"/>
      <c r="HAL63" s="265"/>
      <c r="HAM63" s="265"/>
      <c r="HAN63" s="265"/>
      <c r="HAO63" s="265"/>
      <c r="HAP63" s="265"/>
      <c r="HAQ63" s="265"/>
      <c r="HAR63" s="265"/>
      <c r="HAS63" s="265"/>
      <c r="HAT63" s="265"/>
      <c r="HAU63" s="265"/>
      <c r="HAV63" s="265"/>
      <c r="HAW63" s="265"/>
      <c r="HAX63" s="265"/>
      <c r="HAY63" s="265"/>
      <c r="HAZ63" s="265"/>
      <c r="HBA63" s="265"/>
      <c r="HBB63" s="265"/>
      <c r="HBC63" s="265"/>
      <c r="HBD63" s="265"/>
      <c r="HBE63" s="265"/>
      <c r="HBF63" s="265"/>
      <c r="HBG63" s="265"/>
      <c r="HBH63" s="265"/>
      <c r="HBI63" s="265"/>
      <c r="HBJ63" s="265"/>
      <c r="HBK63" s="265"/>
      <c r="HBL63" s="265"/>
      <c r="HBM63" s="265"/>
      <c r="HBN63" s="265"/>
      <c r="HBO63" s="265"/>
      <c r="HBP63" s="265"/>
      <c r="HBQ63" s="265"/>
      <c r="HBR63" s="265"/>
      <c r="HBS63" s="265"/>
      <c r="HBT63" s="265"/>
      <c r="HBU63" s="265"/>
      <c r="HBV63" s="265"/>
      <c r="HBW63" s="265"/>
      <c r="HBX63" s="265"/>
      <c r="HBY63" s="265"/>
      <c r="HBZ63" s="265"/>
      <c r="HCA63" s="265"/>
      <c r="HCB63" s="265"/>
      <c r="HCC63" s="265"/>
      <c r="HCD63" s="265"/>
      <c r="HCE63" s="265"/>
      <c r="HCF63" s="265"/>
      <c r="HCG63" s="265"/>
      <c r="HCH63" s="265"/>
      <c r="HCI63" s="265"/>
      <c r="HCJ63" s="265"/>
      <c r="HCK63" s="265"/>
      <c r="HCL63" s="265"/>
      <c r="HCM63" s="265"/>
      <c r="HCN63" s="265"/>
      <c r="HCO63" s="265"/>
      <c r="HCP63" s="265"/>
      <c r="HCQ63" s="265"/>
      <c r="HCR63" s="265"/>
      <c r="HCS63" s="265"/>
      <c r="HCT63" s="265"/>
      <c r="HCU63" s="265"/>
      <c r="HCV63" s="265"/>
      <c r="HCW63" s="265"/>
      <c r="HCX63" s="265"/>
      <c r="HCY63" s="265"/>
      <c r="HCZ63" s="265"/>
      <c r="HDA63" s="265"/>
      <c r="HDB63" s="265"/>
      <c r="HDC63" s="265"/>
      <c r="HDD63" s="265"/>
      <c r="HDE63" s="265"/>
      <c r="HDF63" s="265"/>
      <c r="HDG63" s="265"/>
      <c r="HDH63" s="265"/>
      <c r="HDI63" s="265"/>
      <c r="HDJ63" s="265"/>
      <c r="HDK63" s="265"/>
      <c r="HDL63" s="265"/>
      <c r="HDM63" s="265"/>
      <c r="HDN63" s="265"/>
      <c r="HDO63" s="265"/>
      <c r="HDP63" s="265"/>
      <c r="HDQ63" s="265"/>
      <c r="HDR63" s="265"/>
      <c r="HDS63" s="265"/>
      <c r="HDT63" s="265"/>
      <c r="HDU63" s="265"/>
      <c r="HDV63" s="265"/>
      <c r="HDW63" s="265"/>
      <c r="HDX63" s="265"/>
      <c r="HDY63" s="265"/>
      <c r="HDZ63" s="265"/>
      <c r="HEA63" s="265"/>
      <c r="HEB63" s="265"/>
      <c r="HEC63" s="265"/>
      <c r="HED63" s="265"/>
      <c r="HEE63" s="265"/>
      <c r="HEF63" s="265"/>
      <c r="HEG63" s="265"/>
      <c r="HEH63" s="265"/>
      <c r="HEI63" s="265"/>
      <c r="HEJ63" s="265"/>
      <c r="HEK63" s="265"/>
      <c r="HEL63" s="265"/>
      <c r="HEM63" s="265"/>
      <c r="HEN63" s="265"/>
      <c r="HEO63" s="265"/>
      <c r="HEP63" s="265"/>
      <c r="HEQ63" s="265"/>
      <c r="HER63" s="265"/>
      <c r="HES63" s="265"/>
      <c r="HET63" s="265"/>
      <c r="HEU63" s="265"/>
      <c r="HEV63" s="265"/>
      <c r="HEW63" s="265"/>
      <c r="HEX63" s="265"/>
      <c r="HEY63" s="265"/>
      <c r="HEZ63" s="265"/>
      <c r="HFA63" s="265"/>
      <c r="HFB63" s="265"/>
      <c r="HFC63" s="265"/>
      <c r="HFD63" s="265"/>
      <c r="HFE63" s="265"/>
      <c r="HFF63" s="265"/>
      <c r="HFG63" s="265"/>
      <c r="HFH63" s="265"/>
      <c r="HFI63" s="265"/>
      <c r="HFJ63" s="265"/>
      <c r="HFK63" s="265"/>
      <c r="HFL63" s="265"/>
      <c r="HFM63" s="265"/>
      <c r="HFN63" s="265"/>
      <c r="HFO63" s="265"/>
      <c r="HFP63" s="265"/>
      <c r="HFQ63" s="265"/>
      <c r="HFR63" s="265"/>
      <c r="HFS63" s="265"/>
      <c r="HFT63" s="265"/>
      <c r="HFU63" s="265"/>
      <c r="HFV63" s="265"/>
      <c r="HFW63" s="265"/>
      <c r="HFX63" s="265"/>
      <c r="HFY63" s="265"/>
      <c r="HFZ63" s="265"/>
      <c r="HGA63" s="265"/>
      <c r="HGB63" s="265"/>
      <c r="HGC63" s="265"/>
      <c r="HGD63" s="265"/>
      <c r="HGE63" s="265"/>
      <c r="HGF63" s="265"/>
      <c r="HGG63" s="265"/>
      <c r="HGH63" s="265"/>
      <c r="HGI63" s="265"/>
      <c r="HGJ63" s="265"/>
      <c r="HGK63" s="265"/>
      <c r="HGL63" s="265"/>
      <c r="HGM63" s="265"/>
      <c r="HGN63" s="265"/>
      <c r="HGO63" s="265"/>
      <c r="HGP63" s="265"/>
      <c r="HGQ63" s="265"/>
      <c r="HGR63" s="265"/>
      <c r="HGS63" s="265"/>
      <c r="HGT63" s="265"/>
      <c r="HGU63" s="265"/>
      <c r="HGV63" s="265"/>
      <c r="HGW63" s="265"/>
      <c r="HGX63" s="265"/>
      <c r="HGY63" s="265"/>
      <c r="HGZ63" s="265"/>
      <c r="HHA63" s="265"/>
      <c r="HHB63" s="265"/>
      <c r="HHC63" s="265"/>
      <c r="HHD63" s="265"/>
      <c r="HHE63" s="265"/>
      <c r="HHF63" s="265"/>
      <c r="HHG63" s="265"/>
      <c r="HHH63" s="265"/>
      <c r="HHI63" s="265"/>
      <c r="HHJ63" s="265"/>
      <c r="HHK63" s="265"/>
      <c r="HHL63" s="265"/>
      <c r="HHM63" s="265"/>
      <c r="HHN63" s="265"/>
      <c r="HHO63" s="265"/>
      <c r="HHP63" s="265"/>
      <c r="HHQ63" s="265"/>
      <c r="HHR63" s="265"/>
      <c r="HHS63" s="265"/>
      <c r="HHT63" s="265"/>
      <c r="HHU63" s="265"/>
      <c r="HHV63" s="265"/>
      <c r="HHW63" s="265"/>
      <c r="HHX63" s="265"/>
      <c r="HHY63" s="265"/>
      <c r="HHZ63" s="265"/>
      <c r="HIA63" s="265"/>
      <c r="HIB63" s="265"/>
      <c r="HIC63" s="265"/>
      <c r="HID63" s="265"/>
      <c r="HIE63" s="265"/>
      <c r="HIF63" s="265"/>
      <c r="HIG63" s="265"/>
      <c r="HIH63" s="265"/>
      <c r="HII63" s="265"/>
      <c r="HIJ63" s="265"/>
      <c r="HIK63" s="265"/>
      <c r="HIL63" s="265"/>
      <c r="HIM63" s="265"/>
      <c r="HIN63" s="265"/>
      <c r="HIO63" s="265"/>
      <c r="HIP63" s="265"/>
      <c r="HIQ63" s="265"/>
      <c r="HIR63" s="265"/>
      <c r="HIS63" s="265"/>
      <c r="HIT63" s="265"/>
      <c r="HIU63" s="265"/>
      <c r="HIV63" s="265"/>
      <c r="HIW63" s="265"/>
      <c r="HIX63" s="265"/>
      <c r="HIY63" s="265"/>
      <c r="HIZ63" s="265"/>
      <c r="HJA63" s="265"/>
      <c r="HJB63" s="265"/>
      <c r="HJC63" s="265"/>
      <c r="HJD63" s="265"/>
      <c r="HJE63" s="265"/>
      <c r="HJF63" s="265"/>
      <c r="HJG63" s="265"/>
      <c r="HJH63" s="265"/>
      <c r="HJI63" s="265"/>
      <c r="HJJ63" s="265"/>
      <c r="HJK63" s="265"/>
      <c r="HJL63" s="265"/>
      <c r="HJM63" s="265"/>
      <c r="HJN63" s="265"/>
      <c r="HJO63" s="265"/>
      <c r="HJP63" s="265"/>
      <c r="HJQ63" s="265"/>
      <c r="HJR63" s="265"/>
      <c r="HJS63" s="265"/>
      <c r="HJT63" s="265"/>
      <c r="HJU63" s="265"/>
      <c r="HJV63" s="265"/>
      <c r="HJW63" s="265"/>
      <c r="HJX63" s="265"/>
      <c r="HJY63" s="265"/>
      <c r="HJZ63" s="265"/>
      <c r="HKA63" s="265"/>
      <c r="HKB63" s="265"/>
      <c r="HKC63" s="265"/>
      <c r="HKD63" s="265"/>
      <c r="HKE63" s="265"/>
      <c r="HKF63" s="265"/>
      <c r="HKG63" s="265"/>
      <c r="HKH63" s="265"/>
      <c r="HKI63" s="265"/>
      <c r="HKJ63" s="265"/>
      <c r="HKK63" s="265"/>
      <c r="HKL63" s="265"/>
      <c r="HKM63" s="265"/>
      <c r="HKN63" s="265"/>
      <c r="HKO63" s="265"/>
      <c r="HKP63" s="265"/>
      <c r="HKQ63" s="265"/>
      <c r="HKR63" s="265"/>
      <c r="HKS63" s="265"/>
      <c r="HKT63" s="265"/>
      <c r="HKU63" s="265"/>
      <c r="HKV63" s="265"/>
      <c r="HKW63" s="265"/>
      <c r="HKX63" s="265"/>
      <c r="HKY63" s="265"/>
      <c r="HKZ63" s="265"/>
      <c r="HLA63" s="265"/>
      <c r="HLB63" s="265"/>
      <c r="HLC63" s="265"/>
      <c r="HLD63" s="265"/>
      <c r="HLE63" s="265"/>
      <c r="HLF63" s="265"/>
      <c r="HLG63" s="265"/>
      <c r="HLH63" s="265"/>
      <c r="HLI63" s="265"/>
      <c r="HLJ63" s="265"/>
      <c r="HLK63" s="265"/>
      <c r="HLL63" s="265"/>
      <c r="HLM63" s="265"/>
      <c r="HLN63" s="265"/>
      <c r="HLO63" s="265"/>
      <c r="HLP63" s="265"/>
      <c r="HLQ63" s="265"/>
      <c r="HLR63" s="265"/>
      <c r="HLS63" s="265"/>
      <c r="HLT63" s="265"/>
      <c r="HLU63" s="265"/>
      <c r="HLV63" s="265"/>
      <c r="HLW63" s="265"/>
      <c r="HLX63" s="265"/>
      <c r="HLY63" s="265"/>
      <c r="HLZ63" s="265"/>
      <c r="HMA63" s="265"/>
      <c r="HMB63" s="265"/>
      <c r="HMC63" s="265"/>
      <c r="HMD63" s="265"/>
      <c r="HME63" s="265"/>
      <c r="HMF63" s="265"/>
      <c r="HMG63" s="265"/>
      <c r="HMH63" s="265"/>
      <c r="HMI63" s="265"/>
      <c r="HMJ63" s="265"/>
      <c r="HMK63" s="265"/>
      <c r="HML63" s="265"/>
      <c r="HMM63" s="265"/>
      <c r="HMN63" s="265"/>
      <c r="HMO63" s="265"/>
      <c r="HMP63" s="265"/>
      <c r="HMQ63" s="265"/>
      <c r="HMR63" s="265"/>
      <c r="HMS63" s="265"/>
      <c r="HMT63" s="265"/>
      <c r="HMU63" s="265"/>
      <c r="HMV63" s="265"/>
      <c r="HMW63" s="265"/>
      <c r="HMX63" s="265"/>
      <c r="HMY63" s="265"/>
      <c r="HMZ63" s="265"/>
      <c r="HNA63" s="265"/>
      <c r="HNB63" s="265"/>
      <c r="HNC63" s="265"/>
      <c r="HND63" s="265"/>
      <c r="HNE63" s="265"/>
      <c r="HNF63" s="265"/>
      <c r="HNG63" s="265"/>
      <c r="HNH63" s="265"/>
      <c r="HNI63" s="265"/>
      <c r="HNJ63" s="265"/>
      <c r="HNK63" s="265"/>
      <c r="HNL63" s="265"/>
      <c r="HNM63" s="265"/>
      <c r="HNN63" s="265"/>
      <c r="HNO63" s="265"/>
      <c r="HNP63" s="265"/>
      <c r="HNQ63" s="265"/>
      <c r="HNR63" s="265"/>
      <c r="HNS63" s="265"/>
      <c r="HNT63" s="265"/>
      <c r="HNU63" s="265"/>
      <c r="HNV63" s="265"/>
      <c r="HNW63" s="265"/>
      <c r="HNX63" s="265"/>
      <c r="HNY63" s="265"/>
      <c r="HNZ63" s="265"/>
      <c r="HOA63" s="265"/>
      <c r="HOB63" s="265"/>
      <c r="HOC63" s="265"/>
      <c r="HOD63" s="265"/>
      <c r="HOE63" s="265"/>
      <c r="HOF63" s="265"/>
      <c r="HOG63" s="265"/>
      <c r="HOH63" s="265"/>
      <c r="HOI63" s="265"/>
      <c r="HOJ63" s="265"/>
      <c r="HOK63" s="265"/>
      <c r="HOL63" s="265"/>
      <c r="HOM63" s="265"/>
      <c r="HON63" s="265"/>
      <c r="HOO63" s="265"/>
      <c r="HOP63" s="265"/>
      <c r="HOQ63" s="265"/>
      <c r="HOR63" s="265"/>
      <c r="HOS63" s="265"/>
      <c r="HOT63" s="265"/>
      <c r="HOU63" s="265"/>
      <c r="HOV63" s="265"/>
      <c r="HOW63" s="265"/>
      <c r="HOX63" s="265"/>
      <c r="HOY63" s="265"/>
      <c r="HOZ63" s="265"/>
      <c r="HPA63" s="265"/>
      <c r="HPB63" s="265"/>
      <c r="HPC63" s="265"/>
      <c r="HPD63" s="265"/>
      <c r="HPE63" s="265"/>
      <c r="HPF63" s="265"/>
      <c r="HPG63" s="265"/>
      <c r="HPH63" s="265"/>
      <c r="HPI63" s="265"/>
      <c r="HPJ63" s="265"/>
      <c r="HPK63" s="265"/>
      <c r="HPL63" s="265"/>
      <c r="HPM63" s="265"/>
      <c r="HPN63" s="265"/>
      <c r="HPO63" s="265"/>
      <c r="HPP63" s="265"/>
      <c r="HPQ63" s="265"/>
      <c r="HPR63" s="265"/>
      <c r="HPS63" s="265"/>
      <c r="HPT63" s="265"/>
      <c r="HPU63" s="265"/>
      <c r="HPV63" s="265"/>
      <c r="HPW63" s="265"/>
      <c r="HPX63" s="265"/>
      <c r="HPY63" s="265"/>
      <c r="HPZ63" s="265"/>
      <c r="HQA63" s="265"/>
      <c r="HQB63" s="265"/>
      <c r="HQC63" s="265"/>
      <c r="HQD63" s="265"/>
      <c r="HQE63" s="265"/>
      <c r="HQF63" s="265"/>
      <c r="HQG63" s="265"/>
      <c r="HQH63" s="265"/>
      <c r="HQI63" s="265"/>
      <c r="HQJ63" s="265"/>
      <c r="HQK63" s="265"/>
      <c r="HQL63" s="265"/>
      <c r="HQM63" s="265"/>
      <c r="HQN63" s="265"/>
      <c r="HQO63" s="265"/>
      <c r="HQP63" s="265"/>
      <c r="HQQ63" s="265"/>
      <c r="HQR63" s="265"/>
      <c r="HQS63" s="265"/>
      <c r="HQT63" s="265"/>
      <c r="HQU63" s="265"/>
      <c r="HQV63" s="265"/>
      <c r="HQW63" s="265"/>
      <c r="HQX63" s="265"/>
      <c r="HQY63" s="265"/>
      <c r="HQZ63" s="265"/>
      <c r="HRA63" s="265"/>
      <c r="HRB63" s="265"/>
      <c r="HRC63" s="265"/>
      <c r="HRD63" s="265"/>
      <c r="HRE63" s="265"/>
      <c r="HRF63" s="265"/>
      <c r="HRG63" s="265"/>
      <c r="HRH63" s="265"/>
      <c r="HRI63" s="265"/>
      <c r="HRJ63" s="265"/>
      <c r="HRK63" s="265"/>
      <c r="HRL63" s="265"/>
      <c r="HRM63" s="265"/>
      <c r="HRN63" s="265"/>
      <c r="HRO63" s="265"/>
      <c r="HRP63" s="265"/>
      <c r="HRQ63" s="265"/>
      <c r="HRR63" s="265"/>
      <c r="HRS63" s="265"/>
      <c r="HRT63" s="265"/>
      <c r="HRU63" s="265"/>
      <c r="HRV63" s="265"/>
      <c r="HRW63" s="265"/>
      <c r="HRX63" s="265"/>
      <c r="HRY63" s="265"/>
      <c r="HRZ63" s="265"/>
      <c r="HSA63" s="265"/>
      <c r="HSB63" s="265"/>
      <c r="HSC63" s="265"/>
      <c r="HSD63" s="265"/>
      <c r="HSE63" s="265"/>
      <c r="HSF63" s="265"/>
      <c r="HSG63" s="265"/>
      <c r="HSH63" s="265"/>
      <c r="HSI63" s="265"/>
      <c r="HSJ63" s="265"/>
      <c r="HSK63" s="265"/>
      <c r="HSL63" s="265"/>
      <c r="HSM63" s="265"/>
      <c r="HSN63" s="265"/>
      <c r="HSO63" s="265"/>
      <c r="HSP63" s="265"/>
      <c r="HSQ63" s="265"/>
      <c r="HSR63" s="265"/>
      <c r="HSS63" s="265"/>
      <c r="HST63" s="265"/>
      <c r="HSU63" s="265"/>
      <c r="HSV63" s="265"/>
      <c r="HSW63" s="265"/>
      <c r="HSX63" s="265"/>
      <c r="HSY63" s="265"/>
      <c r="HSZ63" s="265"/>
      <c r="HTA63" s="265"/>
      <c r="HTB63" s="265"/>
      <c r="HTC63" s="265"/>
      <c r="HTD63" s="265"/>
      <c r="HTE63" s="265"/>
      <c r="HTF63" s="265"/>
      <c r="HTG63" s="265"/>
      <c r="HTH63" s="265"/>
      <c r="HTI63" s="265"/>
      <c r="HTJ63" s="265"/>
      <c r="HTK63" s="265"/>
      <c r="HTL63" s="265"/>
      <c r="HTM63" s="265"/>
      <c r="HTN63" s="265"/>
      <c r="HTO63" s="265"/>
      <c r="HTP63" s="265"/>
      <c r="HTQ63" s="265"/>
      <c r="HTR63" s="265"/>
      <c r="HTS63" s="265"/>
      <c r="HTT63" s="265"/>
      <c r="HTU63" s="265"/>
      <c r="HTV63" s="265"/>
      <c r="HTW63" s="265"/>
      <c r="HTX63" s="265"/>
      <c r="HTY63" s="265"/>
      <c r="HTZ63" s="265"/>
      <c r="HUA63" s="265"/>
      <c r="HUB63" s="265"/>
      <c r="HUC63" s="265"/>
      <c r="HUD63" s="265"/>
      <c r="HUE63" s="265"/>
      <c r="HUF63" s="265"/>
      <c r="HUG63" s="265"/>
      <c r="HUH63" s="265"/>
      <c r="HUI63" s="265"/>
      <c r="HUJ63" s="265"/>
      <c r="HUK63" s="265"/>
      <c r="HUL63" s="265"/>
      <c r="HUM63" s="265"/>
      <c r="HUN63" s="265"/>
      <c r="HUO63" s="265"/>
      <c r="HUP63" s="265"/>
      <c r="HUQ63" s="265"/>
      <c r="HUR63" s="265"/>
      <c r="HUS63" s="265"/>
      <c r="HUT63" s="265"/>
      <c r="HUU63" s="265"/>
      <c r="HUV63" s="265"/>
      <c r="HUW63" s="265"/>
      <c r="HUX63" s="265"/>
      <c r="HUY63" s="265"/>
      <c r="HUZ63" s="265"/>
      <c r="HVA63" s="265"/>
      <c r="HVB63" s="265"/>
      <c r="HVC63" s="265"/>
      <c r="HVD63" s="265"/>
      <c r="HVE63" s="265"/>
      <c r="HVF63" s="265"/>
      <c r="HVG63" s="265"/>
      <c r="HVH63" s="265"/>
      <c r="HVI63" s="265"/>
      <c r="HVJ63" s="265"/>
      <c r="HVK63" s="265"/>
      <c r="HVL63" s="265"/>
      <c r="HVM63" s="265"/>
      <c r="HVN63" s="265"/>
      <c r="HVO63" s="265"/>
      <c r="HVP63" s="265"/>
      <c r="HVQ63" s="265"/>
      <c r="HVR63" s="265"/>
      <c r="HVS63" s="265"/>
      <c r="HVT63" s="265"/>
      <c r="HVU63" s="265"/>
      <c r="HVV63" s="265"/>
      <c r="HVW63" s="265"/>
      <c r="HVX63" s="265"/>
      <c r="HVY63" s="265"/>
      <c r="HVZ63" s="265"/>
      <c r="HWA63" s="265"/>
      <c r="HWB63" s="265"/>
      <c r="HWC63" s="265"/>
      <c r="HWD63" s="265"/>
      <c r="HWE63" s="265"/>
      <c r="HWF63" s="265"/>
      <c r="HWG63" s="265"/>
      <c r="HWH63" s="265"/>
      <c r="HWI63" s="265"/>
      <c r="HWJ63" s="265"/>
      <c r="HWK63" s="265"/>
      <c r="HWL63" s="265"/>
      <c r="HWM63" s="265"/>
      <c r="HWN63" s="265"/>
      <c r="HWO63" s="265"/>
      <c r="HWP63" s="265"/>
      <c r="HWQ63" s="265"/>
      <c r="HWR63" s="265"/>
      <c r="HWS63" s="265"/>
      <c r="HWT63" s="265"/>
      <c r="HWU63" s="265"/>
      <c r="HWV63" s="265"/>
      <c r="HWW63" s="265"/>
      <c r="HWX63" s="265"/>
      <c r="HWY63" s="265"/>
      <c r="HWZ63" s="265"/>
      <c r="HXA63" s="265"/>
      <c r="HXB63" s="265"/>
      <c r="HXC63" s="265"/>
      <c r="HXD63" s="265"/>
      <c r="HXE63" s="265"/>
      <c r="HXF63" s="265"/>
      <c r="HXG63" s="265"/>
      <c r="HXH63" s="265"/>
      <c r="HXI63" s="265"/>
      <c r="HXJ63" s="265"/>
      <c r="HXK63" s="265"/>
      <c r="HXL63" s="265"/>
      <c r="HXM63" s="265"/>
      <c r="HXN63" s="265"/>
      <c r="HXO63" s="265"/>
      <c r="HXP63" s="265"/>
      <c r="HXQ63" s="265"/>
      <c r="HXR63" s="265"/>
      <c r="HXS63" s="265"/>
      <c r="HXT63" s="265"/>
      <c r="HXU63" s="265"/>
      <c r="HXV63" s="265"/>
      <c r="HXW63" s="265"/>
      <c r="HXX63" s="265"/>
      <c r="HXY63" s="265"/>
      <c r="HXZ63" s="265"/>
      <c r="HYA63" s="265"/>
      <c r="HYB63" s="265"/>
      <c r="HYC63" s="265"/>
      <c r="HYD63" s="265"/>
      <c r="HYE63" s="265"/>
      <c r="HYF63" s="265"/>
      <c r="HYG63" s="265"/>
      <c r="HYH63" s="265"/>
      <c r="HYI63" s="265"/>
      <c r="HYJ63" s="265"/>
      <c r="HYK63" s="265"/>
      <c r="HYL63" s="265"/>
      <c r="HYM63" s="265"/>
      <c r="HYN63" s="265"/>
      <c r="HYO63" s="265"/>
      <c r="HYP63" s="265"/>
      <c r="HYQ63" s="265"/>
      <c r="HYR63" s="265"/>
      <c r="HYS63" s="265"/>
      <c r="HYT63" s="265"/>
      <c r="HYU63" s="265"/>
      <c r="HYV63" s="265"/>
      <c r="HYW63" s="265"/>
      <c r="HYX63" s="265"/>
      <c r="HYY63" s="265"/>
      <c r="HYZ63" s="265"/>
      <c r="HZA63" s="265"/>
      <c r="HZB63" s="265"/>
      <c r="HZC63" s="265"/>
      <c r="HZD63" s="265"/>
      <c r="HZE63" s="265"/>
      <c r="HZF63" s="265"/>
      <c r="HZG63" s="265"/>
      <c r="HZH63" s="265"/>
      <c r="HZI63" s="265"/>
      <c r="HZJ63" s="265"/>
      <c r="HZK63" s="265"/>
      <c r="HZL63" s="265"/>
      <c r="HZM63" s="265"/>
      <c r="HZN63" s="265"/>
      <c r="HZO63" s="265"/>
      <c r="HZP63" s="265"/>
      <c r="HZQ63" s="265"/>
      <c r="HZR63" s="265"/>
      <c r="HZS63" s="265"/>
      <c r="HZT63" s="265"/>
      <c r="HZU63" s="265"/>
      <c r="HZV63" s="265"/>
      <c r="HZW63" s="265"/>
      <c r="HZX63" s="265"/>
      <c r="HZY63" s="265"/>
      <c r="HZZ63" s="265"/>
      <c r="IAA63" s="265"/>
      <c r="IAB63" s="265"/>
      <c r="IAC63" s="265"/>
      <c r="IAD63" s="265"/>
      <c r="IAE63" s="265"/>
      <c r="IAF63" s="265"/>
      <c r="IAG63" s="265"/>
      <c r="IAH63" s="265"/>
      <c r="IAI63" s="265"/>
      <c r="IAJ63" s="265"/>
      <c r="IAK63" s="265"/>
      <c r="IAL63" s="265"/>
      <c r="IAM63" s="265"/>
      <c r="IAN63" s="265"/>
      <c r="IAO63" s="265"/>
      <c r="IAP63" s="265"/>
      <c r="IAQ63" s="265"/>
      <c r="IAR63" s="265"/>
      <c r="IAS63" s="265"/>
      <c r="IAT63" s="265"/>
      <c r="IAU63" s="265"/>
      <c r="IAV63" s="265"/>
      <c r="IAW63" s="265"/>
      <c r="IAX63" s="265"/>
      <c r="IAY63" s="265"/>
      <c r="IAZ63" s="265"/>
      <c r="IBA63" s="265"/>
      <c r="IBB63" s="265"/>
      <c r="IBC63" s="265"/>
      <c r="IBD63" s="265"/>
      <c r="IBE63" s="265"/>
      <c r="IBF63" s="265"/>
      <c r="IBG63" s="265"/>
      <c r="IBH63" s="265"/>
      <c r="IBI63" s="265"/>
      <c r="IBJ63" s="265"/>
      <c r="IBK63" s="265"/>
      <c r="IBL63" s="265"/>
      <c r="IBM63" s="265"/>
      <c r="IBN63" s="265"/>
      <c r="IBO63" s="265"/>
      <c r="IBP63" s="265"/>
      <c r="IBQ63" s="265"/>
      <c r="IBR63" s="265"/>
      <c r="IBS63" s="265"/>
      <c r="IBT63" s="265"/>
      <c r="IBU63" s="265"/>
      <c r="IBV63" s="265"/>
      <c r="IBW63" s="265"/>
      <c r="IBX63" s="265"/>
      <c r="IBY63" s="265"/>
      <c r="IBZ63" s="265"/>
      <c r="ICA63" s="265"/>
      <c r="ICB63" s="265"/>
      <c r="ICC63" s="265"/>
      <c r="ICD63" s="265"/>
      <c r="ICE63" s="265"/>
      <c r="ICF63" s="265"/>
      <c r="ICG63" s="265"/>
      <c r="ICH63" s="265"/>
      <c r="ICI63" s="265"/>
      <c r="ICJ63" s="265"/>
      <c r="ICK63" s="265"/>
      <c r="ICL63" s="265"/>
      <c r="ICM63" s="265"/>
      <c r="ICN63" s="265"/>
      <c r="ICO63" s="265"/>
      <c r="ICP63" s="265"/>
      <c r="ICQ63" s="265"/>
      <c r="ICR63" s="265"/>
      <c r="ICS63" s="265"/>
      <c r="ICT63" s="265"/>
      <c r="ICU63" s="265"/>
      <c r="ICV63" s="265"/>
      <c r="ICW63" s="265"/>
      <c r="ICX63" s="265"/>
      <c r="ICY63" s="265"/>
      <c r="ICZ63" s="265"/>
      <c r="IDA63" s="265"/>
      <c r="IDB63" s="265"/>
      <c r="IDC63" s="265"/>
      <c r="IDD63" s="265"/>
      <c r="IDE63" s="265"/>
      <c r="IDF63" s="265"/>
      <c r="IDG63" s="265"/>
      <c r="IDH63" s="265"/>
      <c r="IDI63" s="265"/>
      <c r="IDJ63" s="265"/>
      <c r="IDK63" s="265"/>
      <c r="IDL63" s="265"/>
      <c r="IDM63" s="265"/>
      <c r="IDN63" s="265"/>
      <c r="IDO63" s="265"/>
      <c r="IDP63" s="265"/>
      <c r="IDQ63" s="265"/>
      <c r="IDR63" s="265"/>
      <c r="IDS63" s="265"/>
      <c r="IDT63" s="265"/>
      <c r="IDU63" s="265"/>
      <c r="IDV63" s="265"/>
      <c r="IDW63" s="265"/>
      <c r="IDX63" s="265"/>
      <c r="IDY63" s="265"/>
      <c r="IDZ63" s="265"/>
      <c r="IEA63" s="265"/>
      <c r="IEB63" s="265"/>
      <c r="IEC63" s="265"/>
      <c r="IED63" s="265"/>
      <c r="IEE63" s="265"/>
      <c r="IEF63" s="265"/>
      <c r="IEG63" s="265"/>
      <c r="IEH63" s="265"/>
      <c r="IEI63" s="265"/>
      <c r="IEJ63" s="265"/>
      <c r="IEK63" s="265"/>
      <c r="IEL63" s="265"/>
      <c r="IEM63" s="265"/>
      <c r="IEN63" s="265"/>
      <c r="IEO63" s="265"/>
      <c r="IEP63" s="265"/>
      <c r="IEQ63" s="265"/>
      <c r="IER63" s="265"/>
      <c r="IES63" s="265"/>
      <c r="IET63" s="265"/>
      <c r="IEU63" s="265"/>
      <c r="IEV63" s="265"/>
      <c r="IEW63" s="265"/>
      <c r="IEX63" s="265"/>
      <c r="IEY63" s="265"/>
      <c r="IEZ63" s="265"/>
      <c r="IFA63" s="265"/>
      <c r="IFB63" s="265"/>
      <c r="IFC63" s="265"/>
      <c r="IFD63" s="265"/>
      <c r="IFE63" s="265"/>
      <c r="IFF63" s="265"/>
      <c r="IFG63" s="265"/>
      <c r="IFH63" s="265"/>
      <c r="IFI63" s="265"/>
      <c r="IFJ63" s="265"/>
      <c r="IFK63" s="265"/>
      <c r="IFL63" s="265"/>
      <c r="IFM63" s="265"/>
      <c r="IFN63" s="265"/>
      <c r="IFO63" s="265"/>
      <c r="IFP63" s="265"/>
      <c r="IFQ63" s="265"/>
      <c r="IFR63" s="265"/>
      <c r="IFS63" s="265"/>
      <c r="IFT63" s="265"/>
      <c r="IFU63" s="265"/>
      <c r="IFV63" s="265"/>
      <c r="IFW63" s="265"/>
      <c r="IFX63" s="265"/>
      <c r="IFY63" s="265"/>
      <c r="IFZ63" s="265"/>
      <c r="IGA63" s="265"/>
      <c r="IGB63" s="265"/>
      <c r="IGC63" s="265"/>
      <c r="IGD63" s="265"/>
      <c r="IGE63" s="265"/>
      <c r="IGF63" s="265"/>
      <c r="IGG63" s="265"/>
      <c r="IGH63" s="265"/>
      <c r="IGI63" s="265"/>
      <c r="IGJ63" s="265"/>
      <c r="IGK63" s="265"/>
      <c r="IGL63" s="265"/>
      <c r="IGM63" s="265"/>
      <c r="IGN63" s="265"/>
      <c r="IGO63" s="265"/>
      <c r="IGP63" s="265"/>
      <c r="IGQ63" s="265"/>
      <c r="IGR63" s="265"/>
      <c r="IGS63" s="265"/>
      <c r="IGT63" s="265"/>
      <c r="IGU63" s="265"/>
      <c r="IGV63" s="265"/>
      <c r="IGW63" s="265"/>
      <c r="IGX63" s="265"/>
      <c r="IGY63" s="265"/>
      <c r="IGZ63" s="265"/>
      <c r="IHA63" s="265"/>
      <c r="IHB63" s="265"/>
      <c r="IHC63" s="265"/>
      <c r="IHD63" s="265"/>
      <c r="IHE63" s="265"/>
      <c r="IHF63" s="265"/>
      <c r="IHG63" s="265"/>
      <c r="IHH63" s="265"/>
      <c r="IHI63" s="265"/>
      <c r="IHJ63" s="265"/>
      <c r="IHK63" s="265"/>
      <c r="IHL63" s="265"/>
      <c r="IHM63" s="265"/>
      <c r="IHN63" s="265"/>
      <c r="IHO63" s="265"/>
      <c r="IHP63" s="265"/>
      <c r="IHQ63" s="265"/>
      <c r="IHR63" s="265"/>
      <c r="IHS63" s="265"/>
      <c r="IHT63" s="265"/>
      <c r="IHU63" s="265"/>
      <c r="IHV63" s="265"/>
      <c r="IHW63" s="265"/>
      <c r="IHX63" s="265"/>
      <c r="IHY63" s="265"/>
      <c r="IHZ63" s="265"/>
      <c r="IIA63" s="265"/>
      <c r="IIB63" s="265"/>
      <c r="IIC63" s="265"/>
      <c r="IID63" s="265"/>
      <c r="IIE63" s="265"/>
      <c r="IIF63" s="265"/>
      <c r="IIG63" s="265"/>
      <c r="IIH63" s="265"/>
      <c r="III63" s="265"/>
      <c r="IIJ63" s="265"/>
      <c r="IIK63" s="265"/>
      <c r="IIL63" s="265"/>
      <c r="IIM63" s="265"/>
      <c r="IIN63" s="265"/>
      <c r="IIO63" s="265"/>
      <c r="IIP63" s="265"/>
      <c r="IIQ63" s="265"/>
      <c r="IIR63" s="265"/>
      <c r="IIS63" s="265"/>
      <c r="IIT63" s="265"/>
      <c r="IIU63" s="265"/>
      <c r="IIV63" s="265"/>
      <c r="IIW63" s="265"/>
      <c r="IIX63" s="265"/>
      <c r="IIY63" s="265"/>
      <c r="IIZ63" s="265"/>
      <c r="IJA63" s="265"/>
      <c r="IJB63" s="265"/>
      <c r="IJC63" s="265"/>
      <c r="IJD63" s="265"/>
      <c r="IJE63" s="265"/>
      <c r="IJF63" s="265"/>
      <c r="IJG63" s="265"/>
      <c r="IJH63" s="265"/>
      <c r="IJI63" s="265"/>
      <c r="IJJ63" s="265"/>
      <c r="IJK63" s="265"/>
      <c r="IJL63" s="265"/>
      <c r="IJM63" s="265"/>
      <c r="IJN63" s="265"/>
      <c r="IJO63" s="265"/>
      <c r="IJP63" s="265"/>
      <c r="IJQ63" s="265"/>
      <c r="IJR63" s="265"/>
      <c r="IJS63" s="265"/>
      <c r="IJT63" s="265"/>
      <c r="IJU63" s="265"/>
      <c r="IJV63" s="265"/>
      <c r="IJW63" s="265"/>
      <c r="IJX63" s="265"/>
      <c r="IJY63" s="265"/>
      <c r="IJZ63" s="265"/>
      <c r="IKA63" s="265"/>
      <c r="IKB63" s="265"/>
      <c r="IKC63" s="265"/>
      <c r="IKD63" s="265"/>
      <c r="IKE63" s="265"/>
      <c r="IKF63" s="265"/>
      <c r="IKG63" s="265"/>
      <c r="IKH63" s="265"/>
      <c r="IKI63" s="265"/>
      <c r="IKJ63" s="265"/>
      <c r="IKK63" s="265"/>
      <c r="IKL63" s="265"/>
      <c r="IKM63" s="265"/>
      <c r="IKN63" s="265"/>
      <c r="IKO63" s="265"/>
      <c r="IKP63" s="265"/>
      <c r="IKQ63" s="265"/>
      <c r="IKR63" s="265"/>
      <c r="IKS63" s="265"/>
      <c r="IKT63" s="265"/>
      <c r="IKU63" s="265"/>
      <c r="IKV63" s="265"/>
      <c r="IKW63" s="265"/>
      <c r="IKX63" s="265"/>
      <c r="IKY63" s="265"/>
      <c r="IKZ63" s="265"/>
      <c r="ILA63" s="265"/>
      <c r="ILB63" s="265"/>
      <c r="ILC63" s="265"/>
      <c r="ILD63" s="265"/>
      <c r="ILE63" s="265"/>
      <c r="ILF63" s="265"/>
      <c r="ILG63" s="265"/>
      <c r="ILH63" s="265"/>
      <c r="ILI63" s="265"/>
      <c r="ILJ63" s="265"/>
      <c r="ILK63" s="265"/>
      <c r="ILL63" s="265"/>
      <c r="ILM63" s="265"/>
      <c r="ILN63" s="265"/>
      <c r="ILO63" s="265"/>
      <c r="ILP63" s="265"/>
      <c r="ILQ63" s="265"/>
      <c r="ILR63" s="265"/>
      <c r="ILS63" s="265"/>
      <c r="ILT63" s="265"/>
      <c r="ILU63" s="265"/>
      <c r="ILV63" s="265"/>
      <c r="ILW63" s="265"/>
      <c r="ILX63" s="265"/>
      <c r="ILY63" s="265"/>
      <c r="ILZ63" s="265"/>
      <c r="IMA63" s="265"/>
      <c r="IMB63" s="265"/>
      <c r="IMC63" s="265"/>
      <c r="IMD63" s="265"/>
      <c r="IME63" s="265"/>
      <c r="IMF63" s="265"/>
      <c r="IMG63" s="265"/>
      <c r="IMH63" s="265"/>
      <c r="IMI63" s="265"/>
      <c r="IMJ63" s="265"/>
      <c r="IMK63" s="265"/>
      <c r="IML63" s="265"/>
      <c r="IMM63" s="265"/>
      <c r="IMN63" s="265"/>
      <c r="IMO63" s="265"/>
      <c r="IMP63" s="265"/>
      <c r="IMQ63" s="265"/>
      <c r="IMR63" s="265"/>
      <c r="IMS63" s="265"/>
      <c r="IMT63" s="265"/>
      <c r="IMU63" s="265"/>
      <c r="IMV63" s="265"/>
      <c r="IMW63" s="265"/>
      <c r="IMX63" s="265"/>
      <c r="IMY63" s="265"/>
      <c r="IMZ63" s="265"/>
      <c r="INA63" s="265"/>
      <c r="INB63" s="265"/>
      <c r="INC63" s="265"/>
      <c r="IND63" s="265"/>
      <c r="INE63" s="265"/>
      <c r="INF63" s="265"/>
      <c r="ING63" s="265"/>
      <c r="INH63" s="265"/>
      <c r="INI63" s="265"/>
      <c r="INJ63" s="265"/>
      <c r="INK63" s="265"/>
      <c r="INL63" s="265"/>
      <c r="INM63" s="265"/>
      <c r="INN63" s="265"/>
      <c r="INO63" s="265"/>
      <c r="INP63" s="265"/>
      <c r="INQ63" s="265"/>
      <c r="INR63" s="265"/>
      <c r="INS63" s="265"/>
      <c r="INT63" s="265"/>
      <c r="INU63" s="265"/>
      <c r="INV63" s="265"/>
      <c r="INW63" s="265"/>
      <c r="INX63" s="265"/>
      <c r="INY63" s="265"/>
      <c r="INZ63" s="265"/>
      <c r="IOA63" s="265"/>
      <c r="IOB63" s="265"/>
      <c r="IOC63" s="265"/>
      <c r="IOD63" s="265"/>
      <c r="IOE63" s="265"/>
      <c r="IOF63" s="265"/>
      <c r="IOG63" s="265"/>
      <c r="IOH63" s="265"/>
      <c r="IOI63" s="265"/>
      <c r="IOJ63" s="265"/>
      <c r="IOK63" s="265"/>
      <c r="IOL63" s="265"/>
      <c r="IOM63" s="265"/>
      <c r="ION63" s="265"/>
      <c r="IOO63" s="265"/>
      <c r="IOP63" s="265"/>
      <c r="IOQ63" s="265"/>
      <c r="IOR63" s="265"/>
      <c r="IOS63" s="265"/>
      <c r="IOT63" s="265"/>
      <c r="IOU63" s="265"/>
      <c r="IOV63" s="265"/>
      <c r="IOW63" s="265"/>
      <c r="IOX63" s="265"/>
      <c r="IOY63" s="265"/>
      <c r="IOZ63" s="265"/>
      <c r="IPA63" s="265"/>
      <c r="IPB63" s="265"/>
      <c r="IPC63" s="265"/>
      <c r="IPD63" s="265"/>
      <c r="IPE63" s="265"/>
      <c r="IPF63" s="265"/>
      <c r="IPG63" s="265"/>
      <c r="IPH63" s="265"/>
      <c r="IPI63" s="265"/>
      <c r="IPJ63" s="265"/>
      <c r="IPK63" s="265"/>
      <c r="IPL63" s="265"/>
      <c r="IPM63" s="265"/>
      <c r="IPN63" s="265"/>
      <c r="IPO63" s="265"/>
      <c r="IPP63" s="265"/>
      <c r="IPQ63" s="265"/>
      <c r="IPR63" s="265"/>
      <c r="IPS63" s="265"/>
      <c r="IPT63" s="265"/>
      <c r="IPU63" s="265"/>
      <c r="IPV63" s="265"/>
      <c r="IPW63" s="265"/>
      <c r="IPX63" s="265"/>
      <c r="IPY63" s="265"/>
      <c r="IPZ63" s="265"/>
      <c r="IQA63" s="265"/>
      <c r="IQB63" s="265"/>
      <c r="IQC63" s="265"/>
      <c r="IQD63" s="265"/>
      <c r="IQE63" s="265"/>
      <c r="IQF63" s="265"/>
      <c r="IQG63" s="265"/>
      <c r="IQH63" s="265"/>
      <c r="IQI63" s="265"/>
      <c r="IQJ63" s="265"/>
      <c r="IQK63" s="265"/>
      <c r="IQL63" s="265"/>
      <c r="IQM63" s="265"/>
      <c r="IQN63" s="265"/>
      <c r="IQO63" s="265"/>
      <c r="IQP63" s="265"/>
      <c r="IQQ63" s="265"/>
      <c r="IQR63" s="265"/>
      <c r="IQS63" s="265"/>
      <c r="IQT63" s="265"/>
      <c r="IQU63" s="265"/>
      <c r="IQV63" s="265"/>
      <c r="IQW63" s="265"/>
      <c r="IQX63" s="265"/>
      <c r="IQY63" s="265"/>
      <c r="IQZ63" s="265"/>
      <c r="IRA63" s="265"/>
      <c r="IRB63" s="265"/>
      <c r="IRC63" s="265"/>
      <c r="IRD63" s="265"/>
      <c r="IRE63" s="265"/>
      <c r="IRF63" s="265"/>
      <c r="IRG63" s="265"/>
      <c r="IRH63" s="265"/>
      <c r="IRI63" s="265"/>
      <c r="IRJ63" s="265"/>
      <c r="IRK63" s="265"/>
      <c r="IRL63" s="265"/>
      <c r="IRM63" s="265"/>
      <c r="IRN63" s="265"/>
      <c r="IRO63" s="265"/>
      <c r="IRP63" s="265"/>
      <c r="IRQ63" s="265"/>
      <c r="IRR63" s="265"/>
      <c r="IRS63" s="265"/>
      <c r="IRT63" s="265"/>
      <c r="IRU63" s="265"/>
      <c r="IRV63" s="265"/>
      <c r="IRW63" s="265"/>
      <c r="IRX63" s="265"/>
      <c r="IRY63" s="265"/>
      <c r="IRZ63" s="265"/>
      <c r="ISA63" s="265"/>
      <c r="ISB63" s="265"/>
      <c r="ISC63" s="265"/>
      <c r="ISD63" s="265"/>
      <c r="ISE63" s="265"/>
      <c r="ISF63" s="265"/>
      <c r="ISG63" s="265"/>
      <c r="ISH63" s="265"/>
      <c r="ISI63" s="265"/>
      <c r="ISJ63" s="265"/>
      <c r="ISK63" s="265"/>
      <c r="ISL63" s="265"/>
      <c r="ISM63" s="265"/>
      <c r="ISN63" s="265"/>
      <c r="ISO63" s="265"/>
      <c r="ISP63" s="265"/>
      <c r="ISQ63" s="265"/>
      <c r="ISR63" s="265"/>
      <c r="ISS63" s="265"/>
      <c r="IST63" s="265"/>
      <c r="ISU63" s="265"/>
      <c r="ISV63" s="265"/>
      <c r="ISW63" s="265"/>
      <c r="ISX63" s="265"/>
      <c r="ISY63" s="265"/>
      <c r="ISZ63" s="265"/>
      <c r="ITA63" s="265"/>
      <c r="ITB63" s="265"/>
      <c r="ITC63" s="265"/>
      <c r="ITD63" s="265"/>
      <c r="ITE63" s="265"/>
      <c r="ITF63" s="265"/>
      <c r="ITG63" s="265"/>
      <c r="ITH63" s="265"/>
      <c r="ITI63" s="265"/>
      <c r="ITJ63" s="265"/>
      <c r="ITK63" s="265"/>
      <c r="ITL63" s="265"/>
      <c r="ITM63" s="265"/>
      <c r="ITN63" s="265"/>
      <c r="ITO63" s="265"/>
      <c r="ITP63" s="265"/>
      <c r="ITQ63" s="265"/>
      <c r="ITR63" s="265"/>
      <c r="ITS63" s="265"/>
      <c r="ITT63" s="265"/>
      <c r="ITU63" s="265"/>
      <c r="ITV63" s="265"/>
      <c r="ITW63" s="265"/>
      <c r="ITX63" s="265"/>
      <c r="ITY63" s="265"/>
      <c r="ITZ63" s="265"/>
      <c r="IUA63" s="265"/>
      <c r="IUB63" s="265"/>
      <c r="IUC63" s="265"/>
      <c r="IUD63" s="265"/>
      <c r="IUE63" s="265"/>
      <c r="IUF63" s="265"/>
      <c r="IUG63" s="265"/>
      <c r="IUH63" s="265"/>
      <c r="IUI63" s="265"/>
      <c r="IUJ63" s="265"/>
      <c r="IUK63" s="265"/>
      <c r="IUL63" s="265"/>
      <c r="IUM63" s="265"/>
      <c r="IUN63" s="265"/>
      <c r="IUO63" s="265"/>
      <c r="IUP63" s="265"/>
      <c r="IUQ63" s="265"/>
      <c r="IUR63" s="265"/>
      <c r="IUS63" s="265"/>
      <c r="IUT63" s="265"/>
      <c r="IUU63" s="265"/>
      <c r="IUV63" s="265"/>
      <c r="IUW63" s="265"/>
      <c r="IUX63" s="265"/>
      <c r="IUY63" s="265"/>
      <c r="IUZ63" s="265"/>
      <c r="IVA63" s="265"/>
      <c r="IVB63" s="265"/>
      <c r="IVC63" s="265"/>
      <c r="IVD63" s="265"/>
      <c r="IVE63" s="265"/>
      <c r="IVF63" s="265"/>
      <c r="IVG63" s="265"/>
      <c r="IVH63" s="265"/>
      <c r="IVI63" s="265"/>
      <c r="IVJ63" s="265"/>
      <c r="IVK63" s="265"/>
      <c r="IVL63" s="265"/>
      <c r="IVM63" s="265"/>
      <c r="IVN63" s="265"/>
      <c r="IVO63" s="265"/>
      <c r="IVP63" s="265"/>
      <c r="IVQ63" s="265"/>
      <c r="IVR63" s="265"/>
      <c r="IVS63" s="265"/>
      <c r="IVT63" s="265"/>
      <c r="IVU63" s="265"/>
      <c r="IVV63" s="265"/>
      <c r="IVW63" s="265"/>
      <c r="IVX63" s="265"/>
      <c r="IVY63" s="265"/>
      <c r="IVZ63" s="265"/>
      <c r="IWA63" s="265"/>
      <c r="IWB63" s="265"/>
      <c r="IWC63" s="265"/>
      <c r="IWD63" s="265"/>
      <c r="IWE63" s="265"/>
      <c r="IWF63" s="265"/>
      <c r="IWG63" s="265"/>
      <c r="IWH63" s="265"/>
      <c r="IWI63" s="265"/>
      <c r="IWJ63" s="265"/>
      <c r="IWK63" s="265"/>
      <c r="IWL63" s="265"/>
      <c r="IWM63" s="265"/>
      <c r="IWN63" s="265"/>
      <c r="IWO63" s="265"/>
      <c r="IWP63" s="265"/>
      <c r="IWQ63" s="265"/>
      <c r="IWR63" s="265"/>
      <c r="IWS63" s="265"/>
      <c r="IWT63" s="265"/>
      <c r="IWU63" s="265"/>
      <c r="IWV63" s="265"/>
      <c r="IWW63" s="265"/>
      <c r="IWX63" s="265"/>
      <c r="IWY63" s="265"/>
      <c r="IWZ63" s="265"/>
      <c r="IXA63" s="265"/>
      <c r="IXB63" s="265"/>
      <c r="IXC63" s="265"/>
      <c r="IXD63" s="265"/>
      <c r="IXE63" s="265"/>
      <c r="IXF63" s="265"/>
      <c r="IXG63" s="265"/>
      <c r="IXH63" s="265"/>
      <c r="IXI63" s="265"/>
      <c r="IXJ63" s="265"/>
      <c r="IXK63" s="265"/>
      <c r="IXL63" s="265"/>
      <c r="IXM63" s="265"/>
      <c r="IXN63" s="265"/>
      <c r="IXO63" s="265"/>
      <c r="IXP63" s="265"/>
      <c r="IXQ63" s="265"/>
      <c r="IXR63" s="265"/>
      <c r="IXS63" s="265"/>
      <c r="IXT63" s="265"/>
      <c r="IXU63" s="265"/>
      <c r="IXV63" s="265"/>
      <c r="IXW63" s="265"/>
      <c r="IXX63" s="265"/>
      <c r="IXY63" s="265"/>
      <c r="IXZ63" s="265"/>
      <c r="IYA63" s="265"/>
      <c r="IYB63" s="265"/>
      <c r="IYC63" s="265"/>
      <c r="IYD63" s="265"/>
      <c r="IYE63" s="265"/>
      <c r="IYF63" s="265"/>
      <c r="IYG63" s="265"/>
      <c r="IYH63" s="265"/>
      <c r="IYI63" s="265"/>
      <c r="IYJ63" s="265"/>
      <c r="IYK63" s="265"/>
      <c r="IYL63" s="265"/>
      <c r="IYM63" s="265"/>
      <c r="IYN63" s="265"/>
      <c r="IYO63" s="265"/>
      <c r="IYP63" s="265"/>
      <c r="IYQ63" s="265"/>
      <c r="IYR63" s="265"/>
      <c r="IYS63" s="265"/>
      <c r="IYT63" s="265"/>
      <c r="IYU63" s="265"/>
      <c r="IYV63" s="265"/>
      <c r="IYW63" s="265"/>
      <c r="IYX63" s="265"/>
      <c r="IYY63" s="265"/>
      <c r="IYZ63" s="265"/>
      <c r="IZA63" s="265"/>
      <c r="IZB63" s="265"/>
      <c r="IZC63" s="265"/>
      <c r="IZD63" s="265"/>
      <c r="IZE63" s="265"/>
      <c r="IZF63" s="265"/>
      <c r="IZG63" s="265"/>
      <c r="IZH63" s="265"/>
      <c r="IZI63" s="265"/>
      <c r="IZJ63" s="265"/>
      <c r="IZK63" s="265"/>
      <c r="IZL63" s="265"/>
      <c r="IZM63" s="265"/>
      <c r="IZN63" s="265"/>
      <c r="IZO63" s="265"/>
      <c r="IZP63" s="265"/>
      <c r="IZQ63" s="265"/>
      <c r="IZR63" s="265"/>
      <c r="IZS63" s="265"/>
      <c r="IZT63" s="265"/>
      <c r="IZU63" s="265"/>
      <c r="IZV63" s="265"/>
      <c r="IZW63" s="265"/>
      <c r="IZX63" s="265"/>
      <c r="IZY63" s="265"/>
      <c r="IZZ63" s="265"/>
      <c r="JAA63" s="265"/>
      <c r="JAB63" s="265"/>
      <c r="JAC63" s="265"/>
      <c r="JAD63" s="265"/>
      <c r="JAE63" s="265"/>
      <c r="JAF63" s="265"/>
      <c r="JAG63" s="265"/>
      <c r="JAH63" s="265"/>
      <c r="JAI63" s="265"/>
      <c r="JAJ63" s="265"/>
      <c r="JAK63" s="265"/>
      <c r="JAL63" s="265"/>
      <c r="JAM63" s="265"/>
      <c r="JAN63" s="265"/>
      <c r="JAO63" s="265"/>
      <c r="JAP63" s="265"/>
      <c r="JAQ63" s="265"/>
      <c r="JAR63" s="265"/>
      <c r="JAS63" s="265"/>
      <c r="JAT63" s="265"/>
      <c r="JAU63" s="265"/>
      <c r="JAV63" s="265"/>
      <c r="JAW63" s="265"/>
      <c r="JAX63" s="265"/>
      <c r="JAY63" s="265"/>
      <c r="JAZ63" s="265"/>
      <c r="JBA63" s="265"/>
      <c r="JBB63" s="265"/>
      <c r="JBC63" s="265"/>
      <c r="JBD63" s="265"/>
      <c r="JBE63" s="265"/>
      <c r="JBF63" s="265"/>
      <c r="JBG63" s="265"/>
      <c r="JBH63" s="265"/>
      <c r="JBI63" s="265"/>
      <c r="JBJ63" s="265"/>
      <c r="JBK63" s="265"/>
      <c r="JBL63" s="265"/>
      <c r="JBM63" s="265"/>
      <c r="JBN63" s="265"/>
      <c r="JBO63" s="265"/>
      <c r="JBP63" s="265"/>
      <c r="JBQ63" s="265"/>
      <c r="JBR63" s="265"/>
      <c r="JBS63" s="265"/>
      <c r="JBT63" s="265"/>
      <c r="JBU63" s="265"/>
      <c r="JBV63" s="265"/>
      <c r="JBW63" s="265"/>
      <c r="JBX63" s="265"/>
      <c r="JBY63" s="265"/>
      <c r="JBZ63" s="265"/>
      <c r="JCA63" s="265"/>
      <c r="JCB63" s="265"/>
      <c r="JCC63" s="265"/>
      <c r="JCD63" s="265"/>
      <c r="JCE63" s="265"/>
      <c r="JCF63" s="265"/>
      <c r="JCG63" s="265"/>
      <c r="JCH63" s="265"/>
      <c r="JCI63" s="265"/>
      <c r="JCJ63" s="265"/>
      <c r="JCK63" s="265"/>
      <c r="JCL63" s="265"/>
      <c r="JCM63" s="265"/>
      <c r="JCN63" s="265"/>
      <c r="JCO63" s="265"/>
      <c r="JCP63" s="265"/>
      <c r="JCQ63" s="265"/>
      <c r="JCR63" s="265"/>
      <c r="JCS63" s="265"/>
      <c r="JCT63" s="265"/>
      <c r="JCU63" s="265"/>
      <c r="JCV63" s="265"/>
      <c r="JCW63" s="265"/>
      <c r="JCX63" s="265"/>
      <c r="JCY63" s="265"/>
      <c r="JCZ63" s="265"/>
      <c r="JDA63" s="265"/>
      <c r="JDB63" s="265"/>
      <c r="JDC63" s="265"/>
      <c r="JDD63" s="265"/>
      <c r="JDE63" s="265"/>
      <c r="JDF63" s="265"/>
      <c r="JDG63" s="265"/>
      <c r="JDH63" s="265"/>
      <c r="JDI63" s="265"/>
      <c r="JDJ63" s="265"/>
      <c r="JDK63" s="265"/>
      <c r="JDL63" s="265"/>
      <c r="JDM63" s="265"/>
      <c r="JDN63" s="265"/>
      <c r="JDO63" s="265"/>
      <c r="JDP63" s="265"/>
      <c r="JDQ63" s="265"/>
      <c r="JDR63" s="265"/>
      <c r="JDS63" s="265"/>
      <c r="JDT63" s="265"/>
      <c r="JDU63" s="265"/>
      <c r="JDV63" s="265"/>
      <c r="JDW63" s="265"/>
      <c r="JDX63" s="265"/>
      <c r="JDY63" s="265"/>
      <c r="JDZ63" s="265"/>
      <c r="JEA63" s="265"/>
      <c r="JEB63" s="265"/>
      <c r="JEC63" s="265"/>
      <c r="JED63" s="265"/>
      <c r="JEE63" s="265"/>
      <c r="JEF63" s="265"/>
      <c r="JEG63" s="265"/>
      <c r="JEH63" s="265"/>
      <c r="JEI63" s="265"/>
      <c r="JEJ63" s="265"/>
      <c r="JEK63" s="265"/>
      <c r="JEL63" s="265"/>
      <c r="JEM63" s="265"/>
      <c r="JEN63" s="265"/>
      <c r="JEO63" s="265"/>
      <c r="JEP63" s="265"/>
      <c r="JEQ63" s="265"/>
      <c r="JER63" s="265"/>
      <c r="JES63" s="265"/>
      <c r="JET63" s="265"/>
      <c r="JEU63" s="265"/>
      <c r="JEV63" s="265"/>
      <c r="JEW63" s="265"/>
      <c r="JEX63" s="265"/>
      <c r="JEY63" s="265"/>
      <c r="JEZ63" s="265"/>
      <c r="JFA63" s="265"/>
      <c r="JFB63" s="265"/>
      <c r="JFC63" s="265"/>
      <c r="JFD63" s="265"/>
      <c r="JFE63" s="265"/>
      <c r="JFF63" s="265"/>
      <c r="JFG63" s="265"/>
      <c r="JFH63" s="265"/>
      <c r="JFI63" s="265"/>
      <c r="JFJ63" s="265"/>
      <c r="JFK63" s="265"/>
      <c r="JFL63" s="265"/>
      <c r="JFM63" s="265"/>
      <c r="JFN63" s="265"/>
      <c r="JFO63" s="265"/>
      <c r="JFP63" s="265"/>
      <c r="JFQ63" s="265"/>
      <c r="JFR63" s="265"/>
      <c r="JFS63" s="265"/>
      <c r="JFT63" s="265"/>
      <c r="JFU63" s="265"/>
      <c r="JFV63" s="265"/>
      <c r="JFW63" s="265"/>
      <c r="JFX63" s="265"/>
      <c r="JFY63" s="265"/>
      <c r="JFZ63" s="265"/>
      <c r="JGA63" s="265"/>
      <c r="JGB63" s="265"/>
      <c r="JGC63" s="265"/>
      <c r="JGD63" s="265"/>
      <c r="JGE63" s="265"/>
      <c r="JGF63" s="265"/>
      <c r="JGG63" s="265"/>
      <c r="JGH63" s="265"/>
      <c r="JGI63" s="265"/>
      <c r="JGJ63" s="265"/>
      <c r="JGK63" s="265"/>
      <c r="JGL63" s="265"/>
      <c r="JGM63" s="265"/>
      <c r="JGN63" s="265"/>
      <c r="JGO63" s="265"/>
      <c r="JGP63" s="265"/>
      <c r="JGQ63" s="265"/>
      <c r="JGR63" s="265"/>
      <c r="JGS63" s="265"/>
      <c r="JGT63" s="265"/>
      <c r="JGU63" s="265"/>
      <c r="JGV63" s="265"/>
      <c r="JGW63" s="265"/>
      <c r="JGX63" s="265"/>
      <c r="JGY63" s="265"/>
      <c r="JGZ63" s="265"/>
      <c r="JHA63" s="265"/>
      <c r="JHB63" s="265"/>
      <c r="JHC63" s="265"/>
      <c r="JHD63" s="265"/>
      <c r="JHE63" s="265"/>
      <c r="JHF63" s="265"/>
      <c r="JHG63" s="265"/>
      <c r="JHH63" s="265"/>
      <c r="JHI63" s="265"/>
      <c r="JHJ63" s="265"/>
      <c r="JHK63" s="265"/>
      <c r="JHL63" s="265"/>
      <c r="JHM63" s="265"/>
      <c r="JHN63" s="265"/>
      <c r="JHO63" s="265"/>
      <c r="JHP63" s="265"/>
      <c r="JHQ63" s="265"/>
      <c r="JHR63" s="265"/>
      <c r="JHS63" s="265"/>
      <c r="JHT63" s="265"/>
      <c r="JHU63" s="265"/>
      <c r="JHV63" s="265"/>
      <c r="JHW63" s="265"/>
      <c r="JHX63" s="265"/>
      <c r="JHY63" s="265"/>
      <c r="JHZ63" s="265"/>
      <c r="JIA63" s="265"/>
      <c r="JIB63" s="265"/>
      <c r="JIC63" s="265"/>
      <c r="JID63" s="265"/>
      <c r="JIE63" s="265"/>
      <c r="JIF63" s="265"/>
      <c r="JIG63" s="265"/>
      <c r="JIH63" s="265"/>
      <c r="JII63" s="265"/>
      <c r="JIJ63" s="265"/>
      <c r="JIK63" s="265"/>
      <c r="JIL63" s="265"/>
      <c r="JIM63" s="265"/>
      <c r="JIN63" s="265"/>
      <c r="JIO63" s="265"/>
      <c r="JIP63" s="265"/>
      <c r="JIQ63" s="265"/>
      <c r="JIR63" s="265"/>
      <c r="JIS63" s="265"/>
      <c r="JIT63" s="265"/>
      <c r="JIU63" s="265"/>
      <c r="JIV63" s="265"/>
      <c r="JIW63" s="265"/>
      <c r="JIX63" s="265"/>
      <c r="JIY63" s="265"/>
      <c r="JIZ63" s="265"/>
      <c r="JJA63" s="265"/>
      <c r="JJB63" s="265"/>
      <c r="JJC63" s="265"/>
      <c r="JJD63" s="265"/>
      <c r="JJE63" s="265"/>
      <c r="JJF63" s="265"/>
      <c r="JJG63" s="265"/>
      <c r="JJH63" s="265"/>
      <c r="JJI63" s="265"/>
      <c r="JJJ63" s="265"/>
      <c r="JJK63" s="265"/>
      <c r="JJL63" s="265"/>
      <c r="JJM63" s="265"/>
      <c r="JJN63" s="265"/>
      <c r="JJO63" s="265"/>
      <c r="JJP63" s="265"/>
      <c r="JJQ63" s="265"/>
      <c r="JJR63" s="265"/>
      <c r="JJS63" s="265"/>
      <c r="JJT63" s="265"/>
      <c r="JJU63" s="265"/>
      <c r="JJV63" s="265"/>
      <c r="JJW63" s="265"/>
      <c r="JJX63" s="265"/>
      <c r="JJY63" s="265"/>
      <c r="JJZ63" s="265"/>
      <c r="JKA63" s="265"/>
      <c r="JKB63" s="265"/>
      <c r="JKC63" s="265"/>
      <c r="JKD63" s="265"/>
      <c r="JKE63" s="265"/>
      <c r="JKF63" s="265"/>
      <c r="JKG63" s="265"/>
      <c r="JKH63" s="265"/>
      <c r="JKI63" s="265"/>
      <c r="JKJ63" s="265"/>
      <c r="JKK63" s="265"/>
      <c r="JKL63" s="265"/>
      <c r="JKM63" s="265"/>
      <c r="JKN63" s="265"/>
      <c r="JKO63" s="265"/>
      <c r="JKP63" s="265"/>
      <c r="JKQ63" s="265"/>
      <c r="JKR63" s="265"/>
      <c r="JKS63" s="265"/>
      <c r="JKT63" s="265"/>
      <c r="JKU63" s="265"/>
      <c r="JKV63" s="265"/>
      <c r="JKW63" s="265"/>
      <c r="JKX63" s="265"/>
      <c r="JKY63" s="265"/>
      <c r="JKZ63" s="265"/>
      <c r="JLA63" s="265"/>
      <c r="JLB63" s="265"/>
      <c r="JLC63" s="265"/>
      <c r="JLD63" s="265"/>
      <c r="JLE63" s="265"/>
      <c r="JLF63" s="265"/>
      <c r="JLG63" s="265"/>
      <c r="JLH63" s="265"/>
      <c r="JLI63" s="265"/>
      <c r="JLJ63" s="265"/>
      <c r="JLK63" s="265"/>
      <c r="JLL63" s="265"/>
      <c r="JLM63" s="265"/>
      <c r="JLN63" s="265"/>
      <c r="JLO63" s="265"/>
      <c r="JLP63" s="265"/>
      <c r="JLQ63" s="265"/>
      <c r="JLR63" s="265"/>
      <c r="JLS63" s="265"/>
      <c r="JLT63" s="265"/>
      <c r="JLU63" s="265"/>
      <c r="JLV63" s="265"/>
      <c r="JLW63" s="265"/>
      <c r="JLX63" s="265"/>
      <c r="JLY63" s="265"/>
      <c r="JLZ63" s="265"/>
      <c r="JMA63" s="265"/>
      <c r="JMB63" s="265"/>
      <c r="JMC63" s="265"/>
      <c r="JMD63" s="265"/>
      <c r="JME63" s="265"/>
      <c r="JMF63" s="265"/>
      <c r="JMG63" s="265"/>
      <c r="JMH63" s="265"/>
      <c r="JMI63" s="265"/>
      <c r="JMJ63" s="265"/>
      <c r="JMK63" s="265"/>
      <c r="JML63" s="265"/>
      <c r="JMM63" s="265"/>
      <c r="JMN63" s="265"/>
      <c r="JMO63" s="265"/>
      <c r="JMP63" s="265"/>
      <c r="JMQ63" s="265"/>
      <c r="JMR63" s="265"/>
      <c r="JMS63" s="265"/>
      <c r="JMT63" s="265"/>
      <c r="JMU63" s="265"/>
      <c r="JMV63" s="265"/>
      <c r="JMW63" s="265"/>
      <c r="JMX63" s="265"/>
      <c r="JMY63" s="265"/>
      <c r="JMZ63" s="265"/>
      <c r="JNA63" s="265"/>
      <c r="JNB63" s="265"/>
      <c r="JNC63" s="265"/>
      <c r="JND63" s="265"/>
      <c r="JNE63" s="265"/>
      <c r="JNF63" s="265"/>
      <c r="JNG63" s="265"/>
      <c r="JNH63" s="265"/>
      <c r="JNI63" s="265"/>
      <c r="JNJ63" s="265"/>
      <c r="JNK63" s="265"/>
      <c r="JNL63" s="265"/>
      <c r="JNM63" s="265"/>
      <c r="JNN63" s="265"/>
      <c r="JNO63" s="265"/>
      <c r="JNP63" s="265"/>
      <c r="JNQ63" s="265"/>
      <c r="JNR63" s="265"/>
      <c r="JNS63" s="265"/>
      <c r="JNT63" s="265"/>
      <c r="JNU63" s="265"/>
      <c r="JNV63" s="265"/>
      <c r="JNW63" s="265"/>
      <c r="JNX63" s="265"/>
      <c r="JNY63" s="265"/>
      <c r="JNZ63" s="265"/>
      <c r="JOA63" s="265"/>
      <c r="JOB63" s="265"/>
      <c r="JOC63" s="265"/>
      <c r="JOD63" s="265"/>
      <c r="JOE63" s="265"/>
      <c r="JOF63" s="265"/>
      <c r="JOG63" s="265"/>
      <c r="JOH63" s="265"/>
      <c r="JOI63" s="265"/>
      <c r="JOJ63" s="265"/>
      <c r="JOK63" s="265"/>
      <c r="JOL63" s="265"/>
      <c r="JOM63" s="265"/>
      <c r="JON63" s="265"/>
      <c r="JOO63" s="265"/>
      <c r="JOP63" s="265"/>
      <c r="JOQ63" s="265"/>
      <c r="JOR63" s="265"/>
      <c r="JOS63" s="265"/>
      <c r="JOT63" s="265"/>
      <c r="JOU63" s="265"/>
      <c r="JOV63" s="265"/>
      <c r="JOW63" s="265"/>
      <c r="JOX63" s="265"/>
      <c r="JOY63" s="265"/>
      <c r="JOZ63" s="265"/>
      <c r="JPA63" s="265"/>
      <c r="JPB63" s="265"/>
      <c r="JPC63" s="265"/>
      <c r="JPD63" s="265"/>
      <c r="JPE63" s="265"/>
      <c r="JPF63" s="265"/>
      <c r="JPG63" s="265"/>
      <c r="JPH63" s="265"/>
      <c r="JPI63" s="265"/>
      <c r="JPJ63" s="265"/>
      <c r="JPK63" s="265"/>
      <c r="JPL63" s="265"/>
      <c r="JPM63" s="265"/>
      <c r="JPN63" s="265"/>
      <c r="JPO63" s="265"/>
      <c r="JPP63" s="265"/>
      <c r="JPQ63" s="265"/>
      <c r="JPR63" s="265"/>
      <c r="JPS63" s="265"/>
      <c r="JPT63" s="265"/>
      <c r="JPU63" s="265"/>
      <c r="JPV63" s="265"/>
      <c r="JPW63" s="265"/>
      <c r="JPX63" s="265"/>
      <c r="JPY63" s="265"/>
      <c r="JPZ63" s="265"/>
      <c r="JQA63" s="265"/>
      <c r="JQB63" s="265"/>
      <c r="JQC63" s="265"/>
      <c r="JQD63" s="265"/>
      <c r="JQE63" s="265"/>
      <c r="JQF63" s="265"/>
      <c r="JQG63" s="265"/>
      <c r="JQH63" s="265"/>
      <c r="JQI63" s="265"/>
      <c r="JQJ63" s="265"/>
      <c r="JQK63" s="265"/>
      <c r="JQL63" s="265"/>
      <c r="JQM63" s="265"/>
      <c r="JQN63" s="265"/>
      <c r="JQO63" s="265"/>
      <c r="JQP63" s="265"/>
      <c r="JQQ63" s="265"/>
      <c r="JQR63" s="265"/>
      <c r="JQS63" s="265"/>
      <c r="JQT63" s="265"/>
      <c r="JQU63" s="265"/>
      <c r="JQV63" s="265"/>
      <c r="JQW63" s="265"/>
      <c r="JQX63" s="265"/>
      <c r="JQY63" s="265"/>
      <c r="JQZ63" s="265"/>
      <c r="JRA63" s="265"/>
      <c r="JRB63" s="265"/>
      <c r="JRC63" s="265"/>
      <c r="JRD63" s="265"/>
      <c r="JRE63" s="265"/>
      <c r="JRF63" s="265"/>
      <c r="JRG63" s="265"/>
      <c r="JRH63" s="265"/>
      <c r="JRI63" s="265"/>
      <c r="JRJ63" s="265"/>
      <c r="JRK63" s="265"/>
      <c r="JRL63" s="265"/>
      <c r="JRM63" s="265"/>
      <c r="JRN63" s="265"/>
      <c r="JRO63" s="265"/>
      <c r="JRP63" s="265"/>
      <c r="JRQ63" s="265"/>
      <c r="JRR63" s="265"/>
      <c r="JRS63" s="265"/>
      <c r="JRT63" s="265"/>
      <c r="JRU63" s="265"/>
      <c r="JRV63" s="265"/>
      <c r="JRW63" s="265"/>
      <c r="JRX63" s="265"/>
      <c r="JRY63" s="265"/>
      <c r="JRZ63" s="265"/>
      <c r="JSA63" s="265"/>
      <c r="JSB63" s="265"/>
      <c r="JSC63" s="265"/>
      <c r="JSD63" s="265"/>
      <c r="JSE63" s="265"/>
      <c r="JSF63" s="265"/>
      <c r="JSG63" s="265"/>
      <c r="JSH63" s="265"/>
      <c r="JSI63" s="265"/>
      <c r="JSJ63" s="265"/>
      <c r="JSK63" s="265"/>
      <c r="JSL63" s="265"/>
      <c r="JSM63" s="265"/>
      <c r="JSN63" s="265"/>
      <c r="JSO63" s="265"/>
      <c r="JSP63" s="265"/>
      <c r="JSQ63" s="265"/>
      <c r="JSR63" s="265"/>
      <c r="JSS63" s="265"/>
      <c r="JST63" s="265"/>
      <c r="JSU63" s="265"/>
      <c r="JSV63" s="265"/>
      <c r="JSW63" s="265"/>
      <c r="JSX63" s="265"/>
      <c r="JSY63" s="265"/>
      <c r="JSZ63" s="265"/>
      <c r="JTA63" s="265"/>
      <c r="JTB63" s="265"/>
      <c r="JTC63" s="265"/>
      <c r="JTD63" s="265"/>
      <c r="JTE63" s="265"/>
      <c r="JTF63" s="265"/>
      <c r="JTG63" s="265"/>
      <c r="JTH63" s="265"/>
      <c r="JTI63" s="265"/>
      <c r="JTJ63" s="265"/>
      <c r="JTK63" s="265"/>
      <c r="JTL63" s="265"/>
      <c r="JTM63" s="265"/>
      <c r="JTN63" s="265"/>
      <c r="JTO63" s="265"/>
      <c r="JTP63" s="265"/>
      <c r="JTQ63" s="265"/>
      <c r="JTR63" s="265"/>
      <c r="JTS63" s="265"/>
      <c r="JTT63" s="265"/>
      <c r="JTU63" s="265"/>
      <c r="JTV63" s="265"/>
      <c r="JTW63" s="265"/>
      <c r="JTX63" s="265"/>
      <c r="JTY63" s="265"/>
      <c r="JTZ63" s="265"/>
      <c r="JUA63" s="265"/>
      <c r="JUB63" s="265"/>
      <c r="JUC63" s="265"/>
      <c r="JUD63" s="265"/>
      <c r="JUE63" s="265"/>
      <c r="JUF63" s="265"/>
      <c r="JUG63" s="265"/>
      <c r="JUH63" s="265"/>
      <c r="JUI63" s="265"/>
      <c r="JUJ63" s="265"/>
      <c r="JUK63" s="265"/>
      <c r="JUL63" s="265"/>
      <c r="JUM63" s="265"/>
      <c r="JUN63" s="265"/>
      <c r="JUO63" s="265"/>
      <c r="JUP63" s="265"/>
      <c r="JUQ63" s="265"/>
      <c r="JUR63" s="265"/>
      <c r="JUS63" s="265"/>
      <c r="JUT63" s="265"/>
      <c r="JUU63" s="265"/>
      <c r="JUV63" s="265"/>
      <c r="JUW63" s="265"/>
      <c r="JUX63" s="265"/>
      <c r="JUY63" s="265"/>
      <c r="JUZ63" s="265"/>
      <c r="JVA63" s="265"/>
      <c r="JVB63" s="265"/>
      <c r="JVC63" s="265"/>
      <c r="JVD63" s="265"/>
      <c r="JVE63" s="265"/>
      <c r="JVF63" s="265"/>
      <c r="JVG63" s="265"/>
      <c r="JVH63" s="265"/>
      <c r="JVI63" s="265"/>
      <c r="JVJ63" s="265"/>
      <c r="JVK63" s="265"/>
      <c r="JVL63" s="265"/>
      <c r="JVM63" s="265"/>
      <c r="JVN63" s="265"/>
      <c r="JVO63" s="265"/>
      <c r="JVP63" s="265"/>
      <c r="JVQ63" s="265"/>
      <c r="JVR63" s="265"/>
      <c r="JVS63" s="265"/>
      <c r="JVT63" s="265"/>
      <c r="JVU63" s="265"/>
      <c r="JVV63" s="265"/>
      <c r="JVW63" s="265"/>
      <c r="JVX63" s="265"/>
      <c r="JVY63" s="265"/>
      <c r="JVZ63" s="265"/>
      <c r="JWA63" s="265"/>
      <c r="JWB63" s="265"/>
      <c r="JWC63" s="265"/>
      <c r="JWD63" s="265"/>
      <c r="JWE63" s="265"/>
      <c r="JWF63" s="265"/>
      <c r="JWG63" s="265"/>
      <c r="JWH63" s="265"/>
      <c r="JWI63" s="265"/>
      <c r="JWJ63" s="265"/>
      <c r="JWK63" s="265"/>
      <c r="JWL63" s="265"/>
      <c r="JWM63" s="265"/>
      <c r="JWN63" s="265"/>
      <c r="JWO63" s="265"/>
      <c r="JWP63" s="265"/>
      <c r="JWQ63" s="265"/>
      <c r="JWR63" s="265"/>
      <c r="JWS63" s="265"/>
      <c r="JWT63" s="265"/>
      <c r="JWU63" s="265"/>
      <c r="JWV63" s="265"/>
      <c r="JWW63" s="265"/>
      <c r="JWX63" s="265"/>
      <c r="JWY63" s="265"/>
      <c r="JWZ63" s="265"/>
      <c r="JXA63" s="265"/>
      <c r="JXB63" s="265"/>
      <c r="JXC63" s="265"/>
      <c r="JXD63" s="265"/>
      <c r="JXE63" s="265"/>
      <c r="JXF63" s="265"/>
      <c r="JXG63" s="265"/>
      <c r="JXH63" s="265"/>
      <c r="JXI63" s="265"/>
      <c r="JXJ63" s="265"/>
      <c r="JXK63" s="265"/>
      <c r="JXL63" s="265"/>
      <c r="JXM63" s="265"/>
      <c r="JXN63" s="265"/>
      <c r="JXO63" s="265"/>
      <c r="JXP63" s="265"/>
      <c r="JXQ63" s="265"/>
      <c r="JXR63" s="265"/>
      <c r="JXS63" s="265"/>
      <c r="JXT63" s="265"/>
      <c r="JXU63" s="265"/>
      <c r="JXV63" s="265"/>
      <c r="JXW63" s="265"/>
      <c r="JXX63" s="265"/>
      <c r="JXY63" s="265"/>
      <c r="JXZ63" s="265"/>
      <c r="JYA63" s="265"/>
      <c r="JYB63" s="265"/>
      <c r="JYC63" s="265"/>
      <c r="JYD63" s="265"/>
      <c r="JYE63" s="265"/>
      <c r="JYF63" s="265"/>
      <c r="JYG63" s="265"/>
      <c r="JYH63" s="265"/>
      <c r="JYI63" s="265"/>
      <c r="JYJ63" s="265"/>
      <c r="JYK63" s="265"/>
      <c r="JYL63" s="265"/>
      <c r="JYM63" s="265"/>
      <c r="JYN63" s="265"/>
      <c r="JYO63" s="265"/>
      <c r="JYP63" s="265"/>
      <c r="JYQ63" s="265"/>
      <c r="JYR63" s="265"/>
      <c r="JYS63" s="265"/>
      <c r="JYT63" s="265"/>
      <c r="JYU63" s="265"/>
      <c r="JYV63" s="265"/>
      <c r="JYW63" s="265"/>
      <c r="JYX63" s="265"/>
      <c r="JYY63" s="265"/>
      <c r="JYZ63" s="265"/>
      <c r="JZA63" s="265"/>
      <c r="JZB63" s="265"/>
      <c r="JZC63" s="265"/>
      <c r="JZD63" s="265"/>
      <c r="JZE63" s="265"/>
      <c r="JZF63" s="265"/>
      <c r="JZG63" s="265"/>
      <c r="JZH63" s="265"/>
      <c r="JZI63" s="265"/>
      <c r="JZJ63" s="265"/>
      <c r="JZK63" s="265"/>
      <c r="JZL63" s="265"/>
      <c r="JZM63" s="265"/>
      <c r="JZN63" s="265"/>
      <c r="JZO63" s="265"/>
      <c r="JZP63" s="265"/>
      <c r="JZQ63" s="265"/>
      <c r="JZR63" s="265"/>
      <c r="JZS63" s="265"/>
      <c r="JZT63" s="265"/>
      <c r="JZU63" s="265"/>
      <c r="JZV63" s="265"/>
      <c r="JZW63" s="265"/>
      <c r="JZX63" s="265"/>
      <c r="JZY63" s="265"/>
      <c r="JZZ63" s="265"/>
      <c r="KAA63" s="265"/>
      <c r="KAB63" s="265"/>
      <c r="KAC63" s="265"/>
      <c r="KAD63" s="265"/>
      <c r="KAE63" s="265"/>
      <c r="KAF63" s="265"/>
      <c r="KAG63" s="265"/>
      <c r="KAH63" s="265"/>
      <c r="KAI63" s="265"/>
      <c r="KAJ63" s="265"/>
      <c r="KAK63" s="265"/>
      <c r="KAL63" s="265"/>
      <c r="KAM63" s="265"/>
      <c r="KAN63" s="265"/>
      <c r="KAO63" s="265"/>
      <c r="KAP63" s="265"/>
      <c r="KAQ63" s="265"/>
      <c r="KAR63" s="265"/>
      <c r="KAS63" s="265"/>
      <c r="KAT63" s="265"/>
      <c r="KAU63" s="265"/>
      <c r="KAV63" s="265"/>
      <c r="KAW63" s="265"/>
      <c r="KAX63" s="265"/>
      <c r="KAY63" s="265"/>
      <c r="KAZ63" s="265"/>
      <c r="KBA63" s="265"/>
      <c r="KBB63" s="265"/>
      <c r="KBC63" s="265"/>
      <c r="KBD63" s="265"/>
      <c r="KBE63" s="265"/>
      <c r="KBF63" s="265"/>
      <c r="KBG63" s="265"/>
      <c r="KBH63" s="265"/>
      <c r="KBI63" s="265"/>
      <c r="KBJ63" s="265"/>
      <c r="KBK63" s="265"/>
      <c r="KBL63" s="265"/>
      <c r="KBM63" s="265"/>
      <c r="KBN63" s="265"/>
      <c r="KBO63" s="265"/>
      <c r="KBP63" s="265"/>
      <c r="KBQ63" s="265"/>
      <c r="KBR63" s="265"/>
      <c r="KBS63" s="265"/>
      <c r="KBT63" s="265"/>
      <c r="KBU63" s="265"/>
      <c r="KBV63" s="265"/>
      <c r="KBW63" s="265"/>
      <c r="KBX63" s="265"/>
      <c r="KBY63" s="265"/>
      <c r="KBZ63" s="265"/>
      <c r="KCA63" s="265"/>
      <c r="KCB63" s="265"/>
      <c r="KCC63" s="265"/>
      <c r="KCD63" s="265"/>
      <c r="KCE63" s="265"/>
      <c r="KCF63" s="265"/>
      <c r="KCG63" s="265"/>
      <c r="KCH63" s="265"/>
      <c r="KCI63" s="265"/>
      <c r="KCJ63" s="265"/>
      <c r="KCK63" s="265"/>
      <c r="KCL63" s="265"/>
      <c r="KCM63" s="265"/>
      <c r="KCN63" s="265"/>
      <c r="KCO63" s="265"/>
      <c r="KCP63" s="265"/>
      <c r="KCQ63" s="265"/>
      <c r="KCR63" s="265"/>
      <c r="KCS63" s="265"/>
      <c r="KCT63" s="265"/>
      <c r="KCU63" s="265"/>
      <c r="KCV63" s="265"/>
      <c r="KCW63" s="265"/>
      <c r="KCX63" s="265"/>
      <c r="KCY63" s="265"/>
      <c r="KCZ63" s="265"/>
      <c r="KDA63" s="265"/>
      <c r="KDB63" s="265"/>
      <c r="KDC63" s="265"/>
      <c r="KDD63" s="265"/>
      <c r="KDE63" s="265"/>
      <c r="KDF63" s="265"/>
      <c r="KDG63" s="265"/>
      <c r="KDH63" s="265"/>
      <c r="KDI63" s="265"/>
      <c r="KDJ63" s="265"/>
      <c r="KDK63" s="265"/>
      <c r="KDL63" s="265"/>
      <c r="KDM63" s="265"/>
      <c r="KDN63" s="265"/>
      <c r="KDO63" s="265"/>
      <c r="KDP63" s="265"/>
      <c r="KDQ63" s="265"/>
      <c r="KDR63" s="265"/>
      <c r="KDS63" s="265"/>
      <c r="KDT63" s="265"/>
      <c r="KDU63" s="265"/>
      <c r="KDV63" s="265"/>
      <c r="KDW63" s="265"/>
      <c r="KDX63" s="265"/>
      <c r="KDY63" s="265"/>
      <c r="KDZ63" s="265"/>
      <c r="KEA63" s="265"/>
      <c r="KEB63" s="265"/>
      <c r="KEC63" s="265"/>
      <c r="KED63" s="265"/>
      <c r="KEE63" s="265"/>
      <c r="KEF63" s="265"/>
      <c r="KEG63" s="265"/>
      <c r="KEH63" s="265"/>
      <c r="KEI63" s="265"/>
      <c r="KEJ63" s="265"/>
      <c r="KEK63" s="265"/>
      <c r="KEL63" s="265"/>
      <c r="KEM63" s="265"/>
      <c r="KEN63" s="265"/>
      <c r="KEO63" s="265"/>
      <c r="KEP63" s="265"/>
      <c r="KEQ63" s="265"/>
      <c r="KER63" s="265"/>
      <c r="KES63" s="265"/>
      <c r="KET63" s="265"/>
      <c r="KEU63" s="265"/>
      <c r="KEV63" s="265"/>
      <c r="KEW63" s="265"/>
      <c r="KEX63" s="265"/>
      <c r="KEY63" s="265"/>
      <c r="KEZ63" s="265"/>
      <c r="KFA63" s="265"/>
      <c r="KFB63" s="265"/>
      <c r="KFC63" s="265"/>
      <c r="KFD63" s="265"/>
      <c r="KFE63" s="265"/>
      <c r="KFF63" s="265"/>
      <c r="KFG63" s="265"/>
      <c r="KFH63" s="265"/>
      <c r="KFI63" s="265"/>
      <c r="KFJ63" s="265"/>
      <c r="KFK63" s="265"/>
      <c r="KFL63" s="265"/>
      <c r="KFM63" s="265"/>
      <c r="KFN63" s="265"/>
      <c r="KFO63" s="265"/>
      <c r="KFP63" s="265"/>
      <c r="KFQ63" s="265"/>
      <c r="KFR63" s="265"/>
      <c r="KFS63" s="265"/>
      <c r="KFT63" s="265"/>
      <c r="KFU63" s="265"/>
      <c r="KFV63" s="265"/>
      <c r="KFW63" s="265"/>
      <c r="KFX63" s="265"/>
      <c r="KFY63" s="265"/>
      <c r="KFZ63" s="265"/>
      <c r="KGA63" s="265"/>
      <c r="KGB63" s="265"/>
      <c r="KGC63" s="265"/>
      <c r="KGD63" s="265"/>
      <c r="KGE63" s="265"/>
      <c r="KGF63" s="265"/>
      <c r="KGG63" s="265"/>
      <c r="KGH63" s="265"/>
      <c r="KGI63" s="265"/>
      <c r="KGJ63" s="265"/>
      <c r="KGK63" s="265"/>
      <c r="KGL63" s="265"/>
      <c r="KGM63" s="265"/>
      <c r="KGN63" s="265"/>
      <c r="KGO63" s="265"/>
      <c r="KGP63" s="265"/>
      <c r="KGQ63" s="265"/>
      <c r="KGR63" s="265"/>
      <c r="KGS63" s="265"/>
      <c r="KGT63" s="265"/>
      <c r="KGU63" s="265"/>
      <c r="KGV63" s="265"/>
      <c r="KGW63" s="265"/>
      <c r="KGX63" s="265"/>
      <c r="KGY63" s="265"/>
      <c r="KGZ63" s="265"/>
      <c r="KHA63" s="265"/>
      <c r="KHB63" s="265"/>
      <c r="KHC63" s="265"/>
      <c r="KHD63" s="265"/>
      <c r="KHE63" s="265"/>
      <c r="KHF63" s="265"/>
      <c r="KHG63" s="265"/>
      <c r="KHH63" s="265"/>
      <c r="KHI63" s="265"/>
      <c r="KHJ63" s="265"/>
      <c r="KHK63" s="265"/>
      <c r="KHL63" s="265"/>
      <c r="KHM63" s="265"/>
      <c r="KHN63" s="265"/>
      <c r="KHO63" s="265"/>
      <c r="KHP63" s="265"/>
      <c r="KHQ63" s="265"/>
      <c r="KHR63" s="265"/>
      <c r="KHS63" s="265"/>
      <c r="KHT63" s="265"/>
      <c r="KHU63" s="265"/>
      <c r="KHV63" s="265"/>
      <c r="KHW63" s="265"/>
      <c r="KHX63" s="265"/>
      <c r="KHY63" s="265"/>
      <c r="KHZ63" s="265"/>
      <c r="KIA63" s="265"/>
      <c r="KIB63" s="265"/>
      <c r="KIC63" s="265"/>
      <c r="KID63" s="265"/>
      <c r="KIE63" s="265"/>
      <c r="KIF63" s="265"/>
      <c r="KIG63" s="265"/>
      <c r="KIH63" s="265"/>
      <c r="KII63" s="265"/>
      <c r="KIJ63" s="265"/>
      <c r="KIK63" s="265"/>
      <c r="KIL63" s="265"/>
      <c r="KIM63" s="265"/>
      <c r="KIN63" s="265"/>
      <c r="KIO63" s="265"/>
      <c r="KIP63" s="265"/>
      <c r="KIQ63" s="265"/>
      <c r="KIR63" s="265"/>
      <c r="KIS63" s="265"/>
      <c r="KIT63" s="265"/>
      <c r="KIU63" s="265"/>
      <c r="KIV63" s="265"/>
      <c r="KIW63" s="265"/>
      <c r="KIX63" s="265"/>
      <c r="KIY63" s="265"/>
      <c r="KIZ63" s="265"/>
      <c r="KJA63" s="265"/>
      <c r="KJB63" s="265"/>
      <c r="KJC63" s="265"/>
      <c r="KJD63" s="265"/>
      <c r="KJE63" s="265"/>
      <c r="KJF63" s="265"/>
      <c r="KJG63" s="265"/>
      <c r="KJH63" s="265"/>
      <c r="KJI63" s="265"/>
      <c r="KJJ63" s="265"/>
      <c r="KJK63" s="265"/>
      <c r="KJL63" s="265"/>
      <c r="KJM63" s="265"/>
      <c r="KJN63" s="265"/>
      <c r="KJO63" s="265"/>
      <c r="KJP63" s="265"/>
      <c r="KJQ63" s="265"/>
      <c r="KJR63" s="265"/>
      <c r="KJS63" s="265"/>
      <c r="KJT63" s="265"/>
      <c r="KJU63" s="265"/>
      <c r="KJV63" s="265"/>
      <c r="KJW63" s="265"/>
      <c r="KJX63" s="265"/>
      <c r="KJY63" s="265"/>
      <c r="KJZ63" s="265"/>
      <c r="KKA63" s="265"/>
      <c r="KKB63" s="265"/>
      <c r="KKC63" s="265"/>
      <c r="KKD63" s="265"/>
      <c r="KKE63" s="265"/>
      <c r="KKF63" s="265"/>
      <c r="KKG63" s="265"/>
      <c r="KKH63" s="265"/>
      <c r="KKI63" s="265"/>
      <c r="KKJ63" s="265"/>
      <c r="KKK63" s="265"/>
      <c r="KKL63" s="265"/>
      <c r="KKM63" s="265"/>
      <c r="KKN63" s="265"/>
      <c r="KKO63" s="265"/>
      <c r="KKP63" s="265"/>
      <c r="KKQ63" s="265"/>
      <c r="KKR63" s="265"/>
      <c r="KKS63" s="265"/>
      <c r="KKT63" s="265"/>
      <c r="KKU63" s="265"/>
      <c r="KKV63" s="265"/>
      <c r="KKW63" s="265"/>
      <c r="KKX63" s="265"/>
      <c r="KKY63" s="265"/>
      <c r="KKZ63" s="265"/>
      <c r="KLA63" s="265"/>
      <c r="KLB63" s="265"/>
      <c r="KLC63" s="265"/>
      <c r="KLD63" s="265"/>
      <c r="KLE63" s="265"/>
      <c r="KLF63" s="265"/>
      <c r="KLG63" s="265"/>
      <c r="KLH63" s="265"/>
      <c r="KLI63" s="265"/>
      <c r="KLJ63" s="265"/>
      <c r="KLK63" s="265"/>
      <c r="KLL63" s="265"/>
      <c r="KLM63" s="265"/>
      <c r="KLN63" s="265"/>
      <c r="KLO63" s="265"/>
      <c r="KLP63" s="265"/>
      <c r="KLQ63" s="265"/>
      <c r="KLR63" s="265"/>
      <c r="KLS63" s="265"/>
      <c r="KLT63" s="265"/>
      <c r="KLU63" s="265"/>
      <c r="KLV63" s="265"/>
      <c r="KLW63" s="265"/>
      <c r="KLX63" s="265"/>
      <c r="KLY63" s="265"/>
      <c r="KLZ63" s="265"/>
      <c r="KMA63" s="265"/>
      <c r="KMB63" s="265"/>
      <c r="KMC63" s="265"/>
      <c r="KMD63" s="265"/>
      <c r="KME63" s="265"/>
      <c r="KMF63" s="265"/>
      <c r="KMG63" s="265"/>
      <c r="KMH63" s="265"/>
      <c r="KMI63" s="265"/>
      <c r="KMJ63" s="265"/>
      <c r="KMK63" s="265"/>
      <c r="KML63" s="265"/>
      <c r="KMM63" s="265"/>
      <c r="KMN63" s="265"/>
      <c r="KMO63" s="265"/>
      <c r="KMP63" s="265"/>
      <c r="KMQ63" s="265"/>
      <c r="KMR63" s="265"/>
      <c r="KMS63" s="265"/>
      <c r="KMT63" s="265"/>
      <c r="KMU63" s="265"/>
      <c r="KMV63" s="265"/>
      <c r="KMW63" s="265"/>
      <c r="KMX63" s="265"/>
      <c r="KMY63" s="265"/>
      <c r="KMZ63" s="265"/>
      <c r="KNA63" s="265"/>
      <c r="KNB63" s="265"/>
      <c r="KNC63" s="265"/>
      <c r="KND63" s="265"/>
      <c r="KNE63" s="265"/>
      <c r="KNF63" s="265"/>
      <c r="KNG63" s="265"/>
      <c r="KNH63" s="265"/>
      <c r="KNI63" s="265"/>
      <c r="KNJ63" s="265"/>
      <c r="KNK63" s="265"/>
      <c r="KNL63" s="265"/>
      <c r="KNM63" s="265"/>
      <c r="KNN63" s="265"/>
      <c r="KNO63" s="265"/>
      <c r="KNP63" s="265"/>
      <c r="KNQ63" s="265"/>
      <c r="KNR63" s="265"/>
      <c r="KNS63" s="265"/>
      <c r="KNT63" s="265"/>
      <c r="KNU63" s="265"/>
      <c r="KNV63" s="265"/>
      <c r="KNW63" s="265"/>
      <c r="KNX63" s="265"/>
      <c r="KNY63" s="265"/>
      <c r="KNZ63" s="265"/>
      <c r="KOA63" s="265"/>
      <c r="KOB63" s="265"/>
      <c r="KOC63" s="265"/>
      <c r="KOD63" s="265"/>
      <c r="KOE63" s="265"/>
      <c r="KOF63" s="265"/>
      <c r="KOG63" s="265"/>
      <c r="KOH63" s="265"/>
      <c r="KOI63" s="265"/>
      <c r="KOJ63" s="265"/>
      <c r="KOK63" s="265"/>
      <c r="KOL63" s="265"/>
      <c r="KOM63" s="265"/>
      <c r="KON63" s="265"/>
      <c r="KOO63" s="265"/>
      <c r="KOP63" s="265"/>
      <c r="KOQ63" s="265"/>
      <c r="KOR63" s="265"/>
      <c r="KOS63" s="265"/>
      <c r="KOT63" s="265"/>
      <c r="KOU63" s="265"/>
      <c r="KOV63" s="265"/>
      <c r="KOW63" s="265"/>
      <c r="KOX63" s="265"/>
      <c r="KOY63" s="265"/>
      <c r="KOZ63" s="265"/>
      <c r="KPA63" s="265"/>
      <c r="KPB63" s="265"/>
      <c r="KPC63" s="265"/>
      <c r="KPD63" s="265"/>
      <c r="KPE63" s="265"/>
      <c r="KPF63" s="265"/>
      <c r="KPG63" s="265"/>
      <c r="KPH63" s="265"/>
      <c r="KPI63" s="265"/>
      <c r="KPJ63" s="265"/>
      <c r="KPK63" s="265"/>
      <c r="KPL63" s="265"/>
      <c r="KPM63" s="265"/>
      <c r="KPN63" s="265"/>
      <c r="KPO63" s="265"/>
      <c r="KPP63" s="265"/>
      <c r="KPQ63" s="265"/>
      <c r="KPR63" s="265"/>
      <c r="KPS63" s="265"/>
      <c r="KPT63" s="265"/>
      <c r="KPU63" s="265"/>
      <c r="KPV63" s="265"/>
      <c r="KPW63" s="265"/>
      <c r="KPX63" s="265"/>
      <c r="KPY63" s="265"/>
      <c r="KPZ63" s="265"/>
      <c r="KQA63" s="265"/>
      <c r="KQB63" s="265"/>
      <c r="KQC63" s="265"/>
      <c r="KQD63" s="265"/>
      <c r="KQE63" s="265"/>
      <c r="KQF63" s="265"/>
      <c r="KQG63" s="265"/>
      <c r="KQH63" s="265"/>
      <c r="KQI63" s="265"/>
      <c r="KQJ63" s="265"/>
      <c r="KQK63" s="265"/>
      <c r="KQL63" s="265"/>
      <c r="KQM63" s="265"/>
      <c r="KQN63" s="265"/>
      <c r="KQO63" s="265"/>
      <c r="KQP63" s="265"/>
      <c r="KQQ63" s="265"/>
      <c r="KQR63" s="265"/>
      <c r="KQS63" s="265"/>
      <c r="KQT63" s="265"/>
      <c r="KQU63" s="265"/>
      <c r="KQV63" s="265"/>
      <c r="KQW63" s="265"/>
      <c r="KQX63" s="265"/>
      <c r="KQY63" s="265"/>
      <c r="KQZ63" s="265"/>
      <c r="KRA63" s="265"/>
      <c r="KRB63" s="265"/>
      <c r="KRC63" s="265"/>
      <c r="KRD63" s="265"/>
      <c r="KRE63" s="265"/>
      <c r="KRF63" s="265"/>
      <c r="KRG63" s="265"/>
      <c r="KRH63" s="265"/>
      <c r="KRI63" s="265"/>
      <c r="KRJ63" s="265"/>
      <c r="KRK63" s="265"/>
      <c r="KRL63" s="265"/>
      <c r="KRM63" s="265"/>
      <c r="KRN63" s="265"/>
      <c r="KRO63" s="265"/>
      <c r="KRP63" s="265"/>
      <c r="KRQ63" s="265"/>
      <c r="KRR63" s="265"/>
      <c r="KRS63" s="265"/>
      <c r="KRT63" s="265"/>
      <c r="KRU63" s="265"/>
      <c r="KRV63" s="265"/>
      <c r="KRW63" s="265"/>
      <c r="KRX63" s="265"/>
      <c r="KRY63" s="265"/>
      <c r="KRZ63" s="265"/>
      <c r="KSA63" s="265"/>
      <c r="KSB63" s="265"/>
      <c r="KSC63" s="265"/>
      <c r="KSD63" s="265"/>
      <c r="KSE63" s="265"/>
      <c r="KSF63" s="265"/>
      <c r="KSG63" s="265"/>
      <c r="KSH63" s="265"/>
      <c r="KSI63" s="265"/>
      <c r="KSJ63" s="265"/>
      <c r="KSK63" s="265"/>
      <c r="KSL63" s="265"/>
      <c r="KSM63" s="265"/>
      <c r="KSN63" s="265"/>
      <c r="KSO63" s="265"/>
      <c r="KSP63" s="265"/>
      <c r="KSQ63" s="265"/>
      <c r="KSR63" s="265"/>
      <c r="KSS63" s="265"/>
      <c r="KST63" s="265"/>
      <c r="KSU63" s="265"/>
      <c r="KSV63" s="265"/>
      <c r="KSW63" s="265"/>
      <c r="KSX63" s="265"/>
      <c r="KSY63" s="265"/>
      <c r="KSZ63" s="265"/>
      <c r="KTA63" s="265"/>
      <c r="KTB63" s="265"/>
      <c r="KTC63" s="265"/>
      <c r="KTD63" s="265"/>
      <c r="KTE63" s="265"/>
      <c r="KTF63" s="265"/>
      <c r="KTG63" s="265"/>
      <c r="KTH63" s="265"/>
      <c r="KTI63" s="265"/>
      <c r="KTJ63" s="265"/>
      <c r="KTK63" s="265"/>
      <c r="KTL63" s="265"/>
      <c r="KTM63" s="265"/>
      <c r="KTN63" s="265"/>
      <c r="KTO63" s="265"/>
      <c r="KTP63" s="265"/>
      <c r="KTQ63" s="265"/>
      <c r="KTR63" s="265"/>
      <c r="KTS63" s="265"/>
      <c r="KTT63" s="265"/>
      <c r="KTU63" s="265"/>
      <c r="KTV63" s="265"/>
      <c r="KTW63" s="265"/>
      <c r="KTX63" s="265"/>
      <c r="KTY63" s="265"/>
      <c r="KTZ63" s="265"/>
      <c r="KUA63" s="265"/>
      <c r="KUB63" s="265"/>
      <c r="KUC63" s="265"/>
      <c r="KUD63" s="265"/>
      <c r="KUE63" s="265"/>
      <c r="KUF63" s="265"/>
      <c r="KUG63" s="265"/>
      <c r="KUH63" s="265"/>
      <c r="KUI63" s="265"/>
      <c r="KUJ63" s="265"/>
      <c r="KUK63" s="265"/>
      <c r="KUL63" s="265"/>
      <c r="KUM63" s="265"/>
      <c r="KUN63" s="265"/>
      <c r="KUO63" s="265"/>
      <c r="KUP63" s="265"/>
      <c r="KUQ63" s="265"/>
      <c r="KUR63" s="265"/>
      <c r="KUS63" s="265"/>
      <c r="KUT63" s="265"/>
      <c r="KUU63" s="265"/>
      <c r="KUV63" s="265"/>
      <c r="KUW63" s="265"/>
      <c r="KUX63" s="265"/>
      <c r="KUY63" s="265"/>
      <c r="KUZ63" s="265"/>
      <c r="KVA63" s="265"/>
      <c r="KVB63" s="265"/>
      <c r="KVC63" s="265"/>
      <c r="KVD63" s="265"/>
      <c r="KVE63" s="265"/>
      <c r="KVF63" s="265"/>
      <c r="KVG63" s="265"/>
      <c r="KVH63" s="265"/>
      <c r="KVI63" s="265"/>
      <c r="KVJ63" s="265"/>
      <c r="KVK63" s="265"/>
      <c r="KVL63" s="265"/>
      <c r="KVM63" s="265"/>
      <c r="KVN63" s="265"/>
      <c r="KVO63" s="265"/>
      <c r="KVP63" s="265"/>
      <c r="KVQ63" s="265"/>
      <c r="KVR63" s="265"/>
      <c r="KVS63" s="265"/>
      <c r="KVT63" s="265"/>
      <c r="KVU63" s="265"/>
      <c r="KVV63" s="265"/>
      <c r="KVW63" s="265"/>
      <c r="KVX63" s="265"/>
      <c r="KVY63" s="265"/>
      <c r="KVZ63" s="265"/>
      <c r="KWA63" s="265"/>
      <c r="KWB63" s="265"/>
      <c r="KWC63" s="265"/>
      <c r="KWD63" s="265"/>
      <c r="KWE63" s="265"/>
      <c r="KWF63" s="265"/>
      <c r="KWG63" s="265"/>
      <c r="KWH63" s="265"/>
      <c r="KWI63" s="265"/>
      <c r="KWJ63" s="265"/>
      <c r="KWK63" s="265"/>
      <c r="KWL63" s="265"/>
      <c r="KWM63" s="265"/>
      <c r="KWN63" s="265"/>
      <c r="KWO63" s="265"/>
      <c r="KWP63" s="265"/>
      <c r="KWQ63" s="265"/>
      <c r="KWR63" s="265"/>
      <c r="KWS63" s="265"/>
      <c r="KWT63" s="265"/>
      <c r="KWU63" s="265"/>
      <c r="KWV63" s="265"/>
      <c r="KWW63" s="265"/>
      <c r="KWX63" s="265"/>
      <c r="KWY63" s="265"/>
      <c r="KWZ63" s="265"/>
      <c r="KXA63" s="265"/>
      <c r="KXB63" s="265"/>
      <c r="KXC63" s="265"/>
      <c r="KXD63" s="265"/>
      <c r="KXE63" s="265"/>
      <c r="KXF63" s="265"/>
      <c r="KXG63" s="265"/>
      <c r="KXH63" s="265"/>
      <c r="KXI63" s="265"/>
      <c r="KXJ63" s="265"/>
      <c r="KXK63" s="265"/>
      <c r="KXL63" s="265"/>
      <c r="KXM63" s="265"/>
      <c r="KXN63" s="265"/>
      <c r="KXO63" s="265"/>
      <c r="KXP63" s="265"/>
      <c r="KXQ63" s="265"/>
      <c r="KXR63" s="265"/>
      <c r="KXS63" s="265"/>
      <c r="KXT63" s="265"/>
      <c r="KXU63" s="265"/>
      <c r="KXV63" s="265"/>
      <c r="KXW63" s="265"/>
      <c r="KXX63" s="265"/>
      <c r="KXY63" s="265"/>
      <c r="KXZ63" s="265"/>
      <c r="KYA63" s="265"/>
      <c r="KYB63" s="265"/>
      <c r="KYC63" s="265"/>
      <c r="KYD63" s="265"/>
      <c r="KYE63" s="265"/>
      <c r="KYF63" s="265"/>
      <c r="KYG63" s="265"/>
      <c r="KYH63" s="265"/>
      <c r="KYI63" s="265"/>
      <c r="KYJ63" s="265"/>
      <c r="KYK63" s="265"/>
      <c r="KYL63" s="265"/>
      <c r="KYM63" s="265"/>
      <c r="KYN63" s="265"/>
      <c r="KYO63" s="265"/>
      <c r="KYP63" s="265"/>
      <c r="KYQ63" s="265"/>
      <c r="KYR63" s="265"/>
      <c r="KYS63" s="265"/>
      <c r="KYT63" s="265"/>
      <c r="KYU63" s="265"/>
      <c r="KYV63" s="265"/>
      <c r="KYW63" s="265"/>
      <c r="KYX63" s="265"/>
      <c r="KYY63" s="265"/>
      <c r="KYZ63" s="265"/>
      <c r="KZA63" s="265"/>
      <c r="KZB63" s="265"/>
      <c r="KZC63" s="265"/>
      <c r="KZD63" s="265"/>
      <c r="KZE63" s="265"/>
      <c r="KZF63" s="265"/>
      <c r="KZG63" s="265"/>
      <c r="KZH63" s="265"/>
      <c r="KZI63" s="265"/>
      <c r="KZJ63" s="265"/>
      <c r="KZK63" s="265"/>
      <c r="KZL63" s="265"/>
      <c r="KZM63" s="265"/>
      <c r="KZN63" s="265"/>
      <c r="KZO63" s="265"/>
      <c r="KZP63" s="265"/>
      <c r="KZQ63" s="265"/>
      <c r="KZR63" s="265"/>
      <c r="KZS63" s="265"/>
      <c r="KZT63" s="265"/>
      <c r="KZU63" s="265"/>
      <c r="KZV63" s="265"/>
      <c r="KZW63" s="265"/>
      <c r="KZX63" s="265"/>
      <c r="KZY63" s="265"/>
      <c r="KZZ63" s="265"/>
      <c r="LAA63" s="265"/>
      <c r="LAB63" s="265"/>
      <c r="LAC63" s="265"/>
      <c r="LAD63" s="265"/>
      <c r="LAE63" s="265"/>
      <c r="LAF63" s="265"/>
      <c r="LAG63" s="265"/>
      <c r="LAH63" s="265"/>
      <c r="LAI63" s="265"/>
      <c r="LAJ63" s="265"/>
      <c r="LAK63" s="265"/>
      <c r="LAL63" s="265"/>
      <c r="LAM63" s="265"/>
      <c r="LAN63" s="265"/>
      <c r="LAO63" s="265"/>
      <c r="LAP63" s="265"/>
      <c r="LAQ63" s="265"/>
      <c r="LAR63" s="265"/>
      <c r="LAS63" s="265"/>
      <c r="LAT63" s="265"/>
      <c r="LAU63" s="265"/>
      <c r="LAV63" s="265"/>
      <c r="LAW63" s="265"/>
      <c r="LAX63" s="265"/>
      <c r="LAY63" s="265"/>
      <c r="LAZ63" s="265"/>
      <c r="LBA63" s="265"/>
      <c r="LBB63" s="265"/>
      <c r="LBC63" s="265"/>
      <c r="LBD63" s="265"/>
      <c r="LBE63" s="265"/>
      <c r="LBF63" s="265"/>
      <c r="LBG63" s="265"/>
      <c r="LBH63" s="265"/>
      <c r="LBI63" s="265"/>
      <c r="LBJ63" s="265"/>
      <c r="LBK63" s="265"/>
      <c r="LBL63" s="265"/>
      <c r="LBM63" s="265"/>
      <c r="LBN63" s="265"/>
      <c r="LBO63" s="265"/>
      <c r="LBP63" s="265"/>
      <c r="LBQ63" s="265"/>
      <c r="LBR63" s="265"/>
      <c r="LBS63" s="265"/>
      <c r="LBT63" s="265"/>
      <c r="LBU63" s="265"/>
      <c r="LBV63" s="265"/>
      <c r="LBW63" s="265"/>
      <c r="LBX63" s="265"/>
      <c r="LBY63" s="265"/>
      <c r="LBZ63" s="265"/>
      <c r="LCA63" s="265"/>
      <c r="LCB63" s="265"/>
      <c r="LCC63" s="265"/>
      <c r="LCD63" s="265"/>
      <c r="LCE63" s="265"/>
      <c r="LCF63" s="265"/>
      <c r="LCG63" s="265"/>
      <c r="LCH63" s="265"/>
      <c r="LCI63" s="265"/>
      <c r="LCJ63" s="265"/>
      <c r="LCK63" s="265"/>
      <c r="LCL63" s="265"/>
      <c r="LCM63" s="265"/>
      <c r="LCN63" s="265"/>
      <c r="LCO63" s="265"/>
      <c r="LCP63" s="265"/>
      <c r="LCQ63" s="265"/>
      <c r="LCR63" s="265"/>
      <c r="LCS63" s="265"/>
      <c r="LCT63" s="265"/>
      <c r="LCU63" s="265"/>
      <c r="LCV63" s="265"/>
      <c r="LCW63" s="265"/>
      <c r="LCX63" s="265"/>
      <c r="LCY63" s="265"/>
      <c r="LCZ63" s="265"/>
      <c r="LDA63" s="265"/>
      <c r="LDB63" s="265"/>
      <c r="LDC63" s="265"/>
      <c r="LDD63" s="265"/>
      <c r="LDE63" s="265"/>
      <c r="LDF63" s="265"/>
      <c r="LDG63" s="265"/>
      <c r="LDH63" s="265"/>
      <c r="LDI63" s="265"/>
      <c r="LDJ63" s="265"/>
      <c r="LDK63" s="265"/>
      <c r="LDL63" s="265"/>
      <c r="LDM63" s="265"/>
      <c r="LDN63" s="265"/>
      <c r="LDO63" s="265"/>
      <c r="LDP63" s="265"/>
      <c r="LDQ63" s="265"/>
      <c r="LDR63" s="265"/>
      <c r="LDS63" s="265"/>
      <c r="LDT63" s="265"/>
      <c r="LDU63" s="265"/>
      <c r="LDV63" s="265"/>
      <c r="LDW63" s="265"/>
      <c r="LDX63" s="265"/>
      <c r="LDY63" s="265"/>
      <c r="LDZ63" s="265"/>
      <c r="LEA63" s="265"/>
      <c r="LEB63" s="265"/>
      <c r="LEC63" s="265"/>
      <c r="LED63" s="265"/>
      <c r="LEE63" s="265"/>
      <c r="LEF63" s="265"/>
      <c r="LEG63" s="265"/>
      <c r="LEH63" s="265"/>
      <c r="LEI63" s="265"/>
      <c r="LEJ63" s="265"/>
      <c r="LEK63" s="265"/>
      <c r="LEL63" s="265"/>
      <c r="LEM63" s="265"/>
      <c r="LEN63" s="265"/>
      <c r="LEO63" s="265"/>
      <c r="LEP63" s="265"/>
      <c r="LEQ63" s="265"/>
      <c r="LER63" s="265"/>
      <c r="LES63" s="265"/>
      <c r="LET63" s="265"/>
      <c r="LEU63" s="265"/>
      <c r="LEV63" s="265"/>
      <c r="LEW63" s="265"/>
      <c r="LEX63" s="265"/>
      <c r="LEY63" s="265"/>
      <c r="LEZ63" s="265"/>
      <c r="LFA63" s="265"/>
      <c r="LFB63" s="265"/>
      <c r="LFC63" s="265"/>
      <c r="LFD63" s="265"/>
      <c r="LFE63" s="265"/>
      <c r="LFF63" s="265"/>
      <c r="LFG63" s="265"/>
      <c r="LFH63" s="265"/>
      <c r="LFI63" s="265"/>
      <c r="LFJ63" s="265"/>
      <c r="LFK63" s="265"/>
      <c r="LFL63" s="265"/>
      <c r="LFM63" s="265"/>
      <c r="LFN63" s="265"/>
      <c r="LFO63" s="265"/>
      <c r="LFP63" s="265"/>
      <c r="LFQ63" s="265"/>
      <c r="LFR63" s="265"/>
      <c r="LFS63" s="265"/>
      <c r="LFT63" s="265"/>
      <c r="LFU63" s="265"/>
      <c r="LFV63" s="265"/>
      <c r="LFW63" s="265"/>
      <c r="LFX63" s="265"/>
      <c r="LFY63" s="265"/>
      <c r="LFZ63" s="265"/>
      <c r="LGA63" s="265"/>
      <c r="LGB63" s="265"/>
      <c r="LGC63" s="265"/>
      <c r="LGD63" s="265"/>
      <c r="LGE63" s="265"/>
      <c r="LGF63" s="265"/>
      <c r="LGG63" s="265"/>
      <c r="LGH63" s="265"/>
      <c r="LGI63" s="265"/>
      <c r="LGJ63" s="265"/>
      <c r="LGK63" s="265"/>
      <c r="LGL63" s="265"/>
      <c r="LGM63" s="265"/>
      <c r="LGN63" s="265"/>
      <c r="LGO63" s="265"/>
      <c r="LGP63" s="265"/>
      <c r="LGQ63" s="265"/>
      <c r="LGR63" s="265"/>
      <c r="LGS63" s="265"/>
      <c r="LGT63" s="265"/>
      <c r="LGU63" s="265"/>
      <c r="LGV63" s="265"/>
      <c r="LGW63" s="265"/>
      <c r="LGX63" s="265"/>
      <c r="LGY63" s="265"/>
      <c r="LGZ63" s="265"/>
      <c r="LHA63" s="265"/>
      <c r="LHB63" s="265"/>
      <c r="LHC63" s="265"/>
      <c r="LHD63" s="265"/>
      <c r="LHE63" s="265"/>
      <c r="LHF63" s="265"/>
      <c r="LHG63" s="265"/>
      <c r="LHH63" s="265"/>
      <c r="LHI63" s="265"/>
      <c r="LHJ63" s="265"/>
      <c r="LHK63" s="265"/>
      <c r="LHL63" s="265"/>
      <c r="LHM63" s="265"/>
      <c r="LHN63" s="265"/>
      <c r="LHO63" s="265"/>
      <c r="LHP63" s="265"/>
      <c r="LHQ63" s="265"/>
      <c r="LHR63" s="265"/>
      <c r="LHS63" s="265"/>
      <c r="LHT63" s="265"/>
      <c r="LHU63" s="265"/>
      <c r="LHV63" s="265"/>
      <c r="LHW63" s="265"/>
      <c r="LHX63" s="265"/>
      <c r="LHY63" s="265"/>
      <c r="LHZ63" s="265"/>
      <c r="LIA63" s="265"/>
      <c r="LIB63" s="265"/>
      <c r="LIC63" s="265"/>
      <c r="LID63" s="265"/>
      <c r="LIE63" s="265"/>
      <c r="LIF63" s="265"/>
      <c r="LIG63" s="265"/>
      <c r="LIH63" s="265"/>
      <c r="LII63" s="265"/>
      <c r="LIJ63" s="265"/>
      <c r="LIK63" s="265"/>
      <c r="LIL63" s="265"/>
      <c r="LIM63" s="265"/>
      <c r="LIN63" s="265"/>
      <c r="LIO63" s="265"/>
      <c r="LIP63" s="265"/>
      <c r="LIQ63" s="265"/>
      <c r="LIR63" s="265"/>
      <c r="LIS63" s="265"/>
      <c r="LIT63" s="265"/>
      <c r="LIU63" s="265"/>
      <c r="LIV63" s="265"/>
      <c r="LIW63" s="265"/>
      <c r="LIX63" s="265"/>
      <c r="LIY63" s="265"/>
      <c r="LIZ63" s="265"/>
      <c r="LJA63" s="265"/>
      <c r="LJB63" s="265"/>
      <c r="LJC63" s="265"/>
      <c r="LJD63" s="265"/>
      <c r="LJE63" s="265"/>
      <c r="LJF63" s="265"/>
      <c r="LJG63" s="265"/>
      <c r="LJH63" s="265"/>
      <c r="LJI63" s="265"/>
      <c r="LJJ63" s="265"/>
      <c r="LJK63" s="265"/>
      <c r="LJL63" s="265"/>
      <c r="LJM63" s="265"/>
      <c r="LJN63" s="265"/>
      <c r="LJO63" s="265"/>
      <c r="LJP63" s="265"/>
      <c r="LJQ63" s="265"/>
      <c r="LJR63" s="265"/>
      <c r="LJS63" s="265"/>
      <c r="LJT63" s="265"/>
      <c r="LJU63" s="265"/>
      <c r="LJV63" s="265"/>
      <c r="LJW63" s="265"/>
      <c r="LJX63" s="265"/>
      <c r="LJY63" s="265"/>
      <c r="LJZ63" s="265"/>
      <c r="LKA63" s="265"/>
      <c r="LKB63" s="265"/>
      <c r="LKC63" s="265"/>
      <c r="LKD63" s="265"/>
      <c r="LKE63" s="265"/>
      <c r="LKF63" s="265"/>
      <c r="LKG63" s="265"/>
      <c r="LKH63" s="265"/>
      <c r="LKI63" s="265"/>
      <c r="LKJ63" s="265"/>
      <c r="LKK63" s="265"/>
      <c r="LKL63" s="265"/>
      <c r="LKM63" s="265"/>
      <c r="LKN63" s="265"/>
      <c r="LKO63" s="265"/>
      <c r="LKP63" s="265"/>
      <c r="LKQ63" s="265"/>
      <c r="LKR63" s="265"/>
      <c r="LKS63" s="265"/>
      <c r="LKT63" s="265"/>
      <c r="LKU63" s="265"/>
      <c r="LKV63" s="265"/>
      <c r="LKW63" s="265"/>
      <c r="LKX63" s="265"/>
      <c r="LKY63" s="265"/>
      <c r="LKZ63" s="265"/>
      <c r="LLA63" s="265"/>
      <c r="LLB63" s="265"/>
      <c r="LLC63" s="265"/>
      <c r="LLD63" s="265"/>
      <c r="LLE63" s="265"/>
      <c r="LLF63" s="265"/>
      <c r="LLG63" s="265"/>
      <c r="LLH63" s="265"/>
      <c r="LLI63" s="265"/>
      <c r="LLJ63" s="265"/>
      <c r="LLK63" s="265"/>
      <c r="LLL63" s="265"/>
      <c r="LLM63" s="265"/>
      <c r="LLN63" s="265"/>
      <c r="LLO63" s="265"/>
      <c r="LLP63" s="265"/>
      <c r="LLQ63" s="265"/>
      <c r="LLR63" s="265"/>
      <c r="LLS63" s="265"/>
      <c r="LLT63" s="265"/>
      <c r="LLU63" s="265"/>
      <c r="LLV63" s="265"/>
      <c r="LLW63" s="265"/>
      <c r="LLX63" s="265"/>
      <c r="LLY63" s="265"/>
      <c r="LLZ63" s="265"/>
      <c r="LMA63" s="265"/>
      <c r="LMB63" s="265"/>
      <c r="LMC63" s="265"/>
      <c r="LMD63" s="265"/>
      <c r="LME63" s="265"/>
      <c r="LMF63" s="265"/>
      <c r="LMG63" s="265"/>
      <c r="LMH63" s="265"/>
      <c r="LMI63" s="265"/>
      <c r="LMJ63" s="265"/>
      <c r="LMK63" s="265"/>
      <c r="LML63" s="265"/>
      <c r="LMM63" s="265"/>
      <c r="LMN63" s="265"/>
      <c r="LMO63" s="265"/>
      <c r="LMP63" s="265"/>
      <c r="LMQ63" s="265"/>
      <c r="LMR63" s="265"/>
      <c r="LMS63" s="265"/>
      <c r="LMT63" s="265"/>
      <c r="LMU63" s="265"/>
      <c r="LMV63" s="265"/>
      <c r="LMW63" s="265"/>
      <c r="LMX63" s="265"/>
      <c r="LMY63" s="265"/>
      <c r="LMZ63" s="265"/>
      <c r="LNA63" s="265"/>
      <c r="LNB63" s="265"/>
      <c r="LNC63" s="265"/>
      <c r="LND63" s="265"/>
      <c r="LNE63" s="265"/>
      <c r="LNF63" s="265"/>
      <c r="LNG63" s="265"/>
      <c r="LNH63" s="265"/>
      <c r="LNI63" s="265"/>
      <c r="LNJ63" s="265"/>
      <c r="LNK63" s="265"/>
      <c r="LNL63" s="265"/>
      <c r="LNM63" s="265"/>
      <c r="LNN63" s="265"/>
      <c r="LNO63" s="265"/>
      <c r="LNP63" s="265"/>
      <c r="LNQ63" s="265"/>
      <c r="LNR63" s="265"/>
      <c r="LNS63" s="265"/>
      <c r="LNT63" s="265"/>
      <c r="LNU63" s="265"/>
      <c r="LNV63" s="265"/>
      <c r="LNW63" s="265"/>
      <c r="LNX63" s="265"/>
      <c r="LNY63" s="265"/>
      <c r="LNZ63" s="265"/>
      <c r="LOA63" s="265"/>
      <c r="LOB63" s="265"/>
      <c r="LOC63" s="265"/>
      <c r="LOD63" s="265"/>
      <c r="LOE63" s="265"/>
      <c r="LOF63" s="265"/>
      <c r="LOG63" s="265"/>
      <c r="LOH63" s="265"/>
      <c r="LOI63" s="265"/>
      <c r="LOJ63" s="265"/>
      <c r="LOK63" s="265"/>
      <c r="LOL63" s="265"/>
      <c r="LOM63" s="265"/>
      <c r="LON63" s="265"/>
      <c r="LOO63" s="265"/>
      <c r="LOP63" s="265"/>
      <c r="LOQ63" s="265"/>
      <c r="LOR63" s="265"/>
      <c r="LOS63" s="265"/>
      <c r="LOT63" s="265"/>
      <c r="LOU63" s="265"/>
      <c r="LOV63" s="265"/>
      <c r="LOW63" s="265"/>
      <c r="LOX63" s="265"/>
      <c r="LOY63" s="265"/>
      <c r="LOZ63" s="265"/>
      <c r="LPA63" s="265"/>
      <c r="LPB63" s="265"/>
      <c r="LPC63" s="265"/>
      <c r="LPD63" s="265"/>
      <c r="LPE63" s="265"/>
      <c r="LPF63" s="265"/>
      <c r="LPG63" s="265"/>
      <c r="LPH63" s="265"/>
      <c r="LPI63" s="265"/>
      <c r="LPJ63" s="265"/>
      <c r="LPK63" s="265"/>
      <c r="LPL63" s="265"/>
      <c r="LPM63" s="265"/>
      <c r="LPN63" s="265"/>
      <c r="LPO63" s="265"/>
      <c r="LPP63" s="265"/>
      <c r="LPQ63" s="265"/>
      <c r="LPR63" s="265"/>
      <c r="LPS63" s="265"/>
      <c r="LPT63" s="265"/>
      <c r="LPU63" s="265"/>
      <c r="LPV63" s="265"/>
      <c r="LPW63" s="265"/>
      <c r="LPX63" s="265"/>
      <c r="LPY63" s="265"/>
      <c r="LPZ63" s="265"/>
      <c r="LQA63" s="265"/>
      <c r="LQB63" s="265"/>
      <c r="LQC63" s="265"/>
      <c r="LQD63" s="265"/>
      <c r="LQE63" s="265"/>
      <c r="LQF63" s="265"/>
      <c r="LQG63" s="265"/>
      <c r="LQH63" s="265"/>
      <c r="LQI63" s="265"/>
      <c r="LQJ63" s="265"/>
      <c r="LQK63" s="265"/>
      <c r="LQL63" s="265"/>
      <c r="LQM63" s="265"/>
      <c r="LQN63" s="265"/>
      <c r="LQO63" s="265"/>
      <c r="LQP63" s="265"/>
      <c r="LQQ63" s="265"/>
      <c r="LQR63" s="265"/>
      <c r="LQS63" s="265"/>
      <c r="LQT63" s="265"/>
      <c r="LQU63" s="265"/>
      <c r="LQV63" s="265"/>
      <c r="LQW63" s="265"/>
      <c r="LQX63" s="265"/>
      <c r="LQY63" s="265"/>
      <c r="LQZ63" s="265"/>
      <c r="LRA63" s="265"/>
      <c r="LRB63" s="265"/>
      <c r="LRC63" s="265"/>
      <c r="LRD63" s="265"/>
      <c r="LRE63" s="265"/>
      <c r="LRF63" s="265"/>
      <c r="LRG63" s="265"/>
      <c r="LRH63" s="265"/>
      <c r="LRI63" s="265"/>
      <c r="LRJ63" s="265"/>
      <c r="LRK63" s="265"/>
      <c r="LRL63" s="265"/>
      <c r="LRM63" s="265"/>
      <c r="LRN63" s="265"/>
      <c r="LRO63" s="265"/>
      <c r="LRP63" s="265"/>
      <c r="LRQ63" s="265"/>
      <c r="LRR63" s="265"/>
      <c r="LRS63" s="265"/>
      <c r="LRT63" s="265"/>
      <c r="LRU63" s="265"/>
      <c r="LRV63" s="265"/>
      <c r="LRW63" s="265"/>
      <c r="LRX63" s="265"/>
      <c r="LRY63" s="265"/>
      <c r="LRZ63" s="265"/>
      <c r="LSA63" s="265"/>
      <c r="LSB63" s="265"/>
      <c r="LSC63" s="265"/>
      <c r="LSD63" s="265"/>
      <c r="LSE63" s="265"/>
      <c r="LSF63" s="265"/>
      <c r="LSG63" s="265"/>
      <c r="LSH63" s="265"/>
      <c r="LSI63" s="265"/>
      <c r="LSJ63" s="265"/>
      <c r="LSK63" s="265"/>
      <c r="LSL63" s="265"/>
      <c r="LSM63" s="265"/>
      <c r="LSN63" s="265"/>
      <c r="LSO63" s="265"/>
      <c r="LSP63" s="265"/>
      <c r="LSQ63" s="265"/>
      <c r="LSR63" s="265"/>
      <c r="LSS63" s="265"/>
      <c r="LST63" s="265"/>
      <c r="LSU63" s="265"/>
      <c r="LSV63" s="265"/>
      <c r="LSW63" s="265"/>
      <c r="LSX63" s="265"/>
      <c r="LSY63" s="265"/>
      <c r="LSZ63" s="265"/>
      <c r="LTA63" s="265"/>
      <c r="LTB63" s="265"/>
      <c r="LTC63" s="265"/>
      <c r="LTD63" s="265"/>
      <c r="LTE63" s="265"/>
      <c r="LTF63" s="265"/>
      <c r="LTG63" s="265"/>
      <c r="LTH63" s="265"/>
      <c r="LTI63" s="265"/>
      <c r="LTJ63" s="265"/>
      <c r="LTK63" s="265"/>
      <c r="LTL63" s="265"/>
      <c r="LTM63" s="265"/>
      <c r="LTN63" s="265"/>
      <c r="LTO63" s="265"/>
      <c r="LTP63" s="265"/>
      <c r="LTQ63" s="265"/>
      <c r="LTR63" s="265"/>
      <c r="LTS63" s="265"/>
      <c r="LTT63" s="265"/>
      <c r="LTU63" s="265"/>
      <c r="LTV63" s="265"/>
      <c r="LTW63" s="265"/>
      <c r="LTX63" s="265"/>
      <c r="LTY63" s="265"/>
      <c r="LTZ63" s="265"/>
      <c r="LUA63" s="265"/>
      <c r="LUB63" s="265"/>
      <c r="LUC63" s="265"/>
      <c r="LUD63" s="265"/>
      <c r="LUE63" s="265"/>
      <c r="LUF63" s="265"/>
      <c r="LUG63" s="265"/>
      <c r="LUH63" s="265"/>
      <c r="LUI63" s="265"/>
      <c r="LUJ63" s="265"/>
      <c r="LUK63" s="265"/>
      <c r="LUL63" s="265"/>
      <c r="LUM63" s="265"/>
      <c r="LUN63" s="265"/>
      <c r="LUO63" s="265"/>
      <c r="LUP63" s="265"/>
      <c r="LUQ63" s="265"/>
      <c r="LUR63" s="265"/>
      <c r="LUS63" s="265"/>
      <c r="LUT63" s="265"/>
      <c r="LUU63" s="265"/>
      <c r="LUV63" s="265"/>
      <c r="LUW63" s="265"/>
      <c r="LUX63" s="265"/>
      <c r="LUY63" s="265"/>
      <c r="LUZ63" s="265"/>
      <c r="LVA63" s="265"/>
      <c r="LVB63" s="265"/>
      <c r="LVC63" s="265"/>
      <c r="LVD63" s="265"/>
      <c r="LVE63" s="265"/>
      <c r="LVF63" s="265"/>
      <c r="LVG63" s="265"/>
      <c r="LVH63" s="265"/>
      <c r="LVI63" s="265"/>
      <c r="LVJ63" s="265"/>
      <c r="LVK63" s="265"/>
      <c r="LVL63" s="265"/>
      <c r="LVM63" s="265"/>
      <c r="LVN63" s="265"/>
      <c r="LVO63" s="265"/>
      <c r="LVP63" s="265"/>
      <c r="LVQ63" s="265"/>
      <c r="LVR63" s="265"/>
      <c r="LVS63" s="265"/>
      <c r="LVT63" s="265"/>
      <c r="LVU63" s="265"/>
      <c r="LVV63" s="265"/>
      <c r="LVW63" s="265"/>
      <c r="LVX63" s="265"/>
      <c r="LVY63" s="265"/>
      <c r="LVZ63" s="265"/>
      <c r="LWA63" s="265"/>
      <c r="LWB63" s="265"/>
      <c r="LWC63" s="265"/>
      <c r="LWD63" s="265"/>
      <c r="LWE63" s="265"/>
      <c r="LWF63" s="265"/>
      <c r="LWG63" s="265"/>
      <c r="LWH63" s="265"/>
      <c r="LWI63" s="265"/>
      <c r="LWJ63" s="265"/>
      <c r="LWK63" s="265"/>
      <c r="LWL63" s="265"/>
      <c r="LWM63" s="265"/>
      <c r="LWN63" s="265"/>
      <c r="LWO63" s="265"/>
      <c r="LWP63" s="265"/>
      <c r="LWQ63" s="265"/>
      <c r="LWR63" s="265"/>
      <c r="LWS63" s="265"/>
      <c r="LWT63" s="265"/>
      <c r="LWU63" s="265"/>
      <c r="LWV63" s="265"/>
      <c r="LWW63" s="265"/>
      <c r="LWX63" s="265"/>
      <c r="LWY63" s="265"/>
      <c r="LWZ63" s="265"/>
      <c r="LXA63" s="265"/>
      <c r="LXB63" s="265"/>
      <c r="LXC63" s="265"/>
      <c r="LXD63" s="265"/>
      <c r="LXE63" s="265"/>
      <c r="LXF63" s="265"/>
      <c r="LXG63" s="265"/>
      <c r="LXH63" s="265"/>
      <c r="LXI63" s="265"/>
      <c r="LXJ63" s="265"/>
      <c r="LXK63" s="265"/>
      <c r="LXL63" s="265"/>
      <c r="LXM63" s="265"/>
      <c r="LXN63" s="265"/>
      <c r="LXO63" s="265"/>
      <c r="LXP63" s="265"/>
      <c r="LXQ63" s="265"/>
      <c r="LXR63" s="265"/>
      <c r="LXS63" s="265"/>
      <c r="LXT63" s="265"/>
      <c r="LXU63" s="265"/>
      <c r="LXV63" s="265"/>
      <c r="LXW63" s="265"/>
      <c r="LXX63" s="265"/>
      <c r="LXY63" s="265"/>
      <c r="LXZ63" s="265"/>
      <c r="LYA63" s="265"/>
      <c r="LYB63" s="265"/>
      <c r="LYC63" s="265"/>
      <c r="LYD63" s="265"/>
      <c r="LYE63" s="265"/>
      <c r="LYF63" s="265"/>
      <c r="LYG63" s="265"/>
      <c r="LYH63" s="265"/>
      <c r="LYI63" s="265"/>
      <c r="LYJ63" s="265"/>
      <c r="LYK63" s="265"/>
      <c r="LYL63" s="265"/>
      <c r="LYM63" s="265"/>
      <c r="LYN63" s="265"/>
      <c r="LYO63" s="265"/>
      <c r="LYP63" s="265"/>
      <c r="LYQ63" s="265"/>
      <c r="LYR63" s="265"/>
      <c r="LYS63" s="265"/>
      <c r="LYT63" s="265"/>
      <c r="LYU63" s="265"/>
      <c r="LYV63" s="265"/>
      <c r="LYW63" s="265"/>
      <c r="LYX63" s="265"/>
      <c r="LYY63" s="265"/>
      <c r="LYZ63" s="265"/>
      <c r="LZA63" s="265"/>
      <c r="LZB63" s="265"/>
      <c r="LZC63" s="265"/>
      <c r="LZD63" s="265"/>
      <c r="LZE63" s="265"/>
      <c r="LZF63" s="265"/>
      <c r="LZG63" s="265"/>
      <c r="LZH63" s="265"/>
      <c r="LZI63" s="265"/>
      <c r="LZJ63" s="265"/>
      <c r="LZK63" s="265"/>
      <c r="LZL63" s="265"/>
      <c r="LZM63" s="265"/>
      <c r="LZN63" s="265"/>
      <c r="LZO63" s="265"/>
      <c r="LZP63" s="265"/>
      <c r="LZQ63" s="265"/>
      <c r="LZR63" s="265"/>
      <c r="LZS63" s="265"/>
      <c r="LZT63" s="265"/>
      <c r="LZU63" s="265"/>
      <c r="LZV63" s="265"/>
      <c r="LZW63" s="265"/>
      <c r="LZX63" s="265"/>
      <c r="LZY63" s="265"/>
      <c r="LZZ63" s="265"/>
      <c r="MAA63" s="265"/>
      <c r="MAB63" s="265"/>
      <c r="MAC63" s="265"/>
      <c r="MAD63" s="265"/>
      <c r="MAE63" s="265"/>
      <c r="MAF63" s="265"/>
      <c r="MAG63" s="265"/>
      <c r="MAH63" s="265"/>
      <c r="MAI63" s="265"/>
      <c r="MAJ63" s="265"/>
      <c r="MAK63" s="265"/>
      <c r="MAL63" s="265"/>
      <c r="MAM63" s="265"/>
      <c r="MAN63" s="265"/>
      <c r="MAO63" s="265"/>
      <c r="MAP63" s="265"/>
      <c r="MAQ63" s="265"/>
      <c r="MAR63" s="265"/>
      <c r="MAS63" s="265"/>
      <c r="MAT63" s="265"/>
      <c r="MAU63" s="265"/>
      <c r="MAV63" s="265"/>
      <c r="MAW63" s="265"/>
      <c r="MAX63" s="265"/>
      <c r="MAY63" s="265"/>
      <c r="MAZ63" s="265"/>
      <c r="MBA63" s="265"/>
      <c r="MBB63" s="265"/>
      <c r="MBC63" s="265"/>
      <c r="MBD63" s="265"/>
      <c r="MBE63" s="265"/>
      <c r="MBF63" s="265"/>
      <c r="MBG63" s="265"/>
      <c r="MBH63" s="265"/>
      <c r="MBI63" s="265"/>
      <c r="MBJ63" s="265"/>
      <c r="MBK63" s="265"/>
      <c r="MBL63" s="265"/>
      <c r="MBM63" s="265"/>
      <c r="MBN63" s="265"/>
      <c r="MBO63" s="265"/>
      <c r="MBP63" s="265"/>
      <c r="MBQ63" s="265"/>
      <c r="MBR63" s="265"/>
      <c r="MBS63" s="265"/>
      <c r="MBT63" s="265"/>
      <c r="MBU63" s="265"/>
      <c r="MBV63" s="265"/>
      <c r="MBW63" s="265"/>
      <c r="MBX63" s="265"/>
      <c r="MBY63" s="265"/>
      <c r="MBZ63" s="265"/>
      <c r="MCA63" s="265"/>
      <c r="MCB63" s="265"/>
      <c r="MCC63" s="265"/>
      <c r="MCD63" s="265"/>
      <c r="MCE63" s="265"/>
      <c r="MCF63" s="265"/>
      <c r="MCG63" s="265"/>
      <c r="MCH63" s="265"/>
      <c r="MCI63" s="265"/>
      <c r="MCJ63" s="265"/>
      <c r="MCK63" s="265"/>
      <c r="MCL63" s="265"/>
      <c r="MCM63" s="265"/>
      <c r="MCN63" s="265"/>
      <c r="MCO63" s="265"/>
      <c r="MCP63" s="265"/>
      <c r="MCQ63" s="265"/>
      <c r="MCR63" s="265"/>
      <c r="MCS63" s="265"/>
      <c r="MCT63" s="265"/>
      <c r="MCU63" s="265"/>
      <c r="MCV63" s="265"/>
      <c r="MCW63" s="265"/>
      <c r="MCX63" s="265"/>
      <c r="MCY63" s="265"/>
      <c r="MCZ63" s="265"/>
      <c r="MDA63" s="265"/>
      <c r="MDB63" s="265"/>
      <c r="MDC63" s="265"/>
      <c r="MDD63" s="265"/>
      <c r="MDE63" s="265"/>
      <c r="MDF63" s="265"/>
      <c r="MDG63" s="265"/>
      <c r="MDH63" s="265"/>
      <c r="MDI63" s="265"/>
      <c r="MDJ63" s="265"/>
      <c r="MDK63" s="265"/>
      <c r="MDL63" s="265"/>
      <c r="MDM63" s="265"/>
      <c r="MDN63" s="265"/>
      <c r="MDO63" s="265"/>
      <c r="MDP63" s="265"/>
      <c r="MDQ63" s="265"/>
      <c r="MDR63" s="265"/>
      <c r="MDS63" s="265"/>
      <c r="MDT63" s="265"/>
      <c r="MDU63" s="265"/>
      <c r="MDV63" s="265"/>
      <c r="MDW63" s="265"/>
      <c r="MDX63" s="265"/>
      <c r="MDY63" s="265"/>
      <c r="MDZ63" s="265"/>
      <c r="MEA63" s="265"/>
      <c r="MEB63" s="265"/>
      <c r="MEC63" s="265"/>
      <c r="MED63" s="265"/>
      <c r="MEE63" s="265"/>
      <c r="MEF63" s="265"/>
      <c r="MEG63" s="265"/>
      <c r="MEH63" s="265"/>
      <c r="MEI63" s="265"/>
      <c r="MEJ63" s="265"/>
      <c r="MEK63" s="265"/>
      <c r="MEL63" s="265"/>
      <c r="MEM63" s="265"/>
      <c r="MEN63" s="265"/>
      <c r="MEO63" s="265"/>
      <c r="MEP63" s="265"/>
      <c r="MEQ63" s="265"/>
      <c r="MER63" s="265"/>
      <c r="MES63" s="265"/>
      <c r="MET63" s="265"/>
      <c r="MEU63" s="265"/>
      <c r="MEV63" s="265"/>
      <c r="MEW63" s="265"/>
      <c r="MEX63" s="265"/>
      <c r="MEY63" s="265"/>
      <c r="MEZ63" s="265"/>
      <c r="MFA63" s="265"/>
      <c r="MFB63" s="265"/>
      <c r="MFC63" s="265"/>
      <c r="MFD63" s="265"/>
      <c r="MFE63" s="265"/>
      <c r="MFF63" s="265"/>
      <c r="MFG63" s="265"/>
      <c r="MFH63" s="265"/>
      <c r="MFI63" s="265"/>
      <c r="MFJ63" s="265"/>
      <c r="MFK63" s="265"/>
      <c r="MFL63" s="265"/>
      <c r="MFM63" s="265"/>
      <c r="MFN63" s="265"/>
      <c r="MFO63" s="265"/>
      <c r="MFP63" s="265"/>
      <c r="MFQ63" s="265"/>
      <c r="MFR63" s="265"/>
      <c r="MFS63" s="265"/>
      <c r="MFT63" s="265"/>
      <c r="MFU63" s="265"/>
      <c r="MFV63" s="265"/>
      <c r="MFW63" s="265"/>
      <c r="MFX63" s="265"/>
      <c r="MFY63" s="265"/>
      <c r="MFZ63" s="265"/>
      <c r="MGA63" s="265"/>
      <c r="MGB63" s="265"/>
      <c r="MGC63" s="265"/>
      <c r="MGD63" s="265"/>
      <c r="MGE63" s="265"/>
      <c r="MGF63" s="265"/>
      <c r="MGG63" s="265"/>
      <c r="MGH63" s="265"/>
      <c r="MGI63" s="265"/>
      <c r="MGJ63" s="265"/>
      <c r="MGK63" s="265"/>
      <c r="MGL63" s="265"/>
      <c r="MGM63" s="265"/>
      <c r="MGN63" s="265"/>
      <c r="MGO63" s="265"/>
      <c r="MGP63" s="265"/>
      <c r="MGQ63" s="265"/>
      <c r="MGR63" s="265"/>
      <c r="MGS63" s="265"/>
      <c r="MGT63" s="265"/>
      <c r="MGU63" s="265"/>
      <c r="MGV63" s="265"/>
      <c r="MGW63" s="265"/>
      <c r="MGX63" s="265"/>
      <c r="MGY63" s="265"/>
      <c r="MGZ63" s="265"/>
      <c r="MHA63" s="265"/>
      <c r="MHB63" s="265"/>
      <c r="MHC63" s="265"/>
      <c r="MHD63" s="265"/>
      <c r="MHE63" s="265"/>
      <c r="MHF63" s="265"/>
      <c r="MHG63" s="265"/>
      <c r="MHH63" s="265"/>
      <c r="MHI63" s="265"/>
      <c r="MHJ63" s="265"/>
      <c r="MHK63" s="265"/>
      <c r="MHL63" s="265"/>
      <c r="MHM63" s="265"/>
      <c r="MHN63" s="265"/>
      <c r="MHO63" s="265"/>
      <c r="MHP63" s="265"/>
      <c r="MHQ63" s="265"/>
      <c r="MHR63" s="265"/>
      <c r="MHS63" s="265"/>
      <c r="MHT63" s="265"/>
      <c r="MHU63" s="265"/>
      <c r="MHV63" s="265"/>
      <c r="MHW63" s="265"/>
      <c r="MHX63" s="265"/>
      <c r="MHY63" s="265"/>
      <c r="MHZ63" s="265"/>
      <c r="MIA63" s="265"/>
      <c r="MIB63" s="265"/>
      <c r="MIC63" s="265"/>
      <c r="MID63" s="265"/>
      <c r="MIE63" s="265"/>
      <c r="MIF63" s="265"/>
      <c r="MIG63" s="265"/>
      <c r="MIH63" s="265"/>
      <c r="MII63" s="265"/>
      <c r="MIJ63" s="265"/>
      <c r="MIK63" s="265"/>
      <c r="MIL63" s="265"/>
      <c r="MIM63" s="265"/>
      <c r="MIN63" s="265"/>
      <c r="MIO63" s="265"/>
      <c r="MIP63" s="265"/>
      <c r="MIQ63" s="265"/>
      <c r="MIR63" s="265"/>
      <c r="MIS63" s="265"/>
      <c r="MIT63" s="265"/>
      <c r="MIU63" s="265"/>
      <c r="MIV63" s="265"/>
      <c r="MIW63" s="265"/>
      <c r="MIX63" s="265"/>
      <c r="MIY63" s="265"/>
      <c r="MIZ63" s="265"/>
      <c r="MJA63" s="265"/>
      <c r="MJB63" s="265"/>
      <c r="MJC63" s="265"/>
      <c r="MJD63" s="265"/>
      <c r="MJE63" s="265"/>
      <c r="MJF63" s="265"/>
      <c r="MJG63" s="265"/>
      <c r="MJH63" s="265"/>
      <c r="MJI63" s="265"/>
      <c r="MJJ63" s="265"/>
      <c r="MJK63" s="265"/>
      <c r="MJL63" s="265"/>
      <c r="MJM63" s="265"/>
      <c r="MJN63" s="265"/>
      <c r="MJO63" s="265"/>
      <c r="MJP63" s="265"/>
      <c r="MJQ63" s="265"/>
      <c r="MJR63" s="265"/>
      <c r="MJS63" s="265"/>
      <c r="MJT63" s="265"/>
      <c r="MJU63" s="265"/>
      <c r="MJV63" s="265"/>
      <c r="MJW63" s="265"/>
      <c r="MJX63" s="265"/>
      <c r="MJY63" s="265"/>
      <c r="MJZ63" s="265"/>
      <c r="MKA63" s="265"/>
      <c r="MKB63" s="265"/>
      <c r="MKC63" s="265"/>
      <c r="MKD63" s="265"/>
      <c r="MKE63" s="265"/>
      <c r="MKF63" s="265"/>
      <c r="MKG63" s="265"/>
      <c r="MKH63" s="265"/>
      <c r="MKI63" s="265"/>
      <c r="MKJ63" s="265"/>
      <c r="MKK63" s="265"/>
      <c r="MKL63" s="265"/>
      <c r="MKM63" s="265"/>
      <c r="MKN63" s="265"/>
      <c r="MKO63" s="265"/>
      <c r="MKP63" s="265"/>
      <c r="MKQ63" s="265"/>
      <c r="MKR63" s="265"/>
      <c r="MKS63" s="265"/>
      <c r="MKT63" s="265"/>
      <c r="MKU63" s="265"/>
      <c r="MKV63" s="265"/>
      <c r="MKW63" s="265"/>
      <c r="MKX63" s="265"/>
      <c r="MKY63" s="265"/>
      <c r="MKZ63" s="265"/>
      <c r="MLA63" s="265"/>
      <c r="MLB63" s="265"/>
      <c r="MLC63" s="265"/>
      <c r="MLD63" s="265"/>
      <c r="MLE63" s="265"/>
      <c r="MLF63" s="265"/>
      <c r="MLG63" s="265"/>
      <c r="MLH63" s="265"/>
      <c r="MLI63" s="265"/>
      <c r="MLJ63" s="265"/>
      <c r="MLK63" s="265"/>
      <c r="MLL63" s="265"/>
      <c r="MLM63" s="265"/>
      <c r="MLN63" s="265"/>
      <c r="MLO63" s="265"/>
      <c r="MLP63" s="265"/>
      <c r="MLQ63" s="265"/>
      <c r="MLR63" s="265"/>
      <c r="MLS63" s="265"/>
      <c r="MLT63" s="265"/>
      <c r="MLU63" s="265"/>
      <c r="MLV63" s="265"/>
      <c r="MLW63" s="265"/>
      <c r="MLX63" s="265"/>
      <c r="MLY63" s="265"/>
      <c r="MLZ63" s="265"/>
      <c r="MMA63" s="265"/>
      <c r="MMB63" s="265"/>
      <c r="MMC63" s="265"/>
      <c r="MMD63" s="265"/>
      <c r="MME63" s="265"/>
      <c r="MMF63" s="265"/>
      <c r="MMG63" s="265"/>
      <c r="MMH63" s="265"/>
      <c r="MMI63" s="265"/>
      <c r="MMJ63" s="265"/>
      <c r="MMK63" s="265"/>
      <c r="MML63" s="265"/>
      <c r="MMM63" s="265"/>
      <c r="MMN63" s="265"/>
      <c r="MMO63" s="265"/>
      <c r="MMP63" s="265"/>
      <c r="MMQ63" s="265"/>
      <c r="MMR63" s="265"/>
      <c r="MMS63" s="265"/>
      <c r="MMT63" s="265"/>
      <c r="MMU63" s="265"/>
      <c r="MMV63" s="265"/>
      <c r="MMW63" s="265"/>
      <c r="MMX63" s="265"/>
      <c r="MMY63" s="265"/>
      <c r="MMZ63" s="265"/>
      <c r="MNA63" s="265"/>
      <c r="MNB63" s="265"/>
      <c r="MNC63" s="265"/>
      <c r="MND63" s="265"/>
      <c r="MNE63" s="265"/>
      <c r="MNF63" s="265"/>
      <c r="MNG63" s="265"/>
      <c r="MNH63" s="265"/>
      <c r="MNI63" s="265"/>
      <c r="MNJ63" s="265"/>
      <c r="MNK63" s="265"/>
      <c r="MNL63" s="265"/>
      <c r="MNM63" s="265"/>
      <c r="MNN63" s="265"/>
      <c r="MNO63" s="265"/>
      <c r="MNP63" s="265"/>
      <c r="MNQ63" s="265"/>
      <c r="MNR63" s="265"/>
      <c r="MNS63" s="265"/>
      <c r="MNT63" s="265"/>
      <c r="MNU63" s="265"/>
      <c r="MNV63" s="265"/>
      <c r="MNW63" s="265"/>
      <c r="MNX63" s="265"/>
      <c r="MNY63" s="265"/>
      <c r="MNZ63" s="265"/>
      <c r="MOA63" s="265"/>
      <c r="MOB63" s="265"/>
      <c r="MOC63" s="265"/>
      <c r="MOD63" s="265"/>
      <c r="MOE63" s="265"/>
      <c r="MOF63" s="265"/>
      <c r="MOG63" s="265"/>
      <c r="MOH63" s="265"/>
      <c r="MOI63" s="265"/>
      <c r="MOJ63" s="265"/>
      <c r="MOK63" s="265"/>
      <c r="MOL63" s="265"/>
      <c r="MOM63" s="265"/>
      <c r="MON63" s="265"/>
      <c r="MOO63" s="265"/>
      <c r="MOP63" s="265"/>
      <c r="MOQ63" s="265"/>
      <c r="MOR63" s="265"/>
      <c r="MOS63" s="265"/>
      <c r="MOT63" s="265"/>
      <c r="MOU63" s="265"/>
      <c r="MOV63" s="265"/>
      <c r="MOW63" s="265"/>
      <c r="MOX63" s="265"/>
      <c r="MOY63" s="265"/>
      <c r="MOZ63" s="265"/>
      <c r="MPA63" s="265"/>
      <c r="MPB63" s="265"/>
      <c r="MPC63" s="265"/>
      <c r="MPD63" s="265"/>
      <c r="MPE63" s="265"/>
      <c r="MPF63" s="265"/>
      <c r="MPG63" s="265"/>
      <c r="MPH63" s="265"/>
      <c r="MPI63" s="265"/>
      <c r="MPJ63" s="265"/>
      <c r="MPK63" s="265"/>
      <c r="MPL63" s="265"/>
      <c r="MPM63" s="265"/>
      <c r="MPN63" s="265"/>
      <c r="MPO63" s="265"/>
      <c r="MPP63" s="265"/>
      <c r="MPQ63" s="265"/>
      <c r="MPR63" s="265"/>
      <c r="MPS63" s="265"/>
      <c r="MPT63" s="265"/>
      <c r="MPU63" s="265"/>
      <c r="MPV63" s="265"/>
      <c r="MPW63" s="265"/>
      <c r="MPX63" s="265"/>
      <c r="MPY63" s="265"/>
      <c r="MPZ63" s="265"/>
      <c r="MQA63" s="265"/>
      <c r="MQB63" s="265"/>
      <c r="MQC63" s="265"/>
      <c r="MQD63" s="265"/>
      <c r="MQE63" s="265"/>
      <c r="MQF63" s="265"/>
      <c r="MQG63" s="265"/>
      <c r="MQH63" s="265"/>
      <c r="MQI63" s="265"/>
      <c r="MQJ63" s="265"/>
      <c r="MQK63" s="265"/>
      <c r="MQL63" s="265"/>
      <c r="MQM63" s="265"/>
      <c r="MQN63" s="265"/>
      <c r="MQO63" s="265"/>
      <c r="MQP63" s="265"/>
      <c r="MQQ63" s="265"/>
      <c r="MQR63" s="265"/>
      <c r="MQS63" s="265"/>
      <c r="MQT63" s="265"/>
      <c r="MQU63" s="265"/>
      <c r="MQV63" s="265"/>
      <c r="MQW63" s="265"/>
      <c r="MQX63" s="265"/>
      <c r="MQY63" s="265"/>
      <c r="MQZ63" s="265"/>
      <c r="MRA63" s="265"/>
      <c r="MRB63" s="265"/>
      <c r="MRC63" s="265"/>
      <c r="MRD63" s="265"/>
      <c r="MRE63" s="265"/>
      <c r="MRF63" s="265"/>
      <c r="MRG63" s="265"/>
      <c r="MRH63" s="265"/>
      <c r="MRI63" s="265"/>
      <c r="MRJ63" s="265"/>
      <c r="MRK63" s="265"/>
      <c r="MRL63" s="265"/>
      <c r="MRM63" s="265"/>
      <c r="MRN63" s="265"/>
      <c r="MRO63" s="265"/>
      <c r="MRP63" s="265"/>
      <c r="MRQ63" s="265"/>
      <c r="MRR63" s="265"/>
      <c r="MRS63" s="265"/>
      <c r="MRT63" s="265"/>
      <c r="MRU63" s="265"/>
      <c r="MRV63" s="265"/>
      <c r="MRW63" s="265"/>
      <c r="MRX63" s="265"/>
      <c r="MRY63" s="265"/>
      <c r="MRZ63" s="265"/>
      <c r="MSA63" s="265"/>
      <c r="MSB63" s="265"/>
      <c r="MSC63" s="265"/>
      <c r="MSD63" s="265"/>
      <c r="MSE63" s="265"/>
      <c r="MSF63" s="265"/>
      <c r="MSG63" s="265"/>
      <c r="MSH63" s="265"/>
      <c r="MSI63" s="265"/>
      <c r="MSJ63" s="265"/>
      <c r="MSK63" s="265"/>
      <c r="MSL63" s="265"/>
      <c r="MSM63" s="265"/>
      <c r="MSN63" s="265"/>
      <c r="MSO63" s="265"/>
      <c r="MSP63" s="265"/>
      <c r="MSQ63" s="265"/>
      <c r="MSR63" s="265"/>
      <c r="MSS63" s="265"/>
      <c r="MST63" s="265"/>
      <c r="MSU63" s="265"/>
      <c r="MSV63" s="265"/>
      <c r="MSW63" s="265"/>
      <c r="MSX63" s="265"/>
      <c r="MSY63" s="265"/>
      <c r="MSZ63" s="265"/>
      <c r="MTA63" s="265"/>
      <c r="MTB63" s="265"/>
      <c r="MTC63" s="265"/>
      <c r="MTD63" s="265"/>
      <c r="MTE63" s="265"/>
      <c r="MTF63" s="265"/>
      <c r="MTG63" s="265"/>
      <c r="MTH63" s="265"/>
      <c r="MTI63" s="265"/>
      <c r="MTJ63" s="265"/>
      <c r="MTK63" s="265"/>
      <c r="MTL63" s="265"/>
      <c r="MTM63" s="265"/>
      <c r="MTN63" s="265"/>
      <c r="MTO63" s="265"/>
      <c r="MTP63" s="265"/>
      <c r="MTQ63" s="265"/>
      <c r="MTR63" s="265"/>
      <c r="MTS63" s="265"/>
      <c r="MTT63" s="265"/>
      <c r="MTU63" s="265"/>
      <c r="MTV63" s="265"/>
      <c r="MTW63" s="265"/>
      <c r="MTX63" s="265"/>
      <c r="MTY63" s="265"/>
      <c r="MTZ63" s="265"/>
      <c r="MUA63" s="265"/>
      <c r="MUB63" s="265"/>
      <c r="MUC63" s="265"/>
      <c r="MUD63" s="265"/>
      <c r="MUE63" s="265"/>
      <c r="MUF63" s="265"/>
      <c r="MUG63" s="265"/>
      <c r="MUH63" s="265"/>
      <c r="MUI63" s="265"/>
      <c r="MUJ63" s="265"/>
      <c r="MUK63" s="265"/>
      <c r="MUL63" s="265"/>
      <c r="MUM63" s="265"/>
      <c r="MUN63" s="265"/>
      <c r="MUO63" s="265"/>
      <c r="MUP63" s="265"/>
      <c r="MUQ63" s="265"/>
      <c r="MUR63" s="265"/>
      <c r="MUS63" s="265"/>
      <c r="MUT63" s="265"/>
      <c r="MUU63" s="265"/>
      <c r="MUV63" s="265"/>
      <c r="MUW63" s="265"/>
      <c r="MUX63" s="265"/>
      <c r="MUY63" s="265"/>
      <c r="MUZ63" s="265"/>
      <c r="MVA63" s="265"/>
      <c r="MVB63" s="265"/>
      <c r="MVC63" s="265"/>
      <c r="MVD63" s="265"/>
      <c r="MVE63" s="265"/>
      <c r="MVF63" s="265"/>
      <c r="MVG63" s="265"/>
      <c r="MVH63" s="265"/>
      <c r="MVI63" s="265"/>
      <c r="MVJ63" s="265"/>
      <c r="MVK63" s="265"/>
      <c r="MVL63" s="265"/>
      <c r="MVM63" s="265"/>
      <c r="MVN63" s="265"/>
      <c r="MVO63" s="265"/>
      <c r="MVP63" s="265"/>
      <c r="MVQ63" s="265"/>
      <c r="MVR63" s="265"/>
      <c r="MVS63" s="265"/>
      <c r="MVT63" s="265"/>
      <c r="MVU63" s="265"/>
      <c r="MVV63" s="265"/>
      <c r="MVW63" s="265"/>
      <c r="MVX63" s="265"/>
      <c r="MVY63" s="265"/>
      <c r="MVZ63" s="265"/>
      <c r="MWA63" s="265"/>
      <c r="MWB63" s="265"/>
      <c r="MWC63" s="265"/>
      <c r="MWD63" s="265"/>
      <c r="MWE63" s="265"/>
      <c r="MWF63" s="265"/>
      <c r="MWG63" s="265"/>
      <c r="MWH63" s="265"/>
      <c r="MWI63" s="265"/>
      <c r="MWJ63" s="265"/>
      <c r="MWK63" s="265"/>
      <c r="MWL63" s="265"/>
      <c r="MWM63" s="265"/>
      <c r="MWN63" s="265"/>
      <c r="MWO63" s="265"/>
      <c r="MWP63" s="265"/>
      <c r="MWQ63" s="265"/>
      <c r="MWR63" s="265"/>
      <c r="MWS63" s="265"/>
      <c r="MWT63" s="265"/>
      <c r="MWU63" s="265"/>
      <c r="MWV63" s="265"/>
      <c r="MWW63" s="265"/>
      <c r="MWX63" s="265"/>
      <c r="MWY63" s="265"/>
      <c r="MWZ63" s="265"/>
      <c r="MXA63" s="265"/>
      <c r="MXB63" s="265"/>
      <c r="MXC63" s="265"/>
      <c r="MXD63" s="265"/>
      <c r="MXE63" s="265"/>
      <c r="MXF63" s="265"/>
      <c r="MXG63" s="265"/>
      <c r="MXH63" s="265"/>
      <c r="MXI63" s="265"/>
      <c r="MXJ63" s="265"/>
      <c r="MXK63" s="265"/>
      <c r="MXL63" s="265"/>
      <c r="MXM63" s="265"/>
      <c r="MXN63" s="265"/>
      <c r="MXO63" s="265"/>
      <c r="MXP63" s="265"/>
      <c r="MXQ63" s="265"/>
      <c r="MXR63" s="265"/>
      <c r="MXS63" s="265"/>
      <c r="MXT63" s="265"/>
      <c r="MXU63" s="265"/>
      <c r="MXV63" s="265"/>
      <c r="MXW63" s="265"/>
      <c r="MXX63" s="265"/>
      <c r="MXY63" s="265"/>
      <c r="MXZ63" s="265"/>
      <c r="MYA63" s="265"/>
      <c r="MYB63" s="265"/>
      <c r="MYC63" s="265"/>
      <c r="MYD63" s="265"/>
      <c r="MYE63" s="265"/>
      <c r="MYF63" s="265"/>
      <c r="MYG63" s="265"/>
      <c r="MYH63" s="265"/>
      <c r="MYI63" s="265"/>
      <c r="MYJ63" s="265"/>
      <c r="MYK63" s="265"/>
      <c r="MYL63" s="265"/>
      <c r="MYM63" s="265"/>
      <c r="MYN63" s="265"/>
      <c r="MYO63" s="265"/>
      <c r="MYP63" s="265"/>
      <c r="MYQ63" s="265"/>
      <c r="MYR63" s="265"/>
      <c r="MYS63" s="265"/>
      <c r="MYT63" s="265"/>
      <c r="MYU63" s="265"/>
      <c r="MYV63" s="265"/>
      <c r="MYW63" s="265"/>
      <c r="MYX63" s="265"/>
      <c r="MYY63" s="265"/>
      <c r="MYZ63" s="265"/>
      <c r="MZA63" s="265"/>
      <c r="MZB63" s="265"/>
      <c r="MZC63" s="265"/>
      <c r="MZD63" s="265"/>
      <c r="MZE63" s="265"/>
      <c r="MZF63" s="265"/>
      <c r="MZG63" s="265"/>
      <c r="MZH63" s="265"/>
      <c r="MZI63" s="265"/>
      <c r="MZJ63" s="265"/>
      <c r="MZK63" s="265"/>
      <c r="MZL63" s="265"/>
      <c r="MZM63" s="265"/>
      <c r="MZN63" s="265"/>
      <c r="MZO63" s="265"/>
      <c r="MZP63" s="265"/>
      <c r="MZQ63" s="265"/>
      <c r="MZR63" s="265"/>
      <c r="MZS63" s="265"/>
      <c r="MZT63" s="265"/>
      <c r="MZU63" s="265"/>
      <c r="MZV63" s="265"/>
      <c r="MZW63" s="265"/>
      <c r="MZX63" s="265"/>
      <c r="MZY63" s="265"/>
      <c r="MZZ63" s="265"/>
      <c r="NAA63" s="265"/>
      <c r="NAB63" s="265"/>
      <c r="NAC63" s="265"/>
      <c r="NAD63" s="265"/>
      <c r="NAE63" s="265"/>
      <c r="NAF63" s="265"/>
      <c r="NAG63" s="265"/>
      <c r="NAH63" s="265"/>
      <c r="NAI63" s="265"/>
      <c r="NAJ63" s="265"/>
      <c r="NAK63" s="265"/>
      <c r="NAL63" s="265"/>
      <c r="NAM63" s="265"/>
      <c r="NAN63" s="265"/>
      <c r="NAO63" s="265"/>
      <c r="NAP63" s="265"/>
      <c r="NAQ63" s="265"/>
      <c r="NAR63" s="265"/>
      <c r="NAS63" s="265"/>
      <c r="NAT63" s="265"/>
      <c r="NAU63" s="265"/>
      <c r="NAV63" s="265"/>
      <c r="NAW63" s="265"/>
      <c r="NAX63" s="265"/>
      <c r="NAY63" s="265"/>
      <c r="NAZ63" s="265"/>
      <c r="NBA63" s="265"/>
      <c r="NBB63" s="265"/>
      <c r="NBC63" s="265"/>
      <c r="NBD63" s="265"/>
      <c r="NBE63" s="265"/>
      <c r="NBF63" s="265"/>
      <c r="NBG63" s="265"/>
      <c r="NBH63" s="265"/>
      <c r="NBI63" s="265"/>
      <c r="NBJ63" s="265"/>
      <c r="NBK63" s="265"/>
      <c r="NBL63" s="265"/>
      <c r="NBM63" s="265"/>
      <c r="NBN63" s="265"/>
      <c r="NBO63" s="265"/>
      <c r="NBP63" s="265"/>
      <c r="NBQ63" s="265"/>
      <c r="NBR63" s="265"/>
      <c r="NBS63" s="265"/>
      <c r="NBT63" s="265"/>
      <c r="NBU63" s="265"/>
      <c r="NBV63" s="265"/>
      <c r="NBW63" s="265"/>
      <c r="NBX63" s="265"/>
      <c r="NBY63" s="265"/>
      <c r="NBZ63" s="265"/>
      <c r="NCA63" s="265"/>
      <c r="NCB63" s="265"/>
      <c r="NCC63" s="265"/>
      <c r="NCD63" s="265"/>
      <c r="NCE63" s="265"/>
      <c r="NCF63" s="265"/>
      <c r="NCG63" s="265"/>
      <c r="NCH63" s="265"/>
      <c r="NCI63" s="265"/>
      <c r="NCJ63" s="265"/>
      <c r="NCK63" s="265"/>
      <c r="NCL63" s="265"/>
      <c r="NCM63" s="265"/>
      <c r="NCN63" s="265"/>
      <c r="NCO63" s="265"/>
      <c r="NCP63" s="265"/>
      <c r="NCQ63" s="265"/>
      <c r="NCR63" s="265"/>
      <c r="NCS63" s="265"/>
      <c r="NCT63" s="265"/>
      <c r="NCU63" s="265"/>
      <c r="NCV63" s="265"/>
      <c r="NCW63" s="265"/>
      <c r="NCX63" s="265"/>
      <c r="NCY63" s="265"/>
      <c r="NCZ63" s="265"/>
      <c r="NDA63" s="265"/>
      <c r="NDB63" s="265"/>
      <c r="NDC63" s="265"/>
      <c r="NDD63" s="265"/>
      <c r="NDE63" s="265"/>
      <c r="NDF63" s="265"/>
      <c r="NDG63" s="265"/>
      <c r="NDH63" s="265"/>
      <c r="NDI63" s="265"/>
      <c r="NDJ63" s="265"/>
      <c r="NDK63" s="265"/>
      <c r="NDL63" s="265"/>
      <c r="NDM63" s="265"/>
      <c r="NDN63" s="265"/>
      <c r="NDO63" s="265"/>
      <c r="NDP63" s="265"/>
      <c r="NDQ63" s="265"/>
      <c r="NDR63" s="265"/>
      <c r="NDS63" s="265"/>
      <c r="NDT63" s="265"/>
      <c r="NDU63" s="265"/>
      <c r="NDV63" s="265"/>
      <c r="NDW63" s="265"/>
      <c r="NDX63" s="265"/>
      <c r="NDY63" s="265"/>
      <c r="NDZ63" s="265"/>
      <c r="NEA63" s="265"/>
      <c r="NEB63" s="265"/>
      <c r="NEC63" s="265"/>
      <c r="NED63" s="265"/>
      <c r="NEE63" s="265"/>
      <c r="NEF63" s="265"/>
      <c r="NEG63" s="265"/>
      <c r="NEH63" s="265"/>
      <c r="NEI63" s="265"/>
      <c r="NEJ63" s="265"/>
      <c r="NEK63" s="265"/>
      <c r="NEL63" s="265"/>
      <c r="NEM63" s="265"/>
      <c r="NEN63" s="265"/>
      <c r="NEO63" s="265"/>
      <c r="NEP63" s="265"/>
      <c r="NEQ63" s="265"/>
      <c r="NER63" s="265"/>
      <c r="NES63" s="265"/>
      <c r="NET63" s="265"/>
      <c r="NEU63" s="265"/>
      <c r="NEV63" s="265"/>
      <c r="NEW63" s="265"/>
      <c r="NEX63" s="265"/>
      <c r="NEY63" s="265"/>
      <c r="NEZ63" s="265"/>
      <c r="NFA63" s="265"/>
      <c r="NFB63" s="265"/>
      <c r="NFC63" s="265"/>
      <c r="NFD63" s="265"/>
      <c r="NFE63" s="265"/>
      <c r="NFF63" s="265"/>
      <c r="NFG63" s="265"/>
      <c r="NFH63" s="265"/>
      <c r="NFI63" s="265"/>
      <c r="NFJ63" s="265"/>
      <c r="NFK63" s="265"/>
      <c r="NFL63" s="265"/>
      <c r="NFM63" s="265"/>
      <c r="NFN63" s="265"/>
      <c r="NFO63" s="265"/>
      <c r="NFP63" s="265"/>
      <c r="NFQ63" s="265"/>
      <c r="NFR63" s="265"/>
      <c r="NFS63" s="265"/>
      <c r="NFT63" s="265"/>
      <c r="NFU63" s="265"/>
      <c r="NFV63" s="265"/>
      <c r="NFW63" s="265"/>
      <c r="NFX63" s="265"/>
      <c r="NFY63" s="265"/>
      <c r="NFZ63" s="265"/>
      <c r="NGA63" s="265"/>
      <c r="NGB63" s="265"/>
      <c r="NGC63" s="265"/>
      <c r="NGD63" s="265"/>
      <c r="NGE63" s="265"/>
      <c r="NGF63" s="265"/>
      <c r="NGG63" s="265"/>
      <c r="NGH63" s="265"/>
      <c r="NGI63" s="265"/>
      <c r="NGJ63" s="265"/>
      <c r="NGK63" s="265"/>
      <c r="NGL63" s="265"/>
      <c r="NGM63" s="265"/>
      <c r="NGN63" s="265"/>
      <c r="NGO63" s="265"/>
      <c r="NGP63" s="265"/>
      <c r="NGQ63" s="265"/>
      <c r="NGR63" s="265"/>
      <c r="NGS63" s="265"/>
      <c r="NGT63" s="265"/>
      <c r="NGU63" s="265"/>
      <c r="NGV63" s="265"/>
      <c r="NGW63" s="265"/>
      <c r="NGX63" s="265"/>
      <c r="NGY63" s="265"/>
      <c r="NGZ63" s="265"/>
      <c r="NHA63" s="265"/>
      <c r="NHB63" s="265"/>
      <c r="NHC63" s="265"/>
      <c r="NHD63" s="265"/>
      <c r="NHE63" s="265"/>
      <c r="NHF63" s="265"/>
      <c r="NHG63" s="265"/>
      <c r="NHH63" s="265"/>
      <c r="NHI63" s="265"/>
      <c r="NHJ63" s="265"/>
      <c r="NHK63" s="265"/>
      <c r="NHL63" s="265"/>
      <c r="NHM63" s="265"/>
      <c r="NHN63" s="265"/>
      <c r="NHO63" s="265"/>
      <c r="NHP63" s="265"/>
      <c r="NHQ63" s="265"/>
      <c r="NHR63" s="265"/>
      <c r="NHS63" s="265"/>
      <c r="NHT63" s="265"/>
      <c r="NHU63" s="265"/>
      <c r="NHV63" s="265"/>
      <c r="NHW63" s="265"/>
      <c r="NHX63" s="265"/>
      <c r="NHY63" s="265"/>
      <c r="NHZ63" s="265"/>
      <c r="NIA63" s="265"/>
      <c r="NIB63" s="265"/>
      <c r="NIC63" s="265"/>
      <c r="NID63" s="265"/>
      <c r="NIE63" s="265"/>
      <c r="NIF63" s="265"/>
      <c r="NIG63" s="265"/>
      <c r="NIH63" s="265"/>
      <c r="NII63" s="265"/>
      <c r="NIJ63" s="265"/>
      <c r="NIK63" s="265"/>
      <c r="NIL63" s="265"/>
      <c r="NIM63" s="265"/>
      <c r="NIN63" s="265"/>
      <c r="NIO63" s="265"/>
      <c r="NIP63" s="265"/>
      <c r="NIQ63" s="265"/>
      <c r="NIR63" s="265"/>
      <c r="NIS63" s="265"/>
      <c r="NIT63" s="265"/>
      <c r="NIU63" s="265"/>
      <c r="NIV63" s="265"/>
      <c r="NIW63" s="265"/>
      <c r="NIX63" s="265"/>
      <c r="NIY63" s="265"/>
      <c r="NIZ63" s="265"/>
      <c r="NJA63" s="265"/>
      <c r="NJB63" s="265"/>
      <c r="NJC63" s="265"/>
      <c r="NJD63" s="265"/>
      <c r="NJE63" s="265"/>
      <c r="NJF63" s="265"/>
      <c r="NJG63" s="265"/>
      <c r="NJH63" s="265"/>
      <c r="NJI63" s="265"/>
      <c r="NJJ63" s="265"/>
      <c r="NJK63" s="265"/>
      <c r="NJL63" s="265"/>
      <c r="NJM63" s="265"/>
      <c r="NJN63" s="265"/>
      <c r="NJO63" s="265"/>
      <c r="NJP63" s="265"/>
      <c r="NJQ63" s="265"/>
      <c r="NJR63" s="265"/>
      <c r="NJS63" s="265"/>
      <c r="NJT63" s="265"/>
      <c r="NJU63" s="265"/>
      <c r="NJV63" s="265"/>
      <c r="NJW63" s="265"/>
      <c r="NJX63" s="265"/>
      <c r="NJY63" s="265"/>
      <c r="NJZ63" s="265"/>
      <c r="NKA63" s="265"/>
      <c r="NKB63" s="265"/>
      <c r="NKC63" s="265"/>
      <c r="NKD63" s="265"/>
      <c r="NKE63" s="265"/>
      <c r="NKF63" s="265"/>
      <c r="NKG63" s="265"/>
      <c r="NKH63" s="265"/>
      <c r="NKI63" s="265"/>
      <c r="NKJ63" s="265"/>
      <c r="NKK63" s="265"/>
      <c r="NKL63" s="265"/>
      <c r="NKM63" s="265"/>
      <c r="NKN63" s="265"/>
      <c r="NKO63" s="265"/>
      <c r="NKP63" s="265"/>
      <c r="NKQ63" s="265"/>
      <c r="NKR63" s="265"/>
      <c r="NKS63" s="265"/>
      <c r="NKT63" s="265"/>
      <c r="NKU63" s="265"/>
      <c r="NKV63" s="265"/>
      <c r="NKW63" s="265"/>
      <c r="NKX63" s="265"/>
      <c r="NKY63" s="265"/>
      <c r="NKZ63" s="265"/>
      <c r="NLA63" s="265"/>
      <c r="NLB63" s="265"/>
      <c r="NLC63" s="265"/>
      <c r="NLD63" s="265"/>
      <c r="NLE63" s="265"/>
      <c r="NLF63" s="265"/>
      <c r="NLG63" s="265"/>
      <c r="NLH63" s="265"/>
      <c r="NLI63" s="265"/>
      <c r="NLJ63" s="265"/>
      <c r="NLK63" s="265"/>
      <c r="NLL63" s="265"/>
      <c r="NLM63" s="265"/>
      <c r="NLN63" s="265"/>
      <c r="NLO63" s="265"/>
      <c r="NLP63" s="265"/>
      <c r="NLQ63" s="265"/>
      <c r="NLR63" s="265"/>
      <c r="NLS63" s="265"/>
      <c r="NLT63" s="265"/>
      <c r="NLU63" s="265"/>
      <c r="NLV63" s="265"/>
      <c r="NLW63" s="265"/>
      <c r="NLX63" s="265"/>
      <c r="NLY63" s="265"/>
      <c r="NLZ63" s="265"/>
      <c r="NMA63" s="265"/>
      <c r="NMB63" s="265"/>
      <c r="NMC63" s="265"/>
      <c r="NMD63" s="265"/>
      <c r="NME63" s="265"/>
      <c r="NMF63" s="265"/>
      <c r="NMG63" s="265"/>
      <c r="NMH63" s="265"/>
      <c r="NMI63" s="265"/>
      <c r="NMJ63" s="265"/>
      <c r="NMK63" s="265"/>
      <c r="NML63" s="265"/>
      <c r="NMM63" s="265"/>
      <c r="NMN63" s="265"/>
      <c r="NMO63" s="265"/>
      <c r="NMP63" s="265"/>
      <c r="NMQ63" s="265"/>
      <c r="NMR63" s="265"/>
      <c r="NMS63" s="265"/>
      <c r="NMT63" s="265"/>
      <c r="NMU63" s="265"/>
      <c r="NMV63" s="265"/>
      <c r="NMW63" s="265"/>
      <c r="NMX63" s="265"/>
      <c r="NMY63" s="265"/>
      <c r="NMZ63" s="265"/>
      <c r="NNA63" s="265"/>
      <c r="NNB63" s="265"/>
      <c r="NNC63" s="265"/>
      <c r="NND63" s="265"/>
      <c r="NNE63" s="265"/>
      <c r="NNF63" s="265"/>
      <c r="NNG63" s="265"/>
      <c r="NNH63" s="265"/>
      <c r="NNI63" s="265"/>
      <c r="NNJ63" s="265"/>
      <c r="NNK63" s="265"/>
      <c r="NNL63" s="265"/>
      <c r="NNM63" s="265"/>
      <c r="NNN63" s="265"/>
      <c r="NNO63" s="265"/>
      <c r="NNP63" s="265"/>
      <c r="NNQ63" s="265"/>
      <c r="NNR63" s="265"/>
      <c r="NNS63" s="265"/>
      <c r="NNT63" s="265"/>
      <c r="NNU63" s="265"/>
      <c r="NNV63" s="265"/>
      <c r="NNW63" s="265"/>
      <c r="NNX63" s="265"/>
      <c r="NNY63" s="265"/>
      <c r="NNZ63" s="265"/>
      <c r="NOA63" s="265"/>
      <c r="NOB63" s="265"/>
      <c r="NOC63" s="265"/>
      <c r="NOD63" s="265"/>
      <c r="NOE63" s="265"/>
      <c r="NOF63" s="265"/>
      <c r="NOG63" s="265"/>
      <c r="NOH63" s="265"/>
      <c r="NOI63" s="265"/>
      <c r="NOJ63" s="265"/>
      <c r="NOK63" s="265"/>
      <c r="NOL63" s="265"/>
      <c r="NOM63" s="265"/>
      <c r="NON63" s="265"/>
      <c r="NOO63" s="265"/>
      <c r="NOP63" s="265"/>
      <c r="NOQ63" s="265"/>
      <c r="NOR63" s="265"/>
      <c r="NOS63" s="265"/>
      <c r="NOT63" s="265"/>
      <c r="NOU63" s="265"/>
      <c r="NOV63" s="265"/>
      <c r="NOW63" s="265"/>
      <c r="NOX63" s="265"/>
      <c r="NOY63" s="265"/>
      <c r="NOZ63" s="265"/>
      <c r="NPA63" s="265"/>
      <c r="NPB63" s="265"/>
      <c r="NPC63" s="265"/>
      <c r="NPD63" s="265"/>
      <c r="NPE63" s="265"/>
      <c r="NPF63" s="265"/>
      <c r="NPG63" s="265"/>
      <c r="NPH63" s="265"/>
      <c r="NPI63" s="265"/>
      <c r="NPJ63" s="265"/>
      <c r="NPK63" s="265"/>
      <c r="NPL63" s="265"/>
      <c r="NPM63" s="265"/>
      <c r="NPN63" s="265"/>
      <c r="NPO63" s="265"/>
      <c r="NPP63" s="265"/>
      <c r="NPQ63" s="265"/>
      <c r="NPR63" s="265"/>
      <c r="NPS63" s="265"/>
      <c r="NPT63" s="265"/>
      <c r="NPU63" s="265"/>
      <c r="NPV63" s="265"/>
      <c r="NPW63" s="265"/>
      <c r="NPX63" s="265"/>
      <c r="NPY63" s="265"/>
      <c r="NPZ63" s="265"/>
      <c r="NQA63" s="265"/>
      <c r="NQB63" s="265"/>
      <c r="NQC63" s="265"/>
      <c r="NQD63" s="265"/>
      <c r="NQE63" s="265"/>
      <c r="NQF63" s="265"/>
      <c r="NQG63" s="265"/>
      <c r="NQH63" s="265"/>
      <c r="NQI63" s="265"/>
      <c r="NQJ63" s="265"/>
      <c r="NQK63" s="265"/>
      <c r="NQL63" s="265"/>
      <c r="NQM63" s="265"/>
      <c r="NQN63" s="265"/>
      <c r="NQO63" s="265"/>
      <c r="NQP63" s="265"/>
      <c r="NQQ63" s="265"/>
      <c r="NQR63" s="265"/>
      <c r="NQS63" s="265"/>
      <c r="NQT63" s="265"/>
      <c r="NQU63" s="265"/>
      <c r="NQV63" s="265"/>
      <c r="NQW63" s="265"/>
      <c r="NQX63" s="265"/>
      <c r="NQY63" s="265"/>
      <c r="NQZ63" s="265"/>
      <c r="NRA63" s="265"/>
      <c r="NRB63" s="265"/>
      <c r="NRC63" s="265"/>
      <c r="NRD63" s="265"/>
      <c r="NRE63" s="265"/>
      <c r="NRF63" s="265"/>
      <c r="NRG63" s="265"/>
      <c r="NRH63" s="265"/>
      <c r="NRI63" s="265"/>
      <c r="NRJ63" s="265"/>
      <c r="NRK63" s="265"/>
      <c r="NRL63" s="265"/>
      <c r="NRM63" s="265"/>
      <c r="NRN63" s="265"/>
      <c r="NRO63" s="265"/>
      <c r="NRP63" s="265"/>
      <c r="NRQ63" s="265"/>
      <c r="NRR63" s="265"/>
      <c r="NRS63" s="265"/>
      <c r="NRT63" s="265"/>
      <c r="NRU63" s="265"/>
      <c r="NRV63" s="265"/>
      <c r="NRW63" s="265"/>
      <c r="NRX63" s="265"/>
      <c r="NRY63" s="265"/>
      <c r="NRZ63" s="265"/>
      <c r="NSA63" s="265"/>
      <c r="NSB63" s="265"/>
      <c r="NSC63" s="265"/>
      <c r="NSD63" s="265"/>
      <c r="NSE63" s="265"/>
      <c r="NSF63" s="265"/>
      <c r="NSG63" s="265"/>
      <c r="NSH63" s="265"/>
      <c r="NSI63" s="265"/>
      <c r="NSJ63" s="265"/>
      <c r="NSK63" s="265"/>
      <c r="NSL63" s="265"/>
      <c r="NSM63" s="265"/>
      <c r="NSN63" s="265"/>
      <c r="NSO63" s="265"/>
      <c r="NSP63" s="265"/>
      <c r="NSQ63" s="265"/>
      <c r="NSR63" s="265"/>
      <c r="NSS63" s="265"/>
      <c r="NST63" s="265"/>
      <c r="NSU63" s="265"/>
      <c r="NSV63" s="265"/>
      <c r="NSW63" s="265"/>
      <c r="NSX63" s="265"/>
      <c r="NSY63" s="265"/>
      <c r="NSZ63" s="265"/>
      <c r="NTA63" s="265"/>
      <c r="NTB63" s="265"/>
      <c r="NTC63" s="265"/>
      <c r="NTD63" s="265"/>
      <c r="NTE63" s="265"/>
      <c r="NTF63" s="265"/>
      <c r="NTG63" s="265"/>
      <c r="NTH63" s="265"/>
      <c r="NTI63" s="265"/>
      <c r="NTJ63" s="265"/>
      <c r="NTK63" s="265"/>
      <c r="NTL63" s="265"/>
      <c r="NTM63" s="265"/>
      <c r="NTN63" s="265"/>
      <c r="NTO63" s="265"/>
      <c r="NTP63" s="265"/>
      <c r="NTQ63" s="265"/>
      <c r="NTR63" s="265"/>
      <c r="NTS63" s="265"/>
      <c r="NTT63" s="265"/>
      <c r="NTU63" s="265"/>
      <c r="NTV63" s="265"/>
      <c r="NTW63" s="265"/>
      <c r="NTX63" s="265"/>
      <c r="NTY63" s="265"/>
      <c r="NTZ63" s="265"/>
      <c r="NUA63" s="265"/>
      <c r="NUB63" s="265"/>
      <c r="NUC63" s="265"/>
      <c r="NUD63" s="265"/>
      <c r="NUE63" s="265"/>
      <c r="NUF63" s="265"/>
      <c r="NUG63" s="265"/>
      <c r="NUH63" s="265"/>
      <c r="NUI63" s="265"/>
      <c r="NUJ63" s="265"/>
      <c r="NUK63" s="265"/>
      <c r="NUL63" s="265"/>
      <c r="NUM63" s="265"/>
      <c r="NUN63" s="265"/>
      <c r="NUO63" s="265"/>
      <c r="NUP63" s="265"/>
      <c r="NUQ63" s="265"/>
      <c r="NUR63" s="265"/>
      <c r="NUS63" s="265"/>
      <c r="NUT63" s="265"/>
      <c r="NUU63" s="265"/>
      <c r="NUV63" s="265"/>
      <c r="NUW63" s="265"/>
      <c r="NUX63" s="265"/>
      <c r="NUY63" s="265"/>
      <c r="NUZ63" s="265"/>
      <c r="NVA63" s="265"/>
      <c r="NVB63" s="265"/>
      <c r="NVC63" s="265"/>
      <c r="NVD63" s="265"/>
      <c r="NVE63" s="265"/>
      <c r="NVF63" s="265"/>
      <c r="NVG63" s="265"/>
      <c r="NVH63" s="265"/>
      <c r="NVI63" s="265"/>
      <c r="NVJ63" s="265"/>
      <c r="NVK63" s="265"/>
      <c r="NVL63" s="265"/>
      <c r="NVM63" s="265"/>
      <c r="NVN63" s="265"/>
      <c r="NVO63" s="265"/>
      <c r="NVP63" s="265"/>
      <c r="NVQ63" s="265"/>
      <c r="NVR63" s="265"/>
      <c r="NVS63" s="265"/>
      <c r="NVT63" s="265"/>
      <c r="NVU63" s="265"/>
      <c r="NVV63" s="265"/>
      <c r="NVW63" s="265"/>
      <c r="NVX63" s="265"/>
      <c r="NVY63" s="265"/>
      <c r="NVZ63" s="265"/>
      <c r="NWA63" s="265"/>
      <c r="NWB63" s="265"/>
      <c r="NWC63" s="265"/>
      <c r="NWD63" s="265"/>
      <c r="NWE63" s="265"/>
      <c r="NWF63" s="265"/>
      <c r="NWG63" s="265"/>
      <c r="NWH63" s="265"/>
      <c r="NWI63" s="265"/>
      <c r="NWJ63" s="265"/>
      <c r="NWK63" s="265"/>
      <c r="NWL63" s="265"/>
      <c r="NWM63" s="265"/>
      <c r="NWN63" s="265"/>
      <c r="NWO63" s="265"/>
      <c r="NWP63" s="265"/>
      <c r="NWQ63" s="265"/>
      <c r="NWR63" s="265"/>
      <c r="NWS63" s="265"/>
      <c r="NWT63" s="265"/>
      <c r="NWU63" s="265"/>
      <c r="NWV63" s="265"/>
      <c r="NWW63" s="265"/>
      <c r="NWX63" s="265"/>
      <c r="NWY63" s="265"/>
      <c r="NWZ63" s="265"/>
      <c r="NXA63" s="265"/>
      <c r="NXB63" s="265"/>
      <c r="NXC63" s="265"/>
      <c r="NXD63" s="265"/>
      <c r="NXE63" s="265"/>
      <c r="NXF63" s="265"/>
      <c r="NXG63" s="265"/>
      <c r="NXH63" s="265"/>
      <c r="NXI63" s="265"/>
      <c r="NXJ63" s="265"/>
      <c r="NXK63" s="265"/>
      <c r="NXL63" s="265"/>
      <c r="NXM63" s="265"/>
      <c r="NXN63" s="265"/>
      <c r="NXO63" s="265"/>
      <c r="NXP63" s="265"/>
      <c r="NXQ63" s="265"/>
      <c r="NXR63" s="265"/>
      <c r="NXS63" s="265"/>
      <c r="NXT63" s="265"/>
      <c r="NXU63" s="265"/>
      <c r="NXV63" s="265"/>
      <c r="NXW63" s="265"/>
      <c r="NXX63" s="265"/>
      <c r="NXY63" s="265"/>
      <c r="NXZ63" s="265"/>
      <c r="NYA63" s="265"/>
      <c r="NYB63" s="265"/>
      <c r="NYC63" s="265"/>
      <c r="NYD63" s="265"/>
      <c r="NYE63" s="265"/>
      <c r="NYF63" s="265"/>
      <c r="NYG63" s="265"/>
      <c r="NYH63" s="265"/>
      <c r="NYI63" s="265"/>
      <c r="NYJ63" s="265"/>
      <c r="NYK63" s="265"/>
      <c r="NYL63" s="265"/>
      <c r="NYM63" s="265"/>
      <c r="NYN63" s="265"/>
      <c r="NYO63" s="265"/>
      <c r="NYP63" s="265"/>
      <c r="NYQ63" s="265"/>
      <c r="NYR63" s="265"/>
      <c r="NYS63" s="265"/>
      <c r="NYT63" s="265"/>
      <c r="NYU63" s="265"/>
      <c r="NYV63" s="265"/>
      <c r="NYW63" s="265"/>
      <c r="NYX63" s="265"/>
      <c r="NYY63" s="265"/>
      <c r="NYZ63" s="265"/>
      <c r="NZA63" s="265"/>
      <c r="NZB63" s="265"/>
      <c r="NZC63" s="265"/>
      <c r="NZD63" s="265"/>
      <c r="NZE63" s="265"/>
      <c r="NZF63" s="265"/>
      <c r="NZG63" s="265"/>
      <c r="NZH63" s="265"/>
      <c r="NZI63" s="265"/>
      <c r="NZJ63" s="265"/>
      <c r="NZK63" s="265"/>
      <c r="NZL63" s="265"/>
      <c r="NZM63" s="265"/>
      <c r="NZN63" s="265"/>
      <c r="NZO63" s="265"/>
      <c r="NZP63" s="265"/>
      <c r="NZQ63" s="265"/>
      <c r="NZR63" s="265"/>
      <c r="NZS63" s="265"/>
      <c r="NZT63" s="265"/>
      <c r="NZU63" s="265"/>
      <c r="NZV63" s="265"/>
      <c r="NZW63" s="265"/>
      <c r="NZX63" s="265"/>
      <c r="NZY63" s="265"/>
      <c r="NZZ63" s="265"/>
      <c r="OAA63" s="265"/>
      <c r="OAB63" s="265"/>
      <c r="OAC63" s="265"/>
      <c r="OAD63" s="265"/>
      <c r="OAE63" s="265"/>
      <c r="OAF63" s="265"/>
      <c r="OAG63" s="265"/>
      <c r="OAH63" s="265"/>
      <c r="OAI63" s="265"/>
      <c r="OAJ63" s="265"/>
      <c r="OAK63" s="265"/>
      <c r="OAL63" s="265"/>
      <c r="OAM63" s="265"/>
      <c r="OAN63" s="265"/>
      <c r="OAO63" s="265"/>
      <c r="OAP63" s="265"/>
      <c r="OAQ63" s="265"/>
      <c r="OAR63" s="265"/>
      <c r="OAS63" s="265"/>
      <c r="OAT63" s="265"/>
      <c r="OAU63" s="265"/>
      <c r="OAV63" s="265"/>
      <c r="OAW63" s="265"/>
      <c r="OAX63" s="265"/>
      <c r="OAY63" s="265"/>
      <c r="OAZ63" s="265"/>
      <c r="OBA63" s="265"/>
      <c r="OBB63" s="265"/>
      <c r="OBC63" s="265"/>
      <c r="OBD63" s="265"/>
      <c r="OBE63" s="265"/>
      <c r="OBF63" s="265"/>
      <c r="OBG63" s="265"/>
      <c r="OBH63" s="265"/>
      <c r="OBI63" s="265"/>
      <c r="OBJ63" s="265"/>
      <c r="OBK63" s="265"/>
      <c r="OBL63" s="265"/>
      <c r="OBM63" s="265"/>
      <c r="OBN63" s="265"/>
      <c r="OBO63" s="265"/>
      <c r="OBP63" s="265"/>
      <c r="OBQ63" s="265"/>
      <c r="OBR63" s="265"/>
      <c r="OBS63" s="265"/>
      <c r="OBT63" s="265"/>
      <c r="OBU63" s="265"/>
      <c r="OBV63" s="265"/>
      <c r="OBW63" s="265"/>
      <c r="OBX63" s="265"/>
      <c r="OBY63" s="265"/>
      <c r="OBZ63" s="265"/>
      <c r="OCA63" s="265"/>
      <c r="OCB63" s="265"/>
      <c r="OCC63" s="265"/>
      <c r="OCD63" s="265"/>
      <c r="OCE63" s="265"/>
      <c r="OCF63" s="265"/>
      <c r="OCG63" s="265"/>
      <c r="OCH63" s="265"/>
      <c r="OCI63" s="265"/>
      <c r="OCJ63" s="265"/>
      <c r="OCK63" s="265"/>
      <c r="OCL63" s="265"/>
      <c r="OCM63" s="265"/>
      <c r="OCN63" s="265"/>
      <c r="OCO63" s="265"/>
      <c r="OCP63" s="265"/>
      <c r="OCQ63" s="265"/>
      <c r="OCR63" s="265"/>
      <c r="OCS63" s="265"/>
      <c r="OCT63" s="265"/>
      <c r="OCU63" s="265"/>
      <c r="OCV63" s="265"/>
      <c r="OCW63" s="265"/>
      <c r="OCX63" s="265"/>
      <c r="OCY63" s="265"/>
      <c r="OCZ63" s="265"/>
      <c r="ODA63" s="265"/>
      <c r="ODB63" s="265"/>
      <c r="ODC63" s="265"/>
      <c r="ODD63" s="265"/>
      <c r="ODE63" s="265"/>
      <c r="ODF63" s="265"/>
      <c r="ODG63" s="265"/>
      <c r="ODH63" s="265"/>
      <c r="ODI63" s="265"/>
      <c r="ODJ63" s="265"/>
      <c r="ODK63" s="265"/>
      <c r="ODL63" s="265"/>
      <c r="ODM63" s="265"/>
      <c r="ODN63" s="265"/>
      <c r="ODO63" s="265"/>
      <c r="ODP63" s="265"/>
      <c r="ODQ63" s="265"/>
      <c r="ODR63" s="265"/>
      <c r="ODS63" s="265"/>
      <c r="ODT63" s="265"/>
      <c r="ODU63" s="265"/>
      <c r="ODV63" s="265"/>
      <c r="ODW63" s="265"/>
      <c r="ODX63" s="265"/>
      <c r="ODY63" s="265"/>
      <c r="ODZ63" s="265"/>
      <c r="OEA63" s="265"/>
      <c r="OEB63" s="265"/>
      <c r="OEC63" s="265"/>
      <c r="OED63" s="265"/>
      <c r="OEE63" s="265"/>
      <c r="OEF63" s="265"/>
      <c r="OEG63" s="265"/>
      <c r="OEH63" s="265"/>
      <c r="OEI63" s="265"/>
      <c r="OEJ63" s="265"/>
      <c r="OEK63" s="265"/>
      <c r="OEL63" s="265"/>
      <c r="OEM63" s="265"/>
      <c r="OEN63" s="265"/>
      <c r="OEO63" s="265"/>
      <c r="OEP63" s="265"/>
      <c r="OEQ63" s="265"/>
      <c r="OER63" s="265"/>
      <c r="OES63" s="265"/>
      <c r="OET63" s="265"/>
      <c r="OEU63" s="265"/>
      <c r="OEV63" s="265"/>
      <c r="OEW63" s="265"/>
      <c r="OEX63" s="265"/>
      <c r="OEY63" s="265"/>
      <c r="OEZ63" s="265"/>
      <c r="OFA63" s="265"/>
      <c r="OFB63" s="265"/>
      <c r="OFC63" s="265"/>
      <c r="OFD63" s="265"/>
      <c r="OFE63" s="265"/>
      <c r="OFF63" s="265"/>
      <c r="OFG63" s="265"/>
      <c r="OFH63" s="265"/>
      <c r="OFI63" s="265"/>
      <c r="OFJ63" s="265"/>
      <c r="OFK63" s="265"/>
      <c r="OFL63" s="265"/>
      <c r="OFM63" s="265"/>
      <c r="OFN63" s="265"/>
      <c r="OFO63" s="265"/>
      <c r="OFP63" s="265"/>
      <c r="OFQ63" s="265"/>
      <c r="OFR63" s="265"/>
      <c r="OFS63" s="265"/>
      <c r="OFT63" s="265"/>
      <c r="OFU63" s="265"/>
      <c r="OFV63" s="265"/>
      <c r="OFW63" s="265"/>
      <c r="OFX63" s="265"/>
      <c r="OFY63" s="265"/>
      <c r="OFZ63" s="265"/>
      <c r="OGA63" s="265"/>
      <c r="OGB63" s="265"/>
      <c r="OGC63" s="265"/>
      <c r="OGD63" s="265"/>
      <c r="OGE63" s="265"/>
      <c r="OGF63" s="265"/>
      <c r="OGG63" s="265"/>
      <c r="OGH63" s="265"/>
      <c r="OGI63" s="265"/>
      <c r="OGJ63" s="265"/>
      <c r="OGK63" s="265"/>
      <c r="OGL63" s="265"/>
      <c r="OGM63" s="265"/>
      <c r="OGN63" s="265"/>
      <c r="OGO63" s="265"/>
      <c r="OGP63" s="265"/>
      <c r="OGQ63" s="265"/>
      <c r="OGR63" s="265"/>
      <c r="OGS63" s="265"/>
      <c r="OGT63" s="265"/>
      <c r="OGU63" s="265"/>
      <c r="OGV63" s="265"/>
      <c r="OGW63" s="265"/>
      <c r="OGX63" s="265"/>
      <c r="OGY63" s="265"/>
      <c r="OGZ63" s="265"/>
      <c r="OHA63" s="265"/>
      <c r="OHB63" s="265"/>
      <c r="OHC63" s="265"/>
      <c r="OHD63" s="265"/>
      <c r="OHE63" s="265"/>
      <c r="OHF63" s="265"/>
      <c r="OHG63" s="265"/>
      <c r="OHH63" s="265"/>
      <c r="OHI63" s="265"/>
      <c r="OHJ63" s="265"/>
      <c r="OHK63" s="265"/>
      <c r="OHL63" s="265"/>
      <c r="OHM63" s="265"/>
      <c r="OHN63" s="265"/>
      <c r="OHO63" s="265"/>
      <c r="OHP63" s="265"/>
      <c r="OHQ63" s="265"/>
      <c r="OHR63" s="265"/>
      <c r="OHS63" s="265"/>
      <c r="OHT63" s="265"/>
      <c r="OHU63" s="265"/>
      <c r="OHV63" s="265"/>
      <c r="OHW63" s="265"/>
      <c r="OHX63" s="265"/>
      <c r="OHY63" s="265"/>
      <c r="OHZ63" s="265"/>
      <c r="OIA63" s="265"/>
      <c r="OIB63" s="265"/>
      <c r="OIC63" s="265"/>
      <c r="OID63" s="265"/>
      <c r="OIE63" s="265"/>
      <c r="OIF63" s="265"/>
      <c r="OIG63" s="265"/>
      <c r="OIH63" s="265"/>
      <c r="OII63" s="265"/>
      <c r="OIJ63" s="265"/>
      <c r="OIK63" s="265"/>
      <c r="OIL63" s="265"/>
      <c r="OIM63" s="265"/>
      <c r="OIN63" s="265"/>
      <c r="OIO63" s="265"/>
      <c r="OIP63" s="265"/>
      <c r="OIQ63" s="265"/>
      <c r="OIR63" s="265"/>
      <c r="OIS63" s="265"/>
      <c r="OIT63" s="265"/>
      <c r="OIU63" s="265"/>
      <c r="OIV63" s="265"/>
      <c r="OIW63" s="265"/>
      <c r="OIX63" s="265"/>
      <c r="OIY63" s="265"/>
      <c r="OIZ63" s="265"/>
      <c r="OJA63" s="265"/>
      <c r="OJB63" s="265"/>
      <c r="OJC63" s="265"/>
      <c r="OJD63" s="265"/>
      <c r="OJE63" s="265"/>
      <c r="OJF63" s="265"/>
      <c r="OJG63" s="265"/>
      <c r="OJH63" s="265"/>
      <c r="OJI63" s="265"/>
      <c r="OJJ63" s="265"/>
      <c r="OJK63" s="265"/>
      <c r="OJL63" s="265"/>
      <c r="OJM63" s="265"/>
      <c r="OJN63" s="265"/>
      <c r="OJO63" s="265"/>
      <c r="OJP63" s="265"/>
      <c r="OJQ63" s="265"/>
      <c r="OJR63" s="265"/>
      <c r="OJS63" s="265"/>
      <c r="OJT63" s="265"/>
      <c r="OJU63" s="265"/>
      <c r="OJV63" s="265"/>
      <c r="OJW63" s="265"/>
      <c r="OJX63" s="265"/>
      <c r="OJY63" s="265"/>
      <c r="OJZ63" s="265"/>
      <c r="OKA63" s="265"/>
      <c r="OKB63" s="265"/>
      <c r="OKC63" s="265"/>
      <c r="OKD63" s="265"/>
      <c r="OKE63" s="265"/>
      <c r="OKF63" s="265"/>
      <c r="OKG63" s="265"/>
      <c r="OKH63" s="265"/>
      <c r="OKI63" s="265"/>
      <c r="OKJ63" s="265"/>
      <c r="OKK63" s="265"/>
      <c r="OKL63" s="265"/>
      <c r="OKM63" s="265"/>
      <c r="OKN63" s="265"/>
      <c r="OKO63" s="265"/>
      <c r="OKP63" s="265"/>
      <c r="OKQ63" s="265"/>
      <c r="OKR63" s="265"/>
      <c r="OKS63" s="265"/>
      <c r="OKT63" s="265"/>
      <c r="OKU63" s="265"/>
      <c r="OKV63" s="265"/>
      <c r="OKW63" s="265"/>
      <c r="OKX63" s="265"/>
      <c r="OKY63" s="265"/>
      <c r="OKZ63" s="265"/>
      <c r="OLA63" s="265"/>
      <c r="OLB63" s="265"/>
      <c r="OLC63" s="265"/>
      <c r="OLD63" s="265"/>
      <c r="OLE63" s="265"/>
      <c r="OLF63" s="265"/>
      <c r="OLG63" s="265"/>
      <c r="OLH63" s="265"/>
      <c r="OLI63" s="265"/>
      <c r="OLJ63" s="265"/>
      <c r="OLK63" s="265"/>
      <c r="OLL63" s="265"/>
      <c r="OLM63" s="265"/>
      <c r="OLN63" s="265"/>
      <c r="OLO63" s="265"/>
      <c r="OLP63" s="265"/>
      <c r="OLQ63" s="265"/>
      <c r="OLR63" s="265"/>
      <c r="OLS63" s="265"/>
      <c r="OLT63" s="265"/>
      <c r="OLU63" s="265"/>
      <c r="OLV63" s="265"/>
      <c r="OLW63" s="265"/>
      <c r="OLX63" s="265"/>
      <c r="OLY63" s="265"/>
      <c r="OLZ63" s="265"/>
      <c r="OMA63" s="265"/>
      <c r="OMB63" s="265"/>
      <c r="OMC63" s="265"/>
      <c r="OMD63" s="265"/>
      <c r="OME63" s="265"/>
      <c r="OMF63" s="265"/>
      <c r="OMG63" s="265"/>
      <c r="OMH63" s="265"/>
      <c r="OMI63" s="265"/>
      <c r="OMJ63" s="265"/>
      <c r="OMK63" s="265"/>
      <c r="OML63" s="265"/>
      <c r="OMM63" s="265"/>
      <c r="OMN63" s="265"/>
      <c r="OMO63" s="265"/>
      <c r="OMP63" s="265"/>
      <c r="OMQ63" s="265"/>
      <c r="OMR63" s="265"/>
      <c r="OMS63" s="265"/>
      <c r="OMT63" s="265"/>
      <c r="OMU63" s="265"/>
      <c r="OMV63" s="265"/>
      <c r="OMW63" s="265"/>
      <c r="OMX63" s="265"/>
      <c r="OMY63" s="265"/>
      <c r="OMZ63" s="265"/>
      <c r="ONA63" s="265"/>
      <c r="ONB63" s="265"/>
      <c r="ONC63" s="265"/>
      <c r="OND63" s="265"/>
      <c r="ONE63" s="265"/>
      <c r="ONF63" s="265"/>
      <c r="ONG63" s="265"/>
      <c r="ONH63" s="265"/>
      <c r="ONI63" s="265"/>
      <c r="ONJ63" s="265"/>
      <c r="ONK63" s="265"/>
      <c r="ONL63" s="265"/>
      <c r="ONM63" s="265"/>
      <c r="ONN63" s="265"/>
      <c r="ONO63" s="265"/>
      <c r="ONP63" s="265"/>
      <c r="ONQ63" s="265"/>
      <c r="ONR63" s="265"/>
      <c r="ONS63" s="265"/>
      <c r="ONT63" s="265"/>
      <c r="ONU63" s="265"/>
      <c r="ONV63" s="265"/>
      <c r="ONW63" s="265"/>
      <c r="ONX63" s="265"/>
      <c r="ONY63" s="265"/>
      <c r="ONZ63" s="265"/>
      <c r="OOA63" s="265"/>
      <c r="OOB63" s="265"/>
      <c r="OOC63" s="265"/>
      <c r="OOD63" s="265"/>
      <c r="OOE63" s="265"/>
      <c r="OOF63" s="265"/>
      <c r="OOG63" s="265"/>
      <c r="OOH63" s="265"/>
      <c r="OOI63" s="265"/>
      <c r="OOJ63" s="265"/>
      <c r="OOK63" s="265"/>
      <c r="OOL63" s="265"/>
      <c r="OOM63" s="265"/>
      <c r="OON63" s="265"/>
      <c r="OOO63" s="265"/>
      <c r="OOP63" s="265"/>
      <c r="OOQ63" s="265"/>
      <c r="OOR63" s="265"/>
      <c r="OOS63" s="265"/>
      <c r="OOT63" s="265"/>
      <c r="OOU63" s="265"/>
      <c r="OOV63" s="265"/>
      <c r="OOW63" s="265"/>
      <c r="OOX63" s="265"/>
      <c r="OOY63" s="265"/>
      <c r="OOZ63" s="265"/>
      <c r="OPA63" s="265"/>
      <c r="OPB63" s="265"/>
      <c r="OPC63" s="265"/>
      <c r="OPD63" s="265"/>
      <c r="OPE63" s="265"/>
      <c r="OPF63" s="265"/>
      <c r="OPG63" s="265"/>
      <c r="OPH63" s="265"/>
      <c r="OPI63" s="265"/>
      <c r="OPJ63" s="265"/>
      <c r="OPK63" s="265"/>
      <c r="OPL63" s="265"/>
      <c r="OPM63" s="265"/>
      <c r="OPN63" s="265"/>
      <c r="OPO63" s="265"/>
      <c r="OPP63" s="265"/>
      <c r="OPQ63" s="265"/>
      <c r="OPR63" s="265"/>
      <c r="OPS63" s="265"/>
      <c r="OPT63" s="265"/>
      <c r="OPU63" s="265"/>
      <c r="OPV63" s="265"/>
      <c r="OPW63" s="265"/>
      <c r="OPX63" s="265"/>
      <c r="OPY63" s="265"/>
      <c r="OPZ63" s="265"/>
      <c r="OQA63" s="265"/>
      <c r="OQB63" s="265"/>
      <c r="OQC63" s="265"/>
      <c r="OQD63" s="265"/>
      <c r="OQE63" s="265"/>
      <c r="OQF63" s="265"/>
      <c r="OQG63" s="265"/>
      <c r="OQH63" s="265"/>
      <c r="OQI63" s="265"/>
      <c r="OQJ63" s="265"/>
      <c r="OQK63" s="265"/>
      <c r="OQL63" s="265"/>
      <c r="OQM63" s="265"/>
      <c r="OQN63" s="265"/>
      <c r="OQO63" s="265"/>
      <c r="OQP63" s="265"/>
      <c r="OQQ63" s="265"/>
      <c r="OQR63" s="265"/>
      <c r="OQS63" s="265"/>
      <c r="OQT63" s="265"/>
      <c r="OQU63" s="265"/>
      <c r="OQV63" s="265"/>
      <c r="OQW63" s="265"/>
      <c r="OQX63" s="265"/>
      <c r="OQY63" s="265"/>
      <c r="OQZ63" s="265"/>
      <c r="ORA63" s="265"/>
      <c r="ORB63" s="265"/>
      <c r="ORC63" s="265"/>
      <c r="ORD63" s="265"/>
      <c r="ORE63" s="265"/>
      <c r="ORF63" s="265"/>
      <c r="ORG63" s="265"/>
      <c r="ORH63" s="265"/>
      <c r="ORI63" s="265"/>
      <c r="ORJ63" s="265"/>
      <c r="ORK63" s="265"/>
      <c r="ORL63" s="265"/>
      <c r="ORM63" s="265"/>
      <c r="ORN63" s="265"/>
      <c r="ORO63" s="265"/>
      <c r="ORP63" s="265"/>
      <c r="ORQ63" s="265"/>
      <c r="ORR63" s="265"/>
      <c r="ORS63" s="265"/>
      <c r="ORT63" s="265"/>
      <c r="ORU63" s="265"/>
      <c r="ORV63" s="265"/>
      <c r="ORW63" s="265"/>
      <c r="ORX63" s="265"/>
      <c r="ORY63" s="265"/>
      <c r="ORZ63" s="265"/>
      <c r="OSA63" s="265"/>
      <c r="OSB63" s="265"/>
      <c r="OSC63" s="265"/>
      <c r="OSD63" s="265"/>
      <c r="OSE63" s="265"/>
      <c r="OSF63" s="265"/>
      <c r="OSG63" s="265"/>
      <c r="OSH63" s="265"/>
      <c r="OSI63" s="265"/>
      <c r="OSJ63" s="265"/>
      <c r="OSK63" s="265"/>
      <c r="OSL63" s="265"/>
      <c r="OSM63" s="265"/>
      <c r="OSN63" s="265"/>
      <c r="OSO63" s="265"/>
      <c r="OSP63" s="265"/>
      <c r="OSQ63" s="265"/>
      <c r="OSR63" s="265"/>
      <c r="OSS63" s="265"/>
      <c r="OST63" s="265"/>
      <c r="OSU63" s="265"/>
      <c r="OSV63" s="265"/>
      <c r="OSW63" s="265"/>
      <c r="OSX63" s="265"/>
      <c r="OSY63" s="265"/>
      <c r="OSZ63" s="265"/>
      <c r="OTA63" s="265"/>
      <c r="OTB63" s="265"/>
      <c r="OTC63" s="265"/>
      <c r="OTD63" s="265"/>
      <c r="OTE63" s="265"/>
      <c r="OTF63" s="265"/>
      <c r="OTG63" s="265"/>
      <c r="OTH63" s="265"/>
      <c r="OTI63" s="265"/>
      <c r="OTJ63" s="265"/>
      <c r="OTK63" s="265"/>
      <c r="OTL63" s="265"/>
      <c r="OTM63" s="265"/>
      <c r="OTN63" s="265"/>
      <c r="OTO63" s="265"/>
      <c r="OTP63" s="265"/>
      <c r="OTQ63" s="265"/>
      <c r="OTR63" s="265"/>
      <c r="OTS63" s="265"/>
      <c r="OTT63" s="265"/>
      <c r="OTU63" s="265"/>
      <c r="OTV63" s="265"/>
      <c r="OTW63" s="265"/>
      <c r="OTX63" s="265"/>
      <c r="OTY63" s="265"/>
      <c r="OTZ63" s="265"/>
      <c r="OUA63" s="265"/>
      <c r="OUB63" s="265"/>
      <c r="OUC63" s="265"/>
      <c r="OUD63" s="265"/>
      <c r="OUE63" s="265"/>
      <c r="OUF63" s="265"/>
      <c r="OUG63" s="265"/>
      <c r="OUH63" s="265"/>
      <c r="OUI63" s="265"/>
      <c r="OUJ63" s="265"/>
      <c r="OUK63" s="265"/>
      <c r="OUL63" s="265"/>
      <c r="OUM63" s="265"/>
      <c r="OUN63" s="265"/>
      <c r="OUO63" s="265"/>
      <c r="OUP63" s="265"/>
      <c r="OUQ63" s="265"/>
      <c r="OUR63" s="265"/>
      <c r="OUS63" s="265"/>
      <c r="OUT63" s="265"/>
      <c r="OUU63" s="265"/>
      <c r="OUV63" s="265"/>
      <c r="OUW63" s="265"/>
      <c r="OUX63" s="265"/>
      <c r="OUY63" s="265"/>
      <c r="OUZ63" s="265"/>
      <c r="OVA63" s="265"/>
      <c r="OVB63" s="265"/>
      <c r="OVC63" s="265"/>
      <c r="OVD63" s="265"/>
      <c r="OVE63" s="265"/>
      <c r="OVF63" s="265"/>
      <c r="OVG63" s="265"/>
      <c r="OVH63" s="265"/>
      <c r="OVI63" s="265"/>
      <c r="OVJ63" s="265"/>
      <c r="OVK63" s="265"/>
      <c r="OVL63" s="265"/>
      <c r="OVM63" s="265"/>
      <c r="OVN63" s="265"/>
      <c r="OVO63" s="265"/>
      <c r="OVP63" s="265"/>
      <c r="OVQ63" s="265"/>
      <c r="OVR63" s="265"/>
      <c r="OVS63" s="265"/>
      <c r="OVT63" s="265"/>
      <c r="OVU63" s="265"/>
      <c r="OVV63" s="265"/>
      <c r="OVW63" s="265"/>
      <c r="OVX63" s="265"/>
      <c r="OVY63" s="265"/>
      <c r="OVZ63" s="265"/>
      <c r="OWA63" s="265"/>
      <c r="OWB63" s="265"/>
      <c r="OWC63" s="265"/>
      <c r="OWD63" s="265"/>
      <c r="OWE63" s="265"/>
      <c r="OWF63" s="265"/>
      <c r="OWG63" s="265"/>
      <c r="OWH63" s="265"/>
      <c r="OWI63" s="265"/>
      <c r="OWJ63" s="265"/>
      <c r="OWK63" s="265"/>
      <c r="OWL63" s="265"/>
      <c r="OWM63" s="265"/>
      <c r="OWN63" s="265"/>
      <c r="OWO63" s="265"/>
      <c r="OWP63" s="265"/>
      <c r="OWQ63" s="265"/>
      <c r="OWR63" s="265"/>
      <c r="OWS63" s="265"/>
      <c r="OWT63" s="265"/>
      <c r="OWU63" s="265"/>
      <c r="OWV63" s="265"/>
      <c r="OWW63" s="265"/>
      <c r="OWX63" s="265"/>
      <c r="OWY63" s="265"/>
      <c r="OWZ63" s="265"/>
      <c r="OXA63" s="265"/>
      <c r="OXB63" s="265"/>
      <c r="OXC63" s="265"/>
      <c r="OXD63" s="265"/>
      <c r="OXE63" s="265"/>
      <c r="OXF63" s="265"/>
      <c r="OXG63" s="265"/>
      <c r="OXH63" s="265"/>
      <c r="OXI63" s="265"/>
      <c r="OXJ63" s="265"/>
      <c r="OXK63" s="265"/>
      <c r="OXL63" s="265"/>
      <c r="OXM63" s="265"/>
      <c r="OXN63" s="265"/>
      <c r="OXO63" s="265"/>
      <c r="OXP63" s="265"/>
      <c r="OXQ63" s="265"/>
      <c r="OXR63" s="265"/>
      <c r="OXS63" s="265"/>
      <c r="OXT63" s="265"/>
      <c r="OXU63" s="265"/>
      <c r="OXV63" s="265"/>
      <c r="OXW63" s="265"/>
      <c r="OXX63" s="265"/>
      <c r="OXY63" s="265"/>
      <c r="OXZ63" s="265"/>
      <c r="OYA63" s="265"/>
      <c r="OYB63" s="265"/>
      <c r="OYC63" s="265"/>
      <c r="OYD63" s="265"/>
      <c r="OYE63" s="265"/>
      <c r="OYF63" s="265"/>
      <c r="OYG63" s="265"/>
      <c r="OYH63" s="265"/>
      <c r="OYI63" s="265"/>
      <c r="OYJ63" s="265"/>
      <c r="OYK63" s="265"/>
      <c r="OYL63" s="265"/>
      <c r="OYM63" s="265"/>
      <c r="OYN63" s="265"/>
      <c r="OYO63" s="265"/>
      <c r="OYP63" s="265"/>
      <c r="OYQ63" s="265"/>
      <c r="OYR63" s="265"/>
      <c r="OYS63" s="265"/>
      <c r="OYT63" s="265"/>
      <c r="OYU63" s="265"/>
      <c r="OYV63" s="265"/>
      <c r="OYW63" s="265"/>
      <c r="OYX63" s="265"/>
      <c r="OYY63" s="265"/>
      <c r="OYZ63" s="265"/>
      <c r="OZA63" s="265"/>
      <c r="OZB63" s="265"/>
      <c r="OZC63" s="265"/>
      <c r="OZD63" s="265"/>
      <c r="OZE63" s="265"/>
      <c r="OZF63" s="265"/>
      <c r="OZG63" s="265"/>
      <c r="OZH63" s="265"/>
      <c r="OZI63" s="265"/>
      <c r="OZJ63" s="265"/>
      <c r="OZK63" s="265"/>
      <c r="OZL63" s="265"/>
      <c r="OZM63" s="265"/>
      <c r="OZN63" s="265"/>
      <c r="OZO63" s="265"/>
      <c r="OZP63" s="265"/>
      <c r="OZQ63" s="265"/>
      <c r="OZR63" s="265"/>
      <c r="OZS63" s="265"/>
      <c r="OZT63" s="265"/>
      <c r="OZU63" s="265"/>
      <c r="OZV63" s="265"/>
      <c r="OZW63" s="265"/>
      <c r="OZX63" s="265"/>
      <c r="OZY63" s="265"/>
      <c r="OZZ63" s="265"/>
      <c r="PAA63" s="265"/>
      <c r="PAB63" s="265"/>
      <c r="PAC63" s="265"/>
      <c r="PAD63" s="265"/>
      <c r="PAE63" s="265"/>
      <c r="PAF63" s="265"/>
      <c r="PAG63" s="265"/>
      <c r="PAH63" s="265"/>
      <c r="PAI63" s="265"/>
      <c r="PAJ63" s="265"/>
      <c r="PAK63" s="265"/>
      <c r="PAL63" s="265"/>
      <c r="PAM63" s="265"/>
      <c r="PAN63" s="265"/>
      <c r="PAO63" s="265"/>
      <c r="PAP63" s="265"/>
      <c r="PAQ63" s="265"/>
      <c r="PAR63" s="265"/>
      <c r="PAS63" s="265"/>
      <c r="PAT63" s="265"/>
      <c r="PAU63" s="265"/>
      <c r="PAV63" s="265"/>
      <c r="PAW63" s="265"/>
      <c r="PAX63" s="265"/>
      <c r="PAY63" s="265"/>
      <c r="PAZ63" s="265"/>
      <c r="PBA63" s="265"/>
      <c r="PBB63" s="265"/>
      <c r="PBC63" s="265"/>
      <c r="PBD63" s="265"/>
      <c r="PBE63" s="265"/>
      <c r="PBF63" s="265"/>
      <c r="PBG63" s="265"/>
      <c r="PBH63" s="265"/>
      <c r="PBI63" s="265"/>
      <c r="PBJ63" s="265"/>
      <c r="PBK63" s="265"/>
      <c r="PBL63" s="265"/>
      <c r="PBM63" s="265"/>
      <c r="PBN63" s="265"/>
      <c r="PBO63" s="265"/>
      <c r="PBP63" s="265"/>
      <c r="PBQ63" s="265"/>
      <c r="PBR63" s="265"/>
      <c r="PBS63" s="265"/>
      <c r="PBT63" s="265"/>
      <c r="PBU63" s="265"/>
      <c r="PBV63" s="265"/>
      <c r="PBW63" s="265"/>
      <c r="PBX63" s="265"/>
      <c r="PBY63" s="265"/>
      <c r="PBZ63" s="265"/>
      <c r="PCA63" s="265"/>
      <c r="PCB63" s="265"/>
      <c r="PCC63" s="265"/>
      <c r="PCD63" s="265"/>
      <c r="PCE63" s="265"/>
      <c r="PCF63" s="265"/>
      <c r="PCG63" s="265"/>
      <c r="PCH63" s="265"/>
      <c r="PCI63" s="265"/>
      <c r="PCJ63" s="265"/>
      <c r="PCK63" s="265"/>
      <c r="PCL63" s="265"/>
      <c r="PCM63" s="265"/>
      <c r="PCN63" s="265"/>
      <c r="PCO63" s="265"/>
      <c r="PCP63" s="265"/>
      <c r="PCQ63" s="265"/>
      <c r="PCR63" s="265"/>
      <c r="PCS63" s="265"/>
      <c r="PCT63" s="265"/>
      <c r="PCU63" s="265"/>
      <c r="PCV63" s="265"/>
      <c r="PCW63" s="265"/>
      <c r="PCX63" s="265"/>
      <c r="PCY63" s="265"/>
      <c r="PCZ63" s="265"/>
      <c r="PDA63" s="265"/>
      <c r="PDB63" s="265"/>
      <c r="PDC63" s="265"/>
      <c r="PDD63" s="265"/>
      <c r="PDE63" s="265"/>
      <c r="PDF63" s="265"/>
      <c r="PDG63" s="265"/>
      <c r="PDH63" s="265"/>
      <c r="PDI63" s="265"/>
      <c r="PDJ63" s="265"/>
      <c r="PDK63" s="265"/>
      <c r="PDL63" s="265"/>
      <c r="PDM63" s="265"/>
      <c r="PDN63" s="265"/>
      <c r="PDO63" s="265"/>
      <c r="PDP63" s="265"/>
      <c r="PDQ63" s="265"/>
      <c r="PDR63" s="265"/>
      <c r="PDS63" s="265"/>
      <c r="PDT63" s="265"/>
      <c r="PDU63" s="265"/>
      <c r="PDV63" s="265"/>
      <c r="PDW63" s="265"/>
      <c r="PDX63" s="265"/>
      <c r="PDY63" s="265"/>
      <c r="PDZ63" s="265"/>
      <c r="PEA63" s="265"/>
      <c r="PEB63" s="265"/>
      <c r="PEC63" s="265"/>
      <c r="PED63" s="265"/>
      <c r="PEE63" s="265"/>
      <c r="PEF63" s="265"/>
      <c r="PEG63" s="265"/>
      <c r="PEH63" s="265"/>
      <c r="PEI63" s="265"/>
      <c r="PEJ63" s="265"/>
      <c r="PEK63" s="265"/>
      <c r="PEL63" s="265"/>
      <c r="PEM63" s="265"/>
      <c r="PEN63" s="265"/>
      <c r="PEO63" s="265"/>
      <c r="PEP63" s="265"/>
      <c r="PEQ63" s="265"/>
      <c r="PER63" s="265"/>
      <c r="PES63" s="265"/>
      <c r="PET63" s="265"/>
      <c r="PEU63" s="265"/>
      <c r="PEV63" s="265"/>
      <c r="PEW63" s="265"/>
      <c r="PEX63" s="265"/>
      <c r="PEY63" s="265"/>
      <c r="PEZ63" s="265"/>
      <c r="PFA63" s="265"/>
      <c r="PFB63" s="265"/>
      <c r="PFC63" s="265"/>
      <c r="PFD63" s="265"/>
      <c r="PFE63" s="265"/>
      <c r="PFF63" s="265"/>
      <c r="PFG63" s="265"/>
      <c r="PFH63" s="265"/>
      <c r="PFI63" s="265"/>
      <c r="PFJ63" s="265"/>
      <c r="PFK63" s="265"/>
      <c r="PFL63" s="265"/>
      <c r="PFM63" s="265"/>
      <c r="PFN63" s="265"/>
      <c r="PFO63" s="265"/>
      <c r="PFP63" s="265"/>
      <c r="PFQ63" s="265"/>
      <c r="PFR63" s="265"/>
      <c r="PFS63" s="265"/>
      <c r="PFT63" s="265"/>
      <c r="PFU63" s="265"/>
      <c r="PFV63" s="265"/>
      <c r="PFW63" s="265"/>
      <c r="PFX63" s="265"/>
      <c r="PFY63" s="265"/>
      <c r="PFZ63" s="265"/>
      <c r="PGA63" s="265"/>
      <c r="PGB63" s="265"/>
      <c r="PGC63" s="265"/>
      <c r="PGD63" s="265"/>
      <c r="PGE63" s="265"/>
      <c r="PGF63" s="265"/>
      <c r="PGG63" s="265"/>
      <c r="PGH63" s="265"/>
      <c r="PGI63" s="265"/>
      <c r="PGJ63" s="265"/>
      <c r="PGK63" s="265"/>
      <c r="PGL63" s="265"/>
      <c r="PGM63" s="265"/>
      <c r="PGN63" s="265"/>
      <c r="PGO63" s="265"/>
      <c r="PGP63" s="265"/>
      <c r="PGQ63" s="265"/>
      <c r="PGR63" s="265"/>
      <c r="PGS63" s="265"/>
      <c r="PGT63" s="265"/>
      <c r="PGU63" s="265"/>
      <c r="PGV63" s="265"/>
      <c r="PGW63" s="265"/>
      <c r="PGX63" s="265"/>
      <c r="PGY63" s="265"/>
      <c r="PGZ63" s="265"/>
      <c r="PHA63" s="265"/>
      <c r="PHB63" s="265"/>
      <c r="PHC63" s="265"/>
      <c r="PHD63" s="265"/>
      <c r="PHE63" s="265"/>
      <c r="PHF63" s="265"/>
      <c r="PHG63" s="265"/>
      <c r="PHH63" s="265"/>
      <c r="PHI63" s="265"/>
      <c r="PHJ63" s="265"/>
      <c r="PHK63" s="265"/>
      <c r="PHL63" s="265"/>
      <c r="PHM63" s="265"/>
      <c r="PHN63" s="265"/>
      <c r="PHO63" s="265"/>
      <c r="PHP63" s="265"/>
      <c r="PHQ63" s="265"/>
      <c r="PHR63" s="265"/>
      <c r="PHS63" s="265"/>
      <c r="PHT63" s="265"/>
      <c r="PHU63" s="265"/>
      <c r="PHV63" s="265"/>
      <c r="PHW63" s="265"/>
      <c r="PHX63" s="265"/>
      <c r="PHY63" s="265"/>
      <c r="PHZ63" s="265"/>
      <c r="PIA63" s="265"/>
      <c r="PIB63" s="265"/>
      <c r="PIC63" s="265"/>
      <c r="PID63" s="265"/>
      <c r="PIE63" s="265"/>
      <c r="PIF63" s="265"/>
      <c r="PIG63" s="265"/>
      <c r="PIH63" s="265"/>
      <c r="PII63" s="265"/>
      <c r="PIJ63" s="265"/>
      <c r="PIK63" s="265"/>
      <c r="PIL63" s="265"/>
      <c r="PIM63" s="265"/>
      <c r="PIN63" s="265"/>
      <c r="PIO63" s="265"/>
      <c r="PIP63" s="265"/>
      <c r="PIQ63" s="265"/>
      <c r="PIR63" s="265"/>
      <c r="PIS63" s="265"/>
      <c r="PIT63" s="265"/>
      <c r="PIU63" s="265"/>
      <c r="PIV63" s="265"/>
      <c r="PIW63" s="265"/>
      <c r="PIX63" s="265"/>
      <c r="PIY63" s="265"/>
      <c r="PIZ63" s="265"/>
      <c r="PJA63" s="265"/>
      <c r="PJB63" s="265"/>
      <c r="PJC63" s="265"/>
      <c r="PJD63" s="265"/>
      <c r="PJE63" s="265"/>
      <c r="PJF63" s="265"/>
      <c r="PJG63" s="265"/>
      <c r="PJH63" s="265"/>
      <c r="PJI63" s="265"/>
      <c r="PJJ63" s="265"/>
      <c r="PJK63" s="265"/>
      <c r="PJL63" s="265"/>
      <c r="PJM63" s="265"/>
      <c r="PJN63" s="265"/>
      <c r="PJO63" s="265"/>
      <c r="PJP63" s="265"/>
      <c r="PJQ63" s="265"/>
      <c r="PJR63" s="265"/>
      <c r="PJS63" s="265"/>
      <c r="PJT63" s="265"/>
      <c r="PJU63" s="265"/>
      <c r="PJV63" s="265"/>
      <c r="PJW63" s="265"/>
      <c r="PJX63" s="265"/>
      <c r="PJY63" s="265"/>
      <c r="PJZ63" s="265"/>
      <c r="PKA63" s="265"/>
      <c r="PKB63" s="265"/>
      <c r="PKC63" s="265"/>
      <c r="PKD63" s="265"/>
      <c r="PKE63" s="265"/>
      <c r="PKF63" s="265"/>
      <c r="PKG63" s="265"/>
      <c r="PKH63" s="265"/>
      <c r="PKI63" s="265"/>
      <c r="PKJ63" s="265"/>
      <c r="PKK63" s="265"/>
      <c r="PKL63" s="265"/>
      <c r="PKM63" s="265"/>
      <c r="PKN63" s="265"/>
      <c r="PKO63" s="265"/>
      <c r="PKP63" s="265"/>
      <c r="PKQ63" s="265"/>
      <c r="PKR63" s="265"/>
      <c r="PKS63" s="265"/>
      <c r="PKT63" s="265"/>
      <c r="PKU63" s="265"/>
      <c r="PKV63" s="265"/>
      <c r="PKW63" s="265"/>
      <c r="PKX63" s="265"/>
      <c r="PKY63" s="265"/>
      <c r="PKZ63" s="265"/>
      <c r="PLA63" s="265"/>
      <c r="PLB63" s="265"/>
      <c r="PLC63" s="265"/>
      <c r="PLD63" s="265"/>
      <c r="PLE63" s="265"/>
      <c r="PLF63" s="265"/>
      <c r="PLG63" s="265"/>
      <c r="PLH63" s="265"/>
      <c r="PLI63" s="265"/>
      <c r="PLJ63" s="265"/>
      <c r="PLK63" s="265"/>
      <c r="PLL63" s="265"/>
      <c r="PLM63" s="265"/>
      <c r="PLN63" s="265"/>
      <c r="PLO63" s="265"/>
      <c r="PLP63" s="265"/>
      <c r="PLQ63" s="265"/>
      <c r="PLR63" s="265"/>
      <c r="PLS63" s="265"/>
      <c r="PLT63" s="265"/>
      <c r="PLU63" s="265"/>
      <c r="PLV63" s="265"/>
      <c r="PLW63" s="265"/>
      <c r="PLX63" s="265"/>
      <c r="PLY63" s="265"/>
      <c r="PLZ63" s="265"/>
      <c r="PMA63" s="265"/>
      <c r="PMB63" s="265"/>
      <c r="PMC63" s="265"/>
      <c r="PMD63" s="265"/>
      <c r="PME63" s="265"/>
      <c r="PMF63" s="265"/>
      <c r="PMG63" s="265"/>
      <c r="PMH63" s="265"/>
      <c r="PMI63" s="265"/>
      <c r="PMJ63" s="265"/>
      <c r="PMK63" s="265"/>
      <c r="PML63" s="265"/>
      <c r="PMM63" s="265"/>
      <c r="PMN63" s="265"/>
      <c r="PMO63" s="265"/>
      <c r="PMP63" s="265"/>
      <c r="PMQ63" s="265"/>
      <c r="PMR63" s="265"/>
      <c r="PMS63" s="265"/>
      <c r="PMT63" s="265"/>
      <c r="PMU63" s="265"/>
      <c r="PMV63" s="265"/>
      <c r="PMW63" s="265"/>
      <c r="PMX63" s="265"/>
      <c r="PMY63" s="265"/>
      <c r="PMZ63" s="265"/>
      <c r="PNA63" s="265"/>
      <c r="PNB63" s="265"/>
      <c r="PNC63" s="265"/>
      <c r="PND63" s="265"/>
      <c r="PNE63" s="265"/>
      <c r="PNF63" s="265"/>
      <c r="PNG63" s="265"/>
      <c r="PNH63" s="265"/>
      <c r="PNI63" s="265"/>
      <c r="PNJ63" s="265"/>
      <c r="PNK63" s="265"/>
      <c r="PNL63" s="265"/>
      <c r="PNM63" s="265"/>
      <c r="PNN63" s="265"/>
      <c r="PNO63" s="265"/>
      <c r="PNP63" s="265"/>
      <c r="PNQ63" s="265"/>
      <c r="PNR63" s="265"/>
      <c r="PNS63" s="265"/>
      <c r="PNT63" s="265"/>
      <c r="PNU63" s="265"/>
      <c r="PNV63" s="265"/>
      <c r="PNW63" s="265"/>
      <c r="PNX63" s="265"/>
      <c r="PNY63" s="265"/>
      <c r="PNZ63" s="265"/>
      <c r="POA63" s="265"/>
      <c r="POB63" s="265"/>
      <c r="POC63" s="265"/>
      <c r="POD63" s="265"/>
      <c r="POE63" s="265"/>
      <c r="POF63" s="265"/>
      <c r="POG63" s="265"/>
      <c r="POH63" s="265"/>
      <c r="POI63" s="265"/>
      <c r="POJ63" s="265"/>
      <c r="POK63" s="265"/>
      <c r="POL63" s="265"/>
      <c r="POM63" s="265"/>
      <c r="PON63" s="265"/>
      <c r="POO63" s="265"/>
      <c r="POP63" s="265"/>
      <c r="POQ63" s="265"/>
      <c r="POR63" s="265"/>
      <c r="POS63" s="265"/>
      <c r="POT63" s="265"/>
      <c r="POU63" s="265"/>
      <c r="POV63" s="265"/>
      <c r="POW63" s="265"/>
      <c r="POX63" s="265"/>
      <c r="POY63" s="265"/>
      <c r="POZ63" s="265"/>
      <c r="PPA63" s="265"/>
      <c r="PPB63" s="265"/>
      <c r="PPC63" s="265"/>
      <c r="PPD63" s="265"/>
      <c r="PPE63" s="265"/>
      <c r="PPF63" s="265"/>
      <c r="PPG63" s="265"/>
      <c r="PPH63" s="265"/>
      <c r="PPI63" s="265"/>
      <c r="PPJ63" s="265"/>
      <c r="PPK63" s="265"/>
      <c r="PPL63" s="265"/>
      <c r="PPM63" s="265"/>
      <c r="PPN63" s="265"/>
      <c r="PPO63" s="265"/>
      <c r="PPP63" s="265"/>
      <c r="PPQ63" s="265"/>
      <c r="PPR63" s="265"/>
      <c r="PPS63" s="265"/>
      <c r="PPT63" s="265"/>
      <c r="PPU63" s="265"/>
      <c r="PPV63" s="265"/>
      <c r="PPW63" s="265"/>
      <c r="PPX63" s="265"/>
      <c r="PPY63" s="265"/>
      <c r="PPZ63" s="265"/>
      <c r="PQA63" s="265"/>
      <c r="PQB63" s="265"/>
      <c r="PQC63" s="265"/>
      <c r="PQD63" s="265"/>
      <c r="PQE63" s="265"/>
      <c r="PQF63" s="265"/>
      <c r="PQG63" s="265"/>
      <c r="PQH63" s="265"/>
      <c r="PQI63" s="265"/>
      <c r="PQJ63" s="265"/>
      <c r="PQK63" s="265"/>
      <c r="PQL63" s="265"/>
      <c r="PQM63" s="265"/>
      <c r="PQN63" s="265"/>
      <c r="PQO63" s="265"/>
      <c r="PQP63" s="265"/>
      <c r="PQQ63" s="265"/>
      <c r="PQR63" s="265"/>
      <c r="PQS63" s="265"/>
      <c r="PQT63" s="265"/>
      <c r="PQU63" s="265"/>
      <c r="PQV63" s="265"/>
      <c r="PQW63" s="265"/>
      <c r="PQX63" s="265"/>
      <c r="PQY63" s="265"/>
      <c r="PQZ63" s="265"/>
      <c r="PRA63" s="265"/>
      <c r="PRB63" s="265"/>
      <c r="PRC63" s="265"/>
      <c r="PRD63" s="265"/>
      <c r="PRE63" s="265"/>
      <c r="PRF63" s="265"/>
      <c r="PRG63" s="265"/>
      <c r="PRH63" s="265"/>
      <c r="PRI63" s="265"/>
      <c r="PRJ63" s="265"/>
      <c r="PRK63" s="265"/>
      <c r="PRL63" s="265"/>
      <c r="PRM63" s="265"/>
      <c r="PRN63" s="265"/>
      <c r="PRO63" s="265"/>
      <c r="PRP63" s="265"/>
      <c r="PRQ63" s="265"/>
      <c r="PRR63" s="265"/>
      <c r="PRS63" s="265"/>
      <c r="PRT63" s="265"/>
      <c r="PRU63" s="265"/>
      <c r="PRV63" s="265"/>
      <c r="PRW63" s="265"/>
      <c r="PRX63" s="265"/>
      <c r="PRY63" s="265"/>
      <c r="PRZ63" s="265"/>
      <c r="PSA63" s="265"/>
      <c r="PSB63" s="265"/>
      <c r="PSC63" s="265"/>
      <c r="PSD63" s="265"/>
      <c r="PSE63" s="265"/>
      <c r="PSF63" s="265"/>
      <c r="PSG63" s="265"/>
      <c r="PSH63" s="265"/>
      <c r="PSI63" s="265"/>
      <c r="PSJ63" s="265"/>
      <c r="PSK63" s="265"/>
      <c r="PSL63" s="265"/>
      <c r="PSM63" s="265"/>
      <c r="PSN63" s="265"/>
      <c r="PSO63" s="265"/>
      <c r="PSP63" s="265"/>
      <c r="PSQ63" s="265"/>
      <c r="PSR63" s="265"/>
      <c r="PSS63" s="265"/>
      <c r="PST63" s="265"/>
      <c r="PSU63" s="265"/>
      <c r="PSV63" s="265"/>
      <c r="PSW63" s="265"/>
      <c r="PSX63" s="265"/>
      <c r="PSY63" s="265"/>
      <c r="PSZ63" s="265"/>
      <c r="PTA63" s="265"/>
      <c r="PTB63" s="265"/>
      <c r="PTC63" s="265"/>
      <c r="PTD63" s="265"/>
      <c r="PTE63" s="265"/>
      <c r="PTF63" s="265"/>
      <c r="PTG63" s="265"/>
      <c r="PTH63" s="265"/>
      <c r="PTI63" s="265"/>
      <c r="PTJ63" s="265"/>
      <c r="PTK63" s="265"/>
      <c r="PTL63" s="265"/>
      <c r="PTM63" s="265"/>
      <c r="PTN63" s="265"/>
      <c r="PTO63" s="265"/>
      <c r="PTP63" s="265"/>
      <c r="PTQ63" s="265"/>
      <c r="PTR63" s="265"/>
      <c r="PTS63" s="265"/>
      <c r="PTT63" s="265"/>
      <c r="PTU63" s="265"/>
      <c r="PTV63" s="265"/>
      <c r="PTW63" s="265"/>
      <c r="PTX63" s="265"/>
      <c r="PTY63" s="265"/>
      <c r="PTZ63" s="265"/>
      <c r="PUA63" s="265"/>
      <c r="PUB63" s="265"/>
      <c r="PUC63" s="265"/>
      <c r="PUD63" s="265"/>
      <c r="PUE63" s="265"/>
      <c r="PUF63" s="265"/>
      <c r="PUG63" s="265"/>
      <c r="PUH63" s="265"/>
      <c r="PUI63" s="265"/>
      <c r="PUJ63" s="265"/>
      <c r="PUK63" s="265"/>
      <c r="PUL63" s="265"/>
      <c r="PUM63" s="265"/>
      <c r="PUN63" s="265"/>
      <c r="PUO63" s="265"/>
      <c r="PUP63" s="265"/>
      <c r="PUQ63" s="265"/>
      <c r="PUR63" s="265"/>
      <c r="PUS63" s="265"/>
      <c r="PUT63" s="265"/>
      <c r="PUU63" s="265"/>
      <c r="PUV63" s="265"/>
      <c r="PUW63" s="265"/>
      <c r="PUX63" s="265"/>
      <c r="PUY63" s="265"/>
      <c r="PUZ63" s="265"/>
      <c r="PVA63" s="265"/>
      <c r="PVB63" s="265"/>
      <c r="PVC63" s="265"/>
      <c r="PVD63" s="265"/>
      <c r="PVE63" s="265"/>
      <c r="PVF63" s="265"/>
      <c r="PVG63" s="265"/>
      <c r="PVH63" s="265"/>
      <c r="PVI63" s="265"/>
      <c r="PVJ63" s="265"/>
      <c r="PVK63" s="265"/>
      <c r="PVL63" s="265"/>
      <c r="PVM63" s="265"/>
      <c r="PVN63" s="265"/>
      <c r="PVO63" s="265"/>
      <c r="PVP63" s="265"/>
      <c r="PVQ63" s="265"/>
      <c r="PVR63" s="265"/>
      <c r="PVS63" s="265"/>
      <c r="PVT63" s="265"/>
      <c r="PVU63" s="265"/>
      <c r="PVV63" s="265"/>
      <c r="PVW63" s="265"/>
      <c r="PVX63" s="265"/>
      <c r="PVY63" s="265"/>
      <c r="PVZ63" s="265"/>
      <c r="PWA63" s="265"/>
      <c r="PWB63" s="265"/>
      <c r="PWC63" s="265"/>
      <c r="PWD63" s="265"/>
      <c r="PWE63" s="265"/>
      <c r="PWF63" s="265"/>
      <c r="PWG63" s="265"/>
      <c r="PWH63" s="265"/>
      <c r="PWI63" s="265"/>
      <c r="PWJ63" s="265"/>
      <c r="PWK63" s="265"/>
      <c r="PWL63" s="265"/>
      <c r="PWM63" s="265"/>
      <c r="PWN63" s="265"/>
      <c r="PWO63" s="265"/>
      <c r="PWP63" s="265"/>
      <c r="PWQ63" s="265"/>
      <c r="PWR63" s="265"/>
      <c r="PWS63" s="265"/>
      <c r="PWT63" s="265"/>
      <c r="PWU63" s="265"/>
      <c r="PWV63" s="265"/>
      <c r="PWW63" s="265"/>
      <c r="PWX63" s="265"/>
      <c r="PWY63" s="265"/>
      <c r="PWZ63" s="265"/>
      <c r="PXA63" s="265"/>
      <c r="PXB63" s="265"/>
      <c r="PXC63" s="265"/>
      <c r="PXD63" s="265"/>
      <c r="PXE63" s="265"/>
      <c r="PXF63" s="265"/>
      <c r="PXG63" s="265"/>
      <c r="PXH63" s="265"/>
      <c r="PXI63" s="265"/>
      <c r="PXJ63" s="265"/>
      <c r="PXK63" s="265"/>
      <c r="PXL63" s="265"/>
      <c r="PXM63" s="265"/>
      <c r="PXN63" s="265"/>
      <c r="PXO63" s="265"/>
      <c r="PXP63" s="265"/>
      <c r="PXQ63" s="265"/>
      <c r="PXR63" s="265"/>
      <c r="PXS63" s="265"/>
      <c r="PXT63" s="265"/>
      <c r="PXU63" s="265"/>
      <c r="PXV63" s="265"/>
      <c r="PXW63" s="265"/>
      <c r="PXX63" s="265"/>
      <c r="PXY63" s="265"/>
      <c r="PXZ63" s="265"/>
      <c r="PYA63" s="265"/>
      <c r="PYB63" s="265"/>
      <c r="PYC63" s="265"/>
      <c r="PYD63" s="265"/>
      <c r="PYE63" s="265"/>
      <c r="PYF63" s="265"/>
      <c r="PYG63" s="265"/>
      <c r="PYH63" s="265"/>
      <c r="PYI63" s="265"/>
      <c r="PYJ63" s="265"/>
      <c r="PYK63" s="265"/>
      <c r="PYL63" s="265"/>
      <c r="PYM63" s="265"/>
      <c r="PYN63" s="265"/>
      <c r="PYO63" s="265"/>
      <c r="PYP63" s="265"/>
      <c r="PYQ63" s="265"/>
      <c r="PYR63" s="265"/>
      <c r="PYS63" s="265"/>
      <c r="PYT63" s="265"/>
      <c r="PYU63" s="265"/>
      <c r="PYV63" s="265"/>
      <c r="PYW63" s="265"/>
      <c r="PYX63" s="265"/>
      <c r="PYY63" s="265"/>
      <c r="PYZ63" s="265"/>
      <c r="PZA63" s="265"/>
      <c r="PZB63" s="265"/>
      <c r="PZC63" s="265"/>
      <c r="PZD63" s="265"/>
      <c r="PZE63" s="265"/>
      <c r="PZF63" s="265"/>
      <c r="PZG63" s="265"/>
      <c r="PZH63" s="265"/>
      <c r="PZI63" s="265"/>
      <c r="PZJ63" s="265"/>
      <c r="PZK63" s="265"/>
      <c r="PZL63" s="265"/>
      <c r="PZM63" s="265"/>
      <c r="PZN63" s="265"/>
      <c r="PZO63" s="265"/>
      <c r="PZP63" s="265"/>
      <c r="PZQ63" s="265"/>
      <c r="PZR63" s="265"/>
      <c r="PZS63" s="265"/>
      <c r="PZT63" s="265"/>
      <c r="PZU63" s="265"/>
      <c r="PZV63" s="265"/>
      <c r="PZW63" s="265"/>
      <c r="PZX63" s="265"/>
      <c r="PZY63" s="265"/>
      <c r="PZZ63" s="265"/>
      <c r="QAA63" s="265"/>
      <c r="QAB63" s="265"/>
      <c r="QAC63" s="265"/>
      <c r="QAD63" s="265"/>
      <c r="QAE63" s="265"/>
      <c r="QAF63" s="265"/>
      <c r="QAG63" s="265"/>
      <c r="QAH63" s="265"/>
      <c r="QAI63" s="265"/>
      <c r="QAJ63" s="265"/>
      <c r="QAK63" s="265"/>
      <c r="QAL63" s="265"/>
      <c r="QAM63" s="265"/>
      <c r="QAN63" s="265"/>
      <c r="QAO63" s="265"/>
      <c r="QAP63" s="265"/>
      <c r="QAQ63" s="265"/>
      <c r="QAR63" s="265"/>
      <c r="QAS63" s="265"/>
      <c r="QAT63" s="265"/>
      <c r="QAU63" s="265"/>
      <c r="QAV63" s="265"/>
      <c r="QAW63" s="265"/>
      <c r="QAX63" s="265"/>
      <c r="QAY63" s="265"/>
      <c r="QAZ63" s="265"/>
      <c r="QBA63" s="265"/>
      <c r="QBB63" s="265"/>
      <c r="QBC63" s="265"/>
      <c r="QBD63" s="265"/>
      <c r="QBE63" s="265"/>
      <c r="QBF63" s="265"/>
      <c r="QBG63" s="265"/>
      <c r="QBH63" s="265"/>
      <c r="QBI63" s="265"/>
      <c r="QBJ63" s="265"/>
      <c r="QBK63" s="265"/>
      <c r="QBL63" s="265"/>
      <c r="QBM63" s="265"/>
      <c r="QBN63" s="265"/>
      <c r="QBO63" s="265"/>
      <c r="QBP63" s="265"/>
      <c r="QBQ63" s="265"/>
      <c r="QBR63" s="265"/>
      <c r="QBS63" s="265"/>
      <c r="QBT63" s="265"/>
      <c r="QBU63" s="265"/>
      <c r="QBV63" s="265"/>
      <c r="QBW63" s="265"/>
      <c r="QBX63" s="265"/>
      <c r="QBY63" s="265"/>
      <c r="QBZ63" s="265"/>
      <c r="QCA63" s="265"/>
      <c r="QCB63" s="265"/>
      <c r="QCC63" s="265"/>
      <c r="QCD63" s="265"/>
      <c r="QCE63" s="265"/>
      <c r="QCF63" s="265"/>
      <c r="QCG63" s="265"/>
      <c r="QCH63" s="265"/>
      <c r="QCI63" s="265"/>
      <c r="QCJ63" s="265"/>
      <c r="QCK63" s="265"/>
      <c r="QCL63" s="265"/>
      <c r="QCM63" s="265"/>
      <c r="QCN63" s="265"/>
      <c r="QCO63" s="265"/>
      <c r="QCP63" s="265"/>
      <c r="QCQ63" s="265"/>
      <c r="QCR63" s="265"/>
      <c r="QCS63" s="265"/>
      <c r="QCT63" s="265"/>
      <c r="QCU63" s="265"/>
      <c r="QCV63" s="265"/>
      <c r="QCW63" s="265"/>
      <c r="QCX63" s="265"/>
      <c r="QCY63" s="265"/>
      <c r="QCZ63" s="265"/>
      <c r="QDA63" s="265"/>
      <c r="QDB63" s="265"/>
      <c r="QDC63" s="265"/>
      <c r="QDD63" s="265"/>
      <c r="QDE63" s="265"/>
      <c r="QDF63" s="265"/>
      <c r="QDG63" s="265"/>
      <c r="QDH63" s="265"/>
      <c r="QDI63" s="265"/>
      <c r="QDJ63" s="265"/>
      <c r="QDK63" s="265"/>
      <c r="QDL63" s="265"/>
      <c r="QDM63" s="265"/>
      <c r="QDN63" s="265"/>
      <c r="QDO63" s="265"/>
      <c r="QDP63" s="265"/>
      <c r="QDQ63" s="265"/>
      <c r="QDR63" s="265"/>
      <c r="QDS63" s="265"/>
      <c r="QDT63" s="265"/>
      <c r="QDU63" s="265"/>
      <c r="QDV63" s="265"/>
      <c r="QDW63" s="265"/>
      <c r="QDX63" s="265"/>
      <c r="QDY63" s="265"/>
      <c r="QDZ63" s="265"/>
      <c r="QEA63" s="265"/>
      <c r="QEB63" s="265"/>
      <c r="QEC63" s="265"/>
      <c r="QED63" s="265"/>
      <c r="QEE63" s="265"/>
      <c r="QEF63" s="265"/>
      <c r="QEG63" s="265"/>
      <c r="QEH63" s="265"/>
      <c r="QEI63" s="265"/>
      <c r="QEJ63" s="265"/>
      <c r="QEK63" s="265"/>
      <c r="QEL63" s="265"/>
      <c r="QEM63" s="265"/>
      <c r="QEN63" s="265"/>
      <c r="QEO63" s="265"/>
      <c r="QEP63" s="265"/>
      <c r="QEQ63" s="265"/>
      <c r="QER63" s="265"/>
      <c r="QES63" s="265"/>
      <c r="QET63" s="265"/>
      <c r="QEU63" s="265"/>
      <c r="QEV63" s="265"/>
      <c r="QEW63" s="265"/>
      <c r="QEX63" s="265"/>
      <c r="QEY63" s="265"/>
      <c r="QEZ63" s="265"/>
      <c r="QFA63" s="265"/>
      <c r="QFB63" s="265"/>
      <c r="QFC63" s="265"/>
      <c r="QFD63" s="265"/>
      <c r="QFE63" s="265"/>
      <c r="QFF63" s="265"/>
      <c r="QFG63" s="265"/>
      <c r="QFH63" s="265"/>
      <c r="QFI63" s="265"/>
      <c r="QFJ63" s="265"/>
      <c r="QFK63" s="265"/>
      <c r="QFL63" s="265"/>
      <c r="QFM63" s="265"/>
      <c r="QFN63" s="265"/>
      <c r="QFO63" s="265"/>
      <c r="QFP63" s="265"/>
      <c r="QFQ63" s="265"/>
      <c r="QFR63" s="265"/>
      <c r="QFS63" s="265"/>
      <c r="QFT63" s="265"/>
      <c r="QFU63" s="265"/>
      <c r="QFV63" s="265"/>
      <c r="QFW63" s="265"/>
      <c r="QFX63" s="265"/>
      <c r="QFY63" s="265"/>
      <c r="QFZ63" s="265"/>
      <c r="QGA63" s="265"/>
      <c r="QGB63" s="265"/>
      <c r="QGC63" s="265"/>
      <c r="QGD63" s="265"/>
      <c r="QGE63" s="265"/>
      <c r="QGF63" s="265"/>
      <c r="QGG63" s="265"/>
      <c r="QGH63" s="265"/>
      <c r="QGI63" s="265"/>
      <c r="QGJ63" s="265"/>
      <c r="QGK63" s="265"/>
      <c r="QGL63" s="265"/>
      <c r="QGM63" s="265"/>
      <c r="QGN63" s="265"/>
      <c r="QGO63" s="265"/>
      <c r="QGP63" s="265"/>
      <c r="QGQ63" s="265"/>
      <c r="QGR63" s="265"/>
      <c r="QGS63" s="265"/>
      <c r="QGT63" s="265"/>
      <c r="QGU63" s="265"/>
      <c r="QGV63" s="265"/>
      <c r="QGW63" s="265"/>
      <c r="QGX63" s="265"/>
      <c r="QGY63" s="265"/>
      <c r="QGZ63" s="265"/>
      <c r="QHA63" s="265"/>
      <c r="QHB63" s="265"/>
      <c r="QHC63" s="265"/>
      <c r="QHD63" s="265"/>
      <c r="QHE63" s="265"/>
      <c r="QHF63" s="265"/>
      <c r="QHG63" s="265"/>
      <c r="QHH63" s="265"/>
      <c r="QHI63" s="265"/>
      <c r="QHJ63" s="265"/>
      <c r="QHK63" s="265"/>
      <c r="QHL63" s="265"/>
      <c r="QHM63" s="265"/>
      <c r="QHN63" s="265"/>
      <c r="QHO63" s="265"/>
      <c r="QHP63" s="265"/>
      <c r="QHQ63" s="265"/>
      <c r="QHR63" s="265"/>
      <c r="QHS63" s="265"/>
      <c r="QHT63" s="265"/>
      <c r="QHU63" s="265"/>
      <c r="QHV63" s="265"/>
      <c r="QHW63" s="265"/>
      <c r="QHX63" s="265"/>
      <c r="QHY63" s="265"/>
      <c r="QHZ63" s="265"/>
      <c r="QIA63" s="265"/>
      <c r="QIB63" s="265"/>
      <c r="QIC63" s="265"/>
      <c r="QID63" s="265"/>
      <c r="QIE63" s="265"/>
      <c r="QIF63" s="265"/>
      <c r="QIG63" s="265"/>
      <c r="QIH63" s="265"/>
      <c r="QII63" s="265"/>
      <c r="QIJ63" s="265"/>
      <c r="QIK63" s="265"/>
      <c r="QIL63" s="265"/>
      <c r="QIM63" s="265"/>
      <c r="QIN63" s="265"/>
      <c r="QIO63" s="265"/>
      <c r="QIP63" s="265"/>
      <c r="QIQ63" s="265"/>
      <c r="QIR63" s="265"/>
      <c r="QIS63" s="265"/>
      <c r="QIT63" s="265"/>
      <c r="QIU63" s="265"/>
      <c r="QIV63" s="265"/>
      <c r="QIW63" s="265"/>
      <c r="QIX63" s="265"/>
      <c r="QIY63" s="265"/>
      <c r="QIZ63" s="265"/>
      <c r="QJA63" s="265"/>
      <c r="QJB63" s="265"/>
      <c r="QJC63" s="265"/>
      <c r="QJD63" s="265"/>
      <c r="QJE63" s="265"/>
      <c r="QJF63" s="265"/>
      <c r="QJG63" s="265"/>
      <c r="QJH63" s="265"/>
      <c r="QJI63" s="265"/>
      <c r="QJJ63" s="265"/>
      <c r="QJK63" s="265"/>
      <c r="QJL63" s="265"/>
      <c r="QJM63" s="265"/>
      <c r="QJN63" s="265"/>
      <c r="QJO63" s="265"/>
      <c r="QJP63" s="265"/>
      <c r="QJQ63" s="265"/>
      <c r="QJR63" s="265"/>
      <c r="QJS63" s="265"/>
      <c r="QJT63" s="265"/>
      <c r="QJU63" s="265"/>
      <c r="QJV63" s="265"/>
      <c r="QJW63" s="265"/>
      <c r="QJX63" s="265"/>
      <c r="QJY63" s="265"/>
      <c r="QJZ63" s="265"/>
      <c r="QKA63" s="265"/>
      <c r="QKB63" s="265"/>
      <c r="QKC63" s="265"/>
      <c r="QKD63" s="265"/>
      <c r="QKE63" s="265"/>
      <c r="QKF63" s="265"/>
      <c r="QKG63" s="265"/>
      <c r="QKH63" s="265"/>
      <c r="QKI63" s="265"/>
      <c r="QKJ63" s="265"/>
      <c r="QKK63" s="265"/>
      <c r="QKL63" s="265"/>
      <c r="QKM63" s="265"/>
      <c r="QKN63" s="265"/>
      <c r="QKO63" s="265"/>
      <c r="QKP63" s="265"/>
      <c r="QKQ63" s="265"/>
      <c r="QKR63" s="265"/>
      <c r="QKS63" s="265"/>
      <c r="QKT63" s="265"/>
      <c r="QKU63" s="265"/>
      <c r="QKV63" s="265"/>
      <c r="QKW63" s="265"/>
      <c r="QKX63" s="265"/>
      <c r="QKY63" s="265"/>
      <c r="QKZ63" s="265"/>
      <c r="QLA63" s="265"/>
      <c r="QLB63" s="265"/>
      <c r="QLC63" s="265"/>
      <c r="QLD63" s="265"/>
      <c r="QLE63" s="265"/>
      <c r="QLF63" s="265"/>
      <c r="QLG63" s="265"/>
      <c r="QLH63" s="265"/>
      <c r="QLI63" s="265"/>
      <c r="QLJ63" s="265"/>
      <c r="QLK63" s="265"/>
      <c r="QLL63" s="265"/>
      <c r="QLM63" s="265"/>
      <c r="QLN63" s="265"/>
      <c r="QLO63" s="265"/>
      <c r="QLP63" s="265"/>
      <c r="QLQ63" s="265"/>
      <c r="QLR63" s="265"/>
      <c r="QLS63" s="265"/>
      <c r="QLT63" s="265"/>
      <c r="QLU63" s="265"/>
      <c r="QLV63" s="265"/>
      <c r="QLW63" s="265"/>
      <c r="QLX63" s="265"/>
      <c r="QLY63" s="265"/>
      <c r="QLZ63" s="265"/>
      <c r="QMA63" s="265"/>
      <c r="QMB63" s="265"/>
      <c r="QMC63" s="265"/>
      <c r="QMD63" s="265"/>
      <c r="QME63" s="265"/>
      <c r="QMF63" s="265"/>
      <c r="QMG63" s="265"/>
      <c r="QMH63" s="265"/>
      <c r="QMI63" s="265"/>
      <c r="QMJ63" s="265"/>
      <c r="QMK63" s="265"/>
      <c r="QML63" s="265"/>
      <c r="QMM63" s="265"/>
      <c r="QMN63" s="265"/>
      <c r="QMO63" s="265"/>
      <c r="QMP63" s="265"/>
      <c r="QMQ63" s="265"/>
      <c r="QMR63" s="265"/>
      <c r="QMS63" s="265"/>
      <c r="QMT63" s="265"/>
      <c r="QMU63" s="265"/>
      <c r="QMV63" s="265"/>
      <c r="QMW63" s="265"/>
      <c r="QMX63" s="265"/>
      <c r="QMY63" s="265"/>
      <c r="QMZ63" s="265"/>
      <c r="QNA63" s="265"/>
      <c r="QNB63" s="265"/>
      <c r="QNC63" s="265"/>
      <c r="QND63" s="265"/>
      <c r="QNE63" s="265"/>
      <c r="QNF63" s="265"/>
      <c r="QNG63" s="265"/>
      <c r="QNH63" s="265"/>
      <c r="QNI63" s="265"/>
      <c r="QNJ63" s="265"/>
      <c r="QNK63" s="265"/>
      <c r="QNL63" s="265"/>
      <c r="QNM63" s="265"/>
      <c r="QNN63" s="265"/>
      <c r="QNO63" s="265"/>
      <c r="QNP63" s="265"/>
      <c r="QNQ63" s="265"/>
      <c r="QNR63" s="265"/>
      <c r="QNS63" s="265"/>
      <c r="QNT63" s="265"/>
      <c r="QNU63" s="265"/>
      <c r="QNV63" s="265"/>
      <c r="QNW63" s="265"/>
      <c r="QNX63" s="265"/>
      <c r="QNY63" s="265"/>
      <c r="QNZ63" s="265"/>
      <c r="QOA63" s="265"/>
      <c r="QOB63" s="265"/>
      <c r="QOC63" s="265"/>
      <c r="QOD63" s="265"/>
      <c r="QOE63" s="265"/>
      <c r="QOF63" s="265"/>
      <c r="QOG63" s="265"/>
      <c r="QOH63" s="265"/>
      <c r="QOI63" s="265"/>
      <c r="QOJ63" s="265"/>
      <c r="QOK63" s="265"/>
      <c r="QOL63" s="265"/>
      <c r="QOM63" s="265"/>
      <c r="QON63" s="265"/>
      <c r="QOO63" s="265"/>
      <c r="QOP63" s="265"/>
      <c r="QOQ63" s="265"/>
      <c r="QOR63" s="265"/>
      <c r="QOS63" s="265"/>
      <c r="QOT63" s="265"/>
      <c r="QOU63" s="265"/>
      <c r="QOV63" s="265"/>
      <c r="QOW63" s="265"/>
      <c r="QOX63" s="265"/>
      <c r="QOY63" s="265"/>
      <c r="QOZ63" s="265"/>
      <c r="QPA63" s="265"/>
      <c r="QPB63" s="265"/>
      <c r="QPC63" s="265"/>
      <c r="QPD63" s="265"/>
      <c r="QPE63" s="265"/>
      <c r="QPF63" s="265"/>
      <c r="QPG63" s="265"/>
      <c r="QPH63" s="265"/>
      <c r="QPI63" s="265"/>
      <c r="QPJ63" s="265"/>
      <c r="QPK63" s="265"/>
      <c r="QPL63" s="265"/>
      <c r="QPM63" s="265"/>
      <c r="QPN63" s="265"/>
      <c r="QPO63" s="265"/>
      <c r="QPP63" s="265"/>
      <c r="QPQ63" s="265"/>
      <c r="QPR63" s="265"/>
      <c r="QPS63" s="265"/>
      <c r="QPT63" s="265"/>
      <c r="QPU63" s="265"/>
      <c r="QPV63" s="265"/>
      <c r="QPW63" s="265"/>
      <c r="QPX63" s="265"/>
      <c r="QPY63" s="265"/>
      <c r="QPZ63" s="265"/>
      <c r="QQA63" s="265"/>
      <c r="QQB63" s="265"/>
      <c r="QQC63" s="265"/>
      <c r="QQD63" s="265"/>
      <c r="QQE63" s="265"/>
      <c r="QQF63" s="265"/>
      <c r="QQG63" s="265"/>
      <c r="QQH63" s="265"/>
      <c r="QQI63" s="265"/>
      <c r="QQJ63" s="265"/>
      <c r="QQK63" s="265"/>
      <c r="QQL63" s="265"/>
      <c r="QQM63" s="265"/>
      <c r="QQN63" s="265"/>
      <c r="QQO63" s="265"/>
      <c r="QQP63" s="265"/>
      <c r="QQQ63" s="265"/>
      <c r="QQR63" s="265"/>
      <c r="QQS63" s="265"/>
      <c r="QQT63" s="265"/>
      <c r="QQU63" s="265"/>
      <c r="QQV63" s="265"/>
      <c r="QQW63" s="265"/>
      <c r="QQX63" s="265"/>
      <c r="QQY63" s="265"/>
      <c r="QQZ63" s="265"/>
      <c r="QRA63" s="265"/>
      <c r="QRB63" s="265"/>
      <c r="QRC63" s="265"/>
      <c r="QRD63" s="265"/>
      <c r="QRE63" s="265"/>
      <c r="QRF63" s="265"/>
      <c r="QRG63" s="265"/>
      <c r="QRH63" s="265"/>
      <c r="QRI63" s="265"/>
      <c r="QRJ63" s="265"/>
      <c r="QRK63" s="265"/>
      <c r="QRL63" s="265"/>
      <c r="QRM63" s="265"/>
      <c r="QRN63" s="265"/>
      <c r="QRO63" s="265"/>
      <c r="QRP63" s="265"/>
      <c r="QRQ63" s="265"/>
      <c r="QRR63" s="265"/>
      <c r="QRS63" s="265"/>
      <c r="QRT63" s="265"/>
      <c r="QRU63" s="265"/>
      <c r="QRV63" s="265"/>
      <c r="QRW63" s="265"/>
      <c r="QRX63" s="265"/>
      <c r="QRY63" s="265"/>
      <c r="QRZ63" s="265"/>
      <c r="QSA63" s="265"/>
      <c r="QSB63" s="265"/>
      <c r="QSC63" s="265"/>
      <c r="QSD63" s="265"/>
      <c r="QSE63" s="265"/>
      <c r="QSF63" s="265"/>
      <c r="QSG63" s="265"/>
      <c r="QSH63" s="265"/>
      <c r="QSI63" s="265"/>
      <c r="QSJ63" s="265"/>
      <c r="QSK63" s="265"/>
      <c r="QSL63" s="265"/>
      <c r="QSM63" s="265"/>
      <c r="QSN63" s="265"/>
      <c r="QSO63" s="265"/>
      <c r="QSP63" s="265"/>
      <c r="QSQ63" s="265"/>
      <c r="QSR63" s="265"/>
      <c r="QSS63" s="265"/>
      <c r="QST63" s="265"/>
      <c r="QSU63" s="265"/>
      <c r="QSV63" s="265"/>
      <c r="QSW63" s="265"/>
      <c r="QSX63" s="265"/>
      <c r="QSY63" s="265"/>
      <c r="QSZ63" s="265"/>
      <c r="QTA63" s="265"/>
      <c r="QTB63" s="265"/>
      <c r="QTC63" s="265"/>
      <c r="QTD63" s="265"/>
      <c r="QTE63" s="265"/>
      <c r="QTF63" s="265"/>
      <c r="QTG63" s="265"/>
      <c r="QTH63" s="265"/>
      <c r="QTI63" s="265"/>
      <c r="QTJ63" s="265"/>
      <c r="QTK63" s="265"/>
      <c r="QTL63" s="265"/>
      <c r="QTM63" s="265"/>
      <c r="QTN63" s="265"/>
      <c r="QTO63" s="265"/>
      <c r="QTP63" s="265"/>
      <c r="QTQ63" s="265"/>
      <c r="QTR63" s="265"/>
      <c r="QTS63" s="265"/>
      <c r="QTT63" s="265"/>
      <c r="QTU63" s="265"/>
      <c r="QTV63" s="265"/>
      <c r="QTW63" s="265"/>
      <c r="QTX63" s="265"/>
      <c r="QTY63" s="265"/>
      <c r="QTZ63" s="265"/>
      <c r="QUA63" s="265"/>
      <c r="QUB63" s="265"/>
      <c r="QUC63" s="265"/>
      <c r="QUD63" s="265"/>
      <c r="QUE63" s="265"/>
      <c r="QUF63" s="265"/>
      <c r="QUG63" s="265"/>
      <c r="QUH63" s="265"/>
      <c r="QUI63" s="265"/>
      <c r="QUJ63" s="265"/>
      <c r="QUK63" s="265"/>
      <c r="QUL63" s="265"/>
      <c r="QUM63" s="265"/>
      <c r="QUN63" s="265"/>
      <c r="QUO63" s="265"/>
      <c r="QUP63" s="265"/>
      <c r="QUQ63" s="265"/>
      <c r="QUR63" s="265"/>
      <c r="QUS63" s="265"/>
      <c r="QUT63" s="265"/>
      <c r="QUU63" s="265"/>
      <c r="QUV63" s="265"/>
      <c r="QUW63" s="265"/>
      <c r="QUX63" s="265"/>
      <c r="QUY63" s="265"/>
      <c r="QUZ63" s="265"/>
      <c r="QVA63" s="265"/>
      <c r="QVB63" s="265"/>
      <c r="QVC63" s="265"/>
      <c r="QVD63" s="265"/>
      <c r="QVE63" s="265"/>
      <c r="QVF63" s="265"/>
      <c r="QVG63" s="265"/>
      <c r="QVH63" s="265"/>
      <c r="QVI63" s="265"/>
      <c r="QVJ63" s="265"/>
      <c r="QVK63" s="265"/>
      <c r="QVL63" s="265"/>
      <c r="QVM63" s="265"/>
      <c r="QVN63" s="265"/>
      <c r="QVO63" s="265"/>
      <c r="QVP63" s="265"/>
      <c r="QVQ63" s="265"/>
      <c r="QVR63" s="265"/>
      <c r="QVS63" s="265"/>
      <c r="QVT63" s="265"/>
      <c r="QVU63" s="265"/>
      <c r="QVV63" s="265"/>
      <c r="QVW63" s="265"/>
      <c r="QVX63" s="265"/>
      <c r="QVY63" s="265"/>
      <c r="QVZ63" s="265"/>
      <c r="QWA63" s="265"/>
      <c r="QWB63" s="265"/>
      <c r="QWC63" s="265"/>
      <c r="QWD63" s="265"/>
      <c r="QWE63" s="265"/>
      <c r="QWF63" s="265"/>
      <c r="QWG63" s="265"/>
      <c r="QWH63" s="265"/>
      <c r="QWI63" s="265"/>
      <c r="QWJ63" s="265"/>
      <c r="QWK63" s="265"/>
      <c r="QWL63" s="265"/>
      <c r="QWM63" s="265"/>
      <c r="QWN63" s="265"/>
      <c r="QWO63" s="265"/>
      <c r="QWP63" s="265"/>
      <c r="QWQ63" s="265"/>
      <c r="QWR63" s="265"/>
      <c r="QWS63" s="265"/>
      <c r="QWT63" s="265"/>
      <c r="QWU63" s="265"/>
      <c r="QWV63" s="265"/>
      <c r="QWW63" s="265"/>
      <c r="QWX63" s="265"/>
      <c r="QWY63" s="265"/>
      <c r="QWZ63" s="265"/>
      <c r="QXA63" s="265"/>
      <c r="QXB63" s="265"/>
      <c r="QXC63" s="265"/>
      <c r="QXD63" s="265"/>
      <c r="QXE63" s="265"/>
      <c r="QXF63" s="265"/>
      <c r="QXG63" s="265"/>
      <c r="QXH63" s="265"/>
      <c r="QXI63" s="265"/>
      <c r="QXJ63" s="265"/>
      <c r="QXK63" s="265"/>
      <c r="QXL63" s="265"/>
      <c r="QXM63" s="265"/>
      <c r="QXN63" s="265"/>
      <c r="QXO63" s="265"/>
      <c r="QXP63" s="265"/>
      <c r="QXQ63" s="265"/>
      <c r="QXR63" s="265"/>
      <c r="QXS63" s="265"/>
      <c r="QXT63" s="265"/>
      <c r="QXU63" s="265"/>
      <c r="QXV63" s="265"/>
      <c r="QXW63" s="265"/>
      <c r="QXX63" s="265"/>
      <c r="QXY63" s="265"/>
      <c r="QXZ63" s="265"/>
      <c r="QYA63" s="265"/>
      <c r="QYB63" s="265"/>
      <c r="QYC63" s="265"/>
      <c r="QYD63" s="265"/>
      <c r="QYE63" s="265"/>
      <c r="QYF63" s="265"/>
      <c r="QYG63" s="265"/>
      <c r="QYH63" s="265"/>
      <c r="QYI63" s="265"/>
      <c r="QYJ63" s="265"/>
      <c r="QYK63" s="265"/>
      <c r="QYL63" s="265"/>
      <c r="QYM63" s="265"/>
      <c r="QYN63" s="265"/>
      <c r="QYO63" s="265"/>
      <c r="QYP63" s="265"/>
      <c r="QYQ63" s="265"/>
      <c r="QYR63" s="265"/>
      <c r="QYS63" s="265"/>
      <c r="QYT63" s="265"/>
      <c r="QYU63" s="265"/>
      <c r="QYV63" s="265"/>
      <c r="QYW63" s="265"/>
      <c r="QYX63" s="265"/>
      <c r="QYY63" s="265"/>
      <c r="QYZ63" s="265"/>
      <c r="QZA63" s="265"/>
      <c r="QZB63" s="265"/>
      <c r="QZC63" s="265"/>
      <c r="QZD63" s="265"/>
      <c r="QZE63" s="265"/>
      <c r="QZF63" s="265"/>
      <c r="QZG63" s="265"/>
      <c r="QZH63" s="265"/>
      <c r="QZI63" s="265"/>
      <c r="QZJ63" s="265"/>
      <c r="QZK63" s="265"/>
      <c r="QZL63" s="265"/>
      <c r="QZM63" s="265"/>
      <c r="QZN63" s="265"/>
      <c r="QZO63" s="265"/>
      <c r="QZP63" s="265"/>
      <c r="QZQ63" s="265"/>
      <c r="QZR63" s="265"/>
      <c r="QZS63" s="265"/>
      <c r="QZT63" s="265"/>
      <c r="QZU63" s="265"/>
      <c r="QZV63" s="265"/>
      <c r="QZW63" s="265"/>
      <c r="QZX63" s="265"/>
      <c r="QZY63" s="265"/>
      <c r="QZZ63" s="265"/>
      <c r="RAA63" s="265"/>
      <c r="RAB63" s="265"/>
      <c r="RAC63" s="265"/>
      <c r="RAD63" s="265"/>
      <c r="RAE63" s="265"/>
      <c r="RAF63" s="265"/>
      <c r="RAG63" s="265"/>
      <c r="RAH63" s="265"/>
      <c r="RAI63" s="265"/>
      <c r="RAJ63" s="265"/>
      <c r="RAK63" s="265"/>
      <c r="RAL63" s="265"/>
      <c r="RAM63" s="265"/>
      <c r="RAN63" s="265"/>
      <c r="RAO63" s="265"/>
      <c r="RAP63" s="265"/>
      <c r="RAQ63" s="265"/>
      <c r="RAR63" s="265"/>
      <c r="RAS63" s="265"/>
      <c r="RAT63" s="265"/>
      <c r="RAU63" s="265"/>
      <c r="RAV63" s="265"/>
      <c r="RAW63" s="265"/>
      <c r="RAX63" s="265"/>
      <c r="RAY63" s="265"/>
      <c r="RAZ63" s="265"/>
      <c r="RBA63" s="265"/>
      <c r="RBB63" s="265"/>
      <c r="RBC63" s="265"/>
      <c r="RBD63" s="265"/>
      <c r="RBE63" s="265"/>
      <c r="RBF63" s="265"/>
      <c r="RBG63" s="265"/>
      <c r="RBH63" s="265"/>
      <c r="RBI63" s="265"/>
      <c r="RBJ63" s="265"/>
      <c r="RBK63" s="265"/>
      <c r="RBL63" s="265"/>
      <c r="RBM63" s="265"/>
      <c r="RBN63" s="265"/>
      <c r="RBO63" s="265"/>
      <c r="RBP63" s="265"/>
      <c r="RBQ63" s="265"/>
      <c r="RBR63" s="265"/>
      <c r="RBS63" s="265"/>
      <c r="RBT63" s="265"/>
      <c r="RBU63" s="265"/>
      <c r="RBV63" s="265"/>
      <c r="RBW63" s="265"/>
      <c r="RBX63" s="265"/>
      <c r="RBY63" s="265"/>
      <c r="RBZ63" s="265"/>
      <c r="RCA63" s="265"/>
      <c r="RCB63" s="265"/>
      <c r="RCC63" s="265"/>
      <c r="RCD63" s="265"/>
      <c r="RCE63" s="265"/>
      <c r="RCF63" s="265"/>
      <c r="RCG63" s="265"/>
      <c r="RCH63" s="265"/>
      <c r="RCI63" s="265"/>
      <c r="RCJ63" s="265"/>
      <c r="RCK63" s="265"/>
      <c r="RCL63" s="265"/>
      <c r="RCM63" s="265"/>
      <c r="RCN63" s="265"/>
      <c r="RCO63" s="265"/>
      <c r="RCP63" s="265"/>
      <c r="RCQ63" s="265"/>
      <c r="RCR63" s="265"/>
      <c r="RCS63" s="265"/>
      <c r="RCT63" s="265"/>
      <c r="RCU63" s="265"/>
      <c r="RCV63" s="265"/>
      <c r="RCW63" s="265"/>
      <c r="RCX63" s="265"/>
      <c r="RCY63" s="265"/>
      <c r="RCZ63" s="265"/>
      <c r="RDA63" s="265"/>
      <c r="RDB63" s="265"/>
      <c r="RDC63" s="265"/>
      <c r="RDD63" s="265"/>
      <c r="RDE63" s="265"/>
      <c r="RDF63" s="265"/>
      <c r="RDG63" s="265"/>
      <c r="RDH63" s="265"/>
      <c r="RDI63" s="265"/>
      <c r="RDJ63" s="265"/>
      <c r="RDK63" s="265"/>
      <c r="RDL63" s="265"/>
      <c r="RDM63" s="265"/>
      <c r="RDN63" s="265"/>
      <c r="RDO63" s="265"/>
      <c r="RDP63" s="265"/>
      <c r="RDQ63" s="265"/>
      <c r="RDR63" s="265"/>
      <c r="RDS63" s="265"/>
      <c r="RDT63" s="265"/>
      <c r="RDU63" s="265"/>
      <c r="RDV63" s="265"/>
      <c r="RDW63" s="265"/>
      <c r="RDX63" s="265"/>
      <c r="RDY63" s="265"/>
      <c r="RDZ63" s="265"/>
      <c r="REA63" s="265"/>
      <c r="REB63" s="265"/>
      <c r="REC63" s="265"/>
      <c r="RED63" s="265"/>
      <c r="REE63" s="265"/>
      <c r="REF63" s="265"/>
      <c r="REG63" s="265"/>
      <c r="REH63" s="265"/>
      <c r="REI63" s="265"/>
      <c r="REJ63" s="265"/>
      <c r="REK63" s="265"/>
      <c r="REL63" s="265"/>
      <c r="REM63" s="265"/>
      <c r="REN63" s="265"/>
      <c r="REO63" s="265"/>
      <c r="REP63" s="265"/>
      <c r="REQ63" s="265"/>
      <c r="RER63" s="265"/>
      <c r="RES63" s="265"/>
      <c r="RET63" s="265"/>
      <c r="REU63" s="265"/>
      <c r="REV63" s="265"/>
      <c r="REW63" s="265"/>
      <c r="REX63" s="265"/>
      <c r="REY63" s="265"/>
      <c r="REZ63" s="265"/>
      <c r="RFA63" s="265"/>
      <c r="RFB63" s="265"/>
      <c r="RFC63" s="265"/>
      <c r="RFD63" s="265"/>
      <c r="RFE63" s="265"/>
      <c r="RFF63" s="265"/>
      <c r="RFG63" s="265"/>
      <c r="RFH63" s="265"/>
      <c r="RFI63" s="265"/>
      <c r="RFJ63" s="265"/>
      <c r="RFK63" s="265"/>
      <c r="RFL63" s="265"/>
      <c r="RFM63" s="265"/>
      <c r="RFN63" s="265"/>
      <c r="RFO63" s="265"/>
      <c r="RFP63" s="265"/>
      <c r="RFQ63" s="265"/>
      <c r="RFR63" s="265"/>
      <c r="RFS63" s="265"/>
      <c r="RFT63" s="265"/>
      <c r="RFU63" s="265"/>
      <c r="RFV63" s="265"/>
      <c r="RFW63" s="265"/>
      <c r="RFX63" s="265"/>
      <c r="RFY63" s="265"/>
      <c r="RFZ63" s="265"/>
      <c r="RGA63" s="265"/>
      <c r="RGB63" s="265"/>
      <c r="RGC63" s="265"/>
      <c r="RGD63" s="265"/>
      <c r="RGE63" s="265"/>
      <c r="RGF63" s="265"/>
      <c r="RGG63" s="265"/>
      <c r="RGH63" s="265"/>
      <c r="RGI63" s="265"/>
      <c r="RGJ63" s="265"/>
      <c r="RGK63" s="265"/>
      <c r="RGL63" s="265"/>
      <c r="RGM63" s="265"/>
      <c r="RGN63" s="265"/>
      <c r="RGO63" s="265"/>
      <c r="RGP63" s="265"/>
      <c r="RGQ63" s="265"/>
      <c r="RGR63" s="265"/>
      <c r="RGS63" s="265"/>
      <c r="RGT63" s="265"/>
      <c r="RGU63" s="265"/>
      <c r="RGV63" s="265"/>
      <c r="RGW63" s="265"/>
      <c r="RGX63" s="265"/>
      <c r="RGY63" s="265"/>
      <c r="RGZ63" s="265"/>
      <c r="RHA63" s="265"/>
      <c r="RHB63" s="265"/>
      <c r="RHC63" s="265"/>
      <c r="RHD63" s="265"/>
      <c r="RHE63" s="265"/>
      <c r="RHF63" s="265"/>
      <c r="RHG63" s="265"/>
      <c r="RHH63" s="265"/>
      <c r="RHI63" s="265"/>
      <c r="RHJ63" s="265"/>
      <c r="RHK63" s="265"/>
      <c r="RHL63" s="265"/>
      <c r="RHM63" s="265"/>
      <c r="RHN63" s="265"/>
      <c r="RHO63" s="265"/>
      <c r="RHP63" s="265"/>
      <c r="RHQ63" s="265"/>
      <c r="RHR63" s="265"/>
      <c r="RHS63" s="265"/>
      <c r="RHT63" s="265"/>
      <c r="RHU63" s="265"/>
      <c r="RHV63" s="265"/>
      <c r="RHW63" s="265"/>
      <c r="RHX63" s="265"/>
      <c r="RHY63" s="265"/>
      <c r="RHZ63" s="265"/>
      <c r="RIA63" s="265"/>
      <c r="RIB63" s="265"/>
      <c r="RIC63" s="265"/>
      <c r="RID63" s="265"/>
      <c r="RIE63" s="265"/>
      <c r="RIF63" s="265"/>
      <c r="RIG63" s="265"/>
      <c r="RIH63" s="265"/>
      <c r="RII63" s="265"/>
      <c r="RIJ63" s="265"/>
      <c r="RIK63" s="265"/>
      <c r="RIL63" s="265"/>
      <c r="RIM63" s="265"/>
      <c r="RIN63" s="265"/>
      <c r="RIO63" s="265"/>
      <c r="RIP63" s="265"/>
      <c r="RIQ63" s="265"/>
      <c r="RIR63" s="265"/>
      <c r="RIS63" s="265"/>
      <c r="RIT63" s="265"/>
      <c r="RIU63" s="265"/>
      <c r="RIV63" s="265"/>
      <c r="RIW63" s="265"/>
      <c r="RIX63" s="265"/>
      <c r="RIY63" s="265"/>
      <c r="RIZ63" s="265"/>
      <c r="RJA63" s="265"/>
      <c r="RJB63" s="265"/>
      <c r="RJC63" s="265"/>
      <c r="RJD63" s="265"/>
      <c r="RJE63" s="265"/>
      <c r="RJF63" s="265"/>
      <c r="RJG63" s="265"/>
      <c r="RJH63" s="265"/>
      <c r="RJI63" s="265"/>
      <c r="RJJ63" s="265"/>
      <c r="RJK63" s="265"/>
      <c r="RJL63" s="265"/>
      <c r="RJM63" s="265"/>
      <c r="RJN63" s="265"/>
      <c r="RJO63" s="265"/>
      <c r="RJP63" s="265"/>
      <c r="RJQ63" s="265"/>
      <c r="RJR63" s="265"/>
      <c r="RJS63" s="265"/>
      <c r="RJT63" s="265"/>
      <c r="RJU63" s="265"/>
      <c r="RJV63" s="265"/>
      <c r="RJW63" s="265"/>
      <c r="RJX63" s="265"/>
      <c r="RJY63" s="265"/>
      <c r="RJZ63" s="265"/>
      <c r="RKA63" s="265"/>
      <c r="RKB63" s="265"/>
      <c r="RKC63" s="265"/>
      <c r="RKD63" s="265"/>
      <c r="RKE63" s="265"/>
      <c r="RKF63" s="265"/>
      <c r="RKG63" s="265"/>
      <c r="RKH63" s="265"/>
      <c r="RKI63" s="265"/>
      <c r="RKJ63" s="265"/>
      <c r="RKK63" s="265"/>
      <c r="RKL63" s="265"/>
      <c r="RKM63" s="265"/>
      <c r="RKN63" s="265"/>
      <c r="RKO63" s="265"/>
      <c r="RKP63" s="265"/>
      <c r="RKQ63" s="265"/>
      <c r="RKR63" s="265"/>
      <c r="RKS63" s="265"/>
      <c r="RKT63" s="265"/>
      <c r="RKU63" s="265"/>
      <c r="RKV63" s="265"/>
      <c r="RKW63" s="265"/>
      <c r="RKX63" s="265"/>
      <c r="RKY63" s="265"/>
      <c r="RKZ63" s="265"/>
      <c r="RLA63" s="265"/>
      <c r="RLB63" s="265"/>
      <c r="RLC63" s="265"/>
      <c r="RLD63" s="265"/>
      <c r="RLE63" s="265"/>
      <c r="RLF63" s="265"/>
      <c r="RLG63" s="265"/>
      <c r="RLH63" s="265"/>
      <c r="RLI63" s="265"/>
      <c r="RLJ63" s="265"/>
      <c r="RLK63" s="265"/>
      <c r="RLL63" s="265"/>
      <c r="RLM63" s="265"/>
      <c r="RLN63" s="265"/>
      <c r="RLO63" s="265"/>
      <c r="RLP63" s="265"/>
      <c r="RLQ63" s="265"/>
      <c r="RLR63" s="265"/>
      <c r="RLS63" s="265"/>
      <c r="RLT63" s="265"/>
      <c r="RLU63" s="265"/>
      <c r="RLV63" s="265"/>
      <c r="RLW63" s="265"/>
      <c r="RLX63" s="265"/>
      <c r="RLY63" s="265"/>
      <c r="RLZ63" s="265"/>
      <c r="RMA63" s="265"/>
      <c r="RMB63" s="265"/>
      <c r="RMC63" s="265"/>
      <c r="RMD63" s="265"/>
      <c r="RME63" s="265"/>
      <c r="RMF63" s="265"/>
      <c r="RMG63" s="265"/>
      <c r="RMH63" s="265"/>
      <c r="RMI63" s="265"/>
      <c r="RMJ63" s="265"/>
      <c r="RMK63" s="265"/>
      <c r="RML63" s="265"/>
      <c r="RMM63" s="265"/>
      <c r="RMN63" s="265"/>
      <c r="RMO63" s="265"/>
      <c r="RMP63" s="265"/>
      <c r="RMQ63" s="265"/>
      <c r="RMR63" s="265"/>
      <c r="RMS63" s="265"/>
      <c r="RMT63" s="265"/>
      <c r="RMU63" s="265"/>
      <c r="RMV63" s="265"/>
      <c r="RMW63" s="265"/>
      <c r="RMX63" s="265"/>
      <c r="RMY63" s="265"/>
      <c r="RMZ63" s="265"/>
      <c r="RNA63" s="265"/>
      <c r="RNB63" s="265"/>
      <c r="RNC63" s="265"/>
      <c r="RND63" s="265"/>
      <c r="RNE63" s="265"/>
      <c r="RNF63" s="265"/>
      <c r="RNG63" s="265"/>
      <c r="RNH63" s="265"/>
      <c r="RNI63" s="265"/>
      <c r="RNJ63" s="265"/>
      <c r="RNK63" s="265"/>
      <c r="RNL63" s="265"/>
      <c r="RNM63" s="265"/>
      <c r="RNN63" s="265"/>
      <c r="RNO63" s="265"/>
      <c r="RNP63" s="265"/>
      <c r="RNQ63" s="265"/>
      <c r="RNR63" s="265"/>
      <c r="RNS63" s="265"/>
      <c r="RNT63" s="265"/>
      <c r="RNU63" s="265"/>
      <c r="RNV63" s="265"/>
      <c r="RNW63" s="265"/>
      <c r="RNX63" s="265"/>
      <c r="RNY63" s="265"/>
      <c r="RNZ63" s="265"/>
      <c r="ROA63" s="265"/>
      <c r="ROB63" s="265"/>
      <c r="ROC63" s="265"/>
      <c r="ROD63" s="265"/>
      <c r="ROE63" s="265"/>
      <c r="ROF63" s="265"/>
      <c r="ROG63" s="265"/>
      <c r="ROH63" s="265"/>
      <c r="ROI63" s="265"/>
      <c r="ROJ63" s="265"/>
      <c r="ROK63" s="265"/>
      <c r="ROL63" s="265"/>
      <c r="ROM63" s="265"/>
      <c r="RON63" s="265"/>
      <c r="ROO63" s="265"/>
      <c r="ROP63" s="265"/>
      <c r="ROQ63" s="265"/>
      <c r="ROR63" s="265"/>
      <c r="ROS63" s="265"/>
      <c r="ROT63" s="265"/>
      <c r="ROU63" s="265"/>
      <c r="ROV63" s="265"/>
      <c r="ROW63" s="265"/>
      <c r="ROX63" s="265"/>
      <c r="ROY63" s="265"/>
      <c r="ROZ63" s="265"/>
      <c r="RPA63" s="265"/>
      <c r="RPB63" s="265"/>
      <c r="RPC63" s="265"/>
      <c r="RPD63" s="265"/>
      <c r="RPE63" s="265"/>
      <c r="RPF63" s="265"/>
      <c r="RPG63" s="265"/>
      <c r="RPH63" s="265"/>
      <c r="RPI63" s="265"/>
      <c r="RPJ63" s="265"/>
      <c r="RPK63" s="265"/>
      <c r="RPL63" s="265"/>
      <c r="RPM63" s="265"/>
      <c r="RPN63" s="265"/>
      <c r="RPO63" s="265"/>
      <c r="RPP63" s="265"/>
      <c r="RPQ63" s="265"/>
      <c r="RPR63" s="265"/>
      <c r="RPS63" s="265"/>
      <c r="RPT63" s="265"/>
      <c r="RPU63" s="265"/>
      <c r="RPV63" s="265"/>
      <c r="RPW63" s="265"/>
      <c r="RPX63" s="265"/>
      <c r="RPY63" s="265"/>
      <c r="RPZ63" s="265"/>
      <c r="RQA63" s="265"/>
      <c r="RQB63" s="265"/>
      <c r="RQC63" s="265"/>
      <c r="RQD63" s="265"/>
      <c r="RQE63" s="265"/>
      <c r="RQF63" s="265"/>
      <c r="RQG63" s="265"/>
      <c r="RQH63" s="265"/>
      <c r="RQI63" s="265"/>
      <c r="RQJ63" s="265"/>
      <c r="RQK63" s="265"/>
      <c r="RQL63" s="265"/>
      <c r="RQM63" s="265"/>
      <c r="RQN63" s="265"/>
      <c r="RQO63" s="265"/>
      <c r="RQP63" s="265"/>
      <c r="RQQ63" s="265"/>
      <c r="RQR63" s="265"/>
      <c r="RQS63" s="265"/>
      <c r="RQT63" s="265"/>
      <c r="RQU63" s="265"/>
      <c r="RQV63" s="265"/>
      <c r="RQW63" s="265"/>
      <c r="RQX63" s="265"/>
      <c r="RQY63" s="265"/>
      <c r="RQZ63" s="265"/>
      <c r="RRA63" s="265"/>
      <c r="RRB63" s="265"/>
      <c r="RRC63" s="265"/>
      <c r="RRD63" s="265"/>
      <c r="RRE63" s="265"/>
      <c r="RRF63" s="265"/>
      <c r="RRG63" s="265"/>
      <c r="RRH63" s="265"/>
      <c r="RRI63" s="265"/>
      <c r="RRJ63" s="265"/>
      <c r="RRK63" s="265"/>
      <c r="RRL63" s="265"/>
      <c r="RRM63" s="265"/>
      <c r="RRN63" s="265"/>
      <c r="RRO63" s="265"/>
      <c r="RRP63" s="265"/>
      <c r="RRQ63" s="265"/>
      <c r="RRR63" s="265"/>
      <c r="RRS63" s="265"/>
      <c r="RRT63" s="265"/>
      <c r="RRU63" s="265"/>
      <c r="RRV63" s="265"/>
      <c r="RRW63" s="265"/>
      <c r="RRX63" s="265"/>
      <c r="RRY63" s="265"/>
      <c r="RRZ63" s="265"/>
      <c r="RSA63" s="265"/>
      <c r="RSB63" s="265"/>
      <c r="RSC63" s="265"/>
      <c r="RSD63" s="265"/>
      <c r="RSE63" s="265"/>
      <c r="RSF63" s="265"/>
      <c r="RSG63" s="265"/>
      <c r="RSH63" s="265"/>
      <c r="RSI63" s="265"/>
      <c r="RSJ63" s="265"/>
      <c r="RSK63" s="265"/>
      <c r="RSL63" s="265"/>
      <c r="RSM63" s="265"/>
      <c r="RSN63" s="265"/>
      <c r="RSO63" s="265"/>
      <c r="RSP63" s="265"/>
      <c r="RSQ63" s="265"/>
      <c r="RSR63" s="265"/>
      <c r="RSS63" s="265"/>
      <c r="RST63" s="265"/>
      <c r="RSU63" s="265"/>
      <c r="RSV63" s="265"/>
      <c r="RSW63" s="265"/>
      <c r="RSX63" s="265"/>
      <c r="RSY63" s="265"/>
      <c r="RSZ63" s="265"/>
      <c r="RTA63" s="265"/>
      <c r="RTB63" s="265"/>
      <c r="RTC63" s="265"/>
      <c r="RTD63" s="265"/>
      <c r="RTE63" s="265"/>
      <c r="RTF63" s="265"/>
      <c r="RTG63" s="265"/>
      <c r="RTH63" s="265"/>
      <c r="RTI63" s="265"/>
      <c r="RTJ63" s="265"/>
      <c r="RTK63" s="265"/>
      <c r="RTL63" s="265"/>
      <c r="RTM63" s="265"/>
      <c r="RTN63" s="265"/>
      <c r="RTO63" s="265"/>
      <c r="RTP63" s="265"/>
      <c r="RTQ63" s="265"/>
      <c r="RTR63" s="265"/>
      <c r="RTS63" s="265"/>
      <c r="RTT63" s="265"/>
      <c r="RTU63" s="265"/>
      <c r="RTV63" s="265"/>
      <c r="RTW63" s="265"/>
      <c r="RTX63" s="265"/>
      <c r="RTY63" s="265"/>
      <c r="RTZ63" s="265"/>
      <c r="RUA63" s="265"/>
      <c r="RUB63" s="265"/>
      <c r="RUC63" s="265"/>
      <c r="RUD63" s="265"/>
      <c r="RUE63" s="265"/>
      <c r="RUF63" s="265"/>
      <c r="RUG63" s="265"/>
      <c r="RUH63" s="265"/>
      <c r="RUI63" s="265"/>
      <c r="RUJ63" s="265"/>
      <c r="RUK63" s="265"/>
      <c r="RUL63" s="265"/>
      <c r="RUM63" s="265"/>
      <c r="RUN63" s="265"/>
      <c r="RUO63" s="265"/>
      <c r="RUP63" s="265"/>
      <c r="RUQ63" s="265"/>
      <c r="RUR63" s="265"/>
      <c r="RUS63" s="265"/>
      <c r="RUT63" s="265"/>
      <c r="RUU63" s="265"/>
      <c r="RUV63" s="265"/>
      <c r="RUW63" s="265"/>
      <c r="RUX63" s="265"/>
      <c r="RUY63" s="265"/>
      <c r="RUZ63" s="265"/>
      <c r="RVA63" s="265"/>
      <c r="RVB63" s="265"/>
      <c r="RVC63" s="265"/>
      <c r="RVD63" s="265"/>
      <c r="RVE63" s="265"/>
      <c r="RVF63" s="265"/>
      <c r="RVG63" s="265"/>
      <c r="RVH63" s="265"/>
      <c r="RVI63" s="265"/>
      <c r="RVJ63" s="265"/>
      <c r="RVK63" s="265"/>
      <c r="RVL63" s="265"/>
      <c r="RVM63" s="265"/>
      <c r="RVN63" s="265"/>
      <c r="RVO63" s="265"/>
      <c r="RVP63" s="265"/>
      <c r="RVQ63" s="265"/>
      <c r="RVR63" s="265"/>
      <c r="RVS63" s="265"/>
      <c r="RVT63" s="265"/>
      <c r="RVU63" s="265"/>
      <c r="RVV63" s="265"/>
      <c r="RVW63" s="265"/>
      <c r="RVX63" s="265"/>
      <c r="RVY63" s="265"/>
      <c r="RVZ63" s="265"/>
      <c r="RWA63" s="265"/>
      <c r="RWB63" s="265"/>
      <c r="RWC63" s="265"/>
      <c r="RWD63" s="265"/>
      <c r="RWE63" s="265"/>
      <c r="RWF63" s="265"/>
      <c r="RWG63" s="265"/>
      <c r="RWH63" s="265"/>
      <c r="RWI63" s="265"/>
      <c r="RWJ63" s="265"/>
      <c r="RWK63" s="265"/>
      <c r="RWL63" s="265"/>
      <c r="RWM63" s="265"/>
      <c r="RWN63" s="265"/>
      <c r="RWO63" s="265"/>
      <c r="RWP63" s="265"/>
      <c r="RWQ63" s="265"/>
      <c r="RWR63" s="265"/>
      <c r="RWS63" s="265"/>
      <c r="RWT63" s="265"/>
      <c r="RWU63" s="265"/>
      <c r="RWV63" s="265"/>
      <c r="RWW63" s="265"/>
      <c r="RWX63" s="265"/>
      <c r="RWY63" s="265"/>
      <c r="RWZ63" s="265"/>
      <c r="RXA63" s="265"/>
      <c r="RXB63" s="265"/>
      <c r="RXC63" s="265"/>
      <c r="RXD63" s="265"/>
      <c r="RXE63" s="265"/>
      <c r="RXF63" s="265"/>
      <c r="RXG63" s="265"/>
      <c r="RXH63" s="265"/>
      <c r="RXI63" s="265"/>
      <c r="RXJ63" s="265"/>
      <c r="RXK63" s="265"/>
      <c r="RXL63" s="265"/>
      <c r="RXM63" s="265"/>
      <c r="RXN63" s="265"/>
      <c r="RXO63" s="265"/>
      <c r="RXP63" s="265"/>
      <c r="RXQ63" s="265"/>
      <c r="RXR63" s="265"/>
      <c r="RXS63" s="265"/>
      <c r="RXT63" s="265"/>
      <c r="RXU63" s="265"/>
      <c r="RXV63" s="265"/>
      <c r="RXW63" s="265"/>
      <c r="RXX63" s="265"/>
      <c r="RXY63" s="265"/>
      <c r="RXZ63" s="265"/>
      <c r="RYA63" s="265"/>
      <c r="RYB63" s="265"/>
      <c r="RYC63" s="265"/>
      <c r="RYD63" s="265"/>
      <c r="RYE63" s="265"/>
      <c r="RYF63" s="265"/>
      <c r="RYG63" s="265"/>
      <c r="RYH63" s="265"/>
      <c r="RYI63" s="265"/>
      <c r="RYJ63" s="265"/>
      <c r="RYK63" s="265"/>
      <c r="RYL63" s="265"/>
      <c r="RYM63" s="265"/>
      <c r="RYN63" s="265"/>
      <c r="RYO63" s="265"/>
      <c r="RYP63" s="265"/>
      <c r="RYQ63" s="265"/>
      <c r="RYR63" s="265"/>
      <c r="RYS63" s="265"/>
      <c r="RYT63" s="265"/>
      <c r="RYU63" s="265"/>
      <c r="RYV63" s="265"/>
      <c r="RYW63" s="265"/>
      <c r="RYX63" s="265"/>
      <c r="RYY63" s="265"/>
      <c r="RYZ63" s="265"/>
      <c r="RZA63" s="265"/>
      <c r="RZB63" s="265"/>
      <c r="RZC63" s="265"/>
      <c r="RZD63" s="265"/>
      <c r="RZE63" s="265"/>
      <c r="RZF63" s="265"/>
      <c r="RZG63" s="265"/>
      <c r="RZH63" s="265"/>
      <c r="RZI63" s="265"/>
      <c r="RZJ63" s="265"/>
      <c r="RZK63" s="265"/>
      <c r="RZL63" s="265"/>
      <c r="RZM63" s="265"/>
      <c r="RZN63" s="265"/>
      <c r="RZO63" s="265"/>
      <c r="RZP63" s="265"/>
      <c r="RZQ63" s="265"/>
      <c r="RZR63" s="265"/>
      <c r="RZS63" s="265"/>
      <c r="RZT63" s="265"/>
      <c r="RZU63" s="265"/>
      <c r="RZV63" s="265"/>
      <c r="RZW63" s="265"/>
      <c r="RZX63" s="265"/>
      <c r="RZY63" s="265"/>
      <c r="RZZ63" s="265"/>
      <c r="SAA63" s="265"/>
      <c r="SAB63" s="265"/>
      <c r="SAC63" s="265"/>
      <c r="SAD63" s="265"/>
      <c r="SAE63" s="265"/>
      <c r="SAF63" s="265"/>
      <c r="SAG63" s="265"/>
      <c r="SAH63" s="265"/>
      <c r="SAI63" s="265"/>
      <c r="SAJ63" s="265"/>
      <c r="SAK63" s="265"/>
      <c r="SAL63" s="265"/>
      <c r="SAM63" s="265"/>
      <c r="SAN63" s="265"/>
      <c r="SAO63" s="265"/>
      <c r="SAP63" s="265"/>
      <c r="SAQ63" s="265"/>
      <c r="SAR63" s="265"/>
      <c r="SAS63" s="265"/>
      <c r="SAT63" s="265"/>
      <c r="SAU63" s="265"/>
      <c r="SAV63" s="265"/>
      <c r="SAW63" s="265"/>
      <c r="SAX63" s="265"/>
      <c r="SAY63" s="265"/>
      <c r="SAZ63" s="265"/>
      <c r="SBA63" s="265"/>
      <c r="SBB63" s="265"/>
      <c r="SBC63" s="265"/>
      <c r="SBD63" s="265"/>
      <c r="SBE63" s="265"/>
      <c r="SBF63" s="265"/>
      <c r="SBG63" s="265"/>
      <c r="SBH63" s="265"/>
      <c r="SBI63" s="265"/>
      <c r="SBJ63" s="265"/>
      <c r="SBK63" s="265"/>
      <c r="SBL63" s="265"/>
      <c r="SBM63" s="265"/>
      <c r="SBN63" s="265"/>
      <c r="SBO63" s="265"/>
      <c r="SBP63" s="265"/>
      <c r="SBQ63" s="265"/>
      <c r="SBR63" s="265"/>
      <c r="SBS63" s="265"/>
      <c r="SBT63" s="265"/>
      <c r="SBU63" s="265"/>
      <c r="SBV63" s="265"/>
      <c r="SBW63" s="265"/>
      <c r="SBX63" s="265"/>
      <c r="SBY63" s="265"/>
      <c r="SBZ63" s="265"/>
      <c r="SCA63" s="265"/>
      <c r="SCB63" s="265"/>
      <c r="SCC63" s="265"/>
      <c r="SCD63" s="265"/>
      <c r="SCE63" s="265"/>
      <c r="SCF63" s="265"/>
      <c r="SCG63" s="265"/>
      <c r="SCH63" s="265"/>
      <c r="SCI63" s="265"/>
      <c r="SCJ63" s="265"/>
      <c r="SCK63" s="265"/>
      <c r="SCL63" s="265"/>
      <c r="SCM63" s="265"/>
      <c r="SCN63" s="265"/>
      <c r="SCO63" s="265"/>
      <c r="SCP63" s="265"/>
      <c r="SCQ63" s="265"/>
      <c r="SCR63" s="265"/>
      <c r="SCS63" s="265"/>
      <c r="SCT63" s="265"/>
      <c r="SCU63" s="265"/>
      <c r="SCV63" s="265"/>
      <c r="SCW63" s="265"/>
      <c r="SCX63" s="265"/>
      <c r="SCY63" s="265"/>
      <c r="SCZ63" s="265"/>
      <c r="SDA63" s="265"/>
      <c r="SDB63" s="265"/>
      <c r="SDC63" s="265"/>
      <c r="SDD63" s="265"/>
      <c r="SDE63" s="265"/>
      <c r="SDF63" s="265"/>
      <c r="SDG63" s="265"/>
      <c r="SDH63" s="265"/>
      <c r="SDI63" s="265"/>
      <c r="SDJ63" s="265"/>
      <c r="SDK63" s="265"/>
      <c r="SDL63" s="265"/>
      <c r="SDM63" s="265"/>
      <c r="SDN63" s="265"/>
      <c r="SDO63" s="265"/>
      <c r="SDP63" s="265"/>
      <c r="SDQ63" s="265"/>
      <c r="SDR63" s="265"/>
      <c r="SDS63" s="265"/>
      <c r="SDT63" s="265"/>
      <c r="SDU63" s="265"/>
      <c r="SDV63" s="265"/>
      <c r="SDW63" s="265"/>
      <c r="SDX63" s="265"/>
      <c r="SDY63" s="265"/>
      <c r="SDZ63" s="265"/>
      <c r="SEA63" s="265"/>
      <c r="SEB63" s="265"/>
      <c r="SEC63" s="265"/>
      <c r="SED63" s="265"/>
      <c r="SEE63" s="265"/>
      <c r="SEF63" s="265"/>
      <c r="SEG63" s="265"/>
      <c r="SEH63" s="265"/>
      <c r="SEI63" s="265"/>
      <c r="SEJ63" s="265"/>
      <c r="SEK63" s="265"/>
      <c r="SEL63" s="265"/>
      <c r="SEM63" s="265"/>
      <c r="SEN63" s="265"/>
      <c r="SEO63" s="265"/>
      <c r="SEP63" s="265"/>
      <c r="SEQ63" s="265"/>
      <c r="SER63" s="265"/>
      <c r="SES63" s="265"/>
      <c r="SET63" s="265"/>
      <c r="SEU63" s="265"/>
      <c r="SEV63" s="265"/>
      <c r="SEW63" s="265"/>
      <c r="SEX63" s="265"/>
      <c r="SEY63" s="265"/>
      <c r="SEZ63" s="265"/>
      <c r="SFA63" s="265"/>
      <c r="SFB63" s="265"/>
      <c r="SFC63" s="265"/>
      <c r="SFD63" s="265"/>
      <c r="SFE63" s="265"/>
      <c r="SFF63" s="265"/>
      <c r="SFG63" s="265"/>
      <c r="SFH63" s="265"/>
      <c r="SFI63" s="265"/>
      <c r="SFJ63" s="265"/>
      <c r="SFK63" s="265"/>
      <c r="SFL63" s="265"/>
      <c r="SFM63" s="265"/>
      <c r="SFN63" s="265"/>
      <c r="SFO63" s="265"/>
      <c r="SFP63" s="265"/>
      <c r="SFQ63" s="265"/>
      <c r="SFR63" s="265"/>
      <c r="SFS63" s="265"/>
      <c r="SFT63" s="265"/>
      <c r="SFU63" s="265"/>
      <c r="SFV63" s="265"/>
      <c r="SFW63" s="265"/>
      <c r="SFX63" s="265"/>
      <c r="SFY63" s="265"/>
      <c r="SFZ63" s="265"/>
      <c r="SGA63" s="265"/>
      <c r="SGB63" s="265"/>
      <c r="SGC63" s="265"/>
      <c r="SGD63" s="265"/>
      <c r="SGE63" s="265"/>
      <c r="SGF63" s="265"/>
      <c r="SGG63" s="265"/>
      <c r="SGH63" s="265"/>
      <c r="SGI63" s="265"/>
      <c r="SGJ63" s="265"/>
      <c r="SGK63" s="265"/>
      <c r="SGL63" s="265"/>
      <c r="SGM63" s="265"/>
      <c r="SGN63" s="265"/>
      <c r="SGO63" s="265"/>
      <c r="SGP63" s="265"/>
      <c r="SGQ63" s="265"/>
      <c r="SGR63" s="265"/>
      <c r="SGS63" s="265"/>
      <c r="SGT63" s="265"/>
      <c r="SGU63" s="265"/>
      <c r="SGV63" s="265"/>
      <c r="SGW63" s="265"/>
      <c r="SGX63" s="265"/>
      <c r="SGY63" s="265"/>
      <c r="SGZ63" s="265"/>
      <c r="SHA63" s="265"/>
      <c r="SHB63" s="265"/>
      <c r="SHC63" s="265"/>
      <c r="SHD63" s="265"/>
      <c r="SHE63" s="265"/>
      <c r="SHF63" s="265"/>
      <c r="SHG63" s="265"/>
      <c r="SHH63" s="265"/>
      <c r="SHI63" s="265"/>
      <c r="SHJ63" s="265"/>
      <c r="SHK63" s="265"/>
      <c r="SHL63" s="265"/>
      <c r="SHM63" s="265"/>
      <c r="SHN63" s="265"/>
      <c r="SHO63" s="265"/>
      <c r="SHP63" s="265"/>
      <c r="SHQ63" s="265"/>
      <c r="SHR63" s="265"/>
      <c r="SHS63" s="265"/>
      <c r="SHT63" s="265"/>
      <c r="SHU63" s="265"/>
      <c r="SHV63" s="265"/>
      <c r="SHW63" s="265"/>
      <c r="SHX63" s="265"/>
      <c r="SHY63" s="265"/>
      <c r="SHZ63" s="265"/>
      <c r="SIA63" s="265"/>
      <c r="SIB63" s="265"/>
      <c r="SIC63" s="265"/>
      <c r="SID63" s="265"/>
      <c r="SIE63" s="265"/>
      <c r="SIF63" s="265"/>
      <c r="SIG63" s="265"/>
      <c r="SIH63" s="265"/>
      <c r="SII63" s="265"/>
      <c r="SIJ63" s="265"/>
      <c r="SIK63" s="265"/>
      <c r="SIL63" s="265"/>
      <c r="SIM63" s="265"/>
      <c r="SIN63" s="265"/>
      <c r="SIO63" s="265"/>
      <c r="SIP63" s="265"/>
      <c r="SIQ63" s="265"/>
      <c r="SIR63" s="265"/>
      <c r="SIS63" s="265"/>
      <c r="SIT63" s="265"/>
      <c r="SIU63" s="265"/>
      <c r="SIV63" s="265"/>
      <c r="SIW63" s="265"/>
      <c r="SIX63" s="265"/>
      <c r="SIY63" s="265"/>
      <c r="SIZ63" s="265"/>
      <c r="SJA63" s="265"/>
      <c r="SJB63" s="265"/>
      <c r="SJC63" s="265"/>
      <c r="SJD63" s="265"/>
      <c r="SJE63" s="265"/>
      <c r="SJF63" s="265"/>
      <c r="SJG63" s="265"/>
      <c r="SJH63" s="265"/>
      <c r="SJI63" s="265"/>
      <c r="SJJ63" s="265"/>
      <c r="SJK63" s="265"/>
      <c r="SJL63" s="265"/>
      <c r="SJM63" s="265"/>
      <c r="SJN63" s="265"/>
      <c r="SJO63" s="265"/>
      <c r="SJP63" s="265"/>
      <c r="SJQ63" s="265"/>
      <c r="SJR63" s="265"/>
      <c r="SJS63" s="265"/>
      <c r="SJT63" s="265"/>
      <c r="SJU63" s="265"/>
      <c r="SJV63" s="265"/>
      <c r="SJW63" s="265"/>
      <c r="SJX63" s="265"/>
      <c r="SJY63" s="265"/>
      <c r="SJZ63" s="265"/>
      <c r="SKA63" s="265"/>
      <c r="SKB63" s="265"/>
      <c r="SKC63" s="265"/>
      <c r="SKD63" s="265"/>
      <c r="SKE63" s="265"/>
      <c r="SKF63" s="265"/>
      <c r="SKG63" s="265"/>
      <c r="SKH63" s="265"/>
      <c r="SKI63" s="265"/>
      <c r="SKJ63" s="265"/>
      <c r="SKK63" s="265"/>
      <c r="SKL63" s="265"/>
      <c r="SKM63" s="265"/>
      <c r="SKN63" s="265"/>
      <c r="SKO63" s="265"/>
      <c r="SKP63" s="265"/>
      <c r="SKQ63" s="265"/>
      <c r="SKR63" s="265"/>
      <c r="SKS63" s="265"/>
      <c r="SKT63" s="265"/>
      <c r="SKU63" s="265"/>
      <c r="SKV63" s="265"/>
      <c r="SKW63" s="265"/>
      <c r="SKX63" s="265"/>
      <c r="SKY63" s="265"/>
      <c r="SKZ63" s="265"/>
      <c r="SLA63" s="265"/>
      <c r="SLB63" s="265"/>
      <c r="SLC63" s="265"/>
      <c r="SLD63" s="265"/>
      <c r="SLE63" s="265"/>
      <c r="SLF63" s="265"/>
      <c r="SLG63" s="265"/>
      <c r="SLH63" s="265"/>
      <c r="SLI63" s="265"/>
      <c r="SLJ63" s="265"/>
      <c r="SLK63" s="265"/>
      <c r="SLL63" s="265"/>
      <c r="SLM63" s="265"/>
      <c r="SLN63" s="265"/>
      <c r="SLO63" s="265"/>
      <c r="SLP63" s="265"/>
      <c r="SLQ63" s="265"/>
      <c r="SLR63" s="265"/>
      <c r="SLS63" s="265"/>
      <c r="SLT63" s="265"/>
      <c r="SLU63" s="265"/>
      <c r="SLV63" s="265"/>
      <c r="SLW63" s="265"/>
      <c r="SLX63" s="265"/>
      <c r="SLY63" s="265"/>
      <c r="SLZ63" s="265"/>
      <c r="SMA63" s="265"/>
      <c r="SMB63" s="265"/>
      <c r="SMC63" s="265"/>
      <c r="SMD63" s="265"/>
      <c r="SME63" s="265"/>
      <c r="SMF63" s="265"/>
      <c r="SMG63" s="265"/>
      <c r="SMH63" s="265"/>
      <c r="SMI63" s="265"/>
      <c r="SMJ63" s="265"/>
      <c r="SMK63" s="265"/>
      <c r="SML63" s="265"/>
      <c r="SMM63" s="265"/>
      <c r="SMN63" s="265"/>
      <c r="SMO63" s="265"/>
      <c r="SMP63" s="265"/>
      <c r="SMQ63" s="265"/>
      <c r="SMR63" s="265"/>
      <c r="SMS63" s="265"/>
      <c r="SMT63" s="265"/>
      <c r="SMU63" s="265"/>
      <c r="SMV63" s="265"/>
      <c r="SMW63" s="265"/>
      <c r="SMX63" s="265"/>
      <c r="SMY63" s="265"/>
      <c r="SMZ63" s="265"/>
      <c r="SNA63" s="265"/>
      <c r="SNB63" s="265"/>
      <c r="SNC63" s="265"/>
      <c r="SND63" s="265"/>
      <c r="SNE63" s="265"/>
      <c r="SNF63" s="265"/>
      <c r="SNG63" s="265"/>
      <c r="SNH63" s="265"/>
      <c r="SNI63" s="265"/>
      <c r="SNJ63" s="265"/>
      <c r="SNK63" s="265"/>
      <c r="SNL63" s="265"/>
      <c r="SNM63" s="265"/>
      <c r="SNN63" s="265"/>
      <c r="SNO63" s="265"/>
      <c r="SNP63" s="265"/>
      <c r="SNQ63" s="265"/>
      <c r="SNR63" s="265"/>
      <c r="SNS63" s="265"/>
      <c r="SNT63" s="265"/>
      <c r="SNU63" s="265"/>
      <c r="SNV63" s="265"/>
      <c r="SNW63" s="265"/>
      <c r="SNX63" s="265"/>
      <c r="SNY63" s="265"/>
      <c r="SNZ63" s="265"/>
      <c r="SOA63" s="265"/>
      <c r="SOB63" s="265"/>
      <c r="SOC63" s="265"/>
      <c r="SOD63" s="265"/>
      <c r="SOE63" s="265"/>
      <c r="SOF63" s="265"/>
      <c r="SOG63" s="265"/>
      <c r="SOH63" s="265"/>
      <c r="SOI63" s="265"/>
      <c r="SOJ63" s="265"/>
      <c r="SOK63" s="265"/>
      <c r="SOL63" s="265"/>
      <c r="SOM63" s="265"/>
      <c r="SON63" s="265"/>
      <c r="SOO63" s="265"/>
      <c r="SOP63" s="265"/>
      <c r="SOQ63" s="265"/>
      <c r="SOR63" s="265"/>
      <c r="SOS63" s="265"/>
      <c r="SOT63" s="265"/>
      <c r="SOU63" s="265"/>
      <c r="SOV63" s="265"/>
      <c r="SOW63" s="265"/>
      <c r="SOX63" s="265"/>
      <c r="SOY63" s="265"/>
      <c r="SOZ63" s="265"/>
      <c r="SPA63" s="265"/>
      <c r="SPB63" s="265"/>
      <c r="SPC63" s="265"/>
      <c r="SPD63" s="265"/>
      <c r="SPE63" s="265"/>
      <c r="SPF63" s="265"/>
      <c r="SPG63" s="265"/>
      <c r="SPH63" s="265"/>
      <c r="SPI63" s="265"/>
      <c r="SPJ63" s="265"/>
      <c r="SPK63" s="265"/>
      <c r="SPL63" s="265"/>
      <c r="SPM63" s="265"/>
      <c r="SPN63" s="265"/>
      <c r="SPO63" s="265"/>
      <c r="SPP63" s="265"/>
      <c r="SPQ63" s="265"/>
      <c r="SPR63" s="265"/>
      <c r="SPS63" s="265"/>
      <c r="SPT63" s="265"/>
      <c r="SPU63" s="265"/>
      <c r="SPV63" s="265"/>
      <c r="SPW63" s="265"/>
      <c r="SPX63" s="265"/>
      <c r="SPY63" s="265"/>
      <c r="SPZ63" s="265"/>
      <c r="SQA63" s="265"/>
      <c r="SQB63" s="265"/>
      <c r="SQC63" s="265"/>
      <c r="SQD63" s="265"/>
      <c r="SQE63" s="265"/>
      <c r="SQF63" s="265"/>
      <c r="SQG63" s="265"/>
      <c r="SQH63" s="265"/>
      <c r="SQI63" s="265"/>
      <c r="SQJ63" s="265"/>
      <c r="SQK63" s="265"/>
      <c r="SQL63" s="265"/>
      <c r="SQM63" s="265"/>
      <c r="SQN63" s="265"/>
      <c r="SQO63" s="265"/>
      <c r="SQP63" s="265"/>
      <c r="SQQ63" s="265"/>
      <c r="SQR63" s="265"/>
      <c r="SQS63" s="265"/>
      <c r="SQT63" s="265"/>
      <c r="SQU63" s="265"/>
      <c r="SQV63" s="265"/>
      <c r="SQW63" s="265"/>
      <c r="SQX63" s="265"/>
      <c r="SQY63" s="265"/>
      <c r="SQZ63" s="265"/>
      <c r="SRA63" s="265"/>
      <c r="SRB63" s="265"/>
      <c r="SRC63" s="265"/>
      <c r="SRD63" s="265"/>
      <c r="SRE63" s="265"/>
      <c r="SRF63" s="265"/>
      <c r="SRG63" s="265"/>
      <c r="SRH63" s="265"/>
      <c r="SRI63" s="265"/>
      <c r="SRJ63" s="265"/>
      <c r="SRK63" s="265"/>
      <c r="SRL63" s="265"/>
      <c r="SRM63" s="265"/>
      <c r="SRN63" s="265"/>
      <c r="SRO63" s="265"/>
      <c r="SRP63" s="265"/>
      <c r="SRQ63" s="265"/>
      <c r="SRR63" s="265"/>
      <c r="SRS63" s="265"/>
      <c r="SRT63" s="265"/>
      <c r="SRU63" s="265"/>
      <c r="SRV63" s="265"/>
      <c r="SRW63" s="265"/>
      <c r="SRX63" s="265"/>
      <c r="SRY63" s="265"/>
      <c r="SRZ63" s="265"/>
      <c r="SSA63" s="265"/>
      <c r="SSB63" s="265"/>
      <c r="SSC63" s="265"/>
      <c r="SSD63" s="265"/>
      <c r="SSE63" s="265"/>
      <c r="SSF63" s="265"/>
      <c r="SSG63" s="265"/>
      <c r="SSH63" s="265"/>
      <c r="SSI63" s="265"/>
      <c r="SSJ63" s="265"/>
      <c r="SSK63" s="265"/>
      <c r="SSL63" s="265"/>
      <c r="SSM63" s="265"/>
      <c r="SSN63" s="265"/>
      <c r="SSO63" s="265"/>
      <c r="SSP63" s="265"/>
      <c r="SSQ63" s="265"/>
      <c r="SSR63" s="265"/>
      <c r="SSS63" s="265"/>
      <c r="SST63" s="265"/>
      <c r="SSU63" s="265"/>
      <c r="SSV63" s="265"/>
      <c r="SSW63" s="265"/>
      <c r="SSX63" s="265"/>
      <c r="SSY63" s="265"/>
      <c r="SSZ63" s="265"/>
      <c r="STA63" s="265"/>
      <c r="STB63" s="265"/>
      <c r="STC63" s="265"/>
      <c r="STD63" s="265"/>
      <c r="STE63" s="265"/>
      <c r="STF63" s="265"/>
      <c r="STG63" s="265"/>
      <c r="STH63" s="265"/>
      <c r="STI63" s="265"/>
      <c r="STJ63" s="265"/>
      <c r="STK63" s="265"/>
      <c r="STL63" s="265"/>
      <c r="STM63" s="265"/>
      <c r="STN63" s="265"/>
      <c r="STO63" s="265"/>
      <c r="STP63" s="265"/>
      <c r="STQ63" s="265"/>
      <c r="STR63" s="265"/>
      <c r="STS63" s="265"/>
      <c r="STT63" s="265"/>
      <c r="STU63" s="265"/>
      <c r="STV63" s="265"/>
      <c r="STW63" s="265"/>
      <c r="STX63" s="265"/>
      <c r="STY63" s="265"/>
      <c r="STZ63" s="265"/>
      <c r="SUA63" s="265"/>
      <c r="SUB63" s="265"/>
      <c r="SUC63" s="265"/>
      <c r="SUD63" s="265"/>
      <c r="SUE63" s="265"/>
      <c r="SUF63" s="265"/>
      <c r="SUG63" s="265"/>
      <c r="SUH63" s="265"/>
      <c r="SUI63" s="265"/>
      <c r="SUJ63" s="265"/>
      <c r="SUK63" s="265"/>
      <c r="SUL63" s="265"/>
      <c r="SUM63" s="265"/>
      <c r="SUN63" s="265"/>
      <c r="SUO63" s="265"/>
      <c r="SUP63" s="265"/>
      <c r="SUQ63" s="265"/>
      <c r="SUR63" s="265"/>
      <c r="SUS63" s="265"/>
      <c r="SUT63" s="265"/>
      <c r="SUU63" s="265"/>
      <c r="SUV63" s="265"/>
      <c r="SUW63" s="265"/>
      <c r="SUX63" s="265"/>
      <c r="SUY63" s="265"/>
      <c r="SUZ63" s="265"/>
      <c r="SVA63" s="265"/>
      <c r="SVB63" s="265"/>
      <c r="SVC63" s="265"/>
      <c r="SVD63" s="265"/>
      <c r="SVE63" s="265"/>
      <c r="SVF63" s="265"/>
      <c r="SVG63" s="265"/>
      <c r="SVH63" s="265"/>
      <c r="SVI63" s="265"/>
      <c r="SVJ63" s="265"/>
      <c r="SVK63" s="265"/>
      <c r="SVL63" s="265"/>
      <c r="SVM63" s="265"/>
      <c r="SVN63" s="265"/>
      <c r="SVO63" s="265"/>
      <c r="SVP63" s="265"/>
      <c r="SVQ63" s="265"/>
      <c r="SVR63" s="265"/>
      <c r="SVS63" s="265"/>
      <c r="SVT63" s="265"/>
      <c r="SVU63" s="265"/>
      <c r="SVV63" s="265"/>
      <c r="SVW63" s="265"/>
      <c r="SVX63" s="265"/>
      <c r="SVY63" s="265"/>
      <c r="SVZ63" s="265"/>
      <c r="SWA63" s="265"/>
      <c r="SWB63" s="265"/>
      <c r="SWC63" s="265"/>
      <c r="SWD63" s="265"/>
      <c r="SWE63" s="265"/>
      <c r="SWF63" s="265"/>
      <c r="SWG63" s="265"/>
      <c r="SWH63" s="265"/>
      <c r="SWI63" s="265"/>
      <c r="SWJ63" s="265"/>
      <c r="SWK63" s="265"/>
      <c r="SWL63" s="265"/>
      <c r="SWM63" s="265"/>
      <c r="SWN63" s="265"/>
      <c r="SWO63" s="265"/>
      <c r="SWP63" s="265"/>
      <c r="SWQ63" s="265"/>
      <c r="SWR63" s="265"/>
      <c r="SWS63" s="265"/>
      <c r="SWT63" s="265"/>
      <c r="SWU63" s="265"/>
      <c r="SWV63" s="265"/>
      <c r="SWW63" s="265"/>
      <c r="SWX63" s="265"/>
      <c r="SWY63" s="265"/>
      <c r="SWZ63" s="265"/>
      <c r="SXA63" s="265"/>
      <c r="SXB63" s="265"/>
      <c r="SXC63" s="265"/>
      <c r="SXD63" s="265"/>
      <c r="SXE63" s="265"/>
      <c r="SXF63" s="265"/>
      <c r="SXG63" s="265"/>
      <c r="SXH63" s="265"/>
      <c r="SXI63" s="265"/>
      <c r="SXJ63" s="265"/>
      <c r="SXK63" s="265"/>
      <c r="SXL63" s="265"/>
      <c r="SXM63" s="265"/>
      <c r="SXN63" s="265"/>
      <c r="SXO63" s="265"/>
      <c r="SXP63" s="265"/>
      <c r="SXQ63" s="265"/>
      <c r="SXR63" s="265"/>
      <c r="SXS63" s="265"/>
      <c r="SXT63" s="265"/>
      <c r="SXU63" s="265"/>
      <c r="SXV63" s="265"/>
      <c r="SXW63" s="265"/>
      <c r="SXX63" s="265"/>
      <c r="SXY63" s="265"/>
      <c r="SXZ63" s="265"/>
      <c r="SYA63" s="265"/>
      <c r="SYB63" s="265"/>
      <c r="SYC63" s="265"/>
      <c r="SYD63" s="265"/>
      <c r="SYE63" s="265"/>
      <c r="SYF63" s="265"/>
      <c r="SYG63" s="265"/>
      <c r="SYH63" s="265"/>
      <c r="SYI63" s="265"/>
      <c r="SYJ63" s="265"/>
      <c r="SYK63" s="265"/>
      <c r="SYL63" s="265"/>
      <c r="SYM63" s="265"/>
      <c r="SYN63" s="265"/>
      <c r="SYO63" s="265"/>
      <c r="SYP63" s="265"/>
      <c r="SYQ63" s="265"/>
      <c r="SYR63" s="265"/>
      <c r="SYS63" s="265"/>
      <c r="SYT63" s="265"/>
      <c r="SYU63" s="265"/>
      <c r="SYV63" s="265"/>
      <c r="SYW63" s="265"/>
      <c r="SYX63" s="265"/>
      <c r="SYY63" s="265"/>
      <c r="SYZ63" s="265"/>
      <c r="SZA63" s="265"/>
      <c r="SZB63" s="265"/>
      <c r="SZC63" s="265"/>
      <c r="SZD63" s="265"/>
      <c r="SZE63" s="265"/>
      <c r="SZF63" s="265"/>
      <c r="SZG63" s="265"/>
      <c r="SZH63" s="265"/>
      <c r="SZI63" s="265"/>
      <c r="SZJ63" s="265"/>
      <c r="SZK63" s="265"/>
      <c r="SZL63" s="265"/>
      <c r="SZM63" s="265"/>
      <c r="SZN63" s="265"/>
      <c r="SZO63" s="265"/>
      <c r="SZP63" s="265"/>
      <c r="SZQ63" s="265"/>
      <c r="SZR63" s="265"/>
      <c r="SZS63" s="265"/>
      <c r="SZT63" s="265"/>
      <c r="SZU63" s="265"/>
      <c r="SZV63" s="265"/>
      <c r="SZW63" s="265"/>
      <c r="SZX63" s="265"/>
      <c r="SZY63" s="265"/>
      <c r="SZZ63" s="265"/>
      <c r="TAA63" s="265"/>
      <c r="TAB63" s="265"/>
      <c r="TAC63" s="265"/>
      <c r="TAD63" s="265"/>
      <c r="TAE63" s="265"/>
      <c r="TAF63" s="265"/>
      <c r="TAG63" s="265"/>
      <c r="TAH63" s="265"/>
      <c r="TAI63" s="265"/>
      <c r="TAJ63" s="265"/>
      <c r="TAK63" s="265"/>
      <c r="TAL63" s="265"/>
      <c r="TAM63" s="265"/>
      <c r="TAN63" s="265"/>
      <c r="TAO63" s="265"/>
      <c r="TAP63" s="265"/>
      <c r="TAQ63" s="265"/>
      <c r="TAR63" s="265"/>
      <c r="TAS63" s="265"/>
      <c r="TAT63" s="265"/>
      <c r="TAU63" s="265"/>
      <c r="TAV63" s="265"/>
      <c r="TAW63" s="265"/>
      <c r="TAX63" s="265"/>
      <c r="TAY63" s="265"/>
      <c r="TAZ63" s="265"/>
      <c r="TBA63" s="265"/>
      <c r="TBB63" s="265"/>
      <c r="TBC63" s="265"/>
      <c r="TBD63" s="265"/>
      <c r="TBE63" s="265"/>
      <c r="TBF63" s="265"/>
      <c r="TBG63" s="265"/>
      <c r="TBH63" s="265"/>
      <c r="TBI63" s="265"/>
      <c r="TBJ63" s="265"/>
      <c r="TBK63" s="265"/>
      <c r="TBL63" s="265"/>
      <c r="TBM63" s="265"/>
      <c r="TBN63" s="265"/>
      <c r="TBO63" s="265"/>
      <c r="TBP63" s="265"/>
      <c r="TBQ63" s="265"/>
      <c r="TBR63" s="265"/>
      <c r="TBS63" s="265"/>
      <c r="TBT63" s="265"/>
      <c r="TBU63" s="265"/>
      <c r="TBV63" s="265"/>
      <c r="TBW63" s="265"/>
      <c r="TBX63" s="265"/>
      <c r="TBY63" s="265"/>
      <c r="TBZ63" s="265"/>
      <c r="TCA63" s="265"/>
      <c r="TCB63" s="265"/>
      <c r="TCC63" s="265"/>
      <c r="TCD63" s="265"/>
      <c r="TCE63" s="265"/>
      <c r="TCF63" s="265"/>
      <c r="TCG63" s="265"/>
      <c r="TCH63" s="265"/>
      <c r="TCI63" s="265"/>
      <c r="TCJ63" s="265"/>
      <c r="TCK63" s="265"/>
      <c r="TCL63" s="265"/>
      <c r="TCM63" s="265"/>
      <c r="TCN63" s="265"/>
      <c r="TCO63" s="265"/>
      <c r="TCP63" s="265"/>
      <c r="TCQ63" s="265"/>
      <c r="TCR63" s="265"/>
      <c r="TCS63" s="265"/>
      <c r="TCT63" s="265"/>
      <c r="TCU63" s="265"/>
      <c r="TCV63" s="265"/>
      <c r="TCW63" s="265"/>
      <c r="TCX63" s="265"/>
      <c r="TCY63" s="265"/>
      <c r="TCZ63" s="265"/>
      <c r="TDA63" s="265"/>
      <c r="TDB63" s="265"/>
      <c r="TDC63" s="265"/>
      <c r="TDD63" s="265"/>
      <c r="TDE63" s="265"/>
      <c r="TDF63" s="265"/>
      <c r="TDG63" s="265"/>
      <c r="TDH63" s="265"/>
      <c r="TDI63" s="265"/>
      <c r="TDJ63" s="265"/>
      <c r="TDK63" s="265"/>
      <c r="TDL63" s="265"/>
      <c r="TDM63" s="265"/>
      <c r="TDN63" s="265"/>
      <c r="TDO63" s="265"/>
      <c r="TDP63" s="265"/>
      <c r="TDQ63" s="265"/>
      <c r="TDR63" s="265"/>
      <c r="TDS63" s="265"/>
      <c r="TDT63" s="265"/>
      <c r="TDU63" s="265"/>
      <c r="TDV63" s="265"/>
      <c r="TDW63" s="265"/>
      <c r="TDX63" s="265"/>
      <c r="TDY63" s="265"/>
      <c r="TDZ63" s="265"/>
      <c r="TEA63" s="265"/>
      <c r="TEB63" s="265"/>
      <c r="TEC63" s="265"/>
      <c r="TED63" s="265"/>
      <c r="TEE63" s="265"/>
      <c r="TEF63" s="265"/>
      <c r="TEG63" s="265"/>
      <c r="TEH63" s="265"/>
      <c r="TEI63" s="265"/>
      <c r="TEJ63" s="265"/>
      <c r="TEK63" s="265"/>
      <c r="TEL63" s="265"/>
      <c r="TEM63" s="265"/>
      <c r="TEN63" s="265"/>
      <c r="TEO63" s="265"/>
      <c r="TEP63" s="265"/>
      <c r="TEQ63" s="265"/>
      <c r="TER63" s="265"/>
      <c r="TES63" s="265"/>
      <c r="TET63" s="265"/>
      <c r="TEU63" s="265"/>
      <c r="TEV63" s="265"/>
      <c r="TEW63" s="265"/>
      <c r="TEX63" s="265"/>
      <c r="TEY63" s="265"/>
      <c r="TEZ63" s="265"/>
      <c r="TFA63" s="265"/>
      <c r="TFB63" s="265"/>
      <c r="TFC63" s="265"/>
      <c r="TFD63" s="265"/>
      <c r="TFE63" s="265"/>
      <c r="TFF63" s="265"/>
      <c r="TFG63" s="265"/>
      <c r="TFH63" s="265"/>
      <c r="TFI63" s="265"/>
      <c r="TFJ63" s="265"/>
      <c r="TFK63" s="265"/>
      <c r="TFL63" s="265"/>
      <c r="TFM63" s="265"/>
      <c r="TFN63" s="265"/>
      <c r="TFO63" s="265"/>
      <c r="TFP63" s="265"/>
      <c r="TFQ63" s="265"/>
      <c r="TFR63" s="265"/>
      <c r="TFS63" s="265"/>
      <c r="TFT63" s="265"/>
      <c r="TFU63" s="265"/>
      <c r="TFV63" s="265"/>
      <c r="TFW63" s="265"/>
      <c r="TFX63" s="265"/>
      <c r="TFY63" s="265"/>
      <c r="TFZ63" s="265"/>
      <c r="TGA63" s="265"/>
      <c r="TGB63" s="265"/>
      <c r="TGC63" s="265"/>
      <c r="TGD63" s="265"/>
      <c r="TGE63" s="265"/>
      <c r="TGF63" s="265"/>
      <c r="TGG63" s="265"/>
      <c r="TGH63" s="265"/>
      <c r="TGI63" s="265"/>
      <c r="TGJ63" s="265"/>
      <c r="TGK63" s="265"/>
      <c r="TGL63" s="265"/>
      <c r="TGM63" s="265"/>
      <c r="TGN63" s="265"/>
      <c r="TGO63" s="265"/>
      <c r="TGP63" s="265"/>
      <c r="TGQ63" s="265"/>
      <c r="TGR63" s="265"/>
      <c r="TGS63" s="265"/>
      <c r="TGT63" s="265"/>
      <c r="TGU63" s="265"/>
      <c r="TGV63" s="265"/>
      <c r="TGW63" s="265"/>
      <c r="TGX63" s="265"/>
      <c r="TGY63" s="265"/>
      <c r="TGZ63" s="265"/>
      <c r="THA63" s="265"/>
      <c r="THB63" s="265"/>
      <c r="THC63" s="265"/>
      <c r="THD63" s="265"/>
      <c r="THE63" s="265"/>
      <c r="THF63" s="265"/>
      <c r="THG63" s="265"/>
      <c r="THH63" s="265"/>
      <c r="THI63" s="265"/>
      <c r="THJ63" s="265"/>
      <c r="THK63" s="265"/>
      <c r="THL63" s="265"/>
      <c r="THM63" s="265"/>
      <c r="THN63" s="265"/>
      <c r="THO63" s="265"/>
      <c r="THP63" s="265"/>
      <c r="THQ63" s="265"/>
      <c r="THR63" s="265"/>
      <c r="THS63" s="265"/>
      <c r="THT63" s="265"/>
      <c r="THU63" s="265"/>
      <c r="THV63" s="265"/>
      <c r="THW63" s="265"/>
      <c r="THX63" s="265"/>
      <c r="THY63" s="265"/>
      <c r="THZ63" s="265"/>
      <c r="TIA63" s="265"/>
      <c r="TIB63" s="265"/>
      <c r="TIC63" s="265"/>
      <c r="TID63" s="265"/>
      <c r="TIE63" s="265"/>
      <c r="TIF63" s="265"/>
      <c r="TIG63" s="265"/>
      <c r="TIH63" s="265"/>
      <c r="TII63" s="265"/>
      <c r="TIJ63" s="265"/>
      <c r="TIK63" s="265"/>
      <c r="TIL63" s="265"/>
      <c r="TIM63" s="265"/>
      <c r="TIN63" s="265"/>
      <c r="TIO63" s="265"/>
      <c r="TIP63" s="265"/>
      <c r="TIQ63" s="265"/>
      <c r="TIR63" s="265"/>
      <c r="TIS63" s="265"/>
      <c r="TIT63" s="265"/>
      <c r="TIU63" s="265"/>
      <c r="TIV63" s="265"/>
      <c r="TIW63" s="265"/>
      <c r="TIX63" s="265"/>
      <c r="TIY63" s="265"/>
      <c r="TIZ63" s="265"/>
      <c r="TJA63" s="265"/>
      <c r="TJB63" s="265"/>
      <c r="TJC63" s="265"/>
      <c r="TJD63" s="265"/>
      <c r="TJE63" s="265"/>
      <c r="TJF63" s="265"/>
      <c r="TJG63" s="265"/>
      <c r="TJH63" s="265"/>
      <c r="TJI63" s="265"/>
      <c r="TJJ63" s="265"/>
      <c r="TJK63" s="265"/>
      <c r="TJL63" s="265"/>
      <c r="TJM63" s="265"/>
      <c r="TJN63" s="265"/>
      <c r="TJO63" s="265"/>
      <c r="TJP63" s="265"/>
      <c r="TJQ63" s="265"/>
      <c r="TJR63" s="265"/>
      <c r="TJS63" s="265"/>
      <c r="TJT63" s="265"/>
      <c r="TJU63" s="265"/>
      <c r="TJV63" s="265"/>
      <c r="TJW63" s="265"/>
      <c r="TJX63" s="265"/>
      <c r="TJY63" s="265"/>
      <c r="TJZ63" s="265"/>
      <c r="TKA63" s="265"/>
      <c r="TKB63" s="265"/>
      <c r="TKC63" s="265"/>
      <c r="TKD63" s="265"/>
      <c r="TKE63" s="265"/>
      <c r="TKF63" s="265"/>
      <c r="TKG63" s="265"/>
      <c r="TKH63" s="265"/>
      <c r="TKI63" s="265"/>
      <c r="TKJ63" s="265"/>
      <c r="TKK63" s="265"/>
      <c r="TKL63" s="265"/>
      <c r="TKM63" s="265"/>
      <c r="TKN63" s="265"/>
      <c r="TKO63" s="265"/>
      <c r="TKP63" s="265"/>
      <c r="TKQ63" s="265"/>
      <c r="TKR63" s="265"/>
      <c r="TKS63" s="265"/>
      <c r="TKT63" s="265"/>
      <c r="TKU63" s="265"/>
      <c r="TKV63" s="265"/>
      <c r="TKW63" s="265"/>
      <c r="TKX63" s="265"/>
      <c r="TKY63" s="265"/>
      <c r="TKZ63" s="265"/>
      <c r="TLA63" s="265"/>
      <c r="TLB63" s="265"/>
      <c r="TLC63" s="265"/>
      <c r="TLD63" s="265"/>
      <c r="TLE63" s="265"/>
      <c r="TLF63" s="265"/>
      <c r="TLG63" s="265"/>
      <c r="TLH63" s="265"/>
      <c r="TLI63" s="265"/>
      <c r="TLJ63" s="265"/>
      <c r="TLK63" s="265"/>
      <c r="TLL63" s="265"/>
      <c r="TLM63" s="265"/>
      <c r="TLN63" s="265"/>
      <c r="TLO63" s="265"/>
      <c r="TLP63" s="265"/>
      <c r="TLQ63" s="265"/>
      <c r="TLR63" s="265"/>
      <c r="TLS63" s="265"/>
      <c r="TLT63" s="265"/>
      <c r="TLU63" s="265"/>
      <c r="TLV63" s="265"/>
      <c r="TLW63" s="265"/>
      <c r="TLX63" s="265"/>
      <c r="TLY63" s="265"/>
      <c r="TLZ63" s="265"/>
      <c r="TMA63" s="265"/>
      <c r="TMB63" s="265"/>
      <c r="TMC63" s="265"/>
      <c r="TMD63" s="265"/>
      <c r="TME63" s="265"/>
      <c r="TMF63" s="265"/>
      <c r="TMG63" s="265"/>
      <c r="TMH63" s="265"/>
      <c r="TMI63" s="265"/>
      <c r="TMJ63" s="265"/>
      <c r="TMK63" s="265"/>
      <c r="TML63" s="265"/>
      <c r="TMM63" s="265"/>
      <c r="TMN63" s="265"/>
      <c r="TMO63" s="265"/>
      <c r="TMP63" s="265"/>
      <c r="TMQ63" s="265"/>
      <c r="TMR63" s="265"/>
      <c r="TMS63" s="265"/>
      <c r="TMT63" s="265"/>
      <c r="TMU63" s="265"/>
      <c r="TMV63" s="265"/>
      <c r="TMW63" s="265"/>
      <c r="TMX63" s="265"/>
      <c r="TMY63" s="265"/>
      <c r="TMZ63" s="265"/>
      <c r="TNA63" s="265"/>
      <c r="TNB63" s="265"/>
      <c r="TNC63" s="265"/>
      <c r="TND63" s="265"/>
      <c r="TNE63" s="265"/>
      <c r="TNF63" s="265"/>
      <c r="TNG63" s="265"/>
      <c r="TNH63" s="265"/>
      <c r="TNI63" s="265"/>
      <c r="TNJ63" s="265"/>
      <c r="TNK63" s="265"/>
      <c r="TNL63" s="265"/>
      <c r="TNM63" s="265"/>
      <c r="TNN63" s="265"/>
      <c r="TNO63" s="265"/>
      <c r="TNP63" s="265"/>
      <c r="TNQ63" s="265"/>
      <c r="TNR63" s="265"/>
      <c r="TNS63" s="265"/>
      <c r="TNT63" s="265"/>
      <c r="TNU63" s="265"/>
      <c r="TNV63" s="265"/>
      <c r="TNW63" s="265"/>
      <c r="TNX63" s="265"/>
      <c r="TNY63" s="265"/>
      <c r="TNZ63" s="265"/>
      <c r="TOA63" s="265"/>
      <c r="TOB63" s="265"/>
      <c r="TOC63" s="265"/>
      <c r="TOD63" s="265"/>
      <c r="TOE63" s="265"/>
      <c r="TOF63" s="265"/>
      <c r="TOG63" s="265"/>
      <c r="TOH63" s="265"/>
      <c r="TOI63" s="265"/>
      <c r="TOJ63" s="265"/>
      <c r="TOK63" s="265"/>
      <c r="TOL63" s="265"/>
      <c r="TOM63" s="265"/>
      <c r="TON63" s="265"/>
      <c r="TOO63" s="265"/>
      <c r="TOP63" s="265"/>
      <c r="TOQ63" s="265"/>
      <c r="TOR63" s="265"/>
      <c r="TOS63" s="265"/>
      <c r="TOT63" s="265"/>
      <c r="TOU63" s="265"/>
      <c r="TOV63" s="265"/>
      <c r="TOW63" s="265"/>
      <c r="TOX63" s="265"/>
      <c r="TOY63" s="265"/>
      <c r="TOZ63" s="265"/>
      <c r="TPA63" s="265"/>
      <c r="TPB63" s="265"/>
      <c r="TPC63" s="265"/>
      <c r="TPD63" s="265"/>
      <c r="TPE63" s="265"/>
      <c r="TPF63" s="265"/>
      <c r="TPG63" s="265"/>
      <c r="TPH63" s="265"/>
      <c r="TPI63" s="265"/>
      <c r="TPJ63" s="265"/>
      <c r="TPK63" s="265"/>
      <c r="TPL63" s="265"/>
      <c r="TPM63" s="265"/>
      <c r="TPN63" s="265"/>
      <c r="TPO63" s="265"/>
      <c r="TPP63" s="265"/>
      <c r="TPQ63" s="265"/>
      <c r="TPR63" s="265"/>
      <c r="TPS63" s="265"/>
      <c r="TPT63" s="265"/>
      <c r="TPU63" s="265"/>
      <c r="TPV63" s="265"/>
      <c r="TPW63" s="265"/>
      <c r="TPX63" s="265"/>
      <c r="TPY63" s="265"/>
      <c r="TPZ63" s="265"/>
      <c r="TQA63" s="265"/>
      <c r="TQB63" s="265"/>
      <c r="TQC63" s="265"/>
      <c r="TQD63" s="265"/>
      <c r="TQE63" s="265"/>
      <c r="TQF63" s="265"/>
      <c r="TQG63" s="265"/>
      <c r="TQH63" s="265"/>
      <c r="TQI63" s="265"/>
      <c r="TQJ63" s="265"/>
      <c r="TQK63" s="265"/>
      <c r="TQL63" s="265"/>
      <c r="TQM63" s="265"/>
      <c r="TQN63" s="265"/>
      <c r="TQO63" s="265"/>
      <c r="TQP63" s="265"/>
      <c r="TQQ63" s="265"/>
      <c r="TQR63" s="265"/>
      <c r="TQS63" s="265"/>
      <c r="TQT63" s="265"/>
      <c r="TQU63" s="265"/>
      <c r="TQV63" s="265"/>
      <c r="TQW63" s="265"/>
      <c r="TQX63" s="265"/>
      <c r="TQY63" s="265"/>
      <c r="TQZ63" s="265"/>
      <c r="TRA63" s="265"/>
      <c r="TRB63" s="265"/>
      <c r="TRC63" s="265"/>
      <c r="TRD63" s="265"/>
      <c r="TRE63" s="265"/>
      <c r="TRF63" s="265"/>
      <c r="TRG63" s="265"/>
      <c r="TRH63" s="265"/>
      <c r="TRI63" s="265"/>
      <c r="TRJ63" s="265"/>
      <c r="TRK63" s="265"/>
      <c r="TRL63" s="265"/>
      <c r="TRM63" s="265"/>
      <c r="TRN63" s="265"/>
      <c r="TRO63" s="265"/>
      <c r="TRP63" s="265"/>
      <c r="TRQ63" s="265"/>
      <c r="TRR63" s="265"/>
      <c r="TRS63" s="265"/>
      <c r="TRT63" s="265"/>
      <c r="TRU63" s="265"/>
      <c r="TRV63" s="265"/>
      <c r="TRW63" s="265"/>
      <c r="TRX63" s="265"/>
      <c r="TRY63" s="265"/>
      <c r="TRZ63" s="265"/>
      <c r="TSA63" s="265"/>
      <c r="TSB63" s="265"/>
      <c r="TSC63" s="265"/>
      <c r="TSD63" s="265"/>
      <c r="TSE63" s="265"/>
      <c r="TSF63" s="265"/>
      <c r="TSG63" s="265"/>
      <c r="TSH63" s="265"/>
      <c r="TSI63" s="265"/>
      <c r="TSJ63" s="265"/>
      <c r="TSK63" s="265"/>
      <c r="TSL63" s="265"/>
      <c r="TSM63" s="265"/>
      <c r="TSN63" s="265"/>
      <c r="TSO63" s="265"/>
      <c r="TSP63" s="265"/>
      <c r="TSQ63" s="265"/>
      <c r="TSR63" s="265"/>
      <c r="TSS63" s="265"/>
      <c r="TST63" s="265"/>
      <c r="TSU63" s="265"/>
      <c r="TSV63" s="265"/>
      <c r="TSW63" s="265"/>
      <c r="TSX63" s="265"/>
      <c r="TSY63" s="265"/>
      <c r="TSZ63" s="265"/>
      <c r="TTA63" s="265"/>
      <c r="TTB63" s="265"/>
      <c r="TTC63" s="265"/>
      <c r="TTD63" s="265"/>
      <c r="TTE63" s="265"/>
      <c r="TTF63" s="265"/>
      <c r="TTG63" s="265"/>
      <c r="TTH63" s="265"/>
      <c r="TTI63" s="265"/>
      <c r="TTJ63" s="265"/>
      <c r="TTK63" s="265"/>
      <c r="TTL63" s="265"/>
      <c r="TTM63" s="265"/>
      <c r="TTN63" s="265"/>
      <c r="TTO63" s="265"/>
      <c r="TTP63" s="265"/>
      <c r="TTQ63" s="265"/>
      <c r="TTR63" s="265"/>
      <c r="TTS63" s="265"/>
      <c r="TTT63" s="265"/>
      <c r="TTU63" s="265"/>
      <c r="TTV63" s="265"/>
      <c r="TTW63" s="265"/>
      <c r="TTX63" s="265"/>
      <c r="TTY63" s="265"/>
      <c r="TTZ63" s="265"/>
      <c r="TUA63" s="265"/>
      <c r="TUB63" s="265"/>
      <c r="TUC63" s="265"/>
      <c r="TUD63" s="265"/>
      <c r="TUE63" s="265"/>
      <c r="TUF63" s="265"/>
      <c r="TUG63" s="265"/>
      <c r="TUH63" s="265"/>
      <c r="TUI63" s="265"/>
      <c r="TUJ63" s="265"/>
      <c r="TUK63" s="265"/>
      <c r="TUL63" s="265"/>
      <c r="TUM63" s="265"/>
      <c r="TUN63" s="265"/>
      <c r="TUO63" s="265"/>
      <c r="TUP63" s="265"/>
      <c r="TUQ63" s="265"/>
      <c r="TUR63" s="265"/>
      <c r="TUS63" s="265"/>
      <c r="TUT63" s="265"/>
      <c r="TUU63" s="265"/>
      <c r="TUV63" s="265"/>
      <c r="TUW63" s="265"/>
      <c r="TUX63" s="265"/>
      <c r="TUY63" s="265"/>
      <c r="TUZ63" s="265"/>
      <c r="TVA63" s="265"/>
      <c r="TVB63" s="265"/>
      <c r="TVC63" s="265"/>
      <c r="TVD63" s="265"/>
      <c r="TVE63" s="265"/>
      <c r="TVF63" s="265"/>
      <c r="TVG63" s="265"/>
      <c r="TVH63" s="265"/>
      <c r="TVI63" s="265"/>
      <c r="TVJ63" s="265"/>
      <c r="TVK63" s="265"/>
      <c r="TVL63" s="265"/>
      <c r="TVM63" s="265"/>
      <c r="TVN63" s="265"/>
      <c r="TVO63" s="265"/>
      <c r="TVP63" s="265"/>
      <c r="TVQ63" s="265"/>
      <c r="TVR63" s="265"/>
      <c r="TVS63" s="265"/>
      <c r="TVT63" s="265"/>
      <c r="TVU63" s="265"/>
      <c r="TVV63" s="265"/>
      <c r="TVW63" s="265"/>
      <c r="TVX63" s="265"/>
      <c r="TVY63" s="265"/>
      <c r="TVZ63" s="265"/>
      <c r="TWA63" s="265"/>
      <c r="TWB63" s="265"/>
      <c r="TWC63" s="265"/>
      <c r="TWD63" s="265"/>
      <c r="TWE63" s="265"/>
      <c r="TWF63" s="265"/>
      <c r="TWG63" s="265"/>
      <c r="TWH63" s="265"/>
      <c r="TWI63" s="265"/>
      <c r="TWJ63" s="265"/>
      <c r="TWK63" s="265"/>
      <c r="TWL63" s="265"/>
      <c r="TWM63" s="265"/>
      <c r="TWN63" s="265"/>
      <c r="TWO63" s="265"/>
      <c r="TWP63" s="265"/>
      <c r="TWQ63" s="265"/>
      <c r="TWR63" s="265"/>
      <c r="TWS63" s="265"/>
      <c r="TWT63" s="265"/>
      <c r="TWU63" s="265"/>
      <c r="TWV63" s="265"/>
      <c r="TWW63" s="265"/>
      <c r="TWX63" s="265"/>
      <c r="TWY63" s="265"/>
      <c r="TWZ63" s="265"/>
      <c r="TXA63" s="265"/>
      <c r="TXB63" s="265"/>
      <c r="TXC63" s="265"/>
      <c r="TXD63" s="265"/>
      <c r="TXE63" s="265"/>
      <c r="TXF63" s="265"/>
      <c r="TXG63" s="265"/>
      <c r="TXH63" s="265"/>
      <c r="TXI63" s="265"/>
      <c r="TXJ63" s="265"/>
      <c r="TXK63" s="265"/>
      <c r="TXL63" s="265"/>
      <c r="TXM63" s="265"/>
      <c r="TXN63" s="265"/>
      <c r="TXO63" s="265"/>
      <c r="TXP63" s="265"/>
      <c r="TXQ63" s="265"/>
      <c r="TXR63" s="265"/>
      <c r="TXS63" s="265"/>
      <c r="TXT63" s="265"/>
      <c r="TXU63" s="265"/>
      <c r="TXV63" s="265"/>
      <c r="TXW63" s="265"/>
      <c r="TXX63" s="265"/>
      <c r="TXY63" s="265"/>
      <c r="TXZ63" s="265"/>
      <c r="TYA63" s="265"/>
      <c r="TYB63" s="265"/>
      <c r="TYC63" s="265"/>
      <c r="TYD63" s="265"/>
      <c r="TYE63" s="265"/>
      <c r="TYF63" s="265"/>
      <c r="TYG63" s="265"/>
      <c r="TYH63" s="265"/>
      <c r="TYI63" s="265"/>
      <c r="TYJ63" s="265"/>
      <c r="TYK63" s="265"/>
      <c r="TYL63" s="265"/>
      <c r="TYM63" s="265"/>
      <c r="TYN63" s="265"/>
      <c r="TYO63" s="265"/>
      <c r="TYP63" s="265"/>
      <c r="TYQ63" s="265"/>
      <c r="TYR63" s="265"/>
      <c r="TYS63" s="265"/>
      <c r="TYT63" s="265"/>
      <c r="TYU63" s="265"/>
      <c r="TYV63" s="265"/>
      <c r="TYW63" s="265"/>
      <c r="TYX63" s="265"/>
      <c r="TYY63" s="265"/>
      <c r="TYZ63" s="265"/>
      <c r="TZA63" s="265"/>
      <c r="TZB63" s="265"/>
      <c r="TZC63" s="265"/>
      <c r="TZD63" s="265"/>
      <c r="TZE63" s="265"/>
      <c r="TZF63" s="265"/>
      <c r="TZG63" s="265"/>
      <c r="TZH63" s="265"/>
      <c r="TZI63" s="265"/>
      <c r="TZJ63" s="265"/>
      <c r="TZK63" s="265"/>
      <c r="TZL63" s="265"/>
      <c r="TZM63" s="265"/>
      <c r="TZN63" s="265"/>
      <c r="TZO63" s="265"/>
      <c r="TZP63" s="265"/>
      <c r="TZQ63" s="265"/>
      <c r="TZR63" s="265"/>
      <c r="TZS63" s="265"/>
      <c r="TZT63" s="265"/>
      <c r="TZU63" s="265"/>
      <c r="TZV63" s="265"/>
      <c r="TZW63" s="265"/>
      <c r="TZX63" s="265"/>
      <c r="TZY63" s="265"/>
      <c r="TZZ63" s="265"/>
      <c r="UAA63" s="265"/>
      <c r="UAB63" s="265"/>
      <c r="UAC63" s="265"/>
      <c r="UAD63" s="265"/>
      <c r="UAE63" s="265"/>
      <c r="UAF63" s="265"/>
      <c r="UAG63" s="265"/>
      <c r="UAH63" s="265"/>
      <c r="UAI63" s="265"/>
      <c r="UAJ63" s="265"/>
      <c r="UAK63" s="265"/>
      <c r="UAL63" s="265"/>
      <c r="UAM63" s="265"/>
      <c r="UAN63" s="265"/>
      <c r="UAO63" s="265"/>
      <c r="UAP63" s="265"/>
      <c r="UAQ63" s="265"/>
      <c r="UAR63" s="265"/>
      <c r="UAS63" s="265"/>
      <c r="UAT63" s="265"/>
      <c r="UAU63" s="265"/>
      <c r="UAV63" s="265"/>
      <c r="UAW63" s="265"/>
      <c r="UAX63" s="265"/>
      <c r="UAY63" s="265"/>
      <c r="UAZ63" s="265"/>
      <c r="UBA63" s="265"/>
      <c r="UBB63" s="265"/>
      <c r="UBC63" s="265"/>
      <c r="UBD63" s="265"/>
      <c r="UBE63" s="265"/>
      <c r="UBF63" s="265"/>
      <c r="UBG63" s="265"/>
      <c r="UBH63" s="265"/>
      <c r="UBI63" s="265"/>
      <c r="UBJ63" s="265"/>
      <c r="UBK63" s="265"/>
      <c r="UBL63" s="265"/>
      <c r="UBM63" s="265"/>
      <c r="UBN63" s="265"/>
      <c r="UBO63" s="265"/>
      <c r="UBP63" s="265"/>
      <c r="UBQ63" s="265"/>
      <c r="UBR63" s="265"/>
      <c r="UBS63" s="265"/>
      <c r="UBT63" s="265"/>
      <c r="UBU63" s="265"/>
      <c r="UBV63" s="265"/>
      <c r="UBW63" s="265"/>
      <c r="UBX63" s="265"/>
      <c r="UBY63" s="265"/>
      <c r="UBZ63" s="265"/>
      <c r="UCA63" s="265"/>
      <c r="UCB63" s="265"/>
      <c r="UCC63" s="265"/>
      <c r="UCD63" s="265"/>
      <c r="UCE63" s="265"/>
      <c r="UCF63" s="265"/>
      <c r="UCG63" s="265"/>
      <c r="UCH63" s="265"/>
      <c r="UCI63" s="265"/>
      <c r="UCJ63" s="265"/>
      <c r="UCK63" s="265"/>
      <c r="UCL63" s="265"/>
      <c r="UCM63" s="265"/>
      <c r="UCN63" s="265"/>
      <c r="UCO63" s="265"/>
      <c r="UCP63" s="265"/>
      <c r="UCQ63" s="265"/>
      <c r="UCR63" s="265"/>
      <c r="UCS63" s="265"/>
      <c r="UCT63" s="265"/>
      <c r="UCU63" s="265"/>
      <c r="UCV63" s="265"/>
      <c r="UCW63" s="265"/>
      <c r="UCX63" s="265"/>
      <c r="UCY63" s="265"/>
      <c r="UCZ63" s="265"/>
      <c r="UDA63" s="265"/>
      <c r="UDB63" s="265"/>
      <c r="UDC63" s="265"/>
      <c r="UDD63" s="265"/>
      <c r="UDE63" s="265"/>
      <c r="UDF63" s="265"/>
      <c r="UDG63" s="265"/>
      <c r="UDH63" s="265"/>
      <c r="UDI63" s="265"/>
      <c r="UDJ63" s="265"/>
      <c r="UDK63" s="265"/>
      <c r="UDL63" s="265"/>
      <c r="UDM63" s="265"/>
      <c r="UDN63" s="265"/>
      <c r="UDO63" s="265"/>
      <c r="UDP63" s="265"/>
      <c r="UDQ63" s="265"/>
      <c r="UDR63" s="265"/>
      <c r="UDS63" s="265"/>
      <c r="UDT63" s="265"/>
      <c r="UDU63" s="265"/>
      <c r="UDV63" s="265"/>
      <c r="UDW63" s="265"/>
      <c r="UDX63" s="265"/>
      <c r="UDY63" s="265"/>
      <c r="UDZ63" s="265"/>
      <c r="UEA63" s="265"/>
      <c r="UEB63" s="265"/>
      <c r="UEC63" s="265"/>
      <c r="UED63" s="265"/>
      <c r="UEE63" s="265"/>
      <c r="UEF63" s="265"/>
      <c r="UEG63" s="265"/>
      <c r="UEH63" s="265"/>
      <c r="UEI63" s="265"/>
      <c r="UEJ63" s="265"/>
      <c r="UEK63" s="265"/>
      <c r="UEL63" s="265"/>
      <c r="UEM63" s="265"/>
      <c r="UEN63" s="265"/>
      <c r="UEO63" s="265"/>
      <c r="UEP63" s="265"/>
      <c r="UEQ63" s="265"/>
      <c r="UER63" s="265"/>
      <c r="UES63" s="265"/>
      <c r="UET63" s="265"/>
      <c r="UEU63" s="265"/>
      <c r="UEV63" s="265"/>
      <c r="UEW63" s="265"/>
      <c r="UEX63" s="265"/>
      <c r="UEY63" s="265"/>
      <c r="UEZ63" s="265"/>
      <c r="UFA63" s="265"/>
      <c r="UFB63" s="265"/>
      <c r="UFC63" s="265"/>
      <c r="UFD63" s="265"/>
      <c r="UFE63" s="265"/>
      <c r="UFF63" s="265"/>
      <c r="UFG63" s="265"/>
      <c r="UFH63" s="265"/>
      <c r="UFI63" s="265"/>
      <c r="UFJ63" s="265"/>
      <c r="UFK63" s="265"/>
      <c r="UFL63" s="265"/>
      <c r="UFM63" s="265"/>
      <c r="UFN63" s="265"/>
      <c r="UFO63" s="265"/>
      <c r="UFP63" s="265"/>
      <c r="UFQ63" s="265"/>
      <c r="UFR63" s="265"/>
      <c r="UFS63" s="265"/>
      <c r="UFT63" s="265"/>
      <c r="UFU63" s="265"/>
      <c r="UFV63" s="265"/>
      <c r="UFW63" s="265"/>
      <c r="UFX63" s="265"/>
      <c r="UFY63" s="265"/>
      <c r="UFZ63" s="265"/>
      <c r="UGA63" s="265"/>
      <c r="UGB63" s="265"/>
      <c r="UGC63" s="265"/>
      <c r="UGD63" s="265"/>
      <c r="UGE63" s="265"/>
      <c r="UGF63" s="265"/>
      <c r="UGG63" s="265"/>
      <c r="UGH63" s="265"/>
      <c r="UGI63" s="265"/>
      <c r="UGJ63" s="265"/>
      <c r="UGK63" s="265"/>
      <c r="UGL63" s="265"/>
      <c r="UGM63" s="265"/>
      <c r="UGN63" s="265"/>
      <c r="UGO63" s="265"/>
      <c r="UGP63" s="265"/>
      <c r="UGQ63" s="265"/>
      <c r="UGR63" s="265"/>
      <c r="UGS63" s="265"/>
      <c r="UGT63" s="265"/>
      <c r="UGU63" s="265"/>
      <c r="UGV63" s="265"/>
      <c r="UGW63" s="265"/>
      <c r="UGX63" s="265"/>
      <c r="UGY63" s="265"/>
      <c r="UGZ63" s="265"/>
      <c r="UHA63" s="265"/>
      <c r="UHB63" s="265"/>
      <c r="UHC63" s="265"/>
      <c r="UHD63" s="265"/>
      <c r="UHE63" s="265"/>
      <c r="UHF63" s="265"/>
      <c r="UHG63" s="265"/>
      <c r="UHH63" s="265"/>
      <c r="UHI63" s="265"/>
      <c r="UHJ63" s="265"/>
      <c r="UHK63" s="265"/>
      <c r="UHL63" s="265"/>
      <c r="UHM63" s="265"/>
      <c r="UHN63" s="265"/>
      <c r="UHO63" s="265"/>
      <c r="UHP63" s="265"/>
      <c r="UHQ63" s="265"/>
      <c r="UHR63" s="265"/>
      <c r="UHS63" s="265"/>
      <c r="UHT63" s="265"/>
      <c r="UHU63" s="265"/>
      <c r="UHV63" s="265"/>
      <c r="UHW63" s="265"/>
      <c r="UHX63" s="265"/>
      <c r="UHY63" s="265"/>
      <c r="UHZ63" s="265"/>
      <c r="UIA63" s="265"/>
      <c r="UIB63" s="265"/>
      <c r="UIC63" s="265"/>
      <c r="UID63" s="265"/>
      <c r="UIE63" s="265"/>
      <c r="UIF63" s="265"/>
      <c r="UIG63" s="265"/>
      <c r="UIH63" s="265"/>
      <c r="UII63" s="265"/>
      <c r="UIJ63" s="265"/>
      <c r="UIK63" s="265"/>
      <c r="UIL63" s="265"/>
      <c r="UIM63" s="265"/>
      <c r="UIN63" s="265"/>
      <c r="UIO63" s="265"/>
      <c r="UIP63" s="265"/>
      <c r="UIQ63" s="265"/>
      <c r="UIR63" s="265"/>
      <c r="UIS63" s="265"/>
      <c r="UIT63" s="265"/>
      <c r="UIU63" s="265"/>
      <c r="UIV63" s="265"/>
      <c r="UIW63" s="265"/>
      <c r="UIX63" s="265"/>
      <c r="UIY63" s="265"/>
      <c r="UIZ63" s="265"/>
      <c r="UJA63" s="265"/>
      <c r="UJB63" s="265"/>
      <c r="UJC63" s="265"/>
      <c r="UJD63" s="265"/>
      <c r="UJE63" s="265"/>
      <c r="UJF63" s="265"/>
      <c r="UJG63" s="265"/>
      <c r="UJH63" s="265"/>
      <c r="UJI63" s="265"/>
      <c r="UJJ63" s="265"/>
      <c r="UJK63" s="265"/>
      <c r="UJL63" s="265"/>
      <c r="UJM63" s="265"/>
      <c r="UJN63" s="265"/>
      <c r="UJO63" s="265"/>
      <c r="UJP63" s="265"/>
      <c r="UJQ63" s="265"/>
      <c r="UJR63" s="265"/>
      <c r="UJS63" s="265"/>
      <c r="UJT63" s="265"/>
      <c r="UJU63" s="265"/>
      <c r="UJV63" s="265"/>
      <c r="UJW63" s="265"/>
      <c r="UJX63" s="265"/>
      <c r="UJY63" s="265"/>
      <c r="UJZ63" s="265"/>
      <c r="UKA63" s="265"/>
      <c r="UKB63" s="265"/>
      <c r="UKC63" s="265"/>
      <c r="UKD63" s="265"/>
      <c r="UKE63" s="265"/>
      <c r="UKF63" s="265"/>
      <c r="UKG63" s="265"/>
      <c r="UKH63" s="265"/>
      <c r="UKI63" s="265"/>
      <c r="UKJ63" s="265"/>
      <c r="UKK63" s="265"/>
      <c r="UKL63" s="265"/>
      <c r="UKM63" s="265"/>
      <c r="UKN63" s="265"/>
      <c r="UKO63" s="265"/>
      <c r="UKP63" s="265"/>
      <c r="UKQ63" s="265"/>
      <c r="UKR63" s="265"/>
      <c r="UKS63" s="265"/>
      <c r="UKT63" s="265"/>
      <c r="UKU63" s="265"/>
      <c r="UKV63" s="265"/>
      <c r="UKW63" s="265"/>
      <c r="UKX63" s="265"/>
      <c r="UKY63" s="265"/>
      <c r="UKZ63" s="265"/>
      <c r="ULA63" s="265"/>
      <c r="ULB63" s="265"/>
      <c r="ULC63" s="265"/>
      <c r="ULD63" s="265"/>
      <c r="ULE63" s="265"/>
      <c r="ULF63" s="265"/>
      <c r="ULG63" s="265"/>
      <c r="ULH63" s="265"/>
      <c r="ULI63" s="265"/>
      <c r="ULJ63" s="265"/>
      <c r="ULK63" s="265"/>
      <c r="ULL63" s="265"/>
      <c r="ULM63" s="265"/>
      <c r="ULN63" s="265"/>
      <c r="ULO63" s="265"/>
      <c r="ULP63" s="265"/>
      <c r="ULQ63" s="265"/>
      <c r="ULR63" s="265"/>
      <c r="ULS63" s="265"/>
      <c r="ULT63" s="265"/>
      <c r="ULU63" s="265"/>
      <c r="ULV63" s="265"/>
      <c r="ULW63" s="265"/>
      <c r="ULX63" s="265"/>
      <c r="ULY63" s="265"/>
      <c r="ULZ63" s="265"/>
      <c r="UMA63" s="265"/>
      <c r="UMB63" s="265"/>
      <c r="UMC63" s="265"/>
      <c r="UMD63" s="265"/>
      <c r="UME63" s="265"/>
      <c r="UMF63" s="265"/>
      <c r="UMG63" s="265"/>
      <c r="UMH63" s="265"/>
      <c r="UMI63" s="265"/>
      <c r="UMJ63" s="265"/>
      <c r="UMK63" s="265"/>
      <c r="UML63" s="265"/>
      <c r="UMM63" s="265"/>
      <c r="UMN63" s="265"/>
      <c r="UMO63" s="265"/>
      <c r="UMP63" s="265"/>
      <c r="UMQ63" s="265"/>
      <c r="UMR63" s="265"/>
      <c r="UMS63" s="265"/>
      <c r="UMT63" s="265"/>
      <c r="UMU63" s="265"/>
      <c r="UMV63" s="265"/>
      <c r="UMW63" s="265"/>
      <c r="UMX63" s="265"/>
      <c r="UMY63" s="265"/>
      <c r="UMZ63" s="265"/>
      <c r="UNA63" s="265"/>
      <c r="UNB63" s="265"/>
      <c r="UNC63" s="265"/>
      <c r="UND63" s="265"/>
      <c r="UNE63" s="265"/>
      <c r="UNF63" s="265"/>
      <c r="UNG63" s="265"/>
      <c r="UNH63" s="265"/>
      <c r="UNI63" s="265"/>
      <c r="UNJ63" s="265"/>
      <c r="UNK63" s="265"/>
      <c r="UNL63" s="265"/>
      <c r="UNM63" s="265"/>
      <c r="UNN63" s="265"/>
      <c r="UNO63" s="265"/>
      <c r="UNP63" s="265"/>
      <c r="UNQ63" s="265"/>
      <c r="UNR63" s="265"/>
      <c r="UNS63" s="265"/>
      <c r="UNT63" s="265"/>
      <c r="UNU63" s="265"/>
      <c r="UNV63" s="265"/>
      <c r="UNW63" s="265"/>
      <c r="UNX63" s="265"/>
      <c r="UNY63" s="265"/>
      <c r="UNZ63" s="265"/>
      <c r="UOA63" s="265"/>
      <c r="UOB63" s="265"/>
      <c r="UOC63" s="265"/>
      <c r="UOD63" s="265"/>
      <c r="UOE63" s="265"/>
      <c r="UOF63" s="265"/>
      <c r="UOG63" s="265"/>
      <c r="UOH63" s="265"/>
      <c r="UOI63" s="265"/>
      <c r="UOJ63" s="265"/>
      <c r="UOK63" s="265"/>
      <c r="UOL63" s="265"/>
      <c r="UOM63" s="265"/>
      <c r="UON63" s="265"/>
      <c r="UOO63" s="265"/>
      <c r="UOP63" s="265"/>
      <c r="UOQ63" s="265"/>
      <c r="UOR63" s="265"/>
      <c r="UOS63" s="265"/>
      <c r="UOT63" s="265"/>
      <c r="UOU63" s="265"/>
      <c r="UOV63" s="265"/>
      <c r="UOW63" s="265"/>
      <c r="UOX63" s="265"/>
      <c r="UOY63" s="265"/>
      <c r="UOZ63" s="265"/>
      <c r="UPA63" s="265"/>
      <c r="UPB63" s="265"/>
      <c r="UPC63" s="265"/>
      <c r="UPD63" s="265"/>
      <c r="UPE63" s="265"/>
      <c r="UPF63" s="265"/>
      <c r="UPG63" s="265"/>
      <c r="UPH63" s="265"/>
      <c r="UPI63" s="265"/>
      <c r="UPJ63" s="265"/>
      <c r="UPK63" s="265"/>
      <c r="UPL63" s="265"/>
      <c r="UPM63" s="265"/>
      <c r="UPN63" s="265"/>
      <c r="UPO63" s="265"/>
      <c r="UPP63" s="265"/>
      <c r="UPQ63" s="265"/>
      <c r="UPR63" s="265"/>
      <c r="UPS63" s="265"/>
      <c r="UPT63" s="265"/>
      <c r="UPU63" s="265"/>
      <c r="UPV63" s="265"/>
      <c r="UPW63" s="265"/>
      <c r="UPX63" s="265"/>
      <c r="UPY63" s="265"/>
      <c r="UPZ63" s="265"/>
      <c r="UQA63" s="265"/>
      <c r="UQB63" s="265"/>
      <c r="UQC63" s="265"/>
      <c r="UQD63" s="265"/>
      <c r="UQE63" s="265"/>
      <c r="UQF63" s="265"/>
      <c r="UQG63" s="265"/>
      <c r="UQH63" s="265"/>
      <c r="UQI63" s="265"/>
      <c r="UQJ63" s="265"/>
      <c r="UQK63" s="265"/>
      <c r="UQL63" s="265"/>
      <c r="UQM63" s="265"/>
      <c r="UQN63" s="265"/>
      <c r="UQO63" s="265"/>
      <c r="UQP63" s="265"/>
      <c r="UQQ63" s="265"/>
      <c r="UQR63" s="265"/>
      <c r="UQS63" s="265"/>
      <c r="UQT63" s="265"/>
      <c r="UQU63" s="265"/>
      <c r="UQV63" s="265"/>
      <c r="UQW63" s="265"/>
      <c r="UQX63" s="265"/>
      <c r="UQY63" s="265"/>
      <c r="UQZ63" s="265"/>
      <c r="URA63" s="265"/>
      <c r="URB63" s="265"/>
      <c r="URC63" s="265"/>
      <c r="URD63" s="265"/>
      <c r="URE63" s="265"/>
      <c r="URF63" s="265"/>
      <c r="URG63" s="265"/>
      <c r="URH63" s="265"/>
      <c r="URI63" s="265"/>
      <c r="URJ63" s="265"/>
      <c r="URK63" s="265"/>
      <c r="URL63" s="265"/>
      <c r="URM63" s="265"/>
      <c r="URN63" s="265"/>
      <c r="URO63" s="265"/>
      <c r="URP63" s="265"/>
      <c r="URQ63" s="265"/>
      <c r="URR63" s="265"/>
      <c r="URS63" s="265"/>
      <c r="URT63" s="265"/>
      <c r="URU63" s="265"/>
      <c r="URV63" s="265"/>
      <c r="URW63" s="265"/>
      <c r="URX63" s="265"/>
      <c r="URY63" s="265"/>
      <c r="URZ63" s="265"/>
      <c r="USA63" s="265"/>
      <c r="USB63" s="265"/>
      <c r="USC63" s="265"/>
      <c r="USD63" s="265"/>
      <c r="USE63" s="265"/>
      <c r="USF63" s="265"/>
      <c r="USG63" s="265"/>
      <c r="USH63" s="265"/>
      <c r="USI63" s="265"/>
      <c r="USJ63" s="265"/>
      <c r="USK63" s="265"/>
      <c r="USL63" s="265"/>
      <c r="USM63" s="265"/>
      <c r="USN63" s="265"/>
      <c r="USO63" s="265"/>
      <c r="USP63" s="265"/>
      <c r="USQ63" s="265"/>
      <c r="USR63" s="265"/>
      <c r="USS63" s="265"/>
      <c r="UST63" s="265"/>
      <c r="USU63" s="265"/>
      <c r="USV63" s="265"/>
      <c r="USW63" s="265"/>
      <c r="USX63" s="265"/>
      <c r="USY63" s="265"/>
      <c r="USZ63" s="265"/>
      <c r="UTA63" s="265"/>
      <c r="UTB63" s="265"/>
      <c r="UTC63" s="265"/>
      <c r="UTD63" s="265"/>
      <c r="UTE63" s="265"/>
      <c r="UTF63" s="265"/>
      <c r="UTG63" s="265"/>
      <c r="UTH63" s="265"/>
      <c r="UTI63" s="265"/>
      <c r="UTJ63" s="265"/>
      <c r="UTK63" s="265"/>
      <c r="UTL63" s="265"/>
      <c r="UTM63" s="265"/>
      <c r="UTN63" s="265"/>
      <c r="UTO63" s="265"/>
      <c r="UTP63" s="265"/>
      <c r="UTQ63" s="265"/>
      <c r="UTR63" s="265"/>
      <c r="UTS63" s="265"/>
      <c r="UTT63" s="265"/>
      <c r="UTU63" s="265"/>
      <c r="UTV63" s="265"/>
      <c r="UTW63" s="265"/>
      <c r="UTX63" s="265"/>
      <c r="UTY63" s="265"/>
      <c r="UTZ63" s="265"/>
      <c r="UUA63" s="265"/>
      <c r="UUB63" s="265"/>
      <c r="UUC63" s="265"/>
      <c r="UUD63" s="265"/>
      <c r="UUE63" s="265"/>
      <c r="UUF63" s="265"/>
      <c r="UUG63" s="265"/>
      <c r="UUH63" s="265"/>
      <c r="UUI63" s="265"/>
      <c r="UUJ63" s="265"/>
      <c r="UUK63" s="265"/>
      <c r="UUL63" s="265"/>
      <c r="UUM63" s="265"/>
      <c r="UUN63" s="265"/>
      <c r="UUO63" s="265"/>
      <c r="UUP63" s="265"/>
      <c r="UUQ63" s="265"/>
      <c r="UUR63" s="265"/>
      <c r="UUS63" s="265"/>
      <c r="UUT63" s="265"/>
      <c r="UUU63" s="265"/>
      <c r="UUV63" s="265"/>
      <c r="UUW63" s="265"/>
      <c r="UUX63" s="265"/>
      <c r="UUY63" s="265"/>
      <c r="UUZ63" s="265"/>
      <c r="UVA63" s="265"/>
      <c r="UVB63" s="265"/>
      <c r="UVC63" s="265"/>
      <c r="UVD63" s="265"/>
      <c r="UVE63" s="265"/>
      <c r="UVF63" s="265"/>
      <c r="UVG63" s="265"/>
      <c r="UVH63" s="265"/>
      <c r="UVI63" s="265"/>
      <c r="UVJ63" s="265"/>
      <c r="UVK63" s="265"/>
      <c r="UVL63" s="265"/>
      <c r="UVM63" s="265"/>
      <c r="UVN63" s="265"/>
      <c r="UVO63" s="265"/>
      <c r="UVP63" s="265"/>
      <c r="UVQ63" s="265"/>
      <c r="UVR63" s="265"/>
      <c r="UVS63" s="265"/>
      <c r="UVT63" s="265"/>
      <c r="UVU63" s="265"/>
      <c r="UVV63" s="265"/>
      <c r="UVW63" s="265"/>
      <c r="UVX63" s="265"/>
      <c r="UVY63" s="265"/>
      <c r="UVZ63" s="265"/>
      <c r="UWA63" s="265"/>
      <c r="UWB63" s="265"/>
      <c r="UWC63" s="265"/>
      <c r="UWD63" s="265"/>
      <c r="UWE63" s="265"/>
      <c r="UWF63" s="265"/>
      <c r="UWG63" s="265"/>
      <c r="UWH63" s="265"/>
      <c r="UWI63" s="265"/>
      <c r="UWJ63" s="265"/>
      <c r="UWK63" s="265"/>
      <c r="UWL63" s="265"/>
      <c r="UWM63" s="265"/>
      <c r="UWN63" s="265"/>
      <c r="UWO63" s="265"/>
      <c r="UWP63" s="265"/>
      <c r="UWQ63" s="265"/>
      <c r="UWR63" s="265"/>
      <c r="UWS63" s="265"/>
      <c r="UWT63" s="265"/>
      <c r="UWU63" s="265"/>
      <c r="UWV63" s="265"/>
      <c r="UWW63" s="265"/>
      <c r="UWX63" s="265"/>
      <c r="UWY63" s="265"/>
      <c r="UWZ63" s="265"/>
      <c r="UXA63" s="265"/>
      <c r="UXB63" s="265"/>
      <c r="UXC63" s="265"/>
      <c r="UXD63" s="265"/>
      <c r="UXE63" s="265"/>
      <c r="UXF63" s="265"/>
      <c r="UXG63" s="265"/>
      <c r="UXH63" s="265"/>
      <c r="UXI63" s="265"/>
      <c r="UXJ63" s="265"/>
      <c r="UXK63" s="265"/>
      <c r="UXL63" s="265"/>
      <c r="UXM63" s="265"/>
      <c r="UXN63" s="265"/>
      <c r="UXO63" s="265"/>
      <c r="UXP63" s="265"/>
      <c r="UXQ63" s="265"/>
      <c r="UXR63" s="265"/>
      <c r="UXS63" s="265"/>
      <c r="UXT63" s="265"/>
      <c r="UXU63" s="265"/>
      <c r="UXV63" s="265"/>
      <c r="UXW63" s="265"/>
      <c r="UXX63" s="265"/>
      <c r="UXY63" s="265"/>
      <c r="UXZ63" s="265"/>
      <c r="UYA63" s="265"/>
      <c r="UYB63" s="265"/>
      <c r="UYC63" s="265"/>
      <c r="UYD63" s="265"/>
      <c r="UYE63" s="265"/>
      <c r="UYF63" s="265"/>
      <c r="UYG63" s="265"/>
      <c r="UYH63" s="265"/>
      <c r="UYI63" s="265"/>
      <c r="UYJ63" s="265"/>
      <c r="UYK63" s="265"/>
      <c r="UYL63" s="265"/>
      <c r="UYM63" s="265"/>
      <c r="UYN63" s="265"/>
      <c r="UYO63" s="265"/>
      <c r="UYP63" s="265"/>
      <c r="UYQ63" s="265"/>
      <c r="UYR63" s="265"/>
      <c r="UYS63" s="265"/>
      <c r="UYT63" s="265"/>
      <c r="UYU63" s="265"/>
      <c r="UYV63" s="265"/>
      <c r="UYW63" s="265"/>
      <c r="UYX63" s="265"/>
      <c r="UYY63" s="265"/>
      <c r="UYZ63" s="265"/>
      <c r="UZA63" s="265"/>
      <c r="UZB63" s="265"/>
      <c r="UZC63" s="265"/>
      <c r="UZD63" s="265"/>
      <c r="UZE63" s="265"/>
      <c r="UZF63" s="265"/>
      <c r="UZG63" s="265"/>
      <c r="UZH63" s="265"/>
      <c r="UZI63" s="265"/>
      <c r="UZJ63" s="265"/>
      <c r="UZK63" s="265"/>
      <c r="UZL63" s="265"/>
      <c r="UZM63" s="265"/>
      <c r="UZN63" s="265"/>
      <c r="UZO63" s="265"/>
      <c r="UZP63" s="265"/>
      <c r="UZQ63" s="265"/>
      <c r="UZR63" s="265"/>
      <c r="UZS63" s="265"/>
      <c r="UZT63" s="265"/>
      <c r="UZU63" s="265"/>
      <c r="UZV63" s="265"/>
      <c r="UZW63" s="265"/>
      <c r="UZX63" s="265"/>
      <c r="UZY63" s="265"/>
      <c r="UZZ63" s="265"/>
      <c r="VAA63" s="265"/>
      <c r="VAB63" s="265"/>
      <c r="VAC63" s="265"/>
      <c r="VAD63" s="265"/>
      <c r="VAE63" s="265"/>
      <c r="VAF63" s="265"/>
      <c r="VAG63" s="265"/>
      <c r="VAH63" s="265"/>
      <c r="VAI63" s="265"/>
      <c r="VAJ63" s="265"/>
      <c r="VAK63" s="265"/>
      <c r="VAL63" s="265"/>
      <c r="VAM63" s="265"/>
      <c r="VAN63" s="265"/>
      <c r="VAO63" s="265"/>
      <c r="VAP63" s="265"/>
      <c r="VAQ63" s="265"/>
      <c r="VAR63" s="265"/>
      <c r="VAS63" s="265"/>
      <c r="VAT63" s="265"/>
      <c r="VAU63" s="265"/>
      <c r="VAV63" s="265"/>
      <c r="VAW63" s="265"/>
      <c r="VAX63" s="265"/>
      <c r="VAY63" s="265"/>
      <c r="VAZ63" s="265"/>
      <c r="VBA63" s="265"/>
      <c r="VBB63" s="265"/>
      <c r="VBC63" s="265"/>
      <c r="VBD63" s="265"/>
      <c r="VBE63" s="265"/>
      <c r="VBF63" s="265"/>
      <c r="VBG63" s="265"/>
      <c r="VBH63" s="265"/>
      <c r="VBI63" s="265"/>
      <c r="VBJ63" s="265"/>
      <c r="VBK63" s="265"/>
      <c r="VBL63" s="265"/>
      <c r="VBM63" s="265"/>
      <c r="VBN63" s="265"/>
      <c r="VBO63" s="265"/>
      <c r="VBP63" s="265"/>
      <c r="VBQ63" s="265"/>
      <c r="VBR63" s="265"/>
      <c r="VBS63" s="265"/>
      <c r="VBT63" s="265"/>
      <c r="VBU63" s="265"/>
      <c r="VBV63" s="265"/>
      <c r="VBW63" s="265"/>
      <c r="VBX63" s="265"/>
      <c r="VBY63" s="265"/>
      <c r="VBZ63" s="265"/>
      <c r="VCA63" s="265"/>
      <c r="VCB63" s="265"/>
      <c r="VCC63" s="265"/>
      <c r="VCD63" s="265"/>
      <c r="VCE63" s="265"/>
      <c r="VCF63" s="265"/>
      <c r="VCG63" s="265"/>
      <c r="VCH63" s="265"/>
      <c r="VCI63" s="265"/>
      <c r="VCJ63" s="265"/>
      <c r="VCK63" s="265"/>
      <c r="VCL63" s="265"/>
      <c r="VCM63" s="265"/>
      <c r="VCN63" s="265"/>
      <c r="VCO63" s="265"/>
      <c r="VCP63" s="265"/>
      <c r="VCQ63" s="265"/>
      <c r="VCR63" s="265"/>
      <c r="VCS63" s="265"/>
      <c r="VCT63" s="265"/>
      <c r="VCU63" s="265"/>
      <c r="VCV63" s="265"/>
      <c r="VCW63" s="265"/>
      <c r="VCX63" s="265"/>
      <c r="VCY63" s="265"/>
      <c r="VCZ63" s="265"/>
      <c r="VDA63" s="265"/>
      <c r="VDB63" s="265"/>
      <c r="VDC63" s="265"/>
      <c r="VDD63" s="265"/>
      <c r="VDE63" s="265"/>
      <c r="VDF63" s="265"/>
      <c r="VDG63" s="265"/>
      <c r="VDH63" s="265"/>
      <c r="VDI63" s="265"/>
      <c r="VDJ63" s="265"/>
      <c r="VDK63" s="265"/>
      <c r="VDL63" s="265"/>
      <c r="VDM63" s="265"/>
      <c r="VDN63" s="265"/>
      <c r="VDO63" s="265"/>
      <c r="VDP63" s="265"/>
      <c r="VDQ63" s="265"/>
      <c r="VDR63" s="265"/>
      <c r="VDS63" s="265"/>
      <c r="VDT63" s="265"/>
      <c r="VDU63" s="265"/>
      <c r="VDV63" s="265"/>
      <c r="VDW63" s="265"/>
      <c r="VDX63" s="265"/>
      <c r="VDY63" s="265"/>
      <c r="VDZ63" s="265"/>
      <c r="VEA63" s="265"/>
      <c r="VEB63" s="265"/>
      <c r="VEC63" s="265"/>
      <c r="VED63" s="265"/>
      <c r="VEE63" s="265"/>
      <c r="VEF63" s="265"/>
      <c r="VEG63" s="265"/>
      <c r="VEH63" s="265"/>
      <c r="VEI63" s="265"/>
      <c r="VEJ63" s="265"/>
      <c r="VEK63" s="265"/>
      <c r="VEL63" s="265"/>
      <c r="VEM63" s="265"/>
      <c r="VEN63" s="265"/>
      <c r="VEO63" s="265"/>
      <c r="VEP63" s="265"/>
      <c r="VEQ63" s="265"/>
      <c r="VER63" s="265"/>
      <c r="VES63" s="265"/>
      <c r="VET63" s="265"/>
      <c r="VEU63" s="265"/>
      <c r="VEV63" s="265"/>
      <c r="VEW63" s="265"/>
      <c r="VEX63" s="265"/>
      <c r="VEY63" s="265"/>
      <c r="VEZ63" s="265"/>
      <c r="VFA63" s="265"/>
      <c r="VFB63" s="265"/>
      <c r="VFC63" s="265"/>
      <c r="VFD63" s="265"/>
      <c r="VFE63" s="265"/>
      <c r="VFF63" s="265"/>
      <c r="VFG63" s="265"/>
      <c r="VFH63" s="265"/>
      <c r="VFI63" s="265"/>
      <c r="VFJ63" s="265"/>
      <c r="VFK63" s="265"/>
      <c r="VFL63" s="265"/>
      <c r="VFM63" s="265"/>
      <c r="VFN63" s="265"/>
      <c r="VFO63" s="265"/>
      <c r="VFP63" s="265"/>
      <c r="VFQ63" s="265"/>
      <c r="VFR63" s="265"/>
      <c r="VFS63" s="265"/>
      <c r="VFT63" s="265"/>
      <c r="VFU63" s="265"/>
      <c r="VFV63" s="265"/>
      <c r="VFW63" s="265"/>
      <c r="VFX63" s="265"/>
      <c r="VFY63" s="265"/>
      <c r="VFZ63" s="265"/>
      <c r="VGA63" s="265"/>
      <c r="VGB63" s="265"/>
      <c r="VGC63" s="265"/>
      <c r="VGD63" s="265"/>
      <c r="VGE63" s="265"/>
      <c r="VGF63" s="265"/>
      <c r="VGG63" s="265"/>
      <c r="VGH63" s="265"/>
      <c r="VGI63" s="265"/>
      <c r="VGJ63" s="265"/>
      <c r="VGK63" s="265"/>
      <c r="VGL63" s="265"/>
      <c r="VGM63" s="265"/>
      <c r="VGN63" s="265"/>
      <c r="VGO63" s="265"/>
      <c r="VGP63" s="265"/>
      <c r="VGQ63" s="265"/>
      <c r="VGR63" s="265"/>
      <c r="VGS63" s="265"/>
      <c r="VGT63" s="265"/>
      <c r="VGU63" s="265"/>
      <c r="VGV63" s="265"/>
      <c r="VGW63" s="265"/>
      <c r="VGX63" s="265"/>
      <c r="VGY63" s="265"/>
      <c r="VGZ63" s="265"/>
      <c r="VHA63" s="265"/>
      <c r="VHB63" s="265"/>
      <c r="VHC63" s="265"/>
      <c r="VHD63" s="265"/>
      <c r="VHE63" s="265"/>
      <c r="VHF63" s="265"/>
      <c r="VHG63" s="265"/>
      <c r="VHH63" s="265"/>
      <c r="VHI63" s="265"/>
      <c r="VHJ63" s="265"/>
      <c r="VHK63" s="265"/>
      <c r="VHL63" s="265"/>
      <c r="VHM63" s="265"/>
      <c r="VHN63" s="265"/>
      <c r="VHO63" s="265"/>
      <c r="VHP63" s="265"/>
      <c r="VHQ63" s="265"/>
      <c r="VHR63" s="265"/>
      <c r="VHS63" s="265"/>
      <c r="VHT63" s="265"/>
      <c r="VHU63" s="265"/>
      <c r="VHV63" s="265"/>
      <c r="VHW63" s="265"/>
      <c r="VHX63" s="265"/>
      <c r="VHY63" s="265"/>
      <c r="VHZ63" s="265"/>
      <c r="VIA63" s="265"/>
      <c r="VIB63" s="265"/>
      <c r="VIC63" s="265"/>
      <c r="VID63" s="265"/>
      <c r="VIE63" s="265"/>
      <c r="VIF63" s="265"/>
      <c r="VIG63" s="265"/>
      <c r="VIH63" s="265"/>
      <c r="VII63" s="265"/>
      <c r="VIJ63" s="265"/>
      <c r="VIK63" s="265"/>
      <c r="VIL63" s="265"/>
      <c r="VIM63" s="265"/>
      <c r="VIN63" s="265"/>
      <c r="VIO63" s="265"/>
      <c r="VIP63" s="265"/>
      <c r="VIQ63" s="265"/>
      <c r="VIR63" s="265"/>
      <c r="VIS63" s="265"/>
      <c r="VIT63" s="265"/>
      <c r="VIU63" s="265"/>
      <c r="VIV63" s="265"/>
      <c r="VIW63" s="265"/>
      <c r="VIX63" s="265"/>
      <c r="VIY63" s="265"/>
      <c r="VIZ63" s="265"/>
      <c r="VJA63" s="265"/>
      <c r="VJB63" s="265"/>
      <c r="VJC63" s="265"/>
      <c r="VJD63" s="265"/>
      <c r="VJE63" s="265"/>
      <c r="VJF63" s="265"/>
      <c r="VJG63" s="265"/>
      <c r="VJH63" s="265"/>
      <c r="VJI63" s="265"/>
      <c r="VJJ63" s="265"/>
      <c r="VJK63" s="265"/>
      <c r="VJL63" s="265"/>
      <c r="VJM63" s="265"/>
      <c r="VJN63" s="265"/>
      <c r="VJO63" s="265"/>
      <c r="VJP63" s="265"/>
      <c r="VJQ63" s="265"/>
      <c r="VJR63" s="265"/>
      <c r="VJS63" s="265"/>
      <c r="VJT63" s="265"/>
      <c r="VJU63" s="265"/>
      <c r="VJV63" s="265"/>
      <c r="VJW63" s="265"/>
      <c r="VJX63" s="265"/>
      <c r="VJY63" s="265"/>
      <c r="VJZ63" s="265"/>
      <c r="VKA63" s="265"/>
      <c r="VKB63" s="265"/>
      <c r="VKC63" s="265"/>
      <c r="VKD63" s="265"/>
      <c r="VKE63" s="265"/>
      <c r="VKF63" s="265"/>
      <c r="VKG63" s="265"/>
      <c r="VKH63" s="265"/>
      <c r="VKI63" s="265"/>
      <c r="VKJ63" s="265"/>
      <c r="VKK63" s="265"/>
      <c r="VKL63" s="265"/>
      <c r="VKM63" s="265"/>
      <c r="VKN63" s="265"/>
      <c r="VKO63" s="265"/>
      <c r="VKP63" s="265"/>
      <c r="VKQ63" s="265"/>
      <c r="VKR63" s="265"/>
      <c r="VKS63" s="265"/>
      <c r="VKT63" s="265"/>
      <c r="VKU63" s="265"/>
      <c r="VKV63" s="265"/>
      <c r="VKW63" s="265"/>
      <c r="VKX63" s="265"/>
      <c r="VKY63" s="265"/>
      <c r="VKZ63" s="265"/>
      <c r="VLA63" s="265"/>
      <c r="VLB63" s="265"/>
      <c r="VLC63" s="265"/>
      <c r="VLD63" s="265"/>
      <c r="VLE63" s="265"/>
      <c r="VLF63" s="265"/>
      <c r="VLG63" s="265"/>
      <c r="VLH63" s="265"/>
      <c r="VLI63" s="265"/>
      <c r="VLJ63" s="265"/>
      <c r="VLK63" s="265"/>
      <c r="VLL63" s="265"/>
      <c r="VLM63" s="265"/>
      <c r="VLN63" s="265"/>
      <c r="VLO63" s="265"/>
      <c r="VLP63" s="265"/>
      <c r="VLQ63" s="265"/>
      <c r="VLR63" s="265"/>
      <c r="VLS63" s="265"/>
      <c r="VLT63" s="265"/>
      <c r="VLU63" s="265"/>
      <c r="VLV63" s="265"/>
      <c r="VLW63" s="265"/>
      <c r="VLX63" s="265"/>
      <c r="VLY63" s="265"/>
      <c r="VLZ63" s="265"/>
      <c r="VMA63" s="265"/>
      <c r="VMB63" s="265"/>
      <c r="VMC63" s="265"/>
      <c r="VMD63" s="265"/>
      <c r="VME63" s="265"/>
      <c r="VMF63" s="265"/>
      <c r="VMG63" s="265"/>
      <c r="VMH63" s="265"/>
      <c r="VMI63" s="265"/>
      <c r="VMJ63" s="265"/>
      <c r="VMK63" s="265"/>
      <c r="VML63" s="265"/>
      <c r="VMM63" s="265"/>
      <c r="VMN63" s="265"/>
      <c r="VMO63" s="265"/>
      <c r="VMP63" s="265"/>
      <c r="VMQ63" s="265"/>
      <c r="VMR63" s="265"/>
      <c r="VMS63" s="265"/>
      <c r="VMT63" s="265"/>
      <c r="VMU63" s="265"/>
      <c r="VMV63" s="265"/>
      <c r="VMW63" s="265"/>
      <c r="VMX63" s="265"/>
      <c r="VMY63" s="265"/>
      <c r="VMZ63" s="265"/>
      <c r="VNA63" s="265"/>
      <c r="VNB63" s="265"/>
      <c r="VNC63" s="265"/>
      <c r="VND63" s="265"/>
      <c r="VNE63" s="265"/>
      <c r="VNF63" s="265"/>
      <c r="VNG63" s="265"/>
      <c r="VNH63" s="265"/>
      <c r="VNI63" s="265"/>
      <c r="VNJ63" s="265"/>
      <c r="VNK63" s="265"/>
      <c r="VNL63" s="265"/>
      <c r="VNM63" s="265"/>
      <c r="VNN63" s="265"/>
      <c r="VNO63" s="265"/>
      <c r="VNP63" s="265"/>
      <c r="VNQ63" s="265"/>
      <c r="VNR63" s="265"/>
      <c r="VNS63" s="265"/>
      <c r="VNT63" s="265"/>
      <c r="VNU63" s="265"/>
      <c r="VNV63" s="265"/>
      <c r="VNW63" s="265"/>
      <c r="VNX63" s="265"/>
      <c r="VNY63" s="265"/>
      <c r="VNZ63" s="265"/>
      <c r="VOA63" s="265"/>
      <c r="VOB63" s="265"/>
      <c r="VOC63" s="265"/>
      <c r="VOD63" s="265"/>
      <c r="VOE63" s="265"/>
      <c r="VOF63" s="265"/>
      <c r="VOG63" s="265"/>
      <c r="VOH63" s="265"/>
      <c r="VOI63" s="265"/>
      <c r="VOJ63" s="265"/>
      <c r="VOK63" s="265"/>
      <c r="VOL63" s="265"/>
      <c r="VOM63" s="265"/>
      <c r="VON63" s="265"/>
      <c r="VOO63" s="265"/>
      <c r="VOP63" s="265"/>
      <c r="VOQ63" s="265"/>
      <c r="VOR63" s="265"/>
      <c r="VOS63" s="265"/>
      <c r="VOT63" s="265"/>
      <c r="VOU63" s="265"/>
      <c r="VOV63" s="265"/>
      <c r="VOW63" s="265"/>
      <c r="VOX63" s="265"/>
      <c r="VOY63" s="265"/>
      <c r="VOZ63" s="265"/>
      <c r="VPA63" s="265"/>
      <c r="VPB63" s="265"/>
      <c r="VPC63" s="265"/>
      <c r="VPD63" s="265"/>
      <c r="VPE63" s="265"/>
      <c r="VPF63" s="265"/>
      <c r="VPG63" s="265"/>
      <c r="VPH63" s="265"/>
      <c r="VPI63" s="265"/>
      <c r="VPJ63" s="265"/>
      <c r="VPK63" s="265"/>
      <c r="VPL63" s="265"/>
      <c r="VPM63" s="265"/>
      <c r="VPN63" s="265"/>
      <c r="VPO63" s="265"/>
      <c r="VPP63" s="265"/>
      <c r="VPQ63" s="265"/>
      <c r="VPR63" s="265"/>
      <c r="VPS63" s="265"/>
      <c r="VPT63" s="265"/>
      <c r="VPU63" s="265"/>
      <c r="VPV63" s="265"/>
      <c r="VPW63" s="265"/>
      <c r="VPX63" s="265"/>
      <c r="VPY63" s="265"/>
      <c r="VPZ63" s="265"/>
      <c r="VQA63" s="265"/>
      <c r="VQB63" s="265"/>
      <c r="VQC63" s="265"/>
      <c r="VQD63" s="265"/>
      <c r="VQE63" s="265"/>
      <c r="VQF63" s="265"/>
      <c r="VQG63" s="265"/>
      <c r="VQH63" s="265"/>
      <c r="VQI63" s="265"/>
      <c r="VQJ63" s="265"/>
      <c r="VQK63" s="265"/>
      <c r="VQL63" s="265"/>
      <c r="VQM63" s="265"/>
      <c r="VQN63" s="265"/>
      <c r="VQO63" s="265"/>
      <c r="VQP63" s="265"/>
      <c r="VQQ63" s="265"/>
      <c r="VQR63" s="265"/>
      <c r="VQS63" s="265"/>
      <c r="VQT63" s="265"/>
      <c r="VQU63" s="265"/>
      <c r="VQV63" s="265"/>
      <c r="VQW63" s="265"/>
      <c r="VQX63" s="265"/>
      <c r="VQY63" s="265"/>
      <c r="VQZ63" s="265"/>
      <c r="VRA63" s="265"/>
      <c r="VRB63" s="265"/>
      <c r="VRC63" s="265"/>
      <c r="VRD63" s="265"/>
      <c r="VRE63" s="265"/>
      <c r="VRF63" s="265"/>
      <c r="VRG63" s="265"/>
      <c r="VRH63" s="265"/>
      <c r="VRI63" s="265"/>
      <c r="VRJ63" s="265"/>
      <c r="VRK63" s="265"/>
      <c r="VRL63" s="265"/>
      <c r="VRM63" s="265"/>
      <c r="VRN63" s="265"/>
      <c r="VRO63" s="265"/>
      <c r="VRP63" s="265"/>
      <c r="VRQ63" s="265"/>
      <c r="VRR63" s="265"/>
      <c r="VRS63" s="265"/>
      <c r="VRT63" s="265"/>
      <c r="VRU63" s="265"/>
      <c r="VRV63" s="265"/>
      <c r="VRW63" s="265"/>
      <c r="VRX63" s="265"/>
      <c r="VRY63" s="265"/>
      <c r="VRZ63" s="265"/>
      <c r="VSA63" s="265"/>
      <c r="VSB63" s="265"/>
      <c r="VSC63" s="265"/>
      <c r="VSD63" s="265"/>
      <c r="VSE63" s="265"/>
      <c r="VSF63" s="265"/>
      <c r="VSG63" s="265"/>
      <c r="VSH63" s="265"/>
      <c r="VSI63" s="265"/>
      <c r="VSJ63" s="265"/>
      <c r="VSK63" s="265"/>
      <c r="VSL63" s="265"/>
      <c r="VSM63" s="265"/>
      <c r="VSN63" s="265"/>
      <c r="VSO63" s="265"/>
      <c r="VSP63" s="265"/>
      <c r="VSQ63" s="265"/>
      <c r="VSR63" s="265"/>
      <c r="VSS63" s="265"/>
      <c r="VST63" s="265"/>
      <c r="VSU63" s="265"/>
      <c r="VSV63" s="265"/>
      <c r="VSW63" s="265"/>
      <c r="VSX63" s="265"/>
      <c r="VSY63" s="265"/>
      <c r="VSZ63" s="265"/>
      <c r="VTA63" s="265"/>
      <c r="VTB63" s="265"/>
      <c r="VTC63" s="265"/>
      <c r="VTD63" s="265"/>
      <c r="VTE63" s="265"/>
      <c r="VTF63" s="265"/>
      <c r="VTG63" s="265"/>
      <c r="VTH63" s="265"/>
      <c r="VTI63" s="265"/>
      <c r="VTJ63" s="265"/>
      <c r="VTK63" s="265"/>
      <c r="VTL63" s="265"/>
      <c r="VTM63" s="265"/>
      <c r="VTN63" s="265"/>
      <c r="VTO63" s="265"/>
      <c r="VTP63" s="265"/>
      <c r="VTQ63" s="265"/>
      <c r="VTR63" s="265"/>
      <c r="VTS63" s="265"/>
      <c r="VTT63" s="265"/>
      <c r="VTU63" s="265"/>
      <c r="VTV63" s="265"/>
      <c r="VTW63" s="265"/>
      <c r="VTX63" s="265"/>
      <c r="VTY63" s="265"/>
      <c r="VTZ63" s="265"/>
      <c r="VUA63" s="265"/>
      <c r="VUB63" s="265"/>
      <c r="VUC63" s="265"/>
      <c r="VUD63" s="265"/>
      <c r="VUE63" s="265"/>
      <c r="VUF63" s="265"/>
      <c r="VUG63" s="265"/>
      <c r="VUH63" s="265"/>
      <c r="VUI63" s="265"/>
      <c r="VUJ63" s="265"/>
      <c r="VUK63" s="265"/>
      <c r="VUL63" s="265"/>
      <c r="VUM63" s="265"/>
      <c r="VUN63" s="265"/>
      <c r="VUO63" s="265"/>
      <c r="VUP63" s="265"/>
      <c r="VUQ63" s="265"/>
      <c r="VUR63" s="265"/>
      <c r="VUS63" s="265"/>
      <c r="VUT63" s="265"/>
      <c r="VUU63" s="265"/>
      <c r="VUV63" s="265"/>
      <c r="VUW63" s="265"/>
      <c r="VUX63" s="265"/>
      <c r="VUY63" s="265"/>
      <c r="VUZ63" s="265"/>
      <c r="VVA63" s="265"/>
      <c r="VVB63" s="265"/>
      <c r="VVC63" s="265"/>
      <c r="VVD63" s="265"/>
      <c r="VVE63" s="265"/>
      <c r="VVF63" s="265"/>
      <c r="VVG63" s="265"/>
      <c r="VVH63" s="265"/>
      <c r="VVI63" s="265"/>
      <c r="VVJ63" s="265"/>
      <c r="VVK63" s="265"/>
      <c r="VVL63" s="265"/>
      <c r="VVM63" s="265"/>
      <c r="VVN63" s="265"/>
      <c r="VVO63" s="265"/>
      <c r="VVP63" s="265"/>
      <c r="VVQ63" s="265"/>
      <c r="VVR63" s="265"/>
      <c r="VVS63" s="265"/>
      <c r="VVT63" s="265"/>
      <c r="VVU63" s="265"/>
      <c r="VVV63" s="265"/>
      <c r="VVW63" s="265"/>
      <c r="VVX63" s="265"/>
      <c r="VVY63" s="265"/>
      <c r="VVZ63" s="265"/>
      <c r="VWA63" s="265"/>
      <c r="VWB63" s="265"/>
      <c r="VWC63" s="265"/>
      <c r="VWD63" s="265"/>
      <c r="VWE63" s="265"/>
      <c r="VWF63" s="265"/>
      <c r="VWG63" s="265"/>
      <c r="VWH63" s="265"/>
      <c r="VWI63" s="265"/>
      <c r="VWJ63" s="265"/>
      <c r="VWK63" s="265"/>
      <c r="VWL63" s="265"/>
      <c r="VWM63" s="265"/>
      <c r="VWN63" s="265"/>
      <c r="VWO63" s="265"/>
      <c r="VWP63" s="265"/>
      <c r="VWQ63" s="265"/>
      <c r="VWR63" s="265"/>
      <c r="VWS63" s="265"/>
      <c r="VWT63" s="265"/>
      <c r="VWU63" s="265"/>
      <c r="VWV63" s="265"/>
      <c r="VWW63" s="265"/>
      <c r="VWX63" s="265"/>
      <c r="VWY63" s="265"/>
      <c r="VWZ63" s="265"/>
      <c r="VXA63" s="265"/>
      <c r="VXB63" s="265"/>
      <c r="VXC63" s="265"/>
      <c r="VXD63" s="265"/>
      <c r="VXE63" s="265"/>
      <c r="VXF63" s="265"/>
      <c r="VXG63" s="265"/>
      <c r="VXH63" s="265"/>
      <c r="VXI63" s="265"/>
      <c r="VXJ63" s="265"/>
      <c r="VXK63" s="265"/>
      <c r="VXL63" s="265"/>
      <c r="VXM63" s="265"/>
      <c r="VXN63" s="265"/>
      <c r="VXO63" s="265"/>
      <c r="VXP63" s="265"/>
      <c r="VXQ63" s="265"/>
      <c r="VXR63" s="265"/>
      <c r="VXS63" s="265"/>
      <c r="VXT63" s="265"/>
      <c r="VXU63" s="265"/>
      <c r="VXV63" s="265"/>
      <c r="VXW63" s="265"/>
      <c r="VXX63" s="265"/>
      <c r="VXY63" s="265"/>
      <c r="VXZ63" s="265"/>
      <c r="VYA63" s="265"/>
      <c r="VYB63" s="265"/>
      <c r="VYC63" s="265"/>
      <c r="VYD63" s="265"/>
      <c r="VYE63" s="265"/>
      <c r="VYF63" s="265"/>
      <c r="VYG63" s="265"/>
      <c r="VYH63" s="265"/>
      <c r="VYI63" s="265"/>
      <c r="VYJ63" s="265"/>
      <c r="VYK63" s="265"/>
      <c r="VYL63" s="265"/>
      <c r="VYM63" s="265"/>
      <c r="VYN63" s="265"/>
      <c r="VYO63" s="265"/>
      <c r="VYP63" s="265"/>
      <c r="VYQ63" s="265"/>
      <c r="VYR63" s="265"/>
      <c r="VYS63" s="265"/>
      <c r="VYT63" s="265"/>
      <c r="VYU63" s="265"/>
      <c r="VYV63" s="265"/>
      <c r="VYW63" s="265"/>
      <c r="VYX63" s="265"/>
      <c r="VYY63" s="265"/>
      <c r="VYZ63" s="265"/>
      <c r="VZA63" s="265"/>
      <c r="VZB63" s="265"/>
      <c r="VZC63" s="265"/>
      <c r="VZD63" s="265"/>
      <c r="VZE63" s="265"/>
      <c r="VZF63" s="265"/>
      <c r="VZG63" s="265"/>
      <c r="VZH63" s="265"/>
      <c r="VZI63" s="265"/>
      <c r="VZJ63" s="265"/>
      <c r="VZK63" s="265"/>
      <c r="VZL63" s="265"/>
      <c r="VZM63" s="265"/>
      <c r="VZN63" s="265"/>
      <c r="VZO63" s="265"/>
      <c r="VZP63" s="265"/>
      <c r="VZQ63" s="265"/>
      <c r="VZR63" s="265"/>
      <c r="VZS63" s="265"/>
      <c r="VZT63" s="265"/>
      <c r="VZU63" s="265"/>
      <c r="VZV63" s="265"/>
      <c r="VZW63" s="265"/>
      <c r="VZX63" s="265"/>
      <c r="VZY63" s="265"/>
      <c r="VZZ63" s="265"/>
      <c r="WAA63" s="265"/>
      <c r="WAB63" s="265"/>
      <c r="WAC63" s="265"/>
      <c r="WAD63" s="265"/>
      <c r="WAE63" s="265"/>
      <c r="WAF63" s="265"/>
      <c r="WAG63" s="265"/>
      <c r="WAH63" s="265"/>
      <c r="WAI63" s="265"/>
      <c r="WAJ63" s="265"/>
      <c r="WAK63" s="265"/>
      <c r="WAL63" s="265"/>
      <c r="WAM63" s="265"/>
      <c r="WAN63" s="265"/>
      <c r="WAO63" s="265"/>
      <c r="WAP63" s="265"/>
      <c r="WAQ63" s="265"/>
      <c r="WAR63" s="265"/>
      <c r="WAS63" s="265"/>
      <c r="WAT63" s="265"/>
      <c r="WAU63" s="265"/>
      <c r="WAV63" s="265"/>
      <c r="WAW63" s="265"/>
      <c r="WAX63" s="265"/>
      <c r="WAY63" s="265"/>
      <c r="WAZ63" s="265"/>
      <c r="WBA63" s="265"/>
      <c r="WBB63" s="265"/>
      <c r="WBC63" s="265"/>
      <c r="WBD63" s="265"/>
      <c r="WBE63" s="265"/>
      <c r="WBF63" s="265"/>
      <c r="WBG63" s="265"/>
      <c r="WBH63" s="265"/>
      <c r="WBI63" s="265"/>
      <c r="WBJ63" s="265"/>
      <c r="WBK63" s="265"/>
      <c r="WBL63" s="265"/>
      <c r="WBM63" s="265"/>
      <c r="WBN63" s="265"/>
      <c r="WBO63" s="265"/>
      <c r="WBP63" s="265"/>
      <c r="WBQ63" s="265"/>
      <c r="WBR63" s="265"/>
      <c r="WBS63" s="265"/>
      <c r="WBT63" s="265"/>
      <c r="WBU63" s="265"/>
      <c r="WBV63" s="265"/>
      <c r="WBW63" s="265"/>
      <c r="WBX63" s="265"/>
      <c r="WBY63" s="265"/>
      <c r="WBZ63" s="265"/>
      <c r="WCA63" s="265"/>
      <c r="WCB63" s="265"/>
      <c r="WCC63" s="265"/>
      <c r="WCD63" s="265"/>
      <c r="WCE63" s="265"/>
      <c r="WCF63" s="265"/>
      <c r="WCG63" s="265"/>
      <c r="WCH63" s="265"/>
      <c r="WCI63" s="265"/>
      <c r="WCJ63" s="265"/>
      <c r="WCK63" s="265"/>
      <c r="WCL63" s="265"/>
      <c r="WCM63" s="265"/>
      <c r="WCN63" s="265"/>
      <c r="WCO63" s="265"/>
      <c r="WCP63" s="265"/>
      <c r="WCQ63" s="265"/>
      <c r="WCR63" s="265"/>
      <c r="WCS63" s="265"/>
      <c r="WCT63" s="265"/>
      <c r="WCU63" s="265"/>
      <c r="WCV63" s="265"/>
      <c r="WCW63" s="265"/>
      <c r="WCX63" s="265"/>
      <c r="WCY63" s="265"/>
      <c r="WCZ63" s="265"/>
      <c r="WDA63" s="265"/>
      <c r="WDB63" s="265"/>
      <c r="WDC63" s="265"/>
      <c r="WDD63" s="265"/>
      <c r="WDE63" s="265"/>
      <c r="WDF63" s="265"/>
      <c r="WDG63" s="265"/>
      <c r="WDH63" s="265"/>
      <c r="WDI63" s="265"/>
      <c r="WDJ63" s="265"/>
      <c r="WDK63" s="265"/>
      <c r="WDL63" s="265"/>
      <c r="WDM63" s="265"/>
      <c r="WDN63" s="265"/>
      <c r="WDO63" s="265"/>
      <c r="WDP63" s="265"/>
      <c r="WDQ63" s="265"/>
      <c r="WDR63" s="265"/>
      <c r="WDS63" s="265"/>
      <c r="WDT63" s="265"/>
      <c r="WDU63" s="265"/>
      <c r="WDV63" s="265"/>
      <c r="WDW63" s="265"/>
      <c r="WDX63" s="265"/>
      <c r="WDY63" s="265"/>
      <c r="WDZ63" s="265"/>
      <c r="WEA63" s="265"/>
      <c r="WEB63" s="265"/>
      <c r="WEC63" s="265"/>
      <c r="WED63" s="265"/>
      <c r="WEE63" s="265"/>
      <c r="WEF63" s="265"/>
      <c r="WEG63" s="265"/>
      <c r="WEH63" s="265"/>
      <c r="WEI63" s="265"/>
      <c r="WEJ63" s="265"/>
      <c r="WEK63" s="265"/>
      <c r="WEL63" s="265"/>
      <c r="WEM63" s="265"/>
      <c r="WEN63" s="265"/>
      <c r="WEO63" s="265"/>
      <c r="WEP63" s="265"/>
      <c r="WEQ63" s="265"/>
      <c r="WER63" s="265"/>
      <c r="WES63" s="265"/>
      <c r="WET63" s="265"/>
      <c r="WEU63" s="265"/>
      <c r="WEV63" s="265"/>
      <c r="WEW63" s="265"/>
      <c r="WEX63" s="265"/>
      <c r="WEY63" s="265"/>
      <c r="WEZ63" s="265"/>
      <c r="WFA63" s="265"/>
      <c r="WFB63" s="265"/>
      <c r="WFC63" s="265"/>
      <c r="WFD63" s="265"/>
      <c r="WFE63" s="265"/>
      <c r="WFF63" s="265"/>
      <c r="WFG63" s="265"/>
      <c r="WFH63" s="265"/>
      <c r="WFI63" s="265"/>
      <c r="WFJ63" s="265"/>
      <c r="WFK63" s="265"/>
      <c r="WFL63" s="265"/>
      <c r="WFM63" s="265"/>
      <c r="WFN63" s="265"/>
      <c r="WFO63" s="265"/>
      <c r="WFP63" s="265"/>
      <c r="WFQ63" s="265"/>
      <c r="WFR63" s="265"/>
      <c r="WFS63" s="265"/>
      <c r="WFT63" s="265"/>
      <c r="WFU63" s="265"/>
      <c r="WFV63" s="265"/>
      <c r="WFW63" s="265"/>
      <c r="WFX63" s="265"/>
      <c r="WFY63" s="265"/>
      <c r="WFZ63" s="265"/>
      <c r="WGA63" s="265"/>
      <c r="WGB63" s="265"/>
      <c r="WGC63" s="265"/>
      <c r="WGD63" s="265"/>
      <c r="WGE63" s="265"/>
      <c r="WGF63" s="265"/>
      <c r="WGG63" s="265"/>
      <c r="WGH63" s="265"/>
      <c r="WGI63" s="265"/>
      <c r="WGJ63" s="265"/>
      <c r="WGK63" s="265"/>
      <c r="WGL63" s="265"/>
      <c r="WGM63" s="265"/>
      <c r="WGN63" s="265"/>
      <c r="WGO63" s="265"/>
      <c r="WGP63" s="265"/>
      <c r="WGQ63" s="265"/>
      <c r="WGR63" s="265"/>
      <c r="WGS63" s="265"/>
      <c r="WGT63" s="265"/>
      <c r="WGU63" s="265"/>
      <c r="WGV63" s="265"/>
      <c r="WGW63" s="265"/>
      <c r="WGX63" s="265"/>
      <c r="WGY63" s="265"/>
      <c r="WGZ63" s="265"/>
      <c r="WHA63" s="265"/>
      <c r="WHB63" s="265"/>
      <c r="WHC63" s="265"/>
      <c r="WHD63" s="265"/>
      <c r="WHE63" s="265"/>
      <c r="WHF63" s="265"/>
      <c r="WHG63" s="265"/>
      <c r="WHH63" s="265"/>
      <c r="WHI63" s="265"/>
      <c r="WHJ63" s="265"/>
      <c r="WHK63" s="265"/>
      <c r="WHL63" s="265"/>
      <c r="WHM63" s="265"/>
      <c r="WHN63" s="265"/>
      <c r="WHO63" s="265"/>
      <c r="WHP63" s="265"/>
      <c r="WHQ63" s="265"/>
      <c r="WHR63" s="265"/>
      <c r="WHS63" s="265"/>
      <c r="WHT63" s="265"/>
      <c r="WHU63" s="265"/>
      <c r="WHV63" s="265"/>
      <c r="WHW63" s="265"/>
      <c r="WHX63" s="265"/>
      <c r="WHY63" s="265"/>
      <c r="WHZ63" s="265"/>
      <c r="WIA63" s="265"/>
      <c r="WIB63" s="265"/>
      <c r="WIC63" s="265"/>
      <c r="WID63" s="265"/>
      <c r="WIE63" s="265"/>
      <c r="WIF63" s="265"/>
      <c r="WIG63" s="265"/>
      <c r="WIH63" s="265"/>
      <c r="WII63" s="265"/>
      <c r="WIJ63" s="265"/>
      <c r="WIK63" s="265"/>
      <c r="WIL63" s="265"/>
      <c r="WIM63" s="265"/>
      <c r="WIN63" s="265"/>
      <c r="WIO63" s="265"/>
      <c r="WIP63" s="265"/>
      <c r="WIQ63" s="265"/>
      <c r="WIR63" s="265"/>
      <c r="WIS63" s="265"/>
      <c r="WIT63" s="265"/>
      <c r="WIU63" s="265"/>
      <c r="WIV63" s="265"/>
      <c r="WIW63" s="265"/>
      <c r="WIX63" s="265"/>
      <c r="WIY63" s="265"/>
      <c r="WIZ63" s="265"/>
      <c r="WJA63" s="265"/>
      <c r="WJB63" s="265"/>
      <c r="WJC63" s="265"/>
      <c r="WJD63" s="265"/>
      <c r="WJE63" s="265"/>
      <c r="WJF63" s="265"/>
      <c r="WJG63" s="265"/>
      <c r="WJH63" s="265"/>
      <c r="WJI63" s="265"/>
      <c r="WJJ63" s="265"/>
      <c r="WJK63" s="265"/>
      <c r="WJL63" s="265"/>
      <c r="WJM63" s="265"/>
      <c r="WJN63" s="265"/>
      <c r="WJO63" s="265"/>
      <c r="WJP63" s="265"/>
      <c r="WJQ63" s="265"/>
      <c r="WJR63" s="265"/>
      <c r="WJS63" s="265"/>
      <c r="WJT63" s="265"/>
      <c r="WJU63" s="265"/>
      <c r="WJV63" s="265"/>
      <c r="WJW63" s="265"/>
      <c r="WJX63" s="265"/>
      <c r="WJY63" s="265"/>
      <c r="WJZ63" s="265"/>
      <c r="WKA63" s="265"/>
      <c r="WKB63" s="265"/>
      <c r="WKC63" s="265"/>
      <c r="WKD63" s="265"/>
      <c r="WKE63" s="265"/>
      <c r="WKF63" s="265"/>
      <c r="WKG63" s="265"/>
      <c r="WKH63" s="265"/>
      <c r="WKI63" s="265"/>
      <c r="WKJ63" s="265"/>
      <c r="WKK63" s="265"/>
      <c r="WKL63" s="265"/>
      <c r="WKM63" s="265"/>
      <c r="WKN63" s="265"/>
      <c r="WKO63" s="265"/>
      <c r="WKP63" s="265"/>
      <c r="WKQ63" s="265"/>
      <c r="WKR63" s="265"/>
      <c r="WKS63" s="265"/>
      <c r="WKT63" s="265"/>
      <c r="WKU63" s="265"/>
      <c r="WKV63" s="265"/>
      <c r="WKW63" s="265"/>
      <c r="WKX63" s="265"/>
      <c r="WKY63" s="265"/>
      <c r="WKZ63" s="265"/>
      <c r="WLA63" s="265"/>
      <c r="WLB63" s="265"/>
      <c r="WLC63" s="265"/>
      <c r="WLD63" s="265"/>
      <c r="WLE63" s="265"/>
      <c r="WLF63" s="265"/>
      <c r="WLG63" s="265"/>
      <c r="WLH63" s="265"/>
      <c r="WLI63" s="265"/>
      <c r="WLJ63" s="265"/>
      <c r="WLK63" s="265"/>
      <c r="WLL63" s="265"/>
      <c r="WLM63" s="265"/>
      <c r="WLN63" s="265"/>
      <c r="WLO63" s="265"/>
      <c r="WLP63" s="265"/>
      <c r="WLQ63" s="265"/>
      <c r="WLR63" s="265"/>
      <c r="WLS63" s="265"/>
      <c r="WLT63" s="265"/>
      <c r="WLU63" s="265"/>
      <c r="WLV63" s="265"/>
      <c r="WLW63" s="265"/>
      <c r="WLX63" s="265"/>
      <c r="WLY63" s="265"/>
      <c r="WLZ63" s="265"/>
      <c r="WMA63" s="265"/>
      <c r="WMB63" s="265"/>
      <c r="WMC63" s="265"/>
      <c r="WMD63" s="265"/>
      <c r="WME63" s="265"/>
      <c r="WMF63" s="265"/>
      <c r="WMG63" s="265"/>
      <c r="WMH63" s="265"/>
      <c r="WMI63" s="265"/>
      <c r="WMJ63" s="265"/>
      <c r="WMK63" s="265"/>
      <c r="WML63" s="265"/>
      <c r="WMM63" s="265"/>
      <c r="WMN63" s="265"/>
      <c r="WMO63" s="265"/>
      <c r="WMP63" s="265"/>
      <c r="WMQ63" s="265"/>
      <c r="WMR63" s="265"/>
      <c r="WMS63" s="265"/>
      <c r="WMT63" s="265"/>
      <c r="WMU63" s="265"/>
      <c r="WMV63" s="265"/>
      <c r="WMW63" s="265"/>
      <c r="WMX63" s="265"/>
      <c r="WMY63" s="265"/>
      <c r="WMZ63" s="265"/>
      <c r="WNA63" s="265"/>
      <c r="WNB63" s="265"/>
      <c r="WNC63" s="265"/>
      <c r="WND63" s="265"/>
      <c r="WNE63" s="265"/>
      <c r="WNF63" s="265"/>
      <c r="WNG63" s="265"/>
      <c r="WNH63" s="265"/>
      <c r="WNI63" s="265"/>
      <c r="WNJ63" s="265"/>
      <c r="WNK63" s="265"/>
      <c r="WNL63" s="265"/>
      <c r="WNM63" s="265"/>
      <c r="WNN63" s="265"/>
      <c r="WNO63" s="265"/>
      <c r="WNP63" s="265"/>
      <c r="WNQ63" s="265"/>
      <c r="WNR63" s="265"/>
      <c r="WNS63" s="265"/>
      <c r="WNT63" s="265"/>
      <c r="WNU63" s="265"/>
      <c r="WNV63" s="265"/>
      <c r="WNW63" s="265"/>
      <c r="WNX63" s="265"/>
      <c r="WNY63" s="265"/>
      <c r="WNZ63" s="265"/>
      <c r="WOA63" s="265"/>
      <c r="WOB63" s="265"/>
      <c r="WOC63" s="265"/>
      <c r="WOD63" s="265"/>
      <c r="WOE63" s="265"/>
      <c r="WOF63" s="265"/>
      <c r="WOG63" s="265"/>
      <c r="WOH63" s="265"/>
      <c r="WOI63" s="265"/>
      <c r="WOJ63" s="265"/>
      <c r="WOK63" s="265"/>
      <c r="WOL63" s="265"/>
      <c r="WOM63" s="265"/>
      <c r="WON63" s="265"/>
      <c r="WOO63" s="265"/>
      <c r="WOP63" s="265"/>
      <c r="WOQ63" s="265"/>
      <c r="WOR63" s="265"/>
      <c r="WOS63" s="265"/>
      <c r="WOT63" s="265"/>
      <c r="WOU63" s="265"/>
      <c r="WOV63" s="265"/>
      <c r="WOW63" s="265"/>
      <c r="WOX63" s="265"/>
      <c r="WOY63" s="265"/>
      <c r="WOZ63" s="265"/>
      <c r="WPA63" s="265"/>
      <c r="WPB63" s="265"/>
      <c r="WPC63" s="265"/>
      <c r="WPD63" s="265"/>
      <c r="WPE63" s="265"/>
      <c r="WPF63" s="265"/>
      <c r="WPG63" s="265"/>
      <c r="WPH63" s="265"/>
      <c r="WPI63" s="265"/>
      <c r="WPJ63" s="265"/>
      <c r="WPK63" s="265"/>
      <c r="WPL63" s="265"/>
      <c r="WPM63" s="265"/>
      <c r="WPN63" s="265"/>
      <c r="WPO63" s="265"/>
      <c r="WPP63" s="265"/>
      <c r="WPQ63" s="265"/>
      <c r="WPR63" s="265"/>
      <c r="WPS63" s="265"/>
      <c r="WPT63" s="265"/>
      <c r="WPU63" s="265"/>
      <c r="WPV63" s="265"/>
      <c r="WPW63" s="265"/>
      <c r="WPX63" s="265"/>
      <c r="WPY63" s="265"/>
      <c r="WPZ63" s="265"/>
      <c r="WQA63" s="265"/>
      <c r="WQB63" s="265"/>
      <c r="WQC63" s="265"/>
      <c r="WQD63" s="265"/>
      <c r="WQE63" s="265"/>
      <c r="WQF63" s="265"/>
      <c r="WQG63" s="265"/>
      <c r="WQH63" s="265"/>
      <c r="WQI63" s="265"/>
      <c r="WQJ63" s="265"/>
      <c r="WQK63" s="265"/>
      <c r="WQL63" s="265"/>
      <c r="WQM63" s="265"/>
      <c r="WQN63" s="265"/>
      <c r="WQO63" s="265"/>
      <c r="WQP63" s="265"/>
      <c r="WQQ63" s="265"/>
      <c r="WQR63" s="265"/>
      <c r="WQS63" s="265"/>
      <c r="WQT63" s="265"/>
      <c r="WQU63" s="265"/>
      <c r="WQV63" s="265"/>
      <c r="WQW63" s="265"/>
      <c r="WQX63" s="265"/>
      <c r="WQY63" s="265"/>
      <c r="WQZ63" s="265"/>
      <c r="WRA63" s="265"/>
      <c r="WRB63" s="265"/>
      <c r="WRC63" s="265"/>
      <c r="WRD63" s="265"/>
      <c r="WRE63" s="265"/>
      <c r="WRF63" s="265"/>
      <c r="WRG63" s="265"/>
      <c r="WRH63" s="265"/>
      <c r="WRI63" s="265"/>
      <c r="WRJ63" s="265"/>
      <c r="WRK63" s="265"/>
      <c r="WRL63" s="265"/>
      <c r="WRM63" s="265"/>
      <c r="WRN63" s="265"/>
      <c r="WRO63" s="265"/>
      <c r="WRP63" s="265"/>
      <c r="WRQ63" s="265"/>
      <c r="WRR63" s="265"/>
      <c r="WRS63" s="265"/>
      <c r="WRT63" s="265"/>
      <c r="WRU63" s="265"/>
      <c r="WRV63" s="265"/>
      <c r="WRW63" s="265"/>
      <c r="WRX63" s="265"/>
      <c r="WRY63" s="265"/>
      <c r="WRZ63" s="265"/>
      <c r="WSA63" s="265"/>
      <c r="WSB63" s="265"/>
      <c r="WSC63" s="265"/>
      <c r="WSD63" s="265"/>
      <c r="WSE63" s="265"/>
      <c r="WSF63" s="265"/>
      <c r="WSG63" s="265"/>
      <c r="WSH63" s="265"/>
      <c r="WSI63" s="265"/>
      <c r="WSJ63" s="265"/>
      <c r="WSK63" s="265"/>
      <c r="WSL63" s="265"/>
      <c r="WSM63" s="265"/>
      <c r="WSN63" s="265"/>
      <c r="WSO63" s="265"/>
      <c r="WSP63" s="265"/>
      <c r="WSQ63" s="265"/>
      <c r="WSR63" s="265"/>
      <c r="WSS63" s="265"/>
      <c r="WST63" s="265"/>
      <c r="WSU63" s="265"/>
      <c r="WSV63" s="265"/>
      <c r="WSW63" s="265"/>
      <c r="WSX63" s="265"/>
      <c r="WSY63" s="265"/>
      <c r="WSZ63" s="265"/>
      <c r="WTA63" s="265"/>
      <c r="WTB63" s="265"/>
      <c r="WTC63" s="265"/>
      <c r="WTD63" s="265"/>
      <c r="WTE63" s="265"/>
      <c r="WTF63" s="265"/>
      <c r="WTG63" s="265"/>
      <c r="WTH63" s="265"/>
      <c r="WTI63" s="265"/>
      <c r="WTJ63" s="265"/>
      <c r="WTK63" s="265"/>
      <c r="WTL63" s="265"/>
      <c r="WTM63" s="265"/>
      <c r="WTN63" s="265"/>
      <c r="WTO63" s="265"/>
      <c r="WTP63" s="265"/>
      <c r="WTQ63" s="265"/>
      <c r="WTR63" s="265"/>
      <c r="WTS63" s="265"/>
      <c r="WTT63" s="265"/>
      <c r="WTU63" s="265"/>
      <c r="WTV63" s="265"/>
      <c r="WTW63" s="265"/>
      <c r="WTX63" s="265"/>
      <c r="WTY63" s="265"/>
      <c r="WTZ63" s="265"/>
      <c r="WUA63" s="265"/>
      <c r="WUB63" s="265"/>
      <c r="WUC63" s="265"/>
      <c r="WUD63" s="265"/>
      <c r="WUE63" s="265"/>
      <c r="WUF63" s="265"/>
      <c r="WUG63" s="265"/>
      <c r="WUH63" s="265"/>
      <c r="WUI63" s="265"/>
      <c r="WUJ63" s="265"/>
      <c r="WUK63" s="265"/>
      <c r="WUL63" s="265"/>
      <c r="WUM63" s="265"/>
      <c r="WUN63" s="265"/>
      <c r="WUO63" s="265"/>
      <c r="WUP63" s="265"/>
      <c r="WUQ63" s="265"/>
      <c r="WUR63" s="265"/>
      <c r="WUS63" s="265"/>
      <c r="WUT63" s="265"/>
      <c r="WUU63" s="265"/>
      <c r="WUV63" s="265"/>
      <c r="WUW63" s="265"/>
      <c r="WUX63" s="265"/>
      <c r="WUY63" s="265"/>
      <c r="WUZ63" s="265"/>
      <c r="WVA63" s="265"/>
      <c r="WVB63" s="265"/>
      <c r="WVC63" s="265"/>
      <c r="WVD63" s="265"/>
      <c r="WVE63" s="265"/>
      <c r="WVF63" s="265"/>
      <c r="WVG63" s="265"/>
      <c r="WVH63" s="265"/>
      <c r="WVI63" s="265"/>
      <c r="WVJ63" s="265"/>
      <c r="WVK63" s="265"/>
      <c r="WVL63" s="265"/>
      <c r="WVM63" s="265"/>
      <c r="WVN63" s="265"/>
      <c r="WVO63" s="265"/>
      <c r="WVP63" s="265"/>
      <c r="WVQ63" s="265"/>
      <c r="WVR63" s="265"/>
      <c r="WVS63" s="265"/>
      <c r="WVT63" s="265"/>
      <c r="WVU63" s="265"/>
      <c r="WVV63" s="265"/>
      <c r="WVW63" s="265"/>
      <c r="WVX63" s="265"/>
      <c r="WVY63" s="265"/>
      <c r="WVZ63" s="265"/>
      <c r="WWA63" s="265"/>
      <c r="WWB63" s="265"/>
      <c r="WWC63" s="265"/>
      <c r="WWD63" s="265"/>
      <c r="WWE63" s="265"/>
      <c r="WWF63" s="265"/>
      <c r="WWG63" s="265"/>
      <c r="WWH63" s="265"/>
      <c r="WWI63" s="265"/>
      <c r="WWJ63" s="265"/>
      <c r="WWK63" s="265"/>
      <c r="WWL63" s="265"/>
      <c r="WWM63" s="265"/>
      <c r="WWN63" s="265"/>
      <c r="WWO63" s="265"/>
      <c r="WWP63" s="265"/>
      <c r="WWQ63" s="265"/>
      <c r="WWR63" s="265"/>
      <c r="WWS63" s="265"/>
      <c r="WWT63" s="265"/>
      <c r="WWU63" s="265"/>
      <c r="WWV63" s="265"/>
      <c r="WWW63" s="265"/>
      <c r="WWX63" s="265"/>
      <c r="WWY63" s="265"/>
      <c r="WWZ63" s="265"/>
      <c r="WXA63" s="265"/>
      <c r="WXB63" s="265"/>
      <c r="WXC63" s="265"/>
      <c r="WXD63" s="265"/>
      <c r="WXE63" s="265"/>
      <c r="WXF63" s="265"/>
      <c r="WXG63" s="265"/>
      <c r="WXH63" s="265"/>
      <c r="WXI63" s="265"/>
      <c r="WXJ63" s="265"/>
      <c r="WXK63" s="265"/>
      <c r="WXL63" s="265"/>
      <c r="WXM63" s="265"/>
      <c r="WXN63" s="265"/>
      <c r="WXO63" s="265"/>
      <c r="WXP63" s="265"/>
      <c r="WXQ63" s="265"/>
      <c r="WXR63" s="265"/>
      <c r="WXS63" s="265"/>
      <c r="WXT63" s="265"/>
      <c r="WXU63" s="265"/>
      <c r="WXV63" s="265"/>
      <c r="WXW63" s="265"/>
      <c r="WXX63" s="265"/>
      <c r="WXY63" s="265"/>
      <c r="WXZ63" s="265"/>
      <c r="WYA63" s="265"/>
      <c r="WYB63" s="265"/>
      <c r="WYC63" s="265"/>
      <c r="WYD63" s="265"/>
      <c r="WYE63" s="265"/>
      <c r="WYF63" s="265"/>
      <c r="WYG63" s="265"/>
      <c r="WYH63" s="265"/>
      <c r="WYI63" s="265"/>
      <c r="WYJ63" s="265"/>
      <c r="WYK63" s="265"/>
      <c r="WYL63" s="265"/>
      <c r="WYM63" s="265"/>
      <c r="WYN63" s="265"/>
      <c r="WYO63" s="265"/>
      <c r="WYP63" s="265"/>
      <c r="WYQ63" s="265"/>
      <c r="WYR63" s="265"/>
      <c r="WYS63" s="265"/>
      <c r="WYT63" s="265"/>
      <c r="WYU63" s="265"/>
      <c r="WYV63" s="265"/>
      <c r="WYW63" s="265"/>
      <c r="WYX63" s="265"/>
      <c r="WYY63" s="265"/>
      <c r="WYZ63" s="265"/>
      <c r="WZA63" s="265"/>
      <c r="WZB63" s="265"/>
      <c r="WZC63" s="265"/>
      <c r="WZD63" s="265"/>
      <c r="WZE63" s="265"/>
      <c r="WZF63" s="265"/>
      <c r="WZG63" s="265"/>
      <c r="WZH63" s="265"/>
      <c r="WZI63" s="265"/>
      <c r="WZJ63" s="265"/>
      <c r="WZK63" s="265"/>
      <c r="WZL63" s="265"/>
      <c r="WZM63" s="265"/>
      <c r="WZN63" s="265"/>
      <c r="WZO63" s="265"/>
      <c r="WZP63" s="265"/>
      <c r="WZQ63" s="265"/>
      <c r="WZR63" s="265"/>
      <c r="WZS63" s="265"/>
      <c r="WZT63" s="265"/>
      <c r="WZU63" s="265"/>
      <c r="WZV63" s="265"/>
      <c r="WZW63" s="265"/>
      <c r="WZX63" s="265"/>
      <c r="WZY63" s="265"/>
      <c r="WZZ63" s="265"/>
      <c r="XAA63" s="265"/>
      <c r="XAB63" s="265"/>
      <c r="XAC63" s="265"/>
      <c r="XAD63" s="265"/>
      <c r="XAE63" s="265"/>
      <c r="XAF63" s="265"/>
      <c r="XAG63" s="265"/>
      <c r="XAH63" s="265"/>
      <c r="XAI63" s="265"/>
      <c r="XAJ63" s="265"/>
      <c r="XAK63" s="265"/>
      <c r="XAL63" s="265"/>
      <c r="XAM63" s="265"/>
      <c r="XAN63" s="265"/>
      <c r="XAO63" s="265"/>
      <c r="XAP63" s="265"/>
      <c r="XAQ63" s="265"/>
      <c r="XAR63" s="265"/>
      <c r="XAS63" s="265"/>
      <c r="XAT63" s="265"/>
      <c r="XAU63" s="265"/>
      <c r="XAV63" s="265"/>
      <c r="XAW63" s="265"/>
      <c r="XAX63" s="265"/>
      <c r="XAY63" s="265"/>
      <c r="XAZ63" s="265"/>
      <c r="XBA63" s="265"/>
      <c r="XBB63" s="265"/>
      <c r="XBC63" s="265"/>
      <c r="XBD63" s="265"/>
      <c r="XBE63" s="265"/>
      <c r="XBF63" s="265"/>
      <c r="XBG63" s="265"/>
      <c r="XBH63" s="265"/>
      <c r="XBI63" s="265"/>
      <c r="XBJ63" s="265"/>
      <c r="XBK63" s="265"/>
      <c r="XBL63" s="265"/>
      <c r="XBM63" s="265"/>
      <c r="XBN63" s="265"/>
      <c r="XBO63" s="265"/>
      <c r="XBP63" s="265"/>
      <c r="XBQ63" s="265"/>
      <c r="XBR63" s="265"/>
      <c r="XBS63" s="265"/>
      <c r="XBT63" s="265"/>
      <c r="XBU63" s="265"/>
      <c r="XBV63" s="265"/>
      <c r="XBW63" s="265"/>
      <c r="XBX63" s="265"/>
      <c r="XBY63" s="265"/>
      <c r="XBZ63" s="265"/>
      <c r="XCA63" s="265"/>
      <c r="XCB63" s="265"/>
      <c r="XCC63" s="265"/>
      <c r="XCD63" s="265"/>
      <c r="XCE63" s="265"/>
      <c r="XCF63" s="265"/>
      <c r="XCG63" s="265"/>
      <c r="XCH63" s="265"/>
      <c r="XCI63" s="265"/>
      <c r="XCJ63" s="265"/>
      <c r="XCK63" s="265"/>
      <c r="XCL63" s="265"/>
      <c r="XCM63" s="265"/>
      <c r="XCN63" s="265"/>
      <c r="XCO63" s="265"/>
      <c r="XCP63" s="265"/>
      <c r="XCQ63" s="265"/>
      <c r="XCR63" s="265"/>
      <c r="XCS63" s="265"/>
      <c r="XCT63" s="265"/>
      <c r="XCU63" s="265"/>
      <c r="XCV63" s="265"/>
      <c r="XCW63" s="265"/>
      <c r="XCX63" s="265"/>
      <c r="XCY63" s="265"/>
      <c r="XCZ63" s="265"/>
      <c r="XDA63" s="265"/>
      <c r="XDB63" s="265"/>
      <c r="XDC63" s="265"/>
      <c r="XDD63" s="265"/>
      <c r="XDE63" s="265"/>
      <c r="XDF63" s="265"/>
      <c r="XDG63" s="265"/>
      <c r="XDH63" s="265"/>
      <c r="XDI63" s="265"/>
      <c r="XDJ63" s="265"/>
      <c r="XDK63" s="265"/>
      <c r="XDL63" s="265"/>
      <c r="XDM63" s="265"/>
      <c r="XDN63" s="265"/>
      <c r="XDO63" s="265"/>
      <c r="XDP63" s="265"/>
      <c r="XDQ63" s="265"/>
      <c r="XDR63" s="265"/>
      <c r="XDS63" s="265"/>
      <c r="XDT63" s="265"/>
      <c r="XDU63" s="265"/>
      <c r="XDV63" s="265"/>
      <c r="XDW63" s="265"/>
      <c r="XDX63" s="265"/>
      <c r="XDY63" s="265"/>
      <c r="XDZ63" s="265"/>
      <c r="XEA63" s="265"/>
      <c r="XEB63" s="265"/>
      <c r="XEC63" s="265"/>
      <c r="XED63" s="265"/>
      <c r="XEE63" s="265"/>
      <c r="XEF63" s="265"/>
      <c r="XEG63" s="265"/>
      <c r="XEH63" s="265"/>
      <c r="XEI63" s="265"/>
      <c r="XEJ63" s="265"/>
      <c r="XEK63" s="265"/>
      <c r="XEL63" s="265"/>
      <c r="XEM63" s="265"/>
      <c r="XEN63" s="265"/>
      <c r="XEO63" s="265"/>
      <c r="XEP63" s="265"/>
      <c r="XEQ63" s="265"/>
      <c r="XER63" s="265"/>
      <c r="XES63" s="265"/>
    </row>
    <row r="64" spans="1:16373">
      <c r="B64" s="18"/>
      <c r="D64" s="19" t="s">
        <v>23</v>
      </c>
      <c r="F64" s="12"/>
      <c r="G64" s="103"/>
      <c r="H64" s="288">
        <f>IF(H$11=$D$6, TRG_volumes!$J64*TRG_volumes!$K64,0)</f>
        <v>0</v>
      </c>
      <c r="I64" s="285">
        <f>IF(I$11=IF($D64=$A$5, $D$5, IF(OR($D64="ESV observed compliance", $D64 = $A$7),$D$7, $D$6)), SUMPRODUCT(TRG_volumes!$Q64:$U64,TRG_volumes!$Q$13:$U$13)+TRG_volumes!$O64,0)</f>
        <v>0</v>
      </c>
      <c r="J64" s="286">
        <f>IF(J$11=$D$6, TRG_volumes!$M64,0)</f>
        <v>0</v>
      </c>
      <c r="K64" s="285">
        <f>IF(K$11=$D$6, TRG_volumes!$J64*TRG_volumes!$K64,0)</f>
        <v>0</v>
      </c>
      <c r="L64" s="285">
        <f ca="1">IF(L$11=IF($D64=$A$5, $D$5, IF(OR($D64="ESV observed compliance", $D64 = $A$7),$D$7, $D$6)), SUMPRODUCT(TRG_volumes!$Q64:$U64,TRG_volumes!$Q$13:$U$13)+TRG_volumes!$O64,0)</f>
        <v>0</v>
      </c>
      <c r="M64" s="286">
        <f>IF(M$11=$D$6, TRG_volumes!$M64,0)</f>
        <v>440351.74179136025</v>
      </c>
      <c r="N64" s="285">
        <f>IF(N$11=$D$6, TRG_volumes!$J64*TRG_volumes!$K64,0)</f>
        <v>0</v>
      </c>
      <c r="O64" s="285">
        <f>IF(O$11=IF($D64=$A$5, $D$5, IF(OR($D64="ESV observed compliance", $D64 = $A$7),$D$7, $D$6)), SUMPRODUCT(TRG_volumes!$Q64:$U64,TRG_volumes!$Q$13:$U$13)+TRG_volumes!$O64,0)</f>
        <v>0</v>
      </c>
      <c r="P64" s="286">
        <f>IF(P$11=$D$6, TRG_volumes!$M64,0)</f>
        <v>0</v>
      </c>
      <c r="Q64" s="285">
        <f>IF(Q$11=$D$6, TRG_volumes!$J64*TRG_volumes!$K64,0)</f>
        <v>0</v>
      </c>
      <c r="R64" s="285">
        <f>IF(R$11=IF($D64=$A$5, $D$5, IF(OR($D64="ESV observed compliance", $D64 = $A$7),$D$7, $D$6)), SUMPRODUCT(TRG_volumes!$Q64:$U64,TRG_volumes!$Q$13:$U$13)+TRG_volumes!$O64,0)</f>
        <v>0</v>
      </c>
      <c r="S64" s="286">
        <f>IF(S$11=$D$6, TRG_volumes!$M64,0)</f>
        <v>0</v>
      </c>
      <c r="T64" s="285">
        <f>IF(T$11=$D$6, TRG_volumes!$J64*TRG_volumes!$K64,0)</f>
        <v>0</v>
      </c>
      <c r="U64" s="285">
        <f>IF(U$11=IF($D64=$A$5, $D$5, IF(OR($D64="ESV observed compliance", $D64 = $A$7),$D$7, $D$6)), SUMPRODUCT(TRG_volumes!$Q64:$U64,TRG_volumes!$Q$13:$U$13)+TRG_volumes!$O64,0)</f>
        <v>0</v>
      </c>
      <c r="V64" s="286">
        <f>IF(V$11=$D$6, TRG_volumes!$M64,0)</f>
        <v>0</v>
      </c>
      <c r="W64" s="285">
        <f>IF(W$11=$D$6, TRG_volumes!$J64*TRG_volumes!$K64,0)</f>
        <v>0</v>
      </c>
      <c r="X64" s="285">
        <f>IF(X$11=IF($D64=$A$5, $D$5, IF(OR($D64="ESV observed compliance", $D64 = $A$7),$D$7, $D$6)), SUMPRODUCT(TRG_volumes!$Q64:$U64,TRG_volumes!$Q$13:$U$13)+TRG_volumes!$O64,0)</f>
        <v>0</v>
      </c>
      <c r="Y64" s="286">
        <f>IF(Y$11=$D$6, TRG_volumes!$M64,0)</f>
        <v>0</v>
      </c>
      <c r="Z64" s="285">
        <f>IF(Z$11=$D$6, TRG_volumes!$J64*TRG_volumes!$K64,0)</f>
        <v>0</v>
      </c>
      <c r="AA64" s="285">
        <f>IF(AA$11=IF($D64=$A$5, $D$5, IF(OR($D64="ESV observed compliance", $D64 = $A$7),$D$7, $D$6)), SUMPRODUCT(TRG_volumes!$Q64:$U64,TRG_volumes!$Q$13:$U$13)+TRG_volumes!$O64,0)</f>
        <v>0</v>
      </c>
      <c r="AB64" s="286">
        <f>IF(AB$11=$D$6, TRG_volumes!$M64,0)</f>
        <v>0</v>
      </c>
      <c r="AC64" s="131"/>
      <c r="AD64" s="287">
        <f t="shared" ref="AD64:AJ64" si="31">SUMIF($H$11:$AB$11,AD$11, $H64:$AB64)</f>
        <v>0</v>
      </c>
      <c r="AE64" s="287">
        <f t="shared" ca="1" si="31"/>
        <v>440351.74179136025</v>
      </c>
      <c r="AF64" s="287">
        <f t="shared" si="31"/>
        <v>0</v>
      </c>
      <c r="AG64" s="287">
        <f t="shared" si="31"/>
        <v>0</v>
      </c>
      <c r="AH64" s="287">
        <f t="shared" si="31"/>
        <v>0</v>
      </c>
      <c r="AI64" s="287">
        <f t="shared" si="31"/>
        <v>0</v>
      </c>
      <c r="AJ64" s="287">
        <f t="shared" si="31"/>
        <v>0</v>
      </c>
      <c r="AK64" s="131"/>
      <c r="AL64" s="287">
        <f t="shared" ref="AL64" ca="1" si="32">SUM(AD64:AJ64)</f>
        <v>440351.74179136025</v>
      </c>
    </row>
    <row r="65" spans="1:42">
      <c r="B65" s="18"/>
      <c r="D65" s="19" t="s">
        <v>26</v>
      </c>
      <c r="F65" s="12"/>
      <c r="G65" s="103"/>
      <c r="H65" s="288">
        <f>IF(H$11=$D$6, TRG_volumes!$J65*TRG_volumes!$K65,0)</f>
        <v>0</v>
      </c>
      <c r="I65" s="285">
        <f>IF(I$11=IF($D65=$A$5, $D$5, IF(OR($D65="ESV observed compliance", $D65 = $A$7),$D$7, $D$6)), SUMPRODUCT(TRG_volumes!$Q65:$U65,TRG_volumes!$Q$13:$U$13)+TRG_volumes!$O65,0)</f>
        <v>0</v>
      </c>
      <c r="J65" s="286">
        <f>IF(J$11=$D$6, TRG_volumes!$M65,0)</f>
        <v>0</v>
      </c>
      <c r="K65" s="285">
        <f>IF(K$11=$D$6, TRG_volumes!$J65*TRG_volumes!$K65,0)</f>
        <v>0</v>
      </c>
      <c r="L65" s="285">
        <f ca="1">IF(L$11=IF($D65=$A$5, $D$5, IF(OR($D65="ESV observed compliance", $D65 = $A$7),$D$7, $D$6)), SUMPRODUCT(TRG_volumes!$Q65:$U65,TRG_volumes!$Q$13:$U$13)+TRG_volumes!$O65,0)</f>
        <v>0</v>
      </c>
      <c r="M65" s="286">
        <f>IF(M$11=$D$6, TRG_volumes!$M65,0)</f>
        <v>235058.96945504445</v>
      </c>
      <c r="N65" s="285">
        <f>IF(N$11=$D$6, TRG_volumes!$J65*TRG_volumes!$K65,0)</f>
        <v>0</v>
      </c>
      <c r="O65" s="285">
        <f>IF(O$11=IF($D65=$A$5, $D$5, IF(OR($D65="ESV observed compliance", $D65 = $A$7),$D$7, $D$6)), SUMPRODUCT(TRG_volumes!$Q65:$U65,TRG_volumes!$Q$13:$U$13)+TRG_volumes!$O65,0)</f>
        <v>0</v>
      </c>
      <c r="P65" s="286">
        <f>IF(P$11=$D$6, TRG_volumes!$M65,0)</f>
        <v>0</v>
      </c>
      <c r="Q65" s="285">
        <f>IF(Q$11=$D$6, TRG_volumes!$J65*TRG_volumes!$K65,0)</f>
        <v>0</v>
      </c>
      <c r="R65" s="285">
        <f>IF(R$11=IF($D65=$A$5, $D$5, IF(OR($D65="ESV observed compliance", $D65 = $A$7),$D$7, $D$6)), SUMPRODUCT(TRG_volumes!$Q65:$U65,TRG_volumes!$Q$13:$U$13)+TRG_volumes!$O65,0)</f>
        <v>0</v>
      </c>
      <c r="S65" s="286">
        <f>IF(S$11=$D$6, TRG_volumes!$M65,0)</f>
        <v>0</v>
      </c>
      <c r="T65" s="285">
        <f>IF(T$11=$D$6, TRG_volumes!$J65*TRG_volumes!$K65,0)</f>
        <v>0</v>
      </c>
      <c r="U65" s="285">
        <f>IF(U$11=IF($D65=$A$5, $D$5, IF(OR($D65="ESV observed compliance", $D65 = $A$7),$D$7, $D$6)), SUMPRODUCT(TRG_volumes!$Q65:$U65,TRG_volumes!$Q$13:$U$13)+TRG_volumes!$O65,0)</f>
        <v>0</v>
      </c>
      <c r="V65" s="286">
        <f>IF(V$11=$D$6, TRG_volumes!$M65,0)</f>
        <v>0</v>
      </c>
      <c r="W65" s="285">
        <f>IF(W$11=$D$6, TRG_volumes!$J65*TRG_volumes!$K65,0)</f>
        <v>0</v>
      </c>
      <c r="X65" s="285">
        <f>IF(X$11=IF($D65=$A$5, $D$5, IF(OR($D65="ESV observed compliance", $D65 = $A$7),$D$7, $D$6)), SUMPRODUCT(TRG_volumes!$Q65:$U65,TRG_volumes!$Q$13:$U$13)+TRG_volumes!$O65,0)</f>
        <v>0</v>
      </c>
      <c r="Y65" s="286">
        <f>IF(Y$11=$D$6, TRG_volumes!$M65,0)</f>
        <v>0</v>
      </c>
      <c r="Z65" s="285">
        <f>IF(Z$11=$D$6, TRG_volumes!$J65*TRG_volumes!$K65,0)</f>
        <v>0</v>
      </c>
      <c r="AA65" s="285">
        <f>IF(AA$11=IF($D65=$A$5, $D$5, IF(OR($D65="ESV observed compliance", $D65 = $A$7),$D$7, $D$6)), SUMPRODUCT(TRG_volumes!$Q65:$U65,TRG_volumes!$Q$13:$U$13)+TRG_volumes!$O65,0)</f>
        <v>0</v>
      </c>
      <c r="AB65" s="286">
        <f>IF(AB$11=$D$6, TRG_volumes!$M65,0)</f>
        <v>0</v>
      </c>
      <c r="AC65" s="131"/>
      <c r="AD65" s="287">
        <f t="shared" ref="AD65:AJ68" si="33">SUMIF($H$11:$AB$11,AD$11, $H65:$AB65)</f>
        <v>0</v>
      </c>
      <c r="AE65" s="287">
        <f t="shared" ca="1" si="33"/>
        <v>235058.96945504445</v>
      </c>
      <c r="AF65" s="287">
        <f t="shared" si="33"/>
        <v>0</v>
      </c>
      <c r="AG65" s="287">
        <f t="shared" si="33"/>
        <v>0</v>
      </c>
      <c r="AH65" s="287">
        <f t="shared" si="33"/>
        <v>0</v>
      </c>
      <c r="AI65" s="287">
        <f t="shared" si="33"/>
        <v>0</v>
      </c>
      <c r="AJ65" s="287">
        <f t="shared" si="33"/>
        <v>0</v>
      </c>
      <c r="AK65" s="131"/>
      <c r="AL65" s="287">
        <f t="shared" ref="AL65:AL68" ca="1" si="34">SUM(AD65:AJ65)</f>
        <v>235058.96945504445</v>
      </c>
    </row>
    <row r="66" spans="1:42">
      <c r="B66" s="18"/>
      <c r="D66" s="19" t="s">
        <v>19</v>
      </c>
      <c r="F66" s="12"/>
      <c r="G66" s="103"/>
      <c r="H66" s="288">
        <f>IF(H$11=$D$6, TRG_volumes!$J66*TRG_volumes!$K66,0)</f>
        <v>0</v>
      </c>
      <c r="I66" s="285">
        <f>IF(I$11=IF($D66=$A$5, $D$5, IF(OR($D66="ESV observed compliance", $D66 = $A$7),$D$7, $D$6)), SUMPRODUCT(TRG_volumes!$Q66:$U66,TRG_volumes!$Q$13:$U$13)+TRG_volumes!$O66,0)</f>
        <v>0</v>
      </c>
      <c r="J66" s="286">
        <f>IF(J$11=$D$6, TRG_volumes!$M66,0)</f>
        <v>0</v>
      </c>
      <c r="K66" s="285">
        <f>IF(K$11=$D$6, TRG_volumes!$J66*TRG_volumes!$K66,0)</f>
        <v>0</v>
      </c>
      <c r="L66" s="285">
        <f ca="1">IF(L$11=IF($D66=$A$5, $D$5, IF(OR($D66="ESV observed compliance", $D66 = $A$7),$D$7, $D$6)), SUMPRODUCT(TRG_volumes!$Q66:$U66,TRG_volumes!$Q$13:$U$13)+TRG_volumes!$O66,0)</f>
        <v>0</v>
      </c>
      <c r="M66" s="286">
        <f>IF(M$11=$D$6, TRG_volumes!$M66,0)</f>
        <v>4460699.4566233782</v>
      </c>
      <c r="N66" s="285">
        <f>IF(N$11=$D$6, TRG_volumes!$J66*TRG_volumes!$K66,0)</f>
        <v>0</v>
      </c>
      <c r="O66" s="285">
        <f>IF(O$11=IF($D66=$A$5, $D$5, IF(OR($D66="ESV observed compliance", $D66 = $A$7),$D$7, $D$6)), SUMPRODUCT(TRG_volumes!$Q66:$U66,TRG_volumes!$Q$13:$U$13)+TRG_volumes!$O66,0)</f>
        <v>0</v>
      </c>
      <c r="P66" s="286">
        <f>IF(P$11=$D$6, TRG_volumes!$M66,0)</f>
        <v>0</v>
      </c>
      <c r="Q66" s="285">
        <f>IF(Q$11=$D$6, TRG_volumes!$J66*TRG_volumes!$K66,0)</f>
        <v>0</v>
      </c>
      <c r="R66" s="285">
        <f>IF(R$11=IF($D66=$A$5, $D$5, IF(OR($D66="ESV observed compliance", $D66 = $A$7),$D$7, $D$6)), SUMPRODUCT(TRG_volumes!$Q66:$U66,TRG_volumes!$Q$13:$U$13)+TRG_volumes!$O66,0)</f>
        <v>0</v>
      </c>
      <c r="S66" s="286">
        <f>IF(S$11=$D$6, TRG_volumes!$M66,0)</f>
        <v>0</v>
      </c>
      <c r="T66" s="285">
        <f>IF(T$11=$D$6, TRG_volumes!$J66*TRG_volumes!$K66,0)</f>
        <v>0</v>
      </c>
      <c r="U66" s="285">
        <f>IF(U$11=IF($D66=$A$5, $D$5, IF(OR($D66="ESV observed compliance", $D66 = $A$7),$D$7, $D$6)), SUMPRODUCT(TRG_volumes!$Q66:$U66,TRG_volumes!$Q$13:$U$13)+TRG_volumes!$O66,0)</f>
        <v>0</v>
      </c>
      <c r="V66" s="286">
        <f>IF(V$11=$D$6, TRG_volumes!$M66,0)</f>
        <v>0</v>
      </c>
      <c r="W66" s="285">
        <f>IF(W$11=$D$6, TRG_volumes!$J66*TRG_volumes!$K66,0)</f>
        <v>0</v>
      </c>
      <c r="X66" s="285">
        <f>IF(X$11=IF($D66=$A$5, $D$5, IF(OR($D66="ESV observed compliance", $D66 = $A$7),$D$7, $D$6)), SUMPRODUCT(TRG_volumes!$Q66:$U66,TRG_volumes!$Q$13:$U$13)+TRG_volumes!$O66,0)</f>
        <v>0</v>
      </c>
      <c r="Y66" s="286">
        <f>IF(Y$11=$D$6, TRG_volumes!$M66,0)</f>
        <v>0</v>
      </c>
      <c r="Z66" s="285">
        <f>IF(Z$11=$D$6, TRG_volumes!$J66*TRG_volumes!$K66,0)</f>
        <v>0</v>
      </c>
      <c r="AA66" s="285">
        <f>IF(AA$11=IF($D66=$A$5, $D$5, IF(OR($D66="ESV observed compliance", $D66 = $A$7),$D$7, $D$6)), SUMPRODUCT(TRG_volumes!$Q66:$U66,TRG_volumes!$Q$13:$U$13)+TRG_volumes!$O66,0)</f>
        <v>0</v>
      </c>
      <c r="AB66" s="286">
        <f>IF(AB$11=$D$6, TRG_volumes!$M66,0)</f>
        <v>0</v>
      </c>
      <c r="AC66" s="131"/>
      <c r="AD66" s="287">
        <f t="shared" si="33"/>
        <v>0</v>
      </c>
      <c r="AE66" s="287">
        <f t="shared" ca="1" si="33"/>
        <v>4460699.4566233782</v>
      </c>
      <c r="AF66" s="287">
        <f t="shared" si="33"/>
        <v>0</v>
      </c>
      <c r="AG66" s="287">
        <f t="shared" si="33"/>
        <v>0</v>
      </c>
      <c r="AH66" s="287">
        <f t="shared" si="33"/>
        <v>0</v>
      </c>
      <c r="AI66" s="287">
        <f t="shared" si="33"/>
        <v>0</v>
      </c>
      <c r="AJ66" s="287">
        <f t="shared" si="33"/>
        <v>0</v>
      </c>
      <c r="AK66" s="131"/>
      <c r="AL66" s="287">
        <f t="shared" ca="1" si="34"/>
        <v>4460699.4566233782</v>
      </c>
    </row>
    <row r="67" spans="1:42">
      <c r="B67" s="18"/>
      <c r="D67" s="19" t="s">
        <v>19</v>
      </c>
      <c r="F67" s="12"/>
      <c r="G67" s="103"/>
      <c r="H67" s="288">
        <f>IF(H$11=$D$6, TRG_volumes!$J67*TRG_volumes!$K67,0)</f>
        <v>0</v>
      </c>
      <c r="I67" s="285">
        <f>IF(I$11=IF($D67=$A$5, $D$5, IF(OR($D67="ESV observed compliance", $D67 = $A$7),$D$7, $D$6)), SUMPRODUCT(TRG_volumes!$Q67:$U67,TRG_volumes!$Q$13:$U$13)+TRG_volumes!$O67,0)</f>
        <v>0</v>
      </c>
      <c r="J67" s="286">
        <f>IF(J$11=$D$6, TRG_volumes!$M67,0)</f>
        <v>0</v>
      </c>
      <c r="K67" s="285">
        <f>IF(K$11=$D$6, TRG_volumes!$J67*TRG_volumes!$K67,0)</f>
        <v>0</v>
      </c>
      <c r="L67" s="285">
        <f ca="1">IF(L$11=IF($D67=$A$5, $D$5, IF(OR($D67="ESV observed compliance", $D67 = $A$7),$D$7, $D$6)), SUMPRODUCT(TRG_volumes!$Q67:$U67,TRG_volumes!$Q$13:$U$13)+TRG_volumes!$O67,0)</f>
        <v>0</v>
      </c>
      <c r="M67" s="286">
        <f>IF(M$11=$D$6, TRG_volumes!$M67,0)</f>
        <v>250228.0726300824</v>
      </c>
      <c r="N67" s="285">
        <f>IF(N$11=$D$6, TRG_volumes!$J67*TRG_volumes!$K67,0)</f>
        <v>0</v>
      </c>
      <c r="O67" s="285">
        <f>IF(O$11=IF($D67=$A$5, $D$5, IF(OR($D67="ESV observed compliance", $D67 = $A$7),$D$7, $D$6)), SUMPRODUCT(TRG_volumes!$Q67:$U67,TRG_volumes!$Q$13:$U$13)+TRG_volumes!$O67,0)</f>
        <v>0</v>
      </c>
      <c r="P67" s="286">
        <f>IF(P$11=$D$6, TRG_volumes!$M67,0)</f>
        <v>0</v>
      </c>
      <c r="Q67" s="285">
        <f>IF(Q$11=$D$6, TRG_volumes!$J67*TRG_volumes!$K67,0)</f>
        <v>0</v>
      </c>
      <c r="R67" s="285">
        <f>IF(R$11=IF($D67=$A$5, $D$5, IF(OR($D67="ESV observed compliance", $D67 = $A$7),$D$7, $D$6)), SUMPRODUCT(TRG_volumes!$Q67:$U67,TRG_volumes!$Q$13:$U$13)+TRG_volumes!$O67,0)</f>
        <v>0</v>
      </c>
      <c r="S67" s="286">
        <f>IF(S$11=$D$6, TRG_volumes!$M67,0)</f>
        <v>0</v>
      </c>
      <c r="T67" s="285">
        <f>IF(T$11=$D$6, TRG_volumes!$J67*TRG_volumes!$K67,0)</f>
        <v>0</v>
      </c>
      <c r="U67" s="285">
        <f>IF(U$11=IF($D67=$A$5, $D$5, IF(OR($D67="ESV observed compliance", $D67 = $A$7),$D$7, $D$6)), SUMPRODUCT(TRG_volumes!$Q67:$U67,TRG_volumes!$Q$13:$U$13)+TRG_volumes!$O67,0)</f>
        <v>0</v>
      </c>
      <c r="V67" s="286">
        <f>IF(V$11=$D$6, TRG_volumes!$M67,0)</f>
        <v>0</v>
      </c>
      <c r="W67" s="285">
        <f>IF(W$11=$D$6, TRG_volumes!$J67*TRG_volumes!$K67,0)</f>
        <v>0</v>
      </c>
      <c r="X67" s="285">
        <f>IF(X$11=IF($D67=$A$5, $D$5, IF(OR($D67="ESV observed compliance", $D67 = $A$7),$D$7, $D$6)), SUMPRODUCT(TRG_volumes!$Q67:$U67,TRG_volumes!$Q$13:$U$13)+TRG_volumes!$O67,0)</f>
        <v>0</v>
      </c>
      <c r="Y67" s="286">
        <f>IF(Y$11=$D$6, TRG_volumes!$M67,0)</f>
        <v>0</v>
      </c>
      <c r="Z67" s="285">
        <f>IF(Z$11=$D$6, TRG_volumes!$J67*TRG_volumes!$K67,0)</f>
        <v>0</v>
      </c>
      <c r="AA67" s="285">
        <f>IF(AA$11=IF($D67=$A$5, $D$5, IF(OR($D67="ESV observed compliance", $D67 = $A$7),$D$7, $D$6)), SUMPRODUCT(TRG_volumes!$Q67:$U67,TRG_volumes!$Q$13:$U$13)+TRG_volumes!$O67,0)</f>
        <v>0</v>
      </c>
      <c r="AB67" s="286">
        <f>IF(AB$11=$D$6, TRG_volumes!$M67,0)</f>
        <v>0</v>
      </c>
      <c r="AC67" s="131"/>
      <c r="AD67" s="287">
        <f t="shared" si="33"/>
        <v>0</v>
      </c>
      <c r="AE67" s="287">
        <f t="shared" ca="1" si="33"/>
        <v>250228.0726300824</v>
      </c>
      <c r="AF67" s="287">
        <f t="shared" si="33"/>
        <v>0</v>
      </c>
      <c r="AG67" s="287">
        <f t="shared" si="33"/>
        <v>0</v>
      </c>
      <c r="AH67" s="287">
        <f t="shared" si="33"/>
        <v>0</v>
      </c>
      <c r="AI67" s="287">
        <f t="shared" si="33"/>
        <v>0</v>
      </c>
      <c r="AJ67" s="287">
        <f t="shared" si="33"/>
        <v>0</v>
      </c>
      <c r="AK67" s="131"/>
      <c r="AL67" s="287">
        <f t="shared" ca="1" si="34"/>
        <v>250228.0726300824</v>
      </c>
    </row>
    <row r="68" spans="1:42">
      <c r="D68" s="162" t="s">
        <v>133</v>
      </c>
      <c r="F68" s="12"/>
      <c r="G68" s="103"/>
      <c r="H68" s="288">
        <f>IF(H$11=$D$6, TRG_volumes!$J68*TRG_volumes!$K68,0)</f>
        <v>0</v>
      </c>
      <c r="I68" s="285">
        <f>IF(I$11=IF($D68=$A$5, $D$5, IF(OR($D68="ESV observed compliance", $D68 = $A$7),$D$7, $D$6)), SUMPRODUCT(TRG_volumes!$Q68:$U68,TRG_volumes!$Q$13:$U$13)+TRG_volumes!$O68,0)</f>
        <v>0</v>
      </c>
      <c r="J68" s="286">
        <f>IF(J$11=$D$6, TRG_volumes!$M68,0)</f>
        <v>0</v>
      </c>
      <c r="K68" s="285">
        <f>IF(K$11=$D$6, TRG_volumes!$J68*TRG_volumes!$K68,0)</f>
        <v>0</v>
      </c>
      <c r="L68" s="285">
        <f ca="1">IF(L$11=IF($D68=$A$5, $D$5, IF(OR($D68="ESV observed compliance", $D68 = $A$7),$D$7, $D$6)), SUMPRODUCT(TRG_volumes!$Q68:$U68,TRG_volumes!$Q$13:$U$13)+TRG_volumes!$O68,0)</f>
        <v>0</v>
      </c>
      <c r="M68" s="286">
        <f>IF(M$11=$D$6, TRG_volumes!$M68,0)</f>
        <v>595331.49614454911</v>
      </c>
      <c r="N68" s="285">
        <f>IF(N$11=$D$6, TRG_volumes!$J68*TRG_volumes!$K68,0)</f>
        <v>0</v>
      </c>
      <c r="O68" s="285">
        <f>IF(O$11=IF($D68=$A$5, $D$5, IF(OR($D68="ESV observed compliance", $D68 = $A$7),$D$7, $D$6)), SUMPRODUCT(TRG_volumes!$Q68:$U68,TRG_volumes!$Q$13:$U$13)+TRG_volumes!$O68,0)</f>
        <v>0</v>
      </c>
      <c r="P68" s="286">
        <f>IF(P$11=$D$6, TRG_volumes!$M68,0)</f>
        <v>0</v>
      </c>
      <c r="Q68" s="285">
        <f>IF(Q$11=$D$6, TRG_volumes!$J68*TRG_volumes!$K68,0)</f>
        <v>0</v>
      </c>
      <c r="R68" s="285">
        <f>IF(R$11=IF($D68=$A$5, $D$5, IF(OR($D68="ESV observed compliance", $D68 = $A$7),$D$7, $D$6)), SUMPRODUCT(TRG_volumes!$Q68:$U68,TRG_volumes!$Q$13:$U$13)+TRG_volumes!$O68,0)</f>
        <v>0</v>
      </c>
      <c r="S68" s="286">
        <f>IF(S$11=$D$6, TRG_volumes!$M68,0)</f>
        <v>0</v>
      </c>
      <c r="T68" s="285">
        <f>IF(T$11=$D$6, TRG_volumes!$J68*TRG_volumes!$K68,0)</f>
        <v>0</v>
      </c>
      <c r="U68" s="285">
        <f>IF(U$11=IF($D68=$A$5, $D$5, IF(OR($D68="ESV observed compliance", $D68 = $A$7),$D$7, $D$6)), SUMPRODUCT(TRG_volumes!$Q68:$U68,TRG_volumes!$Q$13:$U$13)+TRG_volumes!$O68,0)</f>
        <v>0</v>
      </c>
      <c r="V68" s="286">
        <f>IF(V$11=$D$6, TRG_volumes!$M68,0)</f>
        <v>0</v>
      </c>
      <c r="W68" s="285">
        <f>IF(W$11=$D$6, TRG_volumes!$J68*TRG_volumes!$K68,0)</f>
        <v>0</v>
      </c>
      <c r="X68" s="285">
        <f>IF(X$11=IF($D68=$A$5, $D$5, IF(OR($D68="ESV observed compliance", $D68 = $A$7),$D$7, $D$6)), SUMPRODUCT(TRG_volumes!$Q68:$U68,TRG_volumes!$Q$13:$U$13)+TRG_volumes!$O68,0)</f>
        <v>0</v>
      </c>
      <c r="Y68" s="286">
        <f>IF(Y$11=$D$6, TRG_volumes!$M68,0)</f>
        <v>0</v>
      </c>
      <c r="Z68" s="285">
        <f>IF(Z$11=$D$6, TRG_volumes!$J68*TRG_volumes!$K68,0)</f>
        <v>0</v>
      </c>
      <c r="AA68" s="285">
        <f>IF(AA$11=IF($D68=$A$5, $D$5, IF(OR($D68="ESV observed compliance", $D68 = $A$7),$D$7, $D$6)), SUMPRODUCT(TRG_volumes!$Q68:$U68,TRG_volumes!$Q$13:$U$13)+TRG_volumes!$O68,0)</f>
        <v>0</v>
      </c>
      <c r="AB68" s="286">
        <f>IF(AB$11=$D$6, TRG_volumes!$M68,0)</f>
        <v>0</v>
      </c>
      <c r="AC68" s="131"/>
      <c r="AD68" s="287">
        <f t="shared" si="33"/>
        <v>0</v>
      </c>
      <c r="AE68" s="287">
        <f t="shared" ca="1" si="33"/>
        <v>595331.49614454911</v>
      </c>
      <c r="AF68" s="287">
        <f t="shared" si="33"/>
        <v>0</v>
      </c>
      <c r="AG68" s="287">
        <f t="shared" si="33"/>
        <v>0</v>
      </c>
      <c r="AH68" s="287">
        <f t="shared" si="33"/>
        <v>0</v>
      </c>
      <c r="AI68" s="287">
        <f t="shared" si="33"/>
        <v>0</v>
      </c>
      <c r="AJ68" s="287">
        <f t="shared" si="33"/>
        <v>0</v>
      </c>
      <c r="AK68" s="131"/>
      <c r="AL68" s="287">
        <f t="shared" ca="1" si="34"/>
        <v>595331.49614454911</v>
      </c>
    </row>
    <row r="69" spans="1:42">
      <c r="D69" s="19"/>
      <c r="F69" s="12"/>
      <c r="G69" s="103"/>
      <c r="H69" s="47"/>
      <c r="I69" s="47"/>
      <c r="J69" s="104"/>
      <c r="K69" s="47"/>
      <c r="L69" s="47"/>
      <c r="M69" s="104"/>
      <c r="N69" s="47"/>
      <c r="O69" s="47"/>
      <c r="P69" s="104"/>
      <c r="Q69" s="47"/>
      <c r="R69" s="47"/>
      <c r="S69" s="104"/>
      <c r="T69" s="47"/>
      <c r="U69" s="47"/>
      <c r="V69" s="104"/>
      <c r="W69" s="47"/>
      <c r="X69" s="47"/>
      <c r="Y69" s="104"/>
      <c r="Z69" s="47"/>
      <c r="AA69" s="47"/>
      <c r="AB69" s="104"/>
      <c r="AD69" s="111"/>
      <c r="AE69" s="111"/>
      <c r="AF69" s="111"/>
      <c r="AG69" s="111"/>
      <c r="AH69" s="111"/>
      <c r="AI69" s="111"/>
      <c r="AJ69" s="111"/>
      <c r="AL69" s="111"/>
    </row>
    <row r="70" spans="1:42" ht="13.5" thickBot="1">
      <c r="C70" s="15" t="s">
        <v>38</v>
      </c>
      <c r="D70" s="16"/>
      <c r="E70" s="16"/>
      <c r="F70" s="12"/>
      <c r="G70" s="103"/>
      <c r="H70" s="264">
        <f t="shared" ref="H70:AB70" si="35">SUM(H15:H68)</f>
        <v>0</v>
      </c>
      <c r="I70" s="264">
        <f t="shared" ca="1" si="35"/>
        <v>2734961.5121405916</v>
      </c>
      <c r="J70" s="106">
        <f t="shared" si="35"/>
        <v>0</v>
      </c>
      <c r="K70" s="264">
        <f t="shared" si="35"/>
        <v>8900060.4991457202</v>
      </c>
      <c r="L70" s="264">
        <f t="shared" ca="1" si="35"/>
        <v>8967224.8257753234</v>
      </c>
      <c r="M70" s="106">
        <f t="shared" si="35"/>
        <v>6019438.586518771</v>
      </c>
      <c r="N70" s="264">
        <f t="shared" si="35"/>
        <v>0</v>
      </c>
      <c r="O70" s="264">
        <f t="shared" ca="1" si="35"/>
        <v>627448.09171631315</v>
      </c>
      <c r="P70" s="106">
        <f t="shared" si="35"/>
        <v>0</v>
      </c>
      <c r="Q70" s="264">
        <f t="shared" si="35"/>
        <v>0</v>
      </c>
      <c r="R70" s="264">
        <f t="shared" si="35"/>
        <v>0</v>
      </c>
      <c r="S70" s="106">
        <f t="shared" si="35"/>
        <v>0</v>
      </c>
      <c r="T70" s="264">
        <f t="shared" si="35"/>
        <v>0</v>
      </c>
      <c r="U70" s="264">
        <f t="shared" si="35"/>
        <v>0</v>
      </c>
      <c r="V70" s="106">
        <f t="shared" si="35"/>
        <v>0</v>
      </c>
      <c r="W70" s="264">
        <f t="shared" si="35"/>
        <v>0</v>
      </c>
      <c r="X70" s="264">
        <f t="shared" si="35"/>
        <v>0</v>
      </c>
      <c r="Y70" s="106">
        <f t="shared" si="35"/>
        <v>0</v>
      </c>
      <c r="Z70" s="264">
        <f t="shared" si="35"/>
        <v>0</v>
      </c>
      <c r="AA70" s="264">
        <f t="shared" si="35"/>
        <v>0</v>
      </c>
      <c r="AB70" s="106">
        <f t="shared" si="35"/>
        <v>0</v>
      </c>
      <c r="AD70" s="113">
        <f t="shared" ref="AD70:AJ70" ca="1" si="36">SUM(AD15:AD69)</f>
        <v>2734961.5121405916</v>
      </c>
      <c r="AE70" s="113">
        <f t="shared" ca="1" si="36"/>
        <v>23886723.911439814</v>
      </c>
      <c r="AF70" s="113">
        <f t="shared" ca="1" si="36"/>
        <v>627448.09171631315</v>
      </c>
      <c r="AG70" s="113">
        <f t="shared" si="36"/>
        <v>0</v>
      </c>
      <c r="AH70" s="113">
        <f t="shared" si="36"/>
        <v>0</v>
      </c>
      <c r="AI70" s="113">
        <f t="shared" si="36"/>
        <v>0</v>
      </c>
      <c r="AJ70" s="113">
        <f t="shared" si="36"/>
        <v>0</v>
      </c>
      <c r="AL70" s="113">
        <f ca="1">SUM(AL15:AL69)</f>
        <v>27249133.515296716</v>
      </c>
    </row>
    <row r="71" spans="1:42" ht="13.5" thickTop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</row>
    <row r="72" spans="1:4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s="266" customForma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s="266" customForma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s="266" customForma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s="266" customForma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s="266" customFormat="1">
      <c r="A77" s="265"/>
      <c r="B77" s="265"/>
      <c r="C77" s="265"/>
      <c r="D77" s="265"/>
      <c r="E77" s="265"/>
      <c r="F77" s="20"/>
    </row>
    <row r="78" spans="1:42" s="266" customFormat="1">
      <c r="A78" s="265"/>
      <c r="B78" s="265"/>
      <c r="C78" s="265"/>
      <c r="D78" s="265"/>
      <c r="E78" s="265"/>
      <c r="F78" s="20"/>
    </row>
    <row r="79" spans="1:42" s="266" customFormat="1">
      <c r="A79" s="265"/>
      <c r="B79" s="265"/>
      <c r="C79" s="265"/>
      <c r="D79" s="265"/>
      <c r="E79" s="265"/>
      <c r="F79" s="20"/>
    </row>
    <row r="80" spans="1:42" s="266" customFormat="1">
      <c r="A80" s="265"/>
      <c r="B80" s="265"/>
      <c r="C80" s="265"/>
      <c r="D80" s="265"/>
      <c r="E80" s="265"/>
      <c r="F80" s="20"/>
    </row>
    <row r="81" spans="1:6" s="266" customFormat="1">
      <c r="A81" s="265"/>
      <c r="B81" s="265"/>
      <c r="C81" s="265"/>
      <c r="D81" s="265"/>
      <c r="E81" s="265"/>
      <c r="F81" s="20"/>
    </row>
    <row r="82" spans="1:6" s="266" customFormat="1">
      <c r="A82" s="265"/>
      <c r="B82" s="265"/>
      <c r="C82" s="265"/>
      <c r="D82" s="265"/>
      <c r="E82" s="265"/>
      <c r="F82" s="20"/>
    </row>
    <row r="83" spans="1:6" s="266" customFormat="1">
      <c r="A83" s="265"/>
      <c r="B83" s="265"/>
      <c r="C83" s="265"/>
      <c r="D83" s="265"/>
      <c r="E83" s="265"/>
      <c r="F83" s="20"/>
    </row>
    <row r="84" spans="1:6" s="266" customFormat="1">
      <c r="A84" s="265"/>
      <c r="B84" s="265"/>
      <c r="C84" s="265"/>
      <c r="D84" s="265"/>
      <c r="E84" s="265"/>
      <c r="F84" s="20"/>
    </row>
    <row r="85" spans="1:6" s="266" customFormat="1">
      <c r="A85" s="265"/>
      <c r="B85" s="265"/>
      <c r="C85" s="265"/>
      <c r="D85" s="265"/>
      <c r="E85" s="265"/>
      <c r="F85" s="20"/>
    </row>
    <row r="86" spans="1:6" s="266" customFormat="1">
      <c r="A86" s="265"/>
      <c r="B86" s="265"/>
      <c r="C86" s="265"/>
      <c r="D86" s="265"/>
      <c r="E86" s="265"/>
      <c r="F86" s="20"/>
    </row>
    <row r="87" spans="1:6" s="266" customFormat="1">
      <c r="A87" s="265"/>
      <c r="B87" s="265"/>
      <c r="C87" s="265"/>
      <c r="D87" s="265"/>
      <c r="E87" s="265"/>
      <c r="F87" s="20"/>
    </row>
    <row r="88" spans="1:6" s="266" customFormat="1">
      <c r="A88" s="265"/>
      <c r="B88" s="265"/>
      <c r="C88" s="265"/>
      <c r="D88" s="265"/>
      <c r="E88" s="265"/>
      <c r="F88" s="20"/>
    </row>
    <row r="89" spans="1:6" s="266" customFormat="1">
      <c r="A89" s="265"/>
      <c r="B89" s="265"/>
      <c r="C89" s="265"/>
      <c r="D89" s="265"/>
      <c r="E89" s="265"/>
      <c r="F89" s="20"/>
    </row>
    <row r="90" spans="1:6" s="266" customFormat="1">
      <c r="A90" s="265"/>
      <c r="B90" s="265"/>
      <c r="C90" s="265"/>
      <c r="D90" s="265"/>
      <c r="E90" s="265"/>
      <c r="F90" s="20"/>
    </row>
    <row r="91" spans="1:6" s="266" customFormat="1">
      <c r="A91" s="265"/>
      <c r="B91" s="265"/>
      <c r="C91" s="265"/>
      <c r="D91" s="265"/>
      <c r="E91" s="265"/>
      <c r="F91" s="20"/>
    </row>
    <row r="92" spans="1:6" s="266" customFormat="1">
      <c r="A92" s="265"/>
      <c r="B92" s="265"/>
      <c r="C92" s="265"/>
      <c r="D92" s="265"/>
      <c r="E92" s="265"/>
      <c r="F92" s="20"/>
    </row>
    <row r="93" spans="1:6" s="266" customFormat="1">
      <c r="A93" s="265"/>
      <c r="B93" s="265"/>
      <c r="C93" s="265"/>
      <c r="D93" s="265"/>
      <c r="E93" s="265"/>
      <c r="F93" s="20"/>
    </row>
    <row r="94" spans="1:6" s="266" customFormat="1">
      <c r="A94" s="265"/>
      <c r="B94" s="265"/>
      <c r="C94" s="265"/>
      <c r="D94" s="265"/>
      <c r="E94" s="265"/>
      <c r="F94" s="20"/>
    </row>
    <row r="95" spans="1:6" s="266" customFormat="1">
      <c r="A95" s="265"/>
      <c r="B95" s="265"/>
      <c r="C95" s="265"/>
      <c r="D95" s="265"/>
      <c r="E95" s="265"/>
      <c r="F95" s="20"/>
    </row>
    <row r="96" spans="1:6" s="266" customFormat="1">
      <c r="A96" s="265"/>
      <c r="B96" s="265"/>
      <c r="C96" s="265"/>
      <c r="D96" s="265"/>
      <c r="E96" s="265"/>
      <c r="F96" s="20"/>
    </row>
    <row r="97" spans="1:6" s="266" customFormat="1">
      <c r="A97" s="265"/>
      <c r="B97" s="265"/>
      <c r="C97" s="265"/>
      <c r="D97" s="265"/>
      <c r="E97" s="265"/>
      <c r="F97" s="20"/>
    </row>
    <row r="98" spans="1:6" s="266" customFormat="1">
      <c r="A98" s="265"/>
      <c r="B98" s="265"/>
      <c r="C98" s="265"/>
      <c r="D98" s="265"/>
      <c r="E98" s="265"/>
      <c r="F98" s="20"/>
    </row>
    <row r="99" spans="1:6" s="266" customFormat="1">
      <c r="A99" s="265"/>
      <c r="B99" s="265"/>
      <c r="C99" s="265"/>
      <c r="D99" s="265"/>
      <c r="E99" s="265"/>
      <c r="F99" s="20"/>
    </row>
    <row r="100" spans="1:6" s="266" customFormat="1">
      <c r="A100" s="265"/>
      <c r="B100" s="265"/>
      <c r="C100" s="265"/>
      <c r="D100" s="265"/>
      <c r="E100" s="265"/>
      <c r="F100" s="20"/>
    </row>
    <row r="101" spans="1:6" s="266" customFormat="1">
      <c r="A101" s="265"/>
      <c r="B101" s="265"/>
      <c r="C101" s="265"/>
      <c r="D101" s="265"/>
      <c r="E101" s="265"/>
      <c r="F101" s="20"/>
    </row>
    <row r="102" spans="1:6" s="266" customFormat="1">
      <c r="A102" s="265"/>
      <c r="B102" s="265"/>
      <c r="C102" s="265"/>
      <c r="D102" s="265"/>
      <c r="E102" s="265"/>
      <c r="F102" s="20"/>
    </row>
    <row r="103" spans="1:6" s="266" customFormat="1">
      <c r="A103" s="265"/>
      <c r="B103" s="265"/>
      <c r="C103" s="265"/>
      <c r="D103" s="265"/>
      <c r="E103" s="265"/>
      <c r="F103" s="20"/>
    </row>
    <row r="104" spans="1:6" s="266" customFormat="1">
      <c r="A104" s="265"/>
      <c r="B104" s="265"/>
      <c r="C104" s="265"/>
      <c r="D104" s="265"/>
      <c r="E104" s="265"/>
      <c r="F104" s="20"/>
    </row>
    <row r="105" spans="1:6" s="266" customFormat="1">
      <c r="A105" s="265"/>
      <c r="B105" s="265"/>
      <c r="C105" s="265"/>
      <c r="D105" s="265"/>
      <c r="E105" s="265"/>
      <c r="F105" s="20"/>
    </row>
    <row r="106" spans="1:6" s="266" customFormat="1">
      <c r="A106" s="265"/>
      <c r="B106" s="265"/>
      <c r="C106" s="265"/>
      <c r="D106" s="265"/>
      <c r="E106" s="265"/>
      <c r="F106" s="20"/>
    </row>
    <row r="107" spans="1:6" s="266" customFormat="1">
      <c r="A107" s="265"/>
      <c r="B107" s="265"/>
      <c r="C107" s="265"/>
      <c r="D107" s="265"/>
      <c r="E107" s="265"/>
      <c r="F107" s="20"/>
    </row>
    <row r="108" spans="1:6" s="266" customFormat="1">
      <c r="A108" s="265"/>
      <c r="B108" s="265"/>
      <c r="C108" s="265"/>
      <c r="D108" s="265"/>
      <c r="E108" s="265"/>
      <c r="F108" s="20"/>
    </row>
    <row r="109" spans="1:6" s="266" customFormat="1">
      <c r="A109" s="265"/>
      <c r="B109" s="265"/>
      <c r="C109" s="265"/>
      <c r="D109" s="265"/>
      <c r="E109" s="265"/>
      <c r="F109" s="20"/>
    </row>
    <row r="110" spans="1:6" s="266" customFormat="1">
      <c r="A110" s="265"/>
      <c r="B110" s="265"/>
      <c r="C110" s="265"/>
      <c r="D110" s="265"/>
      <c r="E110" s="265"/>
      <c r="F110" s="20"/>
    </row>
    <row r="111" spans="1:6" s="266" customFormat="1">
      <c r="A111" s="265"/>
      <c r="B111" s="265"/>
      <c r="C111" s="265"/>
      <c r="D111" s="265"/>
      <c r="E111" s="265"/>
      <c r="F111" s="20"/>
    </row>
    <row r="112" spans="1:6" s="266" customFormat="1">
      <c r="A112" s="265"/>
      <c r="B112" s="265"/>
      <c r="C112" s="265"/>
      <c r="D112" s="265"/>
      <c r="E112" s="265"/>
      <c r="F112" s="20"/>
    </row>
    <row r="113" spans="1:6" s="266" customFormat="1">
      <c r="A113" s="265"/>
      <c r="B113" s="265"/>
      <c r="C113" s="265"/>
      <c r="D113" s="265"/>
      <c r="E113" s="265"/>
      <c r="F113" s="20"/>
    </row>
    <row r="114" spans="1:6" s="266" customFormat="1">
      <c r="A114" s="265"/>
      <c r="B114" s="265"/>
      <c r="C114" s="265"/>
      <c r="D114" s="265"/>
      <c r="E114" s="265"/>
      <c r="F114" s="20"/>
    </row>
    <row r="115" spans="1:6" s="266" customFormat="1">
      <c r="A115" s="265"/>
      <c r="B115" s="265"/>
      <c r="C115" s="265"/>
      <c r="D115" s="265"/>
      <c r="E115" s="265"/>
      <c r="F115" s="20"/>
    </row>
    <row r="116" spans="1:6" s="266" customFormat="1">
      <c r="A116" s="265"/>
      <c r="B116" s="265"/>
      <c r="C116" s="265"/>
      <c r="D116" s="265"/>
      <c r="E116" s="265"/>
      <c r="F116" s="20"/>
    </row>
    <row r="117" spans="1:6" s="266" customFormat="1">
      <c r="A117" s="265"/>
      <c r="B117" s="265"/>
      <c r="C117" s="265"/>
      <c r="D117" s="265"/>
      <c r="E117" s="265"/>
      <c r="F117" s="20"/>
    </row>
    <row r="118" spans="1:6" s="266" customFormat="1">
      <c r="A118" s="265"/>
      <c r="B118" s="265"/>
      <c r="C118" s="265"/>
      <c r="D118" s="265"/>
      <c r="E118" s="265"/>
      <c r="F118" s="20"/>
    </row>
    <row r="119" spans="1:6" s="266" customFormat="1">
      <c r="A119" s="265"/>
      <c r="B119" s="265"/>
      <c r="C119" s="265"/>
      <c r="D119" s="265"/>
      <c r="E119" s="265"/>
      <c r="F119" s="20"/>
    </row>
    <row r="120" spans="1:6" s="266" customFormat="1">
      <c r="A120" s="265"/>
      <c r="B120" s="265"/>
      <c r="C120" s="265"/>
      <c r="D120" s="265"/>
      <c r="E120" s="265"/>
      <c r="F120" s="20"/>
    </row>
    <row r="121" spans="1:6" s="266" customFormat="1">
      <c r="A121" s="265"/>
      <c r="B121" s="265"/>
      <c r="C121" s="265"/>
      <c r="D121" s="265"/>
      <c r="E121" s="265"/>
      <c r="F121" s="20"/>
    </row>
    <row r="122" spans="1:6" s="266" customFormat="1">
      <c r="A122" s="265"/>
      <c r="B122" s="265"/>
      <c r="C122" s="265"/>
      <c r="D122" s="265"/>
      <c r="E122" s="265"/>
      <c r="F122" s="20"/>
    </row>
    <row r="123" spans="1:6" s="266" customFormat="1">
      <c r="A123" s="265"/>
      <c r="B123" s="265"/>
      <c r="C123" s="265"/>
      <c r="D123" s="265"/>
      <c r="E123" s="265"/>
      <c r="F123" s="20"/>
    </row>
    <row r="124" spans="1:6" s="266" customFormat="1">
      <c r="A124" s="265"/>
      <c r="B124" s="265"/>
      <c r="C124" s="265"/>
      <c r="D124" s="265"/>
      <c r="E124" s="265"/>
      <c r="F124" s="20"/>
    </row>
    <row r="125" spans="1:6" s="266" customFormat="1">
      <c r="A125" s="265"/>
      <c r="B125" s="265"/>
      <c r="C125" s="265"/>
      <c r="D125" s="265"/>
      <c r="E125" s="265"/>
      <c r="F125" s="20"/>
    </row>
    <row r="126" spans="1:6" s="266" customFormat="1">
      <c r="A126" s="265"/>
      <c r="B126" s="265"/>
      <c r="C126" s="265"/>
      <c r="D126" s="265"/>
      <c r="E126" s="265"/>
      <c r="F126" s="20"/>
    </row>
    <row r="127" spans="1:6" s="266" customFormat="1">
      <c r="A127" s="265"/>
      <c r="B127" s="265"/>
      <c r="C127" s="265"/>
      <c r="D127" s="265"/>
      <c r="E127" s="265"/>
      <c r="F127" s="20"/>
    </row>
    <row r="128" spans="1:6" s="266" customFormat="1">
      <c r="A128" s="265"/>
      <c r="B128" s="265"/>
      <c r="C128" s="265"/>
      <c r="D128" s="265"/>
      <c r="E128" s="265"/>
      <c r="F128" s="20"/>
    </row>
    <row r="129" spans="1:6" s="266" customFormat="1">
      <c r="A129" s="265"/>
      <c r="B129" s="265"/>
      <c r="C129" s="265"/>
      <c r="D129" s="265"/>
      <c r="E129" s="265"/>
      <c r="F129" s="20"/>
    </row>
    <row r="130" spans="1:6" s="266" customFormat="1">
      <c r="A130" s="265"/>
      <c r="B130" s="265"/>
      <c r="C130" s="265"/>
      <c r="D130" s="265"/>
      <c r="E130" s="265"/>
      <c r="F130" s="20"/>
    </row>
    <row r="131" spans="1:6" s="266" customFormat="1">
      <c r="A131" s="265"/>
      <c r="B131" s="265"/>
      <c r="C131" s="265"/>
      <c r="D131" s="265"/>
      <c r="E131" s="265"/>
      <c r="F131" s="20"/>
    </row>
    <row r="132" spans="1:6" s="266" customFormat="1">
      <c r="A132" s="265"/>
      <c r="B132" s="265"/>
      <c r="C132" s="265"/>
      <c r="D132" s="265"/>
      <c r="E132" s="265"/>
      <c r="F132" s="20"/>
    </row>
    <row r="133" spans="1:6" s="266" customFormat="1">
      <c r="A133" s="265"/>
      <c r="B133" s="265"/>
      <c r="C133" s="265"/>
      <c r="D133" s="265"/>
      <c r="E133" s="265"/>
      <c r="F133" s="20"/>
    </row>
    <row r="134" spans="1:6" s="266" customFormat="1">
      <c r="A134" s="265"/>
      <c r="B134" s="265"/>
      <c r="C134" s="265"/>
      <c r="D134" s="265"/>
      <c r="E134" s="265"/>
      <c r="F134" s="20"/>
    </row>
    <row r="135" spans="1:6" s="266" customFormat="1">
      <c r="A135" s="265"/>
      <c r="B135" s="265"/>
      <c r="C135" s="265"/>
      <c r="D135" s="265"/>
      <c r="E135" s="265"/>
      <c r="F135" s="20"/>
    </row>
    <row r="136" spans="1:6" s="266" customFormat="1">
      <c r="A136" s="265"/>
      <c r="B136" s="265"/>
      <c r="C136" s="265"/>
      <c r="D136" s="265"/>
      <c r="E136" s="265"/>
      <c r="F136" s="20"/>
    </row>
    <row r="137" spans="1:6" s="266" customFormat="1">
      <c r="A137" s="265"/>
      <c r="B137" s="265"/>
      <c r="C137" s="265"/>
      <c r="D137" s="265"/>
      <c r="E137" s="265"/>
      <c r="F137" s="20"/>
    </row>
    <row r="138" spans="1:6" s="266" customFormat="1">
      <c r="A138" s="265"/>
      <c r="B138" s="265"/>
      <c r="C138" s="265"/>
      <c r="D138" s="265"/>
      <c r="E138" s="265"/>
      <c r="F138" s="20"/>
    </row>
    <row r="139" spans="1:6" s="266" customFormat="1">
      <c r="A139" s="265"/>
      <c r="B139" s="265"/>
      <c r="C139" s="265"/>
      <c r="D139" s="265"/>
      <c r="E139" s="265"/>
      <c r="F139" s="20"/>
    </row>
    <row r="140" spans="1:6" s="266" customFormat="1">
      <c r="A140" s="265"/>
      <c r="B140" s="265"/>
      <c r="C140" s="265"/>
      <c r="D140" s="265"/>
      <c r="E140" s="265"/>
      <c r="F140" s="20"/>
    </row>
  </sheetData>
  <conditionalFormatting sqref="H2">
    <cfRule type="containsText" dxfId="1" priority="1" operator="containsText" text="TRUE">
      <formula>NOT(ISERROR(SEARCH("TRUE",H2)))</formula>
    </cfRule>
  </conditionalFormatting>
  <pageMargins left="0.43307086614173229" right="0.23622047244094491" top="0.55118110236220474" bottom="0.55118110236220474" header="0.31496062992125984" footer="0.31496062992125984"/>
  <pageSetup paperSize="9" scale="3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>
    <pageSetUpPr fitToPage="1"/>
  </sheetPr>
  <dimension ref="A1:XEU165"/>
  <sheetViews>
    <sheetView showGridLines="0" zoomScale="70" zoomScaleNormal="70" workbookViewId="0">
      <pane xSplit="6" ySplit="12" topLeftCell="G13" activePane="bottomRight" state="frozen"/>
      <selection activeCell="D64" sqref="D64"/>
      <selection pane="topRight" activeCell="D64" sqref="D64"/>
      <selection pane="bottomLeft" activeCell="D64" sqref="D64"/>
      <selection pane="bottomRight"/>
    </sheetView>
  </sheetViews>
  <sheetFormatPr defaultRowHeight="12.75"/>
  <cols>
    <col min="1" max="1" width="3.140625" customWidth="1"/>
    <col min="2" max="2" width="3.28515625" customWidth="1"/>
    <col min="3" max="3" width="2.28515625" customWidth="1"/>
    <col min="4" max="4" width="37.7109375" customWidth="1"/>
    <col min="5" max="5" width="13.140625" customWidth="1"/>
    <col min="6" max="6" width="3.85546875" customWidth="1"/>
    <col min="7" max="7" width="4.28515625" customWidth="1"/>
    <col min="8" max="13" width="12.42578125" customWidth="1"/>
    <col min="14" max="22" width="12.42578125" style="265" customWidth="1"/>
    <col min="23" max="28" width="12.42578125" customWidth="1"/>
    <col min="29" max="29" width="3.5703125" customWidth="1"/>
    <col min="31" max="31" width="3.5703125" customWidth="1"/>
    <col min="32" max="32" width="12" bestFit="1" customWidth="1"/>
    <col min="33" max="39" width="12" style="265" customWidth="1"/>
    <col min="40" max="40" width="11.5703125" customWidth="1"/>
    <col min="41" max="45" width="11.5703125" style="265" customWidth="1"/>
    <col min="46" max="46" width="3.5703125" customWidth="1"/>
    <col min="47" max="47" width="15.28515625" bestFit="1" customWidth="1"/>
  </cols>
  <sheetData>
    <row r="1" spans="1:52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</row>
    <row r="2" spans="1:52" ht="17.25" customHeight="1">
      <c r="A2" s="187" t="s">
        <v>35</v>
      </c>
      <c r="B2" s="186"/>
      <c r="C2" s="186"/>
      <c r="D2" s="187" t="s">
        <v>65</v>
      </c>
      <c r="E2" s="187" t="str">
        <f>IF(E77, "", E77)</f>
        <v/>
      </c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</row>
    <row r="3" spans="1:52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</row>
    <row r="4" spans="1:52" ht="15">
      <c r="A4" s="30"/>
      <c r="B4" s="4"/>
      <c r="C4" s="4"/>
      <c r="D4" s="4"/>
      <c r="F4" s="14"/>
    </row>
    <row r="5" spans="1:52" ht="15">
      <c r="A5" s="30"/>
      <c r="B5" s="4"/>
      <c r="C5" s="4"/>
      <c r="D5" s="4"/>
    </row>
    <row r="6" spans="1:52" ht="15">
      <c r="A6" s="30"/>
      <c r="B6" s="4"/>
      <c r="C6" s="4"/>
      <c r="D6" s="4"/>
    </row>
    <row r="7" spans="1:52" ht="15">
      <c r="A7" s="30"/>
      <c r="B7" s="4"/>
      <c r="C7" s="4"/>
      <c r="D7" s="4"/>
    </row>
    <row r="8" spans="1:52" ht="15">
      <c r="A8" s="5"/>
      <c r="B8" s="4"/>
      <c r="C8" s="4"/>
      <c r="D8" s="32"/>
    </row>
    <row r="9" spans="1:52" ht="15">
      <c r="A9" s="5"/>
      <c r="B9" s="4"/>
      <c r="C9" s="4"/>
      <c r="D9" s="32"/>
      <c r="AF9" s="348">
        <v>0.5</v>
      </c>
      <c r="AG9" s="349">
        <f>1-AF9</f>
        <v>0.5</v>
      </c>
      <c r="AH9" s="348">
        <v>0.5</v>
      </c>
      <c r="AI9" s="349">
        <f>1-AH9</f>
        <v>0.5</v>
      </c>
      <c r="AJ9" s="348">
        <v>0.5</v>
      </c>
      <c r="AK9" s="349">
        <f>1-AJ9</f>
        <v>0.5</v>
      </c>
      <c r="AL9" s="348">
        <v>0.5</v>
      </c>
      <c r="AM9" s="349">
        <f>1-AL9</f>
        <v>0.5</v>
      </c>
      <c r="AN9" s="348">
        <v>0.5</v>
      </c>
      <c r="AO9" s="349">
        <f>1-AN9</f>
        <v>0.5</v>
      </c>
      <c r="AP9" s="348">
        <v>0.5</v>
      </c>
      <c r="AQ9" s="349">
        <f>1-AP9</f>
        <v>0.5</v>
      </c>
      <c r="AR9" s="348">
        <v>0.5</v>
      </c>
      <c r="AS9" s="349">
        <f>1-AR9</f>
        <v>0.5</v>
      </c>
    </row>
    <row r="10" spans="1:52" ht="15">
      <c r="A10" s="30"/>
      <c r="B10" s="4"/>
      <c r="C10" s="4"/>
      <c r="D10" s="4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U10" s="130"/>
    </row>
    <row r="11" spans="1:52">
      <c r="B11" s="114"/>
      <c r="C11" s="114"/>
      <c r="D11" s="114"/>
      <c r="E11" s="114" t="s">
        <v>53</v>
      </c>
      <c r="G11" s="103"/>
      <c r="H11" s="114">
        <v>2019</v>
      </c>
      <c r="I11" s="114">
        <f>H11</f>
        <v>2019</v>
      </c>
      <c r="J11" s="115">
        <f>H11</f>
        <v>2019</v>
      </c>
      <c r="K11" s="114">
        <f t="shared" ref="K11:AB11" si="0">H11+1</f>
        <v>2020</v>
      </c>
      <c r="L11" s="114">
        <f t="shared" si="0"/>
        <v>2020</v>
      </c>
      <c r="M11" s="115">
        <f t="shared" si="0"/>
        <v>2020</v>
      </c>
      <c r="N11" s="114">
        <f t="shared" si="0"/>
        <v>2021</v>
      </c>
      <c r="O11" s="114">
        <f t="shared" si="0"/>
        <v>2021</v>
      </c>
      <c r="P11" s="115">
        <f t="shared" si="0"/>
        <v>2021</v>
      </c>
      <c r="Q11" s="114">
        <f t="shared" si="0"/>
        <v>2022</v>
      </c>
      <c r="R11" s="114">
        <f t="shared" si="0"/>
        <v>2022</v>
      </c>
      <c r="S11" s="115">
        <f t="shared" si="0"/>
        <v>2022</v>
      </c>
      <c r="T11" s="114">
        <f t="shared" si="0"/>
        <v>2023</v>
      </c>
      <c r="U11" s="114">
        <f t="shared" si="0"/>
        <v>2023</v>
      </c>
      <c r="V11" s="115">
        <f t="shared" si="0"/>
        <v>2023</v>
      </c>
      <c r="W11" s="114">
        <f t="shared" si="0"/>
        <v>2024</v>
      </c>
      <c r="X11" s="114">
        <f t="shared" si="0"/>
        <v>2024</v>
      </c>
      <c r="Y11" s="115">
        <f t="shared" si="0"/>
        <v>2024</v>
      </c>
      <c r="Z11" s="114">
        <f t="shared" si="0"/>
        <v>2025</v>
      </c>
      <c r="AA11" s="114">
        <f t="shared" si="0"/>
        <v>2025</v>
      </c>
      <c r="AB11" s="115">
        <f t="shared" si="0"/>
        <v>2025</v>
      </c>
      <c r="AF11" s="116">
        <f>H11</f>
        <v>2019</v>
      </c>
      <c r="AG11" s="116">
        <f>AF11</f>
        <v>2019</v>
      </c>
      <c r="AH11" s="116">
        <f t="shared" ref="AH11:AS11" si="1">AF11+1</f>
        <v>2020</v>
      </c>
      <c r="AI11" s="116">
        <f t="shared" si="1"/>
        <v>2020</v>
      </c>
      <c r="AJ11" s="116">
        <f t="shared" si="1"/>
        <v>2021</v>
      </c>
      <c r="AK11" s="116">
        <f t="shared" si="1"/>
        <v>2021</v>
      </c>
      <c r="AL11" s="116">
        <f t="shared" si="1"/>
        <v>2022</v>
      </c>
      <c r="AM11" s="116">
        <f t="shared" si="1"/>
        <v>2022</v>
      </c>
      <c r="AN11" s="116">
        <f t="shared" si="1"/>
        <v>2023</v>
      </c>
      <c r="AO11" s="116">
        <f t="shared" si="1"/>
        <v>2023</v>
      </c>
      <c r="AP11" s="116">
        <f t="shared" si="1"/>
        <v>2024</v>
      </c>
      <c r="AQ11" s="116">
        <f t="shared" si="1"/>
        <v>2024</v>
      </c>
      <c r="AR11" s="116">
        <f t="shared" si="1"/>
        <v>2025</v>
      </c>
      <c r="AS11" s="116">
        <f t="shared" si="1"/>
        <v>2025</v>
      </c>
      <c r="AU11" s="116" t="s">
        <v>0</v>
      </c>
    </row>
    <row r="12" spans="1:52" s="8" customFormat="1" ht="15.75">
      <c r="A12" s="6"/>
      <c r="B12" s="85"/>
      <c r="C12" s="85"/>
      <c r="D12" s="85"/>
      <c r="E12" s="85"/>
      <c r="F12" s="6"/>
      <c r="G12" s="105"/>
      <c r="H12" s="85" t="s">
        <v>4</v>
      </c>
      <c r="I12" s="85" t="s">
        <v>1</v>
      </c>
      <c r="J12" s="101" t="s">
        <v>15</v>
      </c>
      <c r="K12" s="85" t="s">
        <v>4</v>
      </c>
      <c r="L12" s="85" t="s">
        <v>1</v>
      </c>
      <c r="M12" s="101" t="s">
        <v>15</v>
      </c>
      <c r="N12" s="85" t="s">
        <v>4</v>
      </c>
      <c r="O12" s="85" t="s">
        <v>1</v>
      </c>
      <c r="P12" s="101" t="s">
        <v>15</v>
      </c>
      <c r="Q12" s="85" t="s">
        <v>4</v>
      </c>
      <c r="R12" s="85" t="s">
        <v>1</v>
      </c>
      <c r="S12" s="101" t="s">
        <v>15</v>
      </c>
      <c r="T12" s="85" t="s">
        <v>4</v>
      </c>
      <c r="U12" s="85" t="s">
        <v>1</v>
      </c>
      <c r="V12" s="101" t="s">
        <v>15</v>
      </c>
      <c r="W12" s="85" t="s">
        <v>4</v>
      </c>
      <c r="X12" s="85" t="s">
        <v>1</v>
      </c>
      <c r="Y12" s="101" t="s">
        <v>15</v>
      </c>
      <c r="Z12" s="85" t="s">
        <v>4</v>
      </c>
      <c r="AA12" s="85" t="s">
        <v>1</v>
      </c>
      <c r="AB12" s="101" t="s">
        <v>15</v>
      </c>
      <c r="AF12" s="108" t="s">
        <v>199</v>
      </c>
      <c r="AG12" s="341" t="s">
        <v>200</v>
      </c>
      <c r="AH12" s="341" t="str">
        <f t="shared" ref="AH12:AS12" si="2">AF12</f>
        <v>H1</v>
      </c>
      <c r="AI12" s="341" t="str">
        <f t="shared" si="2"/>
        <v>H2</v>
      </c>
      <c r="AJ12" s="341" t="str">
        <f t="shared" si="2"/>
        <v>H1</v>
      </c>
      <c r="AK12" s="341" t="str">
        <f t="shared" si="2"/>
        <v>H2</v>
      </c>
      <c r="AL12" s="341" t="str">
        <f t="shared" si="2"/>
        <v>H1</v>
      </c>
      <c r="AM12" s="341" t="str">
        <f t="shared" si="2"/>
        <v>H2</v>
      </c>
      <c r="AN12" s="341" t="str">
        <f t="shared" si="2"/>
        <v>H1</v>
      </c>
      <c r="AO12" s="341" t="str">
        <f t="shared" si="2"/>
        <v>H2</v>
      </c>
      <c r="AP12" s="341" t="str">
        <f t="shared" si="2"/>
        <v>H1</v>
      </c>
      <c r="AQ12" s="341" t="str">
        <f t="shared" si="2"/>
        <v>H2</v>
      </c>
      <c r="AR12" s="341" t="str">
        <f t="shared" si="2"/>
        <v>H1</v>
      </c>
      <c r="AS12" s="341" t="str">
        <f t="shared" si="2"/>
        <v>H2</v>
      </c>
      <c r="AU12" s="108"/>
    </row>
    <row r="13" spans="1:52" s="8" customFormat="1" ht="15.75">
      <c r="A13" s="6"/>
      <c r="B13"/>
      <c r="C13"/>
      <c r="D13" s="11"/>
      <c r="E13" t="str">
        <f>IF(ISBLANK(D13), "", INDEX(Asset_groups!$F$7:$F$70, MATCH(D13, Asset_groups!$D$7:$D$70,0))="capex")</f>
        <v/>
      </c>
      <c r="F13" s="12"/>
      <c r="G13" s="103"/>
      <c r="H13" s="47"/>
      <c r="I13" s="47"/>
      <c r="J13" s="289"/>
      <c r="K13" s="47"/>
      <c r="L13" s="47"/>
      <c r="M13" s="103"/>
      <c r="N13" s="47"/>
      <c r="O13" s="47"/>
      <c r="P13" s="103"/>
      <c r="Q13" s="47"/>
      <c r="R13" s="47"/>
      <c r="S13" s="103"/>
      <c r="T13" s="47"/>
      <c r="U13" s="47"/>
      <c r="V13" s="103"/>
      <c r="W13" s="47"/>
      <c r="X13" s="47"/>
      <c r="Y13" s="103"/>
      <c r="Z13" s="47"/>
      <c r="AA13" s="47"/>
      <c r="AB13" s="103"/>
      <c r="AC13" s="47"/>
      <c r="AE13" s="47"/>
      <c r="AF13" s="370">
        <v>19</v>
      </c>
      <c r="AG13" s="370">
        <v>20</v>
      </c>
      <c r="AH13" s="370">
        <f t="shared" ref="AH13:AS13" si="3">1+AF13</f>
        <v>20</v>
      </c>
      <c r="AI13" s="370">
        <f t="shared" si="3"/>
        <v>21</v>
      </c>
      <c r="AJ13" s="370">
        <f t="shared" si="3"/>
        <v>21</v>
      </c>
      <c r="AK13" s="370">
        <f t="shared" si="3"/>
        <v>22</v>
      </c>
      <c r="AL13" s="370">
        <f t="shared" si="3"/>
        <v>22</v>
      </c>
      <c r="AM13" s="370">
        <f t="shared" si="3"/>
        <v>23</v>
      </c>
      <c r="AN13" s="370">
        <f t="shared" si="3"/>
        <v>23</v>
      </c>
      <c r="AO13" s="370">
        <f t="shared" si="3"/>
        <v>24</v>
      </c>
      <c r="AP13" s="370">
        <f t="shared" si="3"/>
        <v>24</v>
      </c>
      <c r="AQ13" s="370">
        <f t="shared" si="3"/>
        <v>25</v>
      </c>
      <c r="AR13" s="370">
        <f t="shared" si="3"/>
        <v>25</v>
      </c>
      <c r="AS13" s="370">
        <f t="shared" si="3"/>
        <v>26</v>
      </c>
      <c r="AT13" s="47"/>
      <c r="AU13" s="110"/>
      <c r="AV13"/>
      <c r="AW13"/>
      <c r="AX13"/>
      <c r="AY13"/>
      <c r="AZ13"/>
    </row>
    <row r="14" spans="1:52" ht="15">
      <c r="B14" s="9" t="s">
        <v>172</v>
      </c>
      <c r="C14" s="9"/>
      <c r="D14" s="9"/>
      <c r="E14" s="9"/>
      <c r="F14" s="9"/>
      <c r="G14" s="102"/>
      <c r="H14" s="9"/>
      <c r="I14" s="9"/>
      <c r="J14" s="102"/>
      <c r="K14" s="9"/>
      <c r="L14" s="9"/>
      <c r="M14" s="102"/>
      <c r="N14" s="9"/>
      <c r="O14" s="9"/>
      <c r="P14" s="102"/>
      <c r="Q14" s="9"/>
      <c r="R14" s="9"/>
      <c r="S14" s="102"/>
      <c r="T14" s="9"/>
      <c r="U14" s="9"/>
      <c r="V14" s="102"/>
      <c r="W14" s="9"/>
      <c r="X14" s="9"/>
      <c r="Y14" s="102"/>
      <c r="Z14" s="9"/>
      <c r="AA14" s="9"/>
      <c r="AB14" s="102"/>
      <c r="AC14" s="9"/>
      <c r="AE14" s="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9"/>
      <c r="AU14" s="109"/>
    </row>
    <row r="15" spans="1:52">
      <c r="B15" s="220" t="str">
        <f>B14</f>
        <v>Design &amp; Procurement</v>
      </c>
      <c r="D15" s="11" t="s">
        <v>172</v>
      </c>
      <c r="E15" t="b">
        <f>IF(ISBLANK(D15), "", INDEX(Asset_groups!$F$7:$F$70, MATCH(D15, Asset_groups!$D$7:$D$70,0))="capex")</f>
        <v>1</v>
      </c>
      <c r="F15" s="12"/>
      <c r="G15" s="103"/>
      <c r="H15" s="285">
        <f>MBN_cost!H15+KRT_cost!H15+HTN_cost!H15+CRO_cost!H15+ART_cost!H15+STL_cost!H15+TRG_cost!H15</f>
        <v>0</v>
      </c>
      <c r="I15" s="285">
        <f ca="1">MBN_cost!I15+KRT_cost!I15+HTN_cost!I15+CRO_cost!I15+ART_cost!I15+STL_cost!I15+TRG_cost!I15</f>
        <v>5836773.6337312758</v>
      </c>
      <c r="J15" s="286">
        <f>MBN_cost!J15+KRT_cost!J15+HTN_cost!J15+CRO_cost!J15+ART_cost!J15+STL_cost!J15+TRG_cost!J15</f>
        <v>0</v>
      </c>
      <c r="K15" s="285">
        <f>MBN_cost!K15+KRT_cost!K15+HTN_cost!K15+CRO_cost!K15+ART_cost!K15+STL_cost!K15+TRG_cost!K15</f>
        <v>0</v>
      </c>
      <c r="L15" s="285">
        <f ca="1">MBN_cost!L15+KRT_cost!L15+HTN_cost!L15+CRO_cost!L15+ART_cost!L15+STL_cost!L15+TRG_cost!L15</f>
        <v>6342417.2138799028</v>
      </c>
      <c r="M15" s="286">
        <f>MBN_cost!M15+KRT_cost!M15+HTN_cost!M15+CRO_cost!M15+ART_cost!M15+STL_cost!M15+TRG_cost!M15</f>
        <v>0</v>
      </c>
      <c r="N15" s="285">
        <f>MBN_cost!N15+KRT_cost!N15+HTN_cost!N15+CRO_cost!N15+ART_cost!N15+STL_cost!N15+TRG_cost!N15</f>
        <v>0</v>
      </c>
      <c r="O15" s="285">
        <f>MBN_cost!O15+KRT_cost!O15+HTN_cost!O15+CRO_cost!O15+ART_cost!O15+STL_cost!O15+TRG_cost!O15</f>
        <v>0</v>
      </c>
      <c r="P15" s="286">
        <f>MBN_cost!P15+KRT_cost!P15+HTN_cost!P15+CRO_cost!P15+ART_cost!P15+STL_cost!P15+TRG_cost!P15</f>
        <v>0</v>
      </c>
      <c r="Q15" s="285">
        <f>MBN_cost!Q15+KRT_cost!Q15+HTN_cost!Q15+CRO_cost!Q15+ART_cost!Q15+STL_cost!Q15+TRG_cost!Q15</f>
        <v>0</v>
      </c>
      <c r="R15" s="285">
        <f>MBN_cost!R15+KRT_cost!R15+HTN_cost!R15+CRO_cost!R15+ART_cost!R15+STL_cost!R15+TRG_cost!R15</f>
        <v>0</v>
      </c>
      <c r="S15" s="286">
        <f>MBN_cost!S15+KRT_cost!S15+HTN_cost!S15+CRO_cost!S15+ART_cost!S15+STL_cost!S15+TRG_cost!S15</f>
        <v>0</v>
      </c>
      <c r="T15" s="285">
        <f>MBN_cost!T15+KRT_cost!T15+HTN_cost!T15+CRO_cost!T15+ART_cost!T15+STL_cost!T15+TRG_cost!T15</f>
        <v>0</v>
      </c>
      <c r="U15" s="285">
        <f>MBN_cost!U15+KRT_cost!U15+HTN_cost!U15+CRO_cost!U15+ART_cost!U15+STL_cost!U15+TRG_cost!U15</f>
        <v>0</v>
      </c>
      <c r="V15" s="286">
        <f>MBN_cost!V15+KRT_cost!V15+HTN_cost!V15+CRO_cost!V15+ART_cost!V15+STL_cost!V15+TRG_cost!V15</f>
        <v>0</v>
      </c>
      <c r="W15" s="285">
        <f>MBN_cost!W15+KRT_cost!W15+HTN_cost!W15+CRO_cost!W15+ART_cost!W15+STL_cost!W15+TRG_cost!W15</f>
        <v>0</v>
      </c>
      <c r="X15" s="285">
        <f>MBN_cost!X15+KRT_cost!X15+HTN_cost!X15+CRO_cost!X15+ART_cost!X15+STL_cost!X15+TRG_cost!X15</f>
        <v>0</v>
      </c>
      <c r="Y15" s="286">
        <f>MBN_cost!Y15+KRT_cost!Y15+HTN_cost!Y15+CRO_cost!Y15+ART_cost!Y15+STL_cost!Y15+TRG_cost!Y15</f>
        <v>0</v>
      </c>
      <c r="Z15" s="285">
        <f>MBN_cost!Z15+KRT_cost!Z15+HTN_cost!Z15+CRO_cost!Z15+ART_cost!Z15+STL_cost!Z15+TRG_cost!Z15</f>
        <v>0</v>
      </c>
      <c r="AA15" s="285">
        <f>MBN_cost!AA15+KRT_cost!AA15+HTN_cost!AA15+CRO_cost!AA15+ART_cost!AA15+STL_cost!AA15+TRG_cost!AA15</f>
        <v>0</v>
      </c>
      <c r="AB15" s="286">
        <f>MBN_cost!AB15+KRT_cost!AB15+HTN_cost!AB15+CRO_cost!AB15+ART_cost!AB15+STL_cost!AB15+TRG_cost!AB15</f>
        <v>0</v>
      </c>
      <c r="AC15" s="131"/>
      <c r="AF15" s="287">
        <f ca="1">SUMIF(Tot_cost!$H$11:$AB$11,AF$11, Tot_cost!$H15:$AB15)*AF$9</f>
        <v>2918386.8168656379</v>
      </c>
      <c r="AG15" s="287">
        <f ca="1">SUMIF(Tot_cost!$H$11:$AB$11,AG$11, Tot_cost!$H15:$AB15)*AG$9</f>
        <v>2918386.8168656379</v>
      </c>
      <c r="AH15" s="287">
        <f ca="1">SUMIF(Tot_cost!$H$11:$AB$11,AH$11, Tot_cost!$H15:$AB15)*AH$9</f>
        <v>3171208.6069399514</v>
      </c>
      <c r="AI15" s="287">
        <f ca="1">SUMIF(Tot_cost!$H$11:$AB$11,AI$11, Tot_cost!$H15:$AB15)*AI$9</f>
        <v>3171208.6069399514</v>
      </c>
      <c r="AJ15" s="287">
        <f>SUMIF(Tot_cost!$H$11:$AB$11,AJ$11, Tot_cost!$H15:$AB15)*AJ$9</f>
        <v>0</v>
      </c>
      <c r="AK15" s="287">
        <f>SUMIF(Tot_cost!$H$11:$AB$11,AK$11, Tot_cost!$H15:$AB15)*AK$9</f>
        <v>0</v>
      </c>
      <c r="AL15" s="287">
        <f>SUMIF(Tot_cost!$H$11:$AB$11,AL$11, Tot_cost!$H15:$AB15)*AL$9</f>
        <v>0</v>
      </c>
      <c r="AM15" s="287">
        <f>SUMIF(Tot_cost!$H$11:$AB$11,AM$11, Tot_cost!$H15:$AB15)*AM$9</f>
        <v>0</v>
      </c>
      <c r="AN15" s="287">
        <f>SUMIF(Tot_cost!$H$11:$AB$11,AN$11, Tot_cost!$H15:$AB15)*AN$9</f>
        <v>0</v>
      </c>
      <c r="AO15" s="287">
        <f>SUMIF(Tot_cost!$H$11:$AB$11,AO$11, Tot_cost!$H15:$AB15)*AO$9</f>
        <v>0</v>
      </c>
      <c r="AP15" s="287">
        <f>SUMIF(Tot_cost!$H$11:$AB$11,AP$11, Tot_cost!$H15:$AB15)*AP$9</f>
        <v>0</v>
      </c>
      <c r="AQ15" s="287">
        <f>SUMIF(Tot_cost!$H$11:$AB$11,AQ$11, Tot_cost!$H15:$AB15)*AQ$9</f>
        <v>0</v>
      </c>
      <c r="AR15" s="287">
        <f>SUMIF(Tot_cost!$H$11:$AB$11,AR$11, Tot_cost!$H15:$AB15)*AR$9</f>
        <v>0</v>
      </c>
      <c r="AS15" s="287">
        <f>SUMIF(Tot_cost!$H$11:$AB$11,AS$11, Tot_cost!$H15:$AB15)*AS$9</f>
        <v>0</v>
      </c>
      <c r="AU15" s="287">
        <f ca="1">SUM(AF15:AS15)</f>
        <v>12179190.847611178</v>
      </c>
      <c r="AV15" s="131"/>
    </row>
    <row r="16" spans="1:52">
      <c r="D16" s="11"/>
      <c r="E16" t="str">
        <f>IF(ISBLANK(D16), "", INDEX(Asset_groups!$F$7:$F$70, MATCH(D16, Asset_groups!$D$7:$D$70,0))="capex")</f>
        <v/>
      </c>
      <c r="F16" s="12"/>
      <c r="G16" s="103"/>
      <c r="H16" s="47"/>
      <c r="I16" s="47"/>
      <c r="J16" s="103"/>
      <c r="K16" s="47"/>
      <c r="L16" s="47"/>
      <c r="M16" s="103"/>
      <c r="N16" s="47"/>
      <c r="O16" s="47"/>
      <c r="P16" s="103"/>
      <c r="Q16" s="47"/>
      <c r="R16" s="47"/>
      <c r="S16" s="103"/>
      <c r="T16" s="47"/>
      <c r="U16" s="47"/>
      <c r="V16" s="103"/>
      <c r="W16" s="47"/>
      <c r="X16" s="47"/>
      <c r="Y16" s="103"/>
      <c r="Z16" s="47"/>
      <c r="AA16" s="47"/>
      <c r="AB16" s="103"/>
      <c r="AC16" s="47"/>
      <c r="AE16" s="47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47"/>
      <c r="AU16" s="110"/>
      <c r="AV16" s="131"/>
    </row>
    <row r="17" spans="2:57" ht="15">
      <c r="B17" s="9" t="s">
        <v>48</v>
      </c>
      <c r="E17" t="str">
        <f>IF(ISBLANK(D17), "", INDEX(Asset_groups!$F$7:$F$70, MATCH(D17, Asset_groups!$D$7:$D$70,0))="capex")</f>
        <v/>
      </c>
      <c r="F17" s="12"/>
      <c r="G17" s="103"/>
      <c r="H17" s="18"/>
      <c r="I17" s="18"/>
      <c r="J17" s="103"/>
      <c r="K17" s="18"/>
      <c r="L17" s="18"/>
      <c r="M17" s="103"/>
      <c r="N17" s="18"/>
      <c r="O17" s="18"/>
      <c r="P17" s="103"/>
      <c r="Q17" s="18"/>
      <c r="R17" s="18"/>
      <c r="S17" s="103"/>
      <c r="T17" s="18"/>
      <c r="U17" s="18"/>
      <c r="V17" s="103"/>
      <c r="W17" s="18"/>
      <c r="X17" s="18"/>
      <c r="Y17" s="103"/>
      <c r="Z17" s="18"/>
      <c r="AA17" s="18"/>
      <c r="AB17" s="103"/>
      <c r="AC17" s="265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U17" s="110"/>
      <c r="AV17" s="131"/>
    </row>
    <row r="18" spans="2:57">
      <c r="B18" s="220" t="str">
        <f t="shared" ref="B18:B38" si="4">B17</f>
        <v>Feeder works</v>
      </c>
      <c r="D18" s="17" t="s">
        <v>115</v>
      </c>
      <c r="E18" t="b">
        <f>IF(ISBLANK(D18), "", INDEX(Asset_groups!$F$7:$F$70, MATCH(D18, Asset_groups!$D$7:$D$70,0))="capex")</f>
        <v>1</v>
      </c>
      <c r="F18" s="12"/>
      <c r="G18" s="103"/>
      <c r="H18" s="288">
        <f>MBN_cost!H18+KRT_cost!H18+HTN_cost!H18+CRO_cost!H18+ART_cost!H18+STL_cost!H18+TRG_cost!H18</f>
        <v>144907.74631294474</v>
      </c>
      <c r="I18" s="285">
        <f ca="1">MBN_cost!I18+KRT_cost!I18+HTN_cost!I18+CRO_cost!I18+ART_cost!I18+STL_cost!I18+TRG_cost!I18</f>
        <v>827412.62369506597</v>
      </c>
      <c r="J18" s="286">
        <f>MBN_cost!J18+KRT_cost!J18+HTN_cost!J18+CRO_cost!J18+ART_cost!J18+STL_cost!J18+TRG_cost!J18</f>
        <v>0</v>
      </c>
      <c r="K18" s="285">
        <f>MBN_cost!K18+KRT_cost!K18+HTN_cost!K18+CRO_cost!K18+ART_cost!K18+STL_cost!K18+TRG_cost!K18</f>
        <v>330146.95896422141</v>
      </c>
      <c r="L18" s="285">
        <f ca="1">MBN_cost!L18+KRT_cost!L18+HTN_cost!L18+CRO_cost!L18+ART_cost!L18+STL_cost!L18+TRG_cost!L18</f>
        <v>1883734.2760961871</v>
      </c>
      <c r="M18" s="286">
        <f>MBN_cost!M18+KRT_cost!M18+HTN_cost!M18+CRO_cost!M18+ART_cost!M18+STL_cost!M18+TRG_cost!M18</f>
        <v>0</v>
      </c>
      <c r="N18" s="285">
        <f>MBN_cost!N18+KRT_cost!N18+HTN_cost!N18+CRO_cost!N18+ART_cost!N18+STL_cost!N18+TRG_cost!N18</f>
        <v>240204.21987342811</v>
      </c>
      <c r="O18" s="285">
        <f ca="1">MBN_cost!O18+KRT_cost!O18+HTN_cost!O18+CRO_cost!O18+ART_cost!O18+STL_cost!O18+TRG_cost!O18</f>
        <v>1537107.9243711201</v>
      </c>
      <c r="P18" s="286">
        <f>MBN_cost!P18+KRT_cost!P18+HTN_cost!P18+CRO_cost!P18+ART_cost!P18+STL_cost!P18+TRG_cost!P18</f>
        <v>0</v>
      </c>
      <c r="Q18" s="285">
        <f>MBN_cost!Q18+KRT_cost!Q18+HTN_cost!Q18+CRO_cost!Q18+ART_cost!Q18+STL_cost!Q18+TRG_cost!Q18</f>
        <v>32836.238080765805</v>
      </c>
      <c r="R18" s="285">
        <f ca="1">MBN_cost!R18+KRT_cost!R18+HTN_cost!R18+CRO_cost!R18+ART_cost!R18+STL_cost!R18+TRG_cost!R18</f>
        <v>192668.78831522804</v>
      </c>
      <c r="S18" s="286">
        <f>MBN_cost!S18+KRT_cost!S18+HTN_cost!S18+CRO_cost!S18+ART_cost!S18+STL_cost!S18+TRG_cost!S18</f>
        <v>0</v>
      </c>
      <c r="T18" s="285">
        <f>MBN_cost!T18+KRT_cost!T18+HTN_cost!T18+CRO_cost!T18+ART_cost!T18+STL_cost!T18+TRG_cost!T18</f>
        <v>0</v>
      </c>
      <c r="U18" s="285">
        <f>MBN_cost!U18+KRT_cost!U18+HTN_cost!U18+CRO_cost!U18+ART_cost!U18+STL_cost!U18+TRG_cost!U18</f>
        <v>0</v>
      </c>
      <c r="V18" s="286">
        <f>MBN_cost!V18+KRT_cost!V18+HTN_cost!V18+CRO_cost!V18+ART_cost!V18+STL_cost!V18+TRG_cost!V18</f>
        <v>0</v>
      </c>
      <c r="W18" s="285">
        <f>MBN_cost!W18+KRT_cost!W18+HTN_cost!W18+CRO_cost!W18+ART_cost!W18+STL_cost!W18+TRG_cost!W18</f>
        <v>0</v>
      </c>
      <c r="X18" s="285">
        <f>MBN_cost!X18+KRT_cost!X18+HTN_cost!X18+CRO_cost!X18+ART_cost!X18+STL_cost!X18+TRG_cost!X18</f>
        <v>0</v>
      </c>
      <c r="Y18" s="286">
        <f>MBN_cost!Y18+KRT_cost!Y18+HTN_cost!Y18+CRO_cost!Y18+ART_cost!Y18+STL_cost!Y18+TRG_cost!Y18</f>
        <v>0</v>
      </c>
      <c r="Z18" s="285">
        <f>MBN_cost!Z18+KRT_cost!Z18+HTN_cost!Z18+CRO_cost!Z18+ART_cost!Z18+STL_cost!Z18+TRG_cost!Z18</f>
        <v>0</v>
      </c>
      <c r="AA18" s="285">
        <f>MBN_cost!AA18+KRT_cost!AA18+HTN_cost!AA18+CRO_cost!AA18+ART_cost!AA18+STL_cost!AA18+TRG_cost!AA18</f>
        <v>0</v>
      </c>
      <c r="AB18" s="286">
        <f>MBN_cost!AB18+KRT_cost!AB18+HTN_cost!AB18+CRO_cost!AB18+ART_cost!AB18+STL_cost!AB18+TRG_cost!AB18</f>
        <v>0</v>
      </c>
      <c r="AC18" s="131"/>
      <c r="AF18" s="287">
        <f ca="1">SUMIF(Tot_cost!$H$11:$AB$11,AF$11, Tot_cost!$H18:$AB18)*AF$9</f>
        <v>486160.18500400533</v>
      </c>
      <c r="AG18" s="287">
        <f ca="1">SUMIF(Tot_cost!$H$11:$AB$11,AG$11, Tot_cost!$H18:$AB18)*AG$9</f>
        <v>486160.18500400533</v>
      </c>
      <c r="AH18" s="287">
        <f ca="1">SUMIF(Tot_cost!$H$11:$AB$11,AH$11, Tot_cost!$H18:$AB18)*AH$9</f>
        <v>1106940.6175302044</v>
      </c>
      <c r="AI18" s="287">
        <f ca="1">SUMIF(Tot_cost!$H$11:$AB$11,AI$11, Tot_cost!$H18:$AB18)*AI$9</f>
        <v>1106940.6175302044</v>
      </c>
      <c r="AJ18" s="287">
        <f ca="1">SUMIF(Tot_cost!$H$11:$AB$11,AJ$11, Tot_cost!$H18:$AB18)*AJ$9</f>
        <v>888656.07212227408</v>
      </c>
      <c r="AK18" s="287">
        <f ca="1">SUMIF(Tot_cost!$H$11:$AB$11,AK$11, Tot_cost!$H18:$AB18)*AK$9</f>
        <v>888656.07212227408</v>
      </c>
      <c r="AL18" s="287">
        <f ca="1">SUMIF(Tot_cost!$H$11:$AB$11,AL$11, Tot_cost!$H18:$AB18)*AL$9</f>
        <v>112752.51319799692</v>
      </c>
      <c r="AM18" s="287">
        <f ca="1">SUMIF(Tot_cost!$H$11:$AB$11,AM$11, Tot_cost!$H18:$AB18)*AM$9</f>
        <v>112752.51319799692</v>
      </c>
      <c r="AN18" s="287">
        <f>SUMIF(Tot_cost!$H$11:$AB$11,AN$11, Tot_cost!$H18:$AB18)*AN$9</f>
        <v>0</v>
      </c>
      <c r="AO18" s="287">
        <f>SUMIF(Tot_cost!$H$11:$AB$11,AO$11, Tot_cost!$H18:$AB18)*AO$9</f>
        <v>0</v>
      </c>
      <c r="AP18" s="287">
        <f>SUMIF(Tot_cost!$H$11:$AB$11,AP$11, Tot_cost!$H18:$AB18)*AP$9</f>
        <v>0</v>
      </c>
      <c r="AQ18" s="287">
        <f>SUMIF(Tot_cost!$H$11:$AB$11,AQ$11, Tot_cost!$H18:$AB18)*AQ$9</f>
        <v>0</v>
      </c>
      <c r="AR18" s="287">
        <f>SUMIF(Tot_cost!$H$11:$AB$11,AR$11, Tot_cost!$H18:$AB18)*AR$9</f>
        <v>0</v>
      </c>
      <c r="AS18" s="287">
        <f>SUMIF(Tot_cost!$H$11:$AB$11,AS$11, Tot_cost!$H18:$AB18)*AS$9</f>
        <v>0</v>
      </c>
      <c r="AU18" s="287">
        <f t="shared" ref="AU18" ca="1" si="5">SUM(AF18:AS18)</f>
        <v>5189018.7757089604</v>
      </c>
      <c r="AV18" s="131"/>
      <c r="AW18" s="131"/>
      <c r="AX18" s="131"/>
      <c r="AY18" s="131"/>
      <c r="AZ18" s="131"/>
      <c r="BA18" s="131"/>
      <c r="BB18" s="131"/>
      <c r="BC18" s="131"/>
      <c r="BE18" s="131"/>
    </row>
    <row r="19" spans="2:57">
      <c r="B19" s="220" t="str">
        <f t="shared" si="4"/>
        <v>Feeder works</v>
      </c>
      <c r="D19" s="17" t="s">
        <v>116</v>
      </c>
      <c r="E19" t="b">
        <f>IF(ISBLANK(D19), "", INDEX(Asset_groups!$F$7:$F$70, MATCH(D19, Asset_groups!$D$7:$D$70,0))="capex")</f>
        <v>1</v>
      </c>
      <c r="F19" s="12"/>
      <c r="G19" s="107"/>
      <c r="H19" s="288">
        <f>MBN_cost!H19+KRT_cost!H19+HTN_cost!H19+CRO_cost!H19+ART_cost!H19+STL_cost!H19+TRG_cost!H19</f>
        <v>184136.36223494544</v>
      </c>
      <c r="I19" s="285">
        <f ca="1">MBN_cost!I19+KRT_cost!I19+HTN_cost!I19+CRO_cost!I19+ART_cost!I19+STL_cost!I19+TRG_cost!I19</f>
        <v>570601.29647698381</v>
      </c>
      <c r="J19" s="286">
        <f>MBN_cost!J19+KRT_cost!J19+HTN_cost!J19+CRO_cost!J19+ART_cost!J19+STL_cost!J19+TRG_cost!J19</f>
        <v>0</v>
      </c>
      <c r="K19" s="285">
        <f>MBN_cost!K19+KRT_cost!K19+HTN_cost!K19+CRO_cost!K19+ART_cost!K19+STL_cost!K19+TRG_cost!K19</f>
        <v>414970.13045454567</v>
      </c>
      <c r="L19" s="285">
        <f ca="1">MBN_cost!L19+KRT_cost!L19+HTN_cost!L19+CRO_cost!L19+ART_cost!L19+STL_cost!L19+TRG_cost!L19</f>
        <v>1746278.1452245773</v>
      </c>
      <c r="M19" s="286">
        <f>MBN_cost!M19+KRT_cost!M19+HTN_cost!M19+CRO_cost!M19+ART_cost!M19+STL_cost!M19+TRG_cost!M19</f>
        <v>0</v>
      </c>
      <c r="N19" s="285">
        <f>MBN_cost!N19+KRT_cost!N19+HTN_cost!N19+CRO_cost!N19+ART_cost!N19+STL_cost!N19+TRG_cost!N19</f>
        <v>977461.61163334153</v>
      </c>
      <c r="O19" s="285">
        <f ca="1">MBN_cost!O19+KRT_cost!O19+HTN_cost!O19+CRO_cost!O19+ART_cost!O19+STL_cost!O19+TRG_cost!O19</f>
        <v>4019410.1013309569</v>
      </c>
      <c r="P19" s="286">
        <f>MBN_cost!P19+KRT_cost!P19+HTN_cost!P19+CRO_cost!P19+ART_cost!P19+STL_cost!P19+TRG_cost!P19</f>
        <v>0</v>
      </c>
      <c r="Q19" s="285">
        <f>MBN_cost!Q19+KRT_cost!Q19+HTN_cost!Q19+CRO_cost!Q19+ART_cost!Q19+STL_cost!Q19+TRG_cost!Q19</f>
        <v>471749.93091315997</v>
      </c>
      <c r="R19" s="285">
        <f ca="1">MBN_cost!R19+KRT_cost!R19+HTN_cost!R19+CRO_cost!R19+ART_cost!R19+STL_cost!R19+TRG_cost!R19</f>
        <v>1730779.5311397167</v>
      </c>
      <c r="S19" s="286">
        <f>MBN_cost!S19+KRT_cost!S19+HTN_cost!S19+CRO_cost!S19+ART_cost!S19+STL_cost!S19+TRG_cost!S19</f>
        <v>0</v>
      </c>
      <c r="T19" s="285">
        <f>MBN_cost!T19+KRT_cost!T19+HTN_cost!T19+CRO_cost!T19+ART_cost!T19+STL_cost!T19+TRG_cost!T19</f>
        <v>0</v>
      </c>
      <c r="U19" s="285">
        <f>MBN_cost!U19+KRT_cost!U19+HTN_cost!U19+CRO_cost!U19+ART_cost!U19+STL_cost!U19+TRG_cost!U19</f>
        <v>0</v>
      </c>
      <c r="V19" s="286">
        <f>MBN_cost!V19+KRT_cost!V19+HTN_cost!V19+CRO_cost!V19+ART_cost!V19+STL_cost!V19+TRG_cost!V19</f>
        <v>0</v>
      </c>
      <c r="W19" s="285">
        <f>MBN_cost!W19+KRT_cost!W19+HTN_cost!W19+CRO_cost!W19+ART_cost!W19+STL_cost!W19+TRG_cost!W19</f>
        <v>0</v>
      </c>
      <c r="X19" s="285">
        <f>MBN_cost!X19+KRT_cost!X19+HTN_cost!X19+CRO_cost!X19+ART_cost!X19+STL_cost!X19+TRG_cost!X19</f>
        <v>0</v>
      </c>
      <c r="Y19" s="286">
        <f>MBN_cost!Y19+KRT_cost!Y19+HTN_cost!Y19+CRO_cost!Y19+ART_cost!Y19+STL_cost!Y19+TRG_cost!Y19</f>
        <v>0</v>
      </c>
      <c r="Z19" s="285">
        <f>MBN_cost!Z19+KRT_cost!Z19+HTN_cost!Z19+CRO_cost!Z19+ART_cost!Z19+STL_cost!Z19+TRG_cost!Z19</f>
        <v>0</v>
      </c>
      <c r="AA19" s="285">
        <f>MBN_cost!AA19+KRT_cost!AA19+HTN_cost!AA19+CRO_cost!AA19+ART_cost!AA19+STL_cost!AA19+TRG_cost!AA19</f>
        <v>0</v>
      </c>
      <c r="AB19" s="286">
        <f>MBN_cost!AB19+KRT_cost!AB19+HTN_cost!AB19+CRO_cost!AB19+ART_cost!AB19+STL_cost!AB19+TRG_cost!AB19</f>
        <v>0</v>
      </c>
      <c r="AC19" s="131"/>
      <c r="AF19" s="287">
        <f ca="1">SUMIF(Tot_cost!$H$11:$AB$11,AF$11, Tot_cost!$H19:$AB19)*AF$9</f>
        <v>377368.82935596461</v>
      </c>
      <c r="AG19" s="287">
        <f ca="1">SUMIF(Tot_cost!$H$11:$AB$11,AG$11, Tot_cost!$H19:$AB19)*AG$9</f>
        <v>377368.82935596461</v>
      </c>
      <c r="AH19" s="287">
        <f ca="1">SUMIF(Tot_cost!$H$11:$AB$11,AH$11, Tot_cost!$H19:$AB19)*AH$9</f>
        <v>1080624.1378395616</v>
      </c>
      <c r="AI19" s="287">
        <f ca="1">SUMIF(Tot_cost!$H$11:$AB$11,AI$11, Tot_cost!$H19:$AB19)*AI$9</f>
        <v>1080624.1378395616</v>
      </c>
      <c r="AJ19" s="287">
        <f ca="1">SUMIF(Tot_cost!$H$11:$AB$11,AJ$11, Tot_cost!$H19:$AB19)*AJ$9</f>
        <v>2498435.8564821491</v>
      </c>
      <c r="AK19" s="287">
        <f ca="1">SUMIF(Tot_cost!$H$11:$AB$11,AK$11, Tot_cost!$H19:$AB19)*AK$9</f>
        <v>2498435.8564821491</v>
      </c>
      <c r="AL19" s="287">
        <f ca="1">SUMIF(Tot_cost!$H$11:$AB$11,AL$11, Tot_cost!$H19:$AB19)*AL$9</f>
        <v>1101264.7310264383</v>
      </c>
      <c r="AM19" s="287">
        <f ca="1">SUMIF(Tot_cost!$H$11:$AB$11,AM$11, Tot_cost!$H19:$AB19)*AM$9</f>
        <v>1101264.7310264383</v>
      </c>
      <c r="AN19" s="287">
        <f>SUMIF(Tot_cost!$H$11:$AB$11,AN$11, Tot_cost!$H19:$AB19)*AN$9</f>
        <v>0</v>
      </c>
      <c r="AO19" s="287">
        <f>SUMIF(Tot_cost!$H$11:$AB$11,AO$11, Tot_cost!$H19:$AB19)*AO$9</f>
        <v>0</v>
      </c>
      <c r="AP19" s="287">
        <f>SUMIF(Tot_cost!$H$11:$AB$11,AP$11, Tot_cost!$H19:$AB19)*AP$9</f>
        <v>0</v>
      </c>
      <c r="AQ19" s="287">
        <f>SUMIF(Tot_cost!$H$11:$AB$11,AQ$11, Tot_cost!$H19:$AB19)*AQ$9</f>
        <v>0</v>
      </c>
      <c r="AR19" s="287">
        <f>SUMIF(Tot_cost!$H$11:$AB$11,AR$11, Tot_cost!$H19:$AB19)*AR$9</f>
        <v>0</v>
      </c>
      <c r="AS19" s="287">
        <f>SUMIF(Tot_cost!$H$11:$AB$11,AS$11, Tot_cost!$H19:$AB19)*AS$9</f>
        <v>0</v>
      </c>
      <c r="AU19" s="287">
        <f t="shared" ref="AU19:AU32" ca="1" si="6">SUM(AF19:AS19)</f>
        <v>10115387.109408228</v>
      </c>
      <c r="AV19" s="131"/>
      <c r="AW19" s="131"/>
      <c r="AX19" s="131"/>
      <c r="AY19" s="131"/>
      <c r="AZ19" s="131"/>
      <c r="BA19" s="131"/>
      <c r="BB19" s="131"/>
      <c r="BC19" s="131"/>
      <c r="BD19" s="265"/>
      <c r="BE19" s="131"/>
    </row>
    <row r="20" spans="2:57">
      <c r="B20" s="220" t="str">
        <f t="shared" si="4"/>
        <v>Feeder works</v>
      </c>
      <c r="D20" t="s">
        <v>79</v>
      </c>
      <c r="E20" t="b">
        <f>IF(ISBLANK(D20), "", INDEX(Asset_groups!$F$7:$F$70, MATCH(D20, Asset_groups!$D$7:$D$70,0))="capex")</f>
        <v>1</v>
      </c>
      <c r="F20" s="12"/>
      <c r="G20" s="103"/>
      <c r="H20" s="288">
        <f>MBN_cost!H20+KRT_cost!H20+HTN_cost!H20+CRO_cost!H20+ART_cost!H20+STL_cost!H20+TRG_cost!H20</f>
        <v>24346.744850257252</v>
      </c>
      <c r="I20" s="285">
        <f ca="1">MBN_cost!I20+KRT_cost!I20+HTN_cost!I20+CRO_cost!I20+ART_cost!I20+STL_cost!I20+TRG_cost!I20</f>
        <v>36341.832050932411</v>
      </c>
      <c r="J20" s="286">
        <f>MBN_cost!J20+KRT_cost!J20+HTN_cost!J20+CRO_cost!J20+ART_cost!J20+STL_cost!J20+TRG_cost!J20</f>
        <v>0</v>
      </c>
      <c r="K20" s="285">
        <f>MBN_cost!K20+KRT_cost!K20+HTN_cost!K20+CRO_cost!K20+ART_cost!K20+STL_cost!K20+TRG_cost!K20</f>
        <v>267814.19335282978</v>
      </c>
      <c r="L20" s="285">
        <f ca="1">MBN_cost!L20+KRT_cost!L20+HTN_cost!L20+CRO_cost!L20+ART_cost!L20+STL_cost!L20+TRG_cost!L20</f>
        <v>378397.78838700079</v>
      </c>
      <c r="M20" s="286">
        <f>MBN_cost!M20+KRT_cost!M20+HTN_cost!M20+CRO_cost!M20+ART_cost!M20+STL_cost!M20+TRG_cost!M20</f>
        <v>0</v>
      </c>
      <c r="N20" s="285">
        <f>MBN_cost!N20+KRT_cost!N20+HTN_cost!N20+CRO_cost!N20+ART_cost!N20+STL_cost!N20+TRG_cost!N20</f>
        <v>121733.72425128626</v>
      </c>
      <c r="O20" s="285">
        <f ca="1">MBN_cost!O20+KRT_cost!O20+HTN_cost!O20+CRO_cost!O20+ART_cost!O20+STL_cost!O20+TRG_cost!O20</f>
        <v>174348.03467015515</v>
      </c>
      <c r="P20" s="286">
        <f>MBN_cost!P20+KRT_cost!P20+HTN_cost!P20+CRO_cost!P20+ART_cost!P20+STL_cost!P20+TRG_cost!P20</f>
        <v>0</v>
      </c>
      <c r="Q20" s="285">
        <f>MBN_cost!Q20+KRT_cost!Q20+HTN_cost!Q20+CRO_cost!Q20+ART_cost!Q20+STL_cost!Q20+TRG_cost!Q20</f>
        <v>73040.234550771755</v>
      </c>
      <c r="R20" s="285">
        <f ca="1">MBN_cost!R20+KRT_cost!R20+HTN_cost!R20+CRO_cost!R20+ART_cost!R20+STL_cost!R20+TRG_cost!R20</f>
        <v>87064.696105253446</v>
      </c>
      <c r="S20" s="286">
        <f>MBN_cost!S20+KRT_cost!S20+HTN_cost!S20+CRO_cost!S20+ART_cost!S20+STL_cost!S20+TRG_cost!S20</f>
        <v>0</v>
      </c>
      <c r="T20" s="285">
        <f>MBN_cost!T20+KRT_cost!T20+HTN_cost!T20+CRO_cost!T20+ART_cost!T20+STL_cost!T20+TRG_cost!T20</f>
        <v>0</v>
      </c>
      <c r="U20" s="285">
        <f>MBN_cost!U20+KRT_cost!U20+HTN_cost!U20+CRO_cost!U20+ART_cost!U20+STL_cost!U20+TRG_cost!U20</f>
        <v>0</v>
      </c>
      <c r="V20" s="286">
        <f>MBN_cost!V20+KRT_cost!V20+HTN_cost!V20+CRO_cost!V20+ART_cost!V20+STL_cost!V20+TRG_cost!V20</f>
        <v>0</v>
      </c>
      <c r="W20" s="285">
        <f>MBN_cost!W20+KRT_cost!W20+HTN_cost!W20+CRO_cost!W20+ART_cost!W20+STL_cost!W20+TRG_cost!W20</f>
        <v>0</v>
      </c>
      <c r="X20" s="285">
        <f>MBN_cost!X20+KRT_cost!X20+HTN_cost!X20+CRO_cost!X20+ART_cost!X20+STL_cost!X20+TRG_cost!X20</f>
        <v>0</v>
      </c>
      <c r="Y20" s="286">
        <f>MBN_cost!Y20+KRT_cost!Y20+HTN_cost!Y20+CRO_cost!Y20+ART_cost!Y20+STL_cost!Y20+TRG_cost!Y20</f>
        <v>0</v>
      </c>
      <c r="Z20" s="285">
        <f>MBN_cost!Z20+KRT_cost!Z20+HTN_cost!Z20+CRO_cost!Z20+ART_cost!Z20+STL_cost!Z20+TRG_cost!Z20</f>
        <v>0</v>
      </c>
      <c r="AA20" s="285">
        <f>MBN_cost!AA20+KRT_cost!AA20+HTN_cost!AA20+CRO_cost!AA20+ART_cost!AA20+STL_cost!AA20+TRG_cost!AA20</f>
        <v>0</v>
      </c>
      <c r="AB20" s="286">
        <f>MBN_cost!AB20+KRT_cost!AB20+HTN_cost!AB20+CRO_cost!AB20+ART_cost!AB20+STL_cost!AB20+TRG_cost!AB20</f>
        <v>0</v>
      </c>
      <c r="AC20" s="131"/>
      <c r="AF20" s="287">
        <f ca="1">SUMIF(Tot_cost!$H$11:$AB$11,AF$11, Tot_cost!$H20:$AB20)*AF$9</f>
        <v>30344.288450594831</v>
      </c>
      <c r="AG20" s="287">
        <f ca="1">SUMIF(Tot_cost!$H$11:$AB$11,AG$11, Tot_cost!$H20:$AB20)*AG$9</f>
        <v>30344.288450594831</v>
      </c>
      <c r="AH20" s="287">
        <f ca="1">SUMIF(Tot_cost!$H$11:$AB$11,AH$11, Tot_cost!$H20:$AB20)*AH$9</f>
        <v>323105.99086991529</v>
      </c>
      <c r="AI20" s="287">
        <f ca="1">SUMIF(Tot_cost!$H$11:$AB$11,AI$11, Tot_cost!$H20:$AB20)*AI$9</f>
        <v>323105.99086991529</v>
      </c>
      <c r="AJ20" s="287">
        <f ca="1">SUMIF(Tot_cost!$H$11:$AB$11,AJ$11, Tot_cost!$H20:$AB20)*AJ$9</f>
        <v>148040.87946072069</v>
      </c>
      <c r="AK20" s="287">
        <f ca="1">SUMIF(Tot_cost!$H$11:$AB$11,AK$11, Tot_cost!$H20:$AB20)*AK$9</f>
        <v>148040.87946072069</v>
      </c>
      <c r="AL20" s="287">
        <f ca="1">SUMIF(Tot_cost!$H$11:$AB$11,AL$11, Tot_cost!$H20:$AB20)*AL$9</f>
        <v>80052.465328012593</v>
      </c>
      <c r="AM20" s="287">
        <f ca="1">SUMIF(Tot_cost!$H$11:$AB$11,AM$11, Tot_cost!$H20:$AB20)*AM$9</f>
        <v>80052.465328012593</v>
      </c>
      <c r="AN20" s="287">
        <f>SUMIF(Tot_cost!$H$11:$AB$11,AN$11, Tot_cost!$H20:$AB20)*AN$9</f>
        <v>0</v>
      </c>
      <c r="AO20" s="287">
        <f>SUMIF(Tot_cost!$H$11:$AB$11,AO$11, Tot_cost!$H20:$AB20)*AO$9</f>
        <v>0</v>
      </c>
      <c r="AP20" s="287">
        <f>SUMIF(Tot_cost!$H$11:$AB$11,AP$11, Tot_cost!$H20:$AB20)*AP$9</f>
        <v>0</v>
      </c>
      <c r="AQ20" s="287">
        <f>SUMIF(Tot_cost!$H$11:$AB$11,AQ$11, Tot_cost!$H20:$AB20)*AQ$9</f>
        <v>0</v>
      </c>
      <c r="AR20" s="287">
        <f>SUMIF(Tot_cost!$H$11:$AB$11,AR$11, Tot_cost!$H20:$AB20)*AR$9</f>
        <v>0</v>
      </c>
      <c r="AS20" s="287">
        <f>SUMIF(Tot_cost!$H$11:$AB$11,AS$11, Tot_cost!$H20:$AB20)*AS$9</f>
        <v>0</v>
      </c>
      <c r="AU20" s="287">
        <f t="shared" ca="1" si="6"/>
        <v>1163087.2482184868</v>
      </c>
      <c r="AV20" s="131"/>
      <c r="AW20" s="131"/>
      <c r="AX20" s="131"/>
      <c r="AY20" s="131"/>
      <c r="AZ20" s="131"/>
      <c r="BA20" s="131"/>
      <c r="BB20" s="131"/>
      <c r="BC20" s="131"/>
      <c r="BD20" s="265"/>
      <c r="BE20" s="131"/>
    </row>
    <row r="21" spans="2:57">
      <c r="B21" s="220" t="str">
        <f t="shared" si="4"/>
        <v>Feeder works</v>
      </c>
      <c r="D21" s="17" t="s">
        <v>71</v>
      </c>
      <c r="E21" s="265" t="b">
        <f>IF(ISBLANK(D21), "", INDEX(Asset_groups!$F$7:$F$70, MATCH(D21, Asset_groups!$D$7:$D$70,0))="capex")</f>
        <v>1</v>
      </c>
      <c r="F21" s="12"/>
      <c r="G21" s="103"/>
      <c r="H21" s="288">
        <f>MBN_cost!H21+KRT_cost!H21+HTN_cost!H21+CRO_cost!H21+ART_cost!H21+STL_cost!H21+TRG_cost!H21</f>
        <v>0</v>
      </c>
      <c r="I21" s="285">
        <f ca="1">MBN_cost!I21+KRT_cost!I21+HTN_cost!I21+CRO_cost!I21+ART_cost!I21+STL_cost!I21+TRG_cost!I21</f>
        <v>0</v>
      </c>
      <c r="J21" s="286">
        <f>MBN_cost!J21+KRT_cost!J21+HTN_cost!J21+CRO_cost!J21+ART_cost!J21+STL_cost!J21+TRG_cost!J21</f>
        <v>0</v>
      </c>
      <c r="K21" s="285">
        <f>MBN_cost!K21+KRT_cost!K21+HTN_cost!K21+CRO_cost!K21+ART_cost!K21+STL_cost!K21+TRG_cost!K21</f>
        <v>50724.169682859174</v>
      </c>
      <c r="L21" s="285">
        <f ca="1">MBN_cost!L21+KRT_cost!L21+HTN_cost!L21+CRO_cost!L21+ART_cost!L21+STL_cost!L21+TRG_cost!L21</f>
        <v>102077.06196984954</v>
      </c>
      <c r="M21" s="286">
        <f>MBN_cost!M21+KRT_cost!M21+HTN_cost!M21+CRO_cost!M21+ART_cost!M21+STL_cost!M21+TRG_cost!M21</f>
        <v>0</v>
      </c>
      <c r="N21" s="285">
        <f>MBN_cost!N21+KRT_cost!N21+HTN_cost!N21+CRO_cost!N21+ART_cost!N21+STL_cost!N21+TRG_cost!N21</f>
        <v>101448.33936571833</v>
      </c>
      <c r="O21" s="285">
        <f ca="1">MBN_cost!O21+KRT_cost!O21+HTN_cost!O21+CRO_cost!O21+ART_cost!O21+STL_cost!O21+TRG_cost!O21</f>
        <v>219758.35914970803</v>
      </c>
      <c r="P21" s="286">
        <f>MBN_cost!P21+KRT_cost!P21+HTN_cost!P21+CRO_cost!P21+ART_cost!P21+STL_cost!P21+TRG_cost!P21</f>
        <v>0</v>
      </c>
      <c r="Q21" s="285">
        <f>MBN_cost!Q21+KRT_cost!Q21+HTN_cost!Q21+CRO_cost!Q21+ART_cost!Q21+STL_cost!Q21+TRG_cost!Q21</f>
        <v>33816.113121906114</v>
      </c>
      <c r="R21" s="285">
        <f ca="1">MBN_cost!R21+KRT_cost!R21+HTN_cost!R21+CRO_cost!R21+ART_cost!R21+STL_cost!R21+TRG_cost!R21</f>
        <v>57411.399230162489</v>
      </c>
      <c r="S21" s="286">
        <f>MBN_cost!S21+KRT_cost!S21+HTN_cost!S21+CRO_cost!S21+ART_cost!S21+STL_cost!S21+TRG_cost!S21</f>
        <v>0</v>
      </c>
      <c r="T21" s="285">
        <f>MBN_cost!T21+KRT_cost!T21+HTN_cost!T21+CRO_cost!T21+ART_cost!T21+STL_cost!T21+TRG_cost!T21</f>
        <v>0</v>
      </c>
      <c r="U21" s="285">
        <f>MBN_cost!U21+KRT_cost!U21+HTN_cost!U21+CRO_cost!U21+ART_cost!U21+STL_cost!U21+TRG_cost!U21</f>
        <v>0</v>
      </c>
      <c r="V21" s="286">
        <f>MBN_cost!V21+KRT_cost!V21+HTN_cost!V21+CRO_cost!V21+ART_cost!V21+STL_cost!V21+TRG_cost!V21</f>
        <v>0</v>
      </c>
      <c r="W21" s="285">
        <f>MBN_cost!W21+KRT_cost!W21+HTN_cost!W21+CRO_cost!W21+ART_cost!W21+STL_cost!W21+TRG_cost!W21</f>
        <v>0</v>
      </c>
      <c r="X21" s="285">
        <f>MBN_cost!X21+KRT_cost!X21+HTN_cost!X21+CRO_cost!X21+ART_cost!X21+STL_cost!X21+TRG_cost!X21</f>
        <v>0</v>
      </c>
      <c r="Y21" s="286">
        <f>MBN_cost!Y21+KRT_cost!Y21+HTN_cost!Y21+CRO_cost!Y21+ART_cost!Y21+STL_cost!Y21+TRG_cost!Y21</f>
        <v>0</v>
      </c>
      <c r="Z21" s="285">
        <f>MBN_cost!Z21+KRT_cost!Z21+HTN_cost!Z21+CRO_cost!Z21+ART_cost!Z21+STL_cost!Z21+TRG_cost!Z21</f>
        <v>0</v>
      </c>
      <c r="AA21" s="285">
        <f>MBN_cost!AA21+KRT_cost!AA21+HTN_cost!AA21+CRO_cost!AA21+ART_cost!AA21+STL_cost!AA21+TRG_cost!AA21</f>
        <v>0</v>
      </c>
      <c r="AB21" s="286">
        <f>MBN_cost!AB21+KRT_cost!AB21+HTN_cost!AB21+CRO_cost!AB21+ART_cost!AB21+STL_cost!AB21+TRG_cost!AB21</f>
        <v>0</v>
      </c>
      <c r="AC21" s="131"/>
      <c r="AF21" s="287">
        <f ca="1">SUMIF(Tot_cost!$H$11:$AB$11,AF$11, Tot_cost!$H21:$AB21)*AF$9</f>
        <v>0</v>
      </c>
      <c r="AG21" s="287">
        <f ca="1">SUMIF(Tot_cost!$H$11:$AB$11,AG$11, Tot_cost!$H21:$AB21)*AG$9</f>
        <v>0</v>
      </c>
      <c r="AH21" s="287">
        <f ca="1">SUMIF(Tot_cost!$H$11:$AB$11,AH$11, Tot_cost!$H21:$AB21)*AH$9</f>
        <v>76400.615826354362</v>
      </c>
      <c r="AI21" s="287">
        <f ca="1">SUMIF(Tot_cost!$H$11:$AB$11,AI$11, Tot_cost!$H21:$AB21)*AI$9</f>
        <v>76400.615826354362</v>
      </c>
      <c r="AJ21" s="287">
        <f ca="1">SUMIF(Tot_cost!$H$11:$AB$11,AJ$11, Tot_cost!$H21:$AB21)*AJ$9</f>
        <v>160603.34925771318</v>
      </c>
      <c r="AK21" s="287">
        <f ca="1">SUMIF(Tot_cost!$H$11:$AB$11,AK$11, Tot_cost!$H21:$AB21)*AK$9</f>
        <v>160603.34925771318</v>
      </c>
      <c r="AL21" s="287">
        <f ca="1">SUMIF(Tot_cost!$H$11:$AB$11,AL$11, Tot_cost!$H21:$AB21)*AL$9</f>
        <v>45613.756176034301</v>
      </c>
      <c r="AM21" s="287">
        <f ca="1">SUMIF(Tot_cost!$H$11:$AB$11,AM$11, Tot_cost!$H21:$AB21)*AM$9</f>
        <v>45613.756176034301</v>
      </c>
      <c r="AN21" s="287">
        <f>SUMIF(Tot_cost!$H$11:$AB$11,AN$11, Tot_cost!$H21:$AB21)*AN$9</f>
        <v>0</v>
      </c>
      <c r="AO21" s="287">
        <f>SUMIF(Tot_cost!$H$11:$AB$11,AO$11, Tot_cost!$H21:$AB21)*AO$9</f>
        <v>0</v>
      </c>
      <c r="AP21" s="287">
        <f>SUMIF(Tot_cost!$H$11:$AB$11,AP$11, Tot_cost!$H21:$AB21)*AP$9</f>
        <v>0</v>
      </c>
      <c r="AQ21" s="287">
        <f>SUMIF(Tot_cost!$H$11:$AB$11,AQ$11, Tot_cost!$H21:$AB21)*AQ$9</f>
        <v>0</v>
      </c>
      <c r="AR21" s="287">
        <f>SUMIF(Tot_cost!$H$11:$AB$11,AR$11, Tot_cost!$H21:$AB21)*AR$9</f>
        <v>0</v>
      </c>
      <c r="AS21" s="287">
        <f>SUMIF(Tot_cost!$H$11:$AB$11,AS$11, Tot_cost!$H21:$AB21)*AS$9</f>
        <v>0</v>
      </c>
      <c r="AU21" s="287">
        <f t="shared" ca="1" si="6"/>
        <v>565235.44252020365</v>
      </c>
      <c r="AV21" s="131"/>
      <c r="AW21" s="131"/>
      <c r="AX21" s="131"/>
      <c r="AY21" s="131"/>
      <c r="AZ21" s="131"/>
      <c r="BA21" s="131"/>
      <c r="BB21" s="131"/>
      <c r="BC21" s="131"/>
      <c r="BD21" s="265"/>
      <c r="BE21" s="131"/>
    </row>
    <row r="22" spans="2:57">
      <c r="B22" s="220" t="str">
        <f t="shared" si="4"/>
        <v>Feeder works</v>
      </c>
      <c r="D22" t="s">
        <v>5</v>
      </c>
      <c r="E22" s="265" t="b">
        <f>IF(ISBLANK(D22), "", INDEX(Asset_groups!$F$7:$F$70, MATCH(D22, Asset_groups!$D$7:$D$70,0))="capex")</f>
        <v>1</v>
      </c>
      <c r="F22" s="12"/>
      <c r="G22" s="103"/>
      <c r="H22" s="288">
        <f>MBN_cost!H22+KRT_cost!H22+HTN_cost!H22+CRO_cost!H22+ART_cost!H22+STL_cost!H22+TRG_cost!H22</f>
        <v>329205.82881445828</v>
      </c>
      <c r="I22" s="285">
        <f ca="1">MBN_cost!I22+KRT_cost!I22+HTN_cost!I22+CRO_cost!I22+ART_cost!I22+STL_cost!I22+TRG_cost!I22</f>
        <v>365581.52062542678</v>
      </c>
      <c r="J22" s="286">
        <f>MBN_cost!J22+KRT_cost!J22+HTN_cost!J22+CRO_cost!J22+ART_cost!J22+STL_cost!J22+TRG_cost!J22</f>
        <v>0</v>
      </c>
      <c r="K22" s="285">
        <f>MBN_cost!K22+KRT_cost!K22+HTN_cost!K22+CRO_cost!K22+ART_cost!K22+STL_cost!K22+TRG_cost!K22</f>
        <v>589105.16735218849</v>
      </c>
      <c r="L22" s="285">
        <f ca="1">MBN_cost!L22+KRT_cost!L22+HTN_cost!L22+CRO_cost!L22+ART_cost!L22+STL_cost!L22+TRG_cost!L22</f>
        <v>616491.48913088441</v>
      </c>
      <c r="M22" s="286">
        <f>MBN_cost!M22+KRT_cost!M22+HTN_cost!M22+CRO_cost!M22+ART_cost!M22+STL_cost!M22+TRG_cost!M22</f>
        <v>0</v>
      </c>
      <c r="N22" s="285">
        <f>MBN_cost!N22+KRT_cost!N22+HTN_cost!N22+CRO_cost!N22+ART_cost!N22+STL_cost!N22+TRG_cost!N22</f>
        <v>277225.96110691223</v>
      </c>
      <c r="O22" s="285">
        <f ca="1">MBN_cost!O22+KRT_cost!O22+HTN_cost!O22+CRO_cost!O22+ART_cost!O22+STL_cost!O22+TRG_cost!O22</f>
        <v>310945.52592501673</v>
      </c>
      <c r="P22" s="286">
        <f>MBN_cost!P22+KRT_cost!P22+HTN_cost!P22+CRO_cost!P22+ART_cost!P22+STL_cost!P22+TRG_cost!P22</f>
        <v>0</v>
      </c>
      <c r="Q22" s="285">
        <f>MBN_cost!Q22+KRT_cost!Q22+HTN_cost!Q22+CRO_cost!Q22+ART_cost!Q22+STL_cost!Q22+TRG_cost!Q22</f>
        <v>34653.245138364029</v>
      </c>
      <c r="R22" s="285">
        <f ca="1">MBN_cost!R22+KRT_cost!R22+HTN_cost!R22+CRO_cost!R22+ART_cost!R22+STL_cost!R22+TRG_cost!R22</f>
        <v>30590.658017002817</v>
      </c>
      <c r="S22" s="286">
        <f>MBN_cost!S22+KRT_cost!S22+HTN_cost!S22+CRO_cost!S22+ART_cost!S22+STL_cost!S22+TRG_cost!S22</f>
        <v>0</v>
      </c>
      <c r="T22" s="285">
        <f>MBN_cost!T22+KRT_cost!T22+HTN_cost!T22+CRO_cost!T22+ART_cost!T22+STL_cost!T22+TRG_cost!T22</f>
        <v>0</v>
      </c>
      <c r="U22" s="285">
        <f>MBN_cost!U22+KRT_cost!U22+HTN_cost!U22+CRO_cost!U22+ART_cost!U22+STL_cost!U22+TRG_cost!U22</f>
        <v>0</v>
      </c>
      <c r="V22" s="286">
        <f>MBN_cost!V22+KRT_cost!V22+HTN_cost!V22+CRO_cost!V22+ART_cost!V22+STL_cost!V22+TRG_cost!V22</f>
        <v>0</v>
      </c>
      <c r="W22" s="285">
        <f>MBN_cost!W22+KRT_cost!W22+HTN_cost!W22+CRO_cost!W22+ART_cost!W22+STL_cost!W22+TRG_cost!W22</f>
        <v>0</v>
      </c>
      <c r="X22" s="285">
        <f>MBN_cost!X22+KRT_cost!X22+HTN_cost!X22+CRO_cost!X22+ART_cost!X22+STL_cost!X22+TRG_cost!X22</f>
        <v>0</v>
      </c>
      <c r="Y22" s="286">
        <f>MBN_cost!Y22+KRT_cost!Y22+HTN_cost!Y22+CRO_cost!Y22+ART_cost!Y22+STL_cost!Y22+TRG_cost!Y22</f>
        <v>0</v>
      </c>
      <c r="Z22" s="285">
        <f>MBN_cost!Z22+KRT_cost!Z22+HTN_cost!Z22+CRO_cost!Z22+ART_cost!Z22+STL_cost!Z22+TRG_cost!Z22</f>
        <v>0</v>
      </c>
      <c r="AA22" s="285">
        <f>MBN_cost!AA22+KRT_cost!AA22+HTN_cost!AA22+CRO_cost!AA22+ART_cost!AA22+STL_cost!AA22+TRG_cost!AA22</f>
        <v>0</v>
      </c>
      <c r="AB22" s="286">
        <f>MBN_cost!AB22+KRT_cost!AB22+HTN_cost!AB22+CRO_cost!AB22+ART_cost!AB22+STL_cost!AB22+TRG_cost!AB22</f>
        <v>0</v>
      </c>
      <c r="AC22" s="131"/>
      <c r="AF22" s="287">
        <f ca="1">SUMIF(Tot_cost!$H$11:$AB$11,AF$11, Tot_cost!$H22:$AB22)*AF$9</f>
        <v>347393.6747199425</v>
      </c>
      <c r="AG22" s="287">
        <f ca="1">SUMIF(Tot_cost!$H$11:$AB$11,AG$11, Tot_cost!$H22:$AB22)*AG$9</f>
        <v>347393.6747199425</v>
      </c>
      <c r="AH22" s="287">
        <f ca="1">SUMIF(Tot_cost!$H$11:$AB$11,AH$11, Tot_cost!$H22:$AB22)*AH$9</f>
        <v>602798.32824153639</v>
      </c>
      <c r="AI22" s="287">
        <f ca="1">SUMIF(Tot_cost!$H$11:$AB$11,AI$11, Tot_cost!$H22:$AB22)*AI$9</f>
        <v>602798.32824153639</v>
      </c>
      <c r="AJ22" s="287">
        <f ca="1">SUMIF(Tot_cost!$H$11:$AB$11,AJ$11, Tot_cost!$H22:$AB22)*AJ$9</f>
        <v>294085.74351596448</v>
      </c>
      <c r="AK22" s="287">
        <f ca="1">SUMIF(Tot_cost!$H$11:$AB$11,AK$11, Tot_cost!$H22:$AB22)*AK$9</f>
        <v>294085.74351596448</v>
      </c>
      <c r="AL22" s="287">
        <f ca="1">SUMIF(Tot_cost!$H$11:$AB$11,AL$11, Tot_cost!$H22:$AB22)*AL$9</f>
        <v>32621.951577683423</v>
      </c>
      <c r="AM22" s="287">
        <f ca="1">SUMIF(Tot_cost!$H$11:$AB$11,AM$11, Tot_cost!$H22:$AB22)*AM$9</f>
        <v>32621.951577683423</v>
      </c>
      <c r="AN22" s="287">
        <f>SUMIF(Tot_cost!$H$11:$AB$11,AN$11, Tot_cost!$H22:$AB22)*AN$9</f>
        <v>0</v>
      </c>
      <c r="AO22" s="287">
        <f>SUMIF(Tot_cost!$H$11:$AB$11,AO$11, Tot_cost!$H22:$AB22)*AO$9</f>
        <v>0</v>
      </c>
      <c r="AP22" s="287">
        <f>SUMIF(Tot_cost!$H$11:$AB$11,AP$11, Tot_cost!$H22:$AB22)*AP$9</f>
        <v>0</v>
      </c>
      <c r="AQ22" s="287">
        <f>SUMIF(Tot_cost!$H$11:$AB$11,AQ$11, Tot_cost!$H22:$AB22)*AQ$9</f>
        <v>0</v>
      </c>
      <c r="AR22" s="287">
        <f>SUMIF(Tot_cost!$H$11:$AB$11,AR$11, Tot_cost!$H22:$AB22)*AR$9</f>
        <v>0</v>
      </c>
      <c r="AS22" s="287">
        <f>SUMIF(Tot_cost!$H$11:$AB$11,AS$11, Tot_cost!$H22:$AB22)*AS$9</f>
        <v>0</v>
      </c>
      <c r="AU22" s="287">
        <f t="shared" ca="1" si="6"/>
        <v>2553799.3961102539</v>
      </c>
      <c r="AV22" s="131"/>
      <c r="AW22" s="131"/>
      <c r="AX22" s="131"/>
      <c r="AY22" s="131"/>
      <c r="AZ22" s="131"/>
      <c r="BA22" s="131"/>
      <c r="BB22" s="131"/>
      <c r="BC22" s="131"/>
      <c r="BD22" s="265"/>
      <c r="BE22" s="131"/>
    </row>
    <row r="23" spans="2:57">
      <c r="B23" s="220" t="str">
        <f t="shared" si="4"/>
        <v>Feeder works</v>
      </c>
      <c r="D23" t="s">
        <v>6</v>
      </c>
      <c r="E23" s="265" t="b">
        <f>IF(ISBLANK(D23), "", INDEX(Asset_groups!$F$7:$F$70, MATCH(D23, Asset_groups!$D$7:$D$70,0))="capex")</f>
        <v>1</v>
      </c>
      <c r="F23" s="12"/>
      <c r="G23" s="103"/>
      <c r="H23" s="288">
        <f>MBN_cost!H23+KRT_cost!H23+HTN_cost!H23+CRO_cost!H23+ART_cost!H23+STL_cost!H23+TRG_cost!H23</f>
        <v>371196.97767141293</v>
      </c>
      <c r="I23" s="285">
        <f ca="1">MBN_cost!I23+KRT_cost!I23+HTN_cost!I23+CRO_cost!I23+ART_cost!I23+STL_cost!I23+TRG_cost!I23</f>
        <v>144675.94429167206</v>
      </c>
      <c r="J23" s="286">
        <f>MBN_cost!J23+KRT_cost!J23+HTN_cost!J23+CRO_cost!J23+ART_cost!J23+STL_cost!J23+TRG_cost!J23</f>
        <v>0</v>
      </c>
      <c r="K23" s="285">
        <f>MBN_cost!K23+KRT_cost!K23+HTN_cost!K23+CRO_cost!K23+ART_cost!K23+STL_cost!K23+TRG_cost!K23</f>
        <v>1135426.0493478514</v>
      </c>
      <c r="L23" s="285">
        <f ca="1">MBN_cost!L23+KRT_cost!L23+HTN_cost!L23+CRO_cost!L23+ART_cost!L23+STL_cost!L23+TRG_cost!L23</f>
        <v>415614.40437271178</v>
      </c>
      <c r="M23" s="286">
        <f>MBN_cost!M23+KRT_cost!M23+HTN_cost!M23+CRO_cost!M23+ART_cost!M23+STL_cost!M23+TRG_cost!M23</f>
        <v>0</v>
      </c>
      <c r="N23" s="285">
        <f>MBN_cost!N23+KRT_cost!N23+HTN_cost!N23+CRO_cost!N23+ART_cost!N23+STL_cost!N23+TRG_cost!N23</f>
        <v>1091755.8166806262</v>
      </c>
      <c r="O23" s="285">
        <f ca="1">MBN_cost!O23+KRT_cost!O23+HTN_cost!O23+CRO_cost!O23+ART_cost!O23+STL_cost!O23+TRG_cost!O23</f>
        <v>437391.21739364031</v>
      </c>
      <c r="P23" s="286">
        <f>MBN_cost!P23+KRT_cost!P23+HTN_cost!P23+CRO_cost!P23+ART_cost!P23+STL_cost!P23+TRG_cost!P23</f>
        <v>0</v>
      </c>
      <c r="Q23" s="285">
        <f>MBN_cost!Q23+KRT_cost!Q23+HTN_cost!Q23+CRO_cost!Q23+ART_cost!Q23+STL_cost!Q23+TRG_cost!Q23</f>
        <v>436702.32667225052</v>
      </c>
      <c r="R23" s="285">
        <f ca="1">MBN_cost!R23+KRT_cost!R23+HTN_cost!R23+CRO_cost!R23+ART_cost!R23+STL_cost!R23+TRG_cost!R23</f>
        <v>135015.31260907525</v>
      </c>
      <c r="S23" s="286">
        <f>MBN_cost!S23+KRT_cost!S23+HTN_cost!S23+CRO_cost!S23+ART_cost!S23+STL_cost!S23+TRG_cost!S23</f>
        <v>0</v>
      </c>
      <c r="T23" s="285">
        <f>MBN_cost!T23+KRT_cost!T23+HTN_cost!T23+CRO_cost!T23+ART_cost!T23+STL_cost!T23+TRG_cost!T23</f>
        <v>0</v>
      </c>
      <c r="U23" s="285">
        <f>MBN_cost!U23+KRT_cost!U23+HTN_cost!U23+CRO_cost!U23+ART_cost!U23+STL_cost!U23+TRG_cost!U23</f>
        <v>0</v>
      </c>
      <c r="V23" s="286">
        <f>MBN_cost!V23+KRT_cost!V23+HTN_cost!V23+CRO_cost!V23+ART_cost!V23+STL_cost!V23+TRG_cost!V23</f>
        <v>0</v>
      </c>
      <c r="W23" s="285">
        <f>MBN_cost!W23+KRT_cost!W23+HTN_cost!W23+CRO_cost!W23+ART_cost!W23+STL_cost!W23+TRG_cost!W23</f>
        <v>0</v>
      </c>
      <c r="X23" s="285">
        <f>MBN_cost!X23+KRT_cost!X23+HTN_cost!X23+CRO_cost!X23+ART_cost!X23+STL_cost!X23+TRG_cost!X23</f>
        <v>0</v>
      </c>
      <c r="Y23" s="286">
        <f>MBN_cost!Y23+KRT_cost!Y23+HTN_cost!Y23+CRO_cost!Y23+ART_cost!Y23+STL_cost!Y23+TRG_cost!Y23</f>
        <v>0</v>
      </c>
      <c r="Z23" s="285">
        <f>MBN_cost!Z23+KRT_cost!Z23+HTN_cost!Z23+CRO_cost!Z23+ART_cost!Z23+STL_cost!Z23+TRG_cost!Z23</f>
        <v>0</v>
      </c>
      <c r="AA23" s="285">
        <f>MBN_cost!AA23+KRT_cost!AA23+HTN_cost!AA23+CRO_cost!AA23+ART_cost!AA23+STL_cost!AA23+TRG_cost!AA23</f>
        <v>0</v>
      </c>
      <c r="AB23" s="286">
        <f>MBN_cost!AB23+KRT_cost!AB23+HTN_cost!AB23+CRO_cost!AB23+ART_cost!AB23+STL_cost!AB23+TRG_cost!AB23</f>
        <v>0</v>
      </c>
      <c r="AC23" s="131"/>
      <c r="AF23" s="287">
        <f ca="1">SUMIF(Tot_cost!$H$11:$AB$11,AF$11, Tot_cost!$H23:$AB23)*AF$9</f>
        <v>257936.46098154248</v>
      </c>
      <c r="AG23" s="287">
        <f ca="1">SUMIF(Tot_cost!$H$11:$AB$11,AG$11, Tot_cost!$H23:$AB23)*AG$9</f>
        <v>257936.46098154248</v>
      </c>
      <c r="AH23" s="287">
        <f ca="1">SUMIF(Tot_cost!$H$11:$AB$11,AH$11, Tot_cost!$H23:$AB23)*AH$9</f>
        <v>775520.22686028155</v>
      </c>
      <c r="AI23" s="287">
        <f ca="1">SUMIF(Tot_cost!$H$11:$AB$11,AI$11, Tot_cost!$H23:$AB23)*AI$9</f>
        <v>775520.22686028155</v>
      </c>
      <c r="AJ23" s="287">
        <f ca="1">SUMIF(Tot_cost!$H$11:$AB$11,AJ$11, Tot_cost!$H23:$AB23)*AJ$9</f>
        <v>764573.51703713322</v>
      </c>
      <c r="AK23" s="287">
        <f ca="1">SUMIF(Tot_cost!$H$11:$AB$11,AK$11, Tot_cost!$H23:$AB23)*AK$9</f>
        <v>764573.51703713322</v>
      </c>
      <c r="AL23" s="287">
        <f ca="1">SUMIF(Tot_cost!$H$11:$AB$11,AL$11, Tot_cost!$H23:$AB23)*AL$9</f>
        <v>285858.81964066287</v>
      </c>
      <c r="AM23" s="287">
        <f ca="1">SUMIF(Tot_cost!$H$11:$AB$11,AM$11, Tot_cost!$H23:$AB23)*AM$9</f>
        <v>285858.81964066287</v>
      </c>
      <c r="AN23" s="287">
        <f>SUMIF(Tot_cost!$H$11:$AB$11,AN$11, Tot_cost!$H23:$AB23)*AN$9</f>
        <v>0</v>
      </c>
      <c r="AO23" s="287">
        <f>SUMIF(Tot_cost!$H$11:$AB$11,AO$11, Tot_cost!$H23:$AB23)*AO$9</f>
        <v>0</v>
      </c>
      <c r="AP23" s="287">
        <f>SUMIF(Tot_cost!$H$11:$AB$11,AP$11, Tot_cost!$H23:$AB23)*AP$9</f>
        <v>0</v>
      </c>
      <c r="AQ23" s="287">
        <f>SUMIF(Tot_cost!$H$11:$AB$11,AQ$11, Tot_cost!$H23:$AB23)*AQ$9</f>
        <v>0</v>
      </c>
      <c r="AR23" s="287">
        <f>SUMIF(Tot_cost!$H$11:$AB$11,AR$11, Tot_cost!$H23:$AB23)*AR$9</f>
        <v>0</v>
      </c>
      <c r="AS23" s="287">
        <f>SUMIF(Tot_cost!$H$11:$AB$11,AS$11, Tot_cost!$H23:$AB23)*AS$9</f>
        <v>0</v>
      </c>
      <c r="AU23" s="287">
        <f t="shared" ca="1" si="6"/>
        <v>4167778.0490392405</v>
      </c>
      <c r="AV23" s="131"/>
      <c r="AW23" s="131"/>
      <c r="AX23" s="131"/>
      <c r="AY23" s="131"/>
      <c r="AZ23" s="131"/>
      <c r="BA23" s="131"/>
      <c r="BB23" s="131"/>
      <c r="BC23" s="131"/>
      <c r="BD23" s="265"/>
      <c r="BE23" s="131"/>
    </row>
    <row r="24" spans="2:57">
      <c r="B24" s="220" t="str">
        <f t="shared" si="4"/>
        <v>Feeder works</v>
      </c>
      <c r="D24" t="s">
        <v>20</v>
      </c>
      <c r="E24" s="265" t="b">
        <f>IF(ISBLANK(D24), "", INDEX(Asset_groups!$F$7:$F$70, MATCH(D24, Asset_groups!$D$7:$D$70,0))="capex")</f>
        <v>1</v>
      </c>
      <c r="F24" s="12"/>
      <c r="G24" s="103"/>
      <c r="H24" s="288">
        <f>MBN_cost!H24+KRT_cost!H24+HTN_cost!H24+CRO_cost!H24+ART_cost!H24+STL_cost!H24+TRG_cost!H24</f>
        <v>9015.4244650089677</v>
      </c>
      <c r="I24" s="285">
        <f ca="1">MBN_cost!I24+KRT_cost!I24+HTN_cost!I24+CRO_cost!I24+ART_cost!I24+STL_cost!I24+TRG_cost!I24</f>
        <v>89761.733116010189</v>
      </c>
      <c r="J24" s="286">
        <f>MBN_cost!J24+KRT_cost!J24+HTN_cost!J24+CRO_cost!J24+ART_cost!J24+STL_cost!J24+TRG_cost!J24</f>
        <v>0</v>
      </c>
      <c r="K24" s="285">
        <f>MBN_cost!K24+KRT_cost!K24+HTN_cost!K24+CRO_cost!K24+ART_cost!K24+STL_cost!K24+TRG_cost!K24</f>
        <v>24587.521268206277</v>
      </c>
      <c r="L24" s="285">
        <f ca="1">MBN_cost!L24+KRT_cost!L24+HTN_cost!L24+CRO_cost!L24+ART_cost!L24+STL_cost!L24+TRG_cost!L24</f>
        <v>269139.13811517064</v>
      </c>
      <c r="M24" s="286">
        <f>MBN_cost!M24+KRT_cost!M24+HTN_cost!M24+CRO_cost!M24+ART_cost!M24+STL_cost!M24+TRG_cost!M24</f>
        <v>0</v>
      </c>
      <c r="N24" s="285">
        <f>MBN_cost!N24+KRT_cost!N24+HTN_cost!N24+CRO_cost!N24+ART_cost!N24+STL_cost!N24+TRG_cost!N24</f>
        <v>18235.744940586323</v>
      </c>
      <c r="O24" s="285">
        <f ca="1">MBN_cost!O24+KRT_cost!O24+HTN_cost!O24+CRO_cost!O24+ART_cost!O24+STL_cost!O24+TRG_cost!O24</f>
        <v>217450.61919774447</v>
      </c>
      <c r="P24" s="286">
        <f>MBN_cost!P24+KRT_cost!P24+HTN_cost!P24+CRO_cost!P24+ART_cost!P24+STL_cost!P24+TRG_cost!P24</f>
        <v>0</v>
      </c>
      <c r="Q24" s="285">
        <f>MBN_cost!Q24+KRT_cost!Q24+HTN_cost!Q24+CRO_cost!Q24+ART_cost!Q24+STL_cost!Q24+TRG_cost!Q24</f>
        <v>4097.9202113677129</v>
      </c>
      <c r="R24" s="285">
        <f ca="1">MBN_cost!R24+KRT_cost!R24+HTN_cost!R24+CRO_cost!R24+ART_cost!R24+STL_cost!R24+TRG_cost!R24</f>
        <v>38704.261015536962</v>
      </c>
      <c r="S24" s="286">
        <f>MBN_cost!S24+KRT_cost!S24+HTN_cost!S24+CRO_cost!S24+ART_cost!S24+STL_cost!S24+TRG_cost!S24</f>
        <v>0</v>
      </c>
      <c r="T24" s="285">
        <f>MBN_cost!T24+KRT_cost!T24+HTN_cost!T24+CRO_cost!T24+ART_cost!T24+STL_cost!T24+TRG_cost!T24</f>
        <v>0</v>
      </c>
      <c r="U24" s="285">
        <f>MBN_cost!U24+KRT_cost!U24+HTN_cost!U24+CRO_cost!U24+ART_cost!U24+STL_cost!U24+TRG_cost!U24</f>
        <v>0</v>
      </c>
      <c r="V24" s="286">
        <f>MBN_cost!V24+KRT_cost!V24+HTN_cost!V24+CRO_cost!V24+ART_cost!V24+STL_cost!V24+TRG_cost!V24</f>
        <v>0</v>
      </c>
      <c r="W24" s="285">
        <f>MBN_cost!W24+KRT_cost!W24+HTN_cost!W24+CRO_cost!W24+ART_cost!W24+STL_cost!W24+TRG_cost!W24</f>
        <v>0</v>
      </c>
      <c r="X24" s="285">
        <f>MBN_cost!X24+KRT_cost!X24+HTN_cost!X24+CRO_cost!X24+ART_cost!X24+STL_cost!X24+TRG_cost!X24</f>
        <v>0</v>
      </c>
      <c r="Y24" s="286">
        <f>MBN_cost!Y24+KRT_cost!Y24+HTN_cost!Y24+CRO_cost!Y24+ART_cost!Y24+STL_cost!Y24+TRG_cost!Y24</f>
        <v>0</v>
      </c>
      <c r="Z24" s="285">
        <f>MBN_cost!Z24+KRT_cost!Z24+HTN_cost!Z24+CRO_cost!Z24+ART_cost!Z24+STL_cost!Z24+TRG_cost!Z24</f>
        <v>0</v>
      </c>
      <c r="AA24" s="285">
        <f>MBN_cost!AA24+KRT_cost!AA24+HTN_cost!AA24+CRO_cost!AA24+ART_cost!AA24+STL_cost!AA24+TRG_cost!AA24</f>
        <v>0</v>
      </c>
      <c r="AB24" s="286">
        <f>MBN_cost!AB24+KRT_cost!AB24+HTN_cost!AB24+CRO_cost!AB24+ART_cost!AB24+STL_cost!AB24+TRG_cost!AB24</f>
        <v>0</v>
      </c>
      <c r="AC24" s="131"/>
      <c r="AE24" s="265"/>
      <c r="AF24" s="287">
        <f ca="1">SUMIF(Tot_cost!$H$11:$AB$11,AF$11, Tot_cost!$H24:$AB24)*AF$9</f>
        <v>49388.578790509579</v>
      </c>
      <c r="AG24" s="287">
        <f ca="1">SUMIF(Tot_cost!$H$11:$AB$11,AG$11, Tot_cost!$H24:$AB24)*AG$9</f>
        <v>49388.578790509579</v>
      </c>
      <c r="AH24" s="287">
        <f ca="1">SUMIF(Tot_cost!$H$11:$AB$11,AH$11, Tot_cost!$H24:$AB24)*AH$9</f>
        <v>146863.32969168847</v>
      </c>
      <c r="AI24" s="287">
        <f ca="1">SUMIF(Tot_cost!$H$11:$AB$11,AI$11, Tot_cost!$H24:$AB24)*AI$9</f>
        <v>146863.32969168847</v>
      </c>
      <c r="AJ24" s="287">
        <f ca="1">SUMIF(Tot_cost!$H$11:$AB$11,AJ$11, Tot_cost!$H24:$AB24)*AJ$9</f>
        <v>117843.1820691654</v>
      </c>
      <c r="AK24" s="287">
        <f ca="1">SUMIF(Tot_cost!$H$11:$AB$11,AK$11, Tot_cost!$H24:$AB24)*AK$9</f>
        <v>117843.1820691654</v>
      </c>
      <c r="AL24" s="287">
        <f ca="1">SUMIF(Tot_cost!$H$11:$AB$11,AL$11, Tot_cost!$H24:$AB24)*AL$9</f>
        <v>21401.090613452339</v>
      </c>
      <c r="AM24" s="287">
        <f ca="1">SUMIF(Tot_cost!$H$11:$AB$11,AM$11, Tot_cost!$H24:$AB24)*AM$9</f>
        <v>21401.090613452339</v>
      </c>
      <c r="AN24" s="287">
        <f>SUMIF(Tot_cost!$H$11:$AB$11,AN$11, Tot_cost!$H24:$AB24)*AN$9</f>
        <v>0</v>
      </c>
      <c r="AO24" s="287">
        <f>SUMIF(Tot_cost!$H$11:$AB$11,AO$11, Tot_cost!$H24:$AB24)*AO$9</f>
        <v>0</v>
      </c>
      <c r="AP24" s="287">
        <f>SUMIF(Tot_cost!$H$11:$AB$11,AP$11, Tot_cost!$H24:$AB24)*AP$9</f>
        <v>0</v>
      </c>
      <c r="AQ24" s="287">
        <f>SUMIF(Tot_cost!$H$11:$AB$11,AQ$11, Tot_cost!$H24:$AB24)*AQ$9</f>
        <v>0</v>
      </c>
      <c r="AR24" s="287">
        <f>SUMIF(Tot_cost!$H$11:$AB$11,AR$11, Tot_cost!$H24:$AB24)*AR$9</f>
        <v>0</v>
      </c>
      <c r="AS24" s="287">
        <f>SUMIF(Tot_cost!$H$11:$AB$11,AS$11, Tot_cost!$H24:$AB24)*AS$9</f>
        <v>0</v>
      </c>
      <c r="AT24" s="265"/>
      <c r="AU24" s="287">
        <f t="shared" ref="AU24" ca="1" si="7">SUM(AF24:AS24)</f>
        <v>670992.36232963158</v>
      </c>
      <c r="AV24" s="131"/>
      <c r="AW24" s="131"/>
      <c r="AX24" s="131"/>
      <c r="AY24" s="131"/>
      <c r="AZ24" s="131"/>
      <c r="BA24" s="131"/>
      <c r="BB24" s="131"/>
      <c r="BC24" s="131"/>
      <c r="BD24" s="265"/>
      <c r="BE24" s="131"/>
    </row>
    <row r="25" spans="2:57">
      <c r="B25" s="220" t="str">
        <f t="shared" si="4"/>
        <v>Feeder works</v>
      </c>
      <c r="D25" t="s">
        <v>105</v>
      </c>
      <c r="E25" t="b">
        <f>IF(ISBLANK(D25), "", INDEX(Asset_groups!$F$7:$F$70, MATCH(D25, Asset_groups!$D$7:$D$70,0))="capex")</f>
        <v>1</v>
      </c>
      <c r="F25" s="12"/>
      <c r="G25" s="103"/>
      <c r="H25" s="288">
        <f>MBN_cost!H25+KRT_cost!H25+HTN_cost!H25+CRO_cost!H25+ART_cost!H25+STL_cost!H25+TRG_cost!H25</f>
        <v>394259.58162594202</v>
      </c>
      <c r="I25" s="285">
        <f ca="1">MBN_cost!I25+KRT_cost!I25+HTN_cost!I25+CRO_cost!I25+ART_cost!I25+STL_cost!I25+TRG_cost!I25</f>
        <v>174383.47872118739</v>
      </c>
      <c r="J25" s="286">
        <f>MBN_cost!J25+KRT_cost!J25+HTN_cost!J25+CRO_cost!J25+ART_cost!J25+STL_cost!J25+TRG_cost!J25</f>
        <v>0</v>
      </c>
      <c r="K25" s="285">
        <f>MBN_cost!K25+KRT_cost!K25+HTN_cost!K25+CRO_cost!K25+ART_cost!K25+STL_cost!K25+TRG_cost!K25</f>
        <v>811048.28220193787</v>
      </c>
      <c r="L25" s="285">
        <f ca="1">MBN_cost!L25+KRT_cost!L25+HTN_cost!L25+CRO_cost!L25+ART_cost!L25+STL_cost!L25+TRG_cost!L25</f>
        <v>343889.41203493852</v>
      </c>
      <c r="M25" s="286">
        <f>MBN_cost!M25+KRT_cost!M25+HTN_cost!M25+CRO_cost!M25+ART_cost!M25+STL_cost!M25+TRG_cost!M25</f>
        <v>0</v>
      </c>
      <c r="N25" s="285">
        <f>MBN_cost!N25+KRT_cost!N25+HTN_cost!N25+CRO_cost!N25+ART_cost!N25+STL_cost!N25+TRG_cost!N25</f>
        <v>923693.87695220707</v>
      </c>
      <c r="O25" s="285">
        <f ca="1">MBN_cost!O25+KRT_cost!O25+HTN_cost!O25+CRO_cost!O25+ART_cost!O25+STL_cost!O25+TRG_cost!O25</f>
        <v>436084.19783254212</v>
      </c>
      <c r="P25" s="286">
        <f>MBN_cost!P25+KRT_cost!P25+HTN_cost!P25+CRO_cost!P25+ART_cost!P25+STL_cost!P25+TRG_cost!P25</f>
        <v>0</v>
      </c>
      <c r="Q25" s="285">
        <f>MBN_cost!Q25+KRT_cost!Q25+HTN_cost!Q25+CRO_cost!Q25+ART_cost!Q25+STL_cost!Q25+TRG_cost!Q25</f>
        <v>202762.07055048447</v>
      </c>
      <c r="R25" s="285">
        <f ca="1">MBN_cost!R25+KRT_cost!R25+HTN_cost!R25+CRO_cost!R25+ART_cost!R25+STL_cost!R25+TRG_cost!R25</f>
        <v>78105.881006189331</v>
      </c>
      <c r="S25" s="286">
        <f>MBN_cost!S25+KRT_cost!S25+HTN_cost!S25+CRO_cost!S25+ART_cost!S25+STL_cost!S25+TRG_cost!S25</f>
        <v>0</v>
      </c>
      <c r="T25" s="285">
        <f>MBN_cost!T25+KRT_cost!T25+HTN_cost!T25+CRO_cost!T25+ART_cost!T25+STL_cost!T25+TRG_cost!T25</f>
        <v>0</v>
      </c>
      <c r="U25" s="285">
        <f>MBN_cost!U25+KRT_cost!U25+HTN_cost!U25+CRO_cost!U25+ART_cost!U25+STL_cost!U25+TRG_cost!U25</f>
        <v>0</v>
      </c>
      <c r="V25" s="286">
        <f>MBN_cost!V25+KRT_cost!V25+HTN_cost!V25+CRO_cost!V25+ART_cost!V25+STL_cost!V25+TRG_cost!V25</f>
        <v>0</v>
      </c>
      <c r="W25" s="285">
        <f>MBN_cost!W25+KRT_cost!W25+HTN_cost!W25+CRO_cost!W25+ART_cost!W25+STL_cost!W25+TRG_cost!W25</f>
        <v>0</v>
      </c>
      <c r="X25" s="285">
        <f>MBN_cost!X25+KRT_cost!X25+HTN_cost!X25+CRO_cost!X25+ART_cost!X25+STL_cost!X25+TRG_cost!X25</f>
        <v>0</v>
      </c>
      <c r="Y25" s="286">
        <f>MBN_cost!Y25+KRT_cost!Y25+HTN_cost!Y25+CRO_cost!Y25+ART_cost!Y25+STL_cost!Y25+TRG_cost!Y25</f>
        <v>0</v>
      </c>
      <c r="Z25" s="285">
        <f>MBN_cost!Z25+KRT_cost!Z25+HTN_cost!Z25+CRO_cost!Z25+ART_cost!Z25+STL_cost!Z25+TRG_cost!Z25</f>
        <v>0</v>
      </c>
      <c r="AA25" s="285">
        <f>MBN_cost!AA25+KRT_cost!AA25+HTN_cost!AA25+CRO_cost!AA25+ART_cost!AA25+STL_cost!AA25+TRG_cost!AA25</f>
        <v>0</v>
      </c>
      <c r="AB25" s="286">
        <f>MBN_cost!AB25+KRT_cost!AB25+HTN_cost!AB25+CRO_cost!AB25+ART_cost!AB25+STL_cost!AB25+TRG_cost!AB25</f>
        <v>0</v>
      </c>
      <c r="AC25" s="131"/>
      <c r="AF25" s="287">
        <f ca="1">SUMIF(Tot_cost!$H$11:$AB$11,AF$11, Tot_cost!$H25:$AB25)*AF$9</f>
        <v>284321.53017356468</v>
      </c>
      <c r="AG25" s="287">
        <f ca="1">SUMIF(Tot_cost!$H$11:$AB$11,AG$11, Tot_cost!$H25:$AB25)*AG$9</f>
        <v>284321.53017356468</v>
      </c>
      <c r="AH25" s="287">
        <f ca="1">SUMIF(Tot_cost!$H$11:$AB$11,AH$11, Tot_cost!$H25:$AB25)*AH$9</f>
        <v>577468.84711843822</v>
      </c>
      <c r="AI25" s="287">
        <f ca="1">SUMIF(Tot_cost!$H$11:$AB$11,AI$11, Tot_cost!$H25:$AB25)*AI$9</f>
        <v>577468.84711843822</v>
      </c>
      <c r="AJ25" s="287">
        <f ca="1">SUMIF(Tot_cost!$H$11:$AB$11,AJ$11, Tot_cost!$H25:$AB25)*AJ$9</f>
        <v>679889.03739237459</v>
      </c>
      <c r="AK25" s="287">
        <f ca="1">SUMIF(Tot_cost!$H$11:$AB$11,AK$11, Tot_cost!$H25:$AB25)*AK$9</f>
        <v>679889.03739237459</v>
      </c>
      <c r="AL25" s="287">
        <f ca="1">SUMIF(Tot_cost!$H$11:$AB$11,AL$11, Tot_cost!$H25:$AB25)*AL$9</f>
        <v>140433.9757783369</v>
      </c>
      <c r="AM25" s="287">
        <f ca="1">SUMIF(Tot_cost!$H$11:$AB$11,AM$11, Tot_cost!$H25:$AB25)*AM$9</f>
        <v>140433.9757783369</v>
      </c>
      <c r="AN25" s="287">
        <f>SUMIF(Tot_cost!$H$11:$AB$11,AN$11, Tot_cost!$H25:$AB25)*AN$9</f>
        <v>0</v>
      </c>
      <c r="AO25" s="287">
        <f>SUMIF(Tot_cost!$H$11:$AB$11,AO$11, Tot_cost!$H25:$AB25)*AO$9</f>
        <v>0</v>
      </c>
      <c r="AP25" s="287">
        <f>SUMIF(Tot_cost!$H$11:$AB$11,AP$11, Tot_cost!$H25:$AB25)*AP$9</f>
        <v>0</v>
      </c>
      <c r="AQ25" s="287">
        <f>SUMIF(Tot_cost!$H$11:$AB$11,AQ$11, Tot_cost!$H25:$AB25)*AQ$9</f>
        <v>0</v>
      </c>
      <c r="AR25" s="287">
        <f>SUMIF(Tot_cost!$H$11:$AB$11,AR$11, Tot_cost!$H25:$AB25)*AR$9</f>
        <v>0</v>
      </c>
      <c r="AS25" s="287">
        <f>SUMIF(Tot_cost!$H$11:$AB$11,AS$11, Tot_cost!$H25:$AB25)*AS$9</f>
        <v>0</v>
      </c>
      <c r="AU25" s="287">
        <f t="shared" ca="1" si="6"/>
        <v>3364226.780925429</v>
      </c>
      <c r="AV25" s="131"/>
      <c r="AW25" s="131"/>
      <c r="AX25" s="131"/>
      <c r="AY25" s="131"/>
      <c r="AZ25" s="131"/>
      <c r="BA25" s="131"/>
      <c r="BB25" s="131"/>
      <c r="BC25" s="131"/>
      <c r="BD25" s="265"/>
      <c r="BE25" s="131"/>
    </row>
    <row r="26" spans="2:57">
      <c r="B26" s="220" t="str">
        <f t="shared" si="4"/>
        <v>Feeder works</v>
      </c>
      <c r="D26" t="s">
        <v>106</v>
      </c>
      <c r="E26" t="b">
        <f>IF(ISBLANK(D26), "", INDEX(Asset_groups!$F$7:$F$70, MATCH(D26, Asset_groups!$D$7:$D$70,0))="capex")</f>
        <v>1</v>
      </c>
      <c r="F26" s="12"/>
      <c r="G26" s="103"/>
      <c r="H26" s="288">
        <f>MBN_cost!H26+KRT_cost!H26+HTN_cost!H26+CRO_cost!H26+ART_cost!H26+STL_cost!H26+TRG_cost!H26</f>
        <v>13958.422692315415</v>
      </c>
      <c r="I26" s="285">
        <f ca="1">MBN_cost!I26+KRT_cost!I26+HTN_cost!I26+CRO_cost!I26+ART_cost!I26+STL_cost!I26+TRG_cost!I26</f>
        <v>8349.9537854597147</v>
      </c>
      <c r="J26" s="286">
        <f>MBN_cost!J26+KRT_cost!J26+HTN_cost!J26+CRO_cost!J26+ART_cost!J26+STL_cost!J26+TRG_cost!J26</f>
        <v>0</v>
      </c>
      <c r="K26" s="285">
        <f>MBN_cost!K26+KRT_cost!K26+HTN_cost!K26+CRO_cost!K26+ART_cost!K26+STL_cost!K26+TRG_cost!K26</f>
        <v>55833.690769261659</v>
      </c>
      <c r="L26" s="285">
        <f ca="1">MBN_cost!L26+KRT_cost!L26+HTN_cost!L26+CRO_cost!L26+ART_cost!L26+STL_cost!L26+TRG_cost!L26</f>
        <v>32308.517725349735</v>
      </c>
      <c r="M26" s="286">
        <f>MBN_cost!M26+KRT_cost!M26+HTN_cost!M26+CRO_cost!M26+ART_cost!M26+STL_cost!M26+TRG_cost!M26</f>
        <v>0</v>
      </c>
      <c r="N26" s="285">
        <f>MBN_cost!N26+KRT_cost!N26+HTN_cost!N26+CRO_cost!N26+ART_cost!N26+STL_cost!N26+TRG_cost!N26</f>
        <v>69792.113461577072</v>
      </c>
      <c r="O26" s="285">
        <f ca="1">MBN_cost!O26+KRT_cost!O26+HTN_cost!O26+CRO_cost!O26+ART_cost!O26+STL_cost!O26+TRG_cost!O26</f>
        <v>41876.885602955568</v>
      </c>
      <c r="P26" s="286">
        <f>MBN_cost!P26+KRT_cost!P26+HTN_cost!P26+CRO_cost!P26+ART_cost!P26+STL_cost!P26+TRG_cost!P26</f>
        <v>0</v>
      </c>
      <c r="Q26" s="285">
        <f>MBN_cost!Q26+KRT_cost!Q26+HTN_cost!Q26+CRO_cost!Q26+ART_cost!Q26+STL_cost!Q26+TRG_cost!Q26</f>
        <v>0</v>
      </c>
      <c r="R26" s="285">
        <f ca="1">MBN_cost!R26+KRT_cost!R26+HTN_cost!R26+CRO_cost!R26+ART_cost!R26+STL_cost!R26+TRG_cost!R26</f>
        <v>0</v>
      </c>
      <c r="S26" s="286">
        <f>MBN_cost!S26+KRT_cost!S26+HTN_cost!S26+CRO_cost!S26+ART_cost!S26+STL_cost!S26+TRG_cost!S26</f>
        <v>0</v>
      </c>
      <c r="T26" s="285">
        <f>MBN_cost!T26+KRT_cost!T26+HTN_cost!T26+CRO_cost!T26+ART_cost!T26+STL_cost!T26+TRG_cost!T26</f>
        <v>0</v>
      </c>
      <c r="U26" s="285">
        <f>MBN_cost!U26+KRT_cost!U26+HTN_cost!U26+CRO_cost!U26+ART_cost!U26+STL_cost!U26+TRG_cost!U26</f>
        <v>0</v>
      </c>
      <c r="V26" s="286">
        <f>MBN_cost!V26+KRT_cost!V26+HTN_cost!V26+CRO_cost!V26+ART_cost!V26+STL_cost!V26+TRG_cost!V26</f>
        <v>0</v>
      </c>
      <c r="W26" s="285">
        <f>MBN_cost!W26+KRT_cost!W26+HTN_cost!W26+CRO_cost!W26+ART_cost!W26+STL_cost!W26+TRG_cost!W26</f>
        <v>0</v>
      </c>
      <c r="X26" s="285">
        <f>MBN_cost!X26+KRT_cost!X26+HTN_cost!X26+CRO_cost!X26+ART_cost!X26+STL_cost!X26+TRG_cost!X26</f>
        <v>0</v>
      </c>
      <c r="Y26" s="286">
        <f>MBN_cost!Y26+KRT_cost!Y26+HTN_cost!Y26+CRO_cost!Y26+ART_cost!Y26+STL_cost!Y26+TRG_cost!Y26</f>
        <v>0</v>
      </c>
      <c r="Z26" s="285">
        <f>MBN_cost!Z26+KRT_cost!Z26+HTN_cost!Z26+CRO_cost!Z26+ART_cost!Z26+STL_cost!Z26+TRG_cost!Z26</f>
        <v>0</v>
      </c>
      <c r="AA26" s="285">
        <f>MBN_cost!AA26+KRT_cost!AA26+HTN_cost!AA26+CRO_cost!AA26+ART_cost!AA26+STL_cost!AA26+TRG_cost!AA26</f>
        <v>0</v>
      </c>
      <c r="AB26" s="286">
        <f>MBN_cost!AB26+KRT_cost!AB26+HTN_cost!AB26+CRO_cost!AB26+ART_cost!AB26+STL_cost!AB26+TRG_cost!AB26</f>
        <v>0</v>
      </c>
      <c r="AC26" s="131"/>
      <c r="AF26" s="287">
        <f ca="1">SUMIF(Tot_cost!$H$11:$AB$11,AF$11, Tot_cost!$H26:$AB26)*AF$9</f>
        <v>11154.188238887564</v>
      </c>
      <c r="AG26" s="287">
        <f ca="1">SUMIF(Tot_cost!$H$11:$AB$11,AG$11, Tot_cost!$H26:$AB26)*AG$9</f>
        <v>11154.188238887564</v>
      </c>
      <c r="AH26" s="287">
        <f ca="1">SUMIF(Tot_cost!$H$11:$AB$11,AH$11, Tot_cost!$H26:$AB26)*AH$9</f>
        <v>44071.104247305695</v>
      </c>
      <c r="AI26" s="287">
        <f ca="1">SUMIF(Tot_cost!$H$11:$AB$11,AI$11, Tot_cost!$H26:$AB26)*AI$9</f>
        <v>44071.104247305695</v>
      </c>
      <c r="AJ26" s="287">
        <f ca="1">SUMIF(Tot_cost!$H$11:$AB$11,AJ$11, Tot_cost!$H26:$AB26)*AJ$9</f>
        <v>55834.499532266316</v>
      </c>
      <c r="AK26" s="287">
        <f ca="1">SUMIF(Tot_cost!$H$11:$AB$11,AK$11, Tot_cost!$H26:$AB26)*AK$9</f>
        <v>55834.499532266316</v>
      </c>
      <c r="AL26" s="287">
        <f ca="1">SUMIF(Tot_cost!$H$11:$AB$11,AL$11, Tot_cost!$H26:$AB26)*AL$9</f>
        <v>0</v>
      </c>
      <c r="AM26" s="287">
        <f ca="1">SUMIF(Tot_cost!$H$11:$AB$11,AM$11, Tot_cost!$H26:$AB26)*AM$9</f>
        <v>0</v>
      </c>
      <c r="AN26" s="287">
        <f>SUMIF(Tot_cost!$H$11:$AB$11,AN$11, Tot_cost!$H26:$AB26)*AN$9</f>
        <v>0</v>
      </c>
      <c r="AO26" s="287">
        <f>SUMIF(Tot_cost!$H$11:$AB$11,AO$11, Tot_cost!$H26:$AB26)*AO$9</f>
        <v>0</v>
      </c>
      <c r="AP26" s="287">
        <f>SUMIF(Tot_cost!$H$11:$AB$11,AP$11, Tot_cost!$H26:$AB26)*AP$9</f>
        <v>0</v>
      </c>
      <c r="AQ26" s="287">
        <f>SUMIF(Tot_cost!$H$11:$AB$11,AQ$11, Tot_cost!$H26:$AB26)*AQ$9</f>
        <v>0</v>
      </c>
      <c r="AR26" s="287">
        <f>SUMIF(Tot_cost!$H$11:$AB$11,AR$11, Tot_cost!$H26:$AB26)*AR$9</f>
        <v>0</v>
      </c>
      <c r="AS26" s="287">
        <f>SUMIF(Tot_cost!$H$11:$AB$11,AS$11, Tot_cost!$H26:$AB26)*AS$9</f>
        <v>0</v>
      </c>
      <c r="AU26" s="287">
        <f t="shared" ca="1" si="6"/>
        <v>222119.58403691914</v>
      </c>
      <c r="AV26" s="131"/>
      <c r="AW26" s="131"/>
      <c r="AX26" s="131"/>
      <c r="AY26" s="131"/>
      <c r="AZ26" s="131"/>
      <c r="BA26" s="131"/>
      <c r="BB26" s="131"/>
      <c r="BC26" s="131"/>
      <c r="BD26" s="265"/>
      <c r="BE26" s="131"/>
    </row>
    <row r="27" spans="2:57">
      <c r="B27" s="220" t="str">
        <f t="shared" si="4"/>
        <v>Feeder works</v>
      </c>
      <c r="D27" t="s">
        <v>107</v>
      </c>
      <c r="E27" t="b">
        <f>IF(ISBLANK(D27), "", INDEX(Asset_groups!$F$7:$F$70, MATCH(D27, Asset_groups!$D$7:$D$70,0))="capex")</f>
        <v>1</v>
      </c>
      <c r="F27" s="12"/>
      <c r="G27" s="103"/>
      <c r="H27" s="288">
        <f>MBN_cost!H27+KRT_cost!H27+HTN_cost!H27+CRO_cost!H27+ART_cost!H27+STL_cost!H27+TRG_cost!H27</f>
        <v>291388.56522315642</v>
      </c>
      <c r="I27" s="285">
        <f ca="1">MBN_cost!I27+KRT_cost!I27+HTN_cost!I27+CRO_cost!I27+ART_cost!I27+STL_cost!I27+TRG_cost!I27</f>
        <v>204833.12996701858</v>
      </c>
      <c r="J27" s="286">
        <f>MBN_cost!J27+KRT_cost!J27+HTN_cost!J27+CRO_cost!J27+ART_cost!J27+STL_cost!J27+TRG_cost!J27</f>
        <v>0</v>
      </c>
      <c r="K27" s="285">
        <f>MBN_cost!K27+KRT_cost!K27+HTN_cost!K27+CRO_cost!K27+ART_cost!K27+STL_cost!K27+TRG_cost!K27</f>
        <v>145694.28261157821</v>
      </c>
      <c r="L27" s="285">
        <f ca="1">MBN_cost!L27+KRT_cost!L27+HTN_cost!L27+CRO_cost!L27+ART_cost!L27+STL_cost!L27+TRG_cost!L27</f>
        <v>98292.190115224876</v>
      </c>
      <c r="M27" s="286">
        <f>MBN_cost!M27+KRT_cost!M27+HTN_cost!M27+CRO_cost!M27+ART_cost!M27+STL_cost!M27+TRG_cost!M27</f>
        <v>0</v>
      </c>
      <c r="N27" s="285">
        <f>MBN_cost!N27+KRT_cost!N27+HTN_cost!N27+CRO_cost!N27+ART_cost!N27+STL_cost!N27+TRG_cost!N27</f>
        <v>437082.8478347346</v>
      </c>
      <c r="O27" s="285">
        <f ca="1">MBN_cost!O27+KRT_cost!O27+HTN_cost!O27+CRO_cost!O27+ART_cost!O27+STL_cost!O27+TRG_cost!O27</f>
        <v>328688.83830806043</v>
      </c>
      <c r="P27" s="286">
        <f>MBN_cost!P27+KRT_cost!P27+HTN_cost!P27+CRO_cost!P27+ART_cost!P27+STL_cost!P27+TRG_cost!P27</f>
        <v>0</v>
      </c>
      <c r="Q27" s="285">
        <f>MBN_cost!Q27+KRT_cost!Q27+HTN_cost!Q27+CRO_cost!Q27+ART_cost!Q27+STL_cost!Q27+TRG_cost!Q27</f>
        <v>145694.28261157821</v>
      </c>
      <c r="R27" s="285">
        <f ca="1">MBN_cost!R27+KRT_cost!R27+HTN_cost!R27+CRO_cost!R27+ART_cost!R27+STL_cost!R27+TRG_cost!R27</f>
        <v>81660.68634038647</v>
      </c>
      <c r="S27" s="286">
        <f>MBN_cost!S27+KRT_cost!S27+HTN_cost!S27+CRO_cost!S27+ART_cost!S27+STL_cost!S27+TRG_cost!S27</f>
        <v>0</v>
      </c>
      <c r="T27" s="285">
        <f>MBN_cost!T27+KRT_cost!T27+HTN_cost!T27+CRO_cost!T27+ART_cost!T27+STL_cost!T27+TRG_cost!T27</f>
        <v>0</v>
      </c>
      <c r="U27" s="285">
        <f>MBN_cost!U27+KRT_cost!U27+HTN_cost!U27+CRO_cost!U27+ART_cost!U27+STL_cost!U27+TRG_cost!U27</f>
        <v>0</v>
      </c>
      <c r="V27" s="286">
        <f>MBN_cost!V27+KRT_cost!V27+HTN_cost!V27+CRO_cost!V27+ART_cost!V27+STL_cost!V27+TRG_cost!V27</f>
        <v>0</v>
      </c>
      <c r="W27" s="285">
        <f>MBN_cost!W27+KRT_cost!W27+HTN_cost!W27+CRO_cost!W27+ART_cost!W27+STL_cost!W27+TRG_cost!W27</f>
        <v>0</v>
      </c>
      <c r="X27" s="285">
        <f>MBN_cost!X27+KRT_cost!X27+HTN_cost!X27+CRO_cost!X27+ART_cost!X27+STL_cost!X27+TRG_cost!X27</f>
        <v>0</v>
      </c>
      <c r="Y27" s="286">
        <f>MBN_cost!Y27+KRT_cost!Y27+HTN_cost!Y27+CRO_cost!Y27+ART_cost!Y27+STL_cost!Y27+TRG_cost!Y27</f>
        <v>0</v>
      </c>
      <c r="Z27" s="285">
        <f>MBN_cost!Z27+KRT_cost!Z27+HTN_cost!Z27+CRO_cost!Z27+ART_cost!Z27+STL_cost!Z27+TRG_cost!Z27</f>
        <v>0</v>
      </c>
      <c r="AA27" s="285">
        <f>MBN_cost!AA27+KRT_cost!AA27+HTN_cost!AA27+CRO_cost!AA27+ART_cost!AA27+STL_cost!AA27+TRG_cost!AA27</f>
        <v>0</v>
      </c>
      <c r="AB27" s="286">
        <f>MBN_cost!AB27+KRT_cost!AB27+HTN_cost!AB27+CRO_cost!AB27+ART_cost!AB27+STL_cost!AB27+TRG_cost!AB27</f>
        <v>0</v>
      </c>
      <c r="AC27" s="131"/>
      <c r="AF27" s="287">
        <f ca="1">SUMIF(Tot_cost!$H$11:$AB$11,AF$11, Tot_cost!$H27:$AB27)*AF$9</f>
        <v>248110.84759508749</v>
      </c>
      <c r="AG27" s="287">
        <f ca="1">SUMIF(Tot_cost!$H$11:$AB$11,AG$11, Tot_cost!$H27:$AB27)*AG$9</f>
        <v>248110.84759508749</v>
      </c>
      <c r="AH27" s="287">
        <f ca="1">SUMIF(Tot_cost!$H$11:$AB$11,AH$11, Tot_cost!$H27:$AB27)*AH$9</f>
        <v>121993.23636340155</v>
      </c>
      <c r="AI27" s="287">
        <f ca="1">SUMIF(Tot_cost!$H$11:$AB$11,AI$11, Tot_cost!$H27:$AB27)*AI$9</f>
        <v>121993.23636340155</v>
      </c>
      <c r="AJ27" s="287">
        <f ca="1">SUMIF(Tot_cost!$H$11:$AB$11,AJ$11, Tot_cost!$H27:$AB27)*AJ$9</f>
        <v>382885.84307139751</v>
      </c>
      <c r="AK27" s="287">
        <f ca="1">SUMIF(Tot_cost!$H$11:$AB$11,AK$11, Tot_cost!$H27:$AB27)*AK$9</f>
        <v>382885.84307139751</v>
      </c>
      <c r="AL27" s="287">
        <f ca="1">SUMIF(Tot_cost!$H$11:$AB$11,AL$11, Tot_cost!$H27:$AB27)*AL$9</f>
        <v>113677.48447598235</v>
      </c>
      <c r="AM27" s="287">
        <f ca="1">SUMIF(Tot_cost!$H$11:$AB$11,AM$11, Tot_cost!$H27:$AB27)*AM$9</f>
        <v>113677.48447598235</v>
      </c>
      <c r="AN27" s="287">
        <f>SUMIF(Tot_cost!$H$11:$AB$11,AN$11, Tot_cost!$H27:$AB27)*AN$9</f>
        <v>0</v>
      </c>
      <c r="AO27" s="287">
        <f>SUMIF(Tot_cost!$H$11:$AB$11,AO$11, Tot_cost!$H27:$AB27)*AO$9</f>
        <v>0</v>
      </c>
      <c r="AP27" s="287">
        <f>SUMIF(Tot_cost!$H$11:$AB$11,AP$11, Tot_cost!$H27:$AB27)*AP$9</f>
        <v>0</v>
      </c>
      <c r="AQ27" s="287">
        <f>SUMIF(Tot_cost!$H$11:$AB$11,AQ$11, Tot_cost!$H27:$AB27)*AQ$9</f>
        <v>0</v>
      </c>
      <c r="AR27" s="287">
        <f>SUMIF(Tot_cost!$H$11:$AB$11,AR$11, Tot_cost!$H27:$AB27)*AR$9</f>
        <v>0</v>
      </c>
      <c r="AS27" s="287">
        <f>SUMIF(Tot_cost!$H$11:$AB$11,AS$11, Tot_cost!$H27:$AB27)*AS$9</f>
        <v>0</v>
      </c>
      <c r="AU27" s="287">
        <f t="shared" ca="1" si="6"/>
        <v>1733334.8230117378</v>
      </c>
      <c r="AV27" s="131"/>
      <c r="AW27" s="131"/>
      <c r="AX27" s="131"/>
      <c r="AY27" s="131"/>
      <c r="AZ27" s="131"/>
      <c r="BA27" s="131"/>
      <c r="BB27" s="131"/>
      <c r="BC27" s="131"/>
      <c r="BD27" s="265"/>
      <c r="BE27" s="131"/>
    </row>
    <row r="28" spans="2:57">
      <c r="B28" s="220" t="str">
        <f t="shared" si="4"/>
        <v>Feeder works</v>
      </c>
      <c r="D28" t="s">
        <v>126</v>
      </c>
      <c r="E28" t="b">
        <f>IF(ISBLANK(D28), "", INDEX(Asset_groups!$F$7:$F$70, MATCH(D28, Asset_groups!$D$7:$D$70,0))="capex")</f>
        <v>1</v>
      </c>
      <c r="F28" s="12"/>
      <c r="G28" s="103"/>
      <c r="H28" s="288">
        <f>MBN_cost!H28+KRT_cost!H28+HTN_cost!H28+CRO_cost!H28+ART_cost!H28+STL_cost!H28+TRG_cost!H28</f>
        <v>772911.99999999639</v>
      </c>
      <c r="I28" s="285">
        <f ca="1">MBN_cost!I28+KRT_cost!I28+HTN_cost!I28+CRO_cost!I28+ART_cost!I28+STL_cost!I28+TRG_cost!I28</f>
        <v>0</v>
      </c>
      <c r="J28" s="286">
        <f>MBN_cost!J28+KRT_cost!J28+HTN_cost!J28+CRO_cost!J28+ART_cost!J28+STL_cost!J28+TRG_cost!J28</f>
        <v>0</v>
      </c>
      <c r="K28" s="285">
        <f>MBN_cost!K28+KRT_cost!K28+HTN_cost!K28+CRO_cost!K28+ART_cost!K28+STL_cost!K28+TRG_cost!K28</f>
        <v>1932279.9999999912</v>
      </c>
      <c r="L28" s="285">
        <f ca="1">MBN_cost!L28+KRT_cost!L28+HTN_cost!L28+CRO_cost!L28+ART_cost!L28+STL_cost!L28+TRG_cost!L28</f>
        <v>0</v>
      </c>
      <c r="M28" s="286">
        <f>MBN_cost!M28+KRT_cost!M28+HTN_cost!M28+CRO_cost!M28+ART_cost!M28+STL_cost!M28+TRG_cost!M28</f>
        <v>0</v>
      </c>
      <c r="N28" s="285">
        <f>MBN_cost!N28+KRT_cost!N28+HTN_cost!N28+CRO_cost!N28+ART_cost!N28+STL_cost!N28+TRG_cost!N28</f>
        <v>4637471.9999999786</v>
      </c>
      <c r="O28" s="285">
        <f ca="1">MBN_cost!O28+KRT_cost!O28+HTN_cost!O28+CRO_cost!O28+ART_cost!O28+STL_cost!O28+TRG_cost!O28</f>
        <v>0</v>
      </c>
      <c r="P28" s="286">
        <f>MBN_cost!P28+KRT_cost!P28+HTN_cost!P28+CRO_cost!P28+ART_cost!P28+STL_cost!P28+TRG_cost!P28</f>
        <v>0</v>
      </c>
      <c r="Q28" s="285">
        <f>MBN_cost!Q28+KRT_cost!Q28+HTN_cost!Q28+CRO_cost!Q28+ART_cost!Q28+STL_cost!Q28+TRG_cost!Q28</f>
        <v>1932279.9999999909</v>
      </c>
      <c r="R28" s="285">
        <f ca="1">MBN_cost!R28+KRT_cost!R28+HTN_cost!R28+CRO_cost!R28+ART_cost!R28+STL_cost!R28+TRG_cost!R28</f>
        <v>0</v>
      </c>
      <c r="S28" s="286">
        <f>MBN_cost!S28+KRT_cost!S28+HTN_cost!S28+CRO_cost!S28+ART_cost!S28+STL_cost!S28+TRG_cost!S28</f>
        <v>0</v>
      </c>
      <c r="T28" s="285">
        <f>MBN_cost!T28+KRT_cost!T28+HTN_cost!T28+CRO_cost!T28+ART_cost!T28+STL_cost!T28+TRG_cost!T28</f>
        <v>0</v>
      </c>
      <c r="U28" s="285">
        <f>MBN_cost!U28+KRT_cost!U28+HTN_cost!U28+CRO_cost!U28+ART_cost!U28+STL_cost!U28+TRG_cost!U28</f>
        <v>0</v>
      </c>
      <c r="V28" s="286">
        <f>MBN_cost!V28+KRT_cost!V28+HTN_cost!V28+CRO_cost!V28+ART_cost!V28+STL_cost!V28+TRG_cost!V28</f>
        <v>0</v>
      </c>
      <c r="W28" s="285">
        <f>MBN_cost!W28+KRT_cost!W28+HTN_cost!W28+CRO_cost!W28+ART_cost!W28+STL_cost!W28+TRG_cost!W28</f>
        <v>0</v>
      </c>
      <c r="X28" s="285">
        <f>MBN_cost!X28+KRT_cost!X28+HTN_cost!X28+CRO_cost!X28+ART_cost!X28+STL_cost!X28+TRG_cost!X28</f>
        <v>0</v>
      </c>
      <c r="Y28" s="286">
        <f>MBN_cost!Y28+KRT_cost!Y28+HTN_cost!Y28+CRO_cost!Y28+ART_cost!Y28+STL_cost!Y28+TRG_cost!Y28</f>
        <v>0</v>
      </c>
      <c r="Z28" s="285">
        <f>MBN_cost!Z28+KRT_cost!Z28+HTN_cost!Z28+CRO_cost!Z28+ART_cost!Z28+STL_cost!Z28+TRG_cost!Z28</f>
        <v>0</v>
      </c>
      <c r="AA28" s="285">
        <f>MBN_cost!AA28+KRT_cost!AA28+HTN_cost!AA28+CRO_cost!AA28+ART_cost!AA28+STL_cost!AA28+TRG_cost!AA28</f>
        <v>0</v>
      </c>
      <c r="AB28" s="286">
        <f>MBN_cost!AB28+KRT_cost!AB28+HTN_cost!AB28+CRO_cost!AB28+ART_cost!AB28+STL_cost!AB28+TRG_cost!AB28</f>
        <v>0</v>
      </c>
      <c r="AC28" s="131"/>
      <c r="AF28" s="287">
        <f ca="1">SUMIF(Tot_cost!$H$11:$AB$11,AF$11, Tot_cost!$H28:$AB28)*AF$9</f>
        <v>386455.9999999982</v>
      </c>
      <c r="AG28" s="287">
        <f ca="1">SUMIF(Tot_cost!$H$11:$AB$11,AG$11, Tot_cost!$H28:$AB28)*AG$9</f>
        <v>386455.9999999982</v>
      </c>
      <c r="AH28" s="287">
        <f ca="1">SUMIF(Tot_cost!$H$11:$AB$11,AH$11, Tot_cost!$H28:$AB28)*AH$9</f>
        <v>966139.99999999558</v>
      </c>
      <c r="AI28" s="287">
        <f ca="1">SUMIF(Tot_cost!$H$11:$AB$11,AI$11, Tot_cost!$H28:$AB28)*AI$9</f>
        <v>966139.99999999558</v>
      </c>
      <c r="AJ28" s="287">
        <f ca="1">SUMIF(Tot_cost!$H$11:$AB$11,AJ$11, Tot_cost!$H28:$AB28)*AJ$9</f>
        <v>2318735.9999999893</v>
      </c>
      <c r="AK28" s="287">
        <f ca="1">SUMIF(Tot_cost!$H$11:$AB$11,AK$11, Tot_cost!$H28:$AB28)*AK$9</f>
        <v>2318735.9999999893</v>
      </c>
      <c r="AL28" s="287">
        <f ca="1">SUMIF(Tot_cost!$H$11:$AB$11,AL$11, Tot_cost!$H28:$AB28)*AL$9</f>
        <v>966139.99999999546</v>
      </c>
      <c r="AM28" s="287">
        <f ca="1">SUMIF(Tot_cost!$H$11:$AB$11,AM$11, Tot_cost!$H28:$AB28)*AM$9</f>
        <v>966139.99999999546</v>
      </c>
      <c r="AN28" s="287">
        <f>SUMIF(Tot_cost!$H$11:$AB$11,AN$11, Tot_cost!$H28:$AB28)*AN$9</f>
        <v>0</v>
      </c>
      <c r="AO28" s="287">
        <f>SUMIF(Tot_cost!$H$11:$AB$11,AO$11, Tot_cost!$H28:$AB28)*AO$9</f>
        <v>0</v>
      </c>
      <c r="AP28" s="287">
        <f>SUMIF(Tot_cost!$H$11:$AB$11,AP$11, Tot_cost!$H28:$AB28)*AP$9</f>
        <v>0</v>
      </c>
      <c r="AQ28" s="287">
        <f>SUMIF(Tot_cost!$H$11:$AB$11,AQ$11, Tot_cost!$H28:$AB28)*AQ$9</f>
        <v>0</v>
      </c>
      <c r="AR28" s="287">
        <f>SUMIF(Tot_cost!$H$11:$AB$11,AR$11, Tot_cost!$H28:$AB28)*AR$9</f>
        <v>0</v>
      </c>
      <c r="AS28" s="287">
        <f>SUMIF(Tot_cost!$H$11:$AB$11,AS$11, Tot_cost!$H28:$AB28)*AS$9</f>
        <v>0</v>
      </c>
      <c r="AU28" s="287">
        <f t="shared" ca="1" si="6"/>
        <v>9274943.9999999572</v>
      </c>
      <c r="AV28" s="131"/>
      <c r="AW28" s="131"/>
      <c r="AX28" s="131"/>
      <c r="AY28" s="131"/>
      <c r="AZ28" s="131"/>
      <c r="BA28" s="131"/>
      <c r="BB28" s="131"/>
      <c r="BC28" s="131"/>
      <c r="BD28" s="265"/>
      <c r="BE28" s="131"/>
    </row>
    <row r="29" spans="2:57">
      <c r="B29" s="220" t="str">
        <f t="shared" si="4"/>
        <v>Feeder works</v>
      </c>
      <c r="D29" t="s">
        <v>137</v>
      </c>
      <c r="E29" t="b">
        <f>IF(ISBLANK(D29), "", INDEX(Asset_groups!$F$7:$F$70, MATCH(D29, Asset_groups!$D$7:$D$70,0))="capex")</f>
        <v>1</v>
      </c>
      <c r="F29" s="12"/>
      <c r="G29" s="103"/>
      <c r="H29" s="288">
        <f>MBN_cost!H29+KRT_cost!H29+HTN_cost!H29+CRO_cost!H29+ART_cost!H29+STL_cost!H29+TRG_cost!H29</f>
        <v>615254.56445327238</v>
      </c>
      <c r="I29" s="285">
        <f ca="1">MBN_cost!I29+KRT_cost!I29+HTN_cost!I29+CRO_cost!I29+ART_cost!I29+STL_cost!I29+TRG_cost!I29</f>
        <v>0</v>
      </c>
      <c r="J29" s="286">
        <f>MBN_cost!J29+KRT_cost!J29+HTN_cost!J29+CRO_cost!J29+ART_cost!J29+STL_cost!J29+TRG_cost!J29</f>
        <v>0</v>
      </c>
      <c r="K29" s="285">
        <f>MBN_cost!K29+KRT_cost!K29+HTN_cost!K29+CRO_cost!K29+ART_cost!K29+STL_cost!K29+TRG_cost!K29</f>
        <v>421500.3645978219</v>
      </c>
      <c r="L29" s="285">
        <f ca="1">MBN_cost!L29+KRT_cost!L29+HTN_cost!L29+CRO_cost!L29+ART_cost!L29+STL_cost!L29+TRG_cost!L29</f>
        <v>0</v>
      </c>
      <c r="M29" s="286">
        <f>MBN_cost!M29+KRT_cost!M29+HTN_cost!M29+CRO_cost!M29+ART_cost!M29+STL_cost!M29+TRG_cost!M29</f>
        <v>0</v>
      </c>
      <c r="N29" s="285">
        <f>MBN_cost!N29+KRT_cost!N29+HTN_cost!N29+CRO_cost!N29+ART_cost!N29+STL_cost!N29+TRG_cost!N29</f>
        <v>2130446.3992877817</v>
      </c>
      <c r="O29" s="285">
        <f ca="1">MBN_cost!O29+KRT_cost!O29+HTN_cost!O29+CRO_cost!O29+ART_cost!O29+STL_cost!O29+TRG_cost!O29</f>
        <v>0</v>
      </c>
      <c r="P29" s="286">
        <f>MBN_cost!P29+KRT_cost!P29+HTN_cost!P29+CRO_cost!P29+ART_cost!P29+STL_cost!P29+TRG_cost!P29</f>
        <v>0</v>
      </c>
      <c r="Q29" s="285">
        <f>MBN_cost!Q29+KRT_cost!Q29+HTN_cost!Q29+CRO_cost!Q29+ART_cost!Q29+STL_cost!Q29+TRG_cost!Q29</f>
        <v>501806.38164317311</v>
      </c>
      <c r="R29" s="285">
        <f ca="1">MBN_cost!R29+KRT_cost!R29+HTN_cost!R29+CRO_cost!R29+ART_cost!R29+STL_cost!R29+TRG_cost!R29</f>
        <v>0</v>
      </c>
      <c r="S29" s="286">
        <f>MBN_cost!S29+KRT_cost!S29+HTN_cost!S29+CRO_cost!S29+ART_cost!S29+STL_cost!S29+TRG_cost!S29</f>
        <v>0</v>
      </c>
      <c r="T29" s="285">
        <f>MBN_cost!T29+KRT_cost!T29+HTN_cost!T29+CRO_cost!T29+ART_cost!T29+STL_cost!T29+TRG_cost!T29</f>
        <v>0</v>
      </c>
      <c r="U29" s="285">
        <f>MBN_cost!U29+KRT_cost!U29+HTN_cost!U29+CRO_cost!U29+ART_cost!U29+STL_cost!U29+TRG_cost!U29</f>
        <v>0</v>
      </c>
      <c r="V29" s="286">
        <f>MBN_cost!V29+KRT_cost!V29+HTN_cost!V29+CRO_cost!V29+ART_cost!V29+STL_cost!V29+TRG_cost!V29</f>
        <v>0</v>
      </c>
      <c r="W29" s="285">
        <f>MBN_cost!W29+KRT_cost!W29+HTN_cost!W29+CRO_cost!W29+ART_cost!W29+STL_cost!W29+TRG_cost!W29</f>
        <v>0</v>
      </c>
      <c r="X29" s="285">
        <f>MBN_cost!X29+KRT_cost!X29+HTN_cost!X29+CRO_cost!X29+ART_cost!X29+STL_cost!X29+TRG_cost!X29</f>
        <v>0</v>
      </c>
      <c r="Y29" s="286">
        <f>MBN_cost!Y29+KRT_cost!Y29+HTN_cost!Y29+CRO_cost!Y29+ART_cost!Y29+STL_cost!Y29+TRG_cost!Y29</f>
        <v>0</v>
      </c>
      <c r="Z29" s="285">
        <f>MBN_cost!Z29+KRT_cost!Z29+HTN_cost!Z29+CRO_cost!Z29+ART_cost!Z29+STL_cost!Z29+TRG_cost!Z29</f>
        <v>0</v>
      </c>
      <c r="AA29" s="285">
        <f>MBN_cost!AA29+KRT_cost!AA29+HTN_cost!AA29+CRO_cost!AA29+ART_cost!AA29+STL_cost!AA29+TRG_cost!AA29</f>
        <v>0</v>
      </c>
      <c r="AB29" s="286">
        <f>MBN_cost!AB29+KRT_cost!AB29+HTN_cost!AB29+CRO_cost!AB29+ART_cost!AB29+STL_cost!AB29+TRG_cost!AB29</f>
        <v>0</v>
      </c>
      <c r="AC29" s="131"/>
      <c r="AF29" s="287">
        <f ca="1">SUMIF(Tot_cost!$H$11:$AB$11,AF$11, Tot_cost!$H29:$AB29)*AF$9</f>
        <v>307627.28222663619</v>
      </c>
      <c r="AG29" s="287">
        <f ca="1">SUMIF(Tot_cost!$H$11:$AB$11,AG$11, Tot_cost!$H29:$AB29)*AG$9</f>
        <v>307627.28222663619</v>
      </c>
      <c r="AH29" s="287">
        <f ca="1">SUMIF(Tot_cost!$H$11:$AB$11,AH$11, Tot_cost!$H29:$AB29)*AH$9</f>
        <v>210750.18229891095</v>
      </c>
      <c r="AI29" s="287">
        <f ca="1">SUMIF(Tot_cost!$H$11:$AB$11,AI$11, Tot_cost!$H29:$AB29)*AI$9</f>
        <v>210750.18229891095</v>
      </c>
      <c r="AJ29" s="287">
        <f ca="1">SUMIF(Tot_cost!$H$11:$AB$11,AJ$11, Tot_cost!$H29:$AB29)*AJ$9</f>
        <v>1065223.1996438908</v>
      </c>
      <c r="AK29" s="287">
        <f ca="1">SUMIF(Tot_cost!$H$11:$AB$11,AK$11, Tot_cost!$H29:$AB29)*AK$9</f>
        <v>1065223.1996438908</v>
      </c>
      <c r="AL29" s="287">
        <f ca="1">SUMIF(Tot_cost!$H$11:$AB$11,AL$11, Tot_cost!$H29:$AB29)*AL$9</f>
        <v>250903.19082158656</v>
      </c>
      <c r="AM29" s="287">
        <f ca="1">SUMIF(Tot_cost!$H$11:$AB$11,AM$11, Tot_cost!$H29:$AB29)*AM$9</f>
        <v>250903.19082158656</v>
      </c>
      <c r="AN29" s="287">
        <f>SUMIF(Tot_cost!$H$11:$AB$11,AN$11, Tot_cost!$H29:$AB29)*AN$9</f>
        <v>0</v>
      </c>
      <c r="AO29" s="287">
        <f>SUMIF(Tot_cost!$H$11:$AB$11,AO$11, Tot_cost!$H29:$AB29)*AO$9</f>
        <v>0</v>
      </c>
      <c r="AP29" s="287">
        <f>SUMIF(Tot_cost!$H$11:$AB$11,AP$11, Tot_cost!$H29:$AB29)*AP$9</f>
        <v>0</v>
      </c>
      <c r="AQ29" s="287">
        <f>SUMIF(Tot_cost!$H$11:$AB$11,AQ$11, Tot_cost!$H29:$AB29)*AQ$9</f>
        <v>0</v>
      </c>
      <c r="AR29" s="287">
        <f>SUMIF(Tot_cost!$H$11:$AB$11,AR$11, Tot_cost!$H29:$AB29)*AR$9</f>
        <v>0</v>
      </c>
      <c r="AS29" s="287">
        <f>SUMIF(Tot_cost!$H$11:$AB$11,AS$11, Tot_cost!$H29:$AB29)*AS$9</f>
        <v>0</v>
      </c>
      <c r="AU29" s="287">
        <f t="shared" ca="1" si="6"/>
        <v>3669007.7099820492</v>
      </c>
      <c r="AV29" s="131"/>
      <c r="AW29" s="131"/>
      <c r="AX29" s="131"/>
      <c r="AY29" s="131"/>
      <c r="AZ29" s="131"/>
      <c r="BA29" s="131"/>
      <c r="BB29" s="131"/>
      <c r="BC29" s="131"/>
      <c r="BD29" s="265"/>
      <c r="BE29" s="131"/>
    </row>
    <row r="30" spans="2:57" s="265" customFormat="1">
      <c r="B30" s="220" t="str">
        <f t="shared" si="4"/>
        <v>Feeder works</v>
      </c>
      <c r="D30" s="265" t="s">
        <v>165</v>
      </c>
      <c r="E30" s="265" t="b">
        <f>IF(ISBLANK(D30), "", INDEX(Asset_groups!$F$7:$F$70, MATCH(D30, Asset_groups!$D$7:$D$70,0))="capex")</f>
        <v>1</v>
      </c>
      <c r="F30" s="12"/>
      <c r="G30" s="103"/>
      <c r="H30" s="288">
        <f>MBN_cost!H30+KRT_cost!H30+HTN_cost!H30+CRO_cost!H30+ART_cost!H30+STL_cost!H30+TRG_cost!H30</f>
        <v>5025.1926868455157</v>
      </c>
      <c r="I30" s="285">
        <f ca="1">MBN_cost!I30+KRT_cost!I30+HTN_cost!I30+CRO_cost!I30+ART_cost!I30+STL_cost!I30+TRG_cost!I30</f>
        <v>11282.899414023626</v>
      </c>
      <c r="J30" s="286">
        <f>MBN_cost!J30+KRT_cost!J30+HTN_cost!J30+CRO_cost!J30+ART_cost!J30+STL_cost!J30+TRG_cost!J30</f>
        <v>0</v>
      </c>
      <c r="K30" s="285">
        <f>MBN_cost!K30+KRT_cost!K30+HTN_cost!K30+CRO_cost!K30+ART_cost!K30+STL_cost!K30+TRG_cost!K30</f>
        <v>11055.423911060134</v>
      </c>
      <c r="L30" s="285">
        <f ca="1">MBN_cost!L30+KRT_cost!L30+HTN_cost!L30+CRO_cost!L30+ART_cost!L30+STL_cost!L30+TRG_cost!L30</f>
        <v>23336.043140660462</v>
      </c>
      <c r="M30" s="286">
        <f>MBN_cost!M30+KRT_cost!M30+HTN_cost!M30+CRO_cost!M30+ART_cost!M30+STL_cost!M30+TRG_cost!M30</f>
        <v>0</v>
      </c>
      <c r="N30" s="285">
        <f>MBN_cost!N30+KRT_cost!N30+HTN_cost!N30+CRO_cost!N30+ART_cost!N30+STL_cost!N30+TRG_cost!N30</f>
        <v>18090.693672643854</v>
      </c>
      <c r="O30" s="285">
        <f ca="1">MBN_cost!O30+KRT_cost!O30+HTN_cost!O30+CRO_cost!O30+ART_cost!O30+STL_cost!O30+TRG_cost!O30</f>
        <v>41560.946289615436</v>
      </c>
      <c r="P30" s="286">
        <f>MBN_cost!P30+KRT_cost!P30+HTN_cost!P30+CRO_cost!P30+ART_cost!P30+STL_cost!P30+TRG_cost!P30</f>
        <v>0</v>
      </c>
      <c r="Q30" s="285">
        <f>MBN_cost!Q30+KRT_cost!Q30+HTN_cost!Q30+CRO_cost!Q30+ART_cost!Q30+STL_cost!Q30+TRG_cost!Q30</f>
        <v>10050.385373691031</v>
      </c>
      <c r="R30" s="285">
        <f ca="1">MBN_cost!R30+KRT_cost!R30+HTN_cost!R30+CRO_cost!R30+ART_cost!R30+STL_cost!R30+TRG_cost!R30</f>
        <v>17902.852011591986</v>
      </c>
      <c r="S30" s="286">
        <f>MBN_cost!S30+KRT_cost!S30+HTN_cost!S30+CRO_cost!S30+ART_cost!S30+STL_cost!S30+TRG_cost!S30</f>
        <v>0</v>
      </c>
      <c r="T30" s="285">
        <f>MBN_cost!T30+KRT_cost!T30+HTN_cost!T30+CRO_cost!T30+ART_cost!T30+STL_cost!T30+TRG_cost!T30</f>
        <v>0</v>
      </c>
      <c r="U30" s="285">
        <f>MBN_cost!U30+KRT_cost!U30+HTN_cost!U30+CRO_cost!U30+ART_cost!U30+STL_cost!U30+TRG_cost!U30</f>
        <v>0</v>
      </c>
      <c r="V30" s="286">
        <f>MBN_cost!V30+KRT_cost!V30+HTN_cost!V30+CRO_cost!V30+ART_cost!V30+STL_cost!V30+TRG_cost!V30</f>
        <v>0</v>
      </c>
      <c r="W30" s="285">
        <f>MBN_cost!W30+KRT_cost!W30+HTN_cost!W30+CRO_cost!W30+ART_cost!W30+STL_cost!W30+TRG_cost!W30</f>
        <v>0</v>
      </c>
      <c r="X30" s="285">
        <f>MBN_cost!X30+KRT_cost!X30+HTN_cost!X30+CRO_cost!X30+ART_cost!X30+STL_cost!X30+TRG_cost!X30</f>
        <v>0</v>
      </c>
      <c r="Y30" s="286">
        <f>MBN_cost!Y30+KRT_cost!Y30+HTN_cost!Y30+CRO_cost!Y30+ART_cost!Y30+STL_cost!Y30+TRG_cost!Y30</f>
        <v>0</v>
      </c>
      <c r="Z30" s="285">
        <f>MBN_cost!Z30+KRT_cost!Z30+HTN_cost!Z30+CRO_cost!Z30+ART_cost!Z30+STL_cost!Z30+TRG_cost!Z30</f>
        <v>0</v>
      </c>
      <c r="AA30" s="285">
        <f>MBN_cost!AA30+KRT_cost!AA30+HTN_cost!AA30+CRO_cost!AA30+ART_cost!AA30+STL_cost!AA30+TRG_cost!AA30</f>
        <v>0</v>
      </c>
      <c r="AB30" s="286">
        <f>MBN_cost!AB30+KRT_cost!AB30+HTN_cost!AB30+CRO_cost!AB30+ART_cost!AB30+STL_cost!AB30+TRG_cost!AB30</f>
        <v>0</v>
      </c>
      <c r="AC30" s="131"/>
      <c r="AF30" s="287">
        <f ca="1">SUMIF(Tot_cost!$H$11:$AB$11,AF$11, Tot_cost!$H30:$AB30)*AF$9</f>
        <v>8154.046050434571</v>
      </c>
      <c r="AG30" s="287">
        <f ca="1">SUMIF(Tot_cost!$H$11:$AB$11,AG$11, Tot_cost!$H30:$AB30)*AG$9</f>
        <v>8154.046050434571</v>
      </c>
      <c r="AH30" s="287">
        <f ca="1">SUMIF(Tot_cost!$H$11:$AB$11,AH$11, Tot_cost!$H30:$AB30)*AH$9</f>
        <v>17195.733525860298</v>
      </c>
      <c r="AI30" s="287">
        <f ca="1">SUMIF(Tot_cost!$H$11:$AB$11,AI$11, Tot_cost!$H30:$AB30)*AI$9</f>
        <v>17195.733525860298</v>
      </c>
      <c r="AJ30" s="287">
        <f ca="1">SUMIF(Tot_cost!$H$11:$AB$11,AJ$11, Tot_cost!$H30:$AB30)*AJ$9</f>
        <v>29825.819981129644</v>
      </c>
      <c r="AK30" s="287">
        <f ca="1">SUMIF(Tot_cost!$H$11:$AB$11,AK$11, Tot_cost!$H30:$AB30)*AK$9</f>
        <v>29825.819981129644</v>
      </c>
      <c r="AL30" s="287">
        <f ca="1">SUMIF(Tot_cost!$H$11:$AB$11,AL$11, Tot_cost!$H30:$AB30)*AL$9</f>
        <v>13976.618692641508</v>
      </c>
      <c r="AM30" s="287">
        <f ca="1">SUMIF(Tot_cost!$H$11:$AB$11,AM$11, Tot_cost!$H30:$AB30)*AM$9</f>
        <v>13976.618692641508</v>
      </c>
      <c r="AN30" s="287">
        <f>SUMIF(Tot_cost!$H$11:$AB$11,AN$11, Tot_cost!$H30:$AB30)*AN$9</f>
        <v>0</v>
      </c>
      <c r="AO30" s="287">
        <f>SUMIF(Tot_cost!$H$11:$AB$11,AO$11, Tot_cost!$H30:$AB30)*AO$9</f>
        <v>0</v>
      </c>
      <c r="AP30" s="287">
        <f>SUMIF(Tot_cost!$H$11:$AB$11,AP$11, Tot_cost!$H30:$AB30)*AP$9</f>
        <v>0</v>
      </c>
      <c r="AQ30" s="287">
        <f>SUMIF(Tot_cost!$H$11:$AB$11,AQ$11, Tot_cost!$H30:$AB30)*AQ$9</f>
        <v>0</v>
      </c>
      <c r="AR30" s="287">
        <f>SUMIF(Tot_cost!$H$11:$AB$11,AR$11, Tot_cost!$H30:$AB30)*AR$9</f>
        <v>0</v>
      </c>
      <c r="AS30" s="287">
        <f>SUMIF(Tot_cost!$H$11:$AB$11,AS$11, Tot_cost!$H30:$AB30)*AS$9</f>
        <v>0</v>
      </c>
      <c r="AU30" s="287">
        <f ca="1">SUM(AF30:AS30)</f>
        <v>138304.43650013205</v>
      </c>
      <c r="AV30" s="131"/>
      <c r="AW30" s="131"/>
      <c r="AX30" s="131"/>
      <c r="AY30" s="131"/>
      <c r="AZ30" s="131"/>
      <c r="BA30" s="131"/>
      <c r="BB30" s="131"/>
      <c r="BC30" s="131"/>
      <c r="BE30" s="131"/>
    </row>
    <row r="31" spans="2:57">
      <c r="B31" s="220" t="str">
        <f t="shared" si="4"/>
        <v>Feeder works</v>
      </c>
      <c r="D31" s="267" t="s">
        <v>179</v>
      </c>
      <c r="E31" t="b">
        <f>IF(ISBLANK(D31), "", INDEX(Asset_groups!$F$7:$F$70, MATCH(D31, Asset_groups!$D$7:$D$70,0))="capex")</f>
        <v>1</v>
      </c>
      <c r="F31" s="12"/>
      <c r="G31" s="103"/>
      <c r="H31" s="288">
        <f>MBN_cost!H31+KRT_cost!H31+HTN_cost!H31+CRO_cost!H31+ART_cost!H31+STL_cost!H31+TRG_cost!H31</f>
        <v>24346.744850257252</v>
      </c>
      <c r="I31" s="285">
        <f ca="1">MBN_cost!I31+KRT_cost!I31+HTN_cost!I31+CRO_cost!I31+ART_cost!I31+STL_cost!I31+TRG_cost!I31</f>
        <v>38488.218268633878</v>
      </c>
      <c r="J31" s="286">
        <f>MBN_cost!J31+KRT_cost!J31+HTN_cost!J31+CRO_cost!J31+ART_cost!J31+STL_cost!J31+TRG_cost!J31</f>
        <v>9442.2124685891995</v>
      </c>
      <c r="K31" s="285">
        <f>MBN_cost!K31+KRT_cost!K31+HTN_cost!K31+CRO_cost!K31+ART_cost!K31+STL_cost!K31+TRG_cost!K31</f>
        <v>121733.72425128626</v>
      </c>
      <c r="L31" s="285">
        <f ca="1">MBN_cost!L31+KRT_cost!L31+HTN_cost!L31+CRO_cost!L31+ART_cost!L31+STL_cost!L31+TRG_cost!L31</f>
        <v>187318.95407100473</v>
      </c>
      <c r="M31" s="286">
        <f>MBN_cost!M31+KRT_cost!M31+HTN_cost!M31+CRO_cost!M31+ART_cost!M31+STL_cost!M31+TRG_cost!M31</f>
        <v>47211.062342945996</v>
      </c>
      <c r="N31" s="285">
        <f>MBN_cost!N31+KRT_cost!N31+HTN_cost!N31+CRO_cost!N31+ART_cost!N31+STL_cost!N31+TRG_cost!N31</f>
        <v>194773.95880205801</v>
      </c>
      <c r="O31" s="285">
        <f ca="1">MBN_cost!O31+KRT_cost!O31+HTN_cost!O31+CRO_cost!O31+ART_cost!O31+STL_cost!O31+TRG_cost!O31</f>
        <v>310599.75009880913</v>
      </c>
      <c r="P31" s="286">
        <f>MBN_cost!P31+KRT_cost!P31+HTN_cost!P31+CRO_cost!P31+ART_cost!P31+STL_cost!P31+TRG_cost!P31</f>
        <v>75537.699748713596</v>
      </c>
      <c r="Q31" s="285">
        <f>MBN_cost!Q31+KRT_cost!Q31+HTN_cost!Q31+CRO_cost!Q31+ART_cost!Q31+STL_cost!Q31+TRG_cost!Q31</f>
        <v>243467.44850257252</v>
      </c>
      <c r="R31" s="285">
        <f ca="1">MBN_cost!R31+KRT_cost!R31+HTN_cost!R31+CRO_cost!R31+ART_cost!R31+STL_cost!R31+TRG_cost!R31</f>
        <v>326877.54829111794</v>
      </c>
      <c r="S31" s="286">
        <f>MBN_cost!S31+KRT_cost!S31+HTN_cost!S31+CRO_cost!S31+ART_cost!S31+STL_cost!S31+TRG_cost!S31</f>
        <v>94422.124685892006</v>
      </c>
      <c r="T31" s="285">
        <f>MBN_cost!T31+KRT_cost!T31+HTN_cost!T31+CRO_cost!T31+ART_cost!T31+STL_cost!T31+TRG_cost!T31</f>
        <v>0</v>
      </c>
      <c r="U31" s="285">
        <f>MBN_cost!U31+KRT_cost!U31+HTN_cost!U31+CRO_cost!U31+ART_cost!U31+STL_cost!U31+TRG_cost!U31</f>
        <v>0</v>
      </c>
      <c r="V31" s="286">
        <f>MBN_cost!V31+KRT_cost!V31+HTN_cost!V31+CRO_cost!V31+ART_cost!V31+STL_cost!V31+TRG_cost!V31</f>
        <v>0</v>
      </c>
      <c r="W31" s="285">
        <f>MBN_cost!W31+KRT_cost!W31+HTN_cost!W31+CRO_cost!W31+ART_cost!W31+STL_cost!W31+TRG_cost!W31</f>
        <v>0</v>
      </c>
      <c r="X31" s="285">
        <f>MBN_cost!X31+KRT_cost!X31+HTN_cost!X31+CRO_cost!X31+ART_cost!X31+STL_cost!X31+TRG_cost!X31</f>
        <v>0</v>
      </c>
      <c r="Y31" s="286">
        <f>MBN_cost!Y31+KRT_cost!Y31+HTN_cost!Y31+CRO_cost!Y31+ART_cost!Y31+STL_cost!Y31+TRG_cost!Y31</f>
        <v>0</v>
      </c>
      <c r="Z31" s="285">
        <f>MBN_cost!Z31+KRT_cost!Z31+HTN_cost!Z31+CRO_cost!Z31+ART_cost!Z31+STL_cost!Z31+TRG_cost!Z31</f>
        <v>0</v>
      </c>
      <c r="AA31" s="285">
        <f>MBN_cost!AA31+KRT_cost!AA31+HTN_cost!AA31+CRO_cost!AA31+ART_cost!AA31+STL_cost!AA31+TRG_cost!AA31</f>
        <v>0</v>
      </c>
      <c r="AB31" s="286">
        <f>MBN_cost!AB31+KRT_cost!AB31+HTN_cost!AB31+CRO_cost!AB31+ART_cost!AB31+STL_cost!AB31+TRG_cost!AB31</f>
        <v>0</v>
      </c>
      <c r="AC31" s="131"/>
      <c r="AF31" s="287">
        <f ca="1">SUMIF(Tot_cost!$H$11:$AB$11,AF$11, Tot_cost!$H31:$AB31)*AF$9</f>
        <v>36138.587793740167</v>
      </c>
      <c r="AG31" s="287">
        <f ca="1">SUMIF(Tot_cost!$H$11:$AB$11,AG$11, Tot_cost!$H31:$AB31)*AG$9</f>
        <v>36138.587793740167</v>
      </c>
      <c r="AH31" s="287">
        <f ca="1">SUMIF(Tot_cost!$H$11:$AB$11,AH$11, Tot_cost!$H31:$AB31)*AH$9</f>
        <v>178131.87033261851</v>
      </c>
      <c r="AI31" s="287">
        <f ca="1">SUMIF(Tot_cost!$H$11:$AB$11,AI$11, Tot_cost!$H31:$AB31)*AI$9</f>
        <v>178131.87033261851</v>
      </c>
      <c r="AJ31" s="287">
        <f ca="1">SUMIF(Tot_cost!$H$11:$AB$11,AJ$11, Tot_cost!$H31:$AB31)*AJ$9</f>
        <v>290455.70432479039</v>
      </c>
      <c r="AK31" s="287">
        <f ca="1">SUMIF(Tot_cost!$H$11:$AB$11,AK$11, Tot_cost!$H31:$AB31)*AK$9</f>
        <v>290455.70432479039</v>
      </c>
      <c r="AL31" s="287">
        <f ca="1">SUMIF(Tot_cost!$H$11:$AB$11,AL$11, Tot_cost!$H31:$AB31)*AL$9</f>
        <v>332383.56073979125</v>
      </c>
      <c r="AM31" s="287">
        <f ca="1">SUMIF(Tot_cost!$H$11:$AB$11,AM$11, Tot_cost!$H31:$AB31)*AM$9</f>
        <v>332383.56073979125</v>
      </c>
      <c r="AN31" s="287">
        <f>SUMIF(Tot_cost!$H$11:$AB$11,AN$11, Tot_cost!$H31:$AB31)*AN$9</f>
        <v>0</v>
      </c>
      <c r="AO31" s="287">
        <f>SUMIF(Tot_cost!$H$11:$AB$11,AO$11, Tot_cost!$H31:$AB31)*AO$9</f>
        <v>0</v>
      </c>
      <c r="AP31" s="287">
        <f>SUMIF(Tot_cost!$H$11:$AB$11,AP$11, Tot_cost!$H31:$AB31)*AP$9</f>
        <v>0</v>
      </c>
      <c r="AQ31" s="287">
        <f>SUMIF(Tot_cost!$H$11:$AB$11,AQ$11, Tot_cost!$H31:$AB31)*AQ$9</f>
        <v>0</v>
      </c>
      <c r="AR31" s="287">
        <f>SUMIF(Tot_cost!$H$11:$AB$11,AR$11, Tot_cost!$H31:$AB31)*AR$9</f>
        <v>0</v>
      </c>
      <c r="AS31" s="287">
        <f>SUMIF(Tot_cost!$H$11:$AB$11,AS$11, Tot_cost!$H31:$AB31)*AS$9</f>
        <v>0</v>
      </c>
      <c r="AU31" s="287">
        <f t="shared" ca="1" si="6"/>
        <v>1674219.4463818807</v>
      </c>
      <c r="AV31" s="131"/>
      <c r="AW31" s="131"/>
      <c r="AX31" s="131"/>
      <c r="AY31" s="131"/>
      <c r="AZ31" s="131"/>
      <c r="BA31" s="131"/>
      <c r="BB31" s="131"/>
      <c r="BC31" s="131"/>
      <c r="BD31" s="265"/>
      <c r="BE31" s="131"/>
    </row>
    <row r="32" spans="2:57">
      <c r="B32" s="220" t="str">
        <f t="shared" si="4"/>
        <v>Feeder works</v>
      </c>
      <c r="D32" s="267" t="s">
        <v>180</v>
      </c>
      <c r="E32" t="b">
        <f>IF(ISBLANK(D32), "", INDEX(Asset_groups!$F$7:$F$70, MATCH(D32, Asset_groups!$D$7:$D$70,0))="capex")</f>
        <v>1</v>
      </c>
      <c r="F32" s="12"/>
      <c r="G32" s="103"/>
      <c r="H32" s="288">
        <f>MBN_cost!H32+KRT_cost!H32+HTN_cost!H32+CRO_cost!H32+ART_cost!H32+STL_cost!H32+TRG_cost!H32</f>
        <v>61452.751409319091</v>
      </c>
      <c r="I32" s="285">
        <f ca="1">MBN_cost!I32+KRT_cost!I32+HTN_cost!I32+CRO_cost!I32+ART_cost!I32+STL_cost!I32+TRG_cost!I32</f>
        <v>40894.109372017061</v>
      </c>
      <c r="J32" s="286">
        <f>MBN_cost!J32+KRT_cost!J32+HTN_cost!J32+CRO_cost!J32+ART_cost!J32+STL_cost!J32+TRG_cost!J32</f>
        <v>0</v>
      </c>
      <c r="K32" s="285">
        <f>MBN_cost!K32+KRT_cost!K32+HTN_cost!K32+CRO_cost!K32+ART_cost!K32+STL_cost!K32+TRG_cost!K32</f>
        <v>61452.751409319091</v>
      </c>
      <c r="L32" s="285">
        <f ca="1">MBN_cost!L32+KRT_cost!L32+HTN_cost!L32+CRO_cost!L32+ART_cost!L32+STL_cost!L32+TRG_cost!L32</f>
        <v>40438.830845284436</v>
      </c>
      <c r="M32" s="286">
        <f>MBN_cost!M32+KRT_cost!M32+HTN_cost!M32+CRO_cost!M32+ART_cost!M32+STL_cost!M32+TRG_cost!M32</f>
        <v>0</v>
      </c>
      <c r="N32" s="285">
        <f>MBN_cost!N32+KRT_cost!N32+HTN_cost!N32+CRO_cost!N32+ART_cost!N32+STL_cost!N32+TRG_cost!N32</f>
        <v>0</v>
      </c>
      <c r="O32" s="285">
        <f ca="1">MBN_cost!O32+KRT_cost!O32+HTN_cost!O32+CRO_cost!O32+ART_cost!O32+STL_cost!O32+TRG_cost!O32</f>
        <v>0</v>
      </c>
      <c r="P32" s="286">
        <f>MBN_cost!P32+KRT_cost!P32+HTN_cost!P32+CRO_cost!P32+ART_cost!P32+STL_cost!P32+TRG_cost!P32</f>
        <v>0</v>
      </c>
      <c r="Q32" s="285">
        <f>MBN_cost!Q32+KRT_cost!Q32+HTN_cost!Q32+CRO_cost!Q32+ART_cost!Q32+STL_cost!Q32+TRG_cost!Q32</f>
        <v>0</v>
      </c>
      <c r="R32" s="285">
        <f ca="1">MBN_cost!R32+KRT_cost!R32+HTN_cost!R32+CRO_cost!R32+ART_cost!R32+STL_cost!R32+TRG_cost!R32</f>
        <v>0</v>
      </c>
      <c r="S32" s="286">
        <f>MBN_cost!S32+KRT_cost!S32+HTN_cost!S32+CRO_cost!S32+ART_cost!S32+STL_cost!S32+TRG_cost!S32</f>
        <v>0</v>
      </c>
      <c r="T32" s="285">
        <f>MBN_cost!T32+KRT_cost!T32+HTN_cost!T32+CRO_cost!T32+ART_cost!T32+STL_cost!T32+TRG_cost!T32</f>
        <v>0</v>
      </c>
      <c r="U32" s="285">
        <f>MBN_cost!U32+KRT_cost!U32+HTN_cost!U32+CRO_cost!U32+ART_cost!U32+STL_cost!U32+TRG_cost!U32</f>
        <v>0</v>
      </c>
      <c r="V32" s="286">
        <f>MBN_cost!V32+KRT_cost!V32+HTN_cost!V32+CRO_cost!V32+ART_cost!V32+STL_cost!V32+TRG_cost!V32</f>
        <v>0</v>
      </c>
      <c r="W32" s="285">
        <f>MBN_cost!W32+KRT_cost!W32+HTN_cost!W32+CRO_cost!W32+ART_cost!W32+STL_cost!W32+TRG_cost!W32</f>
        <v>0</v>
      </c>
      <c r="X32" s="285">
        <f>MBN_cost!X32+KRT_cost!X32+HTN_cost!X32+CRO_cost!X32+ART_cost!X32+STL_cost!X32+TRG_cost!X32</f>
        <v>0</v>
      </c>
      <c r="Y32" s="286">
        <f>MBN_cost!Y32+KRT_cost!Y32+HTN_cost!Y32+CRO_cost!Y32+ART_cost!Y32+STL_cost!Y32+TRG_cost!Y32</f>
        <v>0</v>
      </c>
      <c r="Z32" s="285">
        <f>MBN_cost!Z32+KRT_cost!Z32+HTN_cost!Z32+CRO_cost!Z32+ART_cost!Z32+STL_cost!Z32+TRG_cost!Z32</f>
        <v>0</v>
      </c>
      <c r="AA32" s="285">
        <f>MBN_cost!AA32+KRT_cost!AA32+HTN_cost!AA32+CRO_cost!AA32+ART_cost!AA32+STL_cost!AA32+TRG_cost!AA32</f>
        <v>0</v>
      </c>
      <c r="AB32" s="286">
        <f>MBN_cost!AB32+KRT_cost!AB32+HTN_cost!AB32+CRO_cost!AB32+ART_cost!AB32+STL_cost!AB32+TRG_cost!AB32</f>
        <v>0</v>
      </c>
      <c r="AC32" s="131"/>
      <c r="AF32" s="287">
        <f ca="1">SUMIF(Tot_cost!$H$11:$AB$11,AF$11, Tot_cost!$H32:$AB32)*AF$9</f>
        <v>51173.430390668073</v>
      </c>
      <c r="AG32" s="287">
        <f ca="1">SUMIF(Tot_cost!$H$11:$AB$11,AG$11, Tot_cost!$H32:$AB32)*AG$9</f>
        <v>51173.430390668073</v>
      </c>
      <c r="AH32" s="287">
        <f ca="1">SUMIF(Tot_cost!$H$11:$AB$11,AH$11, Tot_cost!$H32:$AB32)*AH$9</f>
        <v>50945.791127301767</v>
      </c>
      <c r="AI32" s="287">
        <f ca="1">SUMIF(Tot_cost!$H$11:$AB$11,AI$11, Tot_cost!$H32:$AB32)*AI$9</f>
        <v>50945.791127301767</v>
      </c>
      <c r="AJ32" s="287">
        <f ca="1">SUMIF(Tot_cost!$H$11:$AB$11,AJ$11, Tot_cost!$H32:$AB32)*AJ$9</f>
        <v>0</v>
      </c>
      <c r="AK32" s="287">
        <f ca="1">SUMIF(Tot_cost!$H$11:$AB$11,AK$11, Tot_cost!$H32:$AB32)*AK$9</f>
        <v>0</v>
      </c>
      <c r="AL32" s="287">
        <f ca="1">SUMIF(Tot_cost!$H$11:$AB$11,AL$11, Tot_cost!$H32:$AB32)*AL$9</f>
        <v>0</v>
      </c>
      <c r="AM32" s="287">
        <f ca="1">SUMIF(Tot_cost!$H$11:$AB$11,AM$11, Tot_cost!$H32:$AB32)*AM$9</f>
        <v>0</v>
      </c>
      <c r="AN32" s="287">
        <f>SUMIF(Tot_cost!$H$11:$AB$11,AN$11, Tot_cost!$H32:$AB32)*AN$9</f>
        <v>0</v>
      </c>
      <c r="AO32" s="287">
        <f>SUMIF(Tot_cost!$H$11:$AB$11,AO$11, Tot_cost!$H32:$AB32)*AO$9</f>
        <v>0</v>
      </c>
      <c r="AP32" s="287">
        <f>SUMIF(Tot_cost!$H$11:$AB$11,AP$11, Tot_cost!$H32:$AB32)*AP$9</f>
        <v>0</v>
      </c>
      <c r="AQ32" s="287">
        <f>SUMIF(Tot_cost!$H$11:$AB$11,AQ$11, Tot_cost!$H32:$AB32)*AQ$9</f>
        <v>0</v>
      </c>
      <c r="AR32" s="287">
        <f>SUMIF(Tot_cost!$H$11:$AB$11,AR$11, Tot_cost!$H32:$AB32)*AR$9</f>
        <v>0</v>
      </c>
      <c r="AS32" s="287">
        <f>SUMIF(Tot_cost!$H$11:$AB$11,AS$11, Tot_cost!$H32:$AB32)*AS$9</f>
        <v>0</v>
      </c>
      <c r="AU32" s="287">
        <f t="shared" ca="1" si="6"/>
        <v>204238.44303593965</v>
      </c>
      <c r="AV32" s="131"/>
      <c r="AW32" s="131"/>
      <c r="AX32" s="131"/>
      <c r="AY32" s="131"/>
      <c r="AZ32" s="131"/>
      <c r="BA32" s="131"/>
      <c r="BB32" s="131"/>
      <c r="BC32" s="131"/>
      <c r="BD32" s="265"/>
      <c r="BE32" s="131"/>
    </row>
    <row r="33" spans="1:57" s="265" customFormat="1">
      <c r="B33" s="220" t="str">
        <f t="shared" si="4"/>
        <v>Feeder works</v>
      </c>
      <c r="F33" s="12"/>
      <c r="G33" s="103"/>
      <c r="H33" s="18"/>
      <c r="I33" s="18"/>
      <c r="J33" s="103"/>
      <c r="K33" s="18"/>
      <c r="L33" s="18"/>
      <c r="M33" s="103"/>
      <c r="N33" s="18"/>
      <c r="O33" s="18"/>
      <c r="P33" s="103"/>
      <c r="Q33" s="18"/>
      <c r="R33" s="18"/>
      <c r="S33" s="103"/>
      <c r="T33" s="18"/>
      <c r="U33" s="18"/>
      <c r="V33" s="103"/>
      <c r="W33" s="18"/>
      <c r="X33" s="18"/>
      <c r="Y33" s="103"/>
      <c r="Z33" s="18"/>
      <c r="AA33" s="18"/>
      <c r="AB33" s="103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U33" s="110"/>
      <c r="AV33" s="131"/>
      <c r="AW33" s="131"/>
      <c r="AX33" s="131"/>
      <c r="AY33" s="131"/>
      <c r="AZ33" s="131"/>
      <c r="BA33" s="131"/>
      <c r="BB33" s="131"/>
      <c r="BC33" s="131"/>
      <c r="BE33" s="131"/>
    </row>
    <row r="34" spans="1:57" s="265" customFormat="1">
      <c r="B34" s="220" t="str">
        <f t="shared" si="4"/>
        <v>Feeder works</v>
      </c>
      <c r="D34" s="265" t="s">
        <v>185</v>
      </c>
      <c r="E34" s="265" t="b">
        <f>IF(ISBLANK(D34), "", INDEX(Asset_groups!$F$7:$F$70, MATCH(D34, Asset_groups!$D$7:$D$70,0))="capex")</f>
        <v>1</v>
      </c>
      <c r="F34" s="12"/>
      <c r="G34" s="103"/>
      <c r="H34" s="288">
        <f>MBN_cost!H34+KRT_cost!H34+HTN_cost!H34+CRO_cost!H34+ART_cost!H34+STL_cost!H34+TRG_cost!H34</f>
        <v>0</v>
      </c>
      <c r="I34" s="285">
        <f ca="1">MBN_cost!I34+KRT_cost!I34+HTN_cost!I34+CRO_cost!I34+ART_cost!I34+STL_cost!I34+TRG_cost!I34</f>
        <v>0</v>
      </c>
      <c r="J34" s="286">
        <f>MBN_cost!J34+KRT_cost!J34+HTN_cost!J34+CRO_cost!J34+ART_cost!J34+STL_cost!J34+TRG_cost!J34</f>
        <v>0</v>
      </c>
      <c r="K34" s="285">
        <f>MBN_cost!K34+KRT_cost!K34+HTN_cost!K34+CRO_cost!K34+ART_cost!K34+STL_cost!K34+TRG_cost!K34</f>
        <v>0</v>
      </c>
      <c r="L34" s="285">
        <f ca="1">MBN_cost!L34+KRT_cost!L34+HTN_cost!L34+CRO_cost!L34+ART_cost!L34+STL_cost!L34+TRG_cost!L34</f>
        <v>321320.93033858592</v>
      </c>
      <c r="M34" s="286">
        <f>MBN_cost!M34+KRT_cost!M34+HTN_cost!M34+CRO_cost!M34+ART_cost!M34+STL_cost!M34+TRG_cost!M34</f>
        <v>0</v>
      </c>
      <c r="N34" s="285">
        <f>MBN_cost!N34+KRT_cost!N34+HTN_cost!N34+CRO_cost!N34+ART_cost!N34+STL_cost!N34+TRG_cost!N34</f>
        <v>0</v>
      </c>
      <c r="O34" s="285">
        <f ca="1">MBN_cost!O34+KRT_cost!O34+HTN_cost!O34+CRO_cost!O34+ART_cost!O34+STL_cost!O34+TRG_cost!O34</f>
        <v>515109.6169319803</v>
      </c>
      <c r="P34" s="286">
        <f>MBN_cost!P34+KRT_cost!P34+HTN_cost!P34+CRO_cost!P34+ART_cost!P34+STL_cost!P34+TRG_cost!P34</f>
        <v>0</v>
      </c>
      <c r="Q34" s="285">
        <f>MBN_cost!Q34+KRT_cost!Q34+HTN_cost!Q34+CRO_cost!Q34+ART_cost!Q34+STL_cost!Q34+TRG_cost!Q34</f>
        <v>0</v>
      </c>
      <c r="R34" s="285">
        <f ca="1">MBN_cost!R34+KRT_cost!R34+HTN_cost!R34+CRO_cost!R34+ART_cost!R34+STL_cost!R34+TRG_cost!R34</f>
        <v>127759.75223542545</v>
      </c>
      <c r="S34" s="286">
        <f>MBN_cost!S34+KRT_cost!S34+HTN_cost!S34+CRO_cost!S34+ART_cost!S34+STL_cost!S34+TRG_cost!S34</f>
        <v>0</v>
      </c>
      <c r="T34" s="285">
        <f>MBN_cost!T34+KRT_cost!T34+HTN_cost!T34+CRO_cost!T34+ART_cost!T34+STL_cost!T34+TRG_cost!T34</f>
        <v>0</v>
      </c>
      <c r="U34" s="285">
        <f>MBN_cost!U34+KRT_cost!U34+HTN_cost!U34+CRO_cost!U34+ART_cost!U34+STL_cost!U34+TRG_cost!U34</f>
        <v>0</v>
      </c>
      <c r="V34" s="286">
        <f>MBN_cost!V34+KRT_cost!V34+HTN_cost!V34+CRO_cost!V34+ART_cost!V34+STL_cost!V34+TRG_cost!V34</f>
        <v>0</v>
      </c>
      <c r="W34" s="285">
        <f>MBN_cost!W34+KRT_cost!W34+HTN_cost!W34+CRO_cost!W34+ART_cost!W34+STL_cost!W34+TRG_cost!W34</f>
        <v>0</v>
      </c>
      <c r="X34" s="285">
        <f>MBN_cost!X34+KRT_cost!X34+HTN_cost!X34+CRO_cost!X34+ART_cost!X34+STL_cost!X34+TRG_cost!X34</f>
        <v>0</v>
      </c>
      <c r="Y34" s="286">
        <f>MBN_cost!Y34+KRT_cost!Y34+HTN_cost!Y34+CRO_cost!Y34+ART_cost!Y34+STL_cost!Y34+TRG_cost!Y34</f>
        <v>0</v>
      </c>
      <c r="Z34" s="285">
        <f>MBN_cost!Z34+KRT_cost!Z34+HTN_cost!Z34+CRO_cost!Z34+ART_cost!Z34+STL_cost!Z34+TRG_cost!Z34</f>
        <v>0</v>
      </c>
      <c r="AA34" s="285">
        <f>MBN_cost!AA34+KRT_cost!AA34+HTN_cost!AA34+CRO_cost!AA34+ART_cost!AA34+STL_cost!AA34+TRG_cost!AA34</f>
        <v>0</v>
      </c>
      <c r="AB34" s="286">
        <f>MBN_cost!AB34+KRT_cost!AB34+HTN_cost!AB34+CRO_cost!AB34+ART_cost!AB34+STL_cost!AB34+TRG_cost!AB34</f>
        <v>0</v>
      </c>
      <c r="AC34" s="131"/>
      <c r="AF34" s="287">
        <f ca="1">SUMIF(Tot_cost!$H$11:$AB$11,AF$11, Tot_cost!$H34:$AB34)*AF$9</f>
        <v>0</v>
      </c>
      <c r="AG34" s="287">
        <f ca="1">SUMIF(Tot_cost!$H$11:$AB$11,AG$11, Tot_cost!$H34:$AB34)*AG$9</f>
        <v>0</v>
      </c>
      <c r="AH34" s="287">
        <f ca="1">SUMIF(Tot_cost!$H$11:$AB$11,AH$11, Tot_cost!$H34:$AB34)*AH$9</f>
        <v>160660.46516929296</v>
      </c>
      <c r="AI34" s="287">
        <f ca="1">SUMIF(Tot_cost!$H$11:$AB$11,AI$11, Tot_cost!$H34:$AB34)*AI$9</f>
        <v>160660.46516929296</v>
      </c>
      <c r="AJ34" s="287">
        <f ca="1">SUMIF(Tot_cost!$H$11:$AB$11,AJ$11, Tot_cost!$H34:$AB34)*AJ$9</f>
        <v>257554.80846599015</v>
      </c>
      <c r="AK34" s="287">
        <f ca="1">SUMIF(Tot_cost!$H$11:$AB$11,AK$11, Tot_cost!$H34:$AB34)*AK$9</f>
        <v>257554.80846599015</v>
      </c>
      <c r="AL34" s="287">
        <f ca="1">SUMIF(Tot_cost!$H$11:$AB$11,AL$11, Tot_cost!$H34:$AB34)*AL$9</f>
        <v>63879.876117712723</v>
      </c>
      <c r="AM34" s="287">
        <f ca="1">SUMIF(Tot_cost!$H$11:$AB$11,AM$11, Tot_cost!$H34:$AB34)*AM$9</f>
        <v>63879.876117712723</v>
      </c>
      <c r="AN34" s="287">
        <f>SUMIF(Tot_cost!$H$11:$AB$11,AN$11, Tot_cost!$H34:$AB34)*AN$9</f>
        <v>0</v>
      </c>
      <c r="AO34" s="287">
        <f>SUMIF(Tot_cost!$H$11:$AB$11,AO$11, Tot_cost!$H34:$AB34)*AO$9</f>
        <v>0</v>
      </c>
      <c r="AP34" s="287">
        <f>SUMIF(Tot_cost!$H$11:$AB$11,AP$11, Tot_cost!$H34:$AB34)*AP$9</f>
        <v>0</v>
      </c>
      <c r="AQ34" s="287">
        <f>SUMIF(Tot_cost!$H$11:$AB$11,AQ$11, Tot_cost!$H34:$AB34)*AQ$9</f>
        <v>0</v>
      </c>
      <c r="AR34" s="287">
        <f>SUMIF(Tot_cost!$H$11:$AB$11,AR$11, Tot_cost!$H34:$AB34)*AR$9</f>
        <v>0</v>
      </c>
      <c r="AS34" s="287">
        <f>SUMIF(Tot_cost!$H$11:$AB$11,AS$11, Tot_cost!$H34:$AB34)*AS$9</f>
        <v>0</v>
      </c>
      <c r="AU34" s="287">
        <f t="shared" ref="AU34:AU38" ca="1" si="8">SUM(AF34:AS34)</f>
        <v>964190.29950599163</v>
      </c>
      <c r="AV34" s="131"/>
      <c r="AW34" s="131"/>
      <c r="AX34" s="131"/>
      <c r="AY34" s="131"/>
      <c r="AZ34" s="131"/>
      <c r="BA34" s="131"/>
      <c r="BB34" s="131"/>
      <c r="BC34" s="131"/>
      <c r="BE34" s="131"/>
    </row>
    <row r="35" spans="1:57" s="265" customFormat="1">
      <c r="B35" s="220" t="str">
        <f t="shared" si="4"/>
        <v>Feeder works</v>
      </c>
      <c r="D35" s="265" t="s">
        <v>171</v>
      </c>
      <c r="E35" s="265" t="b">
        <f>IF(ISBLANK(D35), "", INDEX(Asset_groups!$F$7:$F$70, MATCH(D35, Asset_groups!$D$7:$D$70,0))="capex")</f>
        <v>1</v>
      </c>
      <c r="F35" s="12"/>
      <c r="G35" s="103"/>
      <c r="H35" s="288">
        <f>MBN_cost!H35+KRT_cost!H35+HTN_cost!H35+CRO_cost!H35+ART_cost!H35+STL_cost!H35+TRG_cost!H35</f>
        <v>292821.48990619497</v>
      </c>
      <c r="I35" s="285">
        <f ca="1">MBN_cost!I35+KRT_cost!I35+HTN_cost!I35+CRO_cost!I35+ART_cost!I35+STL_cost!I35+TRG_cost!I35</f>
        <v>200568.20968369071</v>
      </c>
      <c r="J35" s="286">
        <f>MBN_cost!J35+KRT_cost!J35+HTN_cost!J35+CRO_cost!J35+ART_cost!J35+STL_cost!J35+TRG_cost!J35</f>
        <v>0</v>
      </c>
      <c r="K35" s="285">
        <f>MBN_cost!K35+KRT_cost!K35+HTN_cost!K35+CRO_cost!K35+ART_cost!K35+STL_cost!K35+TRG_cost!K35</f>
        <v>601104.646872596</v>
      </c>
      <c r="L35" s="285">
        <f ca="1">MBN_cost!L35+KRT_cost!L35+HTN_cost!L35+CRO_cost!L35+ART_cost!L35+STL_cost!L35+TRG_cost!L35</f>
        <v>1013233.4222698468</v>
      </c>
      <c r="M35" s="286">
        <f>MBN_cost!M35+KRT_cost!M35+HTN_cost!M35+CRO_cost!M35+ART_cost!M35+STL_cost!M35+TRG_cost!M35</f>
        <v>0</v>
      </c>
      <c r="N35" s="285">
        <f>MBN_cost!N35+KRT_cost!N35+HTN_cost!N35+CRO_cost!N35+ART_cost!N35+STL_cost!N35+TRG_cost!N35</f>
        <v>557137.19728259114</v>
      </c>
      <c r="O35" s="285">
        <f ca="1">MBN_cost!O35+KRT_cost!O35+HTN_cost!O35+CRO_cost!O35+ART_cost!O35+STL_cost!O35+TRG_cost!O35</f>
        <v>771941.18421047227</v>
      </c>
      <c r="P35" s="286">
        <f>MBN_cost!P35+KRT_cost!P35+HTN_cost!P35+CRO_cost!P35+ART_cost!P35+STL_cost!P35+TRG_cost!P35</f>
        <v>0</v>
      </c>
      <c r="Q35" s="285">
        <f>MBN_cost!Q35+KRT_cost!Q35+HTN_cost!Q35+CRO_cost!Q35+ART_cost!Q35+STL_cost!Q35+TRG_cost!Q35</f>
        <v>241924.288594104</v>
      </c>
      <c r="R35" s="285">
        <f ca="1">MBN_cost!R35+KRT_cost!R35+HTN_cost!R35+CRO_cost!R35+ART_cost!R35+STL_cost!R35+TRG_cost!R35</f>
        <v>296991.81954479555</v>
      </c>
      <c r="S35" s="286">
        <f>MBN_cost!S35+KRT_cost!S35+HTN_cost!S35+CRO_cost!S35+ART_cost!S35+STL_cost!S35+TRG_cost!S35</f>
        <v>0</v>
      </c>
      <c r="T35" s="285">
        <f>MBN_cost!T35+KRT_cost!T35+HTN_cost!T35+CRO_cost!T35+ART_cost!T35+STL_cost!T35+TRG_cost!T35</f>
        <v>0</v>
      </c>
      <c r="U35" s="285">
        <f>MBN_cost!U35+KRT_cost!U35+HTN_cost!U35+CRO_cost!U35+ART_cost!U35+STL_cost!U35+TRG_cost!U35</f>
        <v>0</v>
      </c>
      <c r="V35" s="286">
        <f>MBN_cost!V35+KRT_cost!V35+HTN_cost!V35+CRO_cost!V35+ART_cost!V35+STL_cost!V35+TRG_cost!V35</f>
        <v>0</v>
      </c>
      <c r="W35" s="285">
        <f>MBN_cost!W35+KRT_cost!W35+HTN_cost!W35+CRO_cost!W35+ART_cost!W35+STL_cost!W35+TRG_cost!W35</f>
        <v>0</v>
      </c>
      <c r="X35" s="285">
        <f>MBN_cost!X35+KRT_cost!X35+HTN_cost!X35+CRO_cost!X35+ART_cost!X35+STL_cost!X35+TRG_cost!X35</f>
        <v>0</v>
      </c>
      <c r="Y35" s="286">
        <f>MBN_cost!Y35+KRT_cost!Y35+HTN_cost!Y35+CRO_cost!Y35+ART_cost!Y35+STL_cost!Y35+TRG_cost!Y35</f>
        <v>0</v>
      </c>
      <c r="Z35" s="285">
        <f>MBN_cost!Z35+KRT_cost!Z35+HTN_cost!Z35+CRO_cost!Z35+ART_cost!Z35+STL_cost!Z35+TRG_cost!Z35</f>
        <v>0</v>
      </c>
      <c r="AA35" s="285">
        <f>MBN_cost!AA35+KRT_cost!AA35+HTN_cost!AA35+CRO_cost!AA35+ART_cost!AA35+STL_cost!AA35+TRG_cost!AA35</f>
        <v>0</v>
      </c>
      <c r="AB35" s="286">
        <f>MBN_cost!AB35+KRT_cost!AB35+HTN_cost!AB35+CRO_cost!AB35+ART_cost!AB35+STL_cost!AB35+TRG_cost!AB35</f>
        <v>0</v>
      </c>
      <c r="AC35" s="131"/>
      <c r="AF35" s="287">
        <f ca="1">SUMIF(Tot_cost!$H$11:$AB$11,AF$11, Tot_cost!$H35:$AB35)*AF$9</f>
        <v>246694.84979494283</v>
      </c>
      <c r="AG35" s="287">
        <f ca="1">SUMIF(Tot_cost!$H$11:$AB$11,AG$11, Tot_cost!$H35:$AB35)*AG$9</f>
        <v>246694.84979494283</v>
      </c>
      <c r="AH35" s="287">
        <f ca="1">SUMIF(Tot_cost!$H$11:$AB$11,AH$11, Tot_cost!$H35:$AB35)*AH$9</f>
        <v>807169.03457122133</v>
      </c>
      <c r="AI35" s="287">
        <f ca="1">SUMIF(Tot_cost!$H$11:$AB$11,AI$11, Tot_cost!$H35:$AB35)*AI$9</f>
        <v>807169.03457122133</v>
      </c>
      <c r="AJ35" s="287">
        <f ca="1">SUMIF(Tot_cost!$H$11:$AB$11,AJ$11, Tot_cost!$H35:$AB35)*AJ$9</f>
        <v>664539.19074653171</v>
      </c>
      <c r="AK35" s="287">
        <f ca="1">SUMIF(Tot_cost!$H$11:$AB$11,AK$11, Tot_cost!$H35:$AB35)*AK$9</f>
        <v>664539.19074653171</v>
      </c>
      <c r="AL35" s="287">
        <f ca="1">SUMIF(Tot_cost!$H$11:$AB$11,AL$11, Tot_cost!$H35:$AB35)*AL$9</f>
        <v>269458.05406944978</v>
      </c>
      <c r="AM35" s="287">
        <f ca="1">SUMIF(Tot_cost!$H$11:$AB$11,AM$11, Tot_cost!$H35:$AB35)*AM$9</f>
        <v>269458.05406944978</v>
      </c>
      <c r="AN35" s="287">
        <f>SUMIF(Tot_cost!$H$11:$AB$11,AN$11, Tot_cost!$H35:$AB35)*AN$9</f>
        <v>0</v>
      </c>
      <c r="AO35" s="287">
        <f>SUMIF(Tot_cost!$H$11:$AB$11,AO$11, Tot_cost!$H35:$AB35)*AO$9</f>
        <v>0</v>
      </c>
      <c r="AP35" s="287">
        <f>SUMIF(Tot_cost!$H$11:$AB$11,AP$11, Tot_cost!$H35:$AB35)*AP$9</f>
        <v>0</v>
      </c>
      <c r="AQ35" s="287">
        <f>SUMIF(Tot_cost!$H$11:$AB$11,AQ$11, Tot_cost!$H35:$AB35)*AQ$9</f>
        <v>0</v>
      </c>
      <c r="AR35" s="287">
        <f>SUMIF(Tot_cost!$H$11:$AB$11,AR$11, Tot_cost!$H35:$AB35)*AR$9</f>
        <v>0</v>
      </c>
      <c r="AS35" s="287">
        <f>SUMIF(Tot_cost!$H$11:$AB$11,AS$11, Tot_cost!$H35:$AB35)*AS$9</f>
        <v>0</v>
      </c>
      <c r="AU35" s="287">
        <f ca="1">SUM(AF35:AS35)</f>
        <v>3975722.2583642909</v>
      </c>
      <c r="AV35" s="131"/>
      <c r="AW35" s="131"/>
      <c r="AX35" s="131"/>
      <c r="AY35" s="131"/>
      <c r="AZ35" s="131"/>
      <c r="BA35" s="131"/>
      <c r="BB35" s="131"/>
      <c r="BC35" s="131"/>
      <c r="BE35" s="131"/>
    </row>
    <row r="36" spans="1:57">
      <c r="B36" s="220" t="str">
        <f t="shared" si="4"/>
        <v>Feeder works</v>
      </c>
      <c r="D36" t="s">
        <v>170</v>
      </c>
      <c r="E36" t="b">
        <f>IF(ISBLANK(D36), "", INDEX(Asset_groups!$F$7:$F$70, MATCH(D36, Asset_groups!$D$7:$D$70,0))="capex")</f>
        <v>1</v>
      </c>
      <c r="F36" s="12"/>
      <c r="G36" s="103"/>
      <c r="H36" s="288">
        <f>MBN_cost!H36+KRT_cost!H36+HTN_cost!H36+CRO_cost!H36+ART_cost!H36+STL_cost!H36+TRG_cost!H36</f>
        <v>272397.84619857901</v>
      </c>
      <c r="I36" s="285">
        <f ca="1">MBN_cost!I36+KRT_cost!I36+HTN_cost!I36+CRO_cost!I36+ART_cost!I36+STL_cost!I36+TRG_cost!I36</f>
        <v>0</v>
      </c>
      <c r="J36" s="286">
        <f>MBN_cost!J36+KRT_cost!J36+HTN_cost!J36+CRO_cost!J36+ART_cost!J36+STL_cost!J36+TRG_cost!J36</f>
        <v>0</v>
      </c>
      <c r="K36" s="285">
        <f>MBN_cost!K36+KRT_cost!K36+HTN_cost!K36+CRO_cost!K36+ART_cost!K36+STL_cost!K36+TRG_cost!K36</f>
        <v>683154.44487599202</v>
      </c>
      <c r="L36" s="285">
        <f ca="1">MBN_cost!L36+KRT_cost!L36+HTN_cost!L36+CRO_cost!L36+ART_cost!L36+STL_cost!L36+TRG_cost!L36</f>
        <v>0</v>
      </c>
      <c r="M36" s="286">
        <f>MBN_cost!M36+KRT_cost!M36+HTN_cost!M36+CRO_cost!M36+ART_cost!M36+STL_cost!M36+TRG_cost!M36</f>
        <v>0</v>
      </c>
      <c r="N36" s="285">
        <f>MBN_cost!N36+KRT_cost!N36+HTN_cost!N36+CRO_cost!N36+ART_cost!N36+STL_cost!N36+TRG_cost!N36</f>
        <v>1402451.7122575222</v>
      </c>
      <c r="O36" s="285">
        <f ca="1">MBN_cost!O36+KRT_cost!O36+HTN_cost!O36+CRO_cost!O36+ART_cost!O36+STL_cost!O36+TRG_cost!O36</f>
        <v>0</v>
      </c>
      <c r="P36" s="286">
        <f>MBN_cost!P36+KRT_cost!P36+HTN_cost!P36+CRO_cost!P36+ART_cost!P36+STL_cost!P36+TRG_cost!P36</f>
        <v>0</v>
      </c>
      <c r="Q36" s="285">
        <f>MBN_cost!Q36+KRT_cost!Q36+HTN_cost!Q36+CRO_cost!Q36+ART_cost!Q36+STL_cost!Q36+TRG_cost!Q36</f>
        <v>678617.47544498695</v>
      </c>
      <c r="R36" s="285">
        <f ca="1">MBN_cost!R36+KRT_cost!R36+HTN_cost!R36+CRO_cost!R36+ART_cost!R36+STL_cost!R36+TRG_cost!R36</f>
        <v>0</v>
      </c>
      <c r="S36" s="286">
        <f>MBN_cost!S36+KRT_cost!S36+HTN_cost!S36+CRO_cost!S36+ART_cost!S36+STL_cost!S36+TRG_cost!S36</f>
        <v>0</v>
      </c>
      <c r="T36" s="285">
        <f>MBN_cost!T36+KRT_cost!T36+HTN_cost!T36+CRO_cost!T36+ART_cost!T36+STL_cost!T36+TRG_cost!T36</f>
        <v>0</v>
      </c>
      <c r="U36" s="285">
        <f>MBN_cost!U36+KRT_cost!U36+HTN_cost!U36+CRO_cost!U36+ART_cost!U36+STL_cost!U36+TRG_cost!U36</f>
        <v>0</v>
      </c>
      <c r="V36" s="286">
        <f>MBN_cost!V36+KRT_cost!V36+HTN_cost!V36+CRO_cost!V36+ART_cost!V36+STL_cost!V36+TRG_cost!V36</f>
        <v>0</v>
      </c>
      <c r="W36" s="285">
        <f>MBN_cost!W36+KRT_cost!W36+HTN_cost!W36+CRO_cost!W36+ART_cost!W36+STL_cost!W36+TRG_cost!W36</f>
        <v>0</v>
      </c>
      <c r="X36" s="285">
        <f>MBN_cost!X36+KRT_cost!X36+HTN_cost!X36+CRO_cost!X36+ART_cost!X36+STL_cost!X36+TRG_cost!X36</f>
        <v>0</v>
      </c>
      <c r="Y36" s="286">
        <f>MBN_cost!Y36+KRT_cost!Y36+HTN_cost!Y36+CRO_cost!Y36+ART_cost!Y36+STL_cost!Y36+TRG_cost!Y36</f>
        <v>0</v>
      </c>
      <c r="Z36" s="285">
        <f>MBN_cost!Z36+KRT_cost!Z36+HTN_cost!Z36+CRO_cost!Z36+ART_cost!Z36+STL_cost!Z36+TRG_cost!Z36</f>
        <v>0</v>
      </c>
      <c r="AA36" s="285">
        <f>MBN_cost!AA36+KRT_cost!AA36+HTN_cost!AA36+CRO_cost!AA36+ART_cost!AA36+STL_cost!AA36+TRG_cost!AA36</f>
        <v>0</v>
      </c>
      <c r="AB36" s="286">
        <f>MBN_cost!AB36+KRT_cost!AB36+HTN_cost!AB36+CRO_cost!AB36+ART_cost!AB36+STL_cost!AB36+TRG_cost!AB36</f>
        <v>0</v>
      </c>
      <c r="AC36" s="131"/>
      <c r="AF36" s="287">
        <f ca="1">SUMIF(Tot_cost!$H$11:$AB$11,AF$11, Tot_cost!$H36:$AB36)*AF$9</f>
        <v>136198.9230992895</v>
      </c>
      <c r="AG36" s="287">
        <f ca="1">SUMIF(Tot_cost!$H$11:$AB$11,AG$11, Tot_cost!$H36:$AB36)*AG$9</f>
        <v>136198.9230992895</v>
      </c>
      <c r="AH36" s="287">
        <f ca="1">SUMIF(Tot_cost!$H$11:$AB$11,AH$11, Tot_cost!$H36:$AB36)*AH$9</f>
        <v>341577.22243799601</v>
      </c>
      <c r="AI36" s="287">
        <f ca="1">SUMIF(Tot_cost!$H$11:$AB$11,AI$11, Tot_cost!$H36:$AB36)*AI$9</f>
        <v>341577.22243799601</v>
      </c>
      <c r="AJ36" s="287">
        <f ca="1">SUMIF(Tot_cost!$H$11:$AB$11,AJ$11, Tot_cost!$H36:$AB36)*AJ$9</f>
        <v>701225.85612876108</v>
      </c>
      <c r="AK36" s="287">
        <f ca="1">SUMIF(Tot_cost!$H$11:$AB$11,AK$11, Tot_cost!$H36:$AB36)*AK$9</f>
        <v>701225.85612876108</v>
      </c>
      <c r="AL36" s="287">
        <f ca="1">SUMIF(Tot_cost!$H$11:$AB$11,AL$11, Tot_cost!$H36:$AB36)*AL$9</f>
        <v>339308.73772249348</v>
      </c>
      <c r="AM36" s="287">
        <f ca="1">SUMIF(Tot_cost!$H$11:$AB$11,AM$11, Tot_cost!$H36:$AB36)*AM$9</f>
        <v>339308.73772249348</v>
      </c>
      <c r="AN36" s="287">
        <f>SUMIF(Tot_cost!$H$11:$AB$11,AN$11, Tot_cost!$H36:$AB36)*AN$9</f>
        <v>0</v>
      </c>
      <c r="AO36" s="287">
        <f>SUMIF(Tot_cost!$H$11:$AB$11,AO$11, Tot_cost!$H36:$AB36)*AO$9</f>
        <v>0</v>
      </c>
      <c r="AP36" s="287">
        <f>SUMIF(Tot_cost!$H$11:$AB$11,AP$11, Tot_cost!$H36:$AB36)*AP$9</f>
        <v>0</v>
      </c>
      <c r="AQ36" s="287">
        <f>SUMIF(Tot_cost!$H$11:$AB$11,AQ$11, Tot_cost!$H36:$AB36)*AQ$9</f>
        <v>0</v>
      </c>
      <c r="AR36" s="287">
        <f>SUMIF(Tot_cost!$H$11:$AB$11,AR$11, Tot_cost!$H36:$AB36)*AR$9</f>
        <v>0</v>
      </c>
      <c r="AS36" s="287">
        <f>SUMIF(Tot_cost!$H$11:$AB$11,AS$11, Tot_cost!$H36:$AB36)*AS$9</f>
        <v>0</v>
      </c>
      <c r="AU36" s="287">
        <f ca="1">SUM(AF36:AS36)</f>
        <v>3036621.4787770808</v>
      </c>
      <c r="AV36" s="131"/>
      <c r="AW36" s="131"/>
      <c r="AX36" s="131"/>
      <c r="AY36" s="131"/>
      <c r="AZ36" s="131"/>
      <c r="BA36" s="131"/>
      <c r="BB36" s="131"/>
      <c r="BC36" s="131"/>
      <c r="BD36" s="265"/>
      <c r="BE36" s="131"/>
    </row>
    <row r="37" spans="1:57">
      <c r="B37" s="220" t="str">
        <f t="shared" si="4"/>
        <v>Feeder works</v>
      </c>
      <c r="D37" s="265" t="s">
        <v>166</v>
      </c>
      <c r="E37" t="b">
        <f>IF(ISBLANK(D37), "", INDEX(Asset_groups!$F$7:$F$70, MATCH(D37, Asset_groups!$D$7:$D$70,0))="capex")</f>
        <v>1</v>
      </c>
      <c r="F37" s="12"/>
      <c r="G37" s="103"/>
      <c r="H37" s="288">
        <f>MBN_cost!H37+KRT_cost!H37+HTN_cost!H37+CRO_cost!H37+ART_cost!H37+STL_cost!H37+TRG_cost!H37</f>
        <v>51932.168577240598</v>
      </c>
      <c r="I37" s="285">
        <f ca="1">MBN_cost!I37+KRT_cost!I37+HTN_cost!I37+CRO_cost!I37+ART_cost!I37+STL_cost!I37+TRG_cost!I37</f>
        <v>37731.081024482446</v>
      </c>
      <c r="J37" s="286">
        <f>MBN_cost!J37+KRT_cost!J37+HTN_cost!J37+CRO_cost!J37+ART_cost!J37+STL_cost!J37+TRG_cost!J37</f>
        <v>0</v>
      </c>
      <c r="K37" s="285">
        <f>MBN_cost!K37+KRT_cost!K37+HTN_cost!K37+CRO_cost!K37+ART_cost!K37+STL_cost!K37+TRG_cost!K37</f>
        <v>124637.20458537745</v>
      </c>
      <c r="L37" s="285">
        <f ca="1">MBN_cost!L37+KRT_cost!L37+HTN_cost!L37+CRO_cost!L37+ART_cost!L37+STL_cost!L37+TRG_cost!L37</f>
        <v>75462.162048964892</v>
      </c>
      <c r="M37" s="286">
        <f>MBN_cost!M37+KRT_cost!M37+HTN_cost!M37+CRO_cost!M37+ART_cost!M37+STL_cost!M37+TRG_cost!M37</f>
        <v>0</v>
      </c>
      <c r="N37" s="285">
        <f>MBN_cost!N37+KRT_cost!N37+HTN_cost!N37+CRO_cost!N37+ART_cost!N37+STL_cost!N37+TRG_cost!N37</f>
        <v>103864.3371544812</v>
      </c>
      <c r="O37" s="285">
        <f ca="1">MBN_cost!O37+KRT_cost!O37+HTN_cost!O37+CRO_cost!O37+ART_cost!O37+STL_cost!O37+TRG_cost!O37</f>
        <v>113193.24307344735</v>
      </c>
      <c r="P37" s="286">
        <f>MBN_cost!P37+KRT_cost!P37+HTN_cost!P37+CRO_cost!P37+ART_cost!P37+STL_cost!P37+TRG_cost!P37</f>
        <v>0</v>
      </c>
      <c r="Q37" s="285">
        <f>MBN_cost!Q37+KRT_cost!Q37+HTN_cost!Q37+CRO_cost!Q37+ART_cost!Q37+STL_cost!Q37+TRG_cost!Q37</f>
        <v>36352</v>
      </c>
      <c r="R37" s="285">
        <f ca="1">MBN_cost!R37+KRT_cost!R37+HTN_cost!R37+CRO_cost!R37+ART_cost!R37+STL_cost!R37+TRG_cost!R37</f>
        <v>37731.081024482446</v>
      </c>
      <c r="S37" s="286">
        <f>MBN_cost!S37+KRT_cost!S37+HTN_cost!S37+CRO_cost!S37+ART_cost!S37+STL_cost!S37+TRG_cost!S37</f>
        <v>0</v>
      </c>
      <c r="T37" s="285">
        <f>MBN_cost!T37+KRT_cost!T37+HTN_cost!T37+CRO_cost!T37+ART_cost!T37+STL_cost!T37+TRG_cost!T37</f>
        <v>0</v>
      </c>
      <c r="U37" s="285">
        <f>MBN_cost!U37+KRT_cost!U37+HTN_cost!U37+CRO_cost!U37+ART_cost!U37+STL_cost!U37+TRG_cost!U37</f>
        <v>0</v>
      </c>
      <c r="V37" s="286">
        <f>MBN_cost!V37+KRT_cost!V37+HTN_cost!V37+CRO_cost!V37+ART_cost!V37+STL_cost!V37+TRG_cost!V37</f>
        <v>0</v>
      </c>
      <c r="W37" s="285">
        <f>MBN_cost!W37+KRT_cost!W37+HTN_cost!W37+CRO_cost!W37+ART_cost!W37+STL_cost!W37+TRG_cost!W37</f>
        <v>0</v>
      </c>
      <c r="X37" s="285">
        <f>MBN_cost!X37+KRT_cost!X37+HTN_cost!X37+CRO_cost!X37+ART_cost!X37+STL_cost!X37+TRG_cost!X37</f>
        <v>0</v>
      </c>
      <c r="Y37" s="286">
        <f>MBN_cost!Y37+KRT_cost!Y37+HTN_cost!Y37+CRO_cost!Y37+ART_cost!Y37+STL_cost!Y37+TRG_cost!Y37</f>
        <v>0</v>
      </c>
      <c r="Z37" s="285">
        <f>MBN_cost!Z37+KRT_cost!Z37+HTN_cost!Z37+CRO_cost!Z37+ART_cost!Z37+STL_cost!Z37+TRG_cost!Z37</f>
        <v>0</v>
      </c>
      <c r="AA37" s="285">
        <f>MBN_cost!AA37+KRT_cost!AA37+HTN_cost!AA37+CRO_cost!AA37+ART_cost!AA37+STL_cost!AA37+TRG_cost!AA37</f>
        <v>0</v>
      </c>
      <c r="AB37" s="286">
        <f>MBN_cost!AB37+KRT_cost!AB37+HTN_cost!AB37+CRO_cost!AB37+ART_cost!AB37+STL_cost!AB37+TRG_cost!AB37</f>
        <v>0</v>
      </c>
      <c r="AC37" s="131"/>
      <c r="AE37" s="265"/>
      <c r="AF37" s="287">
        <f ca="1">SUMIF(Tot_cost!$H$11:$AB$11,AF$11, Tot_cost!$H37:$AB37)*AF$9</f>
        <v>44831.624800861522</v>
      </c>
      <c r="AG37" s="287">
        <f ca="1">SUMIF(Tot_cost!$H$11:$AB$11,AG$11, Tot_cost!$H37:$AB37)*AG$9</f>
        <v>44831.624800861522</v>
      </c>
      <c r="AH37" s="287">
        <f ca="1">SUMIF(Tot_cost!$H$11:$AB$11,AH$11, Tot_cost!$H37:$AB37)*AH$9</f>
        <v>100049.68331717118</v>
      </c>
      <c r="AI37" s="287">
        <f ca="1">SUMIF(Tot_cost!$H$11:$AB$11,AI$11, Tot_cost!$H37:$AB37)*AI$9</f>
        <v>100049.68331717118</v>
      </c>
      <c r="AJ37" s="287">
        <f ca="1">SUMIF(Tot_cost!$H$11:$AB$11,AJ$11, Tot_cost!$H37:$AB37)*AJ$9</f>
        <v>108528.79011396426</v>
      </c>
      <c r="AK37" s="287">
        <f ca="1">SUMIF(Tot_cost!$H$11:$AB$11,AK$11, Tot_cost!$H37:$AB37)*AK$9</f>
        <v>108528.79011396426</v>
      </c>
      <c r="AL37" s="287">
        <f ca="1">SUMIF(Tot_cost!$H$11:$AB$11,AL$11, Tot_cost!$H37:$AB37)*AL$9</f>
        <v>37041.540512241219</v>
      </c>
      <c r="AM37" s="287">
        <f ca="1">SUMIF(Tot_cost!$H$11:$AB$11,AM$11, Tot_cost!$H37:$AB37)*AM$9</f>
        <v>37041.540512241219</v>
      </c>
      <c r="AN37" s="287">
        <f>SUMIF(Tot_cost!$H$11:$AB$11,AN$11, Tot_cost!$H37:$AB37)*AN$9</f>
        <v>0</v>
      </c>
      <c r="AO37" s="287">
        <f>SUMIF(Tot_cost!$H$11:$AB$11,AO$11, Tot_cost!$H37:$AB37)*AO$9</f>
        <v>0</v>
      </c>
      <c r="AP37" s="287">
        <f>SUMIF(Tot_cost!$H$11:$AB$11,AP$11, Tot_cost!$H37:$AB37)*AP$9</f>
        <v>0</v>
      </c>
      <c r="AQ37" s="287">
        <f>SUMIF(Tot_cost!$H$11:$AB$11,AQ$11, Tot_cost!$H37:$AB37)*AQ$9</f>
        <v>0</v>
      </c>
      <c r="AR37" s="287">
        <f>SUMIF(Tot_cost!$H$11:$AB$11,AR$11, Tot_cost!$H37:$AB37)*AR$9</f>
        <v>0</v>
      </c>
      <c r="AS37" s="287">
        <f>SUMIF(Tot_cost!$H$11:$AB$11,AS$11, Tot_cost!$H37:$AB37)*AS$9</f>
        <v>0</v>
      </c>
      <c r="AT37" s="265"/>
      <c r="AU37" s="287">
        <f ca="1">SUM(AF37:AS37)</f>
        <v>580903.27748847625</v>
      </c>
      <c r="AV37" s="131"/>
      <c r="AW37" s="131"/>
      <c r="AX37" s="131"/>
      <c r="AY37" s="131"/>
      <c r="AZ37" s="131"/>
      <c r="BA37" s="131"/>
      <c r="BB37" s="131"/>
      <c r="BC37" s="131"/>
      <c r="BD37" s="265"/>
      <c r="BE37" s="131"/>
    </row>
    <row r="38" spans="1:57">
      <c r="B38" s="220" t="str">
        <f t="shared" si="4"/>
        <v>Feeder works</v>
      </c>
      <c r="D38" s="265" t="s">
        <v>187</v>
      </c>
      <c r="E38" s="265" t="b">
        <f>IF(ISBLANK(D38), "", INDEX(Asset_groups!$F$7:$F$70, MATCH(D38, Asset_groups!$D$7:$D$70,0))="capex")</f>
        <v>1</v>
      </c>
      <c r="F38" s="12"/>
      <c r="G38" s="103"/>
      <c r="H38" s="288">
        <f>MBN_cost!H38+KRT_cost!H38+HTN_cost!H38+CRO_cost!H38+ART_cost!H38+STL_cost!H38+TRG_cost!H38</f>
        <v>134562.20725696249</v>
      </c>
      <c r="I38" s="285">
        <f ca="1">MBN_cost!I38+KRT_cost!I38+HTN_cost!I38+CRO_cost!I38+ART_cost!I38+STL_cost!I38+TRG_cost!I38</f>
        <v>0</v>
      </c>
      <c r="J38" s="286">
        <f>MBN_cost!J38+KRT_cost!J38+HTN_cost!J38+CRO_cost!J38+ART_cost!J38+STL_cost!J38+TRG_cost!J38</f>
        <v>0</v>
      </c>
      <c r="K38" s="285">
        <f>MBN_cost!K38+KRT_cost!K38+HTN_cost!K38+CRO_cost!K38+ART_cost!K38+STL_cost!K38+TRG_cost!K38</f>
        <v>364959.14996386389</v>
      </c>
      <c r="L38" s="285">
        <f ca="1">MBN_cost!L38+KRT_cost!L38+HTN_cost!L38+CRO_cost!L38+ART_cost!L38+STL_cost!L38+TRG_cost!L38</f>
        <v>0</v>
      </c>
      <c r="M38" s="286">
        <f>MBN_cost!M38+KRT_cost!M38+HTN_cost!M38+CRO_cost!M38+ART_cost!M38+STL_cost!M38+TRG_cost!M38</f>
        <v>0</v>
      </c>
      <c r="N38" s="285">
        <f>MBN_cost!N38+KRT_cost!N38+HTN_cost!N38+CRO_cost!N38+ART_cost!N38+STL_cost!N38+TRG_cost!N38</f>
        <v>546741.85189676413</v>
      </c>
      <c r="O38" s="285">
        <f ca="1">MBN_cost!O38+KRT_cost!O38+HTN_cost!O38+CRO_cost!O38+ART_cost!O38+STL_cost!O38+TRG_cost!O38</f>
        <v>0</v>
      </c>
      <c r="P38" s="286">
        <f>MBN_cost!P38+KRT_cost!P38+HTN_cost!P38+CRO_cost!P38+ART_cost!P38+STL_cost!P38+TRG_cost!P38</f>
        <v>0</v>
      </c>
      <c r="Q38" s="285">
        <f>MBN_cost!Q38+KRT_cost!Q38+HTN_cost!Q38+CRO_cost!Q38+ART_cost!Q38+STL_cost!Q38+TRG_cost!Q38</f>
        <v>359167.90113722929</v>
      </c>
      <c r="R38" s="285">
        <f ca="1">MBN_cost!R38+KRT_cost!R38+HTN_cost!R38+CRO_cost!R38+ART_cost!R38+STL_cost!R38+TRG_cost!R38</f>
        <v>0</v>
      </c>
      <c r="S38" s="286">
        <f>MBN_cost!S38+KRT_cost!S38+HTN_cost!S38+CRO_cost!S38+ART_cost!S38+STL_cost!S38+TRG_cost!S38</f>
        <v>0</v>
      </c>
      <c r="T38" s="285">
        <f>MBN_cost!T38+KRT_cost!T38+HTN_cost!T38+CRO_cost!T38+ART_cost!T38+STL_cost!T38+TRG_cost!T38</f>
        <v>0</v>
      </c>
      <c r="U38" s="285">
        <f>MBN_cost!U38+KRT_cost!U38+HTN_cost!U38+CRO_cost!U38+ART_cost!U38+STL_cost!U38+TRG_cost!U38</f>
        <v>0</v>
      </c>
      <c r="V38" s="286">
        <f>MBN_cost!V38+KRT_cost!V38+HTN_cost!V38+CRO_cost!V38+ART_cost!V38+STL_cost!V38+TRG_cost!V38</f>
        <v>0</v>
      </c>
      <c r="W38" s="285">
        <f>MBN_cost!W38+KRT_cost!W38+HTN_cost!W38+CRO_cost!W38+ART_cost!W38+STL_cost!W38+TRG_cost!W38</f>
        <v>0</v>
      </c>
      <c r="X38" s="285">
        <f>MBN_cost!X38+KRT_cost!X38+HTN_cost!X38+CRO_cost!X38+ART_cost!X38+STL_cost!X38+TRG_cost!X38</f>
        <v>0</v>
      </c>
      <c r="Y38" s="286">
        <f>MBN_cost!Y38+KRT_cost!Y38+HTN_cost!Y38+CRO_cost!Y38+ART_cost!Y38+STL_cost!Y38+TRG_cost!Y38</f>
        <v>0</v>
      </c>
      <c r="Z38" s="285">
        <f>MBN_cost!Z38+KRT_cost!Z38+HTN_cost!Z38+CRO_cost!Z38+ART_cost!Z38+STL_cost!Z38+TRG_cost!Z38</f>
        <v>0</v>
      </c>
      <c r="AA38" s="285">
        <f>MBN_cost!AA38+KRT_cost!AA38+HTN_cost!AA38+CRO_cost!AA38+ART_cost!AA38+STL_cost!AA38+TRG_cost!AA38</f>
        <v>0</v>
      </c>
      <c r="AB38" s="286">
        <f>MBN_cost!AB38+KRT_cost!AB38+HTN_cost!AB38+CRO_cost!AB38+ART_cost!AB38+STL_cost!AB38+TRG_cost!AB38</f>
        <v>0</v>
      </c>
      <c r="AC38" s="131"/>
      <c r="AE38" s="265"/>
      <c r="AF38" s="287">
        <f ca="1">SUMIF(Tot_cost!$H$11:$AB$11,AF$11, Tot_cost!$H38:$AB38)*AF$9</f>
        <v>67281.103628481244</v>
      </c>
      <c r="AG38" s="287">
        <f ca="1">SUMIF(Tot_cost!$H$11:$AB$11,AG$11, Tot_cost!$H38:$AB38)*AG$9</f>
        <v>67281.103628481244</v>
      </c>
      <c r="AH38" s="287">
        <f ca="1">SUMIF(Tot_cost!$H$11:$AB$11,AH$11, Tot_cost!$H38:$AB38)*AH$9</f>
        <v>182479.57498193195</v>
      </c>
      <c r="AI38" s="287">
        <f ca="1">SUMIF(Tot_cost!$H$11:$AB$11,AI$11, Tot_cost!$H38:$AB38)*AI$9</f>
        <v>182479.57498193195</v>
      </c>
      <c r="AJ38" s="287">
        <f ca="1">SUMIF(Tot_cost!$H$11:$AB$11,AJ$11, Tot_cost!$H38:$AB38)*AJ$9</f>
        <v>273370.92594838206</v>
      </c>
      <c r="AK38" s="287">
        <f ca="1">SUMIF(Tot_cost!$H$11:$AB$11,AK$11, Tot_cost!$H38:$AB38)*AK$9</f>
        <v>273370.92594838206</v>
      </c>
      <c r="AL38" s="287">
        <f ca="1">SUMIF(Tot_cost!$H$11:$AB$11,AL$11, Tot_cost!$H38:$AB38)*AL$9</f>
        <v>179583.95056861464</v>
      </c>
      <c r="AM38" s="287">
        <f ca="1">SUMIF(Tot_cost!$H$11:$AB$11,AM$11, Tot_cost!$H38:$AB38)*AM$9</f>
        <v>179583.95056861464</v>
      </c>
      <c r="AN38" s="287">
        <f>SUMIF(Tot_cost!$H$11:$AB$11,AN$11, Tot_cost!$H38:$AB38)*AN$9</f>
        <v>0</v>
      </c>
      <c r="AO38" s="287">
        <f>SUMIF(Tot_cost!$H$11:$AB$11,AO$11, Tot_cost!$H38:$AB38)*AO$9</f>
        <v>0</v>
      </c>
      <c r="AP38" s="287">
        <f>SUMIF(Tot_cost!$H$11:$AB$11,AP$11, Tot_cost!$H38:$AB38)*AP$9</f>
        <v>0</v>
      </c>
      <c r="AQ38" s="287">
        <f>SUMIF(Tot_cost!$H$11:$AB$11,AQ$11, Tot_cost!$H38:$AB38)*AQ$9</f>
        <v>0</v>
      </c>
      <c r="AR38" s="287">
        <f>SUMIF(Tot_cost!$H$11:$AB$11,AR$11, Tot_cost!$H38:$AB38)*AR$9</f>
        <v>0</v>
      </c>
      <c r="AS38" s="287">
        <f>SUMIF(Tot_cost!$H$11:$AB$11,AS$11, Tot_cost!$H38:$AB38)*AS$9</f>
        <v>0</v>
      </c>
      <c r="AT38" s="265"/>
      <c r="AU38" s="287">
        <f t="shared" ca="1" si="8"/>
        <v>1405431.1102548195</v>
      </c>
      <c r="AV38" s="131"/>
      <c r="AW38" s="131"/>
      <c r="AX38" s="131"/>
      <c r="AY38" s="131"/>
      <c r="AZ38" s="131"/>
      <c r="BA38" s="131"/>
      <c r="BB38" s="131"/>
      <c r="BC38" s="131"/>
      <c r="BD38" s="265"/>
      <c r="BE38" s="131"/>
    </row>
    <row r="39" spans="1:57" s="265" customFormat="1">
      <c r="E39" s="265" t="str">
        <f>IF(ISBLANK(D39), "", INDEX(Asset_groups!$F$7:$F$70, MATCH(D39, Asset_groups!$D$7:$D$70,0))="capex")</f>
        <v/>
      </c>
      <c r="F39" s="12"/>
      <c r="G39" s="103"/>
      <c r="H39" s="18"/>
      <c r="I39" s="18"/>
      <c r="J39" s="103"/>
      <c r="K39" s="18"/>
      <c r="L39" s="18"/>
      <c r="M39" s="103"/>
      <c r="N39" s="18"/>
      <c r="O39" s="18"/>
      <c r="P39" s="103"/>
      <c r="Q39" s="18"/>
      <c r="R39" s="18"/>
      <c r="S39" s="103"/>
      <c r="T39" s="18"/>
      <c r="U39" s="18"/>
      <c r="V39" s="103"/>
      <c r="W39" s="18"/>
      <c r="X39" s="18"/>
      <c r="Y39" s="103"/>
      <c r="Z39" s="18"/>
      <c r="AA39" s="18"/>
      <c r="AB39" s="103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U39" s="110"/>
      <c r="AV39" s="131"/>
      <c r="AW39" s="131"/>
      <c r="AX39" s="131"/>
      <c r="AY39" s="131"/>
      <c r="AZ39" s="131"/>
      <c r="BA39" s="131"/>
      <c r="BB39" s="131"/>
      <c r="BC39" s="131"/>
      <c r="BE39" s="131"/>
    </row>
    <row r="40" spans="1:57">
      <c r="D40" s="265"/>
      <c r="E40" t="str">
        <f>IF(ISBLANK(D40), "", INDEX(Asset_groups!$F$7:$F$70, MATCH(D40, Asset_groups!$D$7:$D$70,0))="capex")</f>
        <v/>
      </c>
      <c r="F40" s="12"/>
      <c r="G40" s="103"/>
      <c r="H40" s="18"/>
      <c r="I40" s="18"/>
      <c r="J40" s="103"/>
      <c r="K40" s="18"/>
      <c r="L40" s="18"/>
      <c r="M40" s="103"/>
      <c r="N40" s="18"/>
      <c r="O40" s="18"/>
      <c r="P40" s="103"/>
      <c r="Q40" s="18"/>
      <c r="R40" s="18"/>
      <c r="S40" s="103"/>
      <c r="T40" s="18"/>
      <c r="U40" s="18"/>
      <c r="V40" s="103"/>
      <c r="W40" s="18"/>
      <c r="X40" s="18"/>
      <c r="Y40" s="103"/>
      <c r="Z40" s="18"/>
      <c r="AA40" s="18"/>
      <c r="AB40" s="103"/>
      <c r="AC40" s="265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U40" s="110"/>
      <c r="AV40" s="131"/>
      <c r="AW40" s="131"/>
      <c r="AX40" s="131"/>
      <c r="AY40" s="131"/>
      <c r="AZ40" s="131"/>
      <c r="BA40" s="131"/>
      <c r="BB40" s="131"/>
      <c r="BC40" s="131"/>
      <c r="BD40" s="265"/>
      <c r="BE40" s="131"/>
    </row>
    <row r="41" spans="1:57" ht="15">
      <c r="A41" s="18"/>
      <c r="B41" s="9" t="s">
        <v>7</v>
      </c>
      <c r="C41" s="18"/>
      <c r="D41" s="18"/>
      <c r="E41" t="str">
        <f>IF(ISBLANK(D41), "", INDEX(Asset_groups!$F$7:$F$70, MATCH(D41, Asset_groups!$D$7:$D$70,0))="capex")</f>
        <v/>
      </c>
      <c r="F41" s="12"/>
      <c r="G41" s="103"/>
      <c r="H41" s="18"/>
      <c r="I41" s="18"/>
      <c r="J41" s="103"/>
      <c r="K41" s="18"/>
      <c r="L41" s="18"/>
      <c r="M41" s="103"/>
      <c r="N41" s="18"/>
      <c r="O41" s="18"/>
      <c r="P41" s="103"/>
      <c r="Q41" s="18"/>
      <c r="R41" s="18"/>
      <c r="S41" s="103"/>
      <c r="T41" s="18"/>
      <c r="U41" s="18"/>
      <c r="V41" s="103"/>
      <c r="W41" s="18"/>
      <c r="X41" s="18"/>
      <c r="Y41" s="103"/>
      <c r="Z41" s="18"/>
      <c r="AA41" s="18"/>
      <c r="AB41" s="103"/>
      <c r="AC41" s="265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U41" s="110"/>
      <c r="AV41" s="131"/>
      <c r="AW41" s="131"/>
      <c r="AX41" s="131"/>
      <c r="AY41" s="131"/>
      <c r="AZ41" s="131"/>
      <c r="BA41" s="131"/>
      <c r="BB41" s="131"/>
      <c r="BC41" s="131"/>
      <c r="BD41" s="265"/>
      <c r="BE41" s="131"/>
    </row>
    <row r="42" spans="1:57">
      <c r="B42" s="220" t="str">
        <f t="shared" ref="B42:B61" si="9">B41</f>
        <v>Substation</v>
      </c>
      <c r="C42" s="10" t="s">
        <v>8</v>
      </c>
      <c r="D42" s="265"/>
      <c r="E42" t="str">
        <f>IF(ISBLANK(D42), "", INDEX(Asset_groups!$F$7:$F$70, MATCH(D42, Asset_groups!$D$7:$D$70,0))="capex")</f>
        <v/>
      </c>
      <c r="F42" s="12"/>
      <c r="G42" s="103"/>
      <c r="H42" s="18"/>
      <c r="I42" s="18"/>
      <c r="J42" s="103"/>
      <c r="K42" s="18"/>
      <c r="L42" s="18"/>
      <c r="M42" s="103"/>
      <c r="N42" s="18"/>
      <c r="O42" s="18"/>
      <c r="P42" s="103"/>
      <c r="Q42" s="18"/>
      <c r="R42" s="18"/>
      <c r="S42" s="103"/>
      <c r="T42" s="18"/>
      <c r="U42" s="18"/>
      <c r="V42" s="103"/>
      <c r="W42" s="18"/>
      <c r="X42" s="18"/>
      <c r="Y42" s="103"/>
      <c r="Z42" s="18"/>
      <c r="AA42" s="18"/>
      <c r="AB42" s="103"/>
      <c r="AC42" s="265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U42" s="110"/>
      <c r="AV42" s="131"/>
      <c r="AW42" s="131"/>
      <c r="AX42" s="131"/>
      <c r="AY42" s="131"/>
      <c r="AZ42" s="131"/>
      <c r="BA42" s="131"/>
      <c r="BB42" s="131"/>
      <c r="BC42" s="131"/>
      <c r="BD42" s="265"/>
      <c r="BE42" s="131"/>
    </row>
    <row r="43" spans="1:57">
      <c r="B43" s="220" t="str">
        <f t="shared" si="9"/>
        <v>Substation</v>
      </c>
      <c r="D43" s="265" t="s">
        <v>9</v>
      </c>
      <c r="E43" t="b">
        <f>IF(ISBLANK(D43), "", INDEX(Asset_groups!$F$7:$F$70, MATCH(D43, Asset_groups!$D$7:$D$70,0))="capex")</f>
        <v>1</v>
      </c>
      <c r="F43" s="12"/>
      <c r="G43" s="103"/>
      <c r="H43" s="288">
        <f>MBN_cost!H43+KRT_cost!H43+HTN_cost!H43+CRO_cost!H43+ART_cost!H43+STL_cost!H43+TRG_cost!H43</f>
        <v>1159366.9999999946</v>
      </c>
      <c r="I43" s="285">
        <f ca="1">MBN_cost!I43+KRT_cost!I43+HTN_cost!I43+CRO_cost!I43+ART_cost!I43+STL_cost!I43+TRG_cost!I43</f>
        <v>971928.54555683921</v>
      </c>
      <c r="J43" s="286">
        <f>MBN_cost!J43+KRT_cost!J43+HTN_cost!J43+CRO_cost!J43+ART_cost!J43+STL_cost!J43+TRG_cost!J43</f>
        <v>0</v>
      </c>
      <c r="K43" s="285">
        <f>MBN_cost!K43+KRT_cost!K43+HTN_cost!K43+CRO_cost!K43+ART_cost!K43+STL_cost!K43+TRG_cost!K43</f>
        <v>3478100.9999999842</v>
      </c>
      <c r="L43" s="285">
        <f ca="1">MBN_cost!L43+KRT_cost!L43+HTN_cost!L43+CRO_cost!L43+ART_cost!L43+STL_cost!L43+TRG_cost!L43</f>
        <v>3210743.7654545624</v>
      </c>
      <c r="M43" s="286">
        <f>MBN_cost!M43+KRT_cost!M43+HTN_cost!M43+CRO_cost!M43+ART_cost!M43+STL_cost!M43+TRG_cost!M43</f>
        <v>0</v>
      </c>
      <c r="N43" s="285">
        <f>MBN_cost!N43+KRT_cost!N43+HTN_cost!N43+CRO_cost!N43+ART_cost!N43+STL_cost!N43+TRG_cost!N43</f>
        <v>3478100.9999999842</v>
      </c>
      <c r="O43" s="285">
        <f ca="1">MBN_cost!O43+KRT_cost!O43+HTN_cost!O43+CRO_cost!O43+ART_cost!O43+STL_cost!O43+TRG_cost!O43</f>
        <v>3552285.7776052295</v>
      </c>
      <c r="P43" s="286">
        <f>MBN_cost!P43+KRT_cost!P43+HTN_cost!P43+CRO_cost!P43+ART_cost!P43+STL_cost!P43+TRG_cost!P43</f>
        <v>0</v>
      </c>
      <c r="Q43" s="285">
        <f>MBN_cost!Q43+KRT_cost!Q43+HTN_cost!Q43+CRO_cost!Q43+ART_cost!Q43+STL_cost!Q43+TRG_cost!Q43</f>
        <v>1159366.9999999946</v>
      </c>
      <c r="R43" s="285">
        <f ca="1">MBN_cost!R43+KRT_cost!R43+HTN_cost!R43+CRO_cost!R43+ART_cost!R43+STL_cost!R43+TRG_cost!R43</f>
        <v>961854.78307502042</v>
      </c>
      <c r="S43" s="286">
        <f>MBN_cost!S43+KRT_cost!S43+HTN_cost!S43+CRO_cost!S43+ART_cost!S43+STL_cost!S43+TRG_cost!S43</f>
        <v>0</v>
      </c>
      <c r="T43" s="285">
        <f>MBN_cost!T43+KRT_cost!T43+HTN_cost!T43+CRO_cost!T43+ART_cost!T43+STL_cost!T43+TRG_cost!T43</f>
        <v>0</v>
      </c>
      <c r="U43" s="285">
        <f>MBN_cost!U43+KRT_cost!U43+HTN_cost!U43+CRO_cost!U43+ART_cost!U43+STL_cost!U43+TRG_cost!U43</f>
        <v>0</v>
      </c>
      <c r="V43" s="286">
        <f>MBN_cost!V43+KRT_cost!V43+HTN_cost!V43+CRO_cost!V43+ART_cost!V43+STL_cost!V43+TRG_cost!V43</f>
        <v>0</v>
      </c>
      <c r="W43" s="285">
        <f>MBN_cost!W43+KRT_cost!W43+HTN_cost!W43+CRO_cost!W43+ART_cost!W43+STL_cost!W43+TRG_cost!W43</f>
        <v>0</v>
      </c>
      <c r="X43" s="285">
        <f>MBN_cost!X43+KRT_cost!X43+HTN_cost!X43+CRO_cost!X43+ART_cost!X43+STL_cost!X43+TRG_cost!X43</f>
        <v>0</v>
      </c>
      <c r="Y43" s="286">
        <f>MBN_cost!Y43+KRT_cost!Y43+HTN_cost!Y43+CRO_cost!Y43+ART_cost!Y43+STL_cost!Y43+TRG_cost!Y43</f>
        <v>0</v>
      </c>
      <c r="Z43" s="285">
        <f>MBN_cost!Z43+KRT_cost!Z43+HTN_cost!Z43+CRO_cost!Z43+ART_cost!Z43+STL_cost!Z43+TRG_cost!Z43</f>
        <v>0</v>
      </c>
      <c r="AA43" s="285">
        <f>MBN_cost!AA43+KRT_cost!AA43+HTN_cost!AA43+CRO_cost!AA43+ART_cost!AA43+STL_cost!AA43+TRG_cost!AA43</f>
        <v>0</v>
      </c>
      <c r="AB43" s="286">
        <f>MBN_cost!AB43+KRT_cost!AB43+HTN_cost!AB43+CRO_cost!AB43+ART_cost!AB43+STL_cost!AB43+TRG_cost!AB43</f>
        <v>0</v>
      </c>
      <c r="AC43" s="131"/>
      <c r="AF43" s="287">
        <f ca="1">SUMIF(Tot_cost!$H$11:$AB$11,AF$11, Tot_cost!$H43:$AB43)*AF$9</f>
        <v>1065647.772778417</v>
      </c>
      <c r="AG43" s="287">
        <f ca="1">SUMIF(Tot_cost!$H$11:$AB$11,AG$11, Tot_cost!$H43:$AB43)*AG$9</f>
        <v>1065647.772778417</v>
      </c>
      <c r="AH43" s="287">
        <f ca="1">SUMIF(Tot_cost!$H$11:$AB$11,AH$11, Tot_cost!$H43:$AB43)*AH$9</f>
        <v>3344422.3827272733</v>
      </c>
      <c r="AI43" s="287">
        <f ca="1">SUMIF(Tot_cost!$H$11:$AB$11,AI$11, Tot_cost!$H43:$AB43)*AI$9</f>
        <v>3344422.3827272733</v>
      </c>
      <c r="AJ43" s="287">
        <f ca="1">SUMIF(Tot_cost!$H$11:$AB$11,AJ$11, Tot_cost!$H43:$AB43)*AJ$9</f>
        <v>3515193.3888026066</v>
      </c>
      <c r="AK43" s="287">
        <f ca="1">SUMIF(Tot_cost!$H$11:$AB$11,AK$11, Tot_cost!$H43:$AB43)*AK$9</f>
        <v>3515193.3888026066</v>
      </c>
      <c r="AL43" s="287">
        <f ca="1">SUMIF(Tot_cost!$H$11:$AB$11,AL$11, Tot_cost!$H43:$AB43)*AL$9</f>
        <v>1060610.8915375075</v>
      </c>
      <c r="AM43" s="287">
        <f ca="1">SUMIF(Tot_cost!$H$11:$AB$11,AM$11, Tot_cost!$H43:$AB43)*AM$9</f>
        <v>1060610.8915375075</v>
      </c>
      <c r="AN43" s="287">
        <f>SUMIF(Tot_cost!$H$11:$AB$11,AN$11, Tot_cost!$H43:$AB43)*AN$9</f>
        <v>0</v>
      </c>
      <c r="AO43" s="287">
        <f>SUMIF(Tot_cost!$H$11:$AB$11,AO$11, Tot_cost!$H43:$AB43)*AO$9</f>
        <v>0</v>
      </c>
      <c r="AP43" s="287">
        <f>SUMIF(Tot_cost!$H$11:$AB$11,AP$11, Tot_cost!$H43:$AB43)*AP$9</f>
        <v>0</v>
      </c>
      <c r="AQ43" s="287">
        <f>SUMIF(Tot_cost!$H$11:$AB$11,AQ$11, Tot_cost!$H43:$AB43)*AQ$9</f>
        <v>0</v>
      </c>
      <c r="AR43" s="287">
        <f>SUMIF(Tot_cost!$H$11:$AB$11,AR$11, Tot_cost!$H43:$AB43)*AR$9</f>
        <v>0</v>
      </c>
      <c r="AS43" s="287">
        <f>SUMIF(Tot_cost!$H$11:$AB$11,AS$11, Tot_cost!$H43:$AB43)*AS$9</f>
        <v>0</v>
      </c>
      <c r="AU43" s="287">
        <f t="shared" ref="AU43:AU61" ca="1" si="10">SUM(AF43:AS43)</f>
        <v>17971748.871691607</v>
      </c>
      <c r="AV43" s="131"/>
      <c r="AW43" s="131"/>
      <c r="AX43" s="131"/>
      <c r="AY43" s="131"/>
      <c r="AZ43" s="131"/>
      <c r="BA43" s="131"/>
      <c r="BB43" s="131"/>
      <c r="BC43" s="131"/>
      <c r="BD43" s="265"/>
      <c r="BE43" s="131"/>
    </row>
    <row r="44" spans="1:57">
      <c r="B44" s="220" t="str">
        <f t="shared" si="9"/>
        <v>Substation</v>
      </c>
      <c r="D44" s="265" t="s">
        <v>10</v>
      </c>
      <c r="E44" t="b">
        <f>IF(ISBLANK(D44), "", INDEX(Asset_groups!$F$7:$F$70, MATCH(D44, Asset_groups!$D$7:$D$70,0))="capex")</f>
        <v>1</v>
      </c>
      <c r="F44" s="12"/>
      <c r="G44" s="103"/>
      <c r="H44" s="288">
        <f>MBN_cost!H44+KRT_cost!H44+HTN_cost!H44+CRO_cost!H44+ART_cost!H44+STL_cost!H44+TRG_cost!H44</f>
        <v>144920.96541040076</v>
      </c>
      <c r="I44" s="285">
        <f ca="1">MBN_cost!I44+KRT_cost!I44+HTN_cost!I44+CRO_cost!I44+ART_cost!I44+STL_cost!I44+TRG_cost!I44</f>
        <v>0</v>
      </c>
      <c r="J44" s="286">
        <f>MBN_cost!J44+KRT_cost!J44+HTN_cost!J44+CRO_cost!J44+ART_cost!J44+STL_cost!J44+TRG_cost!J44</f>
        <v>0</v>
      </c>
      <c r="K44" s="285">
        <f>MBN_cost!K44+KRT_cost!K44+HTN_cost!K44+CRO_cost!K44+ART_cost!K44+STL_cost!K44+TRG_cost!K44</f>
        <v>0</v>
      </c>
      <c r="L44" s="285">
        <f ca="1">MBN_cost!L44+KRT_cost!L44+HTN_cost!L44+CRO_cost!L44+ART_cost!L44+STL_cost!L44+TRG_cost!L44</f>
        <v>0</v>
      </c>
      <c r="M44" s="286">
        <f>MBN_cost!M44+KRT_cost!M44+HTN_cost!M44+CRO_cost!M44+ART_cost!M44+STL_cost!M44+TRG_cost!M44</f>
        <v>0</v>
      </c>
      <c r="N44" s="285">
        <f>MBN_cost!N44+KRT_cost!N44+HTN_cost!N44+CRO_cost!N44+ART_cost!N44+STL_cost!N44+TRG_cost!N44</f>
        <v>289841.93082080153</v>
      </c>
      <c r="O44" s="285">
        <f ca="1">MBN_cost!O44+KRT_cost!O44+HTN_cost!O44+CRO_cost!O44+ART_cost!O44+STL_cost!O44+TRG_cost!O44</f>
        <v>0</v>
      </c>
      <c r="P44" s="286">
        <f>MBN_cost!P44+KRT_cost!P44+HTN_cost!P44+CRO_cost!P44+ART_cost!P44+STL_cost!P44+TRG_cost!P44</f>
        <v>0</v>
      </c>
      <c r="Q44" s="285">
        <f>MBN_cost!Q44+KRT_cost!Q44+HTN_cost!Q44+CRO_cost!Q44+ART_cost!Q44+STL_cost!Q44+TRG_cost!Q44</f>
        <v>144920.96541040076</v>
      </c>
      <c r="R44" s="285">
        <f ca="1">MBN_cost!R44+KRT_cost!R44+HTN_cost!R44+CRO_cost!R44+ART_cost!R44+STL_cost!R44+TRG_cost!R44</f>
        <v>0</v>
      </c>
      <c r="S44" s="286">
        <f>MBN_cost!S44+KRT_cost!S44+HTN_cost!S44+CRO_cost!S44+ART_cost!S44+STL_cost!S44+TRG_cost!S44</f>
        <v>0</v>
      </c>
      <c r="T44" s="285">
        <f>MBN_cost!T44+KRT_cost!T44+HTN_cost!T44+CRO_cost!T44+ART_cost!T44+STL_cost!T44+TRG_cost!T44</f>
        <v>0</v>
      </c>
      <c r="U44" s="285">
        <f>MBN_cost!U44+KRT_cost!U44+HTN_cost!U44+CRO_cost!U44+ART_cost!U44+STL_cost!U44+TRG_cost!U44</f>
        <v>0</v>
      </c>
      <c r="V44" s="286">
        <f>MBN_cost!V44+KRT_cost!V44+HTN_cost!V44+CRO_cost!V44+ART_cost!V44+STL_cost!V44+TRG_cost!V44</f>
        <v>0</v>
      </c>
      <c r="W44" s="285">
        <f>MBN_cost!W44+KRT_cost!W44+HTN_cost!W44+CRO_cost!W44+ART_cost!W44+STL_cost!W44+TRG_cost!W44</f>
        <v>0</v>
      </c>
      <c r="X44" s="285">
        <f>MBN_cost!X44+KRT_cost!X44+HTN_cost!X44+CRO_cost!X44+ART_cost!X44+STL_cost!X44+TRG_cost!X44</f>
        <v>0</v>
      </c>
      <c r="Y44" s="286">
        <f>MBN_cost!Y44+KRT_cost!Y44+HTN_cost!Y44+CRO_cost!Y44+ART_cost!Y44+STL_cost!Y44+TRG_cost!Y44</f>
        <v>0</v>
      </c>
      <c r="Z44" s="285">
        <f>MBN_cost!Z44+KRT_cost!Z44+HTN_cost!Z44+CRO_cost!Z44+ART_cost!Z44+STL_cost!Z44+TRG_cost!Z44</f>
        <v>0</v>
      </c>
      <c r="AA44" s="285">
        <f>MBN_cost!AA44+KRT_cost!AA44+HTN_cost!AA44+CRO_cost!AA44+ART_cost!AA44+STL_cost!AA44+TRG_cost!AA44</f>
        <v>0</v>
      </c>
      <c r="AB44" s="286">
        <f>MBN_cost!AB44+KRT_cost!AB44+HTN_cost!AB44+CRO_cost!AB44+ART_cost!AB44+STL_cost!AB44+TRG_cost!AB44</f>
        <v>0</v>
      </c>
      <c r="AC44" s="131"/>
      <c r="AF44" s="287">
        <f ca="1">SUMIF(Tot_cost!$H$11:$AB$11,AF$11, Tot_cost!$H44:$AB44)*AF$9</f>
        <v>72460.482705200382</v>
      </c>
      <c r="AG44" s="287">
        <f ca="1">SUMIF(Tot_cost!$H$11:$AB$11,AG$11, Tot_cost!$H44:$AB44)*AG$9</f>
        <v>72460.482705200382</v>
      </c>
      <c r="AH44" s="287">
        <f ca="1">SUMIF(Tot_cost!$H$11:$AB$11,AH$11, Tot_cost!$H44:$AB44)*AH$9</f>
        <v>0</v>
      </c>
      <c r="AI44" s="287">
        <f ca="1">SUMIF(Tot_cost!$H$11:$AB$11,AI$11, Tot_cost!$H44:$AB44)*AI$9</f>
        <v>0</v>
      </c>
      <c r="AJ44" s="287">
        <f ca="1">SUMIF(Tot_cost!$H$11:$AB$11,AJ$11, Tot_cost!$H44:$AB44)*AJ$9</f>
        <v>144920.96541040076</v>
      </c>
      <c r="AK44" s="287">
        <f ca="1">SUMIF(Tot_cost!$H$11:$AB$11,AK$11, Tot_cost!$H44:$AB44)*AK$9</f>
        <v>144920.96541040076</v>
      </c>
      <c r="AL44" s="287">
        <f ca="1">SUMIF(Tot_cost!$H$11:$AB$11,AL$11, Tot_cost!$H44:$AB44)*AL$9</f>
        <v>72460.482705200382</v>
      </c>
      <c r="AM44" s="287">
        <f ca="1">SUMIF(Tot_cost!$H$11:$AB$11,AM$11, Tot_cost!$H44:$AB44)*AM$9</f>
        <v>72460.482705200382</v>
      </c>
      <c r="AN44" s="287">
        <f>SUMIF(Tot_cost!$H$11:$AB$11,AN$11, Tot_cost!$H44:$AB44)*AN$9</f>
        <v>0</v>
      </c>
      <c r="AO44" s="287">
        <f>SUMIF(Tot_cost!$H$11:$AB$11,AO$11, Tot_cost!$H44:$AB44)*AO$9</f>
        <v>0</v>
      </c>
      <c r="AP44" s="287">
        <f>SUMIF(Tot_cost!$H$11:$AB$11,AP$11, Tot_cost!$H44:$AB44)*AP$9</f>
        <v>0</v>
      </c>
      <c r="AQ44" s="287">
        <f>SUMIF(Tot_cost!$H$11:$AB$11,AQ$11, Tot_cost!$H44:$AB44)*AQ$9</f>
        <v>0</v>
      </c>
      <c r="AR44" s="287">
        <f>SUMIF(Tot_cost!$H$11:$AB$11,AR$11, Tot_cost!$H44:$AB44)*AR$9</f>
        <v>0</v>
      </c>
      <c r="AS44" s="287">
        <f>SUMIF(Tot_cost!$H$11:$AB$11,AS$11, Tot_cost!$H44:$AB44)*AS$9</f>
        <v>0</v>
      </c>
      <c r="AU44" s="287">
        <f t="shared" ca="1" si="10"/>
        <v>579683.86164160306</v>
      </c>
      <c r="AV44" s="131"/>
      <c r="AW44" s="131"/>
      <c r="AX44" s="131"/>
      <c r="AY44" s="131"/>
      <c r="AZ44" s="131"/>
      <c r="BA44" s="131"/>
      <c r="BB44" s="131"/>
      <c r="BC44" s="131"/>
      <c r="BD44" s="265"/>
      <c r="BE44" s="131"/>
    </row>
    <row r="45" spans="1:57">
      <c r="B45" s="220" t="str">
        <f t="shared" si="9"/>
        <v>Substation</v>
      </c>
      <c r="D45" s="265" t="s">
        <v>167</v>
      </c>
      <c r="E45" t="b">
        <f>IF(ISBLANK(D45), "", INDEX(Asset_groups!$F$7:$F$70, MATCH(D45, Asset_groups!$D$7:$D$70,0))="capex")</f>
        <v>1</v>
      </c>
      <c r="F45" s="12"/>
      <c r="G45" s="103"/>
      <c r="H45" s="288">
        <f>MBN_cost!H45+KRT_cost!H45+HTN_cost!H45+CRO_cost!H45+ART_cost!H45+STL_cost!H45+TRG_cost!H45</f>
        <v>0</v>
      </c>
      <c r="I45" s="285">
        <f ca="1">MBN_cost!I45+KRT_cost!I45+HTN_cost!I45+CRO_cost!I45+ART_cost!I45+STL_cost!I45+TRG_cost!I45</f>
        <v>0</v>
      </c>
      <c r="J45" s="286">
        <f>MBN_cost!J45+KRT_cost!J45+HTN_cost!J45+CRO_cost!J45+ART_cost!J45+STL_cost!J45+TRG_cost!J45</f>
        <v>0</v>
      </c>
      <c r="K45" s="285">
        <f>MBN_cost!K45+KRT_cost!K45+HTN_cost!K45+CRO_cost!K45+ART_cost!K45+STL_cost!K45+TRG_cost!K45</f>
        <v>2301962.3003372103</v>
      </c>
      <c r="L45" s="285">
        <f ca="1">MBN_cost!L45+KRT_cost!L45+HTN_cost!L45+CRO_cost!L45+ART_cost!L45+STL_cost!L45+TRG_cost!L45</f>
        <v>0</v>
      </c>
      <c r="M45" s="286">
        <f>MBN_cost!M45+KRT_cost!M45+HTN_cost!M45+CRO_cost!M45+ART_cost!M45+STL_cost!M45+TRG_cost!M45</f>
        <v>0</v>
      </c>
      <c r="N45" s="285">
        <f>MBN_cost!N45+KRT_cost!N45+HTN_cost!N45+CRO_cost!N45+ART_cost!N45+STL_cost!N45+TRG_cost!N45</f>
        <v>0</v>
      </c>
      <c r="O45" s="285">
        <f ca="1">MBN_cost!O45+KRT_cost!O45+HTN_cost!O45+CRO_cost!O45+ART_cost!O45+STL_cost!O45+TRG_cost!O45</f>
        <v>0</v>
      </c>
      <c r="P45" s="286">
        <f>MBN_cost!P45+KRT_cost!P45+HTN_cost!P45+CRO_cost!P45+ART_cost!P45+STL_cost!P45+TRG_cost!P45</f>
        <v>0</v>
      </c>
      <c r="Q45" s="285">
        <f>MBN_cost!Q45+KRT_cost!Q45+HTN_cost!Q45+CRO_cost!Q45+ART_cost!Q45+STL_cost!Q45+TRG_cost!Q45</f>
        <v>0</v>
      </c>
      <c r="R45" s="285">
        <f ca="1">MBN_cost!R45+KRT_cost!R45+HTN_cost!R45+CRO_cost!R45+ART_cost!R45+STL_cost!R45+TRG_cost!R45</f>
        <v>0</v>
      </c>
      <c r="S45" s="286">
        <f>MBN_cost!S45+KRT_cost!S45+HTN_cost!S45+CRO_cost!S45+ART_cost!S45+STL_cost!S45+TRG_cost!S45</f>
        <v>0</v>
      </c>
      <c r="T45" s="285">
        <f>MBN_cost!T45+KRT_cost!T45+HTN_cost!T45+CRO_cost!T45+ART_cost!T45+STL_cost!T45+TRG_cost!T45</f>
        <v>0</v>
      </c>
      <c r="U45" s="285">
        <f>MBN_cost!U45+KRT_cost!U45+HTN_cost!U45+CRO_cost!U45+ART_cost!U45+STL_cost!U45+TRG_cost!U45</f>
        <v>0</v>
      </c>
      <c r="V45" s="286">
        <f>MBN_cost!V45+KRT_cost!V45+HTN_cost!V45+CRO_cost!V45+ART_cost!V45+STL_cost!V45+TRG_cost!V45</f>
        <v>0</v>
      </c>
      <c r="W45" s="285">
        <f>MBN_cost!W45+KRT_cost!W45+HTN_cost!W45+CRO_cost!W45+ART_cost!W45+STL_cost!W45+TRG_cost!W45</f>
        <v>0</v>
      </c>
      <c r="X45" s="285">
        <f>MBN_cost!X45+KRT_cost!X45+HTN_cost!X45+CRO_cost!X45+ART_cost!X45+STL_cost!X45+TRG_cost!X45</f>
        <v>0</v>
      </c>
      <c r="Y45" s="286">
        <f>MBN_cost!Y45+KRT_cost!Y45+HTN_cost!Y45+CRO_cost!Y45+ART_cost!Y45+STL_cost!Y45+TRG_cost!Y45</f>
        <v>0</v>
      </c>
      <c r="Z45" s="285">
        <f>MBN_cost!Z45+KRT_cost!Z45+HTN_cost!Z45+CRO_cost!Z45+ART_cost!Z45+STL_cost!Z45+TRG_cost!Z45</f>
        <v>0</v>
      </c>
      <c r="AA45" s="285">
        <f>MBN_cost!AA45+KRT_cost!AA45+HTN_cost!AA45+CRO_cost!AA45+ART_cost!AA45+STL_cost!AA45+TRG_cost!AA45</f>
        <v>0</v>
      </c>
      <c r="AB45" s="286">
        <f>MBN_cost!AB45+KRT_cost!AB45+HTN_cost!AB45+CRO_cost!AB45+ART_cost!AB45+STL_cost!AB45+TRG_cost!AB45</f>
        <v>0</v>
      </c>
      <c r="AC45" s="131"/>
      <c r="AF45" s="287">
        <f ca="1">SUMIF(Tot_cost!$H$11:$AB$11,AF$11, Tot_cost!$H45:$AB45)*AF$9</f>
        <v>0</v>
      </c>
      <c r="AG45" s="287">
        <f ca="1">SUMIF(Tot_cost!$H$11:$AB$11,AG$11, Tot_cost!$H45:$AB45)*AG$9</f>
        <v>0</v>
      </c>
      <c r="AH45" s="287">
        <f ca="1">SUMIF(Tot_cost!$H$11:$AB$11,AH$11, Tot_cost!$H45:$AB45)*AH$9</f>
        <v>1150981.1501686051</v>
      </c>
      <c r="AI45" s="287">
        <f ca="1">SUMIF(Tot_cost!$H$11:$AB$11,AI$11, Tot_cost!$H45:$AB45)*AI$9</f>
        <v>1150981.1501686051</v>
      </c>
      <c r="AJ45" s="287">
        <f ca="1">SUMIF(Tot_cost!$H$11:$AB$11,AJ$11, Tot_cost!$H45:$AB45)*AJ$9</f>
        <v>0</v>
      </c>
      <c r="AK45" s="287">
        <f ca="1">SUMIF(Tot_cost!$H$11:$AB$11,AK$11, Tot_cost!$H45:$AB45)*AK$9</f>
        <v>0</v>
      </c>
      <c r="AL45" s="287">
        <f ca="1">SUMIF(Tot_cost!$H$11:$AB$11,AL$11, Tot_cost!$H45:$AB45)*AL$9</f>
        <v>0</v>
      </c>
      <c r="AM45" s="287">
        <f ca="1">SUMIF(Tot_cost!$H$11:$AB$11,AM$11, Tot_cost!$H45:$AB45)*AM$9</f>
        <v>0</v>
      </c>
      <c r="AN45" s="287">
        <f>SUMIF(Tot_cost!$H$11:$AB$11,AN$11, Tot_cost!$H45:$AB45)*AN$9</f>
        <v>0</v>
      </c>
      <c r="AO45" s="287">
        <f>SUMIF(Tot_cost!$H$11:$AB$11,AO$11, Tot_cost!$H45:$AB45)*AO$9</f>
        <v>0</v>
      </c>
      <c r="AP45" s="287">
        <f>SUMIF(Tot_cost!$H$11:$AB$11,AP$11, Tot_cost!$H45:$AB45)*AP$9</f>
        <v>0</v>
      </c>
      <c r="AQ45" s="287">
        <f>SUMIF(Tot_cost!$H$11:$AB$11,AQ$11, Tot_cost!$H45:$AB45)*AQ$9</f>
        <v>0</v>
      </c>
      <c r="AR45" s="287">
        <f>SUMIF(Tot_cost!$H$11:$AB$11,AR$11, Tot_cost!$H45:$AB45)*AR$9</f>
        <v>0</v>
      </c>
      <c r="AS45" s="287">
        <f>SUMIF(Tot_cost!$H$11:$AB$11,AS$11, Tot_cost!$H45:$AB45)*AS$9</f>
        <v>0</v>
      </c>
      <c r="AU45" s="287">
        <f t="shared" ca="1" si="10"/>
        <v>2301962.3003372103</v>
      </c>
      <c r="AV45" s="131"/>
      <c r="AW45" s="131"/>
      <c r="AX45" s="131"/>
      <c r="AY45" s="131"/>
      <c r="AZ45" s="131"/>
      <c r="BA45" s="131"/>
      <c r="BB45" s="131"/>
      <c r="BC45" s="131"/>
      <c r="BD45" s="265"/>
      <c r="BE45" s="131"/>
    </row>
    <row r="46" spans="1:57">
      <c r="B46" s="220" t="str">
        <f t="shared" si="9"/>
        <v>Substation</v>
      </c>
      <c r="D46" s="265" t="s">
        <v>11</v>
      </c>
      <c r="E46" t="b">
        <f>IF(ISBLANK(D46), "", INDEX(Asset_groups!$F$7:$F$70, MATCH(D46, Asset_groups!$D$7:$D$70,0))="capex")</f>
        <v>1</v>
      </c>
      <c r="F46" s="12"/>
      <c r="G46" s="103"/>
      <c r="H46" s="288">
        <f>MBN_cost!H46+KRT_cost!H46+HTN_cost!H46+CRO_cost!H46+ART_cost!H46+STL_cost!H46+TRG_cost!H46</f>
        <v>66809.318542749752</v>
      </c>
      <c r="I46" s="285">
        <f ca="1">MBN_cost!I46+KRT_cost!I46+HTN_cost!I46+CRO_cost!I46+ART_cost!I46+STL_cost!I46+TRG_cost!I46</f>
        <v>0</v>
      </c>
      <c r="J46" s="286">
        <f>MBN_cost!J46+KRT_cost!J46+HTN_cost!J46+CRO_cost!J46+ART_cost!J46+STL_cost!J46+TRG_cost!J46</f>
        <v>0</v>
      </c>
      <c r="K46" s="285">
        <f>MBN_cost!K46+KRT_cost!K46+HTN_cost!K46+CRO_cost!K46+ART_cost!K46+STL_cost!K46+TRG_cost!K46</f>
        <v>267237.27417099901</v>
      </c>
      <c r="L46" s="285">
        <f ca="1">MBN_cost!L46+KRT_cost!L46+HTN_cost!L46+CRO_cost!L46+ART_cost!L46+STL_cost!L46+TRG_cost!L46</f>
        <v>0</v>
      </c>
      <c r="M46" s="286">
        <f>MBN_cost!M46+KRT_cost!M46+HTN_cost!M46+CRO_cost!M46+ART_cost!M46+STL_cost!M46+TRG_cost!M46</f>
        <v>0</v>
      </c>
      <c r="N46" s="285">
        <f>MBN_cost!N46+KRT_cost!N46+HTN_cost!N46+CRO_cost!N46+ART_cost!N46+STL_cost!N46+TRG_cost!N46</f>
        <v>334046.59271374875</v>
      </c>
      <c r="O46" s="285">
        <f ca="1">MBN_cost!O46+KRT_cost!O46+HTN_cost!O46+CRO_cost!O46+ART_cost!O46+STL_cost!O46+TRG_cost!O46</f>
        <v>0</v>
      </c>
      <c r="P46" s="286">
        <f>MBN_cost!P46+KRT_cost!P46+HTN_cost!P46+CRO_cost!P46+ART_cost!P46+STL_cost!P46+TRG_cost!P46</f>
        <v>0</v>
      </c>
      <c r="Q46" s="285">
        <f>MBN_cost!Q46+KRT_cost!Q46+HTN_cost!Q46+CRO_cost!Q46+ART_cost!Q46+STL_cost!Q46+TRG_cost!Q46</f>
        <v>133618.6370854995</v>
      </c>
      <c r="R46" s="285">
        <f ca="1">MBN_cost!R46+KRT_cost!R46+HTN_cost!R46+CRO_cost!R46+ART_cost!R46+STL_cost!R46+TRG_cost!R46</f>
        <v>0</v>
      </c>
      <c r="S46" s="286">
        <f>MBN_cost!S46+KRT_cost!S46+HTN_cost!S46+CRO_cost!S46+ART_cost!S46+STL_cost!S46+TRG_cost!S46</f>
        <v>0</v>
      </c>
      <c r="T46" s="285">
        <f>MBN_cost!T46+KRT_cost!T46+HTN_cost!T46+CRO_cost!T46+ART_cost!T46+STL_cost!T46+TRG_cost!T46</f>
        <v>0</v>
      </c>
      <c r="U46" s="285">
        <f>MBN_cost!U46+KRT_cost!U46+HTN_cost!U46+CRO_cost!U46+ART_cost!U46+STL_cost!U46+TRG_cost!U46</f>
        <v>0</v>
      </c>
      <c r="V46" s="286">
        <f>MBN_cost!V46+KRT_cost!V46+HTN_cost!V46+CRO_cost!V46+ART_cost!V46+STL_cost!V46+TRG_cost!V46</f>
        <v>0</v>
      </c>
      <c r="W46" s="285">
        <f>MBN_cost!W46+KRT_cost!W46+HTN_cost!W46+CRO_cost!W46+ART_cost!W46+STL_cost!W46+TRG_cost!W46</f>
        <v>0</v>
      </c>
      <c r="X46" s="285">
        <f>MBN_cost!X46+KRT_cost!X46+HTN_cost!X46+CRO_cost!X46+ART_cost!X46+STL_cost!X46+TRG_cost!X46</f>
        <v>0</v>
      </c>
      <c r="Y46" s="286">
        <f>MBN_cost!Y46+KRT_cost!Y46+HTN_cost!Y46+CRO_cost!Y46+ART_cost!Y46+STL_cost!Y46+TRG_cost!Y46</f>
        <v>0</v>
      </c>
      <c r="Z46" s="285">
        <f>MBN_cost!Z46+KRT_cost!Z46+HTN_cost!Z46+CRO_cost!Z46+ART_cost!Z46+STL_cost!Z46+TRG_cost!Z46</f>
        <v>0</v>
      </c>
      <c r="AA46" s="285">
        <f>MBN_cost!AA46+KRT_cost!AA46+HTN_cost!AA46+CRO_cost!AA46+ART_cost!AA46+STL_cost!AA46+TRG_cost!AA46</f>
        <v>0</v>
      </c>
      <c r="AB46" s="286">
        <f>MBN_cost!AB46+KRT_cost!AB46+HTN_cost!AB46+CRO_cost!AB46+ART_cost!AB46+STL_cost!AB46+TRG_cost!AB46</f>
        <v>0</v>
      </c>
      <c r="AC46" s="131"/>
      <c r="AF46" s="287">
        <f ca="1">SUMIF(Tot_cost!$H$11:$AB$11,AF$11, Tot_cost!$H46:$AB46)*AF$9</f>
        <v>33404.659271374876</v>
      </c>
      <c r="AG46" s="287">
        <f ca="1">SUMIF(Tot_cost!$H$11:$AB$11,AG$11, Tot_cost!$H46:$AB46)*AG$9</f>
        <v>33404.659271374876</v>
      </c>
      <c r="AH46" s="287">
        <f ca="1">SUMIF(Tot_cost!$H$11:$AB$11,AH$11, Tot_cost!$H46:$AB46)*AH$9</f>
        <v>133618.6370854995</v>
      </c>
      <c r="AI46" s="287">
        <f ca="1">SUMIF(Tot_cost!$H$11:$AB$11,AI$11, Tot_cost!$H46:$AB46)*AI$9</f>
        <v>133618.6370854995</v>
      </c>
      <c r="AJ46" s="287">
        <f ca="1">SUMIF(Tot_cost!$H$11:$AB$11,AJ$11, Tot_cost!$H46:$AB46)*AJ$9</f>
        <v>167023.29635687437</v>
      </c>
      <c r="AK46" s="287">
        <f ca="1">SUMIF(Tot_cost!$H$11:$AB$11,AK$11, Tot_cost!$H46:$AB46)*AK$9</f>
        <v>167023.29635687437</v>
      </c>
      <c r="AL46" s="287">
        <f ca="1">SUMIF(Tot_cost!$H$11:$AB$11,AL$11, Tot_cost!$H46:$AB46)*AL$9</f>
        <v>66809.318542749752</v>
      </c>
      <c r="AM46" s="287">
        <f ca="1">SUMIF(Tot_cost!$H$11:$AB$11,AM$11, Tot_cost!$H46:$AB46)*AM$9</f>
        <v>66809.318542749752</v>
      </c>
      <c r="AN46" s="287">
        <f>SUMIF(Tot_cost!$H$11:$AB$11,AN$11, Tot_cost!$H46:$AB46)*AN$9</f>
        <v>0</v>
      </c>
      <c r="AO46" s="287">
        <f>SUMIF(Tot_cost!$H$11:$AB$11,AO$11, Tot_cost!$H46:$AB46)*AO$9</f>
        <v>0</v>
      </c>
      <c r="AP46" s="287">
        <f>SUMIF(Tot_cost!$H$11:$AB$11,AP$11, Tot_cost!$H46:$AB46)*AP$9</f>
        <v>0</v>
      </c>
      <c r="AQ46" s="287">
        <f>SUMIF(Tot_cost!$H$11:$AB$11,AQ$11, Tot_cost!$H46:$AB46)*AQ$9</f>
        <v>0</v>
      </c>
      <c r="AR46" s="287">
        <f>SUMIF(Tot_cost!$H$11:$AB$11,AR$11, Tot_cost!$H46:$AB46)*AR$9</f>
        <v>0</v>
      </c>
      <c r="AS46" s="287">
        <f>SUMIF(Tot_cost!$H$11:$AB$11,AS$11, Tot_cost!$H46:$AB46)*AS$9</f>
        <v>0</v>
      </c>
      <c r="AU46" s="287">
        <f t="shared" ca="1" si="10"/>
        <v>801711.82251299708</v>
      </c>
      <c r="AV46" s="131"/>
      <c r="AW46" s="131"/>
      <c r="AX46" s="131"/>
      <c r="AY46" s="131"/>
      <c r="AZ46" s="131"/>
      <c r="BA46" s="131"/>
      <c r="BB46" s="131"/>
      <c r="BC46" s="131"/>
      <c r="BD46" s="265"/>
      <c r="BE46" s="131"/>
    </row>
    <row r="47" spans="1:57">
      <c r="B47" s="220" t="str">
        <f t="shared" si="9"/>
        <v>Substation</v>
      </c>
      <c r="D47" s="265" t="s">
        <v>21</v>
      </c>
      <c r="E47" t="b">
        <f>IF(ISBLANK(D47), "", INDEX(Asset_groups!$F$7:$F$70, MATCH(D47, Asset_groups!$D$7:$D$70,0))="capex")</f>
        <v>1</v>
      </c>
      <c r="F47" s="12"/>
      <c r="G47" s="103"/>
      <c r="H47" s="288">
        <f>MBN_cost!H47+KRT_cost!H47+HTN_cost!H47+CRO_cost!H47+ART_cost!H47+STL_cost!H47+TRG_cost!H47</f>
        <v>65730.073657589994</v>
      </c>
      <c r="I47" s="285">
        <f ca="1">MBN_cost!I47+KRT_cost!I47+HTN_cost!I47+CRO_cost!I47+ART_cost!I47+STL_cost!I47+TRG_cost!I47</f>
        <v>0</v>
      </c>
      <c r="J47" s="286">
        <f>MBN_cost!J47+KRT_cost!J47+HTN_cost!J47+CRO_cost!J47+ART_cost!J47+STL_cost!J47+TRG_cost!J47</f>
        <v>0</v>
      </c>
      <c r="K47" s="285">
        <f>MBN_cost!K47+KRT_cost!K47+HTN_cost!K47+CRO_cost!K47+ART_cost!K47+STL_cost!K47+TRG_cost!K47</f>
        <v>262920.29463035997</v>
      </c>
      <c r="L47" s="285">
        <f ca="1">MBN_cost!L47+KRT_cost!L47+HTN_cost!L47+CRO_cost!L47+ART_cost!L47+STL_cost!L47+TRG_cost!L47</f>
        <v>0</v>
      </c>
      <c r="M47" s="286">
        <f>MBN_cost!M47+KRT_cost!M47+HTN_cost!M47+CRO_cost!M47+ART_cost!M47+STL_cost!M47+TRG_cost!M47</f>
        <v>0</v>
      </c>
      <c r="N47" s="285">
        <f>MBN_cost!N47+KRT_cost!N47+HTN_cost!N47+CRO_cost!N47+ART_cost!N47+STL_cost!N47+TRG_cost!N47</f>
        <v>262920.29463035997</v>
      </c>
      <c r="O47" s="285">
        <f ca="1">MBN_cost!O47+KRT_cost!O47+HTN_cost!O47+CRO_cost!O47+ART_cost!O47+STL_cost!O47+TRG_cost!O47</f>
        <v>0</v>
      </c>
      <c r="P47" s="286">
        <f>MBN_cost!P47+KRT_cost!P47+HTN_cost!P47+CRO_cost!P47+ART_cost!P47+STL_cost!P47+TRG_cost!P47</f>
        <v>0</v>
      </c>
      <c r="Q47" s="285">
        <f>MBN_cost!Q47+KRT_cost!Q47+HTN_cost!Q47+CRO_cost!Q47+ART_cost!Q47+STL_cost!Q47+TRG_cost!Q47</f>
        <v>131460.14731517999</v>
      </c>
      <c r="R47" s="285">
        <f ca="1">MBN_cost!R47+KRT_cost!R47+HTN_cost!R47+CRO_cost!R47+ART_cost!R47+STL_cost!R47+TRG_cost!R47</f>
        <v>0</v>
      </c>
      <c r="S47" s="286">
        <f>MBN_cost!S47+KRT_cost!S47+HTN_cost!S47+CRO_cost!S47+ART_cost!S47+STL_cost!S47+TRG_cost!S47</f>
        <v>0</v>
      </c>
      <c r="T47" s="285">
        <f>MBN_cost!T47+KRT_cost!T47+HTN_cost!T47+CRO_cost!T47+ART_cost!T47+STL_cost!T47+TRG_cost!T47</f>
        <v>0</v>
      </c>
      <c r="U47" s="285">
        <f>MBN_cost!U47+KRT_cost!U47+HTN_cost!U47+CRO_cost!U47+ART_cost!U47+STL_cost!U47+TRG_cost!U47</f>
        <v>0</v>
      </c>
      <c r="V47" s="286">
        <f>MBN_cost!V47+KRT_cost!V47+HTN_cost!V47+CRO_cost!V47+ART_cost!V47+STL_cost!V47+TRG_cost!V47</f>
        <v>0</v>
      </c>
      <c r="W47" s="285">
        <f>MBN_cost!W47+KRT_cost!W47+HTN_cost!W47+CRO_cost!W47+ART_cost!W47+STL_cost!W47+TRG_cost!W47</f>
        <v>0</v>
      </c>
      <c r="X47" s="285">
        <f>MBN_cost!X47+KRT_cost!X47+HTN_cost!X47+CRO_cost!X47+ART_cost!X47+STL_cost!X47+TRG_cost!X47</f>
        <v>0</v>
      </c>
      <c r="Y47" s="286">
        <f>MBN_cost!Y47+KRT_cost!Y47+HTN_cost!Y47+CRO_cost!Y47+ART_cost!Y47+STL_cost!Y47+TRG_cost!Y47</f>
        <v>0</v>
      </c>
      <c r="Z47" s="285">
        <f>MBN_cost!Z47+KRT_cost!Z47+HTN_cost!Z47+CRO_cost!Z47+ART_cost!Z47+STL_cost!Z47+TRG_cost!Z47</f>
        <v>0</v>
      </c>
      <c r="AA47" s="285">
        <f>MBN_cost!AA47+KRT_cost!AA47+HTN_cost!AA47+CRO_cost!AA47+ART_cost!AA47+STL_cost!AA47+TRG_cost!AA47</f>
        <v>0</v>
      </c>
      <c r="AB47" s="286">
        <f>MBN_cost!AB47+KRT_cost!AB47+HTN_cost!AB47+CRO_cost!AB47+ART_cost!AB47+STL_cost!AB47+TRG_cost!AB47</f>
        <v>0</v>
      </c>
      <c r="AC47" s="131"/>
      <c r="AF47" s="287">
        <f ca="1">SUMIF(Tot_cost!$H$11:$AB$11,AF$11, Tot_cost!$H47:$AB47)*AF$9</f>
        <v>32865.036828794997</v>
      </c>
      <c r="AG47" s="287">
        <f ca="1">SUMIF(Tot_cost!$H$11:$AB$11,AG$11, Tot_cost!$H47:$AB47)*AG$9</f>
        <v>32865.036828794997</v>
      </c>
      <c r="AH47" s="287">
        <f ca="1">SUMIF(Tot_cost!$H$11:$AB$11,AH$11, Tot_cost!$H47:$AB47)*AH$9</f>
        <v>131460.14731517999</v>
      </c>
      <c r="AI47" s="287">
        <f ca="1">SUMIF(Tot_cost!$H$11:$AB$11,AI$11, Tot_cost!$H47:$AB47)*AI$9</f>
        <v>131460.14731517999</v>
      </c>
      <c r="AJ47" s="287">
        <f ca="1">SUMIF(Tot_cost!$H$11:$AB$11,AJ$11, Tot_cost!$H47:$AB47)*AJ$9</f>
        <v>131460.14731517999</v>
      </c>
      <c r="AK47" s="287">
        <f ca="1">SUMIF(Tot_cost!$H$11:$AB$11,AK$11, Tot_cost!$H47:$AB47)*AK$9</f>
        <v>131460.14731517999</v>
      </c>
      <c r="AL47" s="287">
        <f ca="1">SUMIF(Tot_cost!$H$11:$AB$11,AL$11, Tot_cost!$H47:$AB47)*AL$9</f>
        <v>65730.073657589994</v>
      </c>
      <c r="AM47" s="287">
        <f ca="1">SUMIF(Tot_cost!$H$11:$AB$11,AM$11, Tot_cost!$H47:$AB47)*AM$9</f>
        <v>65730.073657589994</v>
      </c>
      <c r="AN47" s="287">
        <f>SUMIF(Tot_cost!$H$11:$AB$11,AN$11, Tot_cost!$H47:$AB47)*AN$9</f>
        <v>0</v>
      </c>
      <c r="AO47" s="287">
        <f>SUMIF(Tot_cost!$H$11:$AB$11,AO$11, Tot_cost!$H47:$AB47)*AO$9</f>
        <v>0</v>
      </c>
      <c r="AP47" s="287">
        <f>SUMIF(Tot_cost!$H$11:$AB$11,AP$11, Tot_cost!$H47:$AB47)*AP$9</f>
        <v>0</v>
      </c>
      <c r="AQ47" s="287">
        <f>SUMIF(Tot_cost!$H$11:$AB$11,AQ$11, Tot_cost!$H47:$AB47)*AQ$9</f>
        <v>0</v>
      </c>
      <c r="AR47" s="287">
        <f>SUMIF(Tot_cost!$H$11:$AB$11,AR$11, Tot_cost!$H47:$AB47)*AR$9</f>
        <v>0</v>
      </c>
      <c r="AS47" s="287">
        <f>SUMIF(Tot_cost!$H$11:$AB$11,AS$11, Tot_cost!$H47:$AB47)*AS$9</f>
        <v>0</v>
      </c>
      <c r="AU47" s="287">
        <f t="shared" ca="1" si="10"/>
        <v>723030.81023348984</v>
      </c>
      <c r="AV47" s="131"/>
      <c r="AW47" s="131"/>
      <c r="AX47" s="131"/>
      <c r="AY47" s="131"/>
      <c r="AZ47" s="131"/>
      <c r="BA47" s="131"/>
      <c r="BB47" s="131"/>
      <c r="BC47" s="131"/>
      <c r="BD47" s="265"/>
      <c r="BE47" s="131"/>
    </row>
    <row r="48" spans="1:57">
      <c r="B48" s="220" t="str">
        <f t="shared" si="9"/>
        <v>Substation</v>
      </c>
      <c r="D48" s="265" t="s">
        <v>22</v>
      </c>
      <c r="E48" t="b">
        <f>IF(ISBLANK(D48), "", INDEX(Asset_groups!$F$7:$F$70, MATCH(D48, Asset_groups!$D$7:$D$70,0))="capex")</f>
        <v>1</v>
      </c>
      <c r="F48" s="12"/>
      <c r="G48" s="103"/>
      <c r="H48" s="288">
        <f>MBN_cost!H48+KRT_cost!H48+HTN_cost!H48+CRO_cost!H48+ART_cost!H48+STL_cost!H48+TRG_cost!H48</f>
        <v>0</v>
      </c>
      <c r="I48" s="285">
        <f ca="1">MBN_cost!I48+KRT_cost!I48+HTN_cost!I48+CRO_cost!I48+ART_cost!I48+STL_cost!I48+TRG_cost!I48</f>
        <v>0</v>
      </c>
      <c r="J48" s="286">
        <f>MBN_cost!J48+KRT_cost!J48+HTN_cost!J48+CRO_cost!J48+ART_cost!J48+STL_cost!J48+TRG_cost!J48</f>
        <v>0</v>
      </c>
      <c r="K48" s="285">
        <f>MBN_cost!K48+KRT_cost!K48+HTN_cost!K48+CRO_cost!K48+ART_cost!K48+STL_cost!K48+TRG_cost!K48</f>
        <v>0</v>
      </c>
      <c r="L48" s="285">
        <f ca="1">MBN_cost!L48+KRT_cost!L48+HTN_cost!L48+CRO_cost!L48+ART_cost!L48+STL_cost!L48+TRG_cost!L48</f>
        <v>0</v>
      </c>
      <c r="M48" s="286">
        <f>MBN_cost!M48+KRT_cost!M48+HTN_cost!M48+CRO_cost!M48+ART_cost!M48+STL_cost!M48+TRG_cost!M48</f>
        <v>0</v>
      </c>
      <c r="N48" s="285">
        <f>MBN_cost!N48+KRT_cost!N48+HTN_cost!N48+CRO_cost!N48+ART_cost!N48+STL_cost!N48+TRG_cost!N48</f>
        <v>0</v>
      </c>
      <c r="O48" s="285">
        <f ca="1">MBN_cost!O48+KRT_cost!O48+HTN_cost!O48+CRO_cost!O48+ART_cost!O48+STL_cost!O48+TRG_cost!O48</f>
        <v>0</v>
      </c>
      <c r="P48" s="286">
        <f>MBN_cost!P48+KRT_cost!P48+HTN_cost!P48+CRO_cost!P48+ART_cost!P48+STL_cost!P48+TRG_cost!P48</f>
        <v>0</v>
      </c>
      <c r="Q48" s="285">
        <f>MBN_cost!Q48+KRT_cost!Q48+HTN_cost!Q48+CRO_cost!Q48+ART_cost!Q48+STL_cost!Q48+TRG_cost!Q48</f>
        <v>0</v>
      </c>
      <c r="R48" s="285">
        <f ca="1">MBN_cost!R48+KRT_cost!R48+HTN_cost!R48+CRO_cost!R48+ART_cost!R48+STL_cost!R48+TRG_cost!R48</f>
        <v>0</v>
      </c>
      <c r="S48" s="286">
        <f>MBN_cost!S48+KRT_cost!S48+HTN_cost!S48+CRO_cost!S48+ART_cost!S48+STL_cost!S48+TRG_cost!S48</f>
        <v>0</v>
      </c>
      <c r="T48" s="285">
        <f>MBN_cost!T48+KRT_cost!T48+HTN_cost!T48+CRO_cost!T48+ART_cost!T48+STL_cost!T48+TRG_cost!T48</f>
        <v>0</v>
      </c>
      <c r="U48" s="285">
        <f>MBN_cost!U48+KRT_cost!U48+HTN_cost!U48+CRO_cost!U48+ART_cost!U48+STL_cost!U48+TRG_cost!U48</f>
        <v>0</v>
      </c>
      <c r="V48" s="286">
        <f>MBN_cost!V48+KRT_cost!V48+HTN_cost!V48+CRO_cost!V48+ART_cost!V48+STL_cost!V48+TRG_cost!V48</f>
        <v>0</v>
      </c>
      <c r="W48" s="285">
        <f>MBN_cost!W48+KRT_cost!W48+HTN_cost!W48+CRO_cost!W48+ART_cost!W48+STL_cost!W48+TRG_cost!W48</f>
        <v>0</v>
      </c>
      <c r="X48" s="285">
        <f>MBN_cost!X48+KRT_cost!X48+HTN_cost!X48+CRO_cost!X48+ART_cost!X48+STL_cost!X48+TRG_cost!X48</f>
        <v>0</v>
      </c>
      <c r="Y48" s="286">
        <f>MBN_cost!Y48+KRT_cost!Y48+HTN_cost!Y48+CRO_cost!Y48+ART_cost!Y48+STL_cost!Y48+TRG_cost!Y48</f>
        <v>0</v>
      </c>
      <c r="Z48" s="285">
        <f>MBN_cost!Z48+KRT_cost!Z48+HTN_cost!Z48+CRO_cost!Z48+ART_cost!Z48+STL_cost!Z48+TRG_cost!Z48</f>
        <v>0</v>
      </c>
      <c r="AA48" s="285">
        <f>MBN_cost!AA48+KRT_cost!AA48+HTN_cost!AA48+CRO_cost!AA48+ART_cost!AA48+STL_cost!AA48+TRG_cost!AA48</f>
        <v>0</v>
      </c>
      <c r="AB48" s="286">
        <f>MBN_cost!AB48+KRT_cost!AB48+HTN_cost!AB48+CRO_cost!AB48+ART_cost!AB48+STL_cost!AB48+TRG_cost!AB48</f>
        <v>0</v>
      </c>
      <c r="AC48" s="131"/>
      <c r="AF48" s="287">
        <f ca="1">SUMIF(Tot_cost!$H$11:$AB$11,AF$11, Tot_cost!$H48:$AB48)*AF$9</f>
        <v>0</v>
      </c>
      <c r="AG48" s="287">
        <f ca="1">SUMIF(Tot_cost!$H$11:$AB$11,AG$11, Tot_cost!$H48:$AB48)*AG$9</f>
        <v>0</v>
      </c>
      <c r="AH48" s="287">
        <f ca="1">SUMIF(Tot_cost!$H$11:$AB$11,AH$11, Tot_cost!$H48:$AB48)*AH$9</f>
        <v>0</v>
      </c>
      <c r="AI48" s="287">
        <f ca="1">SUMIF(Tot_cost!$H$11:$AB$11,AI$11, Tot_cost!$H48:$AB48)*AI$9</f>
        <v>0</v>
      </c>
      <c r="AJ48" s="287">
        <f ca="1">SUMIF(Tot_cost!$H$11:$AB$11,AJ$11, Tot_cost!$H48:$AB48)*AJ$9</f>
        <v>0</v>
      </c>
      <c r="AK48" s="287">
        <f ca="1">SUMIF(Tot_cost!$H$11:$AB$11,AK$11, Tot_cost!$H48:$AB48)*AK$9</f>
        <v>0</v>
      </c>
      <c r="AL48" s="287">
        <f ca="1">SUMIF(Tot_cost!$H$11:$AB$11,AL$11, Tot_cost!$H48:$AB48)*AL$9</f>
        <v>0</v>
      </c>
      <c r="AM48" s="287">
        <f ca="1">SUMIF(Tot_cost!$H$11:$AB$11,AM$11, Tot_cost!$H48:$AB48)*AM$9</f>
        <v>0</v>
      </c>
      <c r="AN48" s="287">
        <f>SUMIF(Tot_cost!$H$11:$AB$11,AN$11, Tot_cost!$H48:$AB48)*AN$9</f>
        <v>0</v>
      </c>
      <c r="AO48" s="287">
        <f>SUMIF(Tot_cost!$H$11:$AB$11,AO$11, Tot_cost!$H48:$AB48)*AO$9</f>
        <v>0</v>
      </c>
      <c r="AP48" s="287">
        <f>SUMIF(Tot_cost!$H$11:$AB$11,AP$11, Tot_cost!$H48:$AB48)*AP$9</f>
        <v>0</v>
      </c>
      <c r="AQ48" s="287">
        <f>SUMIF(Tot_cost!$H$11:$AB$11,AQ$11, Tot_cost!$H48:$AB48)*AQ$9</f>
        <v>0</v>
      </c>
      <c r="AR48" s="287">
        <f>SUMIF(Tot_cost!$H$11:$AB$11,AR$11, Tot_cost!$H48:$AB48)*AR$9</f>
        <v>0</v>
      </c>
      <c r="AS48" s="287">
        <f>SUMIF(Tot_cost!$H$11:$AB$11,AS$11, Tot_cost!$H48:$AB48)*AS$9</f>
        <v>0</v>
      </c>
      <c r="AU48" s="287">
        <f t="shared" ca="1" si="10"/>
        <v>0</v>
      </c>
      <c r="AV48" s="131"/>
      <c r="AW48" s="131"/>
      <c r="AX48" s="131"/>
      <c r="AY48" s="131"/>
      <c r="AZ48" s="131"/>
      <c r="BA48" s="131"/>
      <c r="BB48" s="131"/>
      <c r="BC48" s="131"/>
      <c r="BD48" s="265"/>
      <c r="BE48" s="131"/>
    </row>
    <row r="49" spans="1:16375">
      <c r="B49" s="220" t="str">
        <f t="shared" si="9"/>
        <v>Substation</v>
      </c>
      <c r="D49" s="265" t="s">
        <v>12</v>
      </c>
      <c r="E49" t="b">
        <f>IF(ISBLANK(D49), "", INDEX(Asset_groups!$F$7:$F$70, MATCH(D49, Asset_groups!$D$7:$D$70,0))="capex")</f>
        <v>1</v>
      </c>
      <c r="F49" s="12"/>
      <c r="G49" s="103"/>
      <c r="H49" s="288">
        <f>MBN_cost!H49+KRT_cost!H49+HTN_cost!H49+CRO_cost!H49+ART_cost!H49+STL_cost!H49+TRG_cost!H49</f>
        <v>0</v>
      </c>
      <c r="I49" s="285">
        <f ca="1">MBN_cost!I49+KRT_cost!I49+HTN_cost!I49+CRO_cost!I49+ART_cost!I49+STL_cost!I49+TRG_cost!I49</f>
        <v>0</v>
      </c>
      <c r="J49" s="286">
        <f>MBN_cost!J49+KRT_cost!J49+HTN_cost!J49+CRO_cost!J49+ART_cost!J49+STL_cost!J49+TRG_cost!J49</f>
        <v>0</v>
      </c>
      <c r="K49" s="285">
        <f>MBN_cost!K49+KRT_cost!K49+HTN_cost!K49+CRO_cost!K49+ART_cost!K49+STL_cost!K49+TRG_cost!K49</f>
        <v>927530.2478781949</v>
      </c>
      <c r="L49" s="285">
        <f ca="1">MBN_cost!L49+KRT_cost!L49+HTN_cost!L49+CRO_cost!L49+ART_cost!L49+STL_cost!L49+TRG_cost!L49</f>
        <v>0</v>
      </c>
      <c r="M49" s="286">
        <f>MBN_cost!M49+KRT_cost!M49+HTN_cost!M49+CRO_cost!M49+ART_cost!M49+STL_cost!M49+TRG_cost!M49</f>
        <v>0</v>
      </c>
      <c r="N49" s="285">
        <f>MBN_cost!N49+KRT_cost!N49+HTN_cost!N49+CRO_cost!N49+ART_cost!N49+STL_cost!N49+TRG_cost!N49</f>
        <v>618353.49858546327</v>
      </c>
      <c r="O49" s="285">
        <f ca="1">MBN_cost!O49+KRT_cost!O49+HTN_cost!O49+CRO_cost!O49+ART_cost!O49+STL_cost!O49+TRG_cost!O49</f>
        <v>0</v>
      </c>
      <c r="P49" s="286">
        <f>MBN_cost!P49+KRT_cost!P49+HTN_cost!P49+CRO_cost!P49+ART_cost!P49+STL_cost!P49+TRG_cost!P49</f>
        <v>0</v>
      </c>
      <c r="Q49" s="285">
        <f>MBN_cost!Q49+KRT_cost!Q49+HTN_cost!Q49+CRO_cost!Q49+ART_cost!Q49+STL_cost!Q49+TRG_cost!Q49</f>
        <v>618353.49858546327</v>
      </c>
      <c r="R49" s="285">
        <f ca="1">MBN_cost!R49+KRT_cost!R49+HTN_cost!R49+CRO_cost!R49+ART_cost!R49+STL_cost!R49+TRG_cost!R49</f>
        <v>0</v>
      </c>
      <c r="S49" s="286">
        <f>MBN_cost!S49+KRT_cost!S49+HTN_cost!S49+CRO_cost!S49+ART_cost!S49+STL_cost!S49+TRG_cost!S49</f>
        <v>0</v>
      </c>
      <c r="T49" s="285">
        <f>MBN_cost!T49+KRT_cost!T49+HTN_cost!T49+CRO_cost!T49+ART_cost!T49+STL_cost!T49+TRG_cost!T49</f>
        <v>0</v>
      </c>
      <c r="U49" s="285">
        <f>MBN_cost!U49+KRT_cost!U49+HTN_cost!U49+CRO_cost!U49+ART_cost!U49+STL_cost!U49+TRG_cost!U49</f>
        <v>0</v>
      </c>
      <c r="V49" s="286">
        <f>MBN_cost!V49+KRT_cost!V49+HTN_cost!V49+CRO_cost!V49+ART_cost!V49+STL_cost!V49+TRG_cost!V49</f>
        <v>0</v>
      </c>
      <c r="W49" s="285">
        <f>MBN_cost!W49+KRT_cost!W49+HTN_cost!W49+CRO_cost!W49+ART_cost!W49+STL_cost!W49+TRG_cost!W49</f>
        <v>0</v>
      </c>
      <c r="X49" s="285">
        <f>MBN_cost!X49+KRT_cost!X49+HTN_cost!X49+CRO_cost!X49+ART_cost!X49+STL_cost!X49+TRG_cost!X49</f>
        <v>0</v>
      </c>
      <c r="Y49" s="286">
        <f>MBN_cost!Y49+KRT_cost!Y49+HTN_cost!Y49+CRO_cost!Y49+ART_cost!Y49+STL_cost!Y49+TRG_cost!Y49</f>
        <v>0</v>
      </c>
      <c r="Z49" s="285">
        <f>MBN_cost!Z49+KRT_cost!Z49+HTN_cost!Z49+CRO_cost!Z49+ART_cost!Z49+STL_cost!Z49+TRG_cost!Z49</f>
        <v>0</v>
      </c>
      <c r="AA49" s="285">
        <f>MBN_cost!AA49+KRT_cost!AA49+HTN_cost!AA49+CRO_cost!AA49+ART_cost!AA49+STL_cost!AA49+TRG_cost!AA49</f>
        <v>0</v>
      </c>
      <c r="AB49" s="286">
        <f>MBN_cost!AB49+KRT_cost!AB49+HTN_cost!AB49+CRO_cost!AB49+ART_cost!AB49+STL_cost!AB49+TRG_cost!AB49</f>
        <v>0</v>
      </c>
      <c r="AC49" s="131"/>
      <c r="AF49" s="287">
        <f ca="1">SUMIF(Tot_cost!$H$11:$AB$11,AF$11, Tot_cost!$H49:$AB49)*AF$9</f>
        <v>0</v>
      </c>
      <c r="AG49" s="287">
        <f ca="1">SUMIF(Tot_cost!$H$11:$AB$11,AG$11, Tot_cost!$H49:$AB49)*AG$9</f>
        <v>0</v>
      </c>
      <c r="AH49" s="287">
        <f ca="1">SUMIF(Tot_cost!$H$11:$AB$11,AH$11, Tot_cost!$H49:$AB49)*AH$9</f>
        <v>463765.12393909745</v>
      </c>
      <c r="AI49" s="287">
        <f ca="1">SUMIF(Tot_cost!$H$11:$AB$11,AI$11, Tot_cost!$H49:$AB49)*AI$9</f>
        <v>463765.12393909745</v>
      </c>
      <c r="AJ49" s="287">
        <f ca="1">SUMIF(Tot_cost!$H$11:$AB$11,AJ$11, Tot_cost!$H49:$AB49)*AJ$9</f>
        <v>309176.74929273163</v>
      </c>
      <c r="AK49" s="287">
        <f ca="1">SUMIF(Tot_cost!$H$11:$AB$11,AK$11, Tot_cost!$H49:$AB49)*AK$9</f>
        <v>309176.74929273163</v>
      </c>
      <c r="AL49" s="287">
        <f ca="1">SUMIF(Tot_cost!$H$11:$AB$11,AL$11, Tot_cost!$H49:$AB49)*AL$9</f>
        <v>309176.74929273163</v>
      </c>
      <c r="AM49" s="287">
        <f ca="1">SUMIF(Tot_cost!$H$11:$AB$11,AM$11, Tot_cost!$H49:$AB49)*AM$9</f>
        <v>309176.74929273163</v>
      </c>
      <c r="AN49" s="287">
        <f>SUMIF(Tot_cost!$H$11:$AB$11,AN$11, Tot_cost!$H49:$AB49)*AN$9</f>
        <v>0</v>
      </c>
      <c r="AO49" s="287">
        <f>SUMIF(Tot_cost!$H$11:$AB$11,AO$11, Tot_cost!$H49:$AB49)*AO$9</f>
        <v>0</v>
      </c>
      <c r="AP49" s="287">
        <f>SUMIF(Tot_cost!$H$11:$AB$11,AP$11, Tot_cost!$H49:$AB49)*AP$9</f>
        <v>0</v>
      </c>
      <c r="AQ49" s="287">
        <f>SUMIF(Tot_cost!$H$11:$AB$11,AQ$11, Tot_cost!$H49:$AB49)*AQ$9</f>
        <v>0</v>
      </c>
      <c r="AR49" s="287">
        <f>SUMIF(Tot_cost!$H$11:$AB$11,AR$11, Tot_cost!$H49:$AB49)*AR$9</f>
        <v>0</v>
      </c>
      <c r="AS49" s="287">
        <f>SUMIF(Tot_cost!$H$11:$AB$11,AS$11, Tot_cost!$H49:$AB49)*AS$9</f>
        <v>0</v>
      </c>
      <c r="AU49" s="287">
        <f t="shared" ca="1" si="10"/>
        <v>2164237.2450491218</v>
      </c>
      <c r="AV49" s="131"/>
    </row>
    <row r="50" spans="1:16375">
      <c r="B50" s="220" t="str">
        <f t="shared" si="9"/>
        <v>Substation</v>
      </c>
      <c r="D50" s="265" t="s">
        <v>13</v>
      </c>
      <c r="E50" t="b">
        <f>IF(ISBLANK(D50), "", INDEX(Asset_groups!$F$7:$F$70, MATCH(D50, Asset_groups!$D$7:$D$70,0))="capex")</f>
        <v>1</v>
      </c>
      <c r="F50" s="12"/>
      <c r="G50" s="103"/>
      <c r="H50" s="288">
        <f>MBN_cost!H50+KRT_cost!H50+HTN_cost!H50+CRO_cost!H50+ART_cost!H50+STL_cost!H50+TRG_cost!H50</f>
        <v>48307.303210549209</v>
      </c>
      <c r="I50" s="285">
        <f ca="1">MBN_cost!I50+KRT_cost!I50+HTN_cost!I50+CRO_cost!I50+ART_cost!I50+STL_cost!I50+TRG_cost!I50</f>
        <v>0</v>
      </c>
      <c r="J50" s="286">
        <f>MBN_cost!J50+KRT_cost!J50+HTN_cost!J50+CRO_cost!J50+ART_cost!J50+STL_cost!J50+TRG_cost!J50</f>
        <v>0</v>
      </c>
      <c r="K50" s="285">
        <f>MBN_cost!K50+KRT_cost!K50+HTN_cost!K50+CRO_cost!K50+ART_cost!K50+STL_cost!K50+TRG_cost!K50</f>
        <v>96614.606421098419</v>
      </c>
      <c r="L50" s="285">
        <f ca="1">MBN_cost!L50+KRT_cost!L50+HTN_cost!L50+CRO_cost!L50+ART_cost!L50+STL_cost!L50+TRG_cost!L50</f>
        <v>0</v>
      </c>
      <c r="M50" s="286">
        <f>MBN_cost!M50+KRT_cost!M50+HTN_cost!M50+CRO_cost!M50+ART_cost!M50+STL_cost!M50+TRG_cost!M50</f>
        <v>0</v>
      </c>
      <c r="N50" s="285">
        <f>MBN_cost!N50+KRT_cost!N50+HTN_cost!N50+CRO_cost!N50+ART_cost!N50+STL_cost!N50+TRG_cost!N50</f>
        <v>144921.90963164764</v>
      </c>
      <c r="O50" s="285">
        <f ca="1">MBN_cost!O50+KRT_cost!O50+HTN_cost!O50+CRO_cost!O50+ART_cost!O50+STL_cost!O50+TRG_cost!O50</f>
        <v>0</v>
      </c>
      <c r="P50" s="286">
        <f>MBN_cost!P50+KRT_cost!P50+HTN_cost!P50+CRO_cost!P50+ART_cost!P50+STL_cost!P50+TRG_cost!P50</f>
        <v>0</v>
      </c>
      <c r="Q50" s="285">
        <f>MBN_cost!Q50+KRT_cost!Q50+HTN_cost!Q50+CRO_cost!Q50+ART_cost!Q50+STL_cost!Q50+TRG_cost!Q50</f>
        <v>48307.303210549209</v>
      </c>
      <c r="R50" s="285">
        <f ca="1">MBN_cost!R50+KRT_cost!R50+HTN_cost!R50+CRO_cost!R50+ART_cost!R50+STL_cost!R50+TRG_cost!R50</f>
        <v>0</v>
      </c>
      <c r="S50" s="286">
        <f>MBN_cost!S50+KRT_cost!S50+HTN_cost!S50+CRO_cost!S50+ART_cost!S50+STL_cost!S50+TRG_cost!S50</f>
        <v>0</v>
      </c>
      <c r="T50" s="285">
        <f>MBN_cost!T50+KRT_cost!T50+HTN_cost!T50+CRO_cost!T50+ART_cost!T50+STL_cost!T50+TRG_cost!T50</f>
        <v>0</v>
      </c>
      <c r="U50" s="285">
        <f>MBN_cost!U50+KRT_cost!U50+HTN_cost!U50+CRO_cost!U50+ART_cost!U50+STL_cost!U50+TRG_cost!U50</f>
        <v>0</v>
      </c>
      <c r="V50" s="286">
        <f>MBN_cost!V50+KRT_cost!V50+HTN_cost!V50+CRO_cost!V50+ART_cost!V50+STL_cost!V50+TRG_cost!V50</f>
        <v>0</v>
      </c>
      <c r="W50" s="285">
        <f>MBN_cost!W50+KRT_cost!W50+HTN_cost!W50+CRO_cost!W50+ART_cost!W50+STL_cost!W50+TRG_cost!W50</f>
        <v>0</v>
      </c>
      <c r="X50" s="285">
        <f>MBN_cost!X50+KRT_cost!X50+HTN_cost!X50+CRO_cost!X50+ART_cost!X50+STL_cost!X50+TRG_cost!X50</f>
        <v>0</v>
      </c>
      <c r="Y50" s="286">
        <f>MBN_cost!Y50+KRT_cost!Y50+HTN_cost!Y50+CRO_cost!Y50+ART_cost!Y50+STL_cost!Y50+TRG_cost!Y50</f>
        <v>0</v>
      </c>
      <c r="Z50" s="285">
        <f>MBN_cost!Z50+KRT_cost!Z50+HTN_cost!Z50+CRO_cost!Z50+ART_cost!Z50+STL_cost!Z50+TRG_cost!Z50</f>
        <v>0</v>
      </c>
      <c r="AA50" s="285">
        <f>MBN_cost!AA50+KRT_cost!AA50+HTN_cost!AA50+CRO_cost!AA50+ART_cost!AA50+STL_cost!AA50+TRG_cost!AA50</f>
        <v>0</v>
      </c>
      <c r="AB50" s="286">
        <f>MBN_cost!AB50+KRT_cost!AB50+HTN_cost!AB50+CRO_cost!AB50+ART_cost!AB50+STL_cost!AB50+TRG_cost!AB50</f>
        <v>0</v>
      </c>
      <c r="AC50" s="131"/>
      <c r="AF50" s="287">
        <f ca="1">SUMIF(Tot_cost!$H$11:$AB$11,AF$11, Tot_cost!$H50:$AB50)*AF$9</f>
        <v>24153.651605274605</v>
      </c>
      <c r="AG50" s="287">
        <f ca="1">SUMIF(Tot_cost!$H$11:$AB$11,AG$11, Tot_cost!$H50:$AB50)*AG$9</f>
        <v>24153.651605274605</v>
      </c>
      <c r="AH50" s="287">
        <f ca="1">SUMIF(Tot_cost!$H$11:$AB$11,AH$11, Tot_cost!$H50:$AB50)*AH$9</f>
        <v>48307.303210549209</v>
      </c>
      <c r="AI50" s="287">
        <f ca="1">SUMIF(Tot_cost!$H$11:$AB$11,AI$11, Tot_cost!$H50:$AB50)*AI$9</f>
        <v>48307.303210549209</v>
      </c>
      <c r="AJ50" s="287">
        <f ca="1">SUMIF(Tot_cost!$H$11:$AB$11,AJ$11, Tot_cost!$H50:$AB50)*AJ$9</f>
        <v>72460.954815823818</v>
      </c>
      <c r="AK50" s="287">
        <f ca="1">SUMIF(Tot_cost!$H$11:$AB$11,AK$11, Tot_cost!$H50:$AB50)*AK$9</f>
        <v>72460.954815823818</v>
      </c>
      <c r="AL50" s="287">
        <f ca="1">SUMIF(Tot_cost!$H$11:$AB$11,AL$11, Tot_cost!$H50:$AB50)*AL$9</f>
        <v>24153.651605274605</v>
      </c>
      <c r="AM50" s="287">
        <f ca="1">SUMIF(Tot_cost!$H$11:$AB$11,AM$11, Tot_cost!$H50:$AB50)*AM$9</f>
        <v>24153.651605274605</v>
      </c>
      <c r="AN50" s="287">
        <f>SUMIF(Tot_cost!$H$11:$AB$11,AN$11, Tot_cost!$H50:$AB50)*AN$9</f>
        <v>0</v>
      </c>
      <c r="AO50" s="287">
        <f>SUMIF(Tot_cost!$H$11:$AB$11,AO$11, Tot_cost!$H50:$AB50)*AO$9</f>
        <v>0</v>
      </c>
      <c r="AP50" s="287">
        <f>SUMIF(Tot_cost!$H$11:$AB$11,AP$11, Tot_cost!$H50:$AB50)*AP$9</f>
        <v>0</v>
      </c>
      <c r="AQ50" s="287">
        <f>SUMIF(Tot_cost!$H$11:$AB$11,AQ$11, Tot_cost!$H50:$AB50)*AQ$9</f>
        <v>0</v>
      </c>
      <c r="AR50" s="287">
        <f>SUMIF(Tot_cost!$H$11:$AB$11,AR$11, Tot_cost!$H50:$AB50)*AR$9</f>
        <v>0</v>
      </c>
      <c r="AS50" s="287">
        <f>SUMIF(Tot_cost!$H$11:$AB$11,AS$11, Tot_cost!$H50:$AB50)*AS$9</f>
        <v>0</v>
      </c>
      <c r="AU50" s="287">
        <f t="shared" ca="1" si="10"/>
        <v>338151.12247384444</v>
      </c>
      <c r="AV50" s="131"/>
    </row>
    <row r="51" spans="1:16375">
      <c r="B51" s="220" t="str">
        <f t="shared" si="9"/>
        <v>Substation</v>
      </c>
      <c r="D51" s="265" t="s">
        <v>181</v>
      </c>
      <c r="E51" t="b">
        <f>IF(ISBLANK(D51), "", INDEX(Asset_groups!$F$7:$F$70, MATCH(D51, Asset_groups!$D$7:$D$70,0))="capex")</f>
        <v>1</v>
      </c>
      <c r="F51" s="12"/>
      <c r="G51" s="103"/>
      <c r="H51" s="288">
        <f>MBN_cost!H51+KRT_cost!H51+HTN_cost!H51+CRO_cost!H51+ART_cost!H51+STL_cost!H51+TRG_cost!H51</f>
        <v>0</v>
      </c>
      <c r="I51" s="285">
        <f ca="1">MBN_cost!I51+KRT_cost!I51+HTN_cost!I51+CRO_cost!I51+ART_cost!I51+STL_cost!I51+TRG_cost!I51</f>
        <v>0</v>
      </c>
      <c r="J51" s="286">
        <f>MBN_cost!J51+KRT_cost!J51+HTN_cost!J51+CRO_cost!J51+ART_cost!J51+STL_cost!J51+TRG_cost!J51</f>
        <v>0</v>
      </c>
      <c r="K51" s="285">
        <f>MBN_cost!K51+KRT_cost!K51+HTN_cost!K51+CRO_cost!K51+ART_cost!K51+STL_cost!K51+TRG_cost!K51</f>
        <v>1680713.8194088778</v>
      </c>
      <c r="L51" s="285">
        <f ca="1">MBN_cost!L51+KRT_cost!L51+HTN_cost!L51+CRO_cost!L51+ART_cost!L51+STL_cost!L51+TRG_cost!L51</f>
        <v>0</v>
      </c>
      <c r="M51" s="286">
        <f>MBN_cost!M51+KRT_cost!M51+HTN_cost!M51+CRO_cost!M51+ART_cost!M51+STL_cost!M51+TRG_cost!M51</f>
        <v>0</v>
      </c>
      <c r="N51" s="285">
        <f>MBN_cost!N51+KRT_cost!N51+HTN_cost!N51+CRO_cost!N51+ART_cost!N51+STL_cost!N51+TRG_cost!N51</f>
        <v>840356.90970443888</v>
      </c>
      <c r="O51" s="285">
        <f ca="1">MBN_cost!O51+KRT_cost!O51+HTN_cost!O51+CRO_cost!O51+ART_cost!O51+STL_cost!O51+TRG_cost!O51</f>
        <v>0</v>
      </c>
      <c r="P51" s="286">
        <f>MBN_cost!P51+KRT_cost!P51+HTN_cost!P51+CRO_cost!P51+ART_cost!P51+STL_cost!P51+TRG_cost!P51</f>
        <v>0</v>
      </c>
      <c r="Q51" s="285">
        <f>MBN_cost!Q51+KRT_cost!Q51+HTN_cost!Q51+CRO_cost!Q51+ART_cost!Q51+STL_cost!Q51+TRG_cost!Q51</f>
        <v>840356.90970443888</v>
      </c>
      <c r="R51" s="285">
        <f ca="1">MBN_cost!R51+KRT_cost!R51+HTN_cost!R51+CRO_cost!R51+ART_cost!R51+STL_cost!R51+TRG_cost!R51</f>
        <v>0</v>
      </c>
      <c r="S51" s="286">
        <f>MBN_cost!S51+KRT_cost!S51+HTN_cost!S51+CRO_cost!S51+ART_cost!S51+STL_cost!S51+TRG_cost!S51</f>
        <v>0</v>
      </c>
      <c r="T51" s="285">
        <f>MBN_cost!T51+KRT_cost!T51+HTN_cost!T51+CRO_cost!T51+ART_cost!T51+STL_cost!T51+TRG_cost!T51</f>
        <v>0</v>
      </c>
      <c r="U51" s="285">
        <f>MBN_cost!U51+KRT_cost!U51+HTN_cost!U51+CRO_cost!U51+ART_cost!U51+STL_cost!U51+TRG_cost!U51</f>
        <v>0</v>
      </c>
      <c r="V51" s="286">
        <f>MBN_cost!V51+KRT_cost!V51+HTN_cost!V51+CRO_cost!V51+ART_cost!V51+STL_cost!V51+TRG_cost!V51</f>
        <v>0</v>
      </c>
      <c r="W51" s="285">
        <f>MBN_cost!W51+KRT_cost!W51+HTN_cost!W51+CRO_cost!W51+ART_cost!W51+STL_cost!W51+TRG_cost!W51</f>
        <v>0</v>
      </c>
      <c r="X51" s="285">
        <f>MBN_cost!X51+KRT_cost!X51+HTN_cost!X51+CRO_cost!X51+ART_cost!X51+STL_cost!X51+TRG_cost!X51</f>
        <v>0</v>
      </c>
      <c r="Y51" s="286">
        <f>MBN_cost!Y51+KRT_cost!Y51+HTN_cost!Y51+CRO_cost!Y51+ART_cost!Y51+STL_cost!Y51+TRG_cost!Y51</f>
        <v>0</v>
      </c>
      <c r="Z51" s="285">
        <f>MBN_cost!Z51+KRT_cost!Z51+HTN_cost!Z51+CRO_cost!Z51+ART_cost!Z51+STL_cost!Z51+TRG_cost!Z51</f>
        <v>0</v>
      </c>
      <c r="AA51" s="285">
        <f>MBN_cost!AA51+KRT_cost!AA51+HTN_cost!AA51+CRO_cost!AA51+ART_cost!AA51+STL_cost!AA51+TRG_cost!AA51</f>
        <v>0</v>
      </c>
      <c r="AB51" s="286">
        <f>MBN_cost!AB51+KRT_cost!AB51+HTN_cost!AB51+CRO_cost!AB51+ART_cost!AB51+STL_cost!AB51+TRG_cost!AB51</f>
        <v>0</v>
      </c>
      <c r="AC51" s="131"/>
      <c r="AF51" s="287">
        <f ca="1">SUMIF(Tot_cost!$H$11:$AB$11,AF$11, Tot_cost!$H51:$AB51)*AF$9</f>
        <v>0</v>
      </c>
      <c r="AG51" s="287">
        <f ca="1">SUMIF(Tot_cost!$H$11:$AB$11,AG$11, Tot_cost!$H51:$AB51)*AG$9</f>
        <v>0</v>
      </c>
      <c r="AH51" s="287">
        <f ca="1">SUMIF(Tot_cost!$H$11:$AB$11,AH$11, Tot_cost!$H51:$AB51)*AH$9</f>
        <v>840356.90970443888</v>
      </c>
      <c r="AI51" s="287">
        <f ca="1">SUMIF(Tot_cost!$H$11:$AB$11,AI$11, Tot_cost!$H51:$AB51)*AI$9</f>
        <v>840356.90970443888</v>
      </c>
      <c r="AJ51" s="287">
        <f ca="1">SUMIF(Tot_cost!$H$11:$AB$11,AJ$11, Tot_cost!$H51:$AB51)*AJ$9</f>
        <v>420178.45485221944</v>
      </c>
      <c r="AK51" s="287">
        <f ca="1">SUMIF(Tot_cost!$H$11:$AB$11,AK$11, Tot_cost!$H51:$AB51)*AK$9</f>
        <v>420178.45485221944</v>
      </c>
      <c r="AL51" s="287">
        <f ca="1">SUMIF(Tot_cost!$H$11:$AB$11,AL$11, Tot_cost!$H51:$AB51)*AL$9</f>
        <v>420178.45485221944</v>
      </c>
      <c r="AM51" s="287">
        <f ca="1">SUMIF(Tot_cost!$H$11:$AB$11,AM$11, Tot_cost!$H51:$AB51)*AM$9</f>
        <v>420178.45485221944</v>
      </c>
      <c r="AN51" s="287">
        <f>SUMIF(Tot_cost!$H$11:$AB$11,AN$11, Tot_cost!$H51:$AB51)*AN$9</f>
        <v>0</v>
      </c>
      <c r="AO51" s="287">
        <f>SUMIF(Tot_cost!$H$11:$AB$11,AO$11, Tot_cost!$H51:$AB51)*AO$9</f>
        <v>0</v>
      </c>
      <c r="AP51" s="287">
        <f>SUMIF(Tot_cost!$H$11:$AB$11,AP$11, Tot_cost!$H51:$AB51)*AP$9</f>
        <v>0</v>
      </c>
      <c r="AQ51" s="287">
        <f>SUMIF(Tot_cost!$H$11:$AB$11,AQ$11, Tot_cost!$H51:$AB51)*AQ$9</f>
        <v>0</v>
      </c>
      <c r="AR51" s="287">
        <f>SUMIF(Tot_cost!$H$11:$AB$11,AR$11, Tot_cost!$H51:$AB51)*AR$9</f>
        <v>0</v>
      </c>
      <c r="AS51" s="287">
        <f>SUMIF(Tot_cost!$H$11:$AB$11,AS$11, Tot_cost!$H51:$AB51)*AS$9</f>
        <v>0</v>
      </c>
      <c r="AU51" s="287">
        <f ca="1">SUM(AF51:AS51)</f>
        <v>3361427.6388177564</v>
      </c>
      <c r="AV51" s="131"/>
    </row>
    <row r="52" spans="1:16375">
      <c r="B52" s="220" t="str">
        <f t="shared" si="9"/>
        <v>Substation</v>
      </c>
      <c r="D52" t="s">
        <v>50</v>
      </c>
      <c r="E52" t="b">
        <f>IF(ISBLANK(D52), "", INDEX(Asset_groups!$F$7:$F$70, MATCH(D52, Asset_groups!$D$7:$D$70,0))="capex")</f>
        <v>1</v>
      </c>
      <c r="F52" s="12"/>
      <c r="G52" s="103"/>
      <c r="H52" s="288">
        <f>MBN_cost!H52+KRT_cost!H52+HTN_cost!H52+CRO_cost!H52+ART_cost!H52+STL_cost!H52+TRG_cost!H52</f>
        <v>0</v>
      </c>
      <c r="I52" s="285">
        <f ca="1">MBN_cost!I52+KRT_cost!I52+HTN_cost!I52+CRO_cost!I52+ART_cost!I52+STL_cost!I52+TRG_cost!I52</f>
        <v>0</v>
      </c>
      <c r="J52" s="286">
        <f>MBN_cost!J52+KRT_cost!J52+HTN_cost!J52+CRO_cost!J52+ART_cost!J52+STL_cost!J52+TRG_cost!J52</f>
        <v>0</v>
      </c>
      <c r="K52" s="285">
        <f>MBN_cost!K52+KRT_cost!K52+HTN_cost!K52+CRO_cost!K52+ART_cost!K52+STL_cost!K52+TRG_cost!K52</f>
        <v>0</v>
      </c>
      <c r="L52" s="285">
        <f ca="1">MBN_cost!L52+KRT_cost!L52+HTN_cost!L52+CRO_cost!L52+ART_cost!L52+STL_cost!L52+TRG_cost!L52</f>
        <v>0</v>
      </c>
      <c r="M52" s="286">
        <f>MBN_cost!M52+KRT_cost!M52+HTN_cost!M52+CRO_cost!M52+ART_cost!M52+STL_cost!M52+TRG_cost!M52</f>
        <v>0</v>
      </c>
      <c r="N52" s="285">
        <f>MBN_cost!N52+KRT_cost!N52+HTN_cost!N52+CRO_cost!N52+ART_cost!N52+STL_cost!N52+TRG_cost!N52</f>
        <v>343073.34783372004</v>
      </c>
      <c r="O52" s="285">
        <f ca="1">MBN_cost!O52+KRT_cost!O52+HTN_cost!O52+CRO_cost!O52+ART_cost!O52+STL_cost!O52+TRG_cost!O52</f>
        <v>0</v>
      </c>
      <c r="P52" s="286">
        <f>MBN_cost!P52+KRT_cost!P52+HTN_cost!P52+CRO_cost!P52+ART_cost!P52+STL_cost!P52+TRG_cost!P52</f>
        <v>0</v>
      </c>
      <c r="Q52" s="285">
        <f>MBN_cost!Q52+KRT_cost!Q52+HTN_cost!Q52+CRO_cost!Q52+ART_cost!Q52+STL_cost!Q52+TRG_cost!Q52</f>
        <v>343073.34783372004</v>
      </c>
      <c r="R52" s="285">
        <f ca="1">MBN_cost!R52+KRT_cost!R52+HTN_cost!R52+CRO_cost!R52+ART_cost!R52+STL_cost!R52+TRG_cost!R52</f>
        <v>0</v>
      </c>
      <c r="S52" s="286">
        <f>MBN_cost!S52+KRT_cost!S52+HTN_cost!S52+CRO_cost!S52+ART_cost!S52+STL_cost!S52+TRG_cost!S52</f>
        <v>0</v>
      </c>
      <c r="T52" s="285">
        <f>MBN_cost!T52+KRT_cost!T52+HTN_cost!T52+CRO_cost!T52+ART_cost!T52+STL_cost!T52+TRG_cost!T52</f>
        <v>0</v>
      </c>
      <c r="U52" s="285">
        <f>MBN_cost!U52+KRT_cost!U52+HTN_cost!U52+CRO_cost!U52+ART_cost!U52+STL_cost!U52+TRG_cost!U52</f>
        <v>0</v>
      </c>
      <c r="V52" s="286">
        <f>MBN_cost!V52+KRT_cost!V52+HTN_cost!V52+CRO_cost!V52+ART_cost!V52+STL_cost!V52+TRG_cost!V52</f>
        <v>0</v>
      </c>
      <c r="W52" s="285">
        <f>MBN_cost!W52+KRT_cost!W52+HTN_cost!W52+CRO_cost!W52+ART_cost!W52+STL_cost!W52+TRG_cost!W52</f>
        <v>0</v>
      </c>
      <c r="X52" s="285">
        <f>MBN_cost!X52+KRT_cost!X52+HTN_cost!X52+CRO_cost!X52+ART_cost!X52+STL_cost!X52+TRG_cost!X52</f>
        <v>0</v>
      </c>
      <c r="Y52" s="286">
        <f>MBN_cost!Y52+KRT_cost!Y52+HTN_cost!Y52+CRO_cost!Y52+ART_cost!Y52+STL_cost!Y52+TRG_cost!Y52</f>
        <v>0</v>
      </c>
      <c r="Z52" s="285">
        <f>MBN_cost!Z52+KRT_cost!Z52+HTN_cost!Z52+CRO_cost!Z52+ART_cost!Z52+STL_cost!Z52+TRG_cost!Z52</f>
        <v>0</v>
      </c>
      <c r="AA52" s="285">
        <f>MBN_cost!AA52+KRT_cost!AA52+HTN_cost!AA52+CRO_cost!AA52+ART_cost!AA52+STL_cost!AA52+TRG_cost!AA52</f>
        <v>0</v>
      </c>
      <c r="AB52" s="286">
        <f>MBN_cost!AB52+KRT_cost!AB52+HTN_cost!AB52+CRO_cost!AB52+ART_cost!AB52+STL_cost!AB52+TRG_cost!AB52</f>
        <v>0</v>
      </c>
      <c r="AC52" s="131"/>
      <c r="AF52" s="287">
        <f ca="1">SUMIF(Tot_cost!$H$11:$AB$11,AF$11, Tot_cost!$H52:$AB52)*AF$9</f>
        <v>0</v>
      </c>
      <c r="AG52" s="287">
        <f ca="1">SUMIF(Tot_cost!$H$11:$AB$11,AG$11, Tot_cost!$H52:$AB52)*AG$9</f>
        <v>0</v>
      </c>
      <c r="AH52" s="287">
        <f ca="1">SUMIF(Tot_cost!$H$11:$AB$11,AH$11, Tot_cost!$H52:$AB52)*AH$9</f>
        <v>0</v>
      </c>
      <c r="AI52" s="287">
        <f ca="1">SUMIF(Tot_cost!$H$11:$AB$11,AI$11, Tot_cost!$H52:$AB52)*AI$9</f>
        <v>0</v>
      </c>
      <c r="AJ52" s="287">
        <f ca="1">SUMIF(Tot_cost!$H$11:$AB$11,AJ$11, Tot_cost!$H52:$AB52)*AJ$9</f>
        <v>171536.67391686002</v>
      </c>
      <c r="AK52" s="287">
        <f ca="1">SUMIF(Tot_cost!$H$11:$AB$11,AK$11, Tot_cost!$H52:$AB52)*AK$9</f>
        <v>171536.67391686002</v>
      </c>
      <c r="AL52" s="287">
        <f ca="1">SUMIF(Tot_cost!$H$11:$AB$11,AL$11, Tot_cost!$H52:$AB52)*AL$9</f>
        <v>171536.67391686002</v>
      </c>
      <c r="AM52" s="287">
        <f ca="1">SUMIF(Tot_cost!$H$11:$AB$11,AM$11, Tot_cost!$H52:$AB52)*AM$9</f>
        <v>171536.67391686002</v>
      </c>
      <c r="AN52" s="287">
        <f>SUMIF(Tot_cost!$H$11:$AB$11,AN$11, Tot_cost!$H52:$AB52)*AN$9</f>
        <v>0</v>
      </c>
      <c r="AO52" s="287">
        <f>SUMIF(Tot_cost!$H$11:$AB$11,AO$11, Tot_cost!$H52:$AB52)*AO$9</f>
        <v>0</v>
      </c>
      <c r="AP52" s="287">
        <f>SUMIF(Tot_cost!$H$11:$AB$11,AP$11, Tot_cost!$H52:$AB52)*AP$9</f>
        <v>0</v>
      </c>
      <c r="AQ52" s="287">
        <f>SUMIF(Tot_cost!$H$11:$AB$11,AQ$11, Tot_cost!$H52:$AB52)*AQ$9</f>
        <v>0</v>
      </c>
      <c r="AR52" s="287">
        <f>SUMIF(Tot_cost!$H$11:$AB$11,AR$11, Tot_cost!$H52:$AB52)*AR$9</f>
        <v>0</v>
      </c>
      <c r="AS52" s="287">
        <f>SUMIF(Tot_cost!$H$11:$AB$11,AS$11, Tot_cost!$H52:$AB52)*AS$9</f>
        <v>0</v>
      </c>
      <c r="AU52" s="287">
        <f t="shared" ca="1" si="10"/>
        <v>686146.69566744007</v>
      </c>
      <c r="AV52" s="131"/>
    </row>
    <row r="53" spans="1:16375">
      <c r="B53" s="220" t="str">
        <f t="shared" si="9"/>
        <v>Substation</v>
      </c>
      <c r="D53" t="s">
        <v>14</v>
      </c>
      <c r="E53" s="265" t="b">
        <f>IF(ISBLANK(D53), "", INDEX(Asset_groups!$F$7:$F$70, MATCH(D53, Asset_groups!$D$7:$D$70,0))="capex")</f>
        <v>1</v>
      </c>
      <c r="F53" s="12"/>
      <c r="G53" s="103"/>
      <c r="H53" s="288">
        <f>MBN_cost!H53+KRT_cost!H53+HTN_cost!H53+CRO_cost!H53+ART_cost!H53+STL_cost!H53+TRG_cost!H53</f>
        <v>16521.039156290524</v>
      </c>
      <c r="I53" s="285">
        <f ca="1">MBN_cost!I53+KRT_cost!I53+HTN_cost!I53+CRO_cost!I53+ART_cost!I53+STL_cost!I53+TRG_cost!I53</f>
        <v>0</v>
      </c>
      <c r="J53" s="286">
        <f>MBN_cost!J53+KRT_cost!J53+HTN_cost!J53+CRO_cost!J53+ART_cost!J53+STL_cost!J53+TRG_cost!J53</f>
        <v>0</v>
      </c>
      <c r="K53" s="285">
        <f>MBN_cost!K53+KRT_cost!K53+HTN_cost!K53+CRO_cost!K53+ART_cost!K53+STL_cost!K53+TRG_cost!K53</f>
        <v>0</v>
      </c>
      <c r="L53" s="285">
        <f ca="1">MBN_cost!L53+KRT_cost!L53+HTN_cost!L53+CRO_cost!L53+ART_cost!L53+STL_cost!L53+TRG_cost!L53</f>
        <v>0</v>
      </c>
      <c r="M53" s="286">
        <f>MBN_cost!M53+KRT_cost!M53+HTN_cost!M53+CRO_cost!M53+ART_cost!M53+STL_cost!M53+TRG_cost!M53</f>
        <v>0</v>
      </c>
      <c r="N53" s="285">
        <f>MBN_cost!N53+KRT_cost!N53+HTN_cost!N53+CRO_cost!N53+ART_cost!N53+STL_cost!N53+TRG_cost!N53</f>
        <v>82605.195781452625</v>
      </c>
      <c r="O53" s="285">
        <f ca="1">MBN_cost!O53+KRT_cost!O53+HTN_cost!O53+CRO_cost!O53+ART_cost!O53+STL_cost!O53+TRG_cost!O53</f>
        <v>0</v>
      </c>
      <c r="P53" s="286">
        <f>MBN_cost!P53+KRT_cost!P53+HTN_cost!P53+CRO_cost!P53+ART_cost!P53+STL_cost!P53+TRG_cost!P53</f>
        <v>0</v>
      </c>
      <c r="Q53" s="285">
        <f>MBN_cost!Q53+KRT_cost!Q53+HTN_cost!Q53+CRO_cost!Q53+ART_cost!Q53+STL_cost!Q53+TRG_cost!Q53</f>
        <v>33042.078312581049</v>
      </c>
      <c r="R53" s="285">
        <f ca="1">MBN_cost!R53+KRT_cost!R53+HTN_cost!R53+CRO_cost!R53+ART_cost!R53+STL_cost!R53+TRG_cost!R53</f>
        <v>0</v>
      </c>
      <c r="S53" s="286">
        <f>MBN_cost!S53+KRT_cost!S53+HTN_cost!S53+CRO_cost!S53+ART_cost!S53+STL_cost!S53+TRG_cost!S53</f>
        <v>0</v>
      </c>
      <c r="T53" s="285">
        <f>MBN_cost!T53+KRT_cost!T53+HTN_cost!T53+CRO_cost!T53+ART_cost!T53+STL_cost!T53+TRG_cost!T53</f>
        <v>0</v>
      </c>
      <c r="U53" s="285">
        <f>MBN_cost!U53+KRT_cost!U53+HTN_cost!U53+CRO_cost!U53+ART_cost!U53+STL_cost!U53+TRG_cost!U53</f>
        <v>0</v>
      </c>
      <c r="V53" s="286">
        <f>MBN_cost!V53+KRT_cost!V53+HTN_cost!V53+CRO_cost!V53+ART_cost!V53+STL_cost!V53+TRG_cost!V53</f>
        <v>0</v>
      </c>
      <c r="W53" s="285">
        <f>MBN_cost!W53+KRT_cost!W53+HTN_cost!W53+CRO_cost!W53+ART_cost!W53+STL_cost!W53+TRG_cost!W53</f>
        <v>0</v>
      </c>
      <c r="X53" s="285">
        <f>MBN_cost!X53+KRT_cost!X53+HTN_cost!X53+CRO_cost!X53+ART_cost!X53+STL_cost!X53+TRG_cost!X53</f>
        <v>0</v>
      </c>
      <c r="Y53" s="286">
        <f>MBN_cost!Y53+KRT_cost!Y53+HTN_cost!Y53+CRO_cost!Y53+ART_cost!Y53+STL_cost!Y53+TRG_cost!Y53</f>
        <v>0</v>
      </c>
      <c r="Z53" s="285">
        <f>MBN_cost!Z53+KRT_cost!Z53+HTN_cost!Z53+CRO_cost!Z53+ART_cost!Z53+STL_cost!Z53+TRG_cost!Z53</f>
        <v>0</v>
      </c>
      <c r="AA53" s="285">
        <f>MBN_cost!AA53+KRT_cost!AA53+HTN_cost!AA53+CRO_cost!AA53+ART_cost!AA53+STL_cost!AA53+TRG_cost!AA53</f>
        <v>0</v>
      </c>
      <c r="AB53" s="286">
        <f>MBN_cost!AB53+KRT_cost!AB53+HTN_cost!AB53+CRO_cost!AB53+ART_cost!AB53+STL_cost!AB53+TRG_cost!AB53</f>
        <v>0</v>
      </c>
      <c r="AC53" s="131"/>
      <c r="AF53" s="287">
        <f ca="1">SUMIF(Tot_cost!$H$11:$AB$11,AF$11, Tot_cost!$H53:$AB53)*AF$9</f>
        <v>8260.5195781452621</v>
      </c>
      <c r="AG53" s="287">
        <f ca="1">SUMIF(Tot_cost!$H$11:$AB$11,AG$11, Tot_cost!$H53:$AB53)*AG$9</f>
        <v>8260.5195781452621</v>
      </c>
      <c r="AH53" s="287">
        <f ca="1">SUMIF(Tot_cost!$H$11:$AB$11,AH$11, Tot_cost!$H53:$AB53)*AH$9</f>
        <v>0</v>
      </c>
      <c r="AI53" s="287">
        <f ca="1">SUMIF(Tot_cost!$H$11:$AB$11,AI$11, Tot_cost!$H53:$AB53)*AI$9</f>
        <v>0</v>
      </c>
      <c r="AJ53" s="287">
        <f ca="1">SUMIF(Tot_cost!$H$11:$AB$11,AJ$11, Tot_cost!$H53:$AB53)*AJ$9</f>
        <v>41302.597890726312</v>
      </c>
      <c r="AK53" s="287">
        <f ca="1">SUMIF(Tot_cost!$H$11:$AB$11,AK$11, Tot_cost!$H53:$AB53)*AK$9</f>
        <v>41302.597890726312</v>
      </c>
      <c r="AL53" s="287">
        <f ca="1">SUMIF(Tot_cost!$H$11:$AB$11,AL$11, Tot_cost!$H53:$AB53)*AL$9</f>
        <v>16521.039156290524</v>
      </c>
      <c r="AM53" s="287">
        <f ca="1">SUMIF(Tot_cost!$H$11:$AB$11,AM$11, Tot_cost!$H53:$AB53)*AM$9</f>
        <v>16521.039156290524</v>
      </c>
      <c r="AN53" s="287">
        <f>SUMIF(Tot_cost!$H$11:$AB$11,AN$11, Tot_cost!$H53:$AB53)*AN$9</f>
        <v>0</v>
      </c>
      <c r="AO53" s="287">
        <f>SUMIF(Tot_cost!$H$11:$AB$11,AO$11, Tot_cost!$H53:$AB53)*AO$9</f>
        <v>0</v>
      </c>
      <c r="AP53" s="287">
        <f>SUMIF(Tot_cost!$H$11:$AB$11,AP$11, Tot_cost!$H53:$AB53)*AP$9</f>
        <v>0</v>
      </c>
      <c r="AQ53" s="287">
        <f>SUMIF(Tot_cost!$H$11:$AB$11,AQ$11, Tot_cost!$H53:$AB53)*AQ$9</f>
        <v>0</v>
      </c>
      <c r="AR53" s="287">
        <f>SUMIF(Tot_cost!$H$11:$AB$11,AR$11, Tot_cost!$H53:$AB53)*AR$9</f>
        <v>0</v>
      </c>
      <c r="AS53" s="287">
        <f>SUMIF(Tot_cost!$H$11:$AB$11,AS$11, Tot_cost!$H53:$AB53)*AS$9</f>
        <v>0</v>
      </c>
      <c r="AU53" s="287">
        <f t="shared" ca="1" si="10"/>
        <v>132168.31325032419</v>
      </c>
      <c r="AV53" s="131"/>
    </row>
    <row r="54" spans="1:16375" s="265" customFormat="1">
      <c r="B54" s="220" t="str">
        <f t="shared" si="9"/>
        <v>Substation</v>
      </c>
      <c r="D54" s="265" t="s">
        <v>168</v>
      </c>
      <c r="E54" s="265" t="b">
        <f>IF(ISBLANK(D54), "", INDEX(Asset_groups!$F$7:$F$70, MATCH(D54, Asset_groups!$D$7:$D$70,0))="capex")</f>
        <v>1</v>
      </c>
      <c r="F54" s="12"/>
      <c r="G54" s="103"/>
      <c r="H54" s="288">
        <f>MBN_cost!H54+KRT_cost!H54+HTN_cost!H54+CRO_cost!H54+ART_cost!H54+STL_cost!H54+TRG_cost!H54</f>
        <v>54953.676567189148</v>
      </c>
      <c r="I54" s="285">
        <f ca="1">MBN_cost!I54+KRT_cost!I54+HTN_cost!I54+CRO_cost!I54+ART_cost!I54+STL_cost!I54+TRG_cost!I54</f>
        <v>0</v>
      </c>
      <c r="J54" s="286">
        <f>MBN_cost!J54+KRT_cost!J54+HTN_cost!J54+CRO_cost!J54+ART_cost!J54+STL_cost!J54+TRG_cost!J54</f>
        <v>0</v>
      </c>
      <c r="K54" s="285">
        <f>MBN_cost!K54+KRT_cost!K54+HTN_cost!K54+CRO_cost!K54+ART_cost!K54+STL_cost!K54+TRG_cost!K54</f>
        <v>0</v>
      </c>
      <c r="L54" s="285">
        <f ca="1">MBN_cost!L54+KRT_cost!L54+HTN_cost!L54+CRO_cost!L54+ART_cost!L54+STL_cost!L54+TRG_cost!L54</f>
        <v>0</v>
      </c>
      <c r="M54" s="286">
        <f>MBN_cost!M54+KRT_cost!M54+HTN_cost!M54+CRO_cost!M54+ART_cost!M54+STL_cost!M54+TRG_cost!M54</f>
        <v>0</v>
      </c>
      <c r="N54" s="285">
        <f>MBN_cost!N54+KRT_cost!N54+HTN_cost!N54+CRO_cost!N54+ART_cost!N54+STL_cost!N54+TRG_cost!N54</f>
        <v>178599.44884336472</v>
      </c>
      <c r="O54" s="285">
        <f ca="1">MBN_cost!O54+KRT_cost!O54+HTN_cost!O54+CRO_cost!O54+ART_cost!O54+STL_cost!O54+TRG_cost!O54</f>
        <v>0</v>
      </c>
      <c r="P54" s="286">
        <f>MBN_cost!P54+KRT_cost!P54+HTN_cost!P54+CRO_cost!P54+ART_cost!P54+STL_cost!P54+TRG_cost!P54</f>
        <v>0</v>
      </c>
      <c r="Q54" s="285">
        <f>MBN_cost!Q54+KRT_cost!Q54+HTN_cost!Q54+CRO_cost!Q54+ART_cost!Q54+STL_cost!Q54+TRG_cost!Q54</f>
        <v>137384.19141797288</v>
      </c>
      <c r="R54" s="285">
        <f ca="1">MBN_cost!R54+KRT_cost!R54+HTN_cost!R54+CRO_cost!R54+ART_cost!R54+STL_cost!R54+TRG_cost!R54</f>
        <v>0</v>
      </c>
      <c r="S54" s="286">
        <f>MBN_cost!S54+KRT_cost!S54+HTN_cost!S54+CRO_cost!S54+ART_cost!S54+STL_cost!S54+TRG_cost!S54</f>
        <v>0</v>
      </c>
      <c r="T54" s="285">
        <f>MBN_cost!T54+KRT_cost!T54+HTN_cost!T54+CRO_cost!T54+ART_cost!T54+STL_cost!T54+TRG_cost!T54</f>
        <v>0</v>
      </c>
      <c r="U54" s="285">
        <f>MBN_cost!U54+KRT_cost!U54+HTN_cost!U54+CRO_cost!U54+ART_cost!U54+STL_cost!U54+TRG_cost!U54</f>
        <v>0</v>
      </c>
      <c r="V54" s="286">
        <f>MBN_cost!V54+KRT_cost!V54+HTN_cost!V54+CRO_cost!V54+ART_cost!V54+STL_cost!V54+TRG_cost!V54</f>
        <v>0</v>
      </c>
      <c r="W54" s="285">
        <f>MBN_cost!W54+KRT_cost!W54+HTN_cost!W54+CRO_cost!W54+ART_cost!W54+STL_cost!W54+TRG_cost!W54</f>
        <v>0</v>
      </c>
      <c r="X54" s="285">
        <f>MBN_cost!X54+KRT_cost!X54+HTN_cost!X54+CRO_cost!X54+ART_cost!X54+STL_cost!X54+TRG_cost!X54</f>
        <v>0</v>
      </c>
      <c r="Y54" s="286">
        <f>MBN_cost!Y54+KRT_cost!Y54+HTN_cost!Y54+CRO_cost!Y54+ART_cost!Y54+STL_cost!Y54+TRG_cost!Y54</f>
        <v>0</v>
      </c>
      <c r="Z54" s="285">
        <f>MBN_cost!Z54+KRT_cost!Z54+HTN_cost!Z54+CRO_cost!Z54+ART_cost!Z54+STL_cost!Z54+TRG_cost!Z54</f>
        <v>0</v>
      </c>
      <c r="AA54" s="285">
        <f>MBN_cost!AA54+KRT_cost!AA54+HTN_cost!AA54+CRO_cost!AA54+ART_cost!AA54+STL_cost!AA54+TRG_cost!AA54</f>
        <v>0</v>
      </c>
      <c r="AB54" s="286">
        <f>MBN_cost!AB54+KRT_cost!AB54+HTN_cost!AB54+CRO_cost!AB54+ART_cost!AB54+STL_cost!AB54+TRG_cost!AB54</f>
        <v>0</v>
      </c>
      <c r="AC54" s="131"/>
      <c r="AF54" s="287">
        <f ca="1">SUMIF(Tot_cost!$H$11:$AB$11,AF$11, Tot_cost!$H54:$AB54)*AF$9</f>
        <v>27476.838283594574</v>
      </c>
      <c r="AG54" s="287">
        <f ca="1">SUMIF(Tot_cost!$H$11:$AB$11,AG$11, Tot_cost!$H54:$AB54)*AG$9</f>
        <v>27476.838283594574</v>
      </c>
      <c r="AH54" s="287">
        <f ca="1">SUMIF(Tot_cost!$H$11:$AB$11,AH$11, Tot_cost!$H54:$AB54)*AH$9</f>
        <v>0</v>
      </c>
      <c r="AI54" s="287">
        <f ca="1">SUMIF(Tot_cost!$H$11:$AB$11,AI$11, Tot_cost!$H54:$AB54)*AI$9</f>
        <v>0</v>
      </c>
      <c r="AJ54" s="287">
        <f ca="1">SUMIF(Tot_cost!$H$11:$AB$11,AJ$11, Tot_cost!$H54:$AB54)*AJ$9</f>
        <v>89299.72442168236</v>
      </c>
      <c r="AK54" s="287">
        <f ca="1">SUMIF(Tot_cost!$H$11:$AB$11,AK$11, Tot_cost!$H54:$AB54)*AK$9</f>
        <v>89299.72442168236</v>
      </c>
      <c r="AL54" s="287">
        <f ca="1">SUMIF(Tot_cost!$H$11:$AB$11,AL$11, Tot_cost!$H54:$AB54)*AL$9</f>
        <v>68692.095708986439</v>
      </c>
      <c r="AM54" s="287">
        <f ca="1">SUMIF(Tot_cost!$H$11:$AB$11,AM$11, Tot_cost!$H54:$AB54)*AM$9</f>
        <v>68692.095708986439</v>
      </c>
      <c r="AN54" s="287">
        <f>SUMIF(Tot_cost!$H$11:$AB$11,AN$11, Tot_cost!$H54:$AB54)*AN$9</f>
        <v>0</v>
      </c>
      <c r="AO54" s="287">
        <f>SUMIF(Tot_cost!$H$11:$AB$11,AO$11, Tot_cost!$H54:$AB54)*AO$9</f>
        <v>0</v>
      </c>
      <c r="AP54" s="287">
        <f>SUMIF(Tot_cost!$H$11:$AB$11,AP$11, Tot_cost!$H54:$AB54)*AP$9</f>
        <v>0</v>
      </c>
      <c r="AQ54" s="287">
        <f>SUMIF(Tot_cost!$H$11:$AB$11,AQ$11, Tot_cost!$H54:$AB54)*AQ$9</f>
        <v>0</v>
      </c>
      <c r="AR54" s="287">
        <f>SUMIF(Tot_cost!$H$11:$AB$11,AR$11, Tot_cost!$H54:$AB54)*AR$9</f>
        <v>0</v>
      </c>
      <c r="AS54" s="287">
        <f>SUMIF(Tot_cost!$H$11:$AB$11,AS$11, Tot_cost!$H54:$AB54)*AS$9</f>
        <v>0</v>
      </c>
      <c r="AU54" s="287">
        <f t="shared" ref="AU54:AU55" ca="1" si="11">SUM(AF54:AS54)</f>
        <v>370937.31682852679</v>
      </c>
      <c r="AV54" s="131"/>
    </row>
    <row r="55" spans="1:16375" s="265" customFormat="1">
      <c r="B55" s="220" t="str">
        <f t="shared" si="9"/>
        <v>Substation</v>
      </c>
      <c r="D55" s="265" t="s">
        <v>169</v>
      </c>
      <c r="E55" s="265" t="b">
        <f>IF(ISBLANK(D55), "", INDEX(Asset_groups!$F$7:$F$70, MATCH(D55, Asset_groups!$D$7:$D$70,0))="capex")</f>
        <v>1</v>
      </c>
      <c r="F55" s="12"/>
      <c r="G55" s="103"/>
      <c r="H55" s="288">
        <f>MBN_cost!H55+KRT_cost!H55+HTN_cost!H55+CRO_cost!H55+ART_cost!H55+STL_cost!H55+TRG_cost!H55</f>
        <v>0</v>
      </c>
      <c r="I55" s="285">
        <f ca="1">MBN_cost!I55+KRT_cost!I55+HTN_cost!I55+CRO_cost!I55+ART_cost!I55+STL_cost!I55+TRG_cost!I55</f>
        <v>0</v>
      </c>
      <c r="J55" s="286">
        <f>MBN_cost!J55+KRT_cost!J55+HTN_cost!J55+CRO_cost!J55+ART_cost!J55+STL_cost!J55+TRG_cost!J55</f>
        <v>0</v>
      </c>
      <c r="K55" s="285">
        <f>MBN_cost!K55+KRT_cost!K55+HTN_cost!K55+CRO_cost!K55+ART_cost!K55+STL_cost!K55+TRG_cost!K55</f>
        <v>65434.53240732316</v>
      </c>
      <c r="L55" s="285">
        <f ca="1">MBN_cost!L55+KRT_cost!L55+HTN_cost!L55+CRO_cost!L55+ART_cost!L55+STL_cost!L55+TRG_cost!L55</f>
        <v>0</v>
      </c>
      <c r="M55" s="286">
        <f>MBN_cost!M55+KRT_cost!M55+HTN_cost!M55+CRO_cost!M55+ART_cost!M55+STL_cost!M55+TRG_cost!M55</f>
        <v>0</v>
      </c>
      <c r="N55" s="285">
        <f>MBN_cost!N55+KRT_cost!N55+HTN_cost!N55+CRO_cost!N55+ART_cost!N55+STL_cost!N55+TRG_cost!N55</f>
        <v>9347.7903439033089</v>
      </c>
      <c r="O55" s="285">
        <f ca="1">MBN_cost!O55+KRT_cost!O55+HTN_cost!O55+CRO_cost!O55+ART_cost!O55+STL_cost!O55+TRG_cost!O55</f>
        <v>0</v>
      </c>
      <c r="P55" s="286">
        <f>MBN_cost!P55+KRT_cost!P55+HTN_cost!P55+CRO_cost!P55+ART_cost!P55+STL_cost!P55+TRG_cost!P55</f>
        <v>0</v>
      </c>
      <c r="Q55" s="285">
        <f>MBN_cost!Q55+KRT_cost!Q55+HTN_cost!Q55+CRO_cost!Q55+ART_cost!Q55+STL_cost!Q55+TRG_cost!Q55</f>
        <v>0</v>
      </c>
      <c r="R55" s="285">
        <f ca="1">MBN_cost!R55+KRT_cost!R55+HTN_cost!R55+CRO_cost!R55+ART_cost!R55+STL_cost!R55+TRG_cost!R55</f>
        <v>0</v>
      </c>
      <c r="S55" s="286">
        <f>MBN_cost!S55+KRT_cost!S55+HTN_cost!S55+CRO_cost!S55+ART_cost!S55+STL_cost!S55+TRG_cost!S55</f>
        <v>0</v>
      </c>
      <c r="T55" s="285">
        <f>MBN_cost!T55+KRT_cost!T55+HTN_cost!T55+CRO_cost!T55+ART_cost!T55+STL_cost!T55+TRG_cost!T55</f>
        <v>0</v>
      </c>
      <c r="U55" s="285">
        <f>MBN_cost!U55+KRT_cost!U55+HTN_cost!U55+CRO_cost!U55+ART_cost!U55+STL_cost!U55+TRG_cost!U55</f>
        <v>0</v>
      </c>
      <c r="V55" s="286">
        <f>MBN_cost!V55+KRT_cost!V55+HTN_cost!V55+CRO_cost!V55+ART_cost!V55+STL_cost!V55+TRG_cost!V55</f>
        <v>0</v>
      </c>
      <c r="W55" s="285">
        <f>MBN_cost!W55+KRT_cost!W55+HTN_cost!W55+CRO_cost!W55+ART_cost!W55+STL_cost!W55+TRG_cost!W55</f>
        <v>0</v>
      </c>
      <c r="X55" s="285">
        <f>MBN_cost!X55+KRT_cost!X55+HTN_cost!X55+CRO_cost!X55+ART_cost!X55+STL_cost!X55+TRG_cost!X55</f>
        <v>0</v>
      </c>
      <c r="Y55" s="286">
        <f>MBN_cost!Y55+KRT_cost!Y55+HTN_cost!Y55+CRO_cost!Y55+ART_cost!Y55+STL_cost!Y55+TRG_cost!Y55</f>
        <v>0</v>
      </c>
      <c r="Z55" s="285">
        <f>MBN_cost!Z55+KRT_cost!Z55+HTN_cost!Z55+CRO_cost!Z55+ART_cost!Z55+STL_cost!Z55+TRG_cost!Z55</f>
        <v>0</v>
      </c>
      <c r="AA55" s="285">
        <f>MBN_cost!AA55+KRT_cost!AA55+HTN_cost!AA55+CRO_cost!AA55+ART_cost!AA55+STL_cost!AA55+TRG_cost!AA55</f>
        <v>0</v>
      </c>
      <c r="AB55" s="286">
        <f>MBN_cost!AB55+KRT_cost!AB55+HTN_cost!AB55+CRO_cost!AB55+ART_cost!AB55+STL_cost!AB55+TRG_cost!AB55</f>
        <v>0</v>
      </c>
      <c r="AC55" s="131"/>
      <c r="AF55" s="287">
        <f ca="1">SUMIF(Tot_cost!$H$11:$AB$11,AF$11, Tot_cost!$H55:$AB55)*AF$9</f>
        <v>0</v>
      </c>
      <c r="AG55" s="287">
        <f ca="1">SUMIF(Tot_cost!$H$11:$AB$11,AG$11, Tot_cost!$H55:$AB55)*AG$9</f>
        <v>0</v>
      </c>
      <c r="AH55" s="287">
        <f ca="1">SUMIF(Tot_cost!$H$11:$AB$11,AH$11, Tot_cost!$H55:$AB55)*AH$9</f>
        <v>32717.26620366158</v>
      </c>
      <c r="AI55" s="287">
        <f ca="1">SUMIF(Tot_cost!$H$11:$AB$11,AI$11, Tot_cost!$H55:$AB55)*AI$9</f>
        <v>32717.26620366158</v>
      </c>
      <c r="AJ55" s="287">
        <f ca="1">SUMIF(Tot_cost!$H$11:$AB$11,AJ$11, Tot_cost!$H55:$AB55)*AJ$9</f>
        <v>4673.8951719516544</v>
      </c>
      <c r="AK55" s="287">
        <f ca="1">SUMIF(Tot_cost!$H$11:$AB$11,AK$11, Tot_cost!$H55:$AB55)*AK$9</f>
        <v>4673.8951719516544</v>
      </c>
      <c r="AL55" s="287">
        <f ca="1">SUMIF(Tot_cost!$H$11:$AB$11,AL$11, Tot_cost!$H55:$AB55)*AL$9</f>
        <v>0</v>
      </c>
      <c r="AM55" s="287">
        <f ca="1">SUMIF(Tot_cost!$H$11:$AB$11,AM$11, Tot_cost!$H55:$AB55)*AM$9</f>
        <v>0</v>
      </c>
      <c r="AN55" s="287">
        <f>SUMIF(Tot_cost!$H$11:$AB$11,AN$11, Tot_cost!$H55:$AB55)*AN$9</f>
        <v>0</v>
      </c>
      <c r="AO55" s="287">
        <f>SUMIF(Tot_cost!$H$11:$AB$11,AO$11, Tot_cost!$H55:$AB55)*AO$9</f>
        <v>0</v>
      </c>
      <c r="AP55" s="287">
        <f>SUMIF(Tot_cost!$H$11:$AB$11,AP$11, Tot_cost!$H55:$AB55)*AP$9</f>
        <v>0</v>
      </c>
      <c r="AQ55" s="287">
        <f>SUMIF(Tot_cost!$H$11:$AB$11,AQ$11, Tot_cost!$H55:$AB55)*AQ$9</f>
        <v>0</v>
      </c>
      <c r="AR55" s="287">
        <f>SUMIF(Tot_cost!$H$11:$AB$11,AR$11, Tot_cost!$H55:$AB55)*AR$9</f>
        <v>0</v>
      </c>
      <c r="AS55" s="287">
        <f>SUMIF(Tot_cost!$H$11:$AB$11,AS$11, Tot_cost!$H55:$AB55)*AS$9</f>
        <v>0</v>
      </c>
      <c r="AU55" s="287">
        <f t="shared" ca="1" si="11"/>
        <v>74782.322751226457</v>
      </c>
      <c r="AV55" s="131"/>
    </row>
    <row r="56" spans="1:16375" s="265" customFormat="1">
      <c r="B56" s="220" t="str">
        <f t="shared" si="9"/>
        <v>Substation</v>
      </c>
      <c r="E56" s="265" t="str">
        <f>IF(ISBLANK(D56), "", INDEX(Asset_groups!$F$7:$F$70, MATCH(D56, Asset_groups!$D$7:$D$70,0))="capex")</f>
        <v/>
      </c>
      <c r="F56" s="12"/>
      <c r="G56" s="103"/>
      <c r="H56" s="18"/>
      <c r="I56" s="18"/>
      <c r="J56" s="103"/>
      <c r="K56" s="18"/>
      <c r="L56" s="18"/>
      <c r="M56" s="103"/>
      <c r="N56" s="18"/>
      <c r="O56" s="18"/>
      <c r="P56" s="103"/>
      <c r="Q56" s="18"/>
      <c r="R56" s="18"/>
      <c r="S56" s="103"/>
      <c r="T56" s="18"/>
      <c r="U56" s="18"/>
      <c r="V56" s="103"/>
      <c r="W56" s="18"/>
      <c r="X56" s="18"/>
      <c r="Y56" s="103"/>
      <c r="Z56" s="18"/>
      <c r="AA56" s="18"/>
      <c r="AB56" s="103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U56" s="110"/>
      <c r="AV56" s="131"/>
      <c r="AW56" s="131"/>
      <c r="AX56" s="131"/>
      <c r="AY56" s="131"/>
      <c r="AZ56" s="131"/>
      <c r="BA56" s="131"/>
      <c r="BB56" s="131"/>
      <c r="BC56" s="131"/>
      <c r="BE56" s="131"/>
    </row>
    <row r="57" spans="1:16375">
      <c r="B57" s="220" t="str">
        <f t="shared" si="9"/>
        <v>Substation</v>
      </c>
      <c r="D57" s="272" t="s">
        <v>186</v>
      </c>
      <c r="E57" t="b">
        <f>IF(ISBLANK(D57), "", INDEX(Asset_groups!$F$7:$F$70, MATCH(D57, Asset_groups!$D$7:$D$70,0))="capex")</f>
        <v>1</v>
      </c>
      <c r="F57" s="12"/>
      <c r="G57" s="103"/>
      <c r="H57" s="288">
        <f>MBN_cost!H57+KRT_cost!H57+HTN_cost!H57+CRO_cost!H57+ART_cost!H57+STL_cost!H57+TRG_cost!H57</f>
        <v>305332.81485277199</v>
      </c>
      <c r="I57" s="285">
        <f ca="1">MBN_cost!I57+KRT_cost!I57+HTN_cost!I57+CRO_cost!I57+ART_cost!I57+STL_cost!I57+TRG_cost!I57</f>
        <v>0</v>
      </c>
      <c r="J57" s="286">
        <f>MBN_cost!J57+KRT_cost!J57+HTN_cost!J57+CRO_cost!J57+ART_cost!J57+STL_cost!J57+TRG_cost!J57</f>
        <v>0</v>
      </c>
      <c r="K57" s="285">
        <f>MBN_cost!K57+KRT_cost!K57+HTN_cost!K57+CRO_cost!K57+ART_cost!K57+STL_cost!K57+TRG_cost!K57</f>
        <v>1436767.3268865463</v>
      </c>
      <c r="L57" s="285">
        <f ca="1">MBN_cost!L57+KRT_cost!L57+HTN_cost!L57+CRO_cost!L57+ART_cost!L57+STL_cost!L57+TRG_cost!L57</f>
        <v>0</v>
      </c>
      <c r="M57" s="286">
        <f>MBN_cost!M57+KRT_cost!M57+HTN_cost!M57+CRO_cost!M57+ART_cost!M57+STL_cost!M57+TRG_cost!M57</f>
        <v>0</v>
      </c>
      <c r="N57" s="285">
        <f>MBN_cost!N57+KRT_cost!N57+HTN_cost!N57+CRO_cost!N57+ART_cost!N57+STL_cost!N57+TRG_cost!N57</f>
        <v>1590457.4289043029</v>
      </c>
      <c r="O57" s="285">
        <f ca="1">MBN_cost!O57+KRT_cost!O57+HTN_cost!O57+CRO_cost!O57+ART_cost!O57+STL_cost!O57+TRG_cost!O57</f>
        <v>0</v>
      </c>
      <c r="P57" s="286">
        <f>MBN_cost!P57+KRT_cost!P57+HTN_cost!P57+CRO_cost!P57+ART_cost!P57+STL_cost!P57+TRG_cost!P57</f>
        <v>0</v>
      </c>
      <c r="Q57" s="285">
        <f>MBN_cost!Q57+KRT_cost!Q57+HTN_cost!Q57+CRO_cost!Q57+ART_cost!Q57+STL_cost!Q57+TRG_cost!Q57</f>
        <v>662974.81698801194</v>
      </c>
      <c r="R57" s="285">
        <f ca="1">MBN_cost!R57+KRT_cost!R57+HTN_cost!R57+CRO_cost!R57+ART_cost!R57+STL_cost!R57+TRG_cost!R57</f>
        <v>0</v>
      </c>
      <c r="S57" s="286">
        <f>MBN_cost!S57+KRT_cost!S57+HTN_cost!S57+CRO_cost!S57+ART_cost!S57+STL_cost!S57+TRG_cost!S57</f>
        <v>0</v>
      </c>
      <c r="T57" s="285">
        <f>MBN_cost!T57+KRT_cost!T57+HTN_cost!T57+CRO_cost!T57+ART_cost!T57+STL_cost!T57+TRG_cost!T57</f>
        <v>0</v>
      </c>
      <c r="U57" s="285">
        <f>MBN_cost!U57+KRT_cost!U57+HTN_cost!U57+CRO_cost!U57+ART_cost!U57+STL_cost!U57+TRG_cost!U57</f>
        <v>0</v>
      </c>
      <c r="V57" s="286">
        <f>MBN_cost!V57+KRT_cost!V57+HTN_cost!V57+CRO_cost!V57+ART_cost!V57+STL_cost!V57+TRG_cost!V57</f>
        <v>0</v>
      </c>
      <c r="W57" s="285">
        <f>MBN_cost!W57+KRT_cost!W57+HTN_cost!W57+CRO_cost!W57+ART_cost!W57+STL_cost!W57+TRG_cost!W57</f>
        <v>0</v>
      </c>
      <c r="X57" s="285">
        <f>MBN_cost!X57+KRT_cost!X57+HTN_cost!X57+CRO_cost!X57+ART_cost!X57+STL_cost!X57+TRG_cost!X57</f>
        <v>0</v>
      </c>
      <c r="Y57" s="286">
        <f>MBN_cost!Y57+KRT_cost!Y57+HTN_cost!Y57+CRO_cost!Y57+ART_cost!Y57+STL_cost!Y57+TRG_cost!Y57</f>
        <v>0</v>
      </c>
      <c r="Z57" s="285">
        <f>MBN_cost!Z57+KRT_cost!Z57+HTN_cost!Z57+CRO_cost!Z57+ART_cost!Z57+STL_cost!Z57+TRG_cost!Z57</f>
        <v>0</v>
      </c>
      <c r="AA57" s="285">
        <f>MBN_cost!AA57+KRT_cost!AA57+HTN_cost!AA57+CRO_cost!AA57+ART_cost!AA57+STL_cost!AA57+TRG_cost!AA57</f>
        <v>0</v>
      </c>
      <c r="AB57" s="286">
        <f>MBN_cost!AB57+KRT_cost!AB57+HTN_cost!AB57+CRO_cost!AB57+ART_cost!AB57+STL_cost!AB57+TRG_cost!AB57</f>
        <v>0</v>
      </c>
      <c r="AC57" s="131"/>
      <c r="AE57" s="265"/>
      <c r="AF57" s="287">
        <f ca="1">SUMIF(Tot_cost!$H$11:$AB$11,AF$11, Tot_cost!$H57:$AB57)*AF$9</f>
        <v>152666.40742638599</v>
      </c>
      <c r="AG57" s="287">
        <f ca="1">SUMIF(Tot_cost!$H$11:$AB$11,AG$11, Tot_cost!$H57:$AB57)*AG$9</f>
        <v>152666.40742638599</v>
      </c>
      <c r="AH57" s="287">
        <f ca="1">SUMIF(Tot_cost!$H$11:$AB$11,AH$11, Tot_cost!$H57:$AB57)*AH$9</f>
        <v>718383.66344327317</v>
      </c>
      <c r="AI57" s="287">
        <f ca="1">SUMIF(Tot_cost!$H$11:$AB$11,AI$11, Tot_cost!$H57:$AB57)*AI$9</f>
        <v>718383.66344327317</v>
      </c>
      <c r="AJ57" s="287">
        <f ca="1">SUMIF(Tot_cost!$H$11:$AB$11,AJ$11, Tot_cost!$H57:$AB57)*AJ$9</f>
        <v>795228.71445215144</v>
      </c>
      <c r="AK57" s="287">
        <f ca="1">SUMIF(Tot_cost!$H$11:$AB$11,AK$11, Tot_cost!$H57:$AB57)*AK$9</f>
        <v>795228.71445215144</v>
      </c>
      <c r="AL57" s="287">
        <f ca="1">SUMIF(Tot_cost!$H$11:$AB$11,AL$11, Tot_cost!$H57:$AB57)*AL$9</f>
        <v>331487.40849400597</v>
      </c>
      <c r="AM57" s="287">
        <f ca="1">SUMIF(Tot_cost!$H$11:$AB$11,AM$11, Tot_cost!$H57:$AB57)*AM$9</f>
        <v>331487.40849400597</v>
      </c>
      <c r="AN57" s="287">
        <f>SUMIF(Tot_cost!$H$11:$AB$11,AN$11, Tot_cost!$H57:$AB57)*AN$9</f>
        <v>0</v>
      </c>
      <c r="AO57" s="287">
        <f>SUMIF(Tot_cost!$H$11:$AB$11,AO$11, Tot_cost!$H57:$AB57)*AO$9</f>
        <v>0</v>
      </c>
      <c r="AP57" s="287">
        <f>SUMIF(Tot_cost!$H$11:$AB$11,AP$11, Tot_cost!$H57:$AB57)*AP$9</f>
        <v>0</v>
      </c>
      <c r="AQ57" s="287">
        <f>SUMIF(Tot_cost!$H$11:$AB$11,AQ$11, Tot_cost!$H57:$AB57)*AQ$9</f>
        <v>0</v>
      </c>
      <c r="AR57" s="287">
        <f>SUMIF(Tot_cost!$H$11:$AB$11,AR$11, Tot_cost!$H57:$AB57)*AR$9</f>
        <v>0</v>
      </c>
      <c r="AS57" s="287">
        <f>SUMIF(Tot_cost!$H$11:$AB$11,AS$11, Tot_cost!$H57:$AB57)*AS$9</f>
        <v>0</v>
      </c>
      <c r="AT57" s="265"/>
      <c r="AU57" s="287">
        <f t="shared" ref="AU57:AU58" ca="1" si="12">SUM(AF57:AS57)</f>
        <v>3995532.3876316333</v>
      </c>
      <c r="AV57" s="131"/>
    </row>
    <row r="58" spans="1:16375">
      <c r="B58" s="220" t="str">
        <f t="shared" si="9"/>
        <v>Substation</v>
      </c>
      <c r="D58" s="272" t="s">
        <v>114</v>
      </c>
      <c r="E58" s="265" t="b">
        <f>IF(ISBLANK(D58), "", INDEX(Asset_groups!$F$7:$F$70, MATCH(D58, Asset_groups!$D$7:$D$70,0))="capex")</f>
        <v>1</v>
      </c>
      <c r="F58" s="12"/>
      <c r="G58" s="103"/>
      <c r="H58" s="288">
        <f>MBN_cost!H58+KRT_cost!H58+HTN_cost!H58+CRO_cost!H58+ART_cost!H58+STL_cost!H58+TRG_cost!H58</f>
        <v>492756.05899778998</v>
      </c>
      <c r="I58" s="285">
        <f ca="1">MBN_cost!I58+KRT_cost!I58+HTN_cost!I58+CRO_cost!I58+ART_cost!I58+STL_cost!I58+TRG_cost!I58</f>
        <v>776675.61843626224</v>
      </c>
      <c r="J58" s="286">
        <f>MBN_cost!J58+KRT_cost!J58+HTN_cost!J58+CRO_cost!J58+ART_cost!J58+STL_cost!J58+TRG_cost!J58</f>
        <v>0</v>
      </c>
      <c r="K58" s="285">
        <f>MBN_cost!K58+KRT_cost!K58+HTN_cost!K58+CRO_cost!K58+ART_cost!K58+STL_cost!K58+TRG_cost!K58</f>
        <v>2192245.8781811595</v>
      </c>
      <c r="L58" s="285">
        <f ca="1">MBN_cost!L58+KRT_cost!L58+HTN_cost!L58+CRO_cost!L58+ART_cost!L58+STL_cost!L58+TRG_cost!L58</f>
        <v>3123397.3920861678</v>
      </c>
      <c r="M58" s="286">
        <f>MBN_cost!M58+KRT_cost!M58+HTN_cost!M58+CRO_cost!M58+ART_cost!M58+STL_cost!M58+TRG_cost!M58</f>
        <v>0</v>
      </c>
      <c r="N58" s="285">
        <f>MBN_cost!N58+KRT_cost!N58+HTN_cost!N58+CRO_cost!N58+ART_cost!N58+STL_cost!N58+TRG_cost!N58</f>
        <v>2879025.8913655048</v>
      </c>
      <c r="O58" s="285">
        <f ca="1">MBN_cost!O58+KRT_cost!O58+HTN_cost!O58+CRO_cost!O58+ART_cost!O58+STL_cost!O58+TRG_cost!O58</f>
        <v>2641005.737679102</v>
      </c>
      <c r="P58" s="286">
        <f>MBN_cost!P58+KRT_cost!P58+HTN_cost!P58+CRO_cost!P58+ART_cost!P58+STL_cost!P58+TRG_cost!P58</f>
        <v>0</v>
      </c>
      <c r="Q58" s="285">
        <f>MBN_cost!Q58+KRT_cost!Q58+HTN_cost!Q58+CRO_cost!Q58+ART_cost!Q58+STL_cost!Q58+TRG_cost!Q58</f>
        <v>1270580.1506983554</v>
      </c>
      <c r="R58" s="285">
        <f ca="1">MBN_cost!R58+KRT_cost!R58+HTN_cost!R58+CRO_cost!R58+ART_cost!R58+STL_cost!R58+TRG_cost!R58</f>
        <v>1404754.602771576</v>
      </c>
      <c r="S58" s="286">
        <f>MBN_cost!S58+KRT_cost!S58+HTN_cost!S58+CRO_cost!S58+ART_cost!S58+STL_cost!S58+TRG_cost!S58</f>
        <v>0</v>
      </c>
      <c r="T58" s="285">
        <f>MBN_cost!T58+KRT_cost!T58+HTN_cost!T58+CRO_cost!T58+ART_cost!T58+STL_cost!T58+TRG_cost!T58</f>
        <v>0</v>
      </c>
      <c r="U58" s="285">
        <f>MBN_cost!U58+KRT_cost!U58+HTN_cost!U58+CRO_cost!U58+ART_cost!U58+STL_cost!U58+TRG_cost!U58</f>
        <v>0</v>
      </c>
      <c r="V58" s="286">
        <f>MBN_cost!V58+KRT_cost!V58+HTN_cost!V58+CRO_cost!V58+ART_cost!V58+STL_cost!V58+TRG_cost!V58</f>
        <v>0</v>
      </c>
      <c r="W58" s="285">
        <f>MBN_cost!W58+KRT_cost!W58+HTN_cost!W58+CRO_cost!W58+ART_cost!W58+STL_cost!W58+TRG_cost!W58</f>
        <v>0</v>
      </c>
      <c r="X58" s="285">
        <f>MBN_cost!X58+KRT_cost!X58+HTN_cost!X58+CRO_cost!X58+ART_cost!X58+STL_cost!X58+TRG_cost!X58</f>
        <v>0</v>
      </c>
      <c r="Y58" s="286">
        <f>MBN_cost!Y58+KRT_cost!Y58+HTN_cost!Y58+CRO_cost!Y58+ART_cost!Y58+STL_cost!Y58+TRG_cost!Y58</f>
        <v>0</v>
      </c>
      <c r="Z58" s="285">
        <f>MBN_cost!Z58+KRT_cost!Z58+HTN_cost!Z58+CRO_cost!Z58+ART_cost!Z58+STL_cost!Z58+TRG_cost!Z58</f>
        <v>0</v>
      </c>
      <c r="AA58" s="285">
        <f>MBN_cost!AA58+KRT_cost!AA58+HTN_cost!AA58+CRO_cost!AA58+ART_cost!AA58+STL_cost!AA58+TRG_cost!AA58</f>
        <v>0</v>
      </c>
      <c r="AB58" s="286">
        <f>MBN_cost!AB58+KRT_cost!AB58+HTN_cost!AB58+CRO_cost!AB58+ART_cost!AB58+STL_cost!AB58+TRG_cost!AB58</f>
        <v>0</v>
      </c>
      <c r="AC58" s="131"/>
      <c r="AE58" s="265"/>
      <c r="AF58" s="287">
        <f ca="1">SUMIF(Tot_cost!$H$11:$AB$11,AF$11, Tot_cost!$H58:$AB58)*AF$9</f>
        <v>634715.83871702617</v>
      </c>
      <c r="AG58" s="287">
        <f ca="1">SUMIF(Tot_cost!$H$11:$AB$11,AG$11, Tot_cost!$H58:$AB58)*AG$9</f>
        <v>634715.83871702617</v>
      </c>
      <c r="AH58" s="287">
        <f ca="1">SUMIF(Tot_cost!$H$11:$AB$11,AH$11, Tot_cost!$H58:$AB58)*AH$9</f>
        <v>2657821.6351336637</v>
      </c>
      <c r="AI58" s="287">
        <f ca="1">SUMIF(Tot_cost!$H$11:$AB$11,AI$11, Tot_cost!$H58:$AB58)*AI$9</f>
        <v>2657821.6351336637</v>
      </c>
      <c r="AJ58" s="287">
        <f ca="1">SUMIF(Tot_cost!$H$11:$AB$11,AJ$11, Tot_cost!$H58:$AB58)*AJ$9</f>
        <v>2760015.8145223036</v>
      </c>
      <c r="AK58" s="287">
        <f ca="1">SUMIF(Tot_cost!$H$11:$AB$11,AK$11, Tot_cost!$H58:$AB58)*AK$9</f>
        <v>2760015.8145223036</v>
      </c>
      <c r="AL58" s="287">
        <f ca="1">SUMIF(Tot_cost!$H$11:$AB$11,AL$11, Tot_cost!$H58:$AB58)*AL$9</f>
        <v>1337667.3767349657</v>
      </c>
      <c r="AM58" s="287">
        <f ca="1">SUMIF(Tot_cost!$H$11:$AB$11,AM$11, Tot_cost!$H58:$AB58)*AM$9</f>
        <v>1337667.3767349657</v>
      </c>
      <c r="AN58" s="287">
        <f>SUMIF(Tot_cost!$H$11:$AB$11,AN$11, Tot_cost!$H58:$AB58)*AN$9</f>
        <v>0</v>
      </c>
      <c r="AO58" s="287">
        <f>SUMIF(Tot_cost!$H$11:$AB$11,AO$11, Tot_cost!$H58:$AB58)*AO$9</f>
        <v>0</v>
      </c>
      <c r="AP58" s="287">
        <f>SUMIF(Tot_cost!$H$11:$AB$11,AP$11, Tot_cost!$H58:$AB58)*AP$9</f>
        <v>0</v>
      </c>
      <c r="AQ58" s="287">
        <f>SUMIF(Tot_cost!$H$11:$AB$11,AQ$11, Tot_cost!$H58:$AB58)*AQ$9</f>
        <v>0</v>
      </c>
      <c r="AR58" s="287">
        <f>SUMIF(Tot_cost!$H$11:$AB$11,AR$11, Tot_cost!$H58:$AB58)*AR$9</f>
        <v>0</v>
      </c>
      <c r="AS58" s="287">
        <f>SUMIF(Tot_cost!$H$11:$AB$11,AS$11, Tot_cost!$H58:$AB58)*AS$9</f>
        <v>0</v>
      </c>
      <c r="AT58" s="265"/>
      <c r="AU58" s="287">
        <f t="shared" ca="1" si="12"/>
        <v>14780441.33021592</v>
      </c>
      <c r="AV58" s="131"/>
    </row>
    <row r="59" spans="1:16375">
      <c r="B59" s="220" t="str">
        <f t="shared" si="9"/>
        <v>Substation</v>
      </c>
      <c r="D59" s="272" t="s">
        <v>18</v>
      </c>
      <c r="E59" s="265" t="b">
        <f>IF(ISBLANK(D59), "", INDEX(Asset_groups!$F$7:$F$70, MATCH(D59, Asset_groups!$D$7:$D$70,0))="capex")</f>
        <v>1</v>
      </c>
      <c r="F59" s="12"/>
      <c r="G59" s="103"/>
      <c r="H59" s="288">
        <f>MBN_cost!H59+KRT_cost!H59+HTN_cost!H59+CRO_cost!H59+ART_cost!H59+STL_cost!H59+TRG_cost!H59</f>
        <v>0</v>
      </c>
      <c r="I59" s="285">
        <f ca="1">MBN_cost!I59+KRT_cost!I59+HTN_cost!I59+CRO_cost!I59+ART_cost!I59+STL_cost!I59+TRG_cost!I59</f>
        <v>547438.61743246834</v>
      </c>
      <c r="J59" s="286">
        <f>MBN_cost!J59+KRT_cost!J59+HTN_cost!J59+CRO_cost!J59+ART_cost!J59+STL_cost!J59+TRG_cost!J59</f>
        <v>0</v>
      </c>
      <c r="K59" s="285">
        <f>MBN_cost!K59+KRT_cost!K59+HTN_cost!K59+CRO_cost!K59+ART_cost!K59+STL_cost!K59+TRG_cost!K59</f>
        <v>0</v>
      </c>
      <c r="L59" s="285">
        <f>MBN_cost!L59+KRT_cost!L59+HTN_cost!L59+CRO_cost!L59+ART_cost!L59+STL_cost!L59+TRG_cost!L59</f>
        <v>0</v>
      </c>
      <c r="M59" s="286">
        <f>MBN_cost!M59+KRT_cost!M59+HTN_cost!M59+CRO_cost!M59+ART_cost!M59+STL_cost!M59+TRG_cost!M59</f>
        <v>0</v>
      </c>
      <c r="N59" s="285">
        <f>MBN_cost!N59+KRT_cost!N59+HTN_cost!N59+CRO_cost!N59+ART_cost!N59+STL_cost!N59+TRG_cost!N59</f>
        <v>0</v>
      </c>
      <c r="O59" s="285">
        <f ca="1">MBN_cost!O59+KRT_cost!O59+HTN_cost!O59+CRO_cost!O59+ART_cost!O59+STL_cost!O59+TRG_cost!O59</f>
        <v>3496245.9217852508</v>
      </c>
      <c r="P59" s="286">
        <f>MBN_cost!P59+KRT_cost!P59+HTN_cost!P59+CRO_cost!P59+ART_cost!P59+STL_cost!P59+TRG_cost!P59</f>
        <v>0</v>
      </c>
      <c r="Q59" s="285">
        <f>MBN_cost!Q59+KRT_cost!Q59+HTN_cost!Q59+CRO_cost!Q59+ART_cost!Q59+STL_cost!Q59+TRG_cost!Q59</f>
        <v>0</v>
      </c>
      <c r="R59" s="285">
        <f ca="1">MBN_cost!R59+KRT_cost!R59+HTN_cost!R59+CRO_cost!R59+ART_cost!R59+STL_cost!R59+TRG_cost!R59</f>
        <v>665172.95231325505</v>
      </c>
      <c r="S59" s="286">
        <f>MBN_cost!S59+KRT_cost!S59+HTN_cost!S59+CRO_cost!S59+ART_cost!S59+STL_cost!S59+TRG_cost!S59</f>
        <v>0</v>
      </c>
      <c r="T59" s="285">
        <f>MBN_cost!T59+KRT_cost!T59+HTN_cost!T59+CRO_cost!T59+ART_cost!T59+STL_cost!T59+TRG_cost!T59</f>
        <v>0</v>
      </c>
      <c r="U59" s="285">
        <f>MBN_cost!U59+KRT_cost!U59+HTN_cost!U59+CRO_cost!U59+ART_cost!U59+STL_cost!U59+TRG_cost!U59</f>
        <v>0</v>
      </c>
      <c r="V59" s="286">
        <f>MBN_cost!V59+KRT_cost!V59+HTN_cost!V59+CRO_cost!V59+ART_cost!V59+STL_cost!V59+TRG_cost!V59</f>
        <v>0</v>
      </c>
      <c r="W59" s="285">
        <f>MBN_cost!W59+KRT_cost!W59+HTN_cost!W59+CRO_cost!W59+ART_cost!W59+STL_cost!W59+TRG_cost!W59</f>
        <v>0</v>
      </c>
      <c r="X59" s="285">
        <f>MBN_cost!X59+KRT_cost!X59+HTN_cost!X59+CRO_cost!X59+ART_cost!X59+STL_cost!X59+TRG_cost!X59</f>
        <v>0</v>
      </c>
      <c r="Y59" s="286">
        <f>MBN_cost!Y59+KRT_cost!Y59+HTN_cost!Y59+CRO_cost!Y59+ART_cost!Y59+STL_cost!Y59+TRG_cost!Y59</f>
        <v>0</v>
      </c>
      <c r="Z59" s="285">
        <f>MBN_cost!Z59+KRT_cost!Z59+HTN_cost!Z59+CRO_cost!Z59+ART_cost!Z59+STL_cost!Z59+TRG_cost!Z59</f>
        <v>0</v>
      </c>
      <c r="AA59" s="285">
        <f>MBN_cost!AA59+KRT_cost!AA59+HTN_cost!AA59+CRO_cost!AA59+ART_cost!AA59+STL_cost!AA59+TRG_cost!AA59</f>
        <v>0</v>
      </c>
      <c r="AB59" s="286">
        <f>MBN_cost!AB59+KRT_cost!AB59+HTN_cost!AB59+CRO_cost!AB59+ART_cost!AB59+STL_cost!AB59+TRG_cost!AB59</f>
        <v>0</v>
      </c>
      <c r="AC59" s="131"/>
      <c r="AF59" s="287">
        <f ca="1">SUMIF(Tot_cost!$H$11:$AB$11,AF$11, Tot_cost!$H59:$AB59)*AF$9</f>
        <v>273719.30871623417</v>
      </c>
      <c r="AG59" s="287">
        <f ca="1">SUMIF(Tot_cost!$H$11:$AB$11,AG$11, Tot_cost!$H59:$AB59)*AG$9</f>
        <v>273719.30871623417</v>
      </c>
      <c r="AH59" s="287">
        <f>SUMIF(Tot_cost!$H$11:$AB$11,AH$11, Tot_cost!$H59:$AB59)*AH$9</f>
        <v>0</v>
      </c>
      <c r="AI59" s="287">
        <f>SUMIF(Tot_cost!$H$11:$AB$11,AI$11, Tot_cost!$H59:$AB59)*AI$9</f>
        <v>0</v>
      </c>
      <c r="AJ59" s="287">
        <f ca="1">SUMIF(Tot_cost!$H$11:$AB$11,AJ$11, Tot_cost!$H59:$AB59)*AJ$9</f>
        <v>1748122.9608926254</v>
      </c>
      <c r="AK59" s="287">
        <f ca="1">SUMIF(Tot_cost!$H$11:$AB$11,AK$11, Tot_cost!$H59:$AB59)*AK$9</f>
        <v>1748122.9608926254</v>
      </c>
      <c r="AL59" s="287">
        <f ca="1">SUMIF(Tot_cost!$H$11:$AB$11,AL$11, Tot_cost!$H59:$AB59)*AL$9</f>
        <v>332586.47615662753</v>
      </c>
      <c r="AM59" s="287">
        <f ca="1">SUMIF(Tot_cost!$H$11:$AB$11,AM$11, Tot_cost!$H59:$AB59)*AM$9</f>
        <v>332586.47615662753</v>
      </c>
      <c r="AN59" s="287">
        <f>SUMIF(Tot_cost!$H$11:$AB$11,AN$11, Tot_cost!$H59:$AB59)*AN$9</f>
        <v>0</v>
      </c>
      <c r="AO59" s="287">
        <f>SUMIF(Tot_cost!$H$11:$AB$11,AO$11, Tot_cost!$H59:$AB59)*AO$9</f>
        <v>0</v>
      </c>
      <c r="AP59" s="287">
        <f>SUMIF(Tot_cost!$H$11:$AB$11,AP$11, Tot_cost!$H59:$AB59)*AP$9</f>
        <v>0</v>
      </c>
      <c r="AQ59" s="287">
        <f>SUMIF(Tot_cost!$H$11:$AB$11,AQ$11, Tot_cost!$H59:$AB59)*AQ$9</f>
        <v>0</v>
      </c>
      <c r="AR59" s="287">
        <f>SUMIF(Tot_cost!$H$11:$AB$11,AR$11, Tot_cost!$H59:$AB59)*AR$9</f>
        <v>0</v>
      </c>
      <c r="AS59" s="287">
        <f>SUMIF(Tot_cost!$H$11:$AB$11,AS$11, Tot_cost!$H59:$AB59)*AS$9</f>
        <v>0</v>
      </c>
      <c r="AU59" s="287">
        <f t="shared" ca="1" si="10"/>
        <v>4708857.4915309744</v>
      </c>
      <c r="AV59" s="131"/>
    </row>
    <row r="60" spans="1:16375" s="265" customFormat="1">
      <c r="B60" s="220" t="str">
        <f t="shared" si="9"/>
        <v>Substation</v>
      </c>
      <c r="D60" s="272" t="s">
        <v>196</v>
      </c>
      <c r="E60" s="265" t="b">
        <f>IF(ISBLANK(D60), "", INDEX(Asset_groups!$F$7:$F$70, MATCH(D60, Asset_groups!$D$7:$D$70,0))="capex")</f>
        <v>1</v>
      </c>
      <c r="F60" s="12"/>
      <c r="G60" s="103"/>
      <c r="H60" s="288">
        <f>MBN_cost!H60+KRT_cost!H60+HTN_cost!H60+CRO_cost!H60+ART_cost!H60+STL_cost!H60+TRG_cost!H60</f>
        <v>0</v>
      </c>
      <c r="I60" s="285">
        <f ca="1">MBN_cost!I60+KRT_cost!I60+HTN_cost!I60+CRO_cost!I60+ART_cost!I60+STL_cost!I60+TRG_cost!I60</f>
        <v>35552</v>
      </c>
      <c r="J60" s="286">
        <f>MBN_cost!J60+KRT_cost!J60+HTN_cost!J60+CRO_cost!J60+ART_cost!J60+STL_cost!J60+TRG_cost!J60</f>
        <v>0</v>
      </c>
      <c r="K60" s="285">
        <f>MBN_cost!K60+KRT_cost!K60+HTN_cost!K60+CRO_cost!K60+ART_cost!K60+STL_cost!K60+TRG_cost!K60</f>
        <v>0</v>
      </c>
      <c r="L60" s="285">
        <f>MBN_cost!L60+KRT_cost!L60+HTN_cost!L60+CRO_cost!L60+ART_cost!L60+STL_cost!L60+TRG_cost!L60</f>
        <v>0</v>
      </c>
      <c r="M60" s="286">
        <f>MBN_cost!M60+KRT_cost!M60+HTN_cost!M60+CRO_cost!M60+ART_cost!M60+STL_cost!M60+TRG_cost!M60</f>
        <v>0</v>
      </c>
      <c r="N60" s="285">
        <f>MBN_cost!N60+KRT_cost!N60+HTN_cost!N60+CRO_cost!N60+ART_cost!N60+STL_cost!N60+TRG_cost!N60</f>
        <v>0</v>
      </c>
      <c r="O60" s="285">
        <f ca="1">MBN_cost!O60+KRT_cost!O60+HTN_cost!O60+CRO_cost!O60+ART_cost!O60+STL_cost!O60+TRG_cost!O60</f>
        <v>239976</v>
      </c>
      <c r="P60" s="286">
        <f>MBN_cost!P60+KRT_cost!P60+HTN_cost!P60+CRO_cost!P60+ART_cost!P60+STL_cost!P60+TRG_cost!P60</f>
        <v>0</v>
      </c>
      <c r="Q60" s="285">
        <f>MBN_cost!Q60+KRT_cost!Q60+HTN_cost!Q60+CRO_cost!Q60+ART_cost!Q60+STL_cost!Q60+TRG_cost!Q60</f>
        <v>0</v>
      </c>
      <c r="R60" s="285">
        <f ca="1">MBN_cost!R60+KRT_cost!R60+HTN_cost!R60+CRO_cost!R60+ART_cost!R60+STL_cost!R60+TRG_cost!R60</f>
        <v>88880</v>
      </c>
      <c r="S60" s="286">
        <f>MBN_cost!S60+KRT_cost!S60+HTN_cost!S60+CRO_cost!S60+ART_cost!S60+STL_cost!S60+TRG_cost!S60</f>
        <v>0</v>
      </c>
      <c r="T60" s="285">
        <f>MBN_cost!T60+KRT_cost!T60+HTN_cost!T60+CRO_cost!T60+ART_cost!T60+STL_cost!T60+TRG_cost!T60</f>
        <v>0</v>
      </c>
      <c r="U60" s="285">
        <f>MBN_cost!U60+KRT_cost!U60+HTN_cost!U60+CRO_cost!U60+ART_cost!U60+STL_cost!U60+TRG_cost!U60</f>
        <v>0</v>
      </c>
      <c r="V60" s="286">
        <f>MBN_cost!V60+KRT_cost!V60+HTN_cost!V60+CRO_cost!V60+ART_cost!V60+STL_cost!V60+TRG_cost!V60</f>
        <v>0</v>
      </c>
      <c r="W60" s="285">
        <f>MBN_cost!W60+KRT_cost!W60+HTN_cost!W60+CRO_cost!W60+ART_cost!W60+STL_cost!W60+TRG_cost!W60</f>
        <v>0</v>
      </c>
      <c r="X60" s="285">
        <f>MBN_cost!X60+KRT_cost!X60+HTN_cost!X60+CRO_cost!X60+ART_cost!X60+STL_cost!X60+TRG_cost!X60</f>
        <v>0</v>
      </c>
      <c r="Y60" s="286">
        <f>MBN_cost!Y60+KRT_cost!Y60+HTN_cost!Y60+CRO_cost!Y60+ART_cost!Y60+STL_cost!Y60+TRG_cost!Y60</f>
        <v>0</v>
      </c>
      <c r="Z60" s="285">
        <f>MBN_cost!Z60+KRT_cost!Z60+HTN_cost!Z60+CRO_cost!Z60+ART_cost!Z60+STL_cost!Z60+TRG_cost!Z60</f>
        <v>0</v>
      </c>
      <c r="AA60" s="285">
        <f>MBN_cost!AA60+KRT_cost!AA60+HTN_cost!AA60+CRO_cost!AA60+ART_cost!AA60+STL_cost!AA60+TRG_cost!AA60</f>
        <v>0</v>
      </c>
      <c r="AB60" s="286">
        <f>MBN_cost!AB60+KRT_cost!AB60+HTN_cost!AB60+CRO_cost!AB60+ART_cost!AB60+STL_cost!AB60+TRG_cost!AB60</f>
        <v>0</v>
      </c>
      <c r="AC60" s="131"/>
      <c r="AF60" s="287">
        <f ca="1">SUMIF(Tot_cost!$H$11:$AB$11,AF$11, Tot_cost!$H60:$AB60)*AF$9</f>
        <v>17776</v>
      </c>
      <c r="AG60" s="287">
        <f ca="1">SUMIF(Tot_cost!$H$11:$AB$11,AG$11, Tot_cost!$H60:$AB60)*AG$9</f>
        <v>17776</v>
      </c>
      <c r="AH60" s="287">
        <f>SUMIF(Tot_cost!$H$11:$AB$11,AH$11, Tot_cost!$H60:$AB60)*AH$9</f>
        <v>0</v>
      </c>
      <c r="AI60" s="287">
        <f>SUMIF(Tot_cost!$H$11:$AB$11,AI$11, Tot_cost!$H60:$AB60)*AI$9</f>
        <v>0</v>
      </c>
      <c r="AJ60" s="287">
        <f ca="1">SUMIF(Tot_cost!$H$11:$AB$11,AJ$11, Tot_cost!$H60:$AB60)*AJ$9</f>
        <v>119988</v>
      </c>
      <c r="AK60" s="287">
        <f ca="1">SUMIF(Tot_cost!$H$11:$AB$11,AK$11, Tot_cost!$H60:$AB60)*AK$9</f>
        <v>119988</v>
      </c>
      <c r="AL60" s="287">
        <f ca="1">SUMIF(Tot_cost!$H$11:$AB$11,AL$11, Tot_cost!$H60:$AB60)*AL$9</f>
        <v>44440</v>
      </c>
      <c r="AM60" s="287">
        <f ca="1">SUMIF(Tot_cost!$H$11:$AB$11,AM$11, Tot_cost!$H60:$AB60)*AM$9</f>
        <v>44440</v>
      </c>
      <c r="AN60" s="287">
        <f>SUMIF(Tot_cost!$H$11:$AB$11,AN$11, Tot_cost!$H60:$AB60)*AN$9</f>
        <v>0</v>
      </c>
      <c r="AO60" s="287">
        <f>SUMIF(Tot_cost!$H$11:$AB$11,AO$11, Tot_cost!$H60:$AB60)*AO$9</f>
        <v>0</v>
      </c>
      <c r="AP60" s="287">
        <f>SUMIF(Tot_cost!$H$11:$AB$11,AP$11, Tot_cost!$H60:$AB60)*AP$9</f>
        <v>0</v>
      </c>
      <c r="AQ60" s="287">
        <f>SUMIF(Tot_cost!$H$11:$AB$11,AQ$11, Tot_cost!$H60:$AB60)*AQ$9</f>
        <v>0</v>
      </c>
      <c r="AR60" s="287">
        <f>SUMIF(Tot_cost!$H$11:$AB$11,AR$11, Tot_cost!$H60:$AB60)*AR$9</f>
        <v>0</v>
      </c>
      <c r="AS60" s="287">
        <f>SUMIF(Tot_cost!$H$11:$AB$11,AS$11, Tot_cost!$H60:$AB60)*AS$9</f>
        <v>0</v>
      </c>
      <c r="AU60" s="287">
        <f t="shared" ref="AU60" ca="1" si="13">SUM(AF60:AS60)</f>
        <v>364408</v>
      </c>
      <c r="AV60" s="131"/>
    </row>
    <row r="61" spans="1:16375">
      <c r="B61" s="220" t="str">
        <f t="shared" si="9"/>
        <v>Substation</v>
      </c>
      <c r="D61" s="272" t="s">
        <v>69</v>
      </c>
      <c r="E61" s="265" t="b">
        <f>IF(ISBLANK(D61), "", INDEX(Asset_groups!$F$7:$F$70, MATCH(D61, Asset_groups!$D$7:$D$70,0))="capex")</f>
        <v>1</v>
      </c>
      <c r="F61" s="12"/>
      <c r="G61" s="103"/>
      <c r="H61" s="288">
        <f>MBN_cost!H61+KRT_cost!H61+HTN_cost!H61+CRO_cost!H61+ART_cost!H61+STL_cost!H61+TRG_cost!H61</f>
        <v>0</v>
      </c>
      <c r="I61" s="285">
        <f ca="1">MBN_cost!I61+KRT_cost!I61+HTN_cost!I61+CRO_cost!I61+ART_cost!I61+STL_cost!I61+TRG_cost!I61</f>
        <v>621685.99040706351</v>
      </c>
      <c r="J61" s="286">
        <f>MBN_cost!J61+KRT_cost!J61+HTN_cost!J61+CRO_cost!J61+ART_cost!J61+STL_cost!J61+TRG_cost!J61</f>
        <v>0</v>
      </c>
      <c r="K61" s="285">
        <f>MBN_cost!K61+KRT_cost!K61+HTN_cost!K61+CRO_cost!K61+ART_cost!K61+STL_cost!K61+TRG_cost!K61</f>
        <v>0</v>
      </c>
      <c r="L61" s="285">
        <f ca="1">MBN_cost!L61+KRT_cost!L61+HTN_cost!L61+CRO_cost!L61+ART_cost!L61+STL_cost!L61+TRG_cost!L61</f>
        <v>2543842.3930592518</v>
      </c>
      <c r="M61" s="286">
        <f>MBN_cost!M61+KRT_cost!M61+HTN_cost!M61+CRO_cost!M61+ART_cost!M61+STL_cost!M61+TRG_cost!M61</f>
        <v>0</v>
      </c>
      <c r="N61" s="285">
        <f>MBN_cost!N61+KRT_cost!N61+HTN_cost!N61+CRO_cost!N61+ART_cost!N61+STL_cost!N61+TRG_cost!N61</f>
        <v>0</v>
      </c>
      <c r="O61" s="285">
        <f ca="1">MBN_cost!O61+KRT_cost!O61+HTN_cost!O61+CRO_cost!O61+ART_cost!O61+STL_cost!O61+TRG_cost!O61</f>
        <v>2308760.8781914203</v>
      </c>
      <c r="P61" s="286">
        <f>MBN_cost!P61+KRT_cost!P61+HTN_cost!P61+CRO_cost!P61+ART_cost!P61+STL_cost!P61+TRG_cost!P61</f>
        <v>0</v>
      </c>
      <c r="Q61" s="285">
        <f>MBN_cost!Q61+KRT_cost!Q61+HTN_cost!Q61+CRO_cost!Q61+ART_cost!Q61+STL_cost!Q61+TRG_cost!Q61</f>
        <v>0</v>
      </c>
      <c r="R61" s="285">
        <f ca="1">MBN_cost!R61+KRT_cost!R61+HTN_cost!R61+CRO_cost!R61+ART_cost!R61+STL_cost!R61+TRG_cost!R61</f>
        <v>1216243.3185185392</v>
      </c>
      <c r="S61" s="286">
        <f>MBN_cost!S61+KRT_cost!S61+HTN_cost!S61+CRO_cost!S61+ART_cost!S61+STL_cost!S61+TRG_cost!S61</f>
        <v>0</v>
      </c>
      <c r="T61" s="285">
        <f>MBN_cost!T61+KRT_cost!T61+HTN_cost!T61+CRO_cost!T61+ART_cost!T61+STL_cost!T61+TRG_cost!T61</f>
        <v>0</v>
      </c>
      <c r="U61" s="285">
        <f>MBN_cost!U61+KRT_cost!U61+HTN_cost!U61+CRO_cost!U61+ART_cost!U61+STL_cost!U61+TRG_cost!U61</f>
        <v>0</v>
      </c>
      <c r="V61" s="286">
        <f>MBN_cost!V61+KRT_cost!V61+HTN_cost!V61+CRO_cost!V61+ART_cost!V61+STL_cost!V61+TRG_cost!V61</f>
        <v>0</v>
      </c>
      <c r="W61" s="285">
        <f>MBN_cost!W61+KRT_cost!W61+HTN_cost!W61+CRO_cost!W61+ART_cost!W61+STL_cost!W61+TRG_cost!W61</f>
        <v>0</v>
      </c>
      <c r="X61" s="285">
        <f>MBN_cost!X61+KRT_cost!X61+HTN_cost!X61+CRO_cost!X61+ART_cost!X61+STL_cost!X61+TRG_cost!X61</f>
        <v>0</v>
      </c>
      <c r="Y61" s="286">
        <f>MBN_cost!Y61+KRT_cost!Y61+HTN_cost!Y61+CRO_cost!Y61+ART_cost!Y61+STL_cost!Y61+TRG_cost!Y61</f>
        <v>0</v>
      </c>
      <c r="Z61" s="285">
        <f>MBN_cost!Z61+KRT_cost!Z61+HTN_cost!Z61+CRO_cost!Z61+ART_cost!Z61+STL_cost!Z61+TRG_cost!Z61</f>
        <v>0</v>
      </c>
      <c r="AA61" s="285">
        <f>MBN_cost!AA61+KRT_cost!AA61+HTN_cost!AA61+CRO_cost!AA61+ART_cost!AA61+STL_cost!AA61+TRG_cost!AA61</f>
        <v>0</v>
      </c>
      <c r="AB61" s="286">
        <f>MBN_cost!AB61+KRT_cost!AB61+HTN_cost!AB61+CRO_cost!AB61+ART_cost!AB61+STL_cost!AB61+TRG_cost!AB61</f>
        <v>0</v>
      </c>
      <c r="AC61" s="131"/>
      <c r="AF61" s="287">
        <f ca="1">SUMIF(Tot_cost!$H$11:$AB$11,AF$11, Tot_cost!$H61:$AB61)*AF$9</f>
        <v>310842.99520353175</v>
      </c>
      <c r="AG61" s="287">
        <f ca="1">SUMIF(Tot_cost!$H$11:$AB$11,AG$11, Tot_cost!$H61:$AB61)*AG$9</f>
        <v>310842.99520353175</v>
      </c>
      <c r="AH61" s="287">
        <f ca="1">SUMIF(Tot_cost!$H$11:$AB$11,AH$11, Tot_cost!$H61:$AB61)*AH$9</f>
        <v>1271921.1965296259</v>
      </c>
      <c r="AI61" s="287">
        <f ca="1">SUMIF(Tot_cost!$H$11:$AB$11,AI$11, Tot_cost!$H61:$AB61)*AI$9</f>
        <v>1271921.1965296259</v>
      </c>
      <c r="AJ61" s="287">
        <f ca="1">SUMIF(Tot_cost!$H$11:$AB$11,AJ$11, Tot_cost!$H61:$AB61)*AJ$9</f>
        <v>1154380.4390957102</v>
      </c>
      <c r="AK61" s="287">
        <f ca="1">SUMIF(Tot_cost!$H$11:$AB$11,AK$11, Tot_cost!$H61:$AB61)*AK$9</f>
        <v>1154380.4390957102</v>
      </c>
      <c r="AL61" s="287">
        <f ca="1">SUMIF(Tot_cost!$H$11:$AB$11,AL$11, Tot_cost!$H61:$AB61)*AL$9</f>
        <v>608121.6592592696</v>
      </c>
      <c r="AM61" s="287">
        <f ca="1">SUMIF(Tot_cost!$H$11:$AB$11,AM$11, Tot_cost!$H61:$AB61)*AM$9</f>
        <v>608121.6592592696</v>
      </c>
      <c r="AN61" s="287">
        <f>SUMIF(Tot_cost!$H$11:$AB$11,AN$11, Tot_cost!$H61:$AB61)*AN$9</f>
        <v>0</v>
      </c>
      <c r="AO61" s="287">
        <f>SUMIF(Tot_cost!$H$11:$AB$11,AO$11, Tot_cost!$H61:$AB61)*AO$9</f>
        <v>0</v>
      </c>
      <c r="AP61" s="287">
        <f>SUMIF(Tot_cost!$H$11:$AB$11,AP$11, Tot_cost!$H61:$AB61)*AP$9</f>
        <v>0</v>
      </c>
      <c r="AQ61" s="287">
        <f>SUMIF(Tot_cost!$H$11:$AB$11,AQ$11, Tot_cost!$H61:$AB61)*AQ$9</f>
        <v>0</v>
      </c>
      <c r="AR61" s="287">
        <f>SUMIF(Tot_cost!$H$11:$AB$11,AR$11, Tot_cost!$H61:$AB61)*AR$9</f>
        <v>0</v>
      </c>
      <c r="AS61" s="287">
        <f>SUMIF(Tot_cost!$H$11:$AB$11,AS$11, Tot_cost!$H61:$AB61)*AS$9</f>
        <v>0</v>
      </c>
      <c r="AU61" s="287">
        <f t="shared" ca="1" si="10"/>
        <v>6690532.5801762762</v>
      </c>
      <c r="AV61" s="131"/>
    </row>
    <row r="62" spans="1:16375">
      <c r="E62" s="265" t="str">
        <f>IF(ISBLANK(D62), "", INDEX(Asset_groups!$F$7:$F$70, MATCH(D62, Asset_groups!$D$7:$D$70,0))="capex")</f>
        <v/>
      </c>
      <c r="F62" s="12"/>
      <c r="G62" s="103"/>
      <c r="H62" s="18"/>
      <c r="I62" s="18"/>
      <c r="J62" s="103"/>
      <c r="K62" s="18"/>
      <c r="L62" s="18"/>
      <c r="M62" s="103"/>
      <c r="N62" s="18"/>
      <c r="O62" s="18"/>
      <c r="P62" s="103"/>
      <c r="Q62" s="18"/>
      <c r="R62" s="18"/>
      <c r="S62" s="103"/>
      <c r="T62" s="18"/>
      <c r="U62" s="18"/>
      <c r="V62" s="103"/>
      <c r="W62" s="18"/>
      <c r="X62" s="18"/>
      <c r="Y62" s="103"/>
      <c r="Z62" s="18"/>
      <c r="AA62" s="18"/>
      <c r="AB62" s="103"/>
      <c r="AC62" s="265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U62" s="109"/>
      <c r="AV62" s="131"/>
    </row>
    <row r="63" spans="1:16375" s="8" customFormat="1" ht="15.75">
      <c r="A63" s="6"/>
      <c r="B63" s="9" t="s">
        <v>15</v>
      </c>
      <c r="C63" s="10"/>
      <c r="D63"/>
      <c r="E63" s="265" t="str">
        <f>IF(ISBLANK(D63), "", INDEX(Asset_groups!$F$7:$F$70, MATCH(D63, Asset_groups!$D$7:$D$70,0))="capex")</f>
        <v/>
      </c>
      <c r="F63" s="12"/>
      <c r="G63" s="105"/>
      <c r="H63" s="18"/>
      <c r="I63" s="18"/>
      <c r="J63" s="105"/>
      <c r="K63" s="18"/>
      <c r="L63" s="18"/>
      <c r="M63" s="105"/>
      <c r="N63" s="18"/>
      <c r="O63" s="18"/>
      <c r="P63" s="105"/>
      <c r="Q63" s="18"/>
      <c r="R63" s="18"/>
      <c r="S63" s="105"/>
      <c r="T63" s="18"/>
      <c r="U63" s="18"/>
      <c r="V63" s="105"/>
      <c r="W63" s="18"/>
      <c r="X63" s="18"/>
      <c r="Y63" s="105"/>
      <c r="Z63" s="18"/>
      <c r="AA63" s="18"/>
      <c r="AB63" s="105"/>
      <c r="AC63" s="265"/>
      <c r="AE63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/>
      <c r="AU63" s="112"/>
      <c r="AV63" s="131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</row>
    <row r="64" spans="1:16375">
      <c r="B64" s="220" t="str">
        <f>B63</f>
        <v>Contracts</v>
      </c>
      <c r="D64" s="19" t="s">
        <v>23</v>
      </c>
      <c r="E64" s="265" t="b">
        <f>IF(ISBLANK(D64), "", INDEX(Asset_groups!$F$7:$F$70, MATCH(D64, Asset_groups!$D$7:$D$70,0))="capex")</f>
        <v>1</v>
      </c>
      <c r="F64" s="12"/>
      <c r="G64" s="103"/>
      <c r="H64" s="288">
        <f>MBN_cost!H64+KRT_cost!H64+HTN_cost!H64+CRO_cost!H64+ART_cost!H64+STL_cost!H64+TRG_cost!H64</f>
        <v>0</v>
      </c>
      <c r="I64" s="285">
        <f ca="1">MBN_cost!I64+KRT_cost!I64+HTN_cost!I64+CRO_cost!I64+ART_cost!I64+STL_cost!I64+TRG_cost!I64</f>
        <v>0</v>
      </c>
      <c r="J64" s="286">
        <f>MBN_cost!J64+KRT_cost!J64+HTN_cost!J64+CRO_cost!J64+ART_cost!J64+STL_cost!J64+TRG_cost!J64</f>
        <v>335949.19852616946</v>
      </c>
      <c r="K64" s="285">
        <f>MBN_cost!K64+KRT_cost!K64+HTN_cost!K64+CRO_cost!K64+ART_cost!K64+STL_cost!K64+TRG_cost!K64</f>
        <v>0</v>
      </c>
      <c r="L64" s="285">
        <f ca="1">MBN_cost!L64+KRT_cost!L64+HTN_cost!L64+CRO_cost!L64+ART_cost!L64+STL_cost!L64+TRG_cost!L64</f>
        <v>0</v>
      </c>
      <c r="M64" s="286">
        <f>MBN_cost!M64+KRT_cost!M64+HTN_cost!M64+CRO_cost!M64+ART_cost!M64+STL_cost!M64+TRG_cost!M64</f>
        <v>857168.57837099419</v>
      </c>
      <c r="N64" s="285">
        <f>MBN_cost!N64+KRT_cost!N64+HTN_cost!N64+CRO_cost!N64+ART_cost!N64+STL_cost!N64+TRG_cost!N64</f>
        <v>0</v>
      </c>
      <c r="O64" s="285">
        <f ca="1">MBN_cost!O64+KRT_cost!O64+HTN_cost!O64+CRO_cost!O64+ART_cost!O64+STL_cost!O64+TRG_cost!O64</f>
        <v>0</v>
      </c>
      <c r="P64" s="286">
        <f>MBN_cost!P64+KRT_cost!P64+HTN_cost!P64+CRO_cost!P64+ART_cost!P64+STL_cost!P64+TRG_cost!P64</f>
        <v>977823.7204815119</v>
      </c>
      <c r="Q64" s="285">
        <f>MBN_cost!Q64+KRT_cost!Q64+HTN_cost!Q64+CRO_cost!Q64+ART_cost!Q64+STL_cost!Q64+TRG_cost!Q64</f>
        <v>0</v>
      </c>
      <c r="R64" s="285">
        <f ca="1">MBN_cost!R64+KRT_cost!R64+HTN_cost!R64+CRO_cost!R64+ART_cost!R64+STL_cost!R64+TRG_cost!R64</f>
        <v>0</v>
      </c>
      <c r="S64" s="286">
        <f>MBN_cost!S64+KRT_cost!S64+HTN_cost!S64+CRO_cost!S64+ART_cost!S64+STL_cost!S64+TRG_cost!S64</f>
        <v>1046057.8688857717</v>
      </c>
      <c r="T64" s="285">
        <f>MBN_cost!T64+KRT_cost!T64+HTN_cost!T64+CRO_cost!T64+ART_cost!T64+STL_cost!T64+TRG_cost!T64</f>
        <v>0</v>
      </c>
      <c r="U64" s="285">
        <f>MBN_cost!U64+KRT_cost!U64+HTN_cost!U64+CRO_cost!U64+ART_cost!U64+STL_cost!U64+TRG_cost!U64</f>
        <v>0</v>
      </c>
      <c r="V64" s="286">
        <f>MBN_cost!V64+KRT_cost!V64+HTN_cost!V64+CRO_cost!V64+ART_cost!V64+STL_cost!V64+TRG_cost!V64</f>
        <v>0</v>
      </c>
      <c r="W64" s="285">
        <f>MBN_cost!W64+KRT_cost!W64+HTN_cost!W64+CRO_cost!W64+ART_cost!W64+STL_cost!W64+TRG_cost!W64</f>
        <v>0</v>
      </c>
      <c r="X64" s="285">
        <f>MBN_cost!X64+KRT_cost!X64+HTN_cost!X64+CRO_cost!X64+ART_cost!X64+STL_cost!X64+TRG_cost!X64</f>
        <v>0</v>
      </c>
      <c r="Y64" s="286">
        <f>MBN_cost!Y64+KRT_cost!Y64+HTN_cost!Y64+CRO_cost!Y64+ART_cost!Y64+STL_cost!Y64+TRG_cost!Y64</f>
        <v>0</v>
      </c>
      <c r="Z64" s="285">
        <f>MBN_cost!Z64+KRT_cost!Z64+HTN_cost!Z64+CRO_cost!Z64+ART_cost!Z64+STL_cost!Z64+TRG_cost!Z64</f>
        <v>0</v>
      </c>
      <c r="AA64" s="285">
        <f>MBN_cost!AA64+KRT_cost!AA64+HTN_cost!AA64+CRO_cost!AA64+ART_cost!AA64+STL_cost!AA64+TRG_cost!AA64</f>
        <v>0</v>
      </c>
      <c r="AB64" s="286">
        <f>MBN_cost!AB64+KRT_cost!AB64+HTN_cost!AB64+CRO_cost!AB64+ART_cost!AB64+STL_cost!AB64+TRG_cost!AB64</f>
        <v>0</v>
      </c>
      <c r="AC64" s="131"/>
      <c r="AF64" s="287">
        <f ca="1">SUMIF(Tot_cost!$H$11:$AB$11,AF$11, Tot_cost!$H64:$AB64)*AF$9</f>
        <v>167974.59926308473</v>
      </c>
      <c r="AG64" s="287">
        <f ca="1">SUMIF(Tot_cost!$H$11:$AB$11,AG$11, Tot_cost!$H64:$AB64)*AG$9</f>
        <v>167974.59926308473</v>
      </c>
      <c r="AH64" s="287">
        <f ca="1">SUMIF(Tot_cost!$H$11:$AB$11,AH$11, Tot_cost!$H64:$AB64)*AH$9</f>
        <v>428584.28918549709</v>
      </c>
      <c r="AI64" s="287">
        <f ca="1">SUMIF(Tot_cost!$H$11:$AB$11,AI$11, Tot_cost!$H64:$AB64)*AI$9</f>
        <v>428584.28918549709</v>
      </c>
      <c r="AJ64" s="287">
        <f ca="1">SUMIF(Tot_cost!$H$11:$AB$11,AJ$11, Tot_cost!$H64:$AB64)*AJ$9</f>
        <v>488911.86024075595</v>
      </c>
      <c r="AK64" s="287">
        <f ca="1">SUMIF(Tot_cost!$H$11:$AB$11,AK$11, Tot_cost!$H64:$AB64)*AK$9</f>
        <v>488911.86024075595</v>
      </c>
      <c r="AL64" s="287">
        <f ca="1">SUMIF(Tot_cost!$H$11:$AB$11,AL$11, Tot_cost!$H64:$AB64)*AL$9</f>
        <v>523028.93444288586</v>
      </c>
      <c r="AM64" s="287">
        <f ca="1">SUMIF(Tot_cost!$H$11:$AB$11,AM$11, Tot_cost!$H64:$AB64)*AM$9</f>
        <v>523028.93444288586</v>
      </c>
      <c r="AN64" s="287">
        <f>SUMIF(Tot_cost!$H$11:$AB$11,AN$11, Tot_cost!$H64:$AB64)*AN$9</f>
        <v>0</v>
      </c>
      <c r="AO64" s="287">
        <f>SUMIF(Tot_cost!$H$11:$AB$11,AO$11, Tot_cost!$H64:$AB64)*AO$9</f>
        <v>0</v>
      </c>
      <c r="AP64" s="287">
        <f>SUMIF(Tot_cost!$H$11:$AB$11,AP$11, Tot_cost!$H64:$AB64)*AP$9</f>
        <v>0</v>
      </c>
      <c r="AQ64" s="287">
        <f>SUMIF(Tot_cost!$H$11:$AB$11,AQ$11, Tot_cost!$H64:$AB64)*AQ$9</f>
        <v>0</v>
      </c>
      <c r="AR64" s="287">
        <f>SUMIF(Tot_cost!$H$11:$AB$11,AR$11, Tot_cost!$H64:$AB64)*AR$9</f>
        <v>0</v>
      </c>
      <c r="AS64" s="287">
        <f>SUMIF(Tot_cost!$H$11:$AB$11,AS$11, Tot_cost!$H64:$AB64)*AS$9</f>
        <v>0</v>
      </c>
      <c r="AU64" s="287">
        <f t="shared" ref="AU64:AU68" ca="1" si="14">SUM(AF64:AS64)</f>
        <v>3216999.3662644471</v>
      </c>
      <c r="AV64" s="131"/>
    </row>
    <row r="65" spans="1:48">
      <c r="B65" s="220" t="str">
        <f>B64</f>
        <v>Contracts</v>
      </c>
      <c r="D65" s="19" t="s">
        <v>26</v>
      </c>
      <c r="E65" s="265" t="b">
        <f>IF(ISBLANK(D65), "", INDEX(Asset_groups!$F$7:$F$70, MATCH(D65, Asset_groups!$D$7:$D$70,0))="capex")</f>
        <v>1</v>
      </c>
      <c r="F65" s="12"/>
      <c r="G65" s="103"/>
      <c r="H65" s="288">
        <f>MBN_cost!H65+KRT_cost!H65+HTN_cost!H65+CRO_cost!H65+ART_cost!H65+STL_cost!H65+TRG_cost!H65</f>
        <v>0</v>
      </c>
      <c r="I65" s="285">
        <f ca="1">MBN_cost!I65+KRT_cost!I65+HTN_cost!I65+CRO_cost!I65+ART_cost!I65+STL_cost!I65+TRG_cost!I65</f>
        <v>0</v>
      </c>
      <c r="J65" s="286">
        <f>MBN_cost!J65+KRT_cost!J65+HTN_cost!J65+CRO_cost!J65+ART_cost!J65+STL_cost!J65+TRG_cost!J65</f>
        <v>170881.83523718527</v>
      </c>
      <c r="K65" s="285">
        <f>MBN_cost!K65+KRT_cost!K65+HTN_cost!K65+CRO_cost!K65+ART_cost!K65+STL_cost!K65+TRG_cost!K65</f>
        <v>0</v>
      </c>
      <c r="L65" s="285">
        <f ca="1">MBN_cost!L65+KRT_cost!L65+HTN_cost!L65+CRO_cost!L65+ART_cost!L65+STL_cost!L65+TRG_cost!L65</f>
        <v>0</v>
      </c>
      <c r="M65" s="286">
        <f>MBN_cost!M65+KRT_cost!M65+HTN_cost!M65+CRO_cost!M65+ART_cost!M65+STL_cost!M65+TRG_cost!M65</f>
        <v>275685.12724452105</v>
      </c>
      <c r="N65" s="285">
        <f>MBN_cost!N65+KRT_cost!N65+HTN_cost!N65+CRO_cost!N65+ART_cost!N65+STL_cost!N65+TRG_cost!N65</f>
        <v>0</v>
      </c>
      <c r="O65" s="285">
        <f ca="1">MBN_cost!O65+KRT_cost!O65+HTN_cost!O65+CRO_cost!O65+ART_cost!O65+STL_cost!O65+TRG_cost!O65</f>
        <v>0</v>
      </c>
      <c r="P65" s="286">
        <f>MBN_cost!P65+KRT_cost!P65+HTN_cost!P65+CRO_cost!P65+ART_cost!P65+STL_cost!P65+TRG_cost!P65</f>
        <v>399982.12891465524</v>
      </c>
      <c r="Q65" s="285">
        <f>MBN_cost!Q65+KRT_cost!Q65+HTN_cost!Q65+CRO_cost!Q65+ART_cost!Q65+STL_cost!Q65+TRG_cost!Q65</f>
        <v>0</v>
      </c>
      <c r="R65" s="285">
        <f ca="1">MBN_cost!R65+KRT_cost!R65+HTN_cost!R65+CRO_cost!R65+ART_cost!R65+STL_cost!R65+TRG_cost!R65</f>
        <v>0</v>
      </c>
      <c r="S65" s="286">
        <f>MBN_cost!S65+KRT_cost!S65+HTN_cost!S65+CRO_cost!S65+ART_cost!S65+STL_cost!S65+TRG_cost!S65</f>
        <v>266720.07698303199</v>
      </c>
      <c r="T65" s="285">
        <f>MBN_cost!T65+KRT_cost!T65+HTN_cost!T65+CRO_cost!T65+ART_cost!T65+STL_cost!T65+TRG_cost!T65</f>
        <v>0</v>
      </c>
      <c r="U65" s="285">
        <f>MBN_cost!U65+KRT_cost!U65+HTN_cost!U65+CRO_cost!U65+ART_cost!U65+STL_cost!U65+TRG_cost!U65</f>
        <v>0</v>
      </c>
      <c r="V65" s="286">
        <f>MBN_cost!V65+KRT_cost!V65+HTN_cost!V65+CRO_cost!V65+ART_cost!V65+STL_cost!V65+TRG_cost!V65</f>
        <v>0</v>
      </c>
      <c r="W65" s="285">
        <f>MBN_cost!W65+KRT_cost!W65+HTN_cost!W65+CRO_cost!W65+ART_cost!W65+STL_cost!W65+TRG_cost!W65</f>
        <v>0</v>
      </c>
      <c r="X65" s="285">
        <f>MBN_cost!X65+KRT_cost!X65+HTN_cost!X65+CRO_cost!X65+ART_cost!X65+STL_cost!X65+TRG_cost!X65</f>
        <v>0</v>
      </c>
      <c r="Y65" s="286">
        <f>MBN_cost!Y65+KRT_cost!Y65+HTN_cost!Y65+CRO_cost!Y65+ART_cost!Y65+STL_cost!Y65+TRG_cost!Y65</f>
        <v>0</v>
      </c>
      <c r="Z65" s="285">
        <f>MBN_cost!Z65+KRT_cost!Z65+HTN_cost!Z65+CRO_cost!Z65+ART_cost!Z65+STL_cost!Z65+TRG_cost!Z65</f>
        <v>0</v>
      </c>
      <c r="AA65" s="285">
        <f>MBN_cost!AA65+KRT_cost!AA65+HTN_cost!AA65+CRO_cost!AA65+ART_cost!AA65+STL_cost!AA65+TRG_cost!AA65</f>
        <v>0</v>
      </c>
      <c r="AB65" s="286">
        <f>MBN_cost!AB65+KRT_cost!AB65+HTN_cost!AB65+CRO_cost!AB65+ART_cost!AB65+STL_cost!AB65+TRG_cost!AB65</f>
        <v>0</v>
      </c>
      <c r="AC65" s="131"/>
      <c r="AF65" s="287">
        <f ca="1">SUMIF(Tot_cost!$H$11:$AB$11,AF$11, Tot_cost!$H65:$AB65)*AF$9</f>
        <v>85440.917618592634</v>
      </c>
      <c r="AG65" s="287">
        <f ca="1">SUMIF(Tot_cost!$H$11:$AB$11,AG$11, Tot_cost!$H65:$AB65)*AG$9</f>
        <v>85440.917618592634</v>
      </c>
      <c r="AH65" s="287">
        <f ca="1">SUMIF(Tot_cost!$H$11:$AB$11,AH$11, Tot_cost!$H65:$AB65)*AH$9</f>
        <v>137842.56362226052</v>
      </c>
      <c r="AI65" s="287">
        <f ca="1">SUMIF(Tot_cost!$H$11:$AB$11,AI$11, Tot_cost!$H65:$AB65)*AI$9</f>
        <v>137842.56362226052</v>
      </c>
      <c r="AJ65" s="287">
        <f ca="1">SUMIF(Tot_cost!$H$11:$AB$11,AJ$11, Tot_cost!$H65:$AB65)*AJ$9</f>
        <v>199991.06445732762</v>
      </c>
      <c r="AK65" s="287">
        <f ca="1">SUMIF(Tot_cost!$H$11:$AB$11,AK$11, Tot_cost!$H65:$AB65)*AK$9</f>
        <v>199991.06445732762</v>
      </c>
      <c r="AL65" s="287">
        <f ca="1">SUMIF(Tot_cost!$H$11:$AB$11,AL$11, Tot_cost!$H65:$AB65)*AL$9</f>
        <v>133360.038491516</v>
      </c>
      <c r="AM65" s="287">
        <f ca="1">SUMIF(Tot_cost!$H$11:$AB$11,AM$11, Tot_cost!$H65:$AB65)*AM$9</f>
        <v>133360.038491516</v>
      </c>
      <c r="AN65" s="287">
        <f>SUMIF(Tot_cost!$H$11:$AB$11,AN$11, Tot_cost!$H65:$AB65)*AN$9</f>
        <v>0</v>
      </c>
      <c r="AO65" s="287">
        <f>SUMIF(Tot_cost!$H$11:$AB$11,AO$11, Tot_cost!$H65:$AB65)*AO$9</f>
        <v>0</v>
      </c>
      <c r="AP65" s="287">
        <f>SUMIF(Tot_cost!$H$11:$AB$11,AP$11, Tot_cost!$H65:$AB65)*AP$9</f>
        <v>0</v>
      </c>
      <c r="AQ65" s="287">
        <f>SUMIF(Tot_cost!$H$11:$AB$11,AQ$11, Tot_cost!$H65:$AB65)*AQ$9</f>
        <v>0</v>
      </c>
      <c r="AR65" s="287">
        <f>SUMIF(Tot_cost!$H$11:$AB$11,AR$11, Tot_cost!$H65:$AB65)*AR$9</f>
        <v>0</v>
      </c>
      <c r="AS65" s="287">
        <f>SUMIF(Tot_cost!$H$11:$AB$11,AS$11, Tot_cost!$H65:$AB65)*AS$9</f>
        <v>0</v>
      </c>
      <c r="AU65" s="287">
        <f t="shared" ca="1" si="14"/>
        <v>1113269.1683793936</v>
      </c>
      <c r="AV65" s="131"/>
    </row>
    <row r="66" spans="1:48">
      <c r="B66" s="220" t="str">
        <f>B65</f>
        <v>Contracts</v>
      </c>
      <c r="D66" s="19" t="s">
        <v>19</v>
      </c>
      <c r="E66" s="265" t="b">
        <f>IF(ISBLANK(D66), "", INDEX(Asset_groups!$F$7:$F$70, MATCH(D66, Asset_groups!$D$7:$D$70,0))="capex")</f>
        <v>1</v>
      </c>
      <c r="F66" s="12"/>
      <c r="G66" s="103"/>
      <c r="H66" s="288">
        <f>MBN_cost!H66+KRT_cost!H66+HTN_cost!H66+CRO_cost!H66+ART_cost!H66+STL_cost!H66+TRG_cost!H66</f>
        <v>0</v>
      </c>
      <c r="I66" s="285">
        <f ca="1">MBN_cost!I66+KRT_cost!I66+HTN_cost!I66+CRO_cost!I66+ART_cost!I66+STL_cost!I66+TRG_cost!I66</f>
        <v>0</v>
      </c>
      <c r="J66" s="286">
        <f>MBN_cost!J66+KRT_cost!J66+HTN_cost!J66+CRO_cost!J66+ART_cost!J66+STL_cost!J66+TRG_cost!J66</f>
        <v>885632.31849132408</v>
      </c>
      <c r="K66" s="285">
        <f>MBN_cost!K66+KRT_cost!K66+HTN_cost!K66+CRO_cost!K66+ART_cost!K66+STL_cost!K66+TRG_cost!K66</f>
        <v>0</v>
      </c>
      <c r="L66" s="285">
        <f ca="1">MBN_cost!L66+KRT_cost!L66+HTN_cost!L66+CRO_cost!L66+ART_cost!L66+STL_cost!L66+TRG_cost!L66</f>
        <v>0</v>
      </c>
      <c r="M66" s="286">
        <f>MBN_cost!M66+KRT_cost!M66+HTN_cost!M66+CRO_cost!M66+ART_cost!M66+STL_cost!M66+TRG_cost!M66</f>
        <v>8347965.5129929855</v>
      </c>
      <c r="N66" s="285">
        <f>MBN_cost!N66+KRT_cost!N66+HTN_cost!N66+CRO_cost!N66+ART_cost!N66+STL_cost!N66+TRG_cost!N66</f>
        <v>0</v>
      </c>
      <c r="O66" s="285">
        <f ca="1">MBN_cost!O66+KRT_cost!O66+HTN_cost!O66+CRO_cost!O66+ART_cost!O66+STL_cost!O66+TRG_cost!O66</f>
        <v>0</v>
      </c>
      <c r="P66" s="286">
        <f>MBN_cost!P66+KRT_cost!P66+HTN_cost!P66+CRO_cost!P66+ART_cost!P66+STL_cost!P66+TRG_cost!P66</f>
        <v>7907412.2271764837</v>
      </c>
      <c r="Q66" s="285">
        <f>MBN_cost!Q66+KRT_cost!Q66+HTN_cost!Q66+CRO_cost!Q66+ART_cost!Q66+STL_cost!Q66+TRG_cost!Q66</f>
        <v>0</v>
      </c>
      <c r="R66" s="285">
        <f ca="1">MBN_cost!R66+KRT_cost!R66+HTN_cost!R66+CRO_cost!R66+ART_cost!R66+STL_cost!R66+TRG_cost!R66</f>
        <v>0</v>
      </c>
      <c r="S66" s="286">
        <f>MBN_cost!S66+KRT_cost!S66+HTN_cost!S66+CRO_cost!S66+ART_cost!S66+STL_cost!S66+TRG_cost!S66</f>
        <v>3681328.9474544353</v>
      </c>
      <c r="T66" s="285">
        <f>MBN_cost!T66+KRT_cost!T66+HTN_cost!T66+CRO_cost!T66+ART_cost!T66+STL_cost!T66+TRG_cost!T66</f>
        <v>0</v>
      </c>
      <c r="U66" s="285">
        <f>MBN_cost!U66+KRT_cost!U66+HTN_cost!U66+CRO_cost!U66+ART_cost!U66+STL_cost!U66+TRG_cost!U66</f>
        <v>0</v>
      </c>
      <c r="V66" s="286">
        <f>MBN_cost!V66+KRT_cost!V66+HTN_cost!V66+CRO_cost!V66+ART_cost!V66+STL_cost!V66+TRG_cost!V66</f>
        <v>0</v>
      </c>
      <c r="W66" s="285">
        <f>MBN_cost!W66+KRT_cost!W66+HTN_cost!W66+CRO_cost!W66+ART_cost!W66+STL_cost!W66+TRG_cost!W66</f>
        <v>0</v>
      </c>
      <c r="X66" s="285">
        <f>MBN_cost!X66+KRT_cost!X66+HTN_cost!X66+CRO_cost!X66+ART_cost!X66+STL_cost!X66+TRG_cost!X66</f>
        <v>0</v>
      </c>
      <c r="Y66" s="286">
        <f>MBN_cost!Y66+KRT_cost!Y66+HTN_cost!Y66+CRO_cost!Y66+ART_cost!Y66+STL_cost!Y66+TRG_cost!Y66</f>
        <v>0</v>
      </c>
      <c r="Z66" s="285">
        <f>MBN_cost!Z66+KRT_cost!Z66+HTN_cost!Z66+CRO_cost!Z66+ART_cost!Z66+STL_cost!Z66+TRG_cost!Z66</f>
        <v>0</v>
      </c>
      <c r="AA66" s="285">
        <f>MBN_cost!AA66+KRT_cost!AA66+HTN_cost!AA66+CRO_cost!AA66+ART_cost!AA66+STL_cost!AA66+TRG_cost!AA66</f>
        <v>0</v>
      </c>
      <c r="AB66" s="286">
        <f>MBN_cost!AB66+KRT_cost!AB66+HTN_cost!AB66+CRO_cost!AB66+ART_cost!AB66+STL_cost!AB66+TRG_cost!AB66</f>
        <v>0</v>
      </c>
      <c r="AC66" s="131"/>
      <c r="AF66" s="287">
        <f ca="1">SUMIF(Tot_cost!$H$11:$AB$11,AF$11, Tot_cost!$H66:$AB66)*AF$9</f>
        <v>442816.15924566204</v>
      </c>
      <c r="AG66" s="287">
        <f ca="1">SUMIF(Tot_cost!$H$11:$AB$11,AG$11, Tot_cost!$H66:$AB66)*AG$9</f>
        <v>442816.15924566204</v>
      </c>
      <c r="AH66" s="287">
        <f ca="1">SUMIF(Tot_cost!$H$11:$AB$11,AH$11, Tot_cost!$H66:$AB66)*AH$9</f>
        <v>4173982.7564964928</v>
      </c>
      <c r="AI66" s="287">
        <f ca="1">SUMIF(Tot_cost!$H$11:$AB$11,AI$11, Tot_cost!$H66:$AB66)*AI$9</f>
        <v>4173982.7564964928</v>
      </c>
      <c r="AJ66" s="287">
        <f ca="1">SUMIF(Tot_cost!$H$11:$AB$11,AJ$11, Tot_cost!$H66:$AB66)*AJ$9</f>
        <v>3953706.1135882419</v>
      </c>
      <c r="AK66" s="287">
        <f ca="1">SUMIF(Tot_cost!$H$11:$AB$11,AK$11, Tot_cost!$H66:$AB66)*AK$9</f>
        <v>3953706.1135882419</v>
      </c>
      <c r="AL66" s="287">
        <f ca="1">SUMIF(Tot_cost!$H$11:$AB$11,AL$11, Tot_cost!$H66:$AB66)*AL$9</f>
        <v>1840664.4737272176</v>
      </c>
      <c r="AM66" s="287">
        <f ca="1">SUMIF(Tot_cost!$H$11:$AB$11,AM$11, Tot_cost!$H66:$AB66)*AM$9</f>
        <v>1840664.4737272176</v>
      </c>
      <c r="AN66" s="287">
        <f>SUMIF(Tot_cost!$H$11:$AB$11,AN$11, Tot_cost!$H66:$AB66)*AN$9</f>
        <v>0</v>
      </c>
      <c r="AO66" s="287">
        <f>SUMIF(Tot_cost!$H$11:$AB$11,AO$11, Tot_cost!$H66:$AB66)*AO$9</f>
        <v>0</v>
      </c>
      <c r="AP66" s="287">
        <f>SUMIF(Tot_cost!$H$11:$AB$11,AP$11, Tot_cost!$H66:$AB66)*AP$9</f>
        <v>0</v>
      </c>
      <c r="AQ66" s="287">
        <f>SUMIF(Tot_cost!$H$11:$AB$11,AQ$11, Tot_cost!$H66:$AB66)*AQ$9</f>
        <v>0</v>
      </c>
      <c r="AR66" s="287">
        <f>SUMIF(Tot_cost!$H$11:$AB$11,AR$11, Tot_cost!$H66:$AB66)*AR$9</f>
        <v>0</v>
      </c>
      <c r="AS66" s="287">
        <f>SUMIF(Tot_cost!$H$11:$AB$11,AS$11, Tot_cost!$H66:$AB66)*AS$9</f>
        <v>0</v>
      </c>
      <c r="AU66" s="287">
        <f t="shared" ca="1" si="14"/>
        <v>20822339.006115232</v>
      </c>
      <c r="AV66" s="131"/>
    </row>
    <row r="67" spans="1:48">
      <c r="B67" s="220" t="str">
        <f>B66</f>
        <v>Contracts</v>
      </c>
      <c r="D67" s="162" t="s">
        <v>24</v>
      </c>
      <c r="E67" s="265" t="b">
        <f>IF(ISBLANK(D67), "", INDEX(Asset_groups!$F$7:$F$70, MATCH(D67, Asset_groups!$D$7:$D$70,0))="capex")</f>
        <v>1</v>
      </c>
      <c r="F67" s="12"/>
      <c r="G67" s="103"/>
      <c r="H67" s="288">
        <f>MBN_cost!H67+KRT_cost!H67+HTN_cost!H67+CRO_cost!H67+ART_cost!H67+STL_cost!H67+TRG_cost!H67</f>
        <v>0</v>
      </c>
      <c r="I67" s="285">
        <f ca="1">MBN_cost!I67+KRT_cost!I67+HTN_cost!I67+CRO_cost!I67+ART_cost!I67+STL_cost!I67+TRG_cost!I67</f>
        <v>0</v>
      </c>
      <c r="J67" s="286">
        <f>MBN_cost!J67+KRT_cost!J67+HTN_cost!J67+CRO_cost!J67+ART_cost!J67+STL_cost!J67+TRG_cost!J67</f>
        <v>33047.743640062203</v>
      </c>
      <c r="K67" s="285">
        <f>MBN_cost!K67+KRT_cost!K67+HTN_cost!K67+CRO_cost!K67+ART_cost!K67+STL_cost!K67+TRG_cost!K67</f>
        <v>0</v>
      </c>
      <c r="L67" s="285">
        <f ca="1">MBN_cost!L67+KRT_cost!L67+HTN_cost!L67+CRO_cost!L67+ART_cost!L67+STL_cost!L67+TRG_cost!L67</f>
        <v>0</v>
      </c>
      <c r="M67" s="286">
        <f>MBN_cost!M67+KRT_cost!M67+HTN_cost!M67+CRO_cost!M67+ART_cost!M67+STL_cost!M67+TRG_cost!M67</f>
        <v>295951.98650922562</v>
      </c>
      <c r="N67" s="285">
        <f>MBN_cost!N67+KRT_cost!N67+HTN_cost!N67+CRO_cost!N67+ART_cost!N67+STL_cost!N67+TRG_cost!N67</f>
        <v>0</v>
      </c>
      <c r="O67" s="285">
        <f ca="1">MBN_cost!O67+KRT_cost!O67+HTN_cost!O67+CRO_cost!O67+ART_cost!O67+STL_cost!O67+TRG_cost!O67</f>
        <v>0</v>
      </c>
      <c r="P67" s="286">
        <f>MBN_cost!P67+KRT_cost!P67+HTN_cost!P67+CRO_cost!P67+ART_cost!P67+STL_cost!P67+TRG_cost!P67</f>
        <v>143252.52646720107</v>
      </c>
      <c r="Q67" s="285">
        <f>MBN_cost!Q67+KRT_cost!Q67+HTN_cost!Q67+CRO_cost!Q67+ART_cost!Q67+STL_cost!Q67+TRG_cost!Q67</f>
        <v>0</v>
      </c>
      <c r="R67" s="285">
        <f ca="1">MBN_cost!R67+KRT_cost!R67+HTN_cost!R67+CRO_cost!R67+ART_cost!R67+STL_cost!R67+TRG_cost!R67</f>
        <v>0</v>
      </c>
      <c r="S67" s="286">
        <f>MBN_cost!S67+KRT_cost!S67+HTN_cost!S67+CRO_cost!S67+ART_cost!S67+STL_cost!S67+TRG_cost!S67</f>
        <v>65547.838956946231</v>
      </c>
      <c r="T67" s="285">
        <f>MBN_cost!T67+KRT_cost!T67+HTN_cost!T67+CRO_cost!T67+ART_cost!T67+STL_cost!T67+TRG_cost!T67</f>
        <v>0</v>
      </c>
      <c r="U67" s="285">
        <f>MBN_cost!U67+KRT_cost!U67+HTN_cost!U67+CRO_cost!U67+ART_cost!U67+STL_cost!U67+TRG_cost!U67</f>
        <v>0</v>
      </c>
      <c r="V67" s="286">
        <f>MBN_cost!V67+KRT_cost!V67+HTN_cost!V67+CRO_cost!V67+ART_cost!V67+STL_cost!V67+TRG_cost!V67</f>
        <v>0</v>
      </c>
      <c r="W67" s="285">
        <f>MBN_cost!W67+KRT_cost!W67+HTN_cost!W67+CRO_cost!W67+ART_cost!W67+STL_cost!W67+TRG_cost!W67</f>
        <v>0</v>
      </c>
      <c r="X67" s="285">
        <f>MBN_cost!X67+KRT_cost!X67+HTN_cost!X67+CRO_cost!X67+ART_cost!X67+STL_cost!X67+TRG_cost!X67</f>
        <v>0</v>
      </c>
      <c r="Y67" s="286">
        <f>MBN_cost!Y67+KRT_cost!Y67+HTN_cost!Y67+CRO_cost!Y67+ART_cost!Y67+STL_cost!Y67+TRG_cost!Y67</f>
        <v>0</v>
      </c>
      <c r="Z67" s="285">
        <f>MBN_cost!Z67+KRT_cost!Z67+HTN_cost!Z67+CRO_cost!Z67+ART_cost!Z67+STL_cost!Z67+TRG_cost!Z67</f>
        <v>0</v>
      </c>
      <c r="AA67" s="285">
        <f>MBN_cost!AA67+KRT_cost!AA67+HTN_cost!AA67+CRO_cost!AA67+ART_cost!AA67+STL_cost!AA67+TRG_cost!AA67</f>
        <v>0</v>
      </c>
      <c r="AB67" s="286">
        <f>MBN_cost!AB67+KRT_cost!AB67+HTN_cost!AB67+CRO_cost!AB67+ART_cost!AB67+STL_cost!AB67+TRG_cost!AB67</f>
        <v>0</v>
      </c>
      <c r="AC67" s="131"/>
      <c r="AF67" s="287">
        <f ca="1">SUMIF(Tot_cost!$H$11:$AB$11,AF$11, Tot_cost!$H67:$AB67)*AF$9</f>
        <v>16523.871820031101</v>
      </c>
      <c r="AG67" s="287">
        <f ca="1">SUMIF(Tot_cost!$H$11:$AB$11,AG$11, Tot_cost!$H67:$AB67)*AG$9</f>
        <v>16523.871820031101</v>
      </c>
      <c r="AH67" s="287">
        <f ca="1">SUMIF(Tot_cost!$H$11:$AB$11,AH$11, Tot_cost!$H67:$AB67)*AH$9</f>
        <v>147975.99325461281</v>
      </c>
      <c r="AI67" s="287">
        <f ca="1">SUMIF(Tot_cost!$H$11:$AB$11,AI$11, Tot_cost!$H67:$AB67)*AI$9</f>
        <v>147975.99325461281</v>
      </c>
      <c r="AJ67" s="287">
        <f ca="1">SUMIF(Tot_cost!$H$11:$AB$11,AJ$11, Tot_cost!$H67:$AB67)*AJ$9</f>
        <v>71626.263233600534</v>
      </c>
      <c r="AK67" s="287">
        <f ca="1">SUMIF(Tot_cost!$H$11:$AB$11,AK$11, Tot_cost!$H67:$AB67)*AK$9</f>
        <v>71626.263233600534</v>
      </c>
      <c r="AL67" s="287">
        <f ca="1">SUMIF(Tot_cost!$H$11:$AB$11,AL$11, Tot_cost!$H67:$AB67)*AL$9</f>
        <v>32773.919478473115</v>
      </c>
      <c r="AM67" s="287">
        <f ca="1">SUMIF(Tot_cost!$H$11:$AB$11,AM$11, Tot_cost!$H67:$AB67)*AM$9</f>
        <v>32773.919478473115</v>
      </c>
      <c r="AN67" s="287">
        <f>SUMIF(Tot_cost!$H$11:$AB$11,AN$11, Tot_cost!$H67:$AB67)*AN$9</f>
        <v>0</v>
      </c>
      <c r="AO67" s="287">
        <f>SUMIF(Tot_cost!$H$11:$AB$11,AO$11, Tot_cost!$H67:$AB67)*AO$9</f>
        <v>0</v>
      </c>
      <c r="AP67" s="287">
        <f>SUMIF(Tot_cost!$H$11:$AB$11,AP$11, Tot_cost!$H67:$AB67)*AP$9</f>
        <v>0</v>
      </c>
      <c r="AQ67" s="287">
        <f>SUMIF(Tot_cost!$H$11:$AB$11,AQ$11, Tot_cost!$H67:$AB67)*AQ$9</f>
        <v>0</v>
      </c>
      <c r="AR67" s="287">
        <f>SUMIF(Tot_cost!$H$11:$AB$11,AR$11, Tot_cost!$H67:$AB67)*AR$9</f>
        <v>0</v>
      </c>
      <c r="AS67" s="287">
        <f>SUMIF(Tot_cost!$H$11:$AB$11,AS$11, Tot_cost!$H67:$AB67)*AS$9</f>
        <v>0</v>
      </c>
      <c r="AU67" s="287">
        <f t="shared" ca="1" si="14"/>
        <v>537800.09557343519</v>
      </c>
      <c r="AV67" s="131"/>
    </row>
    <row r="68" spans="1:48">
      <c r="B68" s="220" t="str">
        <f>B66</f>
        <v>Contracts</v>
      </c>
      <c r="D68" s="162" t="s">
        <v>133</v>
      </c>
      <c r="E68" s="265" t="b">
        <f>IF(ISBLANK(D68), "", INDEX(Asset_groups!$F$7:$F$70, MATCH(D68, Asset_groups!$D$7:$D$70,0))="capex")</f>
        <v>1</v>
      </c>
      <c r="F68" s="12"/>
      <c r="G68" s="103"/>
      <c r="H68" s="288">
        <f>MBN_cost!H68+KRT_cost!H68+HTN_cost!H68+CRO_cost!H68+ART_cost!H68+STL_cost!H68+TRG_cost!H68</f>
        <v>0</v>
      </c>
      <c r="I68" s="285">
        <f ca="1">MBN_cost!I68+KRT_cost!I68+HTN_cost!I68+CRO_cost!I68+ART_cost!I68+STL_cost!I68+TRG_cost!I68</f>
        <v>0</v>
      </c>
      <c r="J68" s="286">
        <f>MBN_cost!J68+KRT_cost!J68+HTN_cost!J68+CRO_cost!J68+ART_cost!J68+STL_cost!J68+TRG_cost!J68</f>
        <v>471374.13085691008</v>
      </c>
      <c r="K68" s="285">
        <f>MBN_cost!K68+KRT_cost!K68+HTN_cost!K68+CRO_cost!K68+ART_cost!K68+STL_cost!K68+TRG_cost!K68</f>
        <v>0</v>
      </c>
      <c r="L68" s="285">
        <f ca="1">MBN_cost!L68+KRT_cost!L68+HTN_cost!L68+CRO_cost!L68+ART_cost!L68+STL_cost!L68+TRG_cost!L68</f>
        <v>0</v>
      </c>
      <c r="M68" s="286">
        <f>MBN_cost!M68+KRT_cost!M68+HTN_cost!M68+CRO_cost!M68+ART_cost!M68+STL_cost!M68+TRG_cost!M68</f>
        <v>1057055.685858561</v>
      </c>
      <c r="N68" s="285">
        <f>MBN_cost!N68+KRT_cost!N68+HTN_cost!N68+CRO_cost!N68+ART_cost!N68+STL_cost!N68+TRG_cost!N68</f>
        <v>0</v>
      </c>
      <c r="O68" s="285">
        <f ca="1">MBN_cost!O68+KRT_cost!O68+HTN_cost!O68+CRO_cost!O68+ART_cost!O68+STL_cost!O68+TRG_cost!O68</f>
        <v>0</v>
      </c>
      <c r="P68" s="286">
        <f>MBN_cost!P68+KRT_cost!P68+HTN_cost!P68+CRO_cost!P68+ART_cost!P68+STL_cost!P68+TRG_cost!P68</f>
        <v>1543764.9213285088</v>
      </c>
      <c r="Q68" s="285">
        <f>MBN_cost!Q68+KRT_cost!Q68+HTN_cost!Q68+CRO_cost!Q68+ART_cost!Q68+STL_cost!Q68+TRG_cost!Q68</f>
        <v>0</v>
      </c>
      <c r="R68" s="285">
        <f ca="1">MBN_cost!R68+KRT_cost!R68+HTN_cost!R68+CRO_cost!R68+ART_cost!R68+STL_cost!R68+TRG_cost!R68</f>
        <v>0</v>
      </c>
      <c r="S68" s="286">
        <f>MBN_cost!S68+KRT_cost!S68+HTN_cost!S68+CRO_cost!S68+ART_cost!S68+STL_cost!S68+TRG_cost!S68</f>
        <v>684560.403972717</v>
      </c>
      <c r="T68" s="285">
        <f>MBN_cost!T68+KRT_cost!T68+HTN_cost!T68+CRO_cost!T68+ART_cost!T68+STL_cost!T68+TRG_cost!T68</f>
        <v>0</v>
      </c>
      <c r="U68" s="285">
        <f>MBN_cost!U68+KRT_cost!U68+HTN_cost!U68+CRO_cost!U68+ART_cost!U68+STL_cost!U68+TRG_cost!U68</f>
        <v>0</v>
      </c>
      <c r="V68" s="286">
        <f>MBN_cost!V68+KRT_cost!V68+HTN_cost!V68+CRO_cost!V68+ART_cost!V68+STL_cost!V68+TRG_cost!V68</f>
        <v>0</v>
      </c>
      <c r="W68" s="285">
        <f>MBN_cost!W68+KRT_cost!W68+HTN_cost!W68+CRO_cost!W68+ART_cost!W68+STL_cost!W68+TRG_cost!W68</f>
        <v>0</v>
      </c>
      <c r="X68" s="285">
        <f>MBN_cost!X68+KRT_cost!X68+HTN_cost!X68+CRO_cost!X68+ART_cost!X68+STL_cost!X68+TRG_cost!X68</f>
        <v>0</v>
      </c>
      <c r="Y68" s="286">
        <f>MBN_cost!Y68+KRT_cost!Y68+HTN_cost!Y68+CRO_cost!Y68+ART_cost!Y68+STL_cost!Y68+TRG_cost!Y68</f>
        <v>0</v>
      </c>
      <c r="Z68" s="285">
        <f>MBN_cost!Z68+KRT_cost!Z68+HTN_cost!Z68+CRO_cost!Z68+ART_cost!Z68+STL_cost!Z68+TRG_cost!Z68</f>
        <v>0</v>
      </c>
      <c r="AA68" s="285">
        <f>MBN_cost!AA68+KRT_cost!AA68+HTN_cost!AA68+CRO_cost!AA68+ART_cost!AA68+STL_cost!AA68+TRG_cost!AA68</f>
        <v>0</v>
      </c>
      <c r="AB68" s="286">
        <f>MBN_cost!AB68+KRT_cost!AB68+HTN_cost!AB68+CRO_cost!AB68+ART_cost!AB68+STL_cost!AB68+TRG_cost!AB68</f>
        <v>0</v>
      </c>
      <c r="AC68" s="131"/>
      <c r="AF68" s="287">
        <f ca="1">SUMIF(Tot_cost!$H$11:$AB$11,AF$11, Tot_cost!$H68:$AB68)*AF$9</f>
        <v>235687.06542845504</v>
      </c>
      <c r="AG68" s="287">
        <f ca="1">SUMIF(Tot_cost!$H$11:$AB$11,AG$11, Tot_cost!$H68:$AB68)*AG$9</f>
        <v>235687.06542845504</v>
      </c>
      <c r="AH68" s="287">
        <f ca="1">SUMIF(Tot_cost!$H$11:$AB$11,AH$11, Tot_cost!$H68:$AB68)*AH$9</f>
        <v>528527.84292928048</v>
      </c>
      <c r="AI68" s="287">
        <f ca="1">SUMIF(Tot_cost!$H$11:$AB$11,AI$11, Tot_cost!$H68:$AB68)*AI$9</f>
        <v>528527.84292928048</v>
      </c>
      <c r="AJ68" s="287">
        <f ca="1">SUMIF(Tot_cost!$H$11:$AB$11,AJ$11, Tot_cost!$H68:$AB68)*AJ$9</f>
        <v>771882.46066425438</v>
      </c>
      <c r="AK68" s="287">
        <f ca="1">SUMIF(Tot_cost!$H$11:$AB$11,AK$11, Tot_cost!$H68:$AB68)*AK$9</f>
        <v>771882.46066425438</v>
      </c>
      <c r="AL68" s="287">
        <f ca="1">SUMIF(Tot_cost!$H$11:$AB$11,AL$11, Tot_cost!$H68:$AB68)*AL$9</f>
        <v>342280.2019863585</v>
      </c>
      <c r="AM68" s="287">
        <f ca="1">SUMIF(Tot_cost!$H$11:$AB$11,AM$11, Tot_cost!$H68:$AB68)*AM$9</f>
        <v>342280.2019863585</v>
      </c>
      <c r="AN68" s="287">
        <f>SUMIF(Tot_cost!$H$11:$AB$11,AN$11, Tot_cost!$H68:$AB68)*AN$9</f>
        <v>0</v>
      </c>
      <c r="AO68" s="287">
        <f>SUMIF(Tot_cost!$H$11:$AB$11,AO$11, Tot_cost!$H68:$AB68)*AO$9</f>
        <v>0</v>
      </c>
      <c r="AP68" s="287">
        <f>SUMIF(Tot_cost!$H$11:$AB$11,AP$11, Tot_cost!$H68:$AB68)*AP$9</f>
        <v>0</v>
      </c>
      <c r="AQ68" s="287">
        <f>SUMIF(Tot_cost!$H$11:$AB$11,AQ$11, Tot_cost!$H68:$AB68)*AQ$9</f>
        <v>0</v>
      </c>
      <c r="AR68" s="287">
        <f>SUMIF(Tot_cost!$H$11:$AB$11,AR$11, Tot_cost!$H68:$AB68)*AR$9</f>
        <v>0</v>
      </c>
      <c r="AS68" s="287">
        <f>SUMIF(Tot_cost!$H$11:$AB$11,AS$11, Tot_cost!$H68:$AB68)*AS$9</f>
        <v>0</v>
      </c>
      <c r="AU68" s="287">
        <f t="shared" ca="1" si="14"/>
        <v>3756755.1420166967</v>
      </c>
      <c r="AV68" s="131"/>
    </row>
    <row r="69" spans="1:48">
      <c r="D69" s="19"/>
      <c r="E69" t="str">
        <f>IF(ISBLANK(D69), "", INDEX(Asset_groups!$F$7:$F$70, MATCH(D69, Asset_groups!$D$7:$D$70,0))="capex")</f>
        <v/>
      </c>
      <c r="F69" s="12"/>
      <c r="G69" s="103"/>
      <c r="H69" s="47"/>
      <c r="I69" s="47"/>
      <c r="J69" s="104"/>
      <c r="K69" s="47"/>
      <c r="L69" s="47"/>
      <c r="M69" s="104"/>
      <c r="N69" s="47"/>
      <c r="O69" s="47"/>
      <c r="P69" s="104"/>
      <c r="Q69" s="47"/>
      <c r="R69" s="47"/>
      <c r="S69" s="104"/>
      <c r="T69" s="47"/>
      <c r="U69" s="47"/>
      <c r="V69" s="104"/>
      <c r="W69" s="47"/>
      <c r="X69" s="47"/>
      <c r="Y69" s="104"/>
      <c r="Z69" s="47"/>
      <c r="AA69" s="47"/>
      <c r="AB69" s="104"/>
      <c r="AC69" s="265"/>
      <c r="AE69" s="18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84"/>
      <c r="AT69" s="18"/>
      <c r="AU69" s="284"/>
      <c r="AV69" s="131"/>
    </row>
    <row r="70" spans="1:48" ht="15">
      <c r="B70" s="9" t="s">
        <v>136</v>
      </c>
      <c r="D70" s="19"/>
      <c r="F70" s="12"/>
      <c r="G70" s="103"/>
      <c r="H70" s="18"/>
      <c r="I70" s="18"/>
      <c r="J70" s="105"/>
      <c r="K70" s="18"/>
      <c r="L70" s="18"/>
      <c r="M70" s="105"/>
      <c r="N70" s="18"/>
      <c r="O70" s="18"/>
      <c r="P70" s="105"/>
      <c r="Q70" s="18"/>
      <c r="R70" s="18"/>
      <c r="S70" s="105"/>
      <c r="T70" s="18"/>
      <c r="U70" s="18"/>
      <c r="V70" s="105"/>
      <c r="W70" s="18"/>
      <c r="X70" s="18"/>
      <c r="Y70" s="105"/>
      <c r="Z70" s="18"/>
      <c r="AA70" s="18"/>
      <c r="AB70" s="105"/>
      <c r="AC70" s="265"/>
      <c r="AE70" s="265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265"/>
      <c r="AU70" s="112"/>
      <c r="AV70" s="131"/>
    </row>
    <row r="71" spans="1:48" ht="15">
      <c r="B71" s="220" t="s">
        <v>40</v>
      </c>
      <c r="D71" s="8" t="s">
        <v>40</v>
      </c>
      <c r="E71" s="265" t="b">
        <f>IF(ISBLANK(D71), "", INDEX(Asset_groups!$F$7:$F$70, MATCH(D71, Asset_groups!$D$7:$D$70,0))="capex")</f>
        <v>1</v>
      </c>
      <c r="F71" s="12"/>
      <c r="G71" s="103"/>
      <c r="H71" s="290"/>
      <c r="I71" s="291"/>
      <c r="J71" s="292"/>
      <c r="K71" s="291"/>
      <c r="L71" s="291"/>
      <c r="M71" s="292"/>
      <c r="N71" s="291"/>
      <c r="O71" s="291"/>
      <c r="P71" s="292"/>
      <c r="Q71" s="291"/>
      <c r="R71" s="291"/>
      <c r="S71" s="292"/>
      <c r="T71" s="291"/>
      <c r="U71" s="291"/>
      <c r="V71" s="292"/>
      <c r="W71" s="291"/>
      <c r="X71" s="291"/>
      <c r="Y71" s="292"/>
      <c r="Z71" s="291"/>
      <c r="AA71" s="291"/>
      <c r="AB71" s="292"/>
      <c r="AC71" s="265"/>
      <c r="AF71" s="287">
        <f ca="1">Project_inputs!$I71*INDEX(Project_inputs!$M71:$S71, MATCH(AF$11, Project_inputs!$M$70:$S$70,0))*AF$9</f>
        <v>300972.6270482199</v>
      </c>
      <c r="AG71" s="287">
        <f ca="1">Project_inputs!$I71*INDEX(Project_inputs!$M71:$S71, MATCH(AG$11, Project_inputs!$M$70:$S$70,0))*AG$9</f>
        <v>300972.6270482199</v>
      </c>
      <c r="AH71" s="287">
        <f ca="1">Project_inputs!$I71*INDEX(Project_inputs!$M71:$S71, MATCH(AH$11, Project_inputs!$M$70:$S$70,0))*AH$9</f>
        <v>828723.57483648369</v>
      </c>
      <c r="AI71" s="287">
        <f ca="1">Project_inputs!$I71*INDEX(Project_inputs!$M71:$S71, MATCH(AI$11, Project_inputs!$M$70:$S$70,0))*AI$9</f>
        <v>828723.57483648369</v>
      </c>
      <c r="AJ71" s="287">
        <f ca="1">Project_inputs!$I71*INDEX(Project_inputs!$M71:$S71, MATCH(AJ$11, Project_inputs!$M$70:$S$70,0))*AJ$9</f>
        <v>876727.6625311086</v>
      </c>
      <c r="AK71" s="287">
        <f ca="1">Project_inputs!$I71*INDEX(Project_inputs!$M71:$S71, MATCH(AK$11, Project_inputs!$M$70:$S$70,0))*AK$9</f>
        <v>876727.6625311086</v>
      </c>
      <c r="AL71" s="287">
        <f ca="1">Project_inputs!$I71*INDEX(Project_inputs!$M71:$S71, MATCH(AL$11, Project_inputs!$M$70:$S$70,0))*AL$9</f>
        <v>370641.56427254394</v>
      </c>
      <c r="AM71" s="287">
        <f ca="1">Project_inputs!$I71*INDEX(Project_inputs!$M71:$S71, MATCH(AM$11, Project_inputs!$M$70:$S$70,0))*AM$9</f>
        <v>370641.56427254394</v>
      </c>
      <c r="AN71" s="287">
        <f ca="1">Project_inputs!$I71*INDEX(Project_inputs!$M71:$S71, MATCH(AN$11, Project_inputs!$M$70:$S$70,0))*AN$9</f>
        <v>0</v>
      </c>
      <c r="AO71" s="287">
        <f ca="1">Project_inputs!$I71*INDEX(Project_inputs!$M71:$S71, MATCH(AO$11, Project_inputs!$M$70:$S$70,0))*AO$9</f>
        <v>0</v>
      </c>
      <c r="AP71" s="287">
        <f ca="1">Project_inputs!$I71*INDEX(Project_inputs!$M71:$S71, MATCH(AP$11, Project_inputs!$M$70:$S$70,0))*AP$9</f>
        <v>0</v>
      </c>
      <c r="AQ71" s="287">
        <f ca="1">Project_inputs!$I71*INDEX(Project_inputs!$M71:$S71, MATCH(AQ$11, Project_inputs!$M$70:$S$70,0))*AQ$9</f>
        <v>0</v>
      </c>
      <c r="AR71" s="287">
        <f ca="1">Project_inputs!$I71*INDEX(Project_inputs!$M71:$S71, MATCH(AR$11, Project_inputs!$M$70:$S$70,0))*AR$9</f>
        <v>0</v>
      </c>
      <c r="AS71" s="287">
        <f ca="1">Project_inputs!$I71*INDEX(Project_inputs!$M71:$S71, MATCH(AS$11, Project_inputs!$M$70:$S$70,0))*AS$9</f>
        <v>0</v>
      </c>
      <c r="AT71" s="272"/>
      <c r="AU71" s="287">
        <f t="shared" ref="AU71:AU73" ca="1" si="15">SUM(AF71:AS71)</f>
        <v>4754130.8573767133</v>
      </c>
      <c r="AV71" s="322"/>
    </row>
    <row r="72" spans="1:48" s="265" customFormat="1" ht="15">
      <c r="B72" s="220"/>
      <c r="D72" s="8" t="s">
        <v>135</v>
      </c>
      <c r="E72" s="265" t="b">
        <f>IF(ISBLANK(D72), "", INDEX(Asset_groups!$F$7:$F$70, MATCH(D72, Asset_groups!$D$7:$D$70,0))="capex")</f>
        <v>1</v>
      </c>
      <c r="F72" s="12"/>
      <c r="G72" s="103"/>
      <c r="H72" s="310"/>
      <c r="I72" s="311"/>
      <c r="J72" s="312"/>
      <c r="K72" s="311"/>
      <c r="L72" s="311"/>
      <c r="M72" s="312"/>
      <c r="N72" s="311"/>
      <c r="O72" s="311"/>
      <c r="P72" s="312"/>
      <c r="Q72" s="311"/>
      <c r="R72" s="311"/>
      <c r="S72" s="312"/>
      <c r="T72" s="311"/>
      <c r="U72" s="311"/>
      <c r="V72" s="312"/>
      <c r="W72" s="311"/>
      <c r="X72" s="311"/>
      <c r="Y72" s="312"/>
      <c r="Z72" s="311"/>
      <c r="AA72" s="311"/>
      <c r="AB72" s="312"/>
      <c r="AF72" s="287">
        <f>Project_inputs!$I73*INDEX(Project_inputs!$M73:$S73, MATCH(AF$11, Project_inputs!$M$70:$S$70,0))*AF$9</f>
        <v>0</v>
      </c>
      <c r="AG72" s="287">
        <f>Project_inputs!$I73*INDEX(Project_inputs!$M73:$S73, MATCH(AG$11, Project_inputs!$M$70:$S$70,0))*AG$9</f>
        <v>0</v>
      </c>
      <c r="AH72" s="287">
        <f>Project_inputs!$I73*INDEX(Project_inputs!$M73:$S73, MATCH(AH$11, Project_inputs!$M$70:$S$70,0))*AH$9</f>
        <v>154582</v>
      </c>
      <c r="AI72" s="287">
        <f>Project_inputs!$I73*INDEX(Project_inputs!$M73:$S73, MATCH(AI$11, Project_inputs!$M$70:$S$70,0))*AI$9</f>
        <v>154582</v>
      </c>
      <c r="AJ72" s="287">
        <f>Project_inputs!$I73*INDEX(Project_inputs!$M73:$S73, MATCH(AJ$11, Project_inputs!$M$70:$S$70,0))*AJ$9</f>
        <v>0</v>
      </c>
      <c r="AK72" s="287">
        <f>Project_inputs!$I73*INDEX(Project_inputs!$M73:$S73, MATCH(AK$11, Project_inputs!$M$70:$S$70,0))*AK$9</f>
        <v>0</v>
      </c>
      <c r="AL72" s="287">
        <f>Project_inputs!$I73*INDEX(Project_inputs!$M73:$S73, MATCH(AL$11, Project_inputs!$M$70:$S$70,0))*AL$9</f>
        <v>0</v>
      </c>
      <c r="AM72" s="287">
        <f>Project_inputs!$I73*INDEX(Project_inputs!$M73:$S73, MATCH(AM$11, Project_inputs!$M$70:$S$70,0))*AM$9</f>
        <v>0</v>
      </c>
      <c r="AN72" s="287">
        <f>Project_inputs!$I73*INDEX(Project_inputs!$M73:$S73, MATCH(AN$11, Project_inputs!$M$70:$S$70,0))*AN$9</f>
        <v>0</v>
      </c>
      <c r="AO72" s="287">
        <f>Project_inputs!$I73*INDEX(Project_inputs!$M73:$S73, MATCH(AO$11, Project_inputs!$M$70:$S$70,0))*AO$9</f>
        <v>0</v>
      </c>
      <c r="AP72" s="287">
        <f>Project_inputs!$I73*INDEX(Project_inputs!$M73:$S73, MATCH(AP$11, Project_inputs!$M$70:$S$70,0))*AP$9</f>
        <v>0</v>
      </c>
      <c r="AQ72" s="287">
        <f>Project_inputs!$I73*INDEX(Project_inputs!$M73:$S73, MATCH(AQ$11, Project_inputs!$M$70:$S$70,0))*AQ$9</f>
        <v>0</v>
      </c>
      <c r="AR72" s="287">
        <f>Project_inputs!$I73*INDEX(Project_inputs!$M73:$S73, MATCH(AR$11, Project_inputs!$M$70:$S$70,0))*AR$9</f>
        <v>0</v>
      </c>
      <c r="AS72" s="287">
        <f>Project_inputs!$I73*INDEX(Project_inputs!$M73:$S73, MATCH(AS$11, Project_inputs!$M$70:$S$70,0))*AS$9</f>
        <v>0</v>
      </c>
      <c r="AT72" s="272"/>
      <c r="AU72" s="287">
        <f t="shared" si="15"/>
        <v>309164</v>
      </c>
      <c r="AV72" s="322"/>
    </row>
    <row r="73" spans="1:48" s="265" customFormat="1" ht="15">
      <c r="B73" s="220"/>
      <c r="D73" s="8" t="s">
        <v>193</v>
      </c>
      <c r="E73" s="265" t="b">
        <f>IF(ISBLANK(D73), "", INDEX(Asset_groups!$F$7:$F$70, MATCH(D73, Asset_groups!$D$7:$D$70,0))="capex")</f>
        <v>1</v>
      </c>
      <c r="F73" s="12"/>
      <c r="G73" s="103"/>
      <c r="H73" s="310"/>
      <c r="I73" s="311"/>
      <c r="J73" s="312"/>
      <c r="K73" s="311"/>
      <c r="L73" s="311"/>
      <c r="M73" s="312"/>
      <c r="N73" s="311"/>
      <c r="O73" s="311"/>
      <c r="P73" s="312"/>
      <c r="Q73" s="311"/>
      <c r="R73" s="311"/>
      <c r="S73" s="312"/>
      <c r="T73" s="311"/>
      <c r="U73" s="311"/>
      <c r="V73" s="312"/>
      <c r="W73" s="311"/>
      <c r="X73" s="311"/>
      <c r="Y73" s="312"/>
      <c r="Z73" s="311"/>
      <c r="AA73" s="311"/>
      <c r="AB73" s="312"/>
      <c r="AF73" s="287">
        <f>SUMPRODUCT(Project_inputs!$I74:$I75,INDEX(Project_inputs!$M74:$S75,,MATCH(AF$11,Project_inputs!$M$70:$S$70,0))*AF$9)</f>
        <v>0</v>
      </c>
      <c r="AG73" s="287">
        <f>SUMPRODUCT(Project_inputs!$I74:$I75,INDEX(Project_inputs!$M74:$S75,,MATCH(AG$11,Project_inputs!$M$70:$S$70,0))*AG$9)</f>
        <v>0</v>
      </c>
      <c r="AH73" s="287">
        <f>SUMPRODUCT(Project_inputs!$I74:$I75,INDEX(Project_inputs!$M74:$S75,,MATCH(AH$11,Project_inputs!$M$70:$S$70,0))*AH$9)</f>
        <v>0</v>
      </c>
      <c r="AI73" s="287">
        <f>SUMPRODUCT(Project_inputs!$I74:$I75,INDEX(Project_inputs!$M74:$S75,,MATCH(AI$11,Project_inputs!$M$70:$S$70,0))*AI$9)</f>
        <v>0</v>
      </c>
      <c r="AJ73" s="287">
        <f>SUMPRODUCT(Project_inputs!$I74:$I75,INDEX(Project_inputs!$M74:$S75,,MATCH(AJ$11,Project_inputs!$M$70:$S$70,0))*AJ$9)</f>
        <v>1051794.1234294574</v>
      </c>
      <c r="AK73" s="287">
        <f>SUMPRODUCT(Project_inputs!$I74:$I75,INDEX(Project_inputs!$M74:$S75,,MATCH(AK$11,Project_inputs!$M$70:$S$70,0))*AK$9)</f>
        <v>1051794.1234294574</v>
      </c>
      <c r="AL73" s="287">
        <f>SUMPRODUCT(Project_inputs!$I74:$I75,INDEX(Project_inputs!$M74:$S75,,MATCH(AL$11,Project_inputs!$M$70:$S$70,0))*AL$9)</f>
        <v>472110.62342946004</v>
      </c>
      <c r="AM73" s="287">
        <f>SUMPRODUCT(Project_inputs!$I74:$I75,INDEX(Project_inputs!$M74:$S75,,MATCH(AM$11,Project_inputs!$M$70:$S$70,0))*AM$9)</f>
        <v>472110.62342946004</v>
      </c>
      <c r="AN73" s="287">
        <f>SUMPRODUCT(Project_inputs!$I74:$I75,INDEX(Project_inputs!$M74:$S75,,MATCH(AN$11,Project_inputs!$M$70:$S$70,0))*AN$9)</f>
        <v>0</v>
      </c>
      <c r="AO73" s="287">
        <f>SUMPRODUCT(Project_inputs!$I74:$I75,INDEX(Project_inputs!$M74:$S75,,MATCH(AO$11,Project_inputs!$M$70:$S$70,0))*AO$9)</f>
        <v>0</v>
      </c>
      <c r="AP73" s="287">
        <f>SUMPRODUCT(Project_inputs!$I74:$I75,INDEX(Project_inputs!$M74:$S75,,MATCH(AP$11,Project_inputs!$M$70:$S$70,0))*AP$9)</f>
        <v>0</v>
      </c>
      <c r="AQ73" s="287">
        <f>SUMPRODUCT(Project_inputs!$I74:$I75,INDEX(Project_inputs!$M74:$S75,,MATCH(AQ$11,Project_inputs!$M$70:$S$70,0))*AQ$9)</f>
        <v>0</v>
      </c>
      <c r="AR73" s="287">
        <f>SUMPRODUCT(Project_inputs!$I74:$I75,INDEX(Project_inputs!$M74:$S75,,MATCH(AR$11,Project_inputs!$M$70:$S$70,0))*AR$9)</f>
        <v>0</v>
      </c>
      <c r="AS73" s="287">
        <f>SUMPRODUCT(Project_inputs!$I74:$I75,INDEX(Project_inputs!$M74:$S75,,MATCH(AS$11,Project_inputs!$M$70:$S$70,0))*AS$9)</f>
        <v>0</v>
      </c>
      <c r="AT73" s="272"/>
      <c r="AU73" s="287">
        <f t="shared" si="15"/>
        <v>3047809.4937178348</v>
      </c>
      <c r="AV73" s="322"/>
    </row>
    <row r="74" spans="1:48" s="265" customFormat="1">
      <c r="D74" s="19"/>
      <c r="F74" s="12"/>
      <c r="G74" s="103"/>
      <c r="H74" s="293"/>
      <c r="I74" s="294"/>
      <c r="J74" s="295"/>
      <c r="K74" s="294"/>
      <c r="L74" s="294"/>
      <c r="M74" s="295"/>
      <c r="N74" s="294"/>
      <c r="O74" s="294"/>
      <c r="P74" s="295"/>
      <c r="Q74" s="294"/>
      <c r="R74" s="294"/>
      <c r="S74" s="295"/>
      <c r="T74" s="294"/>
      <c r="U74" s="294"/>
      <c r="V74" s="295"/>
      <c r="W74" s="294"/>
      <c r="X74" s="294"/>
      <c r="Y74" s="295"/>
      <c r="Z74" s="294"/>
      <c r="AA74" s="294"/>
      <c r="AB74" s="295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272"/>
      <c r="AU74" s="111"/>
      <c r="AV74" s="272"/>
    </row>
    <row r="75" spans="1:48" ht="13.5" thickBot="1">
      <c r="C75" s="15" t="s">
        <v>54</v>
      </c>
      <c r="D75" s="16"/>
      <c r="E75" s="16"/>
      <c r="F75" s="12"/>
      <c r="G75" s="103"/>
      <c r="H75" s="264">
        <f t="shared" ref="H75:AB75" si="16">SUMIF($E$15:$E$71, TRUE, H15:H71)</f>
        <v>6347818.8696244368</v>
      </c>
      <c r="I75" s="264">
        <f t="shared" ca="1" si="16"/>
        <v>11540960.436056511</v>
      </c>
      <c r="J75" s="106">
        <f t="shared" si="16"/>
        <v>1906327.4392202403</v>
      </c>
      <c r="K75" s="264">
        <f t="shared" si="16"/>
        <v>20856755.436794542</v>
      </c>
      <c r="L75" s="264">
        <f t="shared" ca="1" si="16"/>
        <v>22767733.53036613</v>
      </c>
      <c r="M75" s="106">
        <f t="shared" si="16"/>
        <v>10881037.953319235</v>
      </c>
      <c r="N75" s="264">
        <f t="shared" si="16"/>
        <v>24901263.645612929</v>
      </c>
      <c r="O75" s="264">
        <f t="shared" ca="1" si="16"/>
        <v>21713740.759647228</v>
      </c>
      <c r="P75" s="106">
        <f t="shared" si="16"/>
        <v>11047773.224117074</v>
      </c>
      <c r="Q75" s="264">
        <f t="shared" si="16"/>
        <v>10962457.289108567</v>
      </c>
      <c r="R75" s="264">
        <f t="shared" ca="1" si="16"/>
        <v>7576169.9235643549</v>
      </c>
      <c r="S75" s="106">
        <f t="shared" si="16"/>
        <v>5838637.2609387944</v>
      </c>
      <c r="T75" s="264">
        <f t="shared" si="16"/>
        <v>0</v>
      </c>
      <c r="U75" s="264">
        <f t="shared" si="16"/>
        <v>0</v>
      </c>
      <c r="V75" s="106">
        <f t="shared" si="16"/>
        <v>0</v>
      </c>
      <c r="W75" s="264">
        <f t="shared" si="16"/>
        <v>0</v>
      </c>
      <c r="X75" s="264">
        <f t="shared" si="16"/>
        <v>0</v>
      </c>
      <c r="Y75" s="106">
        <f t="shared" si="16"/>
        <v>0</v>
      </c>
      <c r="Z75" s="264">
        <f t="shared" si="16"/>
        <v>0</v>
      </c>
      <c r="AA75" s="264">
        <f t="shared" si="16"/>
        <v>0</v>
      </c>
      <c r="AB75" s="106">
        <f t="shared" si="16"/>
        <v>0</v>
      </c>
      <c r="AF75" s="296">
        <f t="shared" ref="AF75:AS75" ca="1" si="17">SUM(AF15:AF74)</f>
        <v>10198525.999498814</v>
      </c>
      <c r="AG75" s="296">
        <f t="shared" ca="1" si="17"/>
        <v>10198525.999498814</v>
      </c>
      <c r="AH75" s="296">
        <f t="shared" ca="1" si="17"/>
        <v>28236069.035076443</v>
      </c>
      <c r="AI75" s="296">
        <f t="shared" ca="1" si="17"/>
        <v>28236069.035076443</v>
      </c>
      <c r="AJ75" s="296">
        <f t="shared" ca="1" si="17"/>
        <v>30759910.600649185</v>
      </c>
      <c r="AK75" s="296">
        <f t="shared" ca="1" si="17"/>
        <v>30759910.600649185</v>
      </c>
      <c r="AL75" s="296">
        <f t="shared" ca="1" si="17"/>
        <v>13031384.424507856</v>
      </c>
      <c r="AM75" s="296">
        <f t="shared" ca="1" si="17"/>
        <v>13031384.424507856</v>
      </c>
      <c r="AN75" s="296">
        <f t="shared" ca="1" si="17"/>
        <v>0</v>
      </c>
      <c r="AO75" s="296">
        <f t="shared" ca="1" si="17"/>
        <v>0</v>
      </c>
      <c r="AP75" s="296">
        <f t="shared" ca="1" si="17"/>
        <v>0</v>
      </c>
      <c r="AQ75" s="296">
        <f t="shared" ca="1" si="17"/>
        <v>0</v>
      </c>
      <c r="AR75" s="296">
        <f t="shared" ca="1" si="17"/>
        <v>0</v>
      </c>
      <c r="AS75" s="326">
        <f t="shared" ca="1" si="17"/>
        <v>0</v>
      </c>
      <c r="AT75" s="272"/>
      <c r="AU75" s="297">
        <f t="shared" ref="AU75" ca="1" si="18">SUM(AF75:AS75)</f>
        <v>164451780.11946458</v>
      </c>
      <c r="AV75" s="272"/>
    </row>
    <row r="76" spans="1:48" s="2" customFormat="1" ht="13.5" thickTop="1">
      <c r="A76"/>
      <c r="B76"/>
      <c r="C76"/>
      <c r="D76"/>
      <c r="E76"/>
      <c r="F76" s="20"/>
      <c r="H76" s="132"/>
      <c r="I76" s="56"/>
      <c r="J76" s="56"/>
      <c r="K76" s="56"/>
      <c r="N76" s="56"/>
      <c r="O76" s="266"/>
      <c r="P76" s="266"/>
      <c r="Q76" s="56"/>
      <c r="R76" s="266"/>
      <c r="S76" s="266"/>
      <c r="T76" s="56"/>
      <c r="U76" s="266"/>
      <c r="V76" s="266"/>
      <c r="W76" s="56"/>
      <c r="X76" s="266"/>
      <c r="Y76" s="266"/>
      <c r="Z76" s="56"/>
      <c r="AA76" s="266"/>
      <c r="AB76" s="266"/>
      <c r="AF76" s="323"/>
      <c r="AG76" s="323"/>
      <c r="AH76" s="323"/>
      <c r="AI76" s="323"/>
      <c r="AJ76" s="323"/>
      <c r="AK76" s="323"/>
      <c r="AL76" s="323"/>
      <c r="AM76" s="323"/>
      <c r="AN76" s="323"/>
      <c r="AO76" s="323"/>
      <c r="AP76" s="323"/>
      <c r="AQ76" s="323"/>
      <c r="AR76" s="323"/>
      <c r="AS76" s="323"/>
      <c r="AT76" s="324"/>
      <c r="AU76" s="323"/>
      <c r="AV76" s="324"/>
    </row>
    <row r="77" spans="1:48" s="2" customFormat="1">
      <c r="A77"/>
      <c r="B77"/>
      <c r="C77"/>
      <c r="D77" s="353" t="s">
        <v>67</v>
      </c>
      <c r="E77" s="353" t="b">
        <f t="array" ref="E77">D18:D57=Cost_Summary!D14:D52</f>
        <v>1</v>
      </c>
      <c r="F77" s="353"/>
      <c r="G77" s="353"/>
      <c r="H77" s="353"/>
      <c r="I77" s="353"/>
      <c r="J77" s="353"/>
      <c r="K77" s="353"/>
      <c r="L77" s="353"/>
      <c r="M77" s="353"/>
      <c r="N77" s="353"/>
      <c r="O77" s="353"/>
      <c r="P77" s="353"/>
      <c r="Q77" s="353"/>
      <c r="R77" s="353"/>
      <c r="S77" s="353"/>
      <c r="T77" s="353"/>
      <c r="U77" s="353"/>
      <c r="V77" s="353"/>
      <c r="W77" s="353"/>
      <c r="X77" s="353"/>
      <c r="Y77" s="353"/>
      <c r="Z77" s="353"/>
      <c r="AA77" s="353"/>
      <c r="AB77" s="353"/>
      <c r="AC77" s="353"/>
      <c r="AD77" s="353"/>
      <c r="AE77" s="353"/>
      <c r="AF77" s="353"/>
      <c r="AG77" s="353"/>
      <c r="AH77" s="353"/>
      <c r="AI77" s="353"/>
      <c r="AJ77" s="353"/>
      <c r="AK77" s="353"/>
      <c r="AL77" s="353"/>
      <c r="AM77" s="353"/>
      <c r="AN77" s="353"/>
      <c r="AO77" s="353"/>
      <c r="AP77" s="353"/>
      <c r="AQ77" s="353"/>
      <c r="AR77" s="353"/>
      <c r="AS77" s="353"/>
      <c r="AT77" s="353"/>
      <c r="AU77" s="353" t="b">
        <f ca="1">Total_CY!P75=AU75</f>
        <v>1</v>
      </c>
      <c r="AV77" s="324"/>
    </row>
    <row r="78" spans="1:48">
      <c r="H78" s="131"/>
      <c r="I78" s="131"/>
      <c r="J78" s="131"/>
      <c r="W78" s="265"/>
      <c r="X78" s="265"/>
      <c r="Y78" s="265"/>
      <c r="Z78" s="265"/>
      <c r="AA78" s="265"/>
      <c r="AB78" s="265"/>
      <c r="AF78" s="272"/>
      <c r="AG78" s="272"/>
      <c r="AH78" s="272"/>
      <c r="AI78" s="272"/>
      <c r="AJ78" s="272"/>
      <c r="AK78" s="272"/>
      <c r="AL78" s="272"/>
      <c r="AM78" s="272"/>
      <c r="AN78" s="272"/>
      <c r="AO78" s="272"/>
      <c r="AP78" s="272"/>
      <c r="AQ78" s="272"/>
      <c r="AR78" s="272"/>
      <c r="AS78" s="272"/>
      <c r="AT78" s="272"/>
      <c r="AU78" s="272"/>
      <c r="AV78" s="272"/>
    </row>
    <row r="79" spans="1:48" s="2" customFormat="1">
      <c r="A79"/>
      <c r="B79"/>
      <c r="C79"/>
      <c r="D79"/>
      <c r="E79"/>
      <c r="F79" s="20"/>
      <c r="H79" s="56"/>
      <c r="I79" s="56"/>
      <c r="J79" s="56"/>
      <c r="K79" s="56"/>
      <c r="N79" s="56"/>
      <c r="O79" s="266"/>
      <c r="P79" s="266"/>
      <c r="Q79" s="56"/>
      <c r="R79" s="266"/>
      <c r="S79" s="266"/>
      <c r="T79" s="56"/>
      <c r="U79" s="266"/>
      <c r="V79" s="266"/>
      <c r="W79" s="56"/>
      <c r="X79" s="266"/>
      <c r="Y79" s="266"/>
      <c r="Z79" s="56"/>
      <c r="AA79" s="266"/>
      <c r="AB79" s="266"/>
      <c r="AF79" s="325"/>
      <c r="AG79" s="325"/>
      <c r="AH79" s="325"/>
      <c r="AI79" s="325"/>
      <c r="AJ79" s="325"/>
      <c r="AK79" s="325"/>
      <c r="AL79" s="325"/>
      <c r="AM79" s="325"/>
      <c r="AN79" s="324"/>
      <c r="AO79" s="324"/>
      <c r="AP79" s="324"/>
      <c r="AQ79" s="324"/>
      <c r="AR79" s="324"/>
      <c r="AS79" s="324"/>
      <c r="AT79" s="324"/>
      <c r="AU79" s="325"/>
      <c r="AV79" s="324"/>
    </row>
    <row r="80" spans="1:48" s="2" customFormat="1">
      <c r="A80"/>
      <c r="B80"/>
      <c r="C80"/>
      <c r="D80"/>
      <c r="E80"/>
      <c r="F80" s="20"/>
      <c r="I80" s="143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F80" s="324"/>
      <c r="AG80" s="324"/>
      <c r="AH80" s="324"/>
      <c r="AI80" s="324"/>
      <c r="AJ80" s="324"/>
      <c r="AK80" s="324"/>
      <c r="AL80" s="324"/>
      <c r="AM80" s="324"/>
      <c r="AN80" s="324"/>
      <c r="AO80" s="324"/>
      <c r="AP80" s="324"/>
      <c r="AQ80" s="324"/>
      <c r="AR80" s="324"/>
      <c r="AS80" s="324"/>
      <c r="AT80" s="324"/>
      <c r="AU80" s="324"/>
      <c r="AV80" s="324"/>
    </row>
    <row r="81" spans="1:48" s="2" customFormat="1">
      <c r="A81"/>
      <c r="B81"/>
      <c r="C81"/>
      <c r="D81"/>
      <c r="E81"/>
      <c r="F81" s="20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F81" s="324"/>
      <c r="AG81" s="324"/>
      <c r="AH81" s="324"/>
      <c r="AI81" s="324"/>
      <c r="AJ81" s="324"/>
      <c r="AK81" s="324"/>
      <c r="AL81" s="324"/>
      <c r="AM81" s="324"/>
      <c r="AN81" s="324"/>
      <c r="AO81" s="324"/>
      <c r="AP81" s="324"/>
      <c r="AQ81" s="324"/>
      <c r="AR81" s="324"/>
      <c r="AS81" s="324"/>
      <c r="AT81" s="324"/>
      <c r="AU81" s="324"/>
      <c r="AV81" s="324"/>
    </row>
    <row r="82" spans="1:48" s="2" customFormat="1">
      <c r="A82"/>
      <c r="B82"/>
      <c r="C82"/>
      <c r="D82"/>
      <c r="E82"/>
      <c r="F82" s="20"/>
      <c r="N82" s="266"/>
      <c r="O82" s="266"/>
      <c r="P82" s="266"/>
      <c r="Q82" s="266"/>
      <c r="R82" s="266"/>
      <c r="S82" s="266"/>
      <c r="T82" s="266"/>
      <c r="U82" s="266"/>
      <c r="V82" s="266"/>
      <c r="W82" s="266"/>
      <c r="X82" s="266"/>
      <c r="Y82" s="266"/>
      <c r="Z82" s="266"/>
      <c r="AA82" s="266"/>
      <c r="AB82" s="266"/>
      <c r="AF82" s="324"/>
      <c r="AG82" s="324"/>
      <c r="AH82" s="324"/>
      <c r="AI82" s="324"/>
      <c r="AJ82" s="324"/>
      <c r="AK82" s="324"/>
      <c r="AL82" s="324"/>
      <c r="AM82" s="324"/>
      <c r="AN82" s="324"/>
      <c r="AO82" s="324"/>
      <c r="AP82" s="324"/>
      <c r="AQ82" s="324"/>
      <c r="AR82" s="324"/>
      <c r="AS82" s="324"/>
      <c r="AT82" s="324"/>
      <c r="AU82" s="324"/>
      <c r="AV82" s="324"/>
    </row>
    <row r="83" spans="1:48" s="2" customFormat="1">
      <c r="A83"/>
      <c r="B83"/>
      <c r="C83"/>
      <c r="D83"/>
      <c r="E83"/>
      <c r="F83" s="20"/>
      <c r="N83" s="266"/>
      <c r="O83" s="266"/>
      <c r="P83" s="266"/>
      <c r="Q83" s="266"/>
      <c r="R83" s="266"/>
      <c r="S83" s="266"/>
      <c r="T83" s="266"/>
      <c r="U83" s="266"/>
      <c r="V83" s="266"/>
      <c r="W83" s="266"/>
      <c r="X83" s="266"/>
      <c r="Y83" s="266"/>
      <c r="Z83" s="266"/>
      <c r="AA83" s="266"/>
      <c r="AB83" s="266"/>
      <c r="AG83" s="266"/>
      <c r="AH83" s="266"/>
      <c r="AI83" s="266"/>
      <c r="AJ83" s="266"/>
      <c r="AK83" s="266"/>
      <c r="AL83" s="266"/>
      <c r="AM83" s="266"/>
      <c r="AO83" s="266"/>
      <c r="AP83" s="266"/>
      <c r="AQ83" s="266"/>
      <c r="AR83" s="266"/>
      <c r="AS83" s="266"/>
    </row>
    <row r="84" spans="1:48" s="2" customFormat="1">
      <c r="A84"/>
      <c r="B84"/>
      <c r="C84"/>
      <c r="D84"/>
      <c r="E84"/>
      <c r="F84" s="20"/>
      <c r="N84" s="266"/>
      <c r="O84" s="266"/>
      <c r="P84" s="266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G84" s="266"/>
      <c r="AH84" s="266"/>
      <c r="AI84" s="266"/>
      <c r="AJ84" s="266"/>
      <c r="AK84" s="266"/>
      <c r="AL84" s="266"/>
      <c r="AM84" s="266"/>
      <c r="AO84" s="266"/>
      <c r="AP84" s="266"/>
      <c r="AQ84" s="266"/>
      <c r="AR84" s="266"/>
      <c r="AS84" s="266"/>
    </row>
    <row r="85" spans="1:48" s="2" customFormat="1">
      <c r="A85"/>
      <c r="B85"/>
      <c r="C85"/>
      <c r="D85"/>
      <c r="E85"/>
      <c r="F85" s="20"/>
      <c r="N85" s="266"/>
      <c r="O85" s="266"/>
      <c r="P85" s="266"/>
      <c r="Q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G85" s="266"/>
      <c r="AH85" s="266"/>
      <c r="AI85" s="266"/>
      <c r="AJ85" s="266"/>
      <c r="AK85" s="266"/>
      <c r="AL85" s="266"/>
      <c r="AM85" s="266"/>
      <c r="AO85" s="266"/>
      <c r="AP85" s="266"/>
      <c r="AQ85" s="266"/>
      <c r="AR85" s="266"/>
      <c r="AS85" s="266"/>
    </row>
    <row r="86" spans="1:48" s="2" customFormat="1">
      <c r="A86"/>
      <c r="B86"/>
      <c r="C86"/>
      <c r="D86"/>
      <c r="E86"/>
      <c r="F86" s="20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G86" s="266"/>
      <c r="AH86" s="266"/>
      <c r="AI86" s="266"/>
      <c r="AJ86" s="266"/>
      <c r="AK86" s="266"/>
      <c r="AL86" s="266"/>
      <c r="AM86" s="266"/>
      <c r="AO86" s="266"/>
      <c r="AP86" s="266"/>
      <c r="AQ86" s="266"/>
      <c r="AR86" s="266"/>
      <c r="AS86" s="266"/>
    </row>
    <row r="87" spans="1:48" s="2" customFormat="1">
      <c r="A87"/>
      <c r="B87"/>
      <c r="C87"/>
      <c r="D87"/>
      <c r="E87"/>
      <c r="F87" s="20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G87" s="266"/>
      <c r="AH87" s="266"/>
      <c r="AI87" s="266"/>
      <c r="AJ87" s="266"/>
      <c r="AK87" s="266"/>
      <c r="AL87" s="266"/>
      <c r="AM87" s="266"/>
      <c r="AO87" s="266"/>
      <c r="AP87" s="266"/>
      <c r="AQ87" s="266"/>
      <c r="AR87" s="266"/>
      <c r="AS87" s="266"/>
    </row>
    <row r="88" spans="1:48" s="2" customFormat="1">
      <c r="A88"/>
      <c r="B88"/>
      <c r="C88"/>
      <c r="D88"/>
      <c r="E88"/>
      <c r="F88" s="20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6"/>
      <c r="AA88" s="266"/>
      <c r="AB88" s="266"/>
      <c r="AG88" s="266"/>
      <c r="AH88" s="266"/>
      <c r="AI88" s="266"/>
      <c r="AJ88" s="266"/>
      <c r="AK88" s="266"/>
      <c r="AL88" s="266"/>
      <c r="AM88" s="266"/>
      <c r="AO88" s="266"/>
      <c r="AP88" s="266"/>
      <c r="AQ88" s="266"/>
      <c r="AR88" s="266"/>
      <c r="AS88" s="266"/>
    </row>
    <row r="89" spans="1:48" s="2" customFormat="1">
      <c r="A89"/>
      <c r="B89"/>
      <c r="C89"/>
      <c r="D89"/>
      <c r="E89"/>
      <c r="F89" s="20"/>
      <c r="N89" s="266"/>
      <c r="O89" s="266"/>
      <c r="P89" s="266"/>
      <c r="Q89" s="266"/>
      <c r="R89" s="266"/>
      <c r="S89" s="266"/>
      <c r="T89" s="266"/>
      <c r="U89" s="266"/>
      <c r="V89" s="266"/>
      <c r="W89" s="266"/>
      <c r="X89" s="266"/>
      <c r="Y89" s="266"/>
      <c r="Z89" s="266"/>
      <c r="AA89" s="266"/>
      <c r="AB89" s="266"/>
      <c r="AG89" s="266"/>
      <c r="AH89" s="266"/>
      <c r="AI89" s="266"/>
      <c r="AJ89" s="266"/>
      <c r="AK89" s="266"/>
      <c r="AL89" s="266"/>
      <c r="AM89" s="266"/>
      <c r="AO89" s="266"/>
      <c r="AP89" s="266"/>
      <c r="AQ89" s="266"/>
      <c r="AR89" s="266"/>
      <c r="AS89" s="266"/>
    </row>
    <row r="90" spans="1:48" s="2" customFormat="1">
      <c r="A90"/>
      <c r="B90"/>
      <c r="C90"/>
      <c r="D90"/>
      <c r="E90"/>
      <c r="F90" s="20"/>
      <c r="N90" s="266"/>
      <c r="O90" s="266"/>
      <c r="P90" s="266"/>
      <c r="Q90" s="266"/>
      <c r="R90" s="266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G90" s="266"/>
      <c r="AH90" s="266"/>
      <c r="AI90" s="266"/>
      <c r="AJ90" s="266"/>
      <c r="AK90" s="266"/>
      <c r="AL90" s="266"/>
      <c r="AM90" s="266"/>
      <c r="AO90" s="266"/>
      <c r="AP90" s="266"/>
      <c r="AQ90" s="266"/>
      <c r="AR90" s="266"/>
      <c r="AS90" s="266"/>
    </row>
    <row r="91" spans="1:48" s="2" customFormat="1">
      <c r="A91"/>
      <c r="B91"/>
      <c r="C91"/>
      <c r="D91"/>
      <c r="E91"/>
      <c r="F91" s="20"/>
      <c r="N91" s="266"/>
      <c r="O91" s="266"/>
      <c r="P91" s="266"/>
      <c r="Q91" s="266"/>
      <c r="R91" s="266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G91" s="266"/>
      <c r="AH91" s="266"/>
      <c r="AI91" s="266"/>
      <c r="AJ91" s="266"/>
      <c r="AK91" s="266"/>
      <c r="AL91" s="266"/>
      <c r="AM91" s="266"/>
      <c r="AO91" s="266"/>
      <c r="AP91" s="266"/>
      <c r="AQ91" s="266"/>
      <c r="AR91" s="266"/>
      <c r="AS91" s="266"/>
    </row>
    <row r="92" spans="1:48" s="2" customFormat="1">
      <c r="A92"/>
      <c r="B92"/>
      <c r="C92"/>
      <c r="D92"/>
      <c r="E92"/>
      <c r="F92" s="20"/>
      <c r="N92" s="266"/>
      <c r="O92" s="266"/>
      <c r="P92" s="266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G92" s="266"/>
      <c r="AH92" s="266"/>
      <c r="AI92" s="266"/>
      <c r="AJ92" s="266"/>
      <c r="AK92" s="266"/>
      <c r="AL92" s="266"/>
      <c r="AM92" s="266"/>
      <c r="AO92" s="266"/>
      <c r="AP92" s="266"/>
      <c r="AQ92" s="266"/>
      <c r="AR92" s="266"/>
      <c r="AS92" s="266"/>
    </row>
    <row r="93" spans="1:48" s="2" customFormat="1">
      <c r="A93"/>
      <c r="B93"/>
      <c r="C93"/>
      <c r="D93"/>
      <c r="E93"/>
      <c r="F93" s="20"/>
      <c r="N93" s="266"/>
      <c r="O93" s="266"/>
      <c r="P93" s="266"/>
      <c r="Q93" s="266"/>
      <c r="R93" s="266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G93" s="266"/>
      <c r="AH93" s="266"/>
      <c r="AI93" s="266"/>
      <c r="AJ93" s="266"/>
      <c r="AK93" s="266"/>
      <c r="AL93" s="266"/>
      <c r="AM93" s="266"/>
      <c r="AO93" s="266"/>
      <c r="AP93" s="266"/>
      <c r="AQ93" s="266"/>
      <c r="AR93" s="266"/>
      <c r="AS93" s="266"/>
    </row>
    <row r="94" spans="1:48" s="2" customFormat="1">
      <c r="A94"/>
      <c r="B94"/>
      <c r="C94"/>
      <c r="D94"/>
      <c r="E94"/>
      <c r="F94" s="20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G94" s="266"/>
      <c r="AH94" s="266"/>
      <c r="AI94" s="266"/>
      <c r="AJ94" s="266"/>
      <c r="AK94" s="266"/>
      <c r="AL94" s="266"/>
      <c r="AM94" s="266"/>
      <c r="AO94" s="266"/>
      <c r="AP94" s="266"/>
      <c r="AQ94" s="266"/>
      <c r="AR94" s="266"/>
      <c r="AS94" s="266"/>
    </row>
    <row r="95" spans="1:48" s="2" customFormat="1">
      <c r="A95"/>
      <c r="B95"/>
      <c r="C95"/>
      <c r="D95"/>
      <c r="E95"/>
      <c r="F95" s="20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G95" s="266"/>
      <c r="AH95" s="266"/>
      <c r="AI95" s="266"/>
      <c r="AJ95" s="266"/>
      <c r="AK95" s="266"/>
      <c r="AL95" s="266"/>
      <c r="AM95" s="266"/>
      <c r="AO95" s="266"/>
      <c r="AP95" s="266"/>
      <c r="AQ95" s="266"/>
      <c r="AR95" s="266"/>
      <c r="AS95" s="266"/>
    </row>
    <row r="96" spans="1:48" s="2" customFormat="1">
      <c r="A96"/>
      <c r="B96"/>
      <c r="C96"/>
      <c r="D96"/>
      <c r="E96"/>
      <c r="F96" s="20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G96" s="266"/>
      <c r="AH96" s="266"/>
      <c r="AI96" s="266"/>
      <c r="AJ96" s="266"/>
      <c r="AK96" s="266"/>
      <c r="AL96" s="266"/>
      <c r="AM96" s="266"/>
      <c r="AO96" s="266"/>
      <c r="AP96" s="266"/>
      <c r="AQ96" s="266"/>
      <c r="AR96" s="266"/>
      <c r="AS96" s="266"/>
    </row>
    <row r="97" spans="1:45" s="2" customFormat="1">
      <c r="A97"/>
      <c r="B97"/>
      <c r="C97"/>
      <c r="D97"/>
      <c r="E97"/>
      <c r="F97" s="20"/>
      <c r="N97" s="266"/>
      <c r="O97" s="266"/>
      <c r="P97" s="266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G97" s="266"/>
      <c r="AH97" s="266"/>
      <c r="AI97" s="266"/>
      <c r="AJ97" s="266"/>
      <c r="AK97" s="266"/>
      <c r="AL97" s="266"/>
      <c r="AM97" s="266"/>
      <c r="AO97" s="266"/>
      <c r="AP97" s="266"/>
      <c r="AQ97" s="266"/>
      <c r="AR97" s="266"/>
      <c r="AS97" s="266"/>
    </row>
    <row r="98" spans="1:45" s="2" customFormat="1">
      <c r="A98"/>
      <c r="B98"/>
      <c r="C98"/>
      <c r="D98"/>
      <c r="E98"/>
      <c r="F98" s="20"/>
      <c r="N98" s="266"/>
      <c r="O98" s="266"/>
      <c r="P98" s="266"/>
      <c r="Q98" s="266"/>
      <c r="R98" s="266"/>
      <c r="S98" s="266"/>
      <c r="T98" s="266"/>
      <c r="U98" s="266"/>
      <c r="V98" s="266"/>
      <c r="W98" s="266"/>
      <c r="X98" s="266"/>
      <c r="Y98" s="266"/>
      <c r="Z98" s="266"/>
      <c r="AA98" s="266"/>
      <c r="AB98" s="266"/>
      <c r="AG98" s="266"/>
      <c r="AH98" s="266"/>
      <c r="AI98" s="266"/>
      <c r="AJ98" s="266"/>
      <c r="AK98" s="266"/>
      <c r="AL98" s="266"/>
      <c r="AM98" s="266"/>
      <c r="AO98" s="266"/>
      <c r="AP98" s="266"/>
      <c r="AQ98" s="266"/>
      <c r="AR98" s="266"/>
      <c r="AS98" s="266"/>
    </row>
    <row r="99" spans="1:45" s="2" customFormat="1">
      <c r="A99"/>
      <c r="B99"/>
      <c r="C99"/>
      <c r="D99"/>
      <c r="E99"/>
      <c r="F99" s="20"/>
      <c r="N99" s="266"/>
      <c r="O99" s="266"/>
      <c r="P99" s="266"/>
      <c r="Q99" s="266"/>
      <c r="R99" s="266"/>
      <c r="S99" s="266"/>
      <c r="T99" s="266"/>
      <c r="U99" s="266"/>
      <c r="V99" s="266"/>
      <c r="W99" s="266"/>
      <c r="X99" s="266"/>
      <c r="Y99" s="266"/>
      <c r="Z99" s="266"/>
      <c r="AA99" s="266"/>
      <c r="AB99" s="266"/>
      <c r="AG99" s="266"/>
      <c r="AH99" s="266"/>
      <c r="AI99" s="266"/>
      <c r="AJ99" s="266"/>
      <c r="AK99" s="266"/>
      <c r="AL99" s="266"/>
      <c r="AM99" s="266"/>
      <c r="AO99" s="266"/>
      <c r="AP99" s="266"/>
      <c r="AQ99" s="266"/>
      <c r="AR99" s="266"/>
      <c r="AS99" s="266"/>
    </row>
    <row r="100" spans="1:45" s="2" customFormat="1">
      <c r="A100"/>
      <c r="B100"/>
      <c r="C100"/>
      <c r="D100"/>
      <c r="E100"/>
      <c r="F100" s="20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G100" s="266"/>
      <c r="AH100" s="266"/>
      <c r="AI100" s="266"/>
      <c r="AJ100" s="266"/>
      <c r="AK100" s="266"/>
      <c r="AL100" s="266"/>
      <c r="AM100" s="266"/>
      <c r="AO100" s="266"/>
      <c r="AP100" s="266"/>
      <c r="AQ100" s="266"/>
      <c r="AR100" s="266"/>
      <c r="AS100" s="266"/>
    </row>
    <row r="101" spans="1:45" s="2" customFormat="1">
      <c r="A101"/>
      <c r="B101"/>
      <c r="C101"/>
      <c r="D101"/>
      <c r="E101"/>
      <c r="F101" s="20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G101" s="266"/>
      <c r="AH101" s="266"/>
      <c r="AI101" s="266"/>
      <c r="AJ101" s="266"/>
      <c r="AK101" s="266"/>
      <c r="AL101" s="266"/>
      <c r="AM101" s="266"/>
      <c r="AO101" s="266"/>
      <c r="AP101" s="266"/>
      <c r="AQ101" s="266"/>
      <c r="AR101" s="266"/>
      <c r="AS101" s="266"/>
    </row>
    <row r="102" spans="1:45" s="2" customFormat="1">
      <c r="A102"/>
      <c r="B102"/>
      <c r="C102"/>
      <c r="D102"/>
      <c r="E102"/>
      <c r="F102" s="20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G102" s="266"/>
      <c r="AH102" s="266"/>
      <c r="AI102" s="266"/>
      <c r="AJ102" s="266"/>
      <c r="AK102" s="266"/>
      <c r="AL102" s="266"/>
      <c r="AM102" s="266"/>
      <c r="AO102" s="266"/>
      <c r="AP102" s="266"/>
      <c r="AQ102" s="266"/>
      <c r="AR102" s="266"/>
      <c r="AS102" s="266"/>
    </row>
    <row r="103" spans="1:45" s="2" customFormat="1">
      <c r="A103"/>
      <c r="B103"/>
      <c r="C103"/>
      <c r="D103"/>
      <c r="E103"/>
      <c r="F103" s="20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G103" s="266"/>
      <c r="AH103" s="266"/>
      <c r="AI103" s="266"/>
      <c r="AJ103" s="266"/>
      <c r="AK103" s="266"/>
      <c r="AL103" s="266"/>
      <c r="AM103" s="266"/>
      <c r="AO103" s="266"/>
      <c r="AP103" s="266"/>
      <c r="AQ103" s="266"/>
      <c r="AR103" s="266"/>
      <c r="AS103" s="266"/>
    </row>
    <row r="104" spans="1:45" s="2" customFormat="1">
      <c r="A104"/>
      <c r="B104"/>
      <c r="C104"/>
      <c r="D104"/>
      <c r="E104"/>
      <c r="F104" s="20"/>
      <c r="N104" s="266"/>
      <c r="O104" s="266"/>
      <c r="P104" s="266"/>
      <c r="Q104" s="266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G104" s="266"/>
      <c r="AH104" s="266"/>
      <c r="AI104" s="266"/>
      <c r="AJ104" s="266"/>
      <c r="AK104" s="266"/>
      <c r="AL104" s="266"/>
      <c r="AM104" s="266"/>
      <c r="AO104" s="266"/>
      <c r="AP104" s="266"/>
      <c r="AQ104" s="266"/>
      <c r="AR104" s="266"/>
      <c r="AS104" s="266"/>
    </row>
    <row r="105" spans="1:45" s="2" customFormat="1">
      <c r="A105"/>
      <c r="B105"/>
      <c r="C105"/>
      <c r="D105"/>
      <c r="E105"/>
      <c r="F105" s="20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266"/>
      <c r="Y105" s="266"/>
      <c r="Z105" s="266"/>
      <c r="AA105" s="266"/>
      <c r="AB105" s="266"/>
      <c r="AG105" s="266"/>
      <c r="AH105" s="266"/>
      <c r="AI105" s="266"/>
      <c r="AJ105" s="266"/>
      <c r="AK105" s="266"/>
      <c r="AL105" s="266"/>
      <c r="AM105" s="266"/>
      <c r="AO105" s="266"/>
      <c r="AP105" s="266"/>
      <c r="AQ105" s="266"/>
      <c r="AR105" s="266"/>
      <c r="AS105" s="266"/>
    </row>
    <row r="106" spans="1:45" s="2" customFormat="1">
      <c r="A106"/>
      <c r="B106"/>
      <c r="C106"/>
      <c r="D106"/>
      <c r="E106"/>
      <c r="F106" s="20"/>
      <c r="N106" s="266"/>
      <c r="O106" s="266"/>
      <c r="P106" s="266"/>
      <c r="Q106" s="266"/>
      <c r="R106" s="266"/>
      <c r="S106" s="266"/>
      <c r="T106" s="266"/>
      <c r="U106" s="266"/>
      <c r="V106" s="266"/>
      <c r="W106" s="266"/>
      <c r="X106" s="266"/>
      <c r="Y106" s="266"/>
      <c r="Z106" s="266"/>
      <c r="AA106" s="266"/>
      <c r="AB106" s="266"/>
      <c r="AG106" s="266"/>
      <c r="AH106" s="266"/>
      <c r="AI106" s="266"/>
      <c r="AJ106" s="266"/>
      <c r="AK106" s="266"/>
      <c r="AL106" s="266"/>
      <c r="AM106" s="266"/>
      <c r="AO106" s="266"/>
      <c r="AP106" s="266"/>
      <c r="AQ106" s="266"/>
      <c r="AR106" s="266"/>
      <c r="AS106" s="266"/>
    </row>
    <row r="107" spans="1:45" s="2" customFormat="1">
      <c r="A107"/>
      <c r="B107"/>
      <c r="C107"/>
      <c r="D107"/>
      <c r="E107"/>
      <c r="F107" s="20"/>
      <c r="N107" s="266"/>
      <c r="O107" s="266"/>
      <c r="P107" s="266"/>
      <c r="Q107" s="266"/>
      <c r="R107" s="266"/>
      <c r="S107" s="266"/>
      <c r="T107" s="266"/>
      <c r="U107" s="266"/>
      <c r="V107" s="266"/>
      <c r="W107" s="266"/>
      <c r="X107" s="266"/>
      <c r="Y107" s="266"/>
      <c r="Z107" s="266"/>
      <c r="AA107" s="266"/>
      <c r="AB107" s="266"/>
      <c r="AG107" s="266"/>
      <c r="AH107" s="266"/>
      <c r="AI107" s="266"/>
      <c r="AJ107" s="266"/>
      <c r="AK107" s="266"/>
      <c r="AL107" s="266"/>
      <c r="AM107" s="266"/>
      <c r="AO107" s="266"/>
      <c r="AP107" s="266"/>
      <c r="AQ107" s="266"/>
      <c r="AR107" s="266"/>
      <c r="AS107" s="266"/>
    </row>
    <row r="108" spans="1:45" s="2" customFormat="1">
      <c r="A108"/>
      <c r="B108"/>
      <c r="C108"/>
      <c r="D108"/>
      <c r="E108"/>
      <c r="F108" s="20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G108" s="266"/>
      <c r="AH108" s="266"/>
      <c r="AI108" s="266"/>
      <c r="AJ108" s="266"/>
      <c r="AK108" s="266"/>
      <c r="AL108" s="266"/>
      <c r="AM108" s="266"/>
      <c r="AO108" s="266"/>
      <c r="AP108" s="266"/>
      <c r="AQ108" s="266"/>
      <c r="AR108" s="266"/>
      <c r="AS108" s="266"/>
    </row>
    <row r="109" spans="1:45" s="2" customFormat="1">
      <c r="A109"/>
      <c r="B109"/>
      <c r="C109"/>
      <c r="D109"/>
      <c r="E109"/>
      <c r="F109" s="20"/>
      <c r="N109" s="266"/>
      <c r="O109" s="266"/>
      <c r="P109" s="266"/>
      <c r="Q109" s="266"/>
      <c r="R109" s="266"/>
      <c r="S109" s="266"/>
      <c r="T109" s="266"/>
      <c r="U109" s="266"/>
      <c r="V109" s="266"/>
      <c r="W109" s="266"/>
      <c r="X109" s="266"/>
      <c r="Y109" s="266"/>
      <c r="Z109" s="266"/>
      <c r="AA109" s="266"/>
      <c r="AB109" s="266"/>
      <c r="AG109" s="266"/>
      <c r="AH109" s="266"/>
      <c r="AI109" s="266"/>
      <c r="AJ109" s="266"/>
      <c r="AK109" s="266"/>
      <c r="AL109" s="266"/>
      <c r="AM109" s="266"/>
      <c r="AO109" s="266"/>
      <c r="AP109" s="266"/>
      <c r="AQ109" s="266"/>
      <c r="AR109" s="266"/>
      <c r="AS109" s="266"/>
    </row>
    <row r="110" spans="1:45" s="2" customFormat="1">
      <c r="A110"/>
      <c r="B110"/>
      <c r="C110"/>
      <c r="D110"/>
      <c r="E110"/>
      <c r="F110" s="20"/>
      <c r="N110" s="266"/>
      <c r="O110" s="266"/>
      <c r="P110" s="266"/>
      <c r="Q110" s="266"/>
      <c r="R110" s="266"/>
      <c r="S110" s="266"/>
      <c r="T110" s="266"/>
      <c r="U110" s="266"/>
      <c r="V110" s="266"/>
      <c r="W110" s="266"/>
      <c r="X110" s="266"/>
      <c r="Y110" s="266"/>
      <c r="Z110" s="266"/>
      <c r="AA110" s="266"/>
      <c r="AB110" s="266"/>
      <c r="AG110" s="266"/>
      <c r="AH110" s="266"/>
      <c r="AI110" s="266"/>
      <c r="AJ110" s="266"/>
      <c r="AK110" s="266"/>
      <c r="AL110" s="266"/>
      <c r="AM110" s="266"/>
      <c r="AO110" s="266"/>
      <c r="AP110" s="266"/>
      <c r="AQ110" s="266"/>
      <c r="AR110" s="266"/>
      <c r="AS110" s="266"/>
    </row>
    <row r="111" spans="1:45" s="2" customFormat="1">
      <c r="A111"/>
      <c r="B111"/>
      <c r="C111"/>
      <c r="D111"/>
      <c r="E111"/>
      <c r="F111" s="20"/>
      <c r="N111" s="266"/>
      <c r="O111" s="266"/>
      <c r="P111" s="266"/>
      <c r="Q111" s="266"/>
      <c r="R111" s="266"/>
      <c r="S111" s="266"/>
      <c r="T111" s="266"/>
      <c r="U111" s="266"/>
      <c r="V111" s="266"/>
      <c r="W111" s="266"/>
      <c r="X111" s="266"/>
      <c r="Y111" s="266"/>
      <c r="Z111" s="266"/>
      <c r="AA111" s="266"/>
      <c r="AB111" s="266"/>
      <c r="AG111" s="266"/>
      <c r="AH111" s="266"/>
      <c r="AI111" s="266"/>
      <c r="AJ111" s="266"/>
      <c r="AK111" s="266"/>
      <c r="AL111" s="266"/>
      <c r="AM111" s="266"/>
      <c r="AO111" s="266"/>
      <c r="AP111" s="266"/>
      <c r="AQ111" s="266"/>
      <c r="AR111" s="266"/>
      <c r="AS111" s="266"/>
    </row>
    <row r="112" spans="1:45" s="2" customFormat="1">
      <c r="A112"/>
      <c r="B112"/>
      <c r="C112"/>
      <c r="D112"/>
      <c r="E112"/>
      <c r="F112" s="20"/>
      <c r="N112" s="266"/>
      <c r="O112" s="266"/>
      <c r="P112" s="266"/>
      <c r="Q112" s="266"/>
      <c r="R112" s="266"/>
      <c r="S112" s="266"/>
      <c r="T112" s="266"/>
      <c r="U112" s="266"/>
      <c r="V112" s="266"/>
      <c r="W112" s="266"/>
      <c r="X112" s="266"/>
      <c r="Y112" s="266"/>
      <c r="Z112" s="266"/>
      <c r="AA112" s="266"/>
      <c r="AB112" s="266"/>
      <c r="AG112" s="266"/>
      <c r="AH112" s="266"/>
      <c r="AI112" s="266"/>
      <c r="AJ112" s="266"/>
      <c r="AK112" s="266"/>
      <c r="AL112" s="266"/>
      <c r="AM112" s="266"/>
      <c r="AO112" s="266"/>
      <c r="AP112" s="266"/>
      <c r="AQ112" s="266"/>
      <c r="AR112" s="266"/>
      <c r="AS112" s="266"/>
    </row>
    <row r="113" spans="1:45" s="2" customFormat="1">
      <c r="A113"/>
      <c r="B113"/>
      <c r="C113"/>
      <c r="D113"/>
      <c r="E113"/>
      <c r="F113" s="20"/>
      <c r="N113" s="266"/>
      <c r="O113" s="266"/>
      <c r="P113" s="266"/>
      <c r="Q113" s="266"/>
      <c r="R113" s="266"/>
      <c r="S113" s="266"/>
      <c r="T113" s="266"/>
      <c r="U113" s="266"/>
      <c r="V113" s="266"/>
      <c r="W113" s="266"/>
      <c r="X113" s="266"/>
      <c r="Y113" s="266"/>
      <c r="Z113" s="266"/>
      <c r="AA113" s="266"/>
      <c r="AB113" s="266"/>
      <c r="AG113" s="266"/>
      <c r="AH113" s="266"/>
      <c r="AI113" s="266"/>
      <c r="AJ113" s="266"/>
      <c r="AK113" s="266"/>
      <c r="AL113" s="266"/>
      <c r="AM113" s="266"/>
      <c r="AO113" s="266"/>
      <c r="AP113" s="266"/>
      <c r="AQ113" s="266"/>
      <c r="AR113" s="266"/>
      <c r="AS113" s="266"/>
    </row>
    <row r="114" spans="1:45" s="2" customFormat="1">
      <c r="A114"/>
      <c r="B114"/>
      <c r="C114"/>
      <c r="D114"/>
      <c r="E114"/>
      <c r="F114" s="20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G114" s="266"/>
      <c r="AH114" s="266"/>
      <c r="AI114" s="266"/>
      <c r="AJ114" s="266"/>
      <c r="AK114" s="266"/>
      <c r="AL114" s="266"/>
      <c r="AM114" s="266"/>
      <c r="AO114" s="266"/>
      <c r="AP114" s="266"/>
      <c r="AQ114" s="266"/>
      <c r="AR114" s="266"/>
      <c r="AS114" s="266"/>
    </row>
    <row r="115" spans="1:45" s="2" customFormat="1">
      <c r="A115"/>
      <c r="B115"/>
      <c r="C115"/>
      <c r="D115"/>
      <c r="E115"/>
      <c r="F115" s="20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G115" s="266"/>
      <c r="AH115" s="266"/>
      <c r="AI115" s="266"/>
      <c r="AJ115" s="266"/>
      <c r="AK115" s="266"/>
      <c r="AL115" s="266"/>
      <c r="AM115" s="266"/>
      <c r="AO115" s="266"/>
      <c r="AP115" s="266"/>
      <c r="AQ115" s="266"/>
      <c r="AR115" s="266"/>
      <c r="AS115" s="266"/>
    </row>
    <row r="116" spans="1:45" s="2" customFormat="1">
      <c r="A116"/>
      <c r="B116"/>
      <c r="C116"/>
      <c r="D116"/>
      <c r="E116"/>
      <c r="F116" s="20"/>
      <c r="N116" s="266"/>
      <c r="O116" s="266"/>
      <c r="P116" s="266"/>
      <c r="Q116" s="266"/>
      <c r="R116" s="266"/>
      <c r="S116" s="266"/>
      <c r="T116" s="266"/>
      <c r="U116" s="266"/>
      <c r="V116" s="266"/>
      <c r="W116" s="266"/>
      <c r="X116" s="266"/>
      <c r="Y116" s="266"/>
      <c r="Z116" s="266"/>
      <c r="AA116" s="266"/>
      <c r="AB116" s="266"/>
      <c r="AG116" s="266"/>
      <c r="AH116" s="266"/>
      <c r="AI116" s="266"/>
      <c r="AJ116" s="266"/>
      <c r="AK116" s="266"/>
      <c r="AL116" s="266"/>
      <c r="AM116" s="266"/>
      <c r="AO116" s="266"/>
      <c r="AP116" s="266"/>
      <c r="AQ116" s="266"/>
      <c r="AR116" s="266"/>
      <c r="AS116" s="266"/>
    </row>
    <row r="117" spans="1:45" s="2" customFormat="1">
      <c r="A117"/>
      <c r="B117"/>
      <c r="C117"/>
      <c r="D117"/>
      <c r="E117"/>
      <c r="F117" s="20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G117" s="266"/>
      <c r="AH117" s="266"/>
      <c r="AI117" s="266"/>
      <c r="AJ117" s="266"/>
      <c r="AK117" s="266"/>
      <c r="AL117" s="266"/>
      <c r="AM117" s="266"/>
      <c r="AO117" s="266"/>
      <c r="AP117" s="266"/>
      <c r="AQ117" s="266"/>
      <c r="AR117" s="266"/>
      <c r="AS117" s="266"/>
    </row>
    <row r="118" spans="1:45" s="2" customFormat="1">
      <c r="A118"/>
      <c r="B118"/>
      <c r="C118"/>
      <c r="D118"/>
      <c r="E118"/>
      <c r="F118" s="20"/>
      <c r="N118" s="266"/>
      <c r="O118" s="266"/>
      <c r="P118" s="266"/>
      <c r="Q118" s="266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G118" s="266"/>
      <c r="AH118" s="266"/>
      <c r="AI118" s="266"/>
      <c r="AJ118" s="266"/>
      <c r="AK118" s="266"/>
      <c r="AL118" s="266"/>
      <c r="AM118" s="266"/>
      <c r="AO118" s="266"/>
      <c r="AP118" s="266"/>
      <c r="AQ118" s="266"/>
      <c r="AR118" s="266"/>
      <c r="AS118" s="266"/>
    </row>
    <row r="119" spans="1:45" s="2" customFormat="1">
      <c r="A119"/>
      <c r="B119"/>
      <c r="C119"/>
      <c r="D119"/>
      <c r="E119"/>
      <c r="F119" s="20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G119" s="266"/>
      <c r="AH119" s="266"/>
      <c r="AI119" s="266"/>
      <c r="AJ119" s="266"/>
      <c r="AK119" s="266"/>
      <c r="AL119" s="266"/>
      <c r="AM119" s="266"/>
      <c r="AO119" s="266"/>
      <c r="AP119" s="266"/>
      <c r="AQ119" s="266"/>
      <c r="AR119" s="266"/>
      <c r="AS119" s="266"/>
    </row>
    <row r="120" spans="1:45" s="2" customFormat="1">
      <c r="A120"/>
      <c r="B120"/>
      <c r="C120"/>
      <c r="D120"/>
      <c r="E120"/>
      <c r="F120" s="20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  <c r="Y120" s="266"/>
      <c r="Z120" s="266"/>
      <c r="AA120" s="266"/>
      <c r="AB120" s="266"/>
      <c r="AG120" s="266"/>
      <c r="AH120" s="266"/>
      <c r="AI120" s="266"/>
      <c r="AJ120" s="266"/>
      <c r="AK120" s="266"/>
      <c r="AL120" s="266"/>
      <c r="AM120" s="266"/>
      <c r="AO120" s="266"/>
      <c r="AP120" s="266"/>
      <c r="AQ120" s="266"/>
      <c r="AR120" s="266"/>
      <c r="AS120" s="266"/>
    </row>
    <row r="121" spans="1:45" s="2" customFormat="1">
      <c r="A121"/>
      <c r="B121"/>
      <c r="C121"/>
      <c r="D121"/>
      <c r="E121"/>
      <c r="F121" s="20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G121" s="266"/>
      <c r="AH121" s="266"/>
      <c r="AI121" s="266"/>
      <c r="AJ121" s="266"/>
      <c r="AK121" s="266"/>
      <c r="AL121" s="266"/>
      <c r="AM121" s="266"/>
      <c r="AO121" s="266"/>
      <c r="AP121" s="266"/>
      <c r="AQ121" s="266"/>
      <c r="AR121" s="266"/>
      <c r="AS121" s="266"/>
    </row>
    <row r="122" spans="1:45" s="2" customFormat="1">
      <c r="A122"/>
      <c r="B122"/>
      <c r="C122"/>
      <c r="D122"/>
      <c r="E122"/>
      <c r="F122" s="20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G122" s="266"/>
      <c r="AH122" s="266"/>
      <c r="AI122" s="266"/>
      <c r="AJ122" s="266"/>
      <c r="AK122" s="266"/>
      <c r="AL122" s="266"/>
      <c r="AM122" s="266"/>
      <c r="AO122" s="266"/>
      <c r="AP122" s="266"/>
      <c r="AQ122" s="266"/>
      <c r="AR122" s="266"/>
      <c r="AS122" s="266"/>
    </row>
    <row r="123" spans="1:45" s="2" customFormat="1">
      <c r="A123"/>
      <c r="B123"/>
      <c r="C123"/>
      <c r="D123"/>
      <c r="E123"/>
      <c r="F123" s="20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  <c r="Y123" s="266"/>
      <c r="Z123" s="266"/>
      <c r="AA123" s="266"/>
      <c r="AB123" s="266"/>
      <c r="AG123" s="266"/>
      <c r="AH123" s="266"/>
      <c r="AI123" s="266"/>
      <c r="AJ123" s="266"/>
      <c r="AK123" s="266"/>
      <c r="AL123" s="266"/>
      <c r="AM123" s="266"/>
      <c r="AO123" s="266"/>
      <c r="AP123" s="266"/>
      <c r="AQ123" s="266"/>
      <c r="AR123" s="266"/>
      <c r="AS123" s="266"/>
    </row>
    <row r="124" spans="1:45" s="2" customFormat="1">
      <c r="A124"/>
      <c r="B124"/>
      <c r="C124"/>
      <c r="D124"/>
      <c r="E124"/>
      <c r="F124" s="20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  <c r="Y124" s="266"/>
      <c r="Z124" s="266"/>
      <c r="AA124" s="266"/>
      <c r="AB124" s="266"/>
      <c r="AG124" s="266"/>
      <c r="AH124" s="266"/>
      <c r="AI124" s="266"/>
      <c r="AJ124" s="266"/>
      <c r="AK124" s="266"/>
      <c r="AL124" s="266"/>
      <c r="AM124" s="266"/>
      <c r="AO124" s="266"/>
      <c r="AP124" s="266"/>
      <c r="AQ124" s="266"/>
      <c r="AR124" s="266"/>
      <c r="AS124" s="266"/>
    </row>
    <row r="125" spans="1:45" s="2" customFormat="1">
      <c r="A125"/>
      <c r="B125"/>
      <c r="C125"/>
      <c r="D125"/>
      <c r="E125"/>
      <c r="F125" s="20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  <c r="Y125" s="266"/>
      <c r="Z125" s="266"/>
      <c r="AA125" s="266"/>
      <c r="AB125" s="266"/>
      <c r="AG125" s="266"/>
      <c r="AH125" s="266"/>
      <c r="AI125" s="266"/>
      <c r="AJ125" s="266"/>
      <c r="AK125" s="266"/>
      <c r="AL125" s="266"/>
      <c r="AM125" s="266"/>
      <c r="AO125" s="266"/>
      <c r="AP125" s="266"/>
      <c r="AQ125" s="266"/>
      <c r="AR125" s="266"/>
      <c r="AS125" s="266"/>
    </row>
    <row r="126" spans="1:45" s="2" customFormat="1">
      <c r="A126"/>
      <c r="B126"/>
      <c r="C126"/>
      <c r="D126"/>
      <c r="E126"/>
      <c r="F126" s="20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  <c r="Y126" s="266"/>
      <c r="Z126" s="266"/>
      <c r="AA126" s="266"/>
      <c r="AB126" s="266"/>
      <c r="AG126" s="266"/>
      <c r="AH126" s="266"/>
      <c r="AI126" s="266"/>
      <c r="AJ126" s="266"/>
      <c r="AK126" s="266"/>
      <c r="AL126" s="266"/>
      <c r="AM126" s="266"/>
      <c r="AO126" s="266"/>
      <c r="AP126" s="266"/>
      <c r="AQ126" s="266"/>
      <c r="AR126" s="266"/>
      <c r="AS126" s="266"/>
    </row>
    <row r="127" spans="1:45" s="2" customFormat="1">
      <c r="A127"/>
      <c r="B127"/>
      <c r="C127"/>
      <c r="D127"/>
      <c r="E127"/>
      <c r="F127" s="20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  <c r="Y127" s="266"/>
      <c r="Z127" s="266"/>
      <c r="AA127" s="266"/>
      <c r="AB127" s="266"/>
      <c r="AG127" s="266"/>
      <c r="AH127" s="266"/>
      <c r="AI127" s="266"/>
      <c r="AJ127" s="266"/>
      <c r="AK127" s="266"/>
      <c r="AL127" s="266"/>
      <c r="AM127" s="266"/>
      <c r="AO127" s="266"/>
      <c r="AP127" s="266"/>
      <c r="AQ127" s="266"/>
      <c r="AR127" s="266"/>
      <c r="AS127" s="266"/>
    </row>
    <row r="128" spans="1:45" s="2" customFormat="1">
      <c r="A128"/>
      <c r="B128"/>
      <c r="C128"/>
      <c r="D128"/>
      <c r="E128"/>
      <c r="F128" s="20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  <c r="Y128" s="266"/>
      <c r="Z128" s="266"/>
      <c r="AA128" s="266"/>
      <c r="AB128" s="266"/>
      <c r="AG128" s="266"/>
      <c r="AH128" s="266"/>
      <c r="AI128" s="266"/>
      <c r="AJ128" s="266"/>
      <c r="AK128" s="266"/>
      <c r="AL128" s="266"/>
      <c r="AM128" s="266"/>
      <c r="AO128" s="266"/>
      <c r="AP128" s="266"/>
      <c r="AQ128" s="266"/>
      <c r="AR128" s="266"/>
      <c r="AS128" s="266"/>
    </row>
    <row r="129" spans="1:45" s="2" customFormat="1">
      <c r="A129"/>
      <c r="B129"/>
      <c r="C129"/>
      <c r="D129"/>
      <c r="E129"/>
      <c r="F129" s="20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G129" s="266"/>
      <c r="AH129" s="266"/>
      <c r="AI129" s="266"/>
      <c r="AJ129" s="266"/>
      <c r="AK129" s="266"/>
      <c r="AL129" s="266"/>
      <c r="AM129" s="266"/>
      <c r="AO129" s="266"/>
      <c r="AP129" s="266"/>
      <c r="AQ129" s="266"/>
      <c r="AR129" s="266"/>
      <c r="AS129" s="266"/>
    </row>
    <row r="130" spans="1:45" s="2" customFormat="1">
      <c r="A130"/>
      <c r="B130"/>
      <c r="C130"/>
      <c r="D130"/>
      <c r="E130"/>
      <c r="F130" s="20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G130" s="266"/>
      <c r="AH130" s="266"/>
      <c r="AI130" s="266"/>
      <c r="AJ130" s="266"/>
      <c r="AK130" s="266"/>
      <c r="AL130" s="266"/>
      <c r="AM130" s="266"/>
      <c r="AO130" s="266"/>
      <c r="AP130" s="266"/>
      <c r="AQ130" s="266"/>
      <c r="AR130" s="266"/>
      <c r="AS130" s="266"/>
    </row>
    <row r="131" spans="1:45" s="2" customFormat="1">
      <c r="A131"/>
      <c r="B131"/>
      <c r="C131"/>
      <c r="D131"/>
      <c r="E131"/>
      <c r="F131" s="20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G131" s="266"/>
      <c r="AH131" s="266"/>
      <c r="AI131" s="266"/>
      <c r="AJ131" s="266"/>
      <c r="AK131" s="266"/>
      <c r="AL131" s="266"/>
      <c r="AM131" s="266"/>
      <c r="AO131" s="266"/>
      <c r="AP131" s="266"/>
      <c r="AQ131" s="266"/>
      <c r="AR131" s="266"/>
      <c r="AS131" s="266"/>
    </row>
    <row r="132" spans="1:45" s="2" customFormat="1">
      <c r="A132"/>
      <c r="B132"/>
      <c r="C132"/>
      <c r="D132"/>
      <c r="E132"/>
      <c r="F132" s="20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  <c r="Y132" s="266"/>
      <c r="Z132" s="266"/>
      <c r="AA132" s="266"/>
      <c r="AB132" s="266"/>
      <c r="AG132" s="266"/>
      <c r="AH132" s="266"/>
      <c r="AI132" s="266"/>
      <c r="AJ132" s="266"/>
      <c r="AK132" s="266"/>
      <c r="AL132" s="266"/>
      <c r="AM132" s="266"/>
      <c r="AO132" s="266"/>
      <c r="AP132" s="266"/>
      <c r="AQ132" s="266"/>
      <c r="AR132" s="266"/>
      <c r="AS132" s="266"/>
    </row>
    <row r="133" spans="1:45" s="2" customFormat="1">
      <c r="A133"/>
      <c r="B133"/>
      <c r="C133"/>
      <c r="D133"/>
      <c r="E133"/>
      <c r="F133" s="20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  <c r="Y133" s="266"/>
      <c r="Z133" s="266"/>
      <c r="AA133" s="266"/>
      <c r="AB133" s="266"/>
      <c r="AG133" s="266"/>
      <c r="AH133" s="266"/>
      <c r="AI133" s="266"/>
      <c r="AJ133" s="266"/>
      <c r="AK133" s="266"/>
      <c r="AL133" s="266"/>
      <c r="AM133" s="266"/>
      <c r="AO133" s="266"/>
      <c r="AP133" s="266"/>
      <c r="AQ133" s="266"/>
      <c r="AR133" s="266"/>
      <c r="AS133" s="266"/>
    </row>
    <row r="134" spans="1:45" s="2" customFormat="1">
      <c r="A134"/>
      <c r="B134"/>
      <c r="C134"/>
      <c r="D134"/>
      <c r="E134"/>
      <c r="F134" s="20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  <c r="Y134" s="266"/>
      <c r="Z134" s="266"/>
      <c r="AA134" s="266"/>
      <c r="AB134" s="266"/>
      <c r="AG134" s="266"/>
      <c r="AH134" s="266"/>
      <c r="AI134" s="266"/>
      <c r="AJ134" s="266"/>
      <c r="AK134" s="266"/>
      <c r="AL134" s="266"/>
      <c r="AM134" s="266"/>
      <c r="AO134" s="266"/>
      <c r="AP134" s="266"/>
      <c r="AQ134" s="266"/>
      <c r="AR134" s="266"/>
      <c r="AS134" s="266"/>
    </row>
    <row r="135" spans="1:45" s="2" customFormat="1">
      <c r="A135"/>
      <c r="B135"/>
      <c r="C135"/>
      <c r="D135"/>
      <c r="E135"/>
      <c r="F135" s="20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  <c r="Y135" s="266"/>
      <c r="Z135" s="266"/>
      <c r="AA135" s="266"/>
      <c r="AB135" s="266"/>
      <c r="AG135" s="266"/>
      <c r="AH135" s="266"/>
      <c r="AI135" s="266"/>
      <c r="AJ135" s="266"/>
      <c r="AK135" s="266"/>
      <c r="AL135" s="266"/>
      <c r="AM135" s="266"/>
      <c r="AO135" s="266"/>
      <c r="AP135" s="266"/>
      <c r="AQ135" s="266"/>
      <c r="AR135" s="266"/>
      <c r="AS135" s="266"/>
    </row>
    <row r="136" spans="1:45" s="2" customFormat="1">
      <c r="A136"/>
      <c r="B136"/>
      <c r="C136"/>
      <c r="D136"/>
      <c r="E136"/>
      <c r="F136" s="20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G136" s="266"/>
      <c r="AH136" s="266"/>
      <c r="AI136" s="266"/>
      <c r="AJ136" s="266"/>
      <c r="AK136" s="266"/>
      <c r="AL136" s="266"/>
      <c r="AM136" s="266"/>
      <c r="AO136" s="266"/>
      <c r="AP136" s="266"/>
      <c r="AQ136" s="266"/>
      <c r="AR136" s="266"/>
      <c r="AS136" s="266"/>
    </row>
    <row r="137" spans="1:45" s="2" customFormat="1">
      <c r="A137"/>
      <c r="B137"/>
      <c r="C137"/>
      <c r="D137"/>
      <c r="E137"/>
      <c r="F137" s="20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  <c r="Y137" s="266"/>
      <c r="Z137" s="266"/>
      <c r="AA137" s="266"/>
      <c r="AB137" s="266"/>
      <c r="AG137" s="266"/>
      <c r="AH137" s="266"/>
      <c r="AI137" s="266"/>
      <c r="AJ137" s="266"/>
      <c r="AK137" s="266"/>
      <c r="AL137" s="266"/>
      <c r="AM137" s="266"/>
      <c r="AO137" s="266"/>
      <c r="AP137" s="266"/>
      <c r="AQ137" s="266"/>
      <c r="AR137" s="266"/>
      <c r="AS137" s="266"/>
    </row>
    <row r="138" spans="1:45" s="2" customFormat="1">
      <c r="A138"/>
      <c r="B138"/>
      <c r="C138"/>
      <c r="D138"/>
      <c r="E138"/>
      <c r="F138" s="20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  <c r="Y138" s="266"/>
      <c r="Z138" s="266"/>
      <c r="AA138" s="266"/>
      <c r="AB138" s="266"/>
      <c r="AG138" s="266"/>
      <c r="AH138" s="266"/>
      <c r="AI138" s="266"/>
      <c r="AJ138" s="266"/>
      <c r="AK138" s="266"/>
      <c r="AL138" s="266"/>
      <c r="AM138" s="266"/>
      <c r="AO138" s="266"/>
      <c r="AP138" s="266"/>
      <c r="AQ138" s="266"/>
      <c r="AR138" s="266"/>
      <c r="AS138" s="266"/>
    </row>
    <row r="139" spans="1:45" s="2" customFormat="1">
      <c r="A139"/>
      <c r="B139"/>
      <c r="C139"/>
      <c r="D139"/>
      <c r="E139"/>
      <c r="F139" s="20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G139" s="266"/>
      <c r="AH139" s="266"/>
      <c r="AI139" s="266"/>
      <c r="AJ139" s="266"/>
      <c r="AK139" s="266"/>
      <c r="AL139" s="266"/>
      <c r="AM139" s="266"/>
      <c r="AO139" s="266"/>
      <c r="AP139" s="266"/>
      <c r="AQ139" s="266"/>
      <c r="AR139" s="266"/>
      <c r="AS139" s="266"/>
    </row>
    <row r="140" spans="1:45" s="2" customFormat="1">
      <c r="A140"/>
      <c r="B140"/>
      <c r="C140"/>
      <c r="D140"/>
      <c r="E140"/>
      <c r="F140" s="20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  <c r="Y140" s="266"/>
      <c r="Z140" s="266"/>
      <c r="AA140" s="266"/>
      <c r="AB140" s="266"/>
      <c r="AG140" s="266"/>
      <c r="AH140" s="266"/>
      <c r="AI140" s="266"/>
      <c r="AJ140" s="266"/>
      <c r="AK140" s="266"/>
      <c r="AL140" s="266"/>
      <c r="AM140" s="266"/>
      <c r="AO140" s="266"/>
      <c r="AP140" s="266"/>
      <c r="AQ140" s="266"/>
      <c r="AR140" s="266"/>
      <c r="AS140" s="266"/>
    </row>
    <row r="141" spans="1:45" s="2" customFormat="1">
      <c r="A141"/>
      <c r="B141"/>
      <c r="C141"/>
      <c r="D141"/>
      <c r="E141"/>
      <c r="F141" s="20"/>
      <c r="N141" s="266"/>
      <c r="O141" s="266"/>
      <c r="P141" s="266"/>
      <c r="Q141" s="266"/>
      <c r="R141" s="266"/>
      <c r="S141" s="266"/>
      <c r="T141" s="266"/>
      <c r="U141" s="266"/>
      <c r="V141" s="266"/>
      <c r="W141" s="266"/>
      <c r="X141" s="266"/>
      <c r="Y141" s="266"/>
      <c r="Z141" s="266"/>
      <c r="AA141" s="266"/>
      <c r="AB141" s="266"/>
      <c r="AG141" s="266"/>
      <c r="AH141" s="266"/>
      <c r="AI141" s="266"/>
      <c r="AJ141" s="266"/>
      <c r="AK141" s="266"/>
      <c r="AL141" s="266"/>
      <c r="AM141" s="266"/>
      <c r="AO141" s="266"/>
      <c r="AP141" s="266"/>
      <c r="AQ141" s="266"/>
      <c r="AR141" s="266"/>
      <c r="AS141" s="266"/>
    </row>
    <row r="142" spans="1:45" s="2" customFormat="1">
      <c r="A142"/>
      <c r="B142"/>
      <c r="C142"/>
      <c r="D142"/>
      <c r="E142"/>
      <c r="F142" s="20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  <c r="Y142" s="266"/>
      <c r="Z142" s="266"/>
      <c r="AA142" s="266"/>
      <c r="AB142" s="266"/>
      <c r="AG142" s="266"/>
      <c r="AH142" s="266"/>
      <c r="AI142" s="266"/>
      <c r="AJ142" s="266"/>
      <c r="AK142" s="266"/>
      <c r="AL142" s="266"/>
      <c r="AM142" s="266"/>
      <c r="AO142" s="266"/>
      <c r="AP142" s="266"/>
      <c r="AQ142" s="266"/>
      <c r="AR142" s="266"/>
      <c r="AS142" s="266"/>
    </row>
    <row r="143" spans="1:45" s="2" customFormat="1">
      <c r="A143"/>
      <c r="B143"/>
      <c r="C143"/>
      <c r="D143"/>
      <c r="E143"/>
      <c r="F143" s="20"/>
      <c r="N143" s="266"/>
      <c r="O143" s="266"/>
      <c r="P143" s="266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G143" s="266"/>
      <c r="AH143" s="266"/>
      <c r="AI143" s="266"/>
      <c r="AJ143" s="266"/>
      <c r="AK143" s="266"/>
      <c r="AL143" s="266"/>
      <c r="AM143" s="266"/>
      <c r="AO143" s="266"/>
      <c r="AP143" s="266"/>
      <c r="AQ143" s="266"/>
      <c r="AR143" s="266"/>
      <c r="AS143" s="266"/>
    </row>
    <row r="144" spans="1:45" s="2" customFormat="1">
      <c r="A144"/>
      <c r="B144"/>
      <c r="C144"/>
      <c r="D144"/>
      <c r="E144"/>
      <c r="F144" s="20"/>
      <c r="N144" s="266"/>
      <c r="O144" s="266"/>
      <c r="P144" s="266"/>
      <c r="Q144" s="266"/>
      <c r="R144" s="266"/>
      <c r="S144" s="266"/>
      <c r="T144" s="266"/>
      <c r="U144" s="266"/>
      <c r="V144" s="266"/>
      <c r="W144" s="266"/>
      <c r="X144" s="266"/>
      <c r="Y144" s="266"/>
      <c r="Z144" s="266"/>
      <c r="AA144" s="266"/>
      <c r="AB144" s="266"/>
      <c r="AG144" s="266"/>
      <c r="AH144" s="266"/>
      <c r="AI144" s="266"/>
      <c r="AJ144" s="266"/>
      <c r="AK144" s="266"/>
      <c r="AL144" s="266"/>
      <c r="AM144" s="266"/>
      <c r="AO144" s="266"/>
      <c r="AP144" s="266"/>
      <c r="AQ144" s="266"/>
      <c r="AR144" s="266"/>
      <c r="AS144" s="266"/>
    </row>
    <row r="145" spans="1:45" s="2" customFormat="1">
      <c r="A145"/>
      <c r="B145"/>
      <c r="C145"/>
      <c r="D145"/>
      <c r="E145"/>
      <c r="F145" s="20"/>
      <c r="N145" s="266"/>
      <c r="O145" s="266"/>
      <c r="P145" s="266"/>
      <c r="Q145" s="266"/>
      <c r="R145" s="266"/>
      <c r="S145" s="266"/>
      <c r="T145" s="266"/>
      <c r="U145" s="266"/>
      <c r="V145" s="266"/>
      <c r="W145" s="266"/>
      <c r="X145" s="266"/>
      <c r="Y145" s="266"/>
      <c r="Z145" s="266"/>
      <c r="AA145" s="266"/>
      <c r="AB145" s="266"/>
      <c r="AG145" s="266"/>
      <c r="AH145" s="266"/>
      <c r="AI145" s="266"/>
      <c r="AJ145" s="266"/>
      <c r="AK145" s="266"/>
      <c r="AL145" s="266"/>
      <c r="AM145" s="266"/>
      <c r="AO145" s="266"/>
      <c r="AP145" s="266"/>
      <c r="AQ145" s="266"/>
      <c r="AR145" s="266"/>
      <c r="AS145" s="266"/>
    </row>
    <row r="146" spans="1:45" s="2" customFormat="1">
      <c r="A146"/>
      <c r="B146"/>
      <c r="C146"/>
      <c r="D146"/>
      <c r="E146"/>
      <c r="F146" s="20"/>
      <c r="N146" s="266"/>
      <c r="O146" s="266"/>
      <c r="P146" s="266"/>
      <c r="Q146" s="266"/>
      <c r="R146" s="266"/>
      <c r="S146" s="266"/>
      <c r="T146" s="266"/>
      <c r="U146" s="266"/>
      <c r="V146" s="266"/>
      <c r="W146" s="266"/>
      <c r="X146" s="266"/>
      <c r="Y146" s="266"/>
      <c r="Z146" s="266"/>
      <c r="AA146" s="266"/>
      <c r="AB146" s="266"/>
      <c r="AG146" s="266"/>
      <c r="AH146" s="266"/>
      <c r="AI146" s="266"/>
      <c r="AJ146" s="266"/>
      <c r="AK146" s="266"/>
      <c r="AL146" s="266"/>
      <c r="AM146" s="266"/>
      <c r="AO146" s="266"/>
      <c r="AP146" s="266"/>
      <c r="AQ146" s="266"/>
      <c r="AR146" s="266"/>
      <c r="AS146" s="266"/>
    </row>
    <row r="147" spans="1:45" s="2" customFormat="1">
      <c r="A147"/>
      <c r="B147"/>
      <c r="C147"/>
      <c r="D147"/>
      <c r="E147"/>
      <c r="F147" s="20"/>
      <c r="N147" s="266"/>
      <c r="O147" s="266"/>
      <c r="P147" s="266"/>
      <c r="Q147" s="266"/>
      <c r="R147" s="266"/>
      <c r="S147" s="266"/>
      <c r="T147" s="266"/>
      <c r="U147" s="266"/>
      <c r="V147" s="266"/>
      <c r="W147" s="266"/>
      <c r="X147" s="266"/>
      <c r="Y147" s="266"/>
      <c r="Z147" s="266"/>
      <c r="AA147" s="266"/>
      <c r="AB147" s="266"/>
      <c r="AG147" s="266"/>
      <c r="AH147" s="266"/>
      <c r="AI147" s="266"/>
      <c r="AJ147" s="266"/>
      <c r="AK147" s="266"/>
      <c r="AL147" s="266"/>
      <c r="AM147" s="266"/>
      <c r="AO147" s="266"/>
      <c r="AP147" s="266"/>
      <c r="AQ147" s="266"/>
      <c r="AR147" s="266"/>
      <c r="AS147" s="266"/>
    </row>
    <row r="148" spans="1:45" s="2" customFormat="1">
      <c r="A148"/>
      <c r="B148"/>
      <c r="C148"/>
      <c r="D148"/>
      <c r="E148"/>
      <c r="F148" s="20"/>
      <c r="N148" s="266"/>
      <c r="O148" s="266"/>
      <c r="P148" s="266"/>
      <c r="Q148" s="266"/>
      <c r="R148" s="266"/>
      <c r="S148" s="266"/>
      <c r="T148" s="266"/>
      <c r="U148" s="266"/>
      <c r="V148" s="266"/>
      <c r="W148" s="266"/>
      <c r="X148" s="266"/>
      <c r="Y148" s="266"/>
      <c r="Z148" s="266"/>
      <c r="AA148" s="266"/>
      <c r="AB148" s="266"/>
      <c r="AG148" s="266"/>
      <c r="AH148" s="266"/>
      <c r="AI148" s="266"/>
      <c r="AJ148" s="266"/>
      <c r="AK148" s="266"/>
      <c r="AL148" s="266"/>
      <c r="AM148" s="266"/>
      <c r="AO148" s="266"/>
      <c r="AP148" s="266"/>
      <c r="AQ148" s="266"/>
      <c r="AR148" s="266"/>
      <c r="AS148" s="266"/>
    </row>
    <row r="149" spans="1:45">
      <c r="W149" s="265"/>
      <c r="X149" s="265"/>
      <c r="Y149" s="265"/>
      <c r="Z149" s="265"/>
      <c r="AA149" s="265"/>
      <c r="AB149" s="265"/>
    </row>
    <row r="150" spans="1:45">
      <c r="W150" s="265"/>
      <c r="X150" s="265"/>
      <c r="Y150" s="265"/>
      <c r="Z150" s="265"/>
      <c r="AA150" s="265"/>
      <c r="AB150" s="265"/>
    </row>
    <row r="151" spans="1:45">
      <c r="W151" s="265"/>
      <c r="X151" s="265"/>
      <c r="Y151" s="265"/>
      <c r="Z151" s="265"/>
      <c r="AA151" s="265"/>
      <c r="AB151" s="265"/>
    </row>
    <row r="152" spans="1:45">
      <c r="W152" s="265"/>
      <c r="X152" s="265"/>
      <c r="Y152" s="265"/>
      <c r="Z152" s="265"/>
      <c r="AA152" s="265"/>
      <c r="AB152" s="265"/>
    </row>
    <row r="153" spans="1:45">
      <c r="W153" s="265"/>
      <c r="X153" s="265"/>
      <c r="Y153" s="265"/>
      <c r="Z153" s="265"/>
      <c r="AA153" s="265"/>
      <c r="AB153" s="265"/>
    </row>
    <row r="154" spans="1:45">
      <c r="W154" s="265"/>
      <c r="X154" s="265"/>
      <c r="Y154" s="265"/>
      <c r="Z154" s="265"/>
      <c r="AA154" s="265"/>
      <c r="AB154" s="265"/>
    </row>
    <row r="155" spans="1:45">
      <c r="W155" s="265"/>
      <c r="X155" s="265"/>
      <c r="Y155" s="265"/>
      <c r="Z155" s="265"/>
      <c r="AA155" s="265"/>
      <c r="AB155" s="265"/>
    </row>
    <row r="156" spans="1:45">
      <c r="W156" s="265"/>
      <c r="X156" s="265"/>
      <c r="Y156" s="265"/>
      <c r="Z156" s="265"/>
      <c r="AA156" s="265"/>
      <c r="AB156" s="265"/>
    </row>
    <row r="157" spans="1:45">
      <c r="W157" s="265"/>
      <c r="X157" s="265"/>
      <c r="Y157" s="265"/>
      <c r="Z157" s="265"/>
      <c r="AA157" s="265"/>
      <c r="AB157" s="265"/>
    </row>
    <row r="158" spans="1:45">
      <c r="W158" s="265"/>
      <c r="X158" s="265"/>
      <c r="Y158" s="265"/>
      <c r="Z158" s="265"/>
      <c r="AA158" s="265"/>
      <c r="AB158" s="265"/>
    </row>
    <row r="159" spans="1:45">
      <c r="W159" s="265"/>
      <c r="X159" s="265"/>
      <c r="Y159" s="265"/>
      <c r="Z159" s="265"/>
      <c r="AA159" s="265"/>
      <c r="AB159" s="265"/>
    </row>
    <row r="160" spans="1:45">
      <c r="W160" s="265"/>
      <c r="X160" s="265"/>
      <c r="Y160" s="265"/>
      <c r="Z160" s="265"/>
      <c r="AA160" s="265"/>
      <c r="AB160" s="265"/>
    </row>
    <row r="161" spans="23:28">
      <c r="W161" s="265"/>
      <c r="X161" s="265"/>
      <c r="Y161" s="265"/>
      <c r="Z161" s="265"/>
      <c r="AA161" s="265"/>
      <c r="AB161" s="265"/>
    </row>
    <row r="162" spans="23:28">
      <c r="W162" s="265"/>
      <c r="X162" s="265"/>
      <c r="Y162" s="265"/>
      <c r="Z162" s="265"/>
      <c r="AA162" s="265"/>
      <c r="AB162" s="265"/>
    </row>
    <row r="163" spans="23:28">
      <c r="W163" s="265"/>
      <c r="X163" s="265"/>
      <c r="Y163" s="265"/>
      <c r="Z163" s="265"/>
      <c r="AA163" s="265"/>
      <c r="AB163" s="265"/>
    </row>
    <row r="164" spans="23:28">
      <c r="W164" s="265"/>
      <c r="X164" s="265"/>
      <c r="Y164" s="265"/>
      <c r="Z164" s="265"/>
      <c r="AA164" s="265"/>
      <c r="AB164" s="265"/>
    </row>
    <row r="165" spans="23:28">
      <c r="W165" s="265"/>
      <c r="X165" s="265"/>
      <c r="Y165" s="265"/>
      <c r="Z165" s="265"/>
      <c r="AA165" s="265"/>
      <c r="AB165" s="265"/>
    </row>
  </sheetData>
  <conditionalFormatting sqref="H2">
    <cfRule type="containsText" dxfId="0" priority="1" operator="containsText" text="TRUE">
      <formula>NOT(ISERROR(SEARCH("TRUE",H2)))</formula>
    </cfRule>
  </conditionalFormatting>
  <pageMargins left="0.43307086614173229" right="0.23622047244094488" top="0.55118110236220474" bottom="0.55118110236220474" header="0.31496062992125984" footer="0.31496062992125984"/>
  <pageSetup paperSize="9" scale="2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F3C1E-6DA6-4C9C-9A5A-AB0B8A38B5D9}">
  <sheetPr codeName="Sheet25">
    <pageSetUpPr fitToPage="1"/>
  </sheetPr>
  <dimension ref="A1:XDO148"/>
  <sheetViews>
    <sheetView showGridLines="0" zoomScale="70" zoomScaleNormal="70" workbookViewId="0">
      <pane xSplit="6" ySplit="12" topLeftCell="G13" activePane="bottomRight" state="frozen"/>
      <selection activeCell="D64" sqref="D64"/>
      <selection pane="topRight" activeCell="D64" sqref="D64"/>
      <selection pane="bottomLeft" activeCell="D64" sqref="D64"/>
      <selection pane="bottomRight" activeCell="D2" sqref="D2"/>
    </sheetView>
  </sheetViews>
  <sheetFormatPr defaultRowHeight="12.75"/>
  <cols>
    <col min="1" max="1" width="3.140625" style="265" customWidth="1"/>
    <col min="2" max="2" width="3.28515625" style="265" customWidth="1"/>
    <col min="3" max="3" width="2.28515625" style="265" customWidth="1"/>
    <col min="4" max="4" width="37.7109375" style="265" customWidth="1"/>
    <col min="5" max="5" width="13.140625" style="265" customWidth="1"/>
    <col min="6" max="6" width="3.85546875" style="265" customWidth="1"/>
    <col min="7" max="7" width="3.5703125" style="265" customWidth="1"/>
    <col min="8" max="8" width="12" bestFit="1" customWidth="1"/>
    <col min="9" max="9" width="11.5703125" customWidth="1"/>
    <col min="10" max="14" width="11.5703125" style="265" customWidth="1"/>
    <col min="15" max="15" width="3.5703125" customWidth="1"/>
    <col min="16" max="16" width="12.5703125" customWidth="1"/>
    <col min="17" max="17" width="3.5703125" style="265" customWidth="1"/>
    <col min="18" max="16384" width="9.140625" style="265"/>
  </cols>
  <sheetData>
    <row r="1" spans="1:2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</row>
    <row r="2" spans="1:20" ht="17.25" customHeight="1">
      <c r="A2" s="187" t="s">
        <v>35</v>
      </c>
      <c r="B2" s="186"/>
      <c r="C2" s="186"/>
      <c r="D2" s="187" t="s">
        <v>201</v>
      </c>
      <c r="E2" s="187" t="str">
        <f>IF(E77, "", E77)</f>
        <v/>
      </c>
      <c r="F2" s="187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</row>
    <row r="3" spans="1:20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S3" s="351" t="b">
        <f ca="1">AND(E77, H77:N77,P77)</f>
        <v>1</v>
      </c>
    </row>
    <row r="4" spans="1:20" ht="15">
      <c r="A4" s="269"/>
      <c r="B4" s="4"/>
      <c r="C4" s="4"/>
      <c r="D4" s="4"/>
      <c r="F4" s="14"/>
    </row>
    <row r="5" spans="1:20" ht="15">
      <c r="A5" s="269"/>
      <c r="B5" s="4"/>
      <c r="C5" s="4"/>
      <c r="D5" s="4"/>
    </row>
    <row r="6" spans="1:20" ht="15">
      <c r="A6" s="269"/>
      <c r="B6" s="4"/>
      <c r="C6" s="4"/>
      <c r="D6" s="4"/>
    </row>
    <row r="7" spans="1:20" ht="15">
      <c r="A7" s="269"/>
      <c r="B7" s="4"/>
      <c r="C7" s="4"/>
      <c r="D7" s="4"/>
    </row>
    <row r="8" spans="1:20" ht="15">
      <c r="A8" s="267"/>
      <c r="B8" s="4"/>
      <c r="C8" s="4"/>
      <c r="D8" s="32"/>
    </row>
    <row r="9" spans="1:20" ht="15">
      <c r="A9" s="267"/>
      <c r="B9" s="4"/>
      <c r="C9" s="4"/>
      <c r="D9" s="32"/>
      <c r="H9" s="30"/>
    </row>
    <row r="10" spans="1:20" ht="15">
      <c r="A10" s="269"/>
      <c r="B10" s="4"/>
      <c r="C10" s="4"/>
      <c r="D10" s="4"/>
      <c r="H10" s="124"/>
      <c r="I10" s="124"/>
      <c r="J10" s="124"/>
      <c r="K10" s="124"/>
      <c r="L10" s="124"/>
      <c r="M10" s="124"/>
      <c r="N10" s="124"/>
    </row>
    <row r="11" spans="1:20">
      <c r="B11" s="114"/>
      <c r="C11" s="114"/>
      <c r="D11" s="114"/>
      <c r="E11" s="114"/>
      <c r="H11" s="116">
        <f>Tot_cost!H11</f>
        <v>2019</v>
      </c>
      <c r="I11" s="116">
        <f t="shared" ref="I11:N11" si="0">H11+1</f>
        <v>2020</v>
      </c>
      <c r="J11" s="116">
        <f t="shared" si="0"/>
        <v>2021</v>
      </c>
      <c r="K11" s="116">
        <f t="shared" si="0"/>
        <v>2022</v>
      </c>
      <c r="L11" s="116">
        <f t="shared" si="0"/>
        <v>2023</v>
      </c>
      <c r="M11" s="116">
        <f t="shared" si="0"/>
        <v>2024</v>
      </c>
      <c r="N11" s="116">
        <f t="shared" si="0"/>
        <v>2025</v>
      </c>
      <c r="P11" s="114" t="s">
        <v>0</v>
      </c>
    </row>
    <row r="12" spans="1:20" s="8" customFormat="1" ht="15.75">
      <c r="A12" s="6"/>
      <c r="B12" s="85"/>
      <c r="C12" s="85"/>
      <c r="D12" s="85"/>
      <c r="E12" s="85"/>
      <c r="F12" s="6"/>
      <c r="H12" s="108" t="s">
        <v>52</v>
      </c>
      <c r="I12" s="108" t="s">
        <v>52</v>
      </c>
      <c r="J12" s="108" t="s">
        <v>52</v>
      </c>
      <c r="K12" s="108" t="s">
        <v>52</v>
      </c>
      <c r="L12" s="108" t="s">
        <v>52</v>
      </c>
      <c r="M12" s="108" t="s">
        <v>52</v>
      </c>
      <c r="N12" s="108" t="s">
        <v>52</v>
      </c>
      <c r="P12" s="108" t="s">
        <v>52</v>
      </c>
    </row>
    <row r="13" spans="1:20" s="8" customFormat="1" ht="15.75">
      <c r="A13" s="6"/>
      <c r="B13" s="265"/>
      <c r="C13" s="265"/>
      <c r="D13" s="11"/>
      <c r="E13" s="265" t="str">
        <f>IF(ISBLANK(D13), "", INDEX(Asset_groups!$F$7:$F$70, MATCH(D13, Asset_groups!$D$7:$D$70,0))="capex")</f>
        <v/>
      </c>
      <c r="F13" s="12"/>
      <c r="G13" s="47"/>
      <c r="H13" s="110"/>
      <c r="I13" s="110"/>
      <c r="J13" s="110"/>
      <c r="K13" s="110"/>
      <c r="L13" s="110"/>
      <c r="M13" s="110"/>
      <c r="N13" s="110"/>
      <c r="O13" s="47"/>
      <c r="P13" s="110"/>
      <c r="Q13" s="47"/>
      <c r="R13" s="265"/>
      <c r="S13" s="265"/>
      <c r="T13" s="265"/>
    </row>
    <row r="14" spans="1:20" ht="15">
      <c r="B14" s="9" t="s">
        <v>172</v>
      </c>
      <c r="C14" s="9"/>
      <c r="D14" s="9"/>
      <c r="E14" s="9"/>
      <c r="F14" s="9"/>
      <c r="G14" s="9"/>
      <c r="H14" s="109"/>
      <c r="I14" s="109"/>
      <c r="J14" s="109"/>
      <c r="K14" s="109"/>
      <c r="L14" s="109"/>
      <c r="M14" s="109"/>
      <c r="N14" s="109"/>
      <c r="O14" s="9"/>
      <c r="P14" s="109"/>
      <c r="Q14" s="9"/>
    </row>
    <row r="15" spans="1:20">
      <c r="B15" s="220" t="str">
        <f>B14</f>
        <v>Design &amp; Procurement</v>
      </c>
      <c r="D15" s="11" t="s">
        <v>172</v>
      </c>
      <c r="F15" s="12"/>
      <c r="G15" s="131"/>
      <c r="H15" s="287">
        <f ca="1">SUMIF(Tot_cost!$AF$11:$AS$11,H$11, Tot_cost!$AF15:$AS15)</f>
        <v>5836773.6337312758</v>
      </c>
      <c r="I15" s="287">
        <f ca="1">SUMIF(Tot_cost!$AF$11:$AS$11,I$11, Tot_cost!$AF15:$AS15)</f>
        <v>6342417.2138799028</v>
      </c>
      <c r="J15" s="287">
        <f>SUMIF(Tot_cost!$AF$11:$AS$11,J$11, Tot_cost!$AF15:$AS15)</f>
        <v>0</v>
      </c>
      <c r="K15" s="287">
        <f>SUMIF(Tot_cost!$AF$11:$AS$11,K$11, Tot_cost!$AF15:$AS15)</f>
        <v>0</v>
      </c>
      <c r="L15" s="287">
        <f>SUMIF(Tot_cost!$AF$11:$AS$11,L$11, Tot_cost!$AF15:$AS15)</f>
        <v>0</v>
      </c>
      <c r="M15" s="287">
        <f>SUMIF(Tot_cost!$AF$11:$AS$11,M$11, Tot_cost!$AF15:$AS15)</f>
        <v>0</v>
      </c>
      <c r="N15" s="287">
        <f>SUMIF(Tot_cost!$AF$11:$AS$11,N$11, Tot_cost!$AF15:$AS15)</f>
        <v>0</v>
      </c>
      <c r="O15" s="131"/>
      <c r="P15" s="287">
        <f ca="1">SUM(H15:N15)</f>
        <v>12179190.847611178</v>
      </c>
    </row>
    <row r="16" spans="1:20">
      <c r="D16" s="11"/>
      <c r="F16" s="12"/>
      <c r="G16" s="47"/>
      <c r="H16" s="110"/>
      <c r="I16" s="110"/>
      <c r="J16" s="110"/>
      <c r="K16" s="110"/>
      <c r="L16" s="110"/>
      <c r="M16" s="110"/>
      <c r="N16" s="110"/>
      <c r="O16" s="47"/>
      <c r="P16" s="110"/>
      <c r="Q16" s="47"/>
    </row>
    <row r="17" spans="2:25" ht="15">
      <c r="B17" s="9" t="s">
        <v>48</v>
      </c>
      <c r="F17" s="12"/>
      <c r="H17" s="110"/>
      <c r="I17" s="110"/>
      <c r="J17" s="110"/>
      <c r="K17" s="110"/>
      <c r="L17" s="110"/>
      <c r="M17" s="110"/>
      <c r="N17" s="110"/>
      <c r="O17" s="265"/>
      <c r="P17" s="110"/>
    </row>
    <row r="18" spans="2:25">
      <c r="B18" s="220" t="str">
        <f t="shared" ref="B18:B38" si="1">B17</f>
        <v>Feeder works</v>
      </c>
      <c r="D18" s="272" t="s">
        <v>115</v>
      </c>
      <c r="F18" s="12"/>
      <c r="G18" s="131"/>
      <c r="H18" s="287">
        <f ca="1">SUMIF(Tot_cost!$AF$11:$AS$11,H$11, Tot_cost!$AF18:$AS18)</f>
        <v>972320.37000801065</v>
      </c>
      <c r="I18" s="287">
        <f ca="1">SUMIF(Tot_cost!$AF$11:$AS$11,I$11, Tot_cost!$AF18:$AS18)</f>
        <v>2213881.2350604087</v>
      </c>
      <c r="J18" s="287">
        <f ca="1">SUMIF(Tot_cost!$AF$11:$AS$11,J$11, Tot_cost!$AF18:$AS18)</f>
        <v>1777312.1442445482</v>
      </c>
      <c r="K18" s="287">
        <f ca="1">SUMIF(Tot_cost!$AF$11:$AS$11,K$11, Tot_cost!$AF18:$AS18)</f>
        <v>225505.02639599383</v>
      </c>
      <c r="L18" s="287">
        <f>SUMIF(Tot_cost!$AF$11:$AS$11,L$11, Tot_cost!$AF18:$AS18)</f>
        <v>0</v>
      </c>
      <c r="M18" s="287">
        <f>SUMIF(Tot_cost!$AF$11:$AS$11,M$11, Tot_cost!$AF18:$AS18)</f>
        <v>0</v>
      </c>
      <c r="N18" s="287">
        <f>SUMIF(Tot_cost!$AF$11:$AS$11,N$11, Tot_cost!$AF18:$AS18)</f>
        <v>0</v>
      </c>
      <c r="O18" s="131"/>
      <c r="P18" s="287">
        <f t="shared" ref="P18:P32" ca="1" si="2">SUM(H18:N18)</f>
        <v>5189018.7757089613</v>
      </c>
      <c r="R18" s="131"/>
      <c r="S18" s="131"/>
      <c r="T18" s="131"/>
      <c r="U18" s="131"/>
      <c r="V18" s="131"/>
      <c r="W18" s="131"/>
      <c r="Y18" s="131"/>
    </row>
    <row r="19" spans="2:25">
      <c r="B19" s="220" t="str">
        <f t="shared" si="1"/>
        <v>Feeder works</v>
      </c>
      <c r="D19" s="272" t="s">
        <v>116</v>
      </c>
      <c r="F19" s="12"/>
      <c r="G19" s="131"/>
      <c r="H19" s="287">
        <f ca="1">SUMIF(Tot_cost!$AF$11:$AS$11,H$11, Tot_cost!$AF19:$AS19)</f>
        <v>754737.65871192922</v>
      </c>
      <c r="I19" s="287">
        <f ca="1">SUMIF(Tot_cost!$AF$11:$AS$11,I$11, Tot_cost!$AF19:$AS19)</f>
        <v>2161248.2756791231</v>
      </c>
      <c r="J19" s="287">
        <f ca="1">SUMIF(Tot_cost!$AF$11:$AS$11,J$11, Tot_cost!$AF19:$AS19)</f>
        <v>4996871.7129642982</v>
      </c>
      <c r="K19" s="287">
        <f ca="1">SUMIF(Tot_cost!$AF$11:$AS$11,K$11, Tot_cost!$AF19:$AS19)</f>
        <v>2202529.4620528766</v>
      </c>
      <c r="L19" s="287">
        <f>SUMIF(Tot_cost!$AF$11:$AS$11,L$11, Tot_cost!$AF19:$AS19)</f>
        <v>0</v>
      </c>
      <c r="M19" s="287">
        <f>SUMIF(Tot_cost!$AF$11:$AS$11,M$11, Tot_cost!$AF19:$AS19)</f>
        <v>0</v>
      </c>
      <c r="N19" s="287">
        <f>SUMIF(Tot_cost!$AF$11:$AS$11,N$11, Tot_cost!$AF19:$AS19)</f>
        <v>0</v>
      </c>
      <c r="O19" s="131"/>
      <c r="P19" s="287">
        <f t="shared" ca="1" si="2"/>
        <v>10115387.109408228</v>
      </c>
      <c r="R19" s="131"/>
      <c r="S19" s="131"/>
      <c r="T19" s="131"/>
      <c r="U19" s="131"/>
      <c r="V19" s="131"/>
      <c r="W19" s="131"/>
      <c r="Y19" s="131"/>
    </row>
    <row r="20" spans="2:25">
      <c r="B20" s="220" t="str">
        <f t="shared" si="1"/>
        <v>Feeder works</v>
      </c>
      <c r="D20" s="265" t="s">
        <v>79</v>
      </c>
      <c r="F20" s="12"/>
      <c r="G20" s="131"/>
      <c r="H20" s="287">
        <f ca="1">SUMIF(Tot_cost!$AF$11:$AS$11,H$11, Tot_cost!$AF20:$AS20)</f>
        <v>60688.576901189663</v>
      </c>
      <c r="I20" s="287">
        <f ca="1">SUMIF(Tot_cost!$AF$11:$AS$11,I$11, Tot_cost!$AF20:$AS20)</f>
        <v>646211.98173983057</v>
      </c>
      <c r="J20" s="287">
        <f ca="1">SUMIF(Tot_cost!$AF$11:$AS$11,J$11, Tot_cost!$AF20:$AS20)</f>
        <v>296081.75892144139</v>
      </c>
      <c r="K20" s="287">
        <f ca="1">SUMIF(Tot_cost!$AF$11:$AS$11,K$11, Tot_cost!$AF20:$AS20)</f>
        <v>160104.93065602519</v>
      </c>
      <c r="L20" s="287">
        <f>SUMIF(Tot_cost!$AF$11:$AS$11,L$11, Tot_cost!$AF20:$AS20)</f>
        <v>0</v>
      </c>
      <c r="M20" s="287">
        <f>SUMIF(Tot_cost!$AF$11:$AS$11,M$11, Tot_cost!$AF20:$AS20)</f>
        <v>0</v>
      </c>
      <c r="N20" s="287">
        <f>SUMIF(Tot_cost!$AF$11:$AS$11,N$11, Tot_cost!$AF20:$AS20)</f>
        <v>0</v>
      </c>
      <c r="O20" s="131"/>
      <c r="P20" s="287">
        <f t="shared" ca="1" si="2"/>
        <v>1163087.2482184868</v>
      </c>
      <c r="R20" s="131"/>
      <c r="S20" s="131"/>
      <c r="T20" s="131"/>
      <c r="U20" s="131"/>
      <c r="V20" s="131"/>
      <c r="W20" s="131"/>
      <c r="Y20" s="131"/>
    </row>
    <row r="21" spans="2:25">
      <c r="B21" s="220" t="str">
        <f t="shared" si="1"/>
        <v>Feeder works</v>
      </c>
      <c r="D21" s="272" t="s">
        <v>71</v>
      </c>
      <c r="F21" s="12"/>
      <c r="G21" s="131"/>
      <c r="H21" s="287">
        <f ca="1">SUMIF(Tot_cost!$AF$11:$AS$11,H$11, Tot_cost!$AF21:$AS21)</f>
        <v>0</v>
      </c>
      <c r="I21" s="287">
        <f ca="1">SUMIF(Tot_cost!$AF$11:$AS$11,I$11, Tot_cost!$AF21:$AS21)</f>
        <v>152801.23165270872</v>
      </c>
      <c r="J21" s="287">
        <f ca="1">SUMIF(Tot_cost!$AF$11:$AS$11,J$11, Tot_cost!$AF21:$AS21)</f>
        <v>321206.69851542637</v>
      </c>
      <c r="K21" s="287">
        <f ca="1">SUMIF(Tot_cost!$AF$11:$AS$11,K$11, Tot_cost!$AF21:$AS21)</f>
        <v>91227.512352068603</v>
      </c>
      <c r="L21" s="287">
        <f>SUMIF(Tot_cost!$AF$11:$AS$11,L$11, Tot_cost!$AF21:$AS21)</f>
        <v>0</v>
      </c>
      <c r="M21" s="287">
        <f>SUMIF(Tot_cost!$AF$11:$AS$11,M$11, Tot_cost!$AF21:$AS21)</f>
        <v>0</v>
      </c>
      <c r="N21" s="287">
        <f>SUMIF(Tot_cost!$AF$11:$AS$11,N$11, Tot_cost!$AF21:$AS21)</f>
        <v>0</v>
      </c>
      <c r="O21" s="131"/>
      <c r="P21" s="287">
        <f t="shared" ca="1" si="2"/>
        <v>565235.44252020365</v>
      </c>
      <c r="R21" s="131"/>
      <c r="S21" s="131"/>
      <c r="T21" s="131"/>
      <c r="U21" s="131"/>
      <c r="V21" s="131"/>
      <c r="W21" s="131"/>
      <c r="Y21" s="131"/>
    </row>
    <row r="22" spans="2:25">
      <c r="B22" s="220" t="str">
        <f t="shared" si="1"/>
        <v>Feeder works</v>
      </c>
      <c r="D22" s="265" t="s">
        <v>5</v>
      </c>
      <c r="F22" s="12"/>
      <c r="G22" s="131"/>
      <c r="H22" s="287">
        <f ca="1">SUMIF(Tot_cost!$AF$11:$AS$11,H$11, Tot_cost!$AF22:$AS22)</f>
        <v>694787.349439885</v>
      </c>
      <c r="I22" s="287">
        <f ca="1">SUMIF(Tot_cost!$AF$11:$AS$11,I$11, Tot_cost!$AF22:$AS22)</f>
        <v>1205596.6564830728</v>
      </c>
      <c r="J22" s="287">
        <f ca="1">SUMIF(Tot_cost!$AF$11:$AS$11,J$11, Tot_cost!$AF22:$AS22)</f>
        <v>588171.48703192896</v>
      </c>
      <c r="K22" s="287">
        <f ca="1">SUMIF(Tot_cost!$AF$11:$AS$11,K$11, Tot_cost!$AF22:$AS22)</f>
        <v>65243.903155366846</v>
      </c>
      <c r="L22" s="287">
        <f>SUMIF(Tot_cost!$AF$11:$AS$11,L$11, Tot_cost!$AF22:$AS22)</f>
        <v>0</v>
      </c>
      <c r="M22" s="287">
        <f>SUMIF(Tot_cost!$AF$11:$AS$11,M$11, Tot_cost!$AF22:$AS22)</f>
        <v>0</v>
      </c>
      <c r="N22" s="287">
        <f>SUMIF(Tot_cost!$AF$11:$AS$11,N$11, Tot_cost!$AF22:$AS22)</f>
        <v>0</v>
      </c>
      <c r="O22" s="131"/>
      <c r="P22" s="287">
        <f t="shared" ca="1" si="2"/>
        <v>2553799.3961102534</v>
      </c>
      <c r="R22" s="131"/>
      <c r="S22" s="131"/>
      <c r="T22" s="131"/>
      <c r="U22" s="131"/>
      <c r="V22" s="131"/>
      <c r="W22" s="131"/>
      <c r="Y22" s="131"/>
    </row>
    <row r="23" spans="2:25">
      <c r="B23" s="220" t="str">
        <f t="shared" si="1"/>
        <v>Feeder works</v>
      </c>
      <c r="D23" s="265" t="s">
        <v>6</v>
      </c>
      <c r="F23" s="12"/>
      <c r="G23" s="131"/>
      <c r="H23" s="287">
        <f ca="1">SUMIF(Tot_cost!$AF$11:$AS$11,H$11, Tot_cost!$AF23:$AS23)</f>
        <v>515872.92196308495</v>
      </c>
      <c r="I23" s="287">
        <f ca="1">SUMIF(Tot_cost!$AF$11:$AS$11,I$11, Tot_cost!$AF23:$AS23)</f>
        <v>1551040.4537205631</v>
      </c>
      <c r="J23" s="287">
        <f ca="1">SUMIF(Tot_cost!$AF$11:$AS$11,J$11, Tot_cost!$AF23:$AS23)</f>
        <v>1529147.0340742664</v>
      </c>
      <c r="K23" s="287">
        <f ca="1">SUMIF(Tot_cost!$AF$11:$AS$11,K$11, Tot_cost!$AF23:$AS23)</f>
        <v>571717.63928132574</v>
      </c>
      <c r="L23" s="287">
        <f>SUMIF(Tot_cost!$AF$11:$AS$11,L$11, Tot_cost!$AF23:$AS23)</f>
        <v>0</v>
      </c>
      <c r="M23" s="287">
        <f>SUMIF(Tot_cost!$AF$11:$AS$11,M$11, Tot_cost!$AF23:$AS23)</f>
        <v>0</v>
      </c>
      <c r="N23" s="287">
        <f>SUMIF(Tot_cost!$AF$11:$AS$11,N$11, Tot_cost!$AF23:$AS23)</f>
        <v>0</v>
      </c>
      <c r="O23" s="131"/>
      <c r="P23" s="287">
        <f t="shared" ca="1" si="2"/>
        <v>4167778.04903924</v>
      </c>
      <c r="R23" s="131"/>
      <c r="S23" s="131"/>
      <c r="T23" s="131"/>
      <c r="U23" s="131"/>
      <c r="V23" s="131"/>
      <c r="W23" s="131"/>
      <c r="Y23" s="131"/>
    </row>
    <row r="24" spans="2:25">
      <c r="B24" s="220" t="str">
        <f t="shared" si="1"/>
        <v>Feeder works</v>
      </c>
      <c r="D24" s="265" t="s">
        <v>20</v>
      </c>
      <c r="F24" s="12"/>
      <c r="G24" s="131"/>
      <c r="H24" s="287">
        <f ca="1">SUMIF(Tot_cost!$AF$11:$AS$11,H$11, Tot_cost!$AF24:$AS24)</f>
        <v>98777.157581019157</v>
      </c>
      <c r="I24" s="287">
        <f ca="1">SUMIF(Tot_cost!$AF$11:$AS$11,I$11, Tot_cost!$AF24:$AS24)</f>
        <v>293726.65938337694</v>
      </c>
      <c r="J24" s="287">
        <f ca="1">SUMIF(Tot_cost!$AF$11:$AS$11,J$11, Tot_cost!$AF24:$AS24)</f>
        <v>235686.3641383308</v>
      </c>
      <c r="K24" s="287">
        <f ca="1">SUMIF(Tot_cost!$AF$11:$AS$11,K$11, Tot_cost!$AF24:$AS24)</f>
        <v>42802.181226904679</v>
      </c>
      <c r="L24" s="287">
        <f>SUMIF(Tot_cost!$AF$11:$AS$11,L$11, Tot_cost!$AF24:$AS24)</f>
        <v>0</v>
      </c>
      <c r="M24" s="287">
        <f>SUMIF(Tot_cost!$AF$11:$AS$11,M$11, Tot_cost!$AF24:$AS24)</f>
        <v>0</v>
      </c>
      <c r="N24" s="287">
        <f>SUMIF(Tot_cost!$AF$11:$AS$11,N$11, Tot_cost!$AF24:$AS24)</f>
        <v>0</v>
      </c>
      <c r="O24" s="131"/>
      <c r="P24" s="287">
        <f t="shared" ca="1" si="2"/>
        <v>670992.36232963158</v>
      </c>
      <c r="R24" s="131"/>
      <c r="S24" s="131"/>
      <c r="T24" s="131"/>
      <c r="U24" s="131"/>
      <c r="V24" s="131"/>
      <c r="W24" s="131"/>
      <c r="Y24" s="131"/>
    </row>
    <row r="25" spans="2:25">
      <c r="B25" s="220" t="str">
        <f t="shared" si="1"/>
        <v>Feeder works</v>
      </c>
      <c r="D25" s="265" t="s">
        <v>105</v>
      </c>
      <c r="F25" s="12"/>
      <c r="G25" s="131"/>
      <c r="H25" s="287">
        <f ca="1">SUMIF(Tot_cost!$AF$11:$AS$11,H$11, Tot_cost!$AF25:$AS25)</f>
        <v>568643.06034712936</v>
      </c>
      <c r="I25" s="287">
        <f ca="1">SUMIF(Tot_cost!$AF$11:$AS$11,I$11, Tot_cost!$AF25:$AS25)</f>
        <v>1154937.6942368764</v>
      </c>
      <c r="J25" s="287">
        <f ca="1">SUMIF(Tot_cost!$AF$11:$AS$11,J$11, Tot_cost!$AF25:$AS25)</f>
        <v>1359778.0747847492</v>
      </c>
      <c r="K25" s="287">
        <f ca="1">SUMIF(Tot_cost!$AF$11:$AS$11,K$11, Tot_cost!$AF25:$AS25)</f>
        <v>280867.9515566738</v>
      </c>
      <c r="L25" s="287">
        <f>SUMIF(Tot_cost!$AF$11:$AS$11,L$11, Tot_cost!$AF25:$AS25)</f>
        <v>0</v>
      </c>
      <c r="M25" s="287">
        <f>SUMIF(Tot_cost!$AF$11:$AS$11,M$11, Tot_cost!$AF25:$AS25)</f>
        <v>0</v>
      </c>
      <c r="N25" s="287">
        <f>SUMIF(Tot_cost!$AF$11:$AS$11,N$11, Tot_cost!$AF25:$AS25)</f>
        <v>0</v>
      </c>
      <c r="O25" s="131"/>
      <c r="P25" s="287">
        <f t="shared" ca="1" si="2"/>
        <v>3364226.780925429</v>
      </c>
      <c r="R25" s="131"/>
      <c r="S25" s="131"/>
      <c r="T25" s="131"/>
      <c r="U25" s="131"/>
      <c r="V25" s="131"/>
      <c r="W25" s="131"/>
      <c r="Y25" s="131"/>
    </row>
    <row r="26" spans="2:25">
      <c r="B26" s="220" t="str">
        <f t="shared" si="1"/>
        <v>Feeder works</v>
      </c>
      <c r="D26" s="265" t="s">
        <v>106</v>
      </c>
      <c r="F26" s="12"/>
      <c r="G26" s="131"/>
      <c r="H26" s="287">
        <f ca="1">SUMIF(Tot_cost!$AF$11:$AS$11,H$11, Tot_cost!$AF26:$AS26)</f>
        <v>22308.376477775128</v>
      </c>
      <c r="I26" s="287">
        <f ca="1">SUMIF(Tot_cost!$AF$11:$AS$11,I$11, Tot_cost!$AF26:$AS26)</f>
        <v>88142.20849461139</v>
      </c>
      <c r="J26" s="287">
        <f ca="1">SUMIF(Tot_cost!$AF$11:$AS$11,J$11, Tot_cost!$AF26:$AS26)</f>
        <v>111668.99906453263</v>
      </c>
      <c r="K26" s="287">
        <f ca="1">SUMIF(Tot_cost!$AF$11:$AS$11,K$11, Tot_cost!$AF26:$AS26)</f>
        <v>0</v>
      </c>
      <c r="L26" s="287">
        <f>SUMIF(Tot_cost!$AF$11:$AS$11,L$11, Tot_cost!$AF26:$AS26)</f>
        <v>0</v>
      </c>
      <c r="M26" s="287">
        <f>SUMIF(Tot_cost!$AF$11:$AS$11,M$11, Tot_cost!$AF26:$AS26)</f>
        <v>0</v>
      </c>
      <c r="N26" s="287">
        <f>SUMIF(Tot_cost!$AF$11:$AS$11,N$11, Tot_cost!$AF26:$AS26)</f>
        <v>0</v>
      </c>
      <c r="O26" s="131"/>
      <c r="P26" s="287">
        <f t="shared" ca="1" si="2"/>
        <v>222119.58403691914</v>
      </c>
      <c r="R26" s="131"/>
      <c r="S26" s="131"/>
      <c r="T26" s="131"/>
      <c r="U26" s="131"/>
      <c r="V26" s="131"/>
      <c r="W26" s="131"/>
      <c r="Y26" s="131"/>
    </row>
    <row r="27" spans="2:25">
      <c r="B27" s="220" t="str">
        <f t="shared" si="1"/>
        <v>Feeder works</v>
      </c>
      <c r="D27" s="265" t="s">
        <v>107</v>
      </c>
      <c r="F27" s="12"/>
      <c r="G27" s="131"/>
      <c r="H27" s="287">
        <f ca="1">SUMIF(Tot_cost!$AF$11:$AS$11,H$11, Tot_cost!$AF27:$AS27)</f>
        <v>496221.69519017497</v>
      </c>
      <c r="I27" s="287">
        <f ca="1">SUMIF(Tot_cost!$AF$11:$AS$11,I$11, Tot_cost!$AF27:$AS27)</f>
        <v>243986.4727268031</v>
      </c>
      <c r="J27" s="287">
        <f ca="1">SUMIF(Tot_cost!$AF$11:$AS$11,J$11, Tot_cost!$AF27:$AS27)</f>
        <v>765771.68614279502</v>
      </c>
      <c r="K27" s="287">
        <f ca="1">SUMIF(Tot_cost!$AF$11:$AS$11,K$11, Tot_cost!$AF27:$AS27)</f>
        <v>227354.96895196469</v>
      </c>
      <c r="L27" s="287">
        <f>SUMIF(Tot_cost!$AF$11:$AS$11,L$11, Tot_cost!$AF27:$AS27)</f>
        <v>0</v>
      </c>
      <c r="M27" s="287">
        <f>SUMIF(Tot_cost!$AF$11:$AS$11,M$11, Tot_cost!$AF27:$AS27)</f>
        <v>0</v>
      </c>
      <c r="N27" s="287">
        <f>SUMIF(Tot_cost!$AF$11:$AS$11,N$11, Tot_cost!$AF27:$AS27)</f>
        <v>0</v>
      </c>
      <c r="O27" s="131"/>
      <c r="P27" s="287">
        <f t="shared" ca="1" si="2"/>
        <v>1733334.8230117378</v>
      </c>
      <c r="R27" s="131"/>
      <c r="S27" s="131"/>
      <c r="T27" s="131"/>
      <c r="U27" s="131"/>
      <c r="V27" s="131"/>
      <c r="W27" s="131"/>
      <c r="Y27" s="131"/>
    </row>
    <row r="28" spans="2:25">
      <c r="B28" s="220" t="str">
        <f t="shared" si="1"/>
        <v>Feeder works</v>
      </c>
      <c r="D28" s="265" t="s">
        <v>126</v>
      </c>
      <c r="F28" s="12"/>
      <c r="G28" s="131"/>
      <c r="H28" s="287">
        <f ca="1">SUMIF(Tot_cost!$AF$11:$AS$11,H$11, Tot_cost!$AF28:$AS28)</f>
        <v>772911.99999999639</v>
      </c>
      <c r="I28" s="287">
        <f ca="1">SUMIF(Tot_cost!$AF$11:$AS$11,I$11, Tot_cost!$AF28:$AS28)</f>
        <v>1932279.9999999912</v>
      </c>
      <c r="J28" s="287">
        <f ca="1">SUMIF(Tot_cost!$AF$11:$AS$11,J$11, Tot_cost!$AF28:$AS28)</f>
        <v>4637471.9999999786</v>
      </c>
      <c r="K28" s="287">
        <f ca="1">SUMIF(Tot_cost!$AF$11:$AS$11,K$11, Tot_cost!$AF28:$AS28)</f>
        <v>1932279.9999999909</v>
      </c>
      <c r="L28" s="287">
        <f>SUMIF(Tot_cost!$AF$11:$AS$11,L$11, Tot_cost!$AF28:$AS28)</f>
        <v>0</v>
      </c>
      <c r="M28" s="287">
        <f>SUMIF(Tot_cost!$AF$11:$AS$11,M$11, Tot_cost!$AF28:$AS28)</f>
        <v>0</v>
      </c>
      <c r="N28" s="287">
        <f>SUMIF(Tot_cost!$AF$11:$AS$11,N$11, Tot_cost!$AF28:$AS28)</f>
        <v>0</v>
      </c>
      <c r="O28" s="131"/>
      <c r="P28" s="287">
        <f t="shared" ca="1" si="2"/>
        <v>9274943.9999999572</v>
      </c>
      <c r="R28" s="131"/>
      <c r="S28" s="131"/>
      <c r="T28" s="131"/>
      <c r="U28" s="131"/>
      <c r="V28" s="131"/>
      <c r="W28" s="131"/>
      <c r="Y28" s="131"/>
    </row>
    <row r="29" spans="2:25">
      <c r="B29" s="220" t="str">
        <f t="shared" si="1"/>
        <v>Feeder works</v>
      </c>
      <c r="D29" s="265" t="s">
        <v>137</v>
      </c>
      <c r="F29" s="12"/>
      <c r="G29" s="131"/>
      <c r="H29" s="287">
        <f ca="1">SUMIF(Tot_cost!$AF$11:$AS$11,H$11, Tot_cost!$AF29:$AS29)</f>
        <v>615254.56445327238</v>
      </c>
      <c r="I29" s="287">
        <f ca="1">SUMIF(Tot_cost!$AF$11:$AS$11,I$11, Tot_cost!$AF29:$AS29)</f>
        <v>421500.3645978219</v>
      </c>
      <c r="J29" s="287">
        <f ca="1">SUMIF(Tot_cost!$AF$11:$AS$11,J$11, Tot_cost!$AF29:$AS29)</f>
        <v>2130446.3992877817</v>
      </c>
      <c r="K29" s="287">
        <f ca="1">SUMIF(Tot_cost!$AF$11:$AS$11,K$11, Tot_cost!$AF29:$AS29)</f>
        <v>501806.38164317311</v>
      </c>
      <c r="L29" s="287">
        <f>SUMIF(Tot_cost!$AF$11:$AS$11,L$11, Tot_cost!$AF29:$AS29)</f>
        <v>0</v>
      </c>
      <c r="M29" s="287">
        <f>SUMIF(Tot_cost!$AF$11:$AS$11,M$11, Tot_cost!$AF29:$AS29)</f>
        <v>0</v>
      </c>
      <c r="N29" s="287">
        <f>SUMIF(Tot_cost!$AF$11:$AS$11,N$11, Tot_cost!$AF29:$AS29)</f>
        <v>0</v>
      </c>
      <c r="O29" s="131"/>
      <c r="P29" s="287">
        <f t="shared" ca="1" si="2"/>
        <v>3669007.7099820492</v>
      </c>
      <c r="R29" s="131"/>
      <c r="S29" s="131"/>
      <c r="T29" s="131"/>
      <c r="U29" s="131"/>
      <c r="V29" s="131"/>
      <c r="W29" s="131"/>
      <c r="Y29" s="131"/>
    </row>
    <row r="30" spans="2:25">
      <c r="B30" s="220" t="str">
        <f t="shared" si="1"/>
        <v>Feeder works</v>
      </c>
      <c r="D30" s="265" t="s">
        <v>165</v>
      </c>
      <c r="F30" s="12"/>
      <c r="G30" s="131"/>
      <c r="H30" s="287">
        <f ca="1">SUMIF(Tot_cost!$AF$11:$AS$11,H$11, Tot_cost!$AF30:$AS30)</f>
        <v>16308.092100869142</v>
      </c>
      <c r="I30" s="287">
        <f ca="1">SUMIF(Tot_cost!$AF$11:$AS$11,I$11, Tot_cost!$AF30:$AS30)</f>
        <v>34391.467051720596</v>
      </c>
      <c r="J30" s="287">
        <f ca="1">SUMIF(Tot_cost!$AF$11:$AS$11,J$11, Tot_cost!$AF30:$AS30)</f>
        <v>59651.639962259287</v>
      </c>
      <c r="K30" s="287">
        <f ca="1">SUMIF(Tot_cost!$AF$11:$AS$11,K$11, Tot_cost!$AF30:$AS30)</f>
        <v>27953.237385283017</v>
      </c>
      <c r="L30" s="287">
        <f>SUMIF(Tot_cost!$AF$11:$AS$11,L$11, Tot_cost!$AF30:$AS30)</f>
        <v>0</v>
      </c>
      <c r="M30" s="287">
        <f>SUMIF(Tot_cost!$AF$11:$AS$11,M$11, Tot_cost!$AF30:$AS30)</f>
        <v>0</v>
      </c>
      <c r="N30" s="287">
        <f>SUMIF(Tot_cost!$AF$11:$AS$11,N$11, Tot_cost!$AF30:$AS30)</f>
        <v>0</v>
      </c>
      <c r="O30" s="131"/>
      <c r="P30" s="287">
        <f t="shared" ca="1" si="2"/>
        <v>138304.43650013205</v>
      </c>
      <c r="R30" s="131"/>
      <c r="S30" s="131"/>
      <c r="T30" s="131"/>
      <c r="U30" s="131"/>
      <c r="V30" s="131"/>
      <c r="W30" s="131"/>
      <c r="Y30" s="131"/>
    </row>
    <row r="31" spans="2:25">
      <c r="B31" s="220" t="str">
        <f t="shared" si="1"/>
        <v>Feeder works</v>
      </c>
      <c r="D31" s="267" t="s">
        <v>179</v>
      </c>
      <c r="F31" s="12"/>
      <c r="G31" s="131"/>
      <c r="H31" s="287">
        <f ca="1">SUMIF(Tot_cost!$AF$11:$AS$11,H$11, Tot_cost!$AF31:$AS31)</f>
        <v>72277.175587480335</v>
      </c>
      <c r="I31" s="287">
        <f ca="1">SUMIF(Tot_cost!$AF$11:$AS$11,I$11, Tot_cost!$AF31:$AS31)</f>
        <v>356263.74066523701</v>
      </c>
      <c r="J31" s="287">
        <f ca="1">SUMIF(Tot_cost!$AF$11:$AS$11,J$11, Tot_cost!$AF31:$AS31)</f>
        <v>580911.40864958079</v>
      </c>
      <c r="K31" s="287">
        <f ca="1">SUMIF(Tot_cost!$AF$11:$AS$11,K$11, Tot_cost!$AF31:$AS31)</f>
        <v>664767.12147958251</v>
      </c>
      <c r="L31" s="287">
        <f>SUMIF(Tot_cost!$AF$11:$AS$11,L$11, Tot_cost!$AF31:$AS31)</f>
        <v>0</v>
      </c>
      <c r="M31" s="287">
        <f>SUMIF(Tot_cost!$AF$11:$AS$11,M$11, Tot_cost!$AF31:$AS31)</f>
        <v>0</v>
      </c>
      <c r="N31" s="287">
        <f>SUMIF(Tot_cost!$AF$11:$AS$11,N$11, Tot_cost!$AF31:$AS31)</f>
        <v>0</v>
      </c>
      <c r="O31" s="131"/>
      <c r="P31" s="287">
        <f t="shared" ca="1" si="2"/>
        <v>1674219.4463818807</v>
      </c>
      <c r="R31" s="131"/>
      <c r="S31" s="131"/>
      <c r="T31" s="131"/>
      <c r="U31" s="131"/>
      <c r="V31" s="131"/>
      <c r="W31" s="131"/>
      <c r="Y31" s="131"/>
    </row>
    <row r="32" spans="2:25">
      <c r="B32" s="220" t="str">
        <f t="shared" si="1"/>
        <v>Feeder works</v>
      </c>
      <c r="D32" s="267" t="s">
        <v>180</v>
      </c>
      <c r="F32" s="12"/>
      <c r="G32" s="131"/>
      <c r="H32" s="287">
        <f ca="1">SUMIF(Tot_cost!$AF$11:$AS$11,H$11, Tot_cost!$AF32:$AS32)</f>
        <v>102346.86078133615</v>
      </c>
      <c r="I32" s="287">
        <f ca="1">SUMIF(Tot_cost!$AF$11:$AS$11,I$11, Tot_cost!$AF32:$AS32)</f>
        <v>101891.58225460353</v>
      </c>
      <c r="J32" s="287">
        <f ca="1">SUMIF(Tot_cost!$AF$11:$AS$11,J$11, Tot_cost!$AF32:$AS32)</f>
        <v>0</v>
      </c>
      <c r="K32" s="287">
        <f ca="1">SUMIF(Tot_cost!$AF$11:$AS$11,K$11, Tot_cost!$AF32:$AS32)</f>
        <v>0</v>
      </c>
      <c r="L32" s="287">
        <f>SUMIF(Tot_cost!$AF$11:$AS$11,L$11, Tot_cost!$AF32:$AS32)</f>
        <v>0</v>
      </c>
      <c r="M32" s="287">
        <f>SUMIF(Tot_cost!$AF$11:$AS$11,M$11, Tot_cost!$AF32:$AS32)</f>
        <v>0</v>
      </c>
      <c r="N32" s="287">
        <f>SUMIF(Tot_cost!$AF$11:$AS$11,N$11, Tot_cost!$AF32:$AS32)</f>
        <v>0</v>
      </c>
      <c r="O32" s="131"/>
      <c r="P32" s="287">
        <f t="shared" ca="1" si="2"/>
        <v>204238.44303593968</v>
      </c>
      <c r="R32" s="131"/>
      <c r="S32" s="131"/>
      <c r="T32" s="131"/>
      <c r="U32" s="131"/>
      <c r="V32" s="131"/>
      <c r="W32" s="131"/>
      <c r="Y32" s="131"/>
    </row>
    <row r="33" spans="1:25">
      <c r="B33" s="220" t="str">
        <f t="shared" si="1"/>
        <v>Feeder works</v>
      </c>
      <c r="F33" s="12"/>
      <c r="H33" s="110"/>
      <c r="I33" s="110"/>
      <c r="J33" s="110"/>
      <c r="K33" s="110"/>
      <c r="L33" s="110"/>
      <c r="M33" s="110"/>
      <c r="N33" s="110"/>
      <c r="O33" s="265"/>
      <c r="P33" s="110"/>
      <c r="R33" s="131"/>
      <c r="S33" s="131"/>
      <c r="T33" s="131"/>
      <c r="U33" s="131"/>
      <c r="V33" s="131"/>
      <c r="W33" s="131"/>
      <c r="Y33" s="131"/>
    </row>
    <row r="34" spans="1:25">
      <c r="B34" s="220" t="str">
        <f t="shared" si="1"/>
        <v>Feeder works</v>
      </c>
      <c r="D34" s="265" t="s">
        <v>185</v>
      </c>
      <c r="F34" s="12"/>
      <c r="G34" s="131"/>
      <c r="H34" s="287">
        <f ca="1">SUMIF(Tot_cost!$AF$11:$AS$11,H$11, Tot_cost!$AF34:$AS34)</f>
        <v>0</v>
      </c>
      <c r="I34" s="287">
        <f ca="1">SUMIF(Tot_cost!$AF$11:$AS$11,I$11, Tot_cost!$AF34:$AS34)</f>
        <v>321320.93033858592</v>
      </c>
      <c r="J34" s="287">
        <f ca="1">SUMIF(Tot_cost!$AF$11:$AS$11,J$11, Tot_cost!$AF34:$AS34)</f>
        <v>515109.6169319803</v>
      </c>
      <c r="K34" s="287">
        <f ca="1">SUMIF(Tot_cost!$AF$11:$AS$11,K$11, Tot_cost!$AF34:$AS34)</f>
        <v>127759.75223542545</v>
      </c>
      <c r="L34" s="287">
        <f>SUMIF(Tot_cost!$AF$11:$AS$11,L$11, Tot_cost!$AF34:$AS34)</f>
        <v>0</v>
      </c>
      <c r="M34" s="287">
        <f>SUMIF(Tot_cost!$AF$11:$AS$11,M$11, Tot_cost!$AF34:$AS34)</f>
        <v>0</v>
      </c>
      <c r="N34" s="287">
        <f>SUMIF(Tot_cost!$AF$11:$AS$11,N$11, Tot_cost!$AF34:$AS34)</f>
        <v>0</v>
      </c>
      <c r="O34" s="131"/>
      <c r="P34" s="287">
        <f ca="1">SUM(H34:N34)</f>
        <v>964190.29950599163</v>
      </c>
      <c r="R34" s="131"/>
      <c r="S34" s="131"/>
      <c r="T34" s="131"/>
      <c r="U34" s="131"/>
      <c r="V34" s="131"/>
      <c r="W34" s="131"/>
      <c r="Y34" s="131"/>
    </row>
    <row r="35" spans="1:25">
      <c r="B35" s="220" t="str">
        <f t="shared" si="1"/>
        <v>Feeder works</v>
      </c>
      <c r="D35" s="265" t="s">
        <v>171</v>
      </c>
      <c r="F35" s="12"/>
      <c r="G35" s="131"/>
      <c r="H35" s="287">
        <f ca="1">SUMIF(Tot_cost!$AF$11:$AS$11,H$11, Tot_cost!$AF35:$AS35)</f>
        <v>493389.69958988565</v>
      </c>
      <c r="I35" s="287">
        <f ca="1">SUMIF(Tot_cost!$AF$11:$AS$11,I$11, Tot_cost!$AF35:$AS35)</f>
        <v>1614338.0691424427</v>
      </c>
      <c r="J35" s="287">
        <f ca="1">SUMIF(Tot_cost!$AF$11:$AS$11,J$11, Tot_cost!$AF35:$AS35)</f>
        <v>1329078.3814930634</v>
      </c>
      <c r="K35" s="287">
        <f ca="1">SUMIF(Tot_cost!$AF$11:$AS$11,K$11, Tot_cost!$AF35:$AS35)</f>
        <v>538916.10813889955</v>
      </c>
      <c r="L35" s="287">
        <f>SUMIF(Tot_cost!$AF$11:$AS$11,L$11, Tot_cost!$AF35:$AS35)</f>
        <v>0</v>
      </c>
      <c r="M35" s="287">
        <f>SUMIF(Tot_cost!$AF$11:$AS$11,M$11, Tot_cost!$AF35:$AS35)</f>
        <v>0</v>
      </c>
      <c r="N35" s="287">
        <f>SUMIF(Tot_cost!$AF$11:$AS$11,N$11, Tot_cost!$AF35:$AS35)</f>
        <v>0</v>
      </c>
      <c r="O35" s="131"/>
      <c r="P35" s="287">
        <f ca="1">SUM(H35:N35)</f>
        <v>3975722.2583642909</v>
      </c>
      <c r="R35" s="131"/>
      <c r="S35" s="131"/>
      <c r="T35" s="131"/>
      <c r="U35" s="131"/>
      <c r="V35" s="131"/>
      <c r="W35" s="131"/>
      <c r="Y35" s="131"/>
    </row>
    <row r="36" spans="1:25">
      <c r="B36" s="220" t="str">
        <f t="shared" si="1"/>
        <v>Feeder works</v>
      </c>
      <c r="D36" s="265" t="s">
        <v>170</v>
      </c>
      <c r="F36" s="12"/>
      <c r="G36" s="131"/>
      <c r="H36" s="287">
        <f ca="1">SUMIF(Tot_cost!$AF$11:$AS$11,H$11, Tot_cost!$AF36:$AS36)</f>
        <v>272397.84619857901</v>
      </c>
      <c r="I36" s="287">
        <f ca="1">SUMIF(Tot_cost!$AF$11:$AS$11,I$11, Tot_cost!$AF36:$AS36)</f>
        <v>683154.44487599202</v>
      </c>
      <c r="J36" s="287">
        <f ca="1">SUMIF(Tot_cost!$AF$11:$AS$11,J$11, Tot_cost!$AF36:$AS36)</f>
        <v>1402451.7122575222</v>
      </c>
      <c r="K36" s="287">
        <f ca="1">SUMIF(Tot_cost!$AF$11:$AS$11,K$11, Tot_cost!$AF36:$AS36)</f>
        <v>678617.47544498695</v>
      </c>
      <c r="L36" s="287">
        <f>SUMIF(Tot_cost!$AF$11:$AS$11,L$11, Tot_cost!$AF36:$AS36)</f>
        <v>0</v>
      </c>
      <c r="M36" s="287">
        <f>SUMIF(Tot_cost!$AF$11:$AS$11,M$11, Tot_cost!$AF36:$AS36)</f>
        <v>0</v>
      </c>
      <c r="N36" s="287">
        <f>SUMIF(Tot_cost!$AF$11:$AS$11,N$11, Tot_cost!$AF36:$AS36)</f>
        <v>0</v>
      </c>
      <c r="O36" s="131"/>
      <c r="P36" s="287">
        <f ca="1">SUM(H36:N36)</f>
        <v>3036621.4787770803</v>
      </c>
      <c r="R36" s="131"/>
      <c r="S36" s="131"/>
      <c r="T36" s="131"/>
      <c r="U36" s="131"/>
      <c r="V36" s="131"/>
      <c r="W36" s="131"/>
      <c r="Y36" s="131"/>
    </row>
    <row r="37" spans="1:25">
      <c r="B37" s="220" t="str">
        <f t="shared" si="1"/>
        <v>Feeder works</v>
      </c>
      <c r="D37" s="265" t="s">
        <v>166</v>
      </c>
      <c r="F37" s="12"/>
      <c r="G37" s="131"/>
      <c r="H37" s="287">
        <f ca="1">SUMIF(Tot_cost!$AF$11:$AS$11,H$11, Tot_cost!$AF37:$AS37)</f>
        <v>89663.249601723044</v>
      </c>
      <c r="I37" s="287">
        <f ca="1">SUMIF(Tot_cost!$AF$11:$AS$11,I$11, Tot_cost!$AF37:$AS37)</f>
        <v>200099.36663434235</v>
      </c>
      <c r="J37" s="287">
        <f ca="1">SUMIF(Tot_cost!$AF$11:$AS$11,J$11, Tot_cost!$AF37:$AS37)</f>
        <v>217057.58022792853</v>
      </c>
      <c r="K37" s="287">
        <f ca="1">SUMIF(Tot_cost!$AF$11:$AS$11,K$11, Tot_cost!$AF37:$AS37)</f>
        <v>74083.081024482439</v>
      </c>
      <c r="L37" s="287">
        <f>SUMIF(Tot_cost!$AF$11:$AS$11,L$11, Tot_cost!$AF37:$AS37)</f>
        <v>0</v>
      </c>
      <c r="M37" s="287">
        <f>SUMIF(Tot_cost!$AF$11:$AS$11,M$11, Tot_cost!$AF37:$AS37)</f>
        <v>0</v>
      </c>
      <c r="N37" s="287">
        <f>SUMIF(Tot_cost!$AF$11:$AS$11,N$11, Tot_cost!$AF37:$AS37)</f>
        <v>0</v>
      </c>
      <c r="O37" s="131"/>
      <c r="P37" s="287">
        <f ca="1">SUM(H37:N37)</f>
        <v>580903.27748847636</v>
      </c>
      <c r="R37" s="131"/>
      <c r="S37" s="131"/>
      <c r="T37" s="131"/>
      <c r="U37" s="131"/>
      <c r="V37" s="131"/>
      <c r="W37" s="131"/>
      <c r="Y37" s="131"/>
    </row>
    <row r="38" spans="1:25">
      <c r="B38" s="220" t="str">
        <f t="shared" si="1"/>
        <v>Feeder works</v>
      </c>
      <c r="D38" s="265" t="s">
        <v>187</v>
      </c>
      <c r="F38" s="12"/>
      <c r="G38" s="131"/>
      <c r="H38" s="287">
        <f ca="1">SUMIF(Tot_cost!$AF$11:$AS$11,H$11, Tot_cost!$AF38:$AS38)</f>
        <v>134562.20725696249</v>
      </c>
      <c r="I38" s="287">
        <f ca="1">SUMIF(Tot_cost!$AF$11:$AS$11,I$11, Tot_cost!$AF38:$AS38)</f>
        <v>364959.14996386389</v>
      </c>
      <c r="J38" s="287">
        <f ca="1">SUMIF(Tot_cost!$AF$11:$AS$11,J$11, Tot_cost!$AF38:$AS38)</f>
        <v>546741.85189676413</v>
      </c>
      <c r="K38" s="287">
        <f ca="1">SUMIF(Tot_cost!$AF$11:$AS$11,K$11, Tot_cost!$AF38:$AS38)</f>
        <v>359167.90113722929</v>
      </c>
      <c r="L38" s="287">
        <f>SUMIF(Tot_cost!$AF$11:$AS$11,L$11, Tot_cost!$AF38:$AS38)</f>
        <v>0</v>
      </c>
      <c r="M38" s="287">
        <f>SUMIF(Tot_cost!$AF$11:$AS$11,M$11, Tot_cost!$AF38:$AS38)</f>
        <v>0</v>
      </c>
      <c r="N38" s="287">
        <f>SUMIF(Tot_cost!$AF$11:$AS$11,N$11, Tot_cost!$AF38:$AS38)</f>
        <v>0</v>
      </c>
      <c r="O38" s="131"/>
      <c r="P38" s="287">
        <f ca="1">SUM(H38:N38)</f>
        <v>1405431.1102548197</v>
      </c>
      <c r="R38" s="131"/>
      <c r="S38" s="131"/>
      <c r="T38" s="131"/>
      <c r="U38" s="131"/>
      <c r="V38" s="131"/>
      <c r="W38" s="131"/>
      <c r="Y38" s="131"/>
    </row>
    <row r="39" spans="1:25">
      <c r="F39" s="12"/>
      <c r="H39" s="110"/>
      <c r="I39" s="110"/>
      <c r="J39" s="110"/>
      <c r="K39" s="110"/>
      <c r="L39" s="110"/>
      <c r="M39" s="110"/>
      <c r="N39" s="110"/>
      <c r="O39" s="265"/>
      <c r="P39" s="110"/>
      <c r="R39" s="131"/>
      <c r="S39" s="131"/>
      <c r="T39" s="131"/>
      <c r="U39" s="131"/>
      <c r="V39" s="131"/>
      <c r="W39" s="131"/>
      <c r="Y39" s="131"/>
    </row>
    <row r="40" spans="1:25">
      <c r="F40" s="12"/>
      <c r="H40" s="110"/>
      <c r="I40" s="110"/>
      <c r="J40" s="110"/>
      <c r="K40" s="110"/>
      <c r="L40" s="110"/>
      <c r="M40" s="110"/>
      <c r="N40" s="110"/>
      <c r="O40" s="265"/>
      <c r="P40" s="110"/>
      <c r="R40" s="131"/>
      <c r="S40" s="131"/>
      <c r="T40" s="131"/>
      <c r="U40" s="131"/>
      <c r="V40" s="131"/>
      <c r="W40" s="131"/>
      <c r="Y40" s="131"/>
    </row>
    <row r="41" spans="1:25" ht="15">
      <c r="A41" s="18"/>
      <c r="B41" s="9" t="s">
        <v>7</v>
      </c>
      <c r="C41" s="18"/>
      <c r="D41" s="18"/>
      <c r="F41" s="12"/>
      <c r="H41" s="110"/>
      <c r="I41" s="110"/>
      <c r="J41" s="110"/>
      <c r="K41" s="110"/>
      <c r="L41" s="110"/>
      <c r="M41" s="110"/>
      <c r="N41" s="110"/>
      <c r="O41" s="265"/>
      <c r="P41" s="110"/>
      <c r="R41" s="131"/>
      <c r="S41" s="131"/>
      <c r="T41" s="131"/>
      <c r="U41" s="131"/>
      <c r="V41" s="131"/>
      <c r="W41" s="131"/>
      <c r="Y41" s="131"/>
    </row>
    <row r="42" spans="1:25">
      <c r="B42" s="220" t="str">
        <f t="shared" ref="B42:B61" si="3">B41</f>
        <v>Substation</v>
      </c>
      <c r="C42" s="10" t="s">
        <v>8</v>
      </c>
      <c r="F42" s="12"/>
      <c r="H42" s="110"/>
      <c r="I42" s="110"/>
      <c r="J42" s="110"/>
      <c r="K42" s="110"/>
      <c r="L42" s="110"/>
      <c r="M42" s="110"/>
      <c r="N42" s="110"/>
      <c r="O42" s="265"/>
      <c r="P42" s="110"/>
      <c r="R42" s="131"/>
      <c r="S42" s="131"/>
      <c r="T42" s="131"/>
      <c r="U42" s="131"/>
      <c r="V42" s="131"/>
      <c r="W42" s="131"/>
      <c r="Y42" s="131"/>
    </row>
    <row r="43" spans="1:25">
      <c r="B43" s="220" t="str">
        <f t="shared" si="3"/>
        <v>Substation</v>
      </c>
      <c r="D43" s="265" t="s">
        <v>9</v>
      </c>
      <c r="F43" s="12"/>
      <c r="G43" s="131"/>
      <c r="H43" s="287">
        <f ca="1">SUMIF(Tot_cost!$AF$11:$AS$11,H$11, Tot_cost!$AF43:$AS43)</f>
        <v>2131295.545556834</v>
      </c>
      <c r="I43" s="287">
        <f ca="1">SUMIF(Tot_cost!$AF$11:$AS$11,I$11, Tot_cost!$AF43:$AS43)</f>
        <v>6688844.7654545465</v>
      </c>
      <c r="J43" s="287">
        <f ca="1">SUMIF(Tot_cost!$AF$11:$AS$11,J$11, Tot_cost!$AF43:$AS43)</f>
        <v>7030386.7776052132</v>
      </c>
      <c r="K43" s="287">
        <f ca="1">SUMIF(Tot_cost!$AF$11:$AS$11,K$11, Tot_cost!$AF43:$AS43)</f>
        <v>2121221.7830750151</v>
      </c>
      <c r="L43" s="287">
        <f>SUMIF(Tot_cost!$AF$11:$AS$11,L$11, Tot_cost!$AF43:$AS43)</f>
        <v>0</v>
      </c>
      <c r="M43" s="287">
        <f>SUMIF(Tot_cost!$AF$11:$AS$11,M$11, Tot_cost!$AF43:$AS43)</f>
        <v>0</v>
      </c>
      <c r="N43" s="287">
        <f>SUMIF(Tot_cost!$AF$11:$AS$11,N$11, Tot_cost!$AF43:$AS43)</f>
        <v>0</v>
      </c>
      <c r="O43" s="131"/>
      <c r="P43" s="287">
        <f t="shared" ref="P43:P55" ca="1" si="4">SUM(H43:N43)</f>
        <v>17971748.871691611</v>
      </c>
      <c r="R43" s="131"/>
      <c r="S43" s="131"/>
      <c r="T43" s="131"/>
      <c r="U43" s="131"/>
      <c r="V43" s="131"/>
      <c r="W43" s="131"/>
      <c r="Y43" s="131"/>
    </row>
    <row r="44" spans="1:25">
      <c r="B44" s="220" t="str">
        <f t="shared" si="3"/>
        <v>Substation</v>
      </c>
      <c r="D44" s="265" t="s">
        <v>10</v>
      </c>
      <c r="F44" s="12"/>
      <c r="G44" s="131"/>
      <c r="H44" s="287">
        <f ca="1">SUMIF(Tot_cost!$AF$11:$AS$11,H$11, Tot_cost!$AF44:$AS44)</f>
        <v>144920.96541040076</v>
      </c>
      <c r="I44" s="287">
        <f ca="1">SUMIF(Tot_cost!$AF$11:$AS$11,I$11, Tot_cost!$AF44:$AS44)</f>
        <v>0</v>
      </c>
      <c r="J44" s="287">
        <f ca="1">SUMIF(Tot_cost!$AF$11:$AS$11,J$11, Tot_cost!$AF44:$AS44)</f>
        <v>289841.93082080153</v>
      </c>
      <c r="K44" s="287">
        <f ca="1">SUMIF(Tot_cost!$AF$11:$AS$11,K$11, Tot_cost!$AF44:$AS44)</f>
        <v>144920.96541040076</v>
      </c>
      <c r="L44" s="287">
        <f>SUMIF(Tot_cost!$AF$11:$AS$11,L$11, Tot_cost!$AF44:$AS44)</f>
        <v>0</v>
      </c>
      <c r="M44" s="287">
        <f>SUMIF(Tot_cost!$AF$11:$AS$11,M$11, Tot_cost!$AF44:$AS44)</f>
        <v>0</v>
      </c>
      <c r="N44" s="287">
        <f>SUMIF(Tot_cost!$AF$11:$AS$11,N$11, Tot_cost!$AF44:$AS44)</f>
        <v>0</v>
      </c>
      <c r="O44" s="131"/>
      <c r="P44" s="287">
        <f t="shared" ca="1" si="4"/>
        <v>579683.86164160306</v>
      </c>
      <c r="R44" s="131"/>
      <c r="S44" s="131"/>
      <c r="T44" s="131"/>
      <c r="U44" s="131"/>
      <c r="V44" s="131"/>
      <c r="W44" s="131"/>
      <c r="Y44" s="131"/>
    </row>
    <row r="45" spans="1:25">
      <c r="B45" s="220" t="str">
        <f t="shared" si="3"/>
        <v>Substation</v>
      </c>
      <c r="D45" s="265" t="s">
        <v>167</v>
      </c>
      <c r="F45" s="12"/>
      <c r="G45" s="131"/>
      <c r="H45" s="287">
        <f ca="1">SUMIF(Tot_cost!$AF$11:$AS$11,H$11, Tot_cost!$AF45:$AS45)</f>
        <v>0</v>
      </c>
      <c r="I45" s="287">
        <f ca="1">SUMIF(Tot_cost!$AF$11:$AS$11,I$11, Tot_cost!$AF45:$AS45)</f>
        <v>2301962.3003372103</v>
      </c>
      <c r="J45" s="287">
        <f ca="1">SUMIF(Tot_cost!$AF$11:$AS$11,J$11, Tot_cost!$AF45:$AS45)</f>
        <v>0</v>
      </c>
      <c r="K45" s="287">
        <f ca="1">SUMIF(Tot_cost!$AF$11:$AS$11,K$11, Tot_cost!$AF45:$AS45)</f>
        <v>0</v>
      </c>
      <c r="L45" s="287">
        <f>SUMIF(Tot_cost!$AF$11:$AS$11,L$11, Tot_cost!$AF45:$AS45)</f>
        <v>0</v>
      </c>
      <c r="M45" s="287">
        <f>SUMIF(Tot_cost!$AF$11:$AS$11,M$11, Tot_cost!$AF45:$AS45)</f>
        <v>0</v>
      </c>
      <c r="N45" s="287">
        <f>SUMIF(Tot_cost!$AF$11:$AS$11,N$11, Tot_cost!$AF45:$AS45)</f>
        <v>0</v>
      </c>
      <c r="O45" s="131"/>
      <c r="P45" s="287">
        <f t="shared" ca="1" si="4"/>
        <v>2301962.3003372103</v>
      </c>
      <c r="R45" s="131"/>
      <c r="S45" s="131"/>
      <c r="T45" s="131"/>
      <c r="U45" s="131"/>
      <c r="V45" s="131"/>
      <c r="W45" s="131"/>
      <c r="Y45" s="131"/>
    </row>
    <row r="46" spans="1:25">
      <c r="B46" s="220" t="str">
        <f t="shared" si="3"/>
        <v>Substation</v>
      </c>
      <c r="D46" s="265" t="s">
        <v>11</v>
      </c>
      <c r="F46" s="12"/>
      <c r="G46" s="131"/>
      <c r="H46" s="287">
        <f ca="1">SUMIF(Tot_cost!$AF$11:$AS$11,H$11, Tot_cost!$AF46:$AS46)</f>
        <v>66809.318542749752</v>
      </c>
      <c r="I46" s="287">
        <f ca="1">SUMIF(Tot_cost!$AF$11:$AS$11,I$11, Tot_cost!$AF46:$AS46)</f>
        <v>267237.27417099901</v>
      </c>
      <c r="J46" s="287">
        <f ca="1">SUMIF(Tot_cost!$AF$11:$AS$11,J$11, Tot_cost!$AF46:$AS46)</f>
        <v>334046.59271374875</v>
      </c>
      <c r="K46" s="287">
        <f ca="1">SUMIF(Tot_cost!$AF$11:$AS$11,K$11, Tot_cost!$AF46:$AS46)</f>
        <v>133618.6370854995</v>
      </c>
      <c r="L46" s="287">
        <f>SUMIF(Tot_cost!$AF$11:$AS$11,L$11, Tot_cost!$AF46:$AS46)</f>
        <v>0</v>
      </c>
      <c r="M46" s="287">
        <f>SUMIF(Tot_cost!$AF$11:$AS$11,M$11, Tot_cost!$AF46:$AS46)</f>
        <v>0</v>
      </c>
      <c r="N46" s="287">
        <f>SUMIF(Tot_cost!$AF$11:$AS$11,N$11, Tot_cost!$AF46:$AS46)</f>
        <v>0</v>
      </c>
      <c r="O46" s="131"/>
      <c r="P46" s="287">
        <f t="shared" ca="1" si="4"/>
        <v>801711.82251299697</v>
      </c>
      <c r="R46" s="131"/>
      <c r="S46" s="131"/>
      <c r="T46" s="131"/>
      <c r="U46" s="131"/>
      <c r="V46" s="131"/>
      <c r="W46" s="131"/>
      <c r="Y46" s="131"/>
    </row>
    <row r="47" spans="1:25">
      <c r="B47" s="220" t="str">
        <f t="shared" si="3"/>
        <v>Substation</v>
      </c>
      <c r="D47" s="265" t="s">
        <v>21</v>
      </c>
      <c r="F47" s="12"/>
      <c r="G47" s="131"/>
      <c r="H47" s="287">
        <f ca="1">SUMIF(Tot_cost!$AF$11:$AS$11,H$11, Tot_cost!$AF47:$AS47)</f>
        <v>65730.073657589994</v>
      </c>
      <c r="I47" s="287">
        <f ca="1">SUMIF(Tot_cost!$AF$11:$AS$11,I$11, Tot_cost!$AF47:$AS47)</f>
        <v>262920.29463035997</v>
      </c>
      <c r="J47" s="287">
        <f ca="1">SUMIF(Tot_cost!$AF$11:$AS$11,J$11, Tot_cost!$AF47:$AS47)</f>
        <v>262920.29463035997</v>
      </c>
      <c r="K47" s="287">
        <f ca="1">SUMIF(Tot_cost!$AF$11:$AS$11,K$11, Tot_cost!$AF47:$AS47)</f>
        <v>131460.14731517999</v>
      </c>
      <c r="L47" s="287">
        <f>SUMIF(Tot_cost!$AF$11:$AS$11,L$11, Tot_cost!$AF47:$AS47)</f>
        <v>0</v>
      </c>
      <c r="M47" s="287">
        <f>SUMIF(Tot_cost!$AF$11:$AS$11,M$11, Tot_cost!$AF47:$AS47)</f>
        <v>0</v>
      </c>
      <c r="N47" s="287">
        <f>SUMIF(Tot_cost!$AF$11:$AS$11,N$11, Tot_cost!$AF47:$AS47)</f>
        <v>0</v>
      </c>
      <c r="O47" s="131"/>
      <c r="P47" s="287">
        <f t="shared" ca="1" si="4"/>
        <v>723030.81023348984</v>
      </c>
      <c r="R47" s="131"/>
      <c r="S47" s="131"/>
      <c r="T47" s="131"/>
      <c r="U47" s="131"/>
      <c r="V47" s="131"/>
      <c r="W47" s="131"/>
      <c r="Y47" s="131"/>
    </row>
    <row r="48" spans="1:25">
      <c r="B48" s="220" t="str">
        <f t="shared" si="3"/>
        <v>Substation</v>
      </c>
      <c r="D48" s="265" t="s">
        <v>22</v>
      </c>
      <c r="F48" s="12"/>
      <c r="G48" s="131"/>
      <c r="H48" s="287">
        <f ca="1">SUMIF(Tot_cost!$AF$11:$AS$11,H$11, Tot_cost!$AF48:$AS48)</f>
        <v>0</v>
      </c>
      <c r="I48" s="287">
        <f ca="1">SUMIF(Tot_cost!$AF$11:$AS$11,I$11, Tot_cost!$AF48:$AS48)</f>
        <v>0</v>
      </c>
      <c r="J48" s="287">
        <f ca="1">SUMIF(Tot_cost!$AF$11:$AS$11,J$11, Tot_cost!$AF48:$AS48)</f>
        <v>0</v>
      </c>
      <c r="K48" s="287">
        <f ca="1">SUMIF(Tot_cost!$AF$11:$AS$11,K$11, Tot_cost!$AF48:$AS48)</f>
        <v>0</v>
      </c>
      <c r="L48" s="287">
        <f>SUMIF(Tot_cost!$AF$11:$AS$11,L$11, Tot_cost!$AF48:$AS48)</f>
        <v>0</v>
      </c>
      <c r="M48" s="287">
        <f>SUMIF(Tot_cost!$AF$11:$AS$11,M$11, Tot_cost!$AF48:$AS48)</f>
        <v>0</v>
      </c>
      <c r="N48" s="287">
        <f>SUMIF(Tot_cost!$AF$11:$AS$11,N$11, Tot_cost!$AF48:$AS48)</f>
        <v>0</v>
      </c>
      <c r="O48" s="131"/>
      <c r="P48" s="287">
        <f t="shared" ca="1" si="4"/>
        <v>0</v>
      </c>
      <c r="R48" s="131"/>
      <c r="S48" s="131"/>
      <c r="T48" s="131"/>
      <c r="U48" s="131"/>
      <c r="V48" s="131"/>
      <c r="W48" s="131"/>
      <c r="Y48" s="131"/>
    </row>
    <row r="49" spans="1:16343">
      <c r="B49" s="220" t="str">
        <f t="shared" si="3"/>
        <v>Substation</v>
      </c>
      <c r="D49" s="265" t="s">
        <v>12</v>
      </c>
      <c r="F49" s="12"/>
      <c r="G49" s="131"/>
      <c r="H49" s="287">
        <f ca="1">SUMIF(Tot_cost!$AF$11:$AS$11,H$11, Tot_cost!$AF49:$AS49)</f>
        <v>0</v>
      </c>
      <c r="I49" s="287">
        <f ca="1">SUMIF(Tot_cost!$AF$11:$AS$11,I$11, Tot_cost!$AF49:$AS49)</f>
        <v>927530.2478781949</v>
      </c>
      <c r="J49" s="287">
        <f ca="1">SUMIF(Tot_cost!$AF$11:$AS$11,J$11, Tot_cost!$AF49:$AS49)</f>
        <v>618353.49858546327</v>
      </c>
      <c r="K49" s="287">
        <f ca="1">SUMIF(Tot_cost!$AF$11:$AS$11,K$11, Tot_cost!$AF49:$AS49)</f>
        <v>618353.49858546327</v>
      </c>
      <c r="L49" s="287">
        <f>SUMIF(Tot_cost!$AF$11:$AS$11,L$11, Tot_cost!$AF49:$AS49)</f>
        <v>0</v>
      </c>
      <c r="M49" s="287">
        <f>SUMIF(Tot_cost!$AF$11:$AS$11,M$11, Tot_cost!$AF49:$AS49)</f>
        <v>0</v>
      </c>
      <c r="N49" s="287">
        <f>SUMIF(Tot_cost!$AF$11:$AS$11,N$11, Tot_cost!$AF49:$AS49)</f>
        <v>0</v>
      </c>
      <c r="O49" s="131"/>
      <c r="P49" s="287">
        <f t="shared" ca="1" si="4"/>
        <v>2164237.2450491218</v>
      </c>
    </row>
    <row r="50" spans="1:16343">
      <c r="B50" s="220" t="str">
        <f t="shared" si="3"/>
        <v>Substation</v>
      </c>
      <c r="D50" s="265" t="s">
        <v>13</v>
      </c>
      <c r="F50" s="12"/>
      <c r="G50" s="131"/>
      <c r="H50" s="287">
        <f ca="1">SUMIF(Tot_cost!$AF$11:$AS$11,H$11, Tot_cost!$AF50:$AS50)</f>
        <v>48307.303210549209</v>
      </c>
      <c r="I50" s="287">
        <f ca="1">SUMIF(Tot_cost!$AF$11:$AS$11,I$11, Tot_cost!$AF50:$AS50)</f>
        <v>96614.606421098419</v>
      </c>
      <c r="J50" s="287">
        <f ca="1">SUMIF(Tot_cost!$AF$11:$AS$11,J$11, Tot_cost!$AF50:$AS50)</f>
        <v>144921.90963164764</v>
      </c>
      <c r="K50" s="287">
        <f ca="1">SUMIF(Tot_cost!$AF$11:$AS$11,K$11, Tot_cost!$AF50:$AS50)</f>
        <v>48307.303210549209</v>
      </c>
      <c r="L50" s="287">
        <f>SUMIF(Tot_cost!$AF$11:$AS$11,L$11, Tot_cost!$AF50:$AS50)</f>
        <v>0</v>
      </c>
      <c r="M50" s="287">
        <f>SUMIF(Tot_cost!$AF$11:$AS$11,M$11, Tot_cost!$AF50:$AS50)</f>
        <v>0</v>
      </c>
      <c r="N50" s="287">
        <f>SUMIF(Tot_cost!$AF$11:$AS$11,N$11, Tot_cost!$AF50:$AS50)</f>
        <v>0</v>
      </c>
      <c r="O50" s="131"/>
      <c r="P50" s="287">
        <f t="shared" ca="1" si="4"/>
        <v>338151.1224738445</v>
      </c>
    </row>
    <row r="51" spans="1:16343">
      <c r="B51" s="220" t="str">
        <f t="shared" si="3"/>
        <v>Substation</v>
      </c>
      <c r="D51" s="265" t="s">
        <v>181</v>
      </c>
      <c r="F51" s="12"/>
      <c r="G51" s="131"/>
      <c r="H51" s="287">
        <f ca="1">SUMIF(Tot_cost!$AF$11:$AS$11,H$11, Tot_cost!$AF51:$AS51)</f>
        <v>0</v>
      </c>
      <c r="I51" s="287">
        <f ca="1">SUMIF(Tot_cost!$AF$11:$AS$11,I$11, Tot_cost!$AF51:$AS51)</f>
        <v>1680713.8194088778</v>
      </c>
      <c r="J51" s="287">
        <f ca="1">SUMIF(Tot_cost!$AF$11:$AS$11,J$11, Tot_cost!$AF51:$AS51)</f>
        <v>840356.90970443888</v>
      </c>
      <c r="K51" s="287">
        <f ca="1">SUMIF(Tot_cost!$AF$11:$AS$11,K$11, Tot_cost!$AF51:$AS51)</f>
        <v>840356.90970443888</v>
      </c>
      <c r="L51" s="287">
        <f>SUMIF(Tot_cost!$AF$11:$AS$11,L$11, Tot_cost!$AF51:$AS51)</f>
        <v>0</v>
      </c>
      <c r="M51" s="287">
        <f>SUMIF(Tot_cost!$AF$11:$AS$11,M$11, Tot_cost!$AF51:$AS51)</f>
        <v>0</v>
      </c>
      <c r="N51" s="287">
        <f>SUMIF(Tot_cost!$AF$11:$AS$11,N$11, Tot_cost!$AF51:$AS51)</f>
        <v>0</v>
      </c>
      <c r="O51" s="131"/>
      <c r="P51" s="287">
        <f t="shared" ca="1" si="4"/>
        <v>3361427.6388177555</v>
      </c>
    </row>
    <row r="52" spans="1:16343">
      <c r="B52" s="220" t="str">
        <f t="shared" si="3"/>
        <v>Substation</v>
      </c>
      <c r="D52" s="265" t="s">
        <v>50</v>
      </c>
      <c r="F52" s="12"/>
      <c r="G52" s="131"/>
      <c r="H52" s="287">
        <f ca="1">SUMIF(Tot_cost!$AF$11:$AS$11,H$11, Tot_cost!$AF52:$AS52)</f>
        <v>0</v>
      </c>
      <c r="I52" s="287">
        <f ca="1">SUMIF(Tot_cost!$AF$11:$AS$11,I$11, Tot_cost!$AF52:$AS52)</f>
        <v>0</v>
      </c>
      <c r="J52" s="287">
        <f ca="1">SUMIF(Tot_cost!$AF$11:$AS$11,J$11, Tot_cost!$AF52:$AS52)</f>
        <v>343073.34783372004</v>
      </c>
      <c r="K52" s="287">
        <f ca="1">SUMIF(Tot_cost!$AF$11:$AS$11,K$11, Tot_cost!$AF52:$AS52)</f>
        <v>343073.34783372004</v>
      </c>
      <c r="L52" s="287">
        <f>SUMIF(Tot_cost!$AF$11:$AS$11,L$11, Tot_cost!$AF52:$AS52)</f>
        <v>0</v>
      </c>
      <c r="M52" s="287">
        <f>SUMIF(Tot_cost!$AF$11:$AS$11,M$11, Tot_cost!$AF52:$AS52)</f>
        <v>0</v>
      </c>
      <c r="N52" s="287">
        <f>SUMIF(Tot_cost!$AF$11:$AS$11,N$11, Tot_cost!$AF52:$AS52)</f>
        <v>0</v>
      </c>
      <c r="O52" s="131"/>
      <c r="P52" s="287">
        <f t="shared" ca="1" si="4"/>
        <v>686146.69566744007</v>
      </c>
    </row>
    <row r="53" spans="1:16343">
      <c r="B53" s="220" t="str">
        <f t="shared" si="3"/>
        <v>Substation</v>
      </c>
      <c r="D53" s="265" t="s">
        <v>14</v>
      </c>
      <c r="F53" s="12"/>
      <c r="G53" s="131"/>
      <c r="H53" s="287">
        <f ca="1">SUMIF(Tot_cost!$AF$11:$AS$11,H$11, Tot_cost!$AF53:$AS53)</f>
        <v>16521.039156290524</v>
      </c>
      <c r="I53" s="287">
        <f ca="1">SUMIF(Tot_cost!$AF$11:$AS$11,I$11, Tot_cost!$AF53:$AS53)</f>
        <v>0</v>
      </c>
      <c r="J53" s="287">
        <f ca="1">SUMIF(Tot_cost!$AF$11:$AS$11,J$11, Tot_cost!$AF53:$AS53)</f>
        <v>82605.195781452625</v>
      </c>
      <c r="K53" s="287">
        <f ca="1">SUMIF(Tot_cost!$AF$11:$AS$11,K$11, Tot_cost!$AF53:$AS53)</f>
        <v>33042.078312581049</v>
      </c>
      <c r="L53" s="287">
        <f>SUMIF(Tot_cost!$AF$11:$AS$11,L$11, Tot_cost!$AF53:$AS53)</f>
        <v>0</v>
      </c>
      <c r="M53" s="287">
        <f>SUMIF(Tot_cost!$AF$11:$AS$11,M$11, Tot_cost!$AF53:$AS53)</f>
        <v>0</v>
      </c>
      <c r="N53" s="287">
        <f>SUMIF(Tot_cost!$AF$11:$AS$11,N$11, Tot_cost!$AF53:$AS53)</f>
        <v>0</v>
      </c>
      <c r="O53" s="131"/>
      <c r="P53" s="287">
        <f t="shared" ca="1" si="4"/>
        <v>132168.31325032419</v>
      </c>
    </row>
    <row r="54" spans="1:16343">
      <c r="B54" s="220" t="str">
        <f t="shared" si="3"/>
        <v>Substation</v>
      </c>
      <c r="D54" s="265" t="s">
        <v>168</v>
      </c>
      <c r="F54" s="12"/>
      <c r="G54" s="131"/>
      <c r="H54" s="287">
        <f ca="1">SUMIF(Tot_cost!$AF$11:$AS$11,H$11, Tot_cost!$AF54:$AS54)</f>
        <v>54953.676567189148</v>
      </c>
      <c r="I54" s="287">
        <f ca="1">SUMIF(Tot_cost!$AF$11:$AS$11,I$11, Tot_cost!$AF54:$AS54)</f>
        <v>0</v>
      </c>
      <c r="J54" s="287">
        <f ca="1">SUMIF(Tot_cost!$AF$11:$AS$11,J$11, Tot_cost!$AF54:$AS54)</f>
        <v>178599.44884336472</v>
      </c>
      <c r="K54" s="287">
        <f ca="1">SUMIF(Tot_cost!$AF$11:$AS$11,K$11, Tot_cost!$AF54:$AS54)</f>
        <v>137384.19141797288</v>
      </c>
      <c r="L54" s="287">
        <f>SUMIF(Tot_cost!$AF$11:$AS$11,L$11, Tot_cost!$AF54:$AS54)</f>
        <v>0</v>
      </c>
      <c r="M54" s="287">
        <f>SUMIF(Tot_cost!$AF$11:$AS$11,M$11, Tot_cost!$AF54:$AS54)</f>
        <v>0</v>
      </c>
      <c r="N54" s="287">
        <f>SUMIF(Tot_cost!$AF$11:$AS$11,N$11, Tot_cost!$AF54:$AS54)</f>
        <v>0</v>
      </c>
      <c r="O54" s="131"/>
      <c r="P54" s="287">
        <f t="shared" ca="1" si="4"/>
        <v>370937.31682852679</v>
      </c>
    </row>
    <row r="55" spans="1:16343">
      <c r="B55" s="220" t="str">
        <f t="shared" si="3"/>
        <v>Substation</v>
      </c>
      <c r="D55" s="265" t="s">
        <v>169</v>
      </c>
      <c r="F55" s="12"/>
      <c r="G55" s="131"/>
      <c r="H55" s="287">
        <f ca="1">SUMIF(Tot_cost!$AF$11:$AS$11,H$11, Tot_cost!$AF55:$AS55)</f>
        <v>0</v>
      </c>
      <c r="I55" s="287">
        <f ca="1">SUMIF(Tot_cost!$AF$11:$AS$11,I$11, Tot_cost!$AF55:$AS55)</f>
        <v>65434.53240732316</v>
      </c>
      <c r="J55" s="287">
        <f ca="1">SUMIF(Tot_cost!$AF$11:$AS$11,J$11, Tot_cost!$AF55:$AS55)</f>
        <v>9347.7903439033089</v>
      </c>
      <c r="K55" s="287">
        <f ca="1">SUMIF(Tot_cost!$AF$11:$AS$11,K$11, Tot_cost!$AF55:$AS55)</f>
        <v>0</v>
      </c>
      <c r="L55" s="287">
        <f>SUMIF(Tot_cost!$AF$11:$AS$11,L$11, Tot_cost!$AF55:$AS55)</f>
        <v>0</v>
      </c>
      <c r="M55" s="287">
        <f>SUMIF(Tot_cost!$AF$11:$AS$11,M$11, Tot_cost!$AF55:$AS55)</f>
        <v>0</v>
      </c>
      <c r="N55" s="287">
        <f>SUMIF(Tot_cost!$AF$11:$AS$11,N$11, Tot_cost!$AF55:$AS55)</f>
        <v>0</v>
      </c>
      <c r="O55" s="131"/>
      <c r="P55" s="287">
        <f t="shared" ca="1" si="4"/>
        <v>74782.322751226471</v>
      </c>
    </row>
    <row r="56" spans="1:16343">
      <c r="B56" s="220" t="str">
        <f t="shared" si="3"/>
        <v>Substation</v>
      </c>
      <c r="F56" s="12"/>
      <c r="H56" s="110"/>
      <c r="I56" s="110"/>
      <c r="J56" s="110"/>
      <c r="K56" s="110"/>
      <c r="L56" s="110"/>
      <c r="M56" s="110"/>
      <c r="N56" s="110"/>
      <c r="O56" s="265"/>
      <c r="P56" s="110"/>
      <c r="R56" s="131"/>
      <c r="S56" s="131"/>
      <c r="T56" s="131"/>
      <c r="U56" s="131"/>
      <c r="V56" s="131"/>
      <c r="W56" s="131"/>
      <c r="Y56" s="131"/>
    </row>
    <row r="57" spans="1:16343">
      <c r="B57" s="220" t="str">
        <f t="shared" si="3"/>
        <v>Substation</v>
      </c>
      <c r="D57" s="272" t="s">
        <v>186</v>
      </c>
      <c r="F57" s="12"/>
      <c r="G57" s="131"/>
      <c r="H57" s="287">
        <f ca="1">SUMIF(Tot_cost!$AF$11:$AS$11,H$11, Tot_cost!$AF57:$AS57)</f>
        <v>305332.81485277199</v>
      </c>
      <c r="I57" s="287">
        <f ca="1">SUMIF(Tot_cost!$AF$11:$AS$11,I$11, Tot_cost!$AF57:$AS57)</f>
        <v>1436767.3268865463</v>
      </c>
      <c r="J57" s="287">
        <f ca="1">SUMIF(Tot_cost!$AF$11:$AS$11,J$11, Tot_cost!$AF57:$AS57)</f>
        <v>1590457.4289043029</v>
      </c>
      <c r="K57" s="287">
        <f ca="1">SUMIF(Tot_cost!$AF$11:$AS$11,K$11, Tot_cost!$AF57:$AS57)</f>
        <v>662974.81698801194</v>
      </c>
      <c r="L57" s="287">
        <f>SUMIF(Tot_cost!$AF$11:$AS$11,L$11, Tot_cost!$AF57:$AS57)</f>
        <v>0</v>
      </c>
      <c r="M57" s="287">
        <f>SUMIF(Tot_cost!$AF$11:$AS$11,M$11, Tot_cost!$AF57:$AS57)</f>
        <v>0</v>
      </c>
      <c r="N57" s="287">
        <f>SUMIF(Tot_cost!$AF$11:$AS$11,N$11, Tot_cost!$AF57:$AS57)</f>
        <v>0</v>
      </c>
      <c r="O57" s="131"/>
      <c r="P57" s="287">
        <f ca="1">SUM(H57:N57)</f>
        <v>3995532.3876316333</v>
      </c>
    </row>
    <row r="58" spans="1:16343">
      <c r="B58" s="220" t="str">
        <f t="shared" si="3"/>
        <v>Substation</v>
      </c>
      <c r="D58" s="272" t="s">
        <v>114</v>
      </c>
      <c r="F58" s="12"/>
      <c r="G58" s="131"/>
      <c r="H58" s="287">
        <f ca="1">SUMIF(Tot_cost!$AF$11:$AS$11,H$11, Tot_cost!$AF58:$AS58)</f>
        <v>1269431.6774340523</v>
      </c>
      <c r="I58" s="287">
        <f ca="1">SUMIF(Tot_cost!$AF$11:$AS$11,I$11, Tot_cost!$AF58:$AS58)</f>
        <v>5315643.2702673273</v>
      </c>
      <c r="J58" s="287">
        <f ca="1">SUMIF(Tot_cost!$AF$11:$AS$11,J$11, Tot_cost!$AF58:$AS58)</f>
        <v>5520031.6290446073</v>
      </c>
      <c r="K58" s="287">
        <f ca="1">SUMIF(Tot_cost!$AF$11:$AS$11,K$11, Tot_cost!$AF58:$AS58)</f>
        <v>2675334.7534699314</v>
      </c>
      <c r="L58" s="287">
        <f>SUMIF(Tot_cost!$AF$11:$AS$11,L$11, Tot_cost!$AF58:$AS58)</f>
        <v>0</v>
      </c>
      <c r="M58" s="287">
        <f>SUMIF(Tot_cost!$AF$11:$AS$11,M$11, Tot_cost!$AF58:$AS58)</f>
        <v>0</v>
      </c>
      <c r="N58" s="287">
        <f>SUMIF(Tot_cost!$AF$11:$AS$11,N$11, Tot_cost!$AF58:$AS58)</f>
        <v>0</v>
      </c>
      <c r="O58" s="131"/>
      <c r="P58" s="287">
        <f ca="1">SUM(H58:N58)</f>
        <v>14780441.330215918</v>
      </c>
    </row>
    <row r="59" spans="1:16343">
      <c r="B59" s="220" t="str">
        <f t="shared" si="3"/>
        <v>Substation</v>
      </c>
      <c r="D59" s="272" t="s">
        <v>18</v>
      </c>
      <c r="F59" s="12"/>
      <c r="G59" s="131"/>
      <c r="H59" s="287">
        <f ca="1">SUMIF(Tot_cost!$AF$11:$AS$11,H$11, Tot_cost!$AF59:$AS59)</f>
        <v>547438.61743246834</v>
      </c>
      <c r="I59" s="287">
        <f>SUMIF(Tot_cost!$AF$11:$AS$11,I$11, Tot_cost!$AF59:$AS59)</f>
        <v>0</v>
      </c>
      <c r="J59" s="287">
        <f ca="1">SUMIF(Tot_cost!$AF$11:$AS$11,J$11, Tot_cost!$AF59:$AS59)</f>
        <v>3496245.9217852508</v>
      </c>
      <c r="K59" s="287">
        <f ca="1">SUMIF(Tot_cost!$AF$11:$AS$11,K$11, Tot_cost!$AF59:$AS59)</f>
        <v>665172.95231325505</v>
      </c>
      <c r="L59" s="287">
        <f>SUMIF(Tot_cost!$AF$11:$AS$11,L$11, Tot_cost!$AF59:$AS59)</f>
        <v>0</v>
      </c>
      <c r="M59" s="287">
        <f>SUMIF(Tot_cost!$AF$11:$AS$11,M$11, Tot_cost!$AF59:$AS59)</f>
        <v>0</v>
      </c>
      <c r="N59" s="287">
        <f>SUMIF(Tot_cost!$AF$11:$AS$11,N$11, Tot_cost!$AF59:$AS59)</f>
        <v>0</v>
      </c>
      <c r="O59" s="131"/>
      <c r="P59" s="287">
        <f ca="1">SUM(H59:N59)</f>
        <v>4708857.4915309735</v>
      </c>
    </row>
    <row r="60" spans="1:16343">
      <c r="B60" s="220" t="str">
        <f t="shared" si="3"/>
        <v>Substation</v>
      </c>
      <c r="D60" s="272" t="s">
        <v>196</v>
      </c>
      <c r="F60" s="12"/>
      <c r="G60" s="131"/>
      <c r="H60" s="287">
        <f ca="1">SUMIF(Tot_cost!$AF$11:$AS$11,H$11, Tot_cost!$AF60:$AS60)</f>
        <v>35552</v>
      </c>
      <c r="I60" s="287">
        <f>SUMIF(Tot_cost!$AF$11:$AS$11,I$11, Tot_cost!$AF60:$AS60)</f>
        <v>0</v>
      </c>
      <c r="J60" s="287">
        <f ca="1">SUMIF(Tot_cost!$AF$11:$AS$11,J$11, Tot_cost!$AF60:$AS60)</f>
        <v>239976</v>
      </c>
      <c r="K60" s="287">
        <f ca="1">SUMIF(Tot_cost!$AF$11:$AS$11,K$11, Tot_cost!$AF60:$AS60)</f>
        <v>88880</v>
      </c>
      <c r="L60" s="287">
        <f>SUMIF(Tot_cost!$AF$11:$AS$11,L$11, Tot_cost!$AF60:$AS60)</f>
        <v>0</v>
      </c>
      <c r="M60" s="287">
        <f>SUMIF(Tot_cost!$AF$11:$AS$11,M$11, Tot_cost!$AF60:$AS60)</f>
        <v>0</v>
      </c>
      <c r="N60" s="287">
        <f>SUMIF(Tot_cost!$AF$11:$AS$11,N$11, Tot_cost!$AF60:$AS60)</f>
        <v>0</v>
      </c>
      <c r="O60" s="131"/>
      <c r="P60" s="287">
        <f ca="1">SUM(H60:N60)</f>
        <v>364408</v>
      </c>
    </row>
    <row r="61" spans="1:16343">
      <c r="B61" s="220" t="str">
        <f t="shared" si="3"/>
        <v>Substation</v>
      </c>
      <c r="D61" s="272" t="s">
        <v>69</v>
      </c>
      <c r="F61" s="12"/>
      <c r="G61" s="131"/>
      <c r="H61" s="287">
        <f ca="1">SUMIF(Tot_cost!$AF$11:$AS$11,H$11, Tot_cost!$AF61:$AS61)</f>
        <v>621685.99040706351</v>
      </c>
      <c r="I61" s="287">
        <f ca="1">SUMIF(Tot_cost!$AF$11:$AS$11,I$11, Tot_cost!$AF61:$AS61)</f>
        <v>2543842.3930592518</v>
      </c>
      <c r="J61" s="287">
        <f ca="1">SUMIF(Tot_cost!$AF$11:$AS$11,J$11, Tot_cost!$AF61:$AS61)</f>
        <v>2308760.8781914203</v>
      </c>
      <c r="K61" s="287">
        <f ca="1">SUMIF(Tot_cost!$AF$11:$AS$11,K$11, Tot_cost!$AF61:$AS61)</f>
        <v>1216243.3185185392</v>
      </c>
      <c r="L61" s="287">
        <f>SUMIF(Tot_cost!$AF$11:$AS$11,L$11, Tot_cost!$AF61:$AS61)</f>
        <v>0</v>
      </c>
      <c r="M61" s="287">
        <f>SUMIF(Tot_cost!$AF$11:$AS$11,M$11, Tot_cost!$AF61:$AS61)</f>
        <v>0</v>
      </c>
      <c r="N61" s="287">
        <f>SUMIF(Tot_cost!$AF$11:$AS$11,N$11, Tot_cost!$AF61:$AS61)</f>
        <v>0</v>
      </c>
      <c r="O61" s="131"/>
      <c r="P61" s="287">
        <f ca="1">SUM(H61:N61)</f>
        <v>6690532.5801762743</v>
      </c>
    </row>
    <row r="62" spans="1:16343">
      <c r="F62" s="12"/>
      <c r="H62" s="109"/>
      <c r="I62" s="109"/>
      <c r="J62" s="109"/>
      <c r="K62" s="109"/>
      <c r="L62" s="109"/>
      <c r="M62" s="109"/>
      <c r="N62" s="109"/>
      <c r="O62" s="265"/>
      <c r="P62" s="109"/>
    </row>
    <row r="63" spans="1:16343" s="8" customFormat="1" ht="15.75">
      <c r="A63" s="6"/>
      <c r="B63" s="9" t="s">
        <v>15</v>
      </c>
      <c r="C63" s="10"/>
      <c r="D63" s="265"/>
      <c r="E63" s="265"/>
      <c r="F63" s="12"/>
      <c r="G63" s="265"/>
      <c r="H63" s="112"/>
      <c r="I63" s="112"/>
      <c r="J63" s="112"/>
      <c r="K63" s="112"/>
      <c r="L63" s="112"/>
      <c r="M63" s="112"/>
      <c r="N63" s="112"/>
      <c r="O63" s="265"/>
      <c r="P63" s="112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  <c r="AG63" s="265"/>
      <c r="AH63" s="265"/>
      <c r="AI63" s="265"/>
      <c r="AJ63" s="265"/>
      <c r="AK63" s="265"/>
      <c r="AL63" s="265"/>
      <c r="AM63" s="265"/>
      <c r="AN63" s="265"/>
      <c r="AO63" s="265"/>
      <c r="AP63" s="265"/>
      <c r="AQ63" s="265"/>
      <c r="AR63" s="265"/>
      <c r="AS63" s="265"/>
      <c r="AT63" s="265"/>
      <c r="AU63" s="265"/>
      <c r="AV63" s="265"/>
      <c r="AW63" s="265"/>
      <c r="AX63" s="265"/>
      <c r="AY63" s="265"/>
      <c r="AZ63" s="265"/>
      <c r="BA63" s="265"/>
      <c r="BB63" s="265"/>
      <c r="BC63" s="265"/>
      <c r="BD63" s="265"/>
      <c r="BE63" s="265"/>
      <c r="BF63" s="265"/>
      <c r="BG63" s="265"/>
      <c r="BH63" s="265"/>
      <c r="BI63" s="265"/>
      <c r="BJ63" s="265"/>
      <c r="BK63" s="265"/>
      <c r="BL63" s="265"/>
      <c r="BM63" s="265"/>
      <c r="BN63" s="265"/>
      <c r="BO63" s="265"/>
      <c r="BP63" s="265"/>
      <c r="BQ63" s="265"/>
      <c r="BR63" s="265"/>
      <c r="BS63" s="265"/>
      <c r="BT63" s="265"/>
      <c r="BU63" s="265"/>
      <c r="BV63" s="265"/>
      <c r="BW63" s="265"/>
      <c r="BX63" s="265"/>
      <c r="BY63" s="265"/>
      <c r="BZ63" s="265"/>
      <c r="CA63" s="265"/>
      <c r="CB63" s="265"/>
      <c r="CC63" s="265"/>
      <c r="CD63" s="265"/>
      <c r="CE63" s="265"/>
      <c r="CF63" s="265"/>
      <c r="CG63" s="265"/>
      <c r="CH63" s="265"/>
      <c r="CI63" s="265"/>
      <c r="CJ63" s="265"/>
      <c r="CK63" s="265"/>
      <c r="CL63" s="265"/>
      <c r="CM63" s="265"/>
      <c r="CN63" s="265"/>
      <c r="CO63" s="265"/>
      <c r="CP63" s="265"/>
      <c r="CQ63" s="265"/>
      <c r="CR63" s="265"/>
      <c r="CS63" s="265"/>
      <c r="CT63" s="265"/>
      <c r="CU63" s="265"/>
      <c r="CV63" s="265"/>
      <c r="CW63" s="265"/>
      <c r="CX63" s="265"/>
      <c r="CY63" s="265"/>
      <c r="CZ63" s="265"/>
      <c r="DA63" s="265"/>
      <c r="DB63" s="265"/>
      <c r="DC63" s="265"/>
      <c r="DD63" s="265"/>
      <c r="DE63" s="265"/>
      <c r="DF63" s="265"/>
      <c r="DG63" s="265"/>
      <c r="DH63" s="265"/>
      <c r="DI63" s="265"/>
      <c r="DJ63" s="265"/>
      <c r="DK63" s="265"/>
      <c r="DL63" s="265"/>
      <c r="DM63" s="265"/>
      <c r="DN63" s="265"/>
      <c r="DO63" s="265"/>
      <c r="DP63" s="265"/>
      <c r="DQ63" s="265"/>
      <c r="DR63" s="265"/>
      <c r="DS63" s="265"/>
      <c r="DT63" s="265"/>
      <c r="DU63" s="265"/>
      <c r="DV63" s="265"/>
      <c r="DW63" s="265"/>
      <c r="DX63" s="265"/>
      <c r="DY63" s="265"/>
      <c r="DZ63" s="265"/>
      <c r="EA63" s="265"/>
      <c r="EB63" s="265"/>
      <c r="EC63" s="265"/>
      <c r="ED63" s="265"/>
      <c r="EE63" s="265"/>
      <c r="EF63" s="265"/>
      <c r="EG63" s="265"/>
      <c r="EH63" s="265"/>
      <c r="EI63" s="265"/>
      <c r="EJ63" s="265"/>
      <c r="EK63" s="265"/>
      <c r="EL63" s="265"/>
      <c r="EM63" s="265"/>
      <c r="EN63" s="265"/>
      <c r="EO63" s="265"/>
      <c r="EP63" s="265"/>
      <c r="EQ63" s="265"/>
      <c r="ER63" s="265"/>
      <c r="ES63" s="265"/>
      <c r="ET63" s="265"/>
      <c r="EU63" s="265"/>
      <c r="EV63" s="265"/>
      <c r="EW63" s="265"/>
      <c r="EX63" s="265"/>
      <c r="EY63" s="265"/>
      <c r="EZ63" s="265"/>
      <c r="FA63" s="265"/>
      <c r="FB63" s="265"/>
      <c r="FC63" s="265"/>
      <c r="FD63" s="265"/>
      <c r="FE63" s="265"/>
      <c r="FF63" s="265"/>
      <c r="FG63" s="265"/>
      <c r="FH63" s="265"/>
      <c r="FI63" s="265"/>
      <c r="FJ63" s="265"/>
      <c r="FK63" s="265"/>
      <c r="FL63" s="265"/>
      <c r="FM63" s="265"/>
      <c r="FN63" s="265"/>
      <c r="FO63" s="265"/>
      <c r="FP63" s="265"/>
      <c r="FQ63" s="265"/>
      <c r="FR63" s="265"/>
      <c r="FS63" s="265"/>
      <c r="FT63" s="265"/>
      <c r="FU63" s="265"/>
      <c r="FV63" s="265"/>
      <c r="FW63" s="265"/>
      <c r="FX63" s="265"/>
      <c r="FY63" s="265"/>
      <c r="FZ63" s="265"/>
      <c r="GA63" s="265"/>
      <c r="GB63" s="265"/>
      <c r="GC63" s="265"/>
      <c r="GD63" s="265"/>
      <c r="GE63" s="265"/>
      <c r="GF63" s="265"/>
      <c r="GG63" s="265"/>
      <c r="GH63" s="265"/>
      <c r="GI63" s="265"/>
      <c r="GJ63" s="265"/>
      <c r="GK63" s="265"/>
      <c r="GL63" s="265"/>
      <c r="GM63" s="265"/>
      <c r="GN63" s="265"/>
      <c r="GO63" s="265"/>
      <c r="GP63" s="265"/>
      <c r="GQ63" s="265"/>
      <c r="GR63" s="265"/>
      <c r="GS63" s="265"/>
      <c r="GT63" s="265"/>
      <c r="GU63" s="265"/>
      <c r="GV63" s="265"/>
      <c r="GW63" s="265"/>
      <c r="GX63" s="265"/>
      <c r="GY63" s="265"/>
      <c r="GZ63" s="265"/>
      <c r="HA63" s="265"/>
      <c r="HB63" s="265"/>
      <c r="HC63" s="265"/>
      <c r="HD63" s="265"/>
      <c r="HE63" s="265"/>
      <c r="HF63" s="265"/>
      <c r="HG63" s="265"/>
      <c r="HH63" s="265"/>
      <c r="HI63" s="265"/>
      <c r="HJ63" s="265"/>
      <c r="HK63" s="265"/>
      <c r="HL63" s="265"/>
      <c r="HM63" s="265"/>
      <c r="HN63" s="265"/>
      <c r="HO63" s="265"/>
      <c r="HP63" s="265"/>
      <c r="HQ63" s="265"/>
      <c r="HR63" s="265"/>
      <c r="HS63" s="265"/>
      <c r="HT63" s="265"/>
      <c r="HU63" s="265"/>
      <c r="HV63" s="265"/>
      <c r="HW63" s="265"/>
      <c r="HX63" s="265"/>
      <c r="HY63" s="265"/>
      <c r="HZ63" s="265"/>
      <c r="IA63" s="265"/>
      <c r="IB63" s="265"/>
      <c r="IC63" s="265"/>
      <c r="ID63" s="265"/>
      <c r="IE63" s="265"/>
      <c r="IF63" s="265"/>
      <c r="IG63" s="265"/>
      <c r="IH63" s="265"/>
      <c r="II63" s="265"/>
      <c r="IJ63" s="265"/>
      <c r="IK63" s="265"/>
      <c r="IL63" s="265"/>
      <c r="IM63" s="265"/>
      <c r="IN63" s="265"/>
      <c r="IO63" s="265"/>
      <c r="IP63" s="265"/>
      <c r="IQ63" s="265"/>
      <c r="IR63" s="265"/>
      <c r="IS63" s="265"/>
      <c r="IT63" s="265"/>
      <c r="IU63" s="265"/>
      <c r="IV63" s="265"/>
      <c r="IW63" s="265"/>
      <c r="IX63" s="265"/>
      <c r="IY63" s="265"/>
      <c r="IZ63" s="265"/>
      <c r="JA63" s="265"/>
      <c r="JB63" s="265"/>
      <c r="JC63" s="265"/>
      <c r="JD63" s="265"/>
      <c r="JE63" s="265"/>
      <c r="JF63" s="265"/>
      <c r="JG63" s="265"/>
      <c r="JH63" s="265"/>
      <c r="JI63" s="265"/>
      <c r="JJ63" s="265"/>
      <c r="JK63" s="265"/>
      <c r="JL63" s="265"/>
      <c r="JM63" s="265"/>
      <c r="JN63" s="265"/>
      <c r="JO63" s="265"/>
      <c r="JP63" s="265"/>
      <c r="JQ63" s="265"/>
      <c r="JR63" s="265"/>
      <c r="JS63" s="265"/>
      <c r="JT63" s="265"/>
      <c r="JU63" s="265"/>
      <c r="JV63" s="265"/>
      <c r="JW63" s="265"/>
      <c r="JX63" s="265"/>
      <c r="JY63" s="265"/>
      <c r="JZ63" s="265"/>
      <c r="KA63" s="265"/>
      <c r="KB63" s="265"/>
      <c r="KC63" s="265"/>
      <c r="KD63" s="265"/>
      <c r="KE63" s="265"/>
      <c r="KF63" s="265"/>
      <c r="KG63" s="265"/>
      <c r="KH63" s="265"/>
      <c r="KI63" s="265"/>
      <c r="KJ63" s="265"/>
      <c r="KK63" s="265"/>
      <c r="KL63" s="265"/>
      <c r="KM63" s="265"/>
      <c r="KN63" s="265"/>
      <c r="KO63" s="265"/>
      <c r="KP63" s="265"/>
      <c r="KQ63" s="265"/>
      <c r="KR63" s="265"/>
      <c r="KS63" s="265"/>
      <c r="KT63" s="265"/>
      <c r="KU63" s="265"/>
      <c r="KV63" s="265"/>
      <c r="KW63" s="265"/>
      <c r="KX63" s="265"/>
      <c r="KY63" s="265"/>
      <c r="KZ63" s="265"/>
      <c r="LA63" s="265"/>
      <c r="LB63" s="265"/>
      <c r="LC63" s="265"/>
      <c r="LD63" s="265"/>
      <c r="LE63" s="265"/>
      <c r="LF63" s="265"/>
      <c r="LG63" s="265"/>
      <c r="LH63" s="265"/>
      <c r="LI63" s="265"/>
      <c r="LJ63" s="265"/>
      <c r="LK63" s="265"/>
      <c r="LL63" s="265"/>
      <c r="LM63" s="265"/>
      <c r="LN63" s="265"/>
      <c r="LO63" s="265"/>
      <c r="LP63" s="265"/>
      <c r="LQ63" s="265"/>
      <c r="LR63" s="265"/>
      <c r="LS63" s="265"/>
      <c r="LT63" s="265"/>
      <c r="LU63" s="265"/>
      <c r="LV63" s="265"/>
      <c r="LW63" s="265"/>
      <c r="LX63" s="265"/>
      <c r="LY63" s="265"/>
      <c r="LZ63" s="265"/>
      <c r="MA63" s="265"/>
      <c r="MB63" s="265"/>
      <c r="MC63" s="265"/>
      <c r="MD63" s="265"/>
      <c r="ME63" s="265"/>
      <c r="MF63" s="265"/>
      <c r="MG63" s="265"/>
      <c r="MH63" s="265"/>
      <c r="MI63" s="265"/>
      <c r="MJ63" s="265"/>
      <c r="MK63" s="265"/>
      <c r="ML63" s="265"/>
      <c r="MM63" s="265"/>
      <c r="MN63" s="265"/>
      <c r="MO63" s="265"/>
      <c r="MP63" s="265"/>
      <c r="MQ63" s="265"/>
      <c r="MR63" s="265"/>
      <c r="MS63" s="265"/>
      <c r="MT63" s="265"/>
      <c r="MU63" s="265"/>
      <c r="MV63" s="265"/>
      <c r="MW63" s="265"/>
      <c r="MX63" s="265"/>
      <c r="MY63" s="265"/>
      <c r="MZ63" s="265"/>
      <c r="NA63" s="265"/>
      <c r="NB63" s="265"/>
      <c r="NC63" s="265"/>
      <c r="ND63" s="265"/>
      <c r="NE63" s="265"/>
      <c r="NF63" s="265"/>
      <c r="NG63" s="265"/>
      <c r="NH63" s="265"/>
      <c r="NI63" s="265"/>
      <c r="NJ63" s="265"/>
      <c r="NK63" s="265"/>
      <c r="NL63" s="265"/>
      <c r="NM63" s="265"/>
      <c r="NN63" s="265"/>
      <c r="NO63" s="265"/>
      <c r="NP63" s="265"/>
      <c r="NQ63" s="265"/>
      <c r="NR63" s="265"/>
      <c r="NS63" s="265"/>
      <c r="NT63" s="265"/>
      <c r="NU63" s="265"/>
      <c r="NV63" s="265"/>
      <c r="NW63" s="265"/>
      <c r="NX63" s="265"/>
      <c r="NY63" s="265"/>
      <c r="NZ63" s="265"/>
      <c r="OA63" s="265"/>
      <c r="OB63" s="265"/>
      <c r="OC63" s="265"/>
      <c r="OD63" s="265"/>
      <c r="OE63" s="265"/>
      <c r="OF63" s="265"/>
      <c r="OG63" s="265"/>
      <c r="OH63" s="265"/>
      <c r="OI63" s="265"/>
      <c r="OJ63" s="265"/>
      <c r="OK63" s="265"/>
      <c r="OL63" s="265"/>
      <c r="OM63" s="265"/>
      <c r="ON63" s="265"/>
      <c r="OO63" s="265"/>
      <c r="OP63" s="265"/>
      <c r="OQ63" s="265"/>
      <c r="OR63" s="265"/>
      <c r="OS63" s="265"/>
      <c r="OT63" s="265"/>
      <c r="OU63" s="265"/>
      <c r="OV63" s="265"/>
      <c r="OW63" s="265"/>
      <c r="OX63" s="265"/>
      <c r="OY63" s="265"/>
      <c r="OZ63" s="265"/>
      <c r="PA63" s="265"/>
      <c r="PB63" s="265"/>
      <c r="PC63" s="265"/>
      <c r="PD63" s="265"/>
      <c r="PE63" s="265"/>
      <c r="PF63" s="265"/>
      <c r="PG63" s="265"/>
      <c r="PH63" s="265"/>
      <c r="PI63" s="265"/>
      <c r="PJ63" s="265"/>
      <c r="PK63" s="265"/>
      <c r="PL63" s="265"/>
      <c r="PM63" s="265"/>
      <c r="PN63" s="265"/>
      <c r="PO63" s="265"/>
      <c r="PP63" s="265"/>
      <c r="PQ63" s="265"/>
      <c r="PR63" s="265"/>
      <c r="PS63" s="265"/>
      <c r="PT63" s="265"/>
      <c r="PU63" s="265"/>
      <c r="PV63" s="265"/>
      <c r="PW63" s="265"/>
      <c r="PX63" s="265"/>
      <c r="PY63" s="265"/>
      <c r="PZ63" s="265"/>
      <c r="QA63" s="265"/>
      <c r="QB63" s="265"/>
      <c r="QC63" s="265"/>
      <c r="QD63" s="265"/>
      <c r="QE63" s="265"/>
      <c r="QF63" s="265"/>
      <c r="QG63" s="265"/>
      <c r="QH63" s="265"/>
      <c r="QI63" s="265"/>
      <c r="QJ63" s="265"/>
      <c r="QK63" s="265"/>
      <c r="QL63" s="265"/>
      <c r="QM63" s="265"/>
      <c r="QN63" s="265"/>
      <c r="QO63" s="265"/>
      <c r="QP63" s="265"/>
      <c r="QQ63" s="265"/>
      <c r="QR63" s="265"/>
      <c r="QS63" s="265"/>
      <c r="QT63" s="265"/>
      <c r="QU63" s="265"/>
      <c r="QV63" s="265"/>
      <c r="QW63" s="265"/>
      <c r="QX63" s="265"/>
      <c r="QY63" s="265"/>
      <c r="QZ63" s="265"/>
      <c r="RA63" s="265"/>
      <c r="RB63" s="265"/>
      <c r="RC63" s="265"/>
      <c r="RD63" s="265"/>
      <c r="RE63" s="265"/>
      <c r="RF63" s="265"/>
      <c r="RG63" s="265"/>
      <c r="RH63" s="265"/>
      <c r="RI63" s="265"/>
      <c r="RJ63" s="265"/>
      <c r="RK63" s="265"/>
      <c r="RL63" s="265"/>
      <c r="RM63" s="265"/>
      <c r="RN63" s="265"/>
      <c r="RO63" s="265"/>
      <c r="RP63" s="265"/>
      <c r="RQ63" s="265"/>
      <c r="RR63" s="265"/>
      <c r="RS63" s="265"/>
      <c r="RT63" s="265"/>
      <c r="RU63" s="265"/>
      <c r="RV63" s="265"/>
      <c r="RW63" s="265"/>
      <c r="RX63" s="265"/>
      <c r="RY63" s="265"/>
      <c r="RZ63" s="265"/>
      <c r="SA63" s="265"/>
      <c r="SB63" s="265"/>
      <c r="SC63" s="265"/>
      <c r="SD63" s="265"/>
      <c r="SE63" s="265"/>
      <c r="SF63" s="265"/>
      <c r="SG63" s="265"/>
      <c r="SH63" s="265"/>
      <c r="SI63" s="265"/>
      <c r="SJ63" s="265"/>
      <c r="SK63" s="265"/>
      <c r="SL63" s="265"/>
      <c r="SM63" s="265"/>
      <c r="SN63" s="265"/>
      <c r="SO63" s="265"/>
      <c r="SP63" s="265"/>
      <c r="SQ63" s="265"/>
      <c r="SR63" s="265"/>
      <c r="SS63" s="265"/>
      <c r="ST63" s="265"/>
      <c r="SU63" s="265"/>
      <c r="SV63" s="265"/>
      <c r="SW63" s="265"/>
      <c r="SX63" s="265"/>
      <c r="SY63" s="265"/>
      <c r="SZ63" s="265"/>
      <c r="TA63" s="265"/>
      <c r="TB63" s="265"/>
      <c r="TC63" s="265"/>
      <c r="TD63" s="265"/>
      <c r="TE63" s="265"/>
      <c r="TF63" s="265"/>
      <c r="TG63" s="265"/>
      <c r="TH63" s="265"/>
      <c r="TI63" s="265"/>
      <c r="TJ63" s="265"/>
      <c r="TK63" s="265"/>
      <c r="TL63" s="265"/>
      <c r="TM63" s="265"/>
      <c r="TN63" s="265"/>
      <c r="TO63" s="265"/>
      <c r="TP63" s="265"/>
      <c r="TQ63" s="265"/>
      <c r="TR63" s="265"/>
      <c r="TS63" s="265"/>
      <c r="TT63" s="265"/>
      <c r="TU63" s="265"/>
      <c r="TV63" s="265"/>
      <c r="TW63" s="265"/>
      <c r="TX63" s="265"/>
      <c r="TY63" s="265"/>
      <c r="TZ63" s="265"/>
      <c r="UA63" s="265"/>
      <c r="UB63" s="265"/>
      <c r="UC63" s="265"/>
      <c r="UD63" s="265"/>
      <c r="UE63" s="265"/>
      <c r="UF63" s="265"/>
      <c r="UG63" s="265"/>
      <c r="UH63" s="265"/>
      <c r="UI63" s="265"/>
      <c r="UJ63" s="265"/>
      <c r="UK63" s="265"/>
      <c r="UL63" s="265"/>
      <c r="UM63" s="265"/>
      <c r="UN63" s="265"/>
      <c r="UO63" s="265"/>
      <c r="UP63" s="265"/>
      <c r="UQ63" s="265"/>
      <c r="UR63" s="265"/>
      <c r="US63" s="265"/>
      <c r="UT63" s="265"/>
      <c r="UU63" s="265"/>
      <c r="UV63" s="265"/>
      <c r="UW63" s="265"/>
      <c r="UX63" s="265"/>
      <c r="UY63" s="265"/>
      <c r="UZ63" s="265"/>
      <c r="VA63" s="265"/>
      <c r="VB63" s="265"/>
      <c r="VC63" s="265"/>
      <c r="VD63" s="265"/>
      <c r="VE63" s="265"/>
      <c r="VF63" s="265"/>
      <c r="VG63" s="265"/>
      <c r="VH63" s="265"/>
      <c r="VI63" s="265"/>
      <c r="VJ63" s="265"/>
      <c r="VK63" s="265"/>
      <c r="VL63" s="265"/>
      <c r="VM63" s="265"/>
      <c r="VN63" s="265"/>
      <c r="VO63" s="265"/>
      <c r="VP63" s="265"/>
      <c r="VQ63" s="265"/>
      <c r="VR63" s="265"/>
      <c r="VS63" s="265"/>
      <c r="VT63" s="265"/>
      <c r="VU63" s="265"/>
      <c r="VV63" s="265"/>
      <c r="VW63" s="265"/>
      <c r="VX63" s="265"/>
      <c r="VY63" s="265"/>
      <c r="VZ63" s="265"/>
      <c r="WA63" s="265"/>
      <c r="WB63" s="265"/>
      <c r="WC63" s="265"/>
      <c r="WD63" s="265"/>
      <c r="WE63" s="265"/>
      <c r="WF63" s="265"/>
      <c r="WG63" s="265"/>
      <c r="WH63" s="265"/>
      <c r="WI63" s="265"/>
      <c r="WJ63" s="265"/>
      <c r="WK63" s="265"/>
      <c r="WL63" s="265"/>
      <c r="WM63" s="265"/>
      <c r="WN63" s="265"/>
      <c r="WO63" s="265"/>
      <c r="WP63" s="265"/>
      <c r="WQ63" s="265"/>
      <c r="WR63" s="265"/>
      <c r="WS63" s="265"/>
      <c r="WT63" s="265"/>
      <c r="WU63" s="265"/>
      <c r="WV63" s="265"/>
      <c r="WW63" s="265"/>
      <c r="WX63" s="265"/>
      <c r="WY63" s="265"/>
      <c r="WZ63" s="265"/>
      <c r="XA63" s="265"/>
      <c r="XB63" s="265"/>
      <c r="XC63" s="265"/>
      <c r="XD63" s="265"/>
      <c r="XE63" s="265"/>
      <c r="XF63" s="265"/>
      <c r="XG63" s="265"/>
      <c r="XH63" s="265"/>
      <c r="XI63" s="265"/>
      <c r="XJ63" s="265"/>
      <c r="XK63" s="265"/>
      <c r="XL63" s="265"/>
      <c r="XM63" s="265"/>
      <c r="XN63" s="265"/>
      <c r="XO63" s="265"/>
      <c r="XP63" s="265"/>
      <c r="XQ63" s="265"/>
      <c r="XR63" s="265"/>
      <c r="XS63" s="265"/>
      <c r="XT63" s="265"/>
      <c r="XU63" s="265"/>
      <c r="XV63" s="265"/>
      <c r="XW63" s="265"/>
      <c r="XX63" s="265"/>
      <c r="XY63" s="265"/>
      <c r="XZ63" s="265"/>
      <c r="YA63" s="265"/>
      <c r="YB63" s="265"/>
      <c r="YC63" s="265"/>
      <c r="YD63" s="265"/>
      <c r="YE63" s="265"/>
      <c r="YF63" s="265"/>
      <c r="YG63" s="265"/>
      <c r="YH63" s="265"/>
      <c r="YI63" s="265"/>
      <c r="YJ63" s="265"/>
      <c r="YK63" s="265"/>
      <c r="YL63" s="265"/>
      <c r="YM63" s="265"/>
      <c r="YN63" s="265"/>
      <c r="YO63" s="265"/>
      <c r="YP63" s="265"/>
      <c r="YQ63" s="265"/>
      <c r="YR63" s="265"/>
      <c r="YS63" s="265"/>
      <c r="YT63" s="265"/>
      <c r="YU63" s="265"/>
      <c r="YV63" s="265"/>
      <c r="YW63" s="265"/>
      <c r="YX63" s="265"/>
      <c r="YY63" s="265"/>
      <c r="YZ63" s="265"/>
      <c r="ZA63" s="265"/>
      <c r="ZB63" s="265"/>
      <c r="ZC63" s="265"/>
      <c r="ZD63" s="265"/>
      <c r="ZE63" s="265"/>
      <c r="ZF63" s="265"/>
      <c r="ZG63" s="265"/>
      <c r="ZH63" s="265"/>
      <c r="ZI63" s="265"/>
      <c r="ZJ63" s="265"/>
      <c r="ZK63" s="265"/>
      <c r="ZL63" s="265"/>
      <c r="ZM63" s="265"/>
      <c r="ZN63" s="265"/>
      <c r="ZO63" s="265"/>
      <c r="ZP63" s="265"/>
      <c r="ZQ63" s="265"/>
      <c r="ZR63" s="265"/>
      <c r="ZS63" s="265"/>
      <c r="ZT63" s="265"/>
      <c r="ZU63" s="265"/>
      <c r="ZV63" s="265"/>
      <c r="ZW63" s="265"/>
      <c r="ZX63" s="265"/>
      <c r="ZY63" s="265"/>
      <c r="ZZ63" s="265"/>
      <c r="AAA63" s="265"/>
      <c r="AAB63" s="265"/>
      <c r="AAC63" s="265"/>
      <c r="AAD63" s="265"/>
      <c r="AAE63" s="265"/>
      <c r="AAF63" s="265"/>
      <c r="AAG63" s="265"/>
      <c r="AAH63" s="265"/>
      <c r="AAI63" s="265"/>
      <c r="AAJ63" s="265"/>
      <c r="AAK63" s="265"/>
      <c r="AAL63" s="265"/>
      <c r="AAM63" s="265"/>
      <c r="AAN63" s="265"/>
      <c r="AAO63" s="265"/>
      <c r="AAP63" s="265"/>
      <c r="AAQ63" s="265"/>
      <c r="AAR63" s="265"/>
      <c r="AAS63" s="265"/>
      <c r="AAT63" s="265"/>
      <c r="AAU63" s="265"/>
      <c r="AAV63" s="265"/>
      <c r="AAW63" s="265"/>
      <c r="AAX63" s="265"/>
      <c r="AAY63" s="265"/>
      <c r="AAZ63" s="265"/>
      <c r="ABA63" s="265"/>
      <c r="ABB63" s="265"/>
      <c r="ABC63" s="265"/>
      <c r="ABD63" s="265"/>
      <c r="ABE63" s="265"/>
      <c r="ABF63" s="265"/>
      <c r="ABG63" s="265"/>
      <c r="ABH63" s="265"/>
      <c r="ABI63" s="265"/>
      <c r="ABJ63" s="265"/>
      <c r="ABK63" s="265"/>
      <c r="ABL63" s="265"/>
      <c r="ABM63" s="265"/>
      <c r="ABN63" s="265"/>
      <c r="ABO63" s="265"/>
      <c r="ABP63" s="265"/>
      <c r="ABQ63" s="265"/>
      <c r="ABR63" s="265"/>
      <c r="ABS63" s="265"/>
      <c r="ABT63" s="265"/>
      <c r="ABU63" s="265"/>
      <c r="ABV63" s="265"/>
      <c r="ABW63" s="265"/>
      <c r="ABX63" s="265"/>
      <c r="ABY63" s="265"/>
      <c r="ABZ63" s="265"/>
      <c r="ACA63" s="265"/>
      <c r="ACB63" s="265"/>
      <c r="ACC63" s="265"/>
      <c r="ACD63" s="265"/>
      <c r="ACE63" s="265"/>
      <c r="ACF63" s="265"/>
      <c r="ACG63" s="265"/>
      <c r="ACH63" s="265"/>
      <c r="ACI63" s="265"/>
      <c r="ACJ63" s="265"/>
      <c r="ACK63" s="265"/>
      <c r="ACL63" s="265"/>
      <c r="ACM63" s="265"/>
      <c r="ACN63" s="265"/>
      <c r="ACO63" s="265"/>
      <c r="ACP63" s="265"/>
      <c r="ACQ63" s="265"/>
      <c r="ACR63" s="265"/>
      <c r="ACS63" s="265"/>
      <c r="ACT63" s="265"/>
      <c r="ACU63" s="265"/>
      <c r="ACV63" s="265"/>
      <c r="ACW63" s="265"/>
      <c r="ACX63" s="265"/>
      <c r="ACY63" s="265"/>
      <c r="ACZ63" s="265"/>
      <c r="ADA63" s="265"/>
      <c r="ADB63" s="265"/>
      <c r="ADC63" s="265"/>
      <c r="ADD63" s="265"/>
      <c r="ADE63" s="265"/>
      <c r="ADF63" s="265"/>
      <c r="ADG63" s="265"/>
      <c r="ADH63" s="265"/>
      <c r="ADI63" s="265"/>
      <c r="ADJ63" s="265"/>
      <c r="ADK63" s="265"/>
      <c r="ADL63" s="265"/>
      <c r="ADM63" s="265"/>
      <c r="ADN63" s="265"/>
      <c r="ADO63" s="265"/>
      <c r="ADP63" s="265"/>
      <c r="ADQ63" s="265"/>
      <c r="ADR63" s="265"/>
      <c r="ADS63" s="265"/>
      <c r="ADT63" s="265"/>
      <c r="ADU63" s="265"/>
      <c r="ADV63" s="265"/>
      <c r="ADW63" s="265"/>
      <c r="ADX63" s="265"/>
      <c r="ADY63" s="265"/>
      <c r="ADZ63" s="265"/>
      <c r="AEA63" s="265"/>
      <c r="AEB63" s="265"/>
      <c r="AEC63" s="265"/>
      <c r="AED63" s="265"/>
      <c r="AEE63" s="265"/>
      <c r="AEF63" s="265"/>
      <c r="AEG63" s="265"/>
      <c r="AEH63" s="265"/>
      <c r="AEI63" s="265"/>
      <c r="AEJ63" s="265"/>
      <c r="AEK63" s="265"/>
      <c r="AEL63" s="265"/>
      <c r="AEM63" s="265"/>
      <c r="AEN63" s="265"/>
      <c r="AEO63" s="265"/>
      <c r="AEP63" s="265"/>
      <c r="AEQ63" s="265"/>
      <c r="AER63" s="265"/>
      <c r="AES63" s="265"/>
      <c r="AET63" s="265"/>
      <c r="AEU63" s="265"/>
      <c r="AEV63" s="265"/>
      <c r="AEW63" s="265"/>
      <c r="AEX63" s="265"/>
      <c r="AEY63" s="265"/>
      <c r="AEZ63" s="265"/>
      <c r="AFA63" s="265"/>
      <c r="AFB63" s="265"/>
      <c r="AFC63" s="265"/>
      <c r="AFD63" s="265"/>
      <c r="AFE63" s="265"/>
      <c r="AFF63" s="265"/>
      <c r="AFG63" s="265"/>
      <c r="AFH63" s="265"/>
      <c r="AFI63" s="265"/>
      <c r="AFJ63" s="265"/>
      <c r="AFK63" s="265"/>
      <c r="AFL63" s="265"/>
      <c r="AFM63" s="265"/>
      <c r="AFN63" s="265"/>
      <c r="AFO63" s="265"/>
      <c r="AFP63" s="265"/>
      <c r="AFQ63" s="265"/>
      <c r="AFR63" s="265"/>
      <c r="AFS63" s="265"/>
      <c r="AFT63" s="265"/>
      <c r="AFU63" s="265"/>
      <c r="AFV63" s="265"/>
      <c r="AFW63" s="265"/>
      <c r="AFX63" s="265"/>
      <c r="AFY63" s="265"/>
      <c r="AFZ63" s="265"/>
      <c r="AGA63" s="265"/>
      <c r="AGB63" s="265"/>
      <c r="AGC63" s="265"/>
      <c r="AGD63" s="265"/>
      <c r="AGE63" s="265"/>
      <c r="AGF63" s="265"/>
      <c r="AGG63" s="265"/>
      <c r="AGH63" s="265"/>
      <c r="AGI63" s="265"/>
      <c r="AGJ63" s="265"/>
      <c r="AGK63" s="265"/>
      <c r="AGL63" s="265"/>
      <c r="AGM63" s="265"/>
      <c r="AGN63" s="265"/>
      <c r="AGO63" s="265"/>
      <c r="AGP63" s="265"/>
      <c r="AGQ63" s="265"/>
      <c r="AGR63" s="265"/>
      <c r="AGS63" s="265"/>
      <c r="AGT63" s="265"/>
      <c r="AGU63" s="265"/>
      <c r="AGV63" s="265"/>
      <c r="AGW63" s="265"/>
      <c r="AGX63" s="265"/>
      <c r="AGY63" s="265"/>
      <c r="AGZ63" s="265"/>
      <c r="AHA63" s="265"/>
      <c r="AHB63" s="265"/>
      <c r="AHC63" s="265"/>
      <c r="AHD63" s="265"/>
      <c r="AHE63" s="265"/>
      <c r="AHF63" s="265"/>
      <c r="AHG63" s="265"/>
      <c r="AHH63" s="265"/>
      <c r="AHI63" s="265"/>
      <c r="AHJ63" s="265"/>
      <c r="AHK63" s="265"/>
      <c r="AHL63" s="265"/>
      <c r="AHM63" s="265"/>
      <c r="AHN63" s="265"/>
      <c r="AHO63" s="265"/>
      <c r="AHP63" s="265"/>
      <c r="AHQ63" s="265"/>
      <c r="AHR63" s="265"/>
      <c r="AHS63" s="265"/>
      <c r="AHT63" s="265"/>
      <c r="AHU63" s="265"/>
      <c r="AHV63" s="265"/>
      <c r="AHW63" s="265"/>
      <c r="AHX63" s="265"/>
      <c r="AHY63" s="265"/>
      <c r="AHZ63" s="265"/>
      <c r="AIA63" s="265"/>
      <c r="AIB63" s="265"/>
      <c r="AIC63" s="265"/>
      <c r="AID63" s="265"/>
      <c r="AIE63" s="265"/>
      <c r="AIF63" s="265"/>
      <c r="AIG63" s="265"/>
      <c r="AIH63" s="265"/>
      <c r="AII63" s="265"/>
      <c r="AIJ63" s="265"/>
      <c r="AIK63" s="265"/>
      <c r="AIL63" s="265"/>
      <c r="AIM63" s="265"/>
      <c r="AIN63" s="265"/>
      <c r="AIO63" s="265"/>
      <c r="AIP63" s="265"/>
      <c r="AIQ63" s="265"/>
      <c r="AIR63" s="265"/>
      <c r="AIS63" s="265"/>
      <c r="AIT63" s="265"/>
      <c r="AIU63" s="265"/>
      <c r="AIV63" s="265"/>
      <c r="AIW63" s="265"/>
      <c r="AIX63" s="265"/>
      <c r="AIY63" s="265"/>
      <c r="AIZ63" s="265"/>
      <c r="AJA63" s="265"/>
      <c r="AJB63" s="265"/>
      <c r="AJC63" s="265"/>
      <c r="AJD63" s="265"/>
      <c r="AJE63" s="265"/>
      <c r="AJF63" s="265"/>
      <c r="AJG63" s="265"/>
      <c r="AJH63" s="265"/>
      <c r="AJI63" s="265"/>
      <c r="AJJ63" s="265"/>
      <c r="AJK63" s="265"/>
      <c r="AJL63" s="265"/>
      <c r="AJM63" s="265"/>
      <c r="AJN63" s="265"/>
      <c r="AJO63" s="265"/>
      <c r="AJP63" s="265"/>
      <c r="AJQ63" s="265"/>
      <c r="AJR63" s="265"/>
      <c r="AJS63" s="265"/>
      <c r="AJT63" s="265"/>
      <c r="AJU63" s="265"/>
      <c r="AJV63" s="265"/>
      <c r="AJW63" s="265"/>
      <c r="AJX63" s="265"/>
      <c r="AJY63" s="265"/>
      <c r="AJZ63" s="265"/>
      <c r="AKA63" s="265"/>
      <c r="AKB63" s="265"/>
      <c r="AKC63" s="265"/>
      <c r="AKD63" s="265"/>
      <c r="AKE63" s="265"/>
      <c r="AKF63" s="265"/>
      <c r="AKG63" s="265"/>
      <c r="AKH63" s="265"/>
      <c r="AKI63" s="265"/>
      <c r="AKJ63" s="265"/>
      <c r="AKK63" s="265"/>
      <c r="AKL63" s="265"/>
      <c r="AKM63" s="265"/>
      <c r="AKN63" s="265"/>
      <c r="AKO63" s="265"/>
      <c r="AKP63" s="265"/>
      <c r="AKQ63" s="265"/>
      <c r="AKR63" s="265"/>
      <c r="AKS63" s="265"/>
      <c r="AKT63" s="265"/>
      <c r="AKU63" s="265"/>
      <c r="AKV63" s="265"/>
      <c r="AKW63" s="265"/>
      <c r="AKX63" s="265"/>
      <c r="AKY63" s="265"/>
      <c r="AKZ63" s="265"/>
      <c r="ALA63" s="265"/>
      <c r="ALB63" s="265"/>
      <c r="ALC63" s="265"/>
      <c r="ALD63" s="265"/>
      <c r="ALE63" s="265"/>
      <c r="ALF63" s="265"/>
      <c r="ALG63" s="265"/>
      <c r="ALH63" s="265"/>
      <c r="ALI63" s="265"/>
      <c r="ALJ63" s="265"/>
      <c r="ALK63" s="265"/>
      <c r="ALL63" s="265"/>
      <c r="ALM63" s="265"/>
      <c r="ALN63" s="265"/>
      <c r="ALO63" s="265"/>
      <c r="ALP63" s="265"/>
      <c r="ALQ63" s="265"/>
      <c r="ALR63" s="265"/>
      <c r="ALS63" s="265"/>
      <c r="ALT63" s="265"/>
      <c r="ALU63" s="265"/>
      <c r="ALV63" s="265"/>
      <c r="ALW63" s="265"/>
      <c r="ALX63" s="265"/>
      <c r="ALY63" s="265"/>
      <c r="ALZ63" s="265"/>
      <c r="AMA63" s="265"/>
      <c r="AMB63" s="265"/>
      <c r="AMC63" s="265"/>
      <c r="AMD63" s="265"/>
      <c r="AME63" s="265"/>
      <c r="AMF63" s="265"/>
      <c r="AMG63" s="265"/>
      <c r="AMH63" s="265"/>
      <c r="AMI63" s="265"/>
      <c r="AMJ63" s="265"/>
      <c r="AMK63" s="265"/>
      <c r="AML63" s="265"/>
      <c r="AMM63" s="265"/>
      <c r="AMN63" s="265"/>
      <c r="AMO63" s="265"/>
      <c r="AMP63" s="265"/>
      <c r="AMQ63" s="265"/>
      <c r="AMR63" s="265"/>
      <c r="AMS63" s="265"/>
      <c r="AMT63" s="265"/>
      <c r="AMU63" s="265"/>
      <c r="AMV63" s="265"/>
      <c r="AMW63" s="265"/>
      <c r="AMX63" s="265"/>
      <c r="AMY63" s="265"/>
      <c r="AMZ63" s="265"/>
      <c r="ANA63" s="265"/>
      <c r="ANB63" s="265"/>
      <c r="ANC63" s="265"/>
      <c r="AND63" s="265"/>
      <c r="ANE63" s="265"/>
      <c r="ANF63" s="265"/>
      <c r="ANG63" s="265"/>
      <c r="ANH63" s="265"/>
      <c r="ANI63" s="265"/>
      <c r="ANJ63" s="265"/>
      <c r="ANK63" s="265"/>
      <c r="ANL63" s="265"/>
      <c r="ANM63" s="265"/>
      <c r="ANN63" s="265"/>
      <c r="ANO63" s="265"/>
      <c r="ANP63" s="265"/>
      <c r="ANQ63" s="265"/>
      <c r="ANR63" s="265"/>
      <c r="ANS63" s="265"/>
      <c r="ANT63" s="265"/>
      <c r="ANU63" s="265"/>
      <c r="ANV63" s="265"/>
      <c r="ANW63" s="265"/>
      <c r="ANX63" s="265"/>
      <c r="ANY63" s="265"/>
      <c r="ANZ63" s="265"/>
      <c r="AOA63" s="265"/>
      <c r="AOB63" s="265"/>
      <c r="AOC63" s="265"/>
      <c r="AOD63" s="265"/>
      <c r="AOE63" s="265"/>
      <c r="AOF63" s="265"/>
      <c r="AOG63" s="265"/>
      <c r="AOH63" s="265"/>
      <c r="AOI63" s="265"/>
      <c r="AOJ63" s="265"/>
      <c r="AOK63" s="265"/>
      <c r="AOL63" s="265"/>
      <c r="AOM63" s="265"/>
      <c r="AON63" s="265"/>
      <c r="AOO63" s="265"/>
      <c r="AOP63" s="265"/>
      <c r="AOQ63" s="265"/>
      <c r="AOR63" s="265"/>
      <c r="AOS63" s="265"/>
      <c r="AOT63" s="265"/>
      <c r="AOU63" s="265"/>
      <c r="AOV63" s="265"/>
      <c r="AOW63" s="265"/>
      <c r="AOX63" s="265"/>
      <c r="AOY63" s="265"/>
      <c r="AOZ63" s="265"/>
      <c r="APA63" s="265"/>
      <c r="APB63" s="265"/>
      <c r="APC63" s="265"/>
      <c r="APD63" s="265"/>
      <c r="APE63" s="265"/>
      <c r="APF63" s="265"/>
      <c r="APG63" s="265"/>
      <c r="APH63" s="265"/>
      <c r="API63" s="265"/>
      <c r="APJ63" s="265"/>
      <c r="APK63" s="265"/>
      <c r="APL63" s="265"/>
      <c r="APM63" s="265"/>
      <c r="APN63" s="265"/>
      <c r="APO63" s="265"/>
      <c r="APP63" s="265"/>
      <c r="APQ63" s="265"/>
      <c r="APR63" s="265"/>
      <c r="APS63" s="265"/>
      <c r="APT63" s="265"/>
      <c r="APU63" s="265"/>
      <c r="APV63" s="265"/>
      <c r="APW63" s="265"/>
      <c r="APX63" s="265"/>
      <c r="APY63" s="265"/>
      <c r="APZ63" s="265"/>
      <c r="AQA63" s="265"/>
      <c r="AQB63" s="265"/>
      <c r="AQC63" s="265"/>
      <c r="AQD63" s="265"/>
      <c r="AQE63" s="265"/>
      <c r="AQF63" s="265"/>
      <c r="AQG63" s="265"/>
      <c r="AQH63" s="265"/>
      <c r="AQI63" s="265"/>
      <c r="AQJ63" s="265"/>
      <c r="AQK63" s="265"/>
      <c r="AQL63" s="265"/>
      <c r="AQM63" s="265"/>
      <c r="AQN63" s="265"/>
      <c r="AQO63" s="265"/>
      <c r="AQP63" s="265"/>
      <c r="AQQ63" s="265"/>
      <c r="AQR63" s="265"/>
      <c r="AQS63" s="265"/>
      <c r="AQT63" s="265"/>
      <c r="AQU63" s="265"/>
      <c r="AQV63" s="265"/>
      <c r="AQW63" s="265"/>
      <c r="AQX63" s="265"/>
      <c r="AQY63" s="265"/>
      <c r="AQZ63" s="265"/>
      <c r="ARA63" s="265"/>
      <c r="ARB63" s="265"/>
      <c r="ARC63" s="265"/>
      <c r="ARD63" s="265"/>
      <c r="ARE63" s="265"/>
      <c r="ARF63" s="265"/>
      <c r="ARG63" s="265"/>
      <c r="ARH63" s="265"/>
      <c r="ARI63" s="265"/>
      <c r="ARJ63" s="265"/>
      <c r="ARK63" s="265"/>
      <c r="ARL63" s="265"/>
      <c r="ARM63" s="265"/>
      <c r="ARN63" s="265"/>
      <c r="ARO63" s="265"/>
      <c r="ARP63" s="265"/>
      <c r="ARQ63" s="265"/>
      <c r="ARR63" s="265"/>
      <c r="ARS63" s="265"/>
      <c r="ART63" s="265"/>
      <c r="ARU63" s="265"/>
      <c r="ARV63" s="265"/>
      <c r="ARW63" s="265"/>
      <c r="ARX63" s="265"/>
      <c r="ARY63" s="265"/>
      <c r="ARZ63" s="265"/>
      <c r="ASA63" s="265"/>
      <c r="ASB63" s="265"/>
      <c r="ASC63" s="265"/>
      <c r="ASD63" s="265"/>
      <c r="ASE63" s="265"/>
      <c r="ASF63" s="265"/>
      <c r="ASG63" s="265"/>
      <c r="ASH63" s="265"/>
      <c r="ASI63" s="265"/>
      <c r="ASJ63" s="265"/>
      <c r="ASK63" s="265"/>
      <c r="ASL63" s="265"/>
      <c r="ASM63" s="265"/>
      <c r="ASN63" s="265"/>
      <c r="ASO63" s="265"/>
      <c r="ASP63" s="265"/>
      <c r="ASQ63" s="265"/>
      <c r="ASR63" s="265"/>
      <c r="ASS63" s="265"/>
      <c r="AST63" s="265"/>
      <c r="ASU63" s="265"/>
      <c r="ASV63" s="265"/>
      <c r="ASW63" s="265"/>
      <c r="ASX63" s="265"/>
      <c r="ASY63" s="265"/>
      <c r="ASZ63" s="265"/>
      <c r="ATA63" s="265"/>
      <c r="ATB63" s="265"/>
      <c r="ATC63" s="265"/>
      <c r="ATD63" s="265"/>
      <c r="ATE63" s="265"/>
      <c r="ATF63" s="265"/>
      <c r="ATG63" s="265"/>
      <c r="ATH63" s="265"/>
      <c r="ATI63" s="265"/>
      <c r="ATJ63" s="265"/>
      <c r="ATK63" s="265"/>
      <c r="ATL63" s="265"/>
      <c r="ATM63" s="265"/>
      <c r="ATN63" s="265"/>
      <c r="ATO63" s="265"/>
      <c r="ATP63" s="265"/>
      <c r="ATQ63" s="265"/>
      <c r="ATR63" s="265"/>
      <c r="ATS63" s="265"/>
      <c r="ATT63" s="265"/>
      <c r="ATU63" s="265"/>
      <c r="ATV63" s="265"/>
      <c r="ATW63" s="265"/>
      <c r="ATX63" s="265"/>
      <c r="ATY63" s="265"/>
      <c r="ATZ63" s="265"/>
      <c r="AUA63" s="265"/>
      <c r="AUB63" s="265"/>
      <c r="AUC63" s="265"/>
      <c r="AUD63" s="265"/>
      <c r="AUE63" s="265"/>
      <c r="AUF63" s="265"/>
      <c r="AUG63" s="265"/>
      <c r="AUH63" s="265"/>
      <c r="AUI63" s="265"/>
      <c r="AUJ63" s="265"/>
      <c r="AUK63" s="265"/>
      <c r="AUL63" s="265"/>
      <c r="AUM63" s="265"/>
      <c r="AUN63" s="265"/>
      <c r="AUO63" s="265"/>
      <c r="AUP63" s="265"/>
      <c r="AUQ63" s="265"/>
      <c r="AUR63" s="265"/>
      <c r="AUS63" s="265"/>
      <c r="AUT63" s="265"/>
      <c r="AUU63" s="265"/>
      <c r="AUV63" s="265"/>
      <c r="AUW63" s="265"/>
      <c r="AUX63" s="265"/>
      <c r="AUY63" s="265"/>
      <c r="AUZ63" s="265"/>
      <c r="AVA63" s="265"/>
      <c r="AVB63" s="265"/>
      <c r="AVC63" s="265"/>
      <c r="AVD63" s="265"/>
      <c r="AVE63" s="265"/>
      <c r="AVF63" s="265"/>
      <c r="AVG63" s="265"/>
      <c r="AVH63" s="265"/>
      <c r="AVI63" s="265"/>
      <c r="AVJ63" s="265"/>
      <c r="AVK63" s="265"/>
      <c r="AVL63" s="265"/>
      <c r="AVM63" s="265"/>
      <c r="AVN63" s="265"/>
      <c r="AVO63" s="265"/>
      <c r="AVP63" s="265"/>
      <c r="AVQ63" s="265"/>
      <c r="AVR63" s="265"/>
      <c r="AVS63" s="265"/>
      <c r="AVT63" s="265"/>
      <c r="AVU63" s="265"/>
      <c r="AVV63" s="265"/>
      <c r="AVW63" s="265"/>
      <c r="AVX63" s="265"/>
      <c r="AVY63" s="265"/>
      <c r="AVZ63" s="265"/>
      <c r="AWA63" s="265"/>
      <c r="AWB63" s="265"/>
      <c r="AWC63" s="265"/>
      <c r="AWD63" s="265"/>
      <c r="AWE63" s="265"/>
      <c r="AWF63" s="265"/>
      <c r="AWG63" s="265"/>
      <c r="AWH63" s="265"/>
      <c r="AWI63" s="265"/>
      <c r="AWJ63" s="265"/>
      <c r="AWK63" s="265"/>
      <c r="AWL63" s="265"/>
      <c r="AWM63" s="265"/>
      <c r="AWN63" s="265"/>
      <c r="AWO63" s="265"/>
      <c r="AWP63" s="265"/>
      <c r="AWQ63" s="265"/>
      <c r="AWR63" s="265"/>
      <c r="AWS63" s="265"/>
      <c r="AWT63" s="265"/>
      <c r="AWU63" s="265"/>
      <c r="AWV63" s="265"/>
      <c r="AWW63" s="265"/>
      <c r="AWX63" s="265"/>
      <c r="AWY63" s="265"/>
      <c r="AWZ63" s="265"/>
      <c r="AXA63" s="265"/>
      <c r="AXB63" s="265"/>
      <c r="AXC63" s="265"/>
      <c r="AXD63" s="265"/>
      <c r="AXE63" s="265"/>
      <c r="AXF63" s="265"/>
      <c r="AXG63" s="265"/>
      <c r="AXH63" s="265"/>
      <c r="AXI63" s="265"/>
      <c r="AXJ63" s="265"/>
      <c r="AXK63" s="265"/>
      <c r="AXL63" s="265"/>
      <c r="AXM63" s="265"/>
      <c r="AXN63" s="265"/>
      <c r="AXO63" s="265"/>
      <c r="AXP63" s="265"/>
      <c r="AXQ63" s="265"/>
      <c r="AXR63" s="265"/>
      <c r="AXS63" s="265"/>
      <c r="AXT63" s="265"/>
      <c r="AXU63" s="265"/>
      <c r="AXV63" s="265"/>
      <c r="AXW63" s="265"/>
      <c r="AXX63" s="265"/>
      <c r="AXY63" s="265"/>
      <c r="AXZ63" s="265"/>
      <c r="AYA63" s="265"/>
      <c r="AYB63" s="265"/>
      <c r="AYC63" s="265"/>
      <c r="AYD63" s="265"/>
      <c r="AYE63" s="265"/>
      <c r="AYF63" s="265"/>
      <c r="AYG63" s="265"/>
      <c r="AYH63" s="265"/>
      <c r="AYI63" s="265"/>
      <c r="AYJ63" s="265"/>
      <c r="AYK63" s="265"/>
      <c r="AYL63" s="265"/>
      <c r="AYM63" s="265"/>
      <c r="AYN63" s="265"/>
      <c r="AYO63" s="265"/>
      <c r="AYP63" s="265"/>
      <c r="AYQ63" s="265"/>
      <c r="AYR63" s="265"/>
      <c r="AYS63" s="265"/>
      <c r="AYT63" s="265"/>
      <c r="AYU63" s="265"/>
      <c r="AYV63" s="265"/>
      <c r="AYW63" s="265"/>
      <c r="AYX63" s="265"/>
      <c r="AYY63" s="265"/>
      <c r="AYZ63" s="265"/>
      <c r="AZA63" s="265"/>
      <c r="AZB63" s="265"/>
      <c r="AZC63" s="265"/>
      <c r="AZD63" s="265"/>
      <c r="AZE63" s="265"/>
      <c r="AZF63" s="265"/>
      <c r="AZG63" s="265"/>
      <c r="AZH63" s="265"/>
      <c r="AZI63" s="265"/>
      <c r="AZJ63" s="265"/>
      <c r="AZK63" s="265"/>
      <c r="AZL63" s="265"/>
      <c r="AZM63" s="265"/>
      <c r="AZN63" s="265"/>
      <c r="AZO63" s="265"/>
      <c r="AZP63" s="265"/>
      <c r="AZQ63" s="265"/>
      <c r="AZR63" s="265"/>
      <c r="AZS63" s="265"/>
      <c r="AZT63" s="265"/>
      <c r="AZU63" s="265"/>
      <c r="AZV63" s="265"/>
      <c r="AZW63" s="265"/>
      <c r="AZX63" s="265"/>
      <c r="AZY63" s="265"/>
      <c r="AZZ63" s="265"/>
      <c r="BAA63" s="265"/>
      <c r="BAB63" s="265"/>
      <c r="BAC63" s="265"/>
      <c r="BAD63" s="265"/>
      <c r="BAE63" s="265"/>
      <c r="BAF63" s="265"/>
      <c r="BAG63" s="265"/>
      <c r="BAH63" s="265"/>
      <c r="BAI63" s="265"/>
      <c r="BAJ63" s="265"/>
      <c r="BAK63" s="265"/>
      <c r="BAL63" s="265"/>
      <c r="BAM63" s="265"/>
      <c r="BAN63" s="265"/>
      <c r="BAO63" s="265"/>
      <c r="BAP63" s="265"/>
      <c r="BAQ63" s="265"/>
      <c r="BAR63" s="265"/>
      <c r="BAS63" s="265"/>
      <c r="BAT63" s="265"/>
      <c r="BAU63" s="265"/>
      <c r="BAV63" s="265"/>
      <c r="BAW63" s="265"/>
      <c r="BAX63" s="265"/>
      <c r="BAY63" s="265"/>
      <c r="BAZ63" s="265"/>
      <c r="BBA63" s="265"/>
      <c r="BBB63" s="265"/>
      <c r="BBC63" s="265"/>
      <c r="BBD63" s="265"/>
      <c r="BBE63" s="265"/>
      <c r="BBF63" s="265"/>
      <c r="BBG63" s="265"/>
      <c r="BBH63" s="265"/>
      <c r="BBI63" s="265"/>
      <c r="BBJ63" s="265"/>
      <c r="BBK63" s="265"/>
      <c r="BBL63" s="265"/>
      <c r="BBM63" s="265"/>
      <c r="BBN63" s="265"/>
      <c r="BBO63" s="265"/>
      <c r="BBP63" s="265"/>
      <c r="BBQ63" s="265"/>
      <c r="BBR63" s="265"/>
      <c r="BBS63" s="265"/>
      <c r="BBT63" s="265"/>
      <c r="BBU63" s="265"/>
      <c r="BBV63" s="265"/>
      <c r="BBW63" s="265"/>
      <c r="BBX63" s="265"/>
      <c r="BBY63" s="265"/>
      <c r="BBZ63" s="265"/>
      <c r="BCA63" s="265"/>
      <c r="BCB63" s="265"/>
      <c r="BCC63" s="265"/>
      <c r="BCD63" s="265"/>
      <c r="BCE63" s="265"/>
      <c r="BCF63" s="265"/>
      <c r="BCG63" s="265"/>
      <c r="BCH63" s="265"/>
      <c r="BCI63" s="265"/>
      <c r="BCJ63" s="265"/>
      <c r="BCK63" s="265"/>
      <c r="BCL63" s="265"/>
      <c r="BCM63" s="265"/>
      <c r="BCN63" s="265"/>
      <c r="BCO63" s="265"/>
      <c r="BCP63" s="265"/>
      <c r="BCQ63" s="265"/>
      <c r="BCR63" s="265"/>
      <c r="BCS63" s="265"/>
      <c r="BCT63" s="265"/>
      <c r="BCU63" s="265"/>
      <c r="BCV63" s="265"/>
      <c r="BCW63" s="265"/>
      <c r="BCX63" s="265"/>
      <c r="BCY63" s="265"/>
      <c r="BCZ63" s="265"/>
      <c r="BDA63" s="265"/>
      <c r="BDB63" s="265"/>
      <c r="BDC63" s="265"/>
      <c r="BDD63" s="265"/>
      <c r="BDE63" s="265"/>
      <c r="BDF63" s="265"/>
      <c r="BDG63" s="265"/>
      <c r="BDH63" s="265"/>
      <c r="BDI63" s="265"/>
      <c r="BDJ63" s="265"/>
      <c r="BDK63" s="265"/>
      <c r="BDL63" s="265"/>
      <c r="BDM63" s="265"/>
      <c r="BDN63" s="265"/>
      <c r="BDO63" s="265"/>
      <c r="BDP63" s="265"/>
      <c r="BDQ63" s="265"/>
      <c r="BDR63" s="265"/>
      <c r="BDS63" s="265"/>
      <c r="BDT63" s="265"/>
      <c r="BDU63" s="265"/>
      <c r="BDV63" s="265"/>
      <c r="BDW63" s="265"/>
      <c r="BDX63" s="265"/>
      <c r="BDY63" s="265"/>
      <c r="BDZ63" s="265"/>
      <c r="BEA63" s="265"/>
      <c r="BEB63" s="265"/>
      <c r="BEC63" s="265"/>
      <c r="BED63" s="265"/>
      <c r="BEE63" s="265"/>
      <c r="BEF63" s="265"/>
      <c r="BEG63" s="265"/>
      <c r="BEH63" s="265"/>
      <c r="BEI63" s="265"/>
      <c r="BEJ63" s="265"/>
      <c r="BEK63" s="265"/>
      <c r="BEL63" s="265"/>
      <c r="BEM63" s="265"/>
      <c r="BEN63" s="265"/>
      <c r="BEO63" s="265"/>
      <c r="BEP63" s="265"/>
      <c r="BEQ63" s="265"/>
      <c r="BER63" s="265"/>
      <c r="BES63" s="265"/>
      <c r="BET63" s="265"/>
      <c r="BEU63" s="265"/>
      <c r="BEV63" s="265"/>
      <c r="BEW63" s="265"/>
      <c r="BEX63" s="265"/>
      <c r="BEY63" s="265"/>
      <c r="BEZ63" s="265"/>
      <c r="BFA63" s="265"/>
      <c r="BFB63" s="265"/>
      <c r="BFC63" s="265"/>
      <c r="BFD63" s="265"/>
      <c r="BFE63" s="265"/>
      <c r="BFF63" s="265"/>
      <c r="BFG63" s="265"/>
      <c r="BFH63" s="265"/>
      <c r="BFI63" s="265"/>
      <c r="BFJ63" s="265"/>
      <c r="BFK63" s="265"/>
      <c r="BFL63" s="265"/>
      <c r="BFM63" s="265"/>
      <c r="BFN63" s="265"/>
      <c r="BFO63" s="265"/>
      <c r="BFP63" s="265"/>
      <c r="BFQ63" s="265"/>
      <c r="BFR63" s="265"/>
      <c r="BFS63" s="265"/>
      <c r="BFT63" s="265"/>
      <c r="BFU63" s="265"/>
      <c r="BFV63" s="265"/>
      <c r="BFW63" s="265"/>
      <c r="BFX63" s="265"/>
      <c r="BFY63" s="265"/>
      <c r="BFZ63" s="265"/>
      <c r="BGA63" s="265"/>
      <c r="BGB63" s="265"/>
      <c r="BGC63" s="265"/>
      <c r="BGD63" s="265"/>
      <c r="BGE63" s="265"/>
      <c r="BGF63" s="265"/>
      <c r="BGG63" s="265"/>
      <c r="BGH63" s="265"/>
      <c r="BGI63" s="265"/>
      <c r="BGJ63" s="265"/>
      <c r="BGK63" s="265"/>
      <c r="BGL63" s="265"/>
      <c r="BGM63" s="265"/>
      <c r="BGN63" s="265"/>
      <c r="BGO63" s="265"/>
      <c r="BGP63" s="265"/>
      <c r="BGQ63" s="265"/>
      <c r="BGR63" s="265"/>
      <c r="BGS63" s="265"/>
      <c r="BGT63" s="265"/>
      <c r="BGU63" s="265"/>
      <c r="BGV63" s="265"/>
      <c r="BGW63" s="265"/>
      <c r="BGX63" s="265"/>
      <c r="BGY63" s="265"/>
      <c r="BGZ63" s="265"/>
      <c r="BHA63" s="265"/>
      <c r="BHB63" s="265"/>
      <c r="BHC63" s="265"/>
      <c r="BHD63" s="265"/>
      <c r="BHE63" s="265"/>
      <c r="BHF63" s="265"/>
      <c r="BHG63" s="265"/>
      <c r="BHH63" s="265"/>
      <c r="BHI63" s="265"/>
      <c r="BHJ63" s="265"/>
      <c r="BHK63" s="265"/>
      <c r="BHL63" s="265"/>
      <c r="BHM63" s="265"/>
      <c r="BHN63" s="265"/>
      <c r="BHO63" s="265"/>
      <c r="BHP63" s="265"/>
      <c r="BHQ63" s="265"/>
      <c r="BHR63" s="265"/>
      <c r="BHS63" s="265"/>
      <c r="BHT63" s="265"/>
      <c r="BHU63" s="265"/>
      <c r="BHV63" s="265"/>
      <c r="BHW63" s="265"/>
      <c r="BHX63" s="265"/>
      <c r="BHY63" s="265"/>
      <c r="BHZ63" s="265"/>
      <c r="BIA63" s="265"/>
      <c r="BIB63" s="265"/>
      <c r="BIC63" s="265"/>
      <c r="BID63" s="265"/>
      <c r="BIE63" s="265"/>
      <c r="BIF63" s="265"/>
      <c r="BIG63" s="265"/>
      <c r="BIH63" s="265"/>
      <c r="BII63" s="265"/>
      <c r="BIJ63" s="265"/>
      <c r="BIK63" s="265"/>
      <c r="BIL63" s="265"/>
      <c r="BIM63" s="265"/>
      <c r="BIN63" s="265"/>
      <c r="BIO63" s="265"/>
      <c r="BIP63" s="265"/>
      <c r="BIQ63" s="265"/>
      <c r="BIR63" s="265"/>
      <c r="BIS63" s="265"/>
      <c r="BIT63" s="265"/>
      <c r="BIU63" s="265"/>
      <c r="BIV63" s="265"/>
      <c r="BIW63" s="265"/>
      <c r="BIX63" s="265"/>
      <c r="BIY63" s="265"/>
      <c r="BIZ63" s="265"/>
      <c r="BJA63" s="265"/>
      <c r="BJB63" s="265"/>
      <c r="BJC63" s="265"/>
      <c r="BJD63" s="265"/>
      <c r="BJE63" s="265"/>
      <c r="BJF63" s="265"/>
      <c r="BJG63" s="265"/>
      <c r="BJH63" s="265"/>
      <c r="BJI63" s="265"/>
      <c r="BJJ63" s="265"/>
      <c r="BJK63" s="265"/>
      <c r="BJL63" s="265"/>
      <c r="BJM63" s="265"/>
      <c r="BJN63" s="265"/>
      <c r="BJO63" s="265"/>
      <c r="BJP63" s="265"/>
      <c r="BJQ63" s="265"/>
      <c r="BJR63" s="265"/>
      <c r="BJS63" s="265"/>
      <c r="BJT63" s="265"/>
      <c r="BJU63" s="265"/>
      <c r="BJV63" s="265"/>
      <c r="BJW63" s="265"/>
      <c r="BJX63" s="265"/>
      <c r="BJY63" s="265"/>
      <c r="BJZ63" s="265"/>
      <c r="BKA63" s="265"/>
      <c r="BKB63" s="265"/>
      <c r="BKC63" s="265"/>
      <c r="BKD63" s="265"/>
      <c r="BKE63" s="265"/>
      <c r="BKF63" s="265"/>
      <c r="BKG63" s="265"/>
      <c r="BKH63" s="265"/>
      <c r="BKI63" s="265"/>
      <c r="BKJ63" s="265"/>
      <c r="BKK63" s="265"/>
      <c r="BKL63" s="265"/>
      <c r="BKM63" s="265"/>
      <c r="BKN63" s="265"/>
      <c r="BKO63" s="265"/>
      <c r="BKP63" s="265"/>
      <c r="BKQ63" s="265"/>
      <c r="BKR63" s="265"/>
      <c r="BKS63" s="265"/>
      <c r="BKT63" s="265"/>
      <c r="BKU63" s="265"/>
      <c r="BKV63" s="265"/>
      <c r="BKW63" s="265"/>
      <c r="BKX63" s="265"/>
      <c r="BKY63" s="265"/>
      <c r="BKZ63" s="265"/>
      <c r="BLA63" s="265"/>
      <c r="BLB63" s="265"/>
      <c r="BLC63" s="265"/>
      <c r="BLD63" s="265"/>
      <c r="BLE63" s="265"/>
      <c r="BLF63" s="265"/>
      <c r="BLG63" s="265"/>
      <c r="BLH63" s="265"/>
      <c r="BLI63" s="265"/>
      <c r="BLJ63" s="265"/>
      <c r="BLK63" s="265"/>
      <c r="BLL63" s="265"/>
      <c r="BLM63" s="265"/>
      <c r="BLN63" s="265"/>
      <c r="BLO63" s="265"/>
      <c r="BLP63" s="265"/>
      <c r="BLQ63" s="265"/>
      <c r="BLR63" s="265"/>
      <c r="BLS63" s="265"/>
      <c r="BLT63" s="265"/>
      <c r="BLU63" s="265"/>
      <c r="BLV63" s="265"/>
      <c r="BLW63" s="265"/>
      <c r="BLX63" s="265"/>
      <c r="BLY63" s="265"/>
      <c r="BLZ63" s="265"/>
      <c r="BMA63" s="265"/>
      <c r="BMB63" s="265"/>
      <c r="BMC63" s="265"/>
      <c r="BMD63" s="265"/>
      <c r="BME63" s="265"/>
      <c r="BMF63" s="265"/>
      <c r="BMG63" s="265"/>
      <c r="BMH63" s="265"/>
      <c r="BMI63" s="265"/>
      <c r="BMJ63" s="265"/>
      <c r="BMK63" s="265"/>
      <c r="BML63" s="265"/>
      <c r="BMM63" s="265"/>
      <c r="BMN63" s="265"/>
      <c r="BMO63" s="265"/>
      <c r="BMP63" s="265"/>
      <c r="BMQ63" s="265"/>
      <c r="BMR63" s="265"/>
      <c r="BMS63" s="265"/>
      <c r="BMT63" s="265"/>
      <c r="BMU63" s="265"/>
      <c r="BMV63" s="265"/>
      <c r="BMW63" s="265"/>
      <c r="BMX63" s="265"/>
      <c r="BMY63" s="265"/>
      <c r="BMZ63" s="265"/>
      <c r="BNA63" s="265"/>
      <c r="BNB63" s="265"/>
      <c r="BNC63" s="265"/>
      <c r="BND63" s="265"/>
      <c r="BNE63" s="265"/>
      <c r="BNF63" s="265"/>
      <c r="BNG63" s="265"/>
      <c r="BNH63" s="265"/>
      <c r="BNI63" s="265"/>
      <c r="BNJ63" s="265"/>
      <c r="BNK63" s="265"/>
      <c r="BNL63" s="265"/>
      <c r="BNM63" s="265"/>
      <c r="BNN63" s="265"/>
      <c r="BNO63" s="265"/>
      <c r="BNP63" s="265"/>
      <c r="BNQ63" s="265"/>
      <c r="BNR63" s="265"/>
      <c r="BNS63" s="265"/>
      <c r="BNT63" s="265"/>
      <c r="BNU63" s="265"/>
      <c r="BNV63" s="265"/>
      <c r="BNW63" s="265"/>
      <c r="BNX63" s="265"/>
      <c r="BNY63" s="265"/>
      <c r="BNZ63" s="265"/>
      <c r="BOA63" s="265"/>
      <c r="BOB63" s="265"/>
      <c r="BOC63" s="265"/>
      <c r="BOD63" s="265"/>
      <c r="BOE63" s="265"/>
      <c r="BOF63" s="265"/>
      <c r="BOG63" s="265"/>
      <c r="BOH63" s="265"/>
      <c r="BOI63" s="265"/>
      <c r="BOJ63" s="265"/>
      <c r="BOK63" s="265"/>
      <c r="BOL63" s="265"/>
      <c r="BOM63" s="265"/>
      <c r="BON63" s="265"/>
      <c r="BOO63" s="265"/>
      <c r="BOP63" s="265"/>
      <c r="BOQ63" s="265"/>
      <c r="BOR63" s="265"/>
      <c r="BOS63" s="265"/>
      <c r="BOT63" s="265"/>
      <c r="BOU63" s="265"/>
      <c r="BOV63" s="265"/>
      <c r="BOW63" s="265"/>
      <c r="BOX63" s="265"/>
      <c r="BOY63" s="265"/>
      <c r="BOZ63" s="265"/>
      <c r="BPA63" s="265"/>
      <c r="BPB63" s="265"/>
      <c r="BPC63" s="265"/>
      <c r="BPD63" s="265"/>
      <c r="BPE63" s="265"/>
      <c r="BPF63" s="265"/>
      <c r="BPG63" s="265"/>
      <c r="BPH63" s="265"/>
      <c r="BPI63" s="265"/>
      <c r="BPJ63" s="265"/>
      <c r="BPK63" s="265"/>
      <c r="BPL63" s="265"/>
      <c r="BPM63" s="265"/>
      <c r="BPN63" s="265"/>
      <c r="BPO63" s="265"/>
      <c r="BPP63" s="265"/>
      <c r="BPQ63" s="265"/>
      <c r="BPR63" s="265"/>
      <c r="BPS63" s="265"/>
      <c r="BPT63" s="265"/>
      <c r="BPU63" s="265"/>
      <c r="BPV63" s="265"/>
      <c r="BPW63" s="265"/>
      <c r="BPX63" s="265"/>
      <c r="BPY63" s="265"/>
      <c r="BPZ63" s="265"/>
      <c r="BQA63" s="265"/>
      <c r="BQB63" s="265"/>
      <c r="BQC63" s="265"/>
      <c r="BQD63" s="265"/>
      <c r="BQE63" s="265"/>
      <c r="BQF63" s="265"/>
      <c r="BQG63" s="265"/>
      <c r="BQH63" s="265"/>
      <c r="BQI63" s="265"/>
      <c r="BQJ63" s="265"/>
      <c r="BQK63" s="265"/>
      <c r="BQL63" s="265"/>
      <c r="BQM63" s="265"/>
      <c r="BQN63" s="265"/>
      <c r="BQO63" s="265"/>
      <c r="BQP63" s="265"/>
      <c r="BQQ63" s="265"/>
      <c r="BQR63" s="265"/>
      <c r="BQS63" s="265"/>
      <c r="BQT63" s="265"/>
      <c r="BQU63" s="265"/>
      <c r="BQV63" s="265"/>
      <c r="BQW63" s="265"/>
      <c r="BQX63" s="265"/>
      <c r="BQY63" s="265"/>
      <c r="BQZ63" s="265"/>
      <c r="BRA63" s="265"/>
      <c r="BRB63" s="265"/>
      <c r="BRC63" s="265"/>
      <c r="BRD63" s="265"/>
      <c r="BRE63" s="265"/>
      <c r="BRF63" s="265"/>
      <c r="BRG63" s="265"/>
      <c r="BRH63" s="265"/>
      <c r="BRI63" s="265"/>
      <c r="BRJ63" s="265"/>
      <c r="BRK63" s="265"/>
      <c r="BRL63" s="265"/>
      <c r="BRM63" s="265"/>
      <c r="BRN63" s="265"/>
      <c r="BRO63" s="265"/>
      <c r="BRP63" s="265"/>
      <c r="BRQ63" s="265"/>
      <c r="BRR63" s="265"/>
      <c r="BRS63" s="265"/>
      <c r="BRT63" s="265"/>
      <c r="BRU63" s="265"/>
      <c r="BRV63" s="265"/>
      <c r="BRW63" s="265"/>
      <c r="BRX63" s="265"/>
      <c r="BRY63" s="265"/>
      <c r="BRZ63" s="265"/>
      <c r="BSA63" s="265"/>
      <c r="BSB63" s="265"/>
      <c r="BSC63" s="265"/>
      <c r="BSD63" s="265"/>
      <c r="BSE63" s="265"/>
      <c r="BSF63" s="265"/>
      <c r="BSG63" s="265"/>
      <c r="BSH63" s="265"/>
      <c r="BSI63" s="265"/>
      <c r="BSJ63" s="265"/>
      <c r="BSK63" s="265"/>
      <c r="BSL63" s="265"/>
      <c r="BSM63" s="265"/>
      <c r="BSN63" s="265"/>
      <c r="BSO63" s="265"/>
      <c r="BSP63" s="265"/>
      <c r="BSQ63" s="265"/>
      <c r="BSR63" s="265"/>
      <c r="BSS63" s="265"/>
      <c r="BST63" s="265"/>
      <c r="BSU63" s="265"/>
      <c r="BSV63" s="265"/>
      <c r="BSW63" s="265"/>
      <c r="BSX63" s="265"/>
      <c r="BSY63" s="265"/>
      <c r="BSZ63" s="265"/>
      <c r="BTA63" s="265"/>
      <c r="BTB63" s="265"/>
      <c r="BTC63" s="265"/>
      <c r="BTD63" s="265"/>
      <c r="BTE63" s="265"/>
      <c r="BTF63" s="265"/>
      <c r="BTG63" s="265"/>
      <c r="BTH63" s="265"/>
      <c r="BTI63" s="265"/>
      <c r="BTJ63" s="265"/>
      <c r="BTK63" s="265"/>
      <c r="BTL63" s="265"/>
      <c r="BTM63" s="265"/>
      <c r="BTN63" s="265"/>
      <c r="BTO63" s="265"/>
      <c r="BTP63" s="265"/>
      <c r="BTQ63" s="265"/>
      <c r="BTR63" s="265"/>
      <c r="BTS63" s="265"/>
      <c r="BTT63" s="265"/>
      <c r="BTU63" s="265"/>
      <c r="BTV63" s="265"/>
      <c r="BTW63" s="265"/>
      <c r="BTX63" s="265"/>
      <c r="BTY63" s="265"/>
      <c r="BTZ63" s="265"/>
      <c r="BUA63" s="265"/>
      <c r="BUB63" s="265"/>
      <c r="BUC63" s="265"/>
      <c r="BUD63" s="265"/>
      <c r="BUE63" s="265"/>
      <c r="BUF63" s="265"/>
      <c r="BUG63" s="265"/>
      <c r="BUH63" s="265"/>
      <c r="BUI63" s="265"/>
      <c r="BUJ63" s="265"/>
      <c r="BUK63" s="265"/>
      <c r="BUL63" s="265"/>
      <c r="BUM63" s="265"/>
      <c r="BUN63" s="265"/>
      <c r="BUO63" s="265"/>
      <c r="BUP63" s="265"/>
      <c r="BUQ63" s="265"/>
      <c r="BUR63" s="265"/>
      <c r="BUS63" s="265"/>
      <c r="BUT63" s="265"/>
      <c r="BUU63" s="265"/>
      <c r="BUV63" s="265"/>
      <c r="BUW63" s="265"/>
      <c r="BUX63" s="265"/>
      <c r="BUY63" s="265"/>
      <c r="BUZ63" s="265"/>
      <c r="BVA63" s="265"/>
      <c r="BVB63" s="265"/>
      <c r="BVC63" s="265"/>
      <c r="BVD63" s="265"/>
      <c r="BVE63" s="265"/>
      <c r="BVF63" s="265"/>
      <c r="BVG63" s="265"/>
      <c r="BVH63" s="265"/>
      <c r="BVI63" s="265"/>
      <c r="BVJ63" s="265"/>
      <c r="BVK63" s="265"/>
      <c r="BVL63" s="265"/>
      <c r="BVM63" s="265"/>
      <c r="BVN63" s="265"/>
      <c r="BVO63" s="265"/>
      <c r="BVP63" s="265"/>
      <c r="BVQ63" s="265"/>
      <c r="BVR63" s="265"/>
      <c r="BVS63" s="265"/>
      <c r="BVT63" s="265"/>
      <c r="BVU63" s="265"/>
      <c r="BVV63" s="265"/>
      <c r="BVW63" s="265"/>
      <c r="BVX63" s="265"/>
      <c r="BVY63" s="265"/>
      <c r="BVZ63" s="265"/>
      <c r="BWA63" s="265"/>
      <c r="BWB63" s="265"/>
      <c r="BWC63" s="265"/>
      <c r="BWD63" s="265"/>
      <c r="BWE63" s="265"/>
      <c r="BWF63" s="265"/>
      <c r="BWG63" s="265"/>
      <c r="BWH63" s="265"/>
      <c r="BWI63" s="265"/>
      <c r="BWJ63" s="265"/>
      <c r="BWK63" s="265"/>
      <c r="BWL63" s="265"/>
      <c r="BWM63" s="265"/>
      <c r="BWN63" s="265"/>
      <c r="BWO63" s="265"/>
      <c r="BWP63" s="265"/>
      <c r="BWQ63" s="265"/>
      <c r="BWR63" s="265"/>
      <c r="BWS63" s="265"/>
      <c r="BWT63" s="265"/>
      <c r="BWU63" s="265"/>
      <c r="BWV63" s="265"/>
      <c r="BWW63" s="265"/>
      <c r="BWX63" s="265"/>
      <c r="BWY63" s="265"/>
      <c r="BWZ63" s="265"/>
      <c r="BXA63" s="265"/>
      <c r="BXB63" s="265"/>
      <c r="BXC63" s="265"/>
      <c r="BXD63" s="265"/>
      <c r="BXE63" s="265"/>
      <c r="BXF63" s="265"/>
      <c r="BXG63" s="265"/>
      <c r="BXH63" s="265"/>
      <c r="BXI63" s="265"/>
      <c r="BXJ63" s="265"/>
      <c r="BXK63" s="265"/>
      <c r="BXL63" s="265"/>
      <c r="BXM63" s="265"/>
      <c r="BXN63" s="265"/>
      <c r="BXO63" s="265"/>
      <c r="BXP63" s="265"/>
      <c r="BXQ63" s="265"/>
      <c r="BXR63" s="265"/>
      <c r="BXS63" s="265"/>
      <c r="BXT63" s="265"/>
      <c r="BXU63" s="265"/>
      <c r="BXV63" s="265"/>
      <c r="BXW63" s="265"/>
      <c r="BXX63" s="265"/>
      <c r="BXY63" s="265"/>
      <c r="BXZ63" s="265"/>
      <c r="BYA63" s="265"/>
      <c r="BYB63" s="265"/>
      <c r="BYC63" s="265"/>
      <c r="BYD63" s="265"/>
      <c r="BYE63" s="265"/>
      <c r="BYF63" s="265"/>
      <c r="BYG63" s="265"/>
      <c r="BYH63" s="265"/>
      <c r="BYI63" s="265"/>
      <c r="BYJ63" s="265"/>
      <c r="BYK63" s="265"/>
      <c r="BYL63" s="265"/>
      <c r="BYM63" s="265"/>
      <c r="BYN63" s="265"/>
      <c r="BYO63" s="265"/>
      <c r="BYP63" s="265"/>
      <c r="BYQ63" s="265"/>
      <c r="BYR63" s="265"/>
      <c r="BYS63" s="265"/>
      <c r="BYT63" s="265"/>
      <c r="BYU63" s="265"/>
      <c r="BYV63" s="265"/>
      <c r="BYW63" s="265"/>
      <c r="BYX63" s="265"/>
      <c r="BYY63" s="265"/>
      <c r="BYZ63" s="265"/>
      <c r="BZA63" s="265"/>
      <c r="BZB63" s="265"/>
      <c r="BZC63" s="265"/>
      <c r="BZD63" s="265"/>
      <c r="BZE63" s="265"/>
      <c r="BZF63" s="265"/>
      <c r="BZG63" s="265"/>
      <c r="BZH63" s="265"/>
      <c r="BZI63" s="265"/>
      <c r="BZJ63" s="265"/>
      <c r="BZK63" s="265"/>
      <c r="BZL63" s="265"/>
      <c r="BZM63" s="265"/>
      <c r="BZN63" s="265"/>
      <c r="BZO63" s="265"/>
      <c r="BZP63" s="265"/>
      <c r="BZQ63" s="265"/>
      <c r="BZR63" s="265"/>
      <c r="BZS63" s="265"/>
      <c r="BZT63" s="265"/>
      <c r="BZU63" s="265"/>
      <c r="BZV63" s="265"/>
      <c r="BZW63" s="265"/>
      <c r="BZX63" s="265"/>
      <c r="BZY63" s="265"/>
      <c r="BZZ63" s="265"/>
      <c r="CAA63" s="265"/>
      <c r="CAB63" s="265"/>
      <c r="CAC63" s="265"/>
      <c r="CAD63" s="265"/>
      <c r="CAE63" s="265"/>
      <c r="CAF63" s="265"/>
      <c r="CAG63" s="265"/>
      <c r="CAH63" s="265"/>
      <c r="CAI63" s="265"/>
      <c r="CAJ63" s="265"/>
      <c r="CAK63" s="265"/>
      <c r="CAL63" s="265"/>
      <c r="CAM63" s="265"/>
      <c r="CAN63" s="265"/>
      <c r="CAO63" s="265"/>
      <c r="CAP63" s="265"/>
      <c r="CAQ63" s="265"/>
      <c r="CAR63" s="265"/>
      <c r="CAS63" s="265"/>
      <c r="CAT63" s="265"/>
      <c r="CAU63" s="265"/>
      <c r="CAV63" s="265"/>
      <c r="CAW63" s="265"/>
      <c r="CAX63" s="265"/>
      <c r="CAY63" s="265"/>
      <c r="CAZ63" s="265"/>
      <c r="CBA63" s="265"/>
      <c r="CBB63" s="265"/>
      <c r="CBC63" s="265"/>
      <c r="CBD63" s="265"/>
      <c r="CBE63" s="265"/>
      <c r="CBF63" s="265"/>
      <c r="CBG63" s="265"/>
      <c r="CBH63" s="265"/>
      <c r="CBI63" s="265"/>
      <c r="CBJ63" s="265"/>
      <c r="CBK63" s="265"/>
      <c r="CBL63" s="265"/>
      <c r="CBM63" s="265"/>
      <c r="CBN63" s="265"/>
      <c r="CBO63" s="265"/>
      <c r="CBP63" s="265"/>
      <c r="CBQ63" s="265"/>
      <c r="CBR63" s="265"/>
      <c r="CBS63" s="265"/>
      <c r="CBT63" s="265"/>
      <c r="CBU63" s="265"/>
      <c r="CBV63" s="265"/>
      <c r="CBW63" s="265"/>
      <c r="CBX63" s="265"/>
      <c r="CBY63" s="265"/>
      <c r="CBZ63" s="265"/>
      <c r="CCA63" s="265"/>
      <c r="CCB63" s="265"/>
      <c r="CCC63" s="265"/>
      <c r="CCD63" s="265"/>
      <c r="CCE63" s="265"/>
      <c r="CCF63" s="265"/>
      <c r="CCG63" s="265"/>
      <c r="CCH63" s="265"/>
      <c r="CCI63" s="265"/>
      <c r="CCJ63" s="265"/>
      <c r="CCK63" s="265"/>
      <c r="CCL63" s="265"/>
      <c r="CCM63" s="265"/>
      <c r="CCN63" s="265"/>
      <c r="CCO63" s="265"/>
      <c r="CCP63" s="265"/>
      <c r="CCQ63" s="265"/>
      <c r="CCR63" s="265"/>
      <c r="CCS63" s="265"/>
      <c r="CCT63" s="265"/>
      <c r="CCU63" s="265"/>
      <c r="CCV63" s="265"/>
      <c r="CCW63" s="265"/>
      <c r="CCX63" s="265"/>
      <c r="CCY63" s="265"/>
      <c r="CCZ63" s="265"/>
      <c r="CDA63" s="265"/>
      <c r="CDB63" s="265"/>
      <c r="CDC63" s="265"/>
      <c r="CDD63" s="265"/>
      <c r="CDE63" s="265"/>
      <c r="CDF63" s="265"/>
      <c r="CDG63" s="265"/>
      <c r="CDH63" s="265"/>
      <c r="CDI63" s="265"/>
      <c r="CDJ63" s="265"/>
      <c r="CDK63" s="265"/>
      <c r="CDL63" s="265"/>
      <c r="CDM63" s="265"/>
      <c r="CDN63" s="265"/>
      <c r="CDO63" s="265"/>
      <c r="CDP63" s="265"/>
      <c r="CDQ63" s="265"/>
      <c r="CDR63" s="265"/>
      <c r="CDS63" s="265"/>
      <c r="CDT63" s="265"/>
      <c r="CDU63" s="265"/>
      <c r="CDV63" s="265"/>
      <c r="CDW63" s="265"/>
      <c r="CDX63" s="265"/>
      <c r="CDY63" s="265"/>
      <c r="CDZ63" s="265"/>
      <c r="CEA63" s="265"/>
      <c r="CEB63" s="265"/>
      <c r="CEC63" s="265"/>
      <c r="CED63" s="265"/>
      <c r="CEE63" s="265"/>
      <c r="CEF63" s="265"/>
      <c r="CEG63" s="265"/>
      <c r="CEH63" s="265"/>
      <c r="CEI63" s="265"/>
      <c r="CEJ63" s="265"/>
      <c r="CEK63" s="265"/>
      <c r="CEL63" s="265"/>
      <c r="CEM63" s="265"/>
      <c r="CEN63" s="265"/>
      <c r="CEO63" s="265"/>
      <c r="CEP63" s="265"/>
      <c r="CEQ63" s="265"/>
      <c r="CER63" s="265"/>
      <c r="CES63" s="265"/>
      <c r="CET63" s="265"/>
      <c r="CEU63" s="265"/>
      <c r="CEV63" s="265"/>
      <c r="CEW63" s="265"/>
      <c r="CEX63" s="265"/>
      <c r="CEY63" s="265"/>
      <c r="CEZ63" s="265"/>
      <c r="CFA63" s="265"/>
      <c r="CFB63" s="265"/>
      <c r="CFC63" s="265"/>
      <c r="CFD63" s="265"/>
      <c r="CFE63" s="265"/>
      <c r="CFF63" s="265"/>
      <c r="CFG63" s="265"/>
      <c r="CFH63" s="265"/>
      <c r="CFI63" s="265"/>
      <c r="CFJ63" s="265"/>
      <c r="CFK63" s="265"/>
      <c r="CFL63" s="265"/>
      <c r="CFM63" s="265"/>
      <c r="CFN63" s="265"/>
      <c r="CFO63" s="265"/>
      <c r="CFP63" s="265"/>
      <c r="CFQ63" s="265"/>
      <c r="CFR63" s="265"/>
      <c r="CFS63" s="265"/>
      <c r="CFT63" s="265"/>
      <c r="CFU63" s="265"/>
      <c r="CFV63" s="265"/>
      <c r="CFW63" s="265"/>
      <c r="CFX63" s="265"/>
      <c r="CFY63" s="265"/>
      <c r="CFZ63" s="265"/>
      <c r="CGA63" s="265"/>
      <c r="CGB63" s="265"/>
      <c r="CGC63" s="265"/>
      <c r="CGD63" s="265"/>
      <c r="CGE63" s="265"/>
      <c r="CGF63" s="265"/>
      <c r="CGG63" s="265"/>
      <c r="CGH63" s="265"/>
      <c r="CGI63" s="265"/>
      <c r="CGJ63" s="265"/>
      <c r="CGK63" s="265"/>
      <c r="CGL63" s="265"/>
      <c r="CGM63" s="265"/>
      <c r="CGN63" s="265"/>
      <c r="CGO63" s="265"/>
      <c r="CGP63" s="265"/>
      <c r="CGQ63" s="265"/>
      <c r="CGR63" s="265"/>
      <c r="CGS63" s="265"/>
      <c r="CGT63" s="265"/>
      <c r="CGU63" s="265"/>
      <c r="CGV63" s="265"/>
      <c r="CGW63" s="265"/>
      <c r="CGX63" s="265"/>
      <c r="CGY63" s="265"/>
      <c r="CGZ63" s="265"/>
      <c r="CHA63" s="265"/>
      <c r="CHB63" s="265"/>
      <c r="CHC63" s="265"/>
      <c r="CHD63" s="265"/>
      <c r="CHE63" s="265"/>
      <c r="CHF63" s="265"/>
      <c r="CHG63" s="265"/>
      <c r="CHH63" s="265"/>
      <c r="CHI63" s="265"/>
      <c r="CHJ63" s="265"/>
      <c r="CHK63" s="265"/>
      <c r="CHL63" s="265"/>
      <c r="CHM63" s="265"/>
      <c r="CHN63" s="265"/>
      <c r="CHO63" s="265"/>
      <c r="CHP63" s="265"/>
      <c r="CHQ63" s="265"/>
      <c r="CHR63" s="265"/>
      <c r="CHS63" s="265"/>
      <c r="CHT63" s="265"/>
      <c r="CHU63" s="265"/>
      <c r="CHV63" s="265"/>
      <c r="CHW63" s="265"/>
      <c r="CHX63" s="265"/>
      <c r="CHY63" s="265"/>
      <c r="CHZ63" s="265"/>
      <c r="CIA63" s="265"/>
      <c r="CIB63" s="265"/>
      <c r="CIC63" s="265"/>
      <c r="CID63" s="265"/>
      <c r="CIE63" s="265"/>
      <c r="CIF63" s="265"/>
      <c r="CIG63" s="265"/>
      <c r="CIH63" s="265"/>
      <c r="CII63" s="265"/>
      <c r="CIJ63" s="265"/>
      <c r="CIK63" s="265"/>
      <c r="CIL63" s="265"/>
      <c r="CIM63" s="265"/>
      <c r="CIN63" s="265"/>
      <c r="CIO63" s="265"/>
      <c r="CIP63" s="265"/>
      <c r="CIQ63" s="265"/>
      <c r="CIR63" s="265"/>
      <c r="CIS63" s="265"/>
      <c r="CIT63" s="265"/>
      <c r="CIU63" s="265"/>
      <c r="CIV63" s="265"/>
      <c r="CIW63" s="265"/>
      <c r="CIX63" s="265"/>
      <c r="CIY63" s="265"/>
      <c r="CIZ63" s="265"/>
      <c r="CJA63" s="265"/>
      <c r="CJB63" s="265"/>
      <c r="CJC63" s="265"/>
      <c r="CJD63" s="265"/>
      <c r="CJE63" s="265"/>
      <c r="CJF63" s="265"/>
      <c r="CJG63" s="265"/>
      <c r="CJH63" s="265"/>
      <c r="CJI63" s="265"/>
      <c r="CJJ63" s="265"/>
      <c r="CJK63" s="265"/>
      <c r="CJL63" s="265"/>
      <c r="CJM63" s="265"/>
      <c r="CJN63" s="265"/>
      <c r="CJO63" s="265"/>
      <c r="CJP63" s="265"/>
      <c r="CJQ63" s="265"/>
      <c r="CJR63" s="265"/>
      <c r="CJS63" s="265"/>
      <c r="CJT63" s="265"/>
      <c r="CJU63" s="265"/>
      <c r="CJV63" s="265"/>
      <c r="CJW63" s="265"/>
      <c r="CJX63" s="265"/>
      <c r="CJY63" s="265"/>
      <c r="CJZ63" s="265"/>
      <c r="CKA63" s="265"/>
      <c r="CKB63" s="265"/>
      <c r="CKC63" s="265"/>
      <c r="CKD63" s="265"/>
      <c r="CKE63" s="265"/>
      <c r="CKF63" s="265"/>
      <c r="CKG63" s="265"/>
      <c r="CKH63" s="265"/>
      <c r="CKI63" s="265"/>
      <c r="CKJ63" s="265"/>
      <c r="CKK63" s="265"/>
      <c r="CKL63" s="265"/>
      <c r="CKM63" s="265"/>
      <c r="CKN63" s="265"/>
      <c r="CKO63" s="265"/>
      <c r="CKP63" s="265"/>
      <c r="CKQ63" s="265"/>
      <c r="CKR63" s="265"/>
      <c r="CKS63" s="265"/>
      <c r="CKT63" s="265"/>
      <c r="CKU63" s="265"/>
      <c r="CKV63" s="265"/>
      <c r="CKW63" s="265"/>
      <c r="CKX63" s="265"/>
      <c r="CKY63" s="265"/>
      <c r="CKZ63" s="265"/>
      <c r="CLA63" s="265"/>
      <c r="CLB63" s="265"/>
      <c r="CLC63" s="265"/>
      <c r="CLD63" s="265"/>
      <c r="CLE63" s="265"/>
      <c r="CLF63" s="265"/>
      <c r="CLG63" s="265"/>
      <c r="CLH63" s="265"/>
      <c r="CLI63" s="265"/>
      <c r="CLJ63" s="265"/>
      <c r="CLK63" s="265"/>
      <c r="CLL63" s="265"/>
      <c r="CLM63" s="265"/>
      <c r="CLN63" s="265"/>
      <c r="CLO63" s="265"/>
      <c r="CLP63" s="265"/>
      <c r="CLQ63" s="265"/>
      <c r="CLR63" s="265"/>
      <c r="CLS63" s="265"/>
      <c r="CLT63" s="265"/>
      <c r="CLU63" s="265"/>
      <c r="CLV63" s="265"/>
      <c r="CLW63" s="265"/>
      <c r="CLX63" s="265"/>
      <c r="CLY63" s="265"/>
      <c r="CLZ63" s="265"/>
      <c r="CMA63" s="265"/>
      <c r="CMB63" s="265"/>
      <c r="CMC63" s="265"/>
      <c r="CMD63" s="265"/>
      <c r="CME63" s="265"/>
      <c r="CMF63" s="265"/>
      <c r="CMG63" s="265"/>
      <c r="CMH63" s="265"/>
      <c r="CMI63" s="265"/>
      <c r="CMJ63" s="265"/>
      <c r="CMK63" s="265"/>
      <c r="CML63" s="265"/>
      <c r="CMM63" s="265"/>
      <c r="CMN63" s="265"/>
      <c r="CMO63" s="265"/>
      <c r="CMP63" s="265"/>
      <c r="CMQ63" s="265"/>
      <c r="CMR63" s="265"/>
      <c r="CMS63" s="265"/>
      <c r="CMT63" s="265"/>
      <c r="CMU63" s="265"/>
      <c r="CMV63" s="265"/>
      <c r="CMW63" s="265"/>
      <c r="CMX63" s="265"/>
      <c r="CMY63" s="265"/>
      <c r="CMZ63" s="265"/>
      <c r="CNA63" s="265"/>
      <c r="CNB63" s="265"/>
      <c r="CNC63" s="265"/>
      <c r="CND63" s="265"/>
      <c r="CNE63" s="265"/>
      <c r="CNF63" s="265"/>
      <c r="CNG63" s="265"/>
      <c r="CNH63" s="265"/>
      <c r="CNI63" s="265"/>
      <c r="CNJ63" s="265"/>
      <c r="CNK63" s="265"/>
      <c r="CNL63" s="265"/>
      <c r="CNM63" s="265"/>
      <c r="CNN63" s="265"/>
      <c r="CNO63" s="265"/>
      <c r="CNP63" s="265"/>
      <c r="CNQ63" s="265"/>
      <c r="CNR63" s="265"/>
      <c r="CNS63" s="265"/>
      <c r="CNT63" s="265"/>
      <c r="CNU63" s="265"/>
      <c r="CNV63" s="265"/>
      <c r="CNW63" s="265"/>
      <c r="CNX63" s="265"/>
      <c r="CNY63" s="265"/>
      <c r="CNZ63" s="265"/>
      <c r="COA63" s="265"/>
      <c r="COB63" s="265"/>
      <c r="COC63" s="265"/>
      <c r="COD63" s="265"/>
      <c r="COE63" s="265"/>
      <c r="COF63" s="265"/>
      <c r="COG63" s="265"/>
      <c r="COH63" s="265"/>
      <c r="COI63" s="265"/>
      <c r="COJ63" s="265"/>
      <c r="COK63" s="265"/>
      <c r="COL63" s="265"/>
      <c r="COM63" s="265"/>
      <c r="CON63" s="265"/>
      <c r="COO63" s="265"/>
      <c r="COP63" s="265"/>
      <c r="COQ63" s="265"/>
      <c r="COR63" s="265"/>
      <c r="COS63" s="265"/>
      <c r="COT63" s="265"/>
      <c r="COU63" s="265"/>
      <c r="COV63" s="265"/>
      <c r="COW63" s="265"/>
      <c r="COX63" s="265"/>
      <c r="COY63" s="265"/>
      <c r="COZ63" s="265"/>
      <c r="CPA63" s="265"/>
      <c r="CPB63" s="265"/>
      <c r="CPC63" s="265"/>
      <c r="CPD63" s="265"/>
      <c r="CPE63" s="265"/>
      <c r="CPF63" s="265"/>
      <c r="CPG63" s="265"/>
      <c r="CPH63" s="265"/>
      <c r="CPI63" s="265"/>
      <c r="CPJ63" s="265"/>
      <c r="CPK63" s="265"/>
      <c r="CPL63" s="265"/>
      <c r="CPM63" s="265"/>
      <c r="CPN63" s="265"/>
      <c r="CPO63" s="265"/>
      <c r="CPP63" s="265"/>
      <c r="CPQ63" s="265"/>
      <c r="CPR63" s="265"/>
      <c r="CPS63" s="265"/>
      <c r="CPT63" s="265"/>
      <c r="CPU63" s="265"/>
      <c r="CPV63" s="265"/>
      <c r="CPW63" s="265"/>
      <c r="CPX63" s="265"/>
      <c r="CPY63" s="265"/>
      <c r="CPZ63" s="265"/>
      <c r="CQA63" s="265"/>
      <c r="CQB63" s="265"/>
      <c r="CQC63" s="265"/>
      <c r="CQD63" s="265"/>
      <c r="CQE63" s="265"/>
      <c r="CQF63" s="265"/>
      <c r="CQG63" s="265"/>
      <c r="CQH63" s="265"/>
      <c r="CQI63" s="265"/>
      <c r="CQJ63" s="265"/>
      <c r="CQK63" s="265"/>
      <c r="CQL63" s="265"/>
      <c r="CQM63" s="265"/>
      <c r="CQN63" s="265"/>
      <c r="CQO63" s="265"/>
      <c r="CQP63" s="265"/>
      <c r="CQQ63" s="265"/>
      <c r="CQR63" s="265"/>
      <c r="CQS63" s="265"/>
      <c r="CQT63" s="265"/>
      <c r="CQU63" s="265"/>
      <c r="CQV63" s="265"/>
      <c r="CQW63" s="265"/>
      <c r="CQX63" s="265"/>
      <c r="CQY63" s="265"/>
      <c r="CQZ63" s="265"/>
      <c r="CRA63" s="265"/>
      <c r="CRB63" s="265"/>
      <c r="CRC63" s="265"/>
      <c r="CRD63" s="265"/>
      <c r="CRE63" s="265"/>
      <c r="CRF63" s="265"/>
      <c r="CRG63" s="265"/>
      <c r="CRH63" s="265"/>
      <c r="CRI63" s="265"/>
      <c r="CRJ63" s="265"/>
      <c r="CRK63" s="265"/>
      <c r="CRL63" s="265"/>
      <c r="CRM63" s="265"/>
      <c r="CRN63" s="265"/>
      <c r="CRO63" s="265"/>
      <c r="CRP63" s="265"/>
      <c r="CRQ63" s="265"/>
      <c r="CRR63" s="265"/>
      <c r="CRS63" s="265"/>
      <c r="CRT63" s="265"/>
      <c r="CRU63" s="265"/>
      <c r="CRV63" s="265"/>
      <c r="CRW63" s="265"/>
      <c r="CRX63" s="265"/>
      <c r="CRY63" s="265"/>
      <c r="CRZ63" s="265"/>
      <c r="CSA63" s="265"/>
      <c r="CSB63" s="265"/>
      <c r="CSC63" s="265"/>
      <c r="CSD63" s="265"/>
      <c r="CSE63" s="265"/>
      <c r="CSF63" s="265"/>
      <c r="CSG63" s="265"/>
      <c r="CSH63" s="265"/>
      <c r="CSI63" s="265"/>
      <c r="CSJ63" s="265"/>
      <c r="CSK63" s="265"/>
      <c r="CSL63" s="265"/>
      <c r="CSM63" s="265"/>
      <c r="CSN63" s="265"/>
      <c r="CSO63" s="265"/>
      <c r="CSP63" s="265"/>
      <c r="CSQ63" s="265"/>
      <c r="CSR63" s="265"/>
      <c r="CSS63" s="265"/>
      <c r="CST63" s="265"/>
      <c r="CSU63" s="265"/>
      <c r="CSV63" s="265"/>
      <c r="CSW63" s="265"/>
      <c r="CSX63" s="265"/>
      <c r="CSY63" s="265"/>
      <c r="CSZ63" s="265"/>
      <c r="CTA63" s="265"/>
      <c r="CTB63" s="265"/>
      <c r="CTC63" s="265"/>
      <c r="CTD63" s="265"/>
      <c r="CTE63" s="265"/>
      <c r="CTF63" s="265"/>
      <c r="CTG63" s="265"/>
      <c r="CTH63" s="265"/>
      <c r="CTI63" s="265"/>
      <c r="CTJ63" s="265"/>
      <c r="CTK63" s="265"/>
      <c r="CTL63" s="265"/>
      <c r="CTM63" s="265"/>
      <c r="CTN63" s="265"/>
      <c r="CTO63" s="265"/>
      <c r="CTP63" s="265"/>
      <c r="CTQ63" s="265"/>
      <c r="CTR63" s="265"/>
      <c r="CTS63" s="265"/>
      <c r="CTT63" s="265"/>
      <c r="CTU63" s="265"/>
      <c r="CTV63" s="265"/>
      <c r="CTW63" s="265"/>
      <c r="CTX63" s="265"/>
      <c r="CTY63" s="265"/>
      <c r="CTZ63" s="265"/>
      <c r="CUA63" s="265"/>
      <c r="CUB63" s="265"/>
      <c r="CUC63" s="265"/>
      <c r="CUD63" s="265"/>
      <c r="CUE63" s="265"/>
      <c r="CUF63" s="265"/>
      <c r="CUG63" s="265"/>
      <c r="CUH63" s="265"/>
      <c r="CUI63" s="265"/>
      <c r="CUJ63" s="265"/>
      <c r="CUK63" s="265"/>
      <c r="CUL63" s="265"/>
      <c r="CUM63" s="265"/>
      <c r="CUN63" s="265"/>
      <c r="CUO63" s="265"/>
      <c r="CUP63" s="265"/>
      <c r="CUQ63" s="265"/>
      <c r="CUR63" s="265"/>
      <c r="CUS63" s="265"/>
      <c r="CUT63" s="265"/>
      <c r="CUU63" s="265"/>
      <c r="CUV63" s="265"/>
      <c r="CUW63" s="265"/>
      <c r="CUX63" s="265"/>
      <c r="CUY63" s="265"/>
      <c r="CUZ63" s="265"/>
      <c r="CVA63" s="265"/>
      <c r="CVB63" s="265"/>
      <c r="CVC63" s="265"/>
      <c r="CVD63" s="265"/>
      <c r="CVE63" s="265"/>
      <c r="CVF63" s="265"/>
      <c r="CVG63" s="265"/>
      <c r="CVH63" s="265"/>
      <c r="CVI63" s="265"/>
      <c r="CVJ63" s="265"/>
      <c r="CVK63" s="265"/>
      <c r="CVL63" s="265"/>
      <c r="CVM63" s="265"/>
      <c r="CVN63" s="265"/>
      <c r="CVO63" s="265"/>
      <c r="CVP63" s="265"/>
      <c r="CVQ63" s="265"/>
      <c r="CVR63" s="265"/>
      <c r="CVS63" s="265"/>
      <c r="CVT63" s="265"/>
      <c r="CVU63" s="265"/>
      <c r="CVV63" s="265"/>
      <c r="CVW63" s="265"/>
      <c r="CVX63" s="265"/>
      <c r="CVY63" s="265"/>
      <c r="CVZ63" s="265"/>
      <c r="CWA63" s="265"/>
      <c r="CWB63" s="265"/>
      <c r="CWC63" s="265"/>
      <c r="CWD63" s="265"/>
      <c r="CWE63" s="265"/>
      <c r="CWF63" s="265"/>
      <c r="CWG63" s="265"/>
      <c r="CWH63" s="265"/>
      <c r="CWI63" s="265"/>
      <c r="CWJ63" s="265"/>
      <c r="CWK63" s="265"/>
      <c r="CWL63" s="265"/>
      <c r="CWM63" s="265"/>
      <c r="CWN63" s="265"/>
      <c r="CWO63" s="265"/>
      <c r="CWP63" s="265"/>
      <c r="CWQ63" s="265"/>
      <c r="CWR63" s="265"/>
      <c r="CWS63" s="265"/>
      <c r="CWT63" s="265"/>
      <c r="CWU63" s="265"/>
      <c r="CWV63" s="265"/>
      <c r="CWW63" s="265"/>
      <c r="CWX63" s="265"/>
      <c r="CWY63" s="265"/>
      <c r="CWZ63" s="265"/>
      <c r="CXA63" s="265"/>
      <c r="CXB63" s="265"/>
      <c r="CXC63" s="265"/>
      <c r="CXD63" s="265"/>
      <c r="CXE63" s="265"/>
      <c r="CXF63" s="265"/>
      <c r="CXG63" s="265"/>
      <c r="CXH63" s="265"/>
      <c r="CXI63" s="265"/>
      <c r="CXJ63" s="265"/>
      <c r="CXK63" s="265"/>
      <c r="CXL63" s="265"/>
      <c r="CXM63" s="265"/>
      <c r="CXN63" s="265"/>
      <c r="CXO63" s="265"/>
      <c r="CXP63" s="265"/>
      <c r="CXQ63" s="265"/>
      <c r="CXR63" s="265"/>
      <c r="CXS63" s="265"/>
      <c r="CXT63" s="265"/>
      <c r="CXU63" s="265"/>
      <c r="CXV63" s="265"/>
      <c r="CXW63" s="265"/>
      <c r="CXX63" s="265"/>
      <c r="CXY63" s="265"/>
      <c r="CXZ63" s="265"/>
      <c r="CYA63" s="265"/>
      <c r="CYB63" s="265"/>
      <c r="CYC63" s="265"/>
      <c r="CYD63" s="265"/>
      <c r="CYE63" s="265"/>
      <c r="CYF63" s="265"/>
      <c r="CYG63" s="265"/>
      <c r="CYH63" s="265"/>
      <c r="CYI63" s="265"/>
      <c r="CYJ63" s="265"/>
      <c r="CYK63" s="265"/>
      <c r="CYL63" s="265"/>
      <c r="CYM63" s="265"/>
      <c r="CYN63" s="265"/>
      <c r="CYO63" s="265"/>
      <c r="CYP63" s="265"/>
      <c r="CYQ63" s="265"/>
      <c r="CYR63" s="265"/>
      <c r="CYS63" s="265"/>
      <c r="CYT63" s="265"/>
      <c r="CYU63" s="265"/>
      <c r="CYV63" s="265"/>
      <c r="CYW63" s="265"/>
      <c r="CYX63" s="265"/>
      <c r="CYY63" s="265"/>
      <c r="CYZ63" s="265"/>
      <c r="CZA63" s="265"/>
      <c r="CZB63" s="265"/>
      <c r="CZC63" s="265"/>
      <c r="CZD63" s="265"/>
      <c r="CZE63" s="265"/>
      <c r="CZF63" s="265"/>
      <c r="CZG63" s="265"/>
      <c r="CZH63" s="265"/>
      <c r="CZI63" s="265"/>
      <c r="CZJ63" s="265"/>
      <c r="CZK63" s="265"/>
      <c r="CZL63" s="265"/>
      <c r="CZM63" s="265"/>
      <c r="CZN63" s="265"/>
      <c r="CZO63" s="265"/>
      <c r="CZP63" s="265"/>
      <c r="CZQ63" s="265"/>
      <c r="CZR63" s="265"/>
      <c r="CZS63" s="265"/>
      <c r="CZT63" s="265"/>
      <c r="CZU63" s="265"/>
      <c r="CZV63" s="265"/>
      <c r="CZW63" s="265"/>
      <c r="CZX63" s="265"/>
      <c r="CZY63" s="265"/>
      <c r="CZZ63" s="265"/>
      <c r="DAA63" s="265"/>
      <c r="DAB63" s="265"/>
      <c r="DAC63" s="265"/>
      <c r="DAD63" s="265"/>
      <c r="DAE63" s="265"/>
      <c r="DAF63" s="265"/>
      <c r="DAG63" s="265"/>
      <c r="DAH63" s="265"/>
      <c r="DAI63" s="265"/>
      <c r="DAJ63" s="265"/>
      <c r="DAK63" s="265"/>
      <c r="DAL63" s="265"/>
      <c r="DAM63" s="265"/>
      <c r="DAN63" s="265"/>
      <c r="DAO63" s="265"/>
      <c r="DAP63" s="265"/>
      <c r="DAQ63" s="265"/>
      <c r="DAR63" s="265"/>
      <c r="DAS63" s="265"/>
      <c r="DAT63" s="265"/>
      <c r="DAU63" s="265"/>
      <c r="DAV63" s="265"/>
      <c r="DAW63" s="265"/>
      <c r="DAX63" s="265"/>
      <c r="DAY63" s="265"/>
      <c r="DAZ63" s="265"/>
      <c r="DBA63" s="265"/>
      <c r="DBB63" s="265"/>
      <c r="DBC63" s="265"/>
      <c r="DBD63" s="265"/>
      <c r="DBE63" s="265"/>
      <c r="DBF63" s="265"/>
      <c r="DBG63" s="265"/>
      <c r="DBH63" s="265"/>
      <c r="DBI63" s="265"/>
      <c r="DBJ63" s="265"/>
      <c r="DBK63" s="265"/>
      <c r="DBL63" s="265"/>
      <c r="DBM63" s="265"/>
      <c r="DBN63" s="265"/>
      <c r="DBO63" s="265"/>
      <c r="DBP63" s="265"/>
      <c r="DBQ63" s="265"/>
      <c r="DBR63" s="265"/>
      <c r="DBS63" s="265"/>
      <c r="DBT63" s="265"/>
      <c r="DBU63" s="265"/>
      <c r="DBV63" s="265"/>
      <c r="DBW63" s="265"/>
      <c r="DBX63" s="265"/>
      <c r="DBY63" s="265"/>
      <c r="DBZ63" s="265"/>
      <c r="DCA63" s="265"/>
      <c r="DCB63" s="265"/>
      <c r="DCC63" s="265"/>
      <c r="DCD63" s="265"/>
      <c r="DCE63" s="265"/>
      <c r="DCF63" s="265"/>
      <c r="DCG63" s="265"/>
      <c r="DCH63" s="265"/>
      <c r="DCI63" s="265"/>
      <c r="DCJ63" s="265"/>
      <c r="DCK63" s="265"/>
      <c r="DCL63" s="265"/>
      <c r="DCM63" s="265"/>
      <c r="DCN63" s="265"/>
      <c r="DCO63" s="265"/>
      <c r="DCP63" s="265"/>
      <c r="DCQ63" s="265"/>
      <c r="DCR63" s="265"/>
      <c r="DCS63" s="265"/>
      <c r="DCT63" s="265"/>
      <c r="DCU63" s="265"/>
      <c r="DCV63" s="265"/>
      <c r="DCW63" s="265"/>
      <c r="DCX63" s="265"/>
      <c r="DCY63" s="265"/>
      <c r="DCZ63" s="265"/>
      <c r="DDA63" s="265"/>
      <c r="DDB63" s="265"/>
      <c r="DDC63" s="265"/>
      <c r="DDD63" s="265"/>
      <c r="DDE63" s="265"/>
      <c r="DDF63" s="265"/>
      <c r="DDG63" s="265"/>
      <c r="DDH63" s="265"/>
      <c r="DDI63" s="265"/>
      <c r="DDJ63" s="265"/>
      <c r="DDK63" s="265"/>
      <c r="DDL63" s="265"/>
      <c r="DDM63" s="265"/>
      <c r="DDN63" s="265"/>
      <c r="DDO63" s="265"/>
      <c r="DDP63" s="265"/>
      <c r="DDQ63" s="265"/>
      <c r="DDR63" s="265"/>
      <c r="DDS63" s="265"/>
      <c r="DDT63" s="265"/>
      <c r="DDU63" s="265"/>
      <c r="DDV63" s="265"/>
      <c r="DDW63" s="265"/>
      <c r="DDX63" s="265"/>
      <c r="DDY63" s="265"/>
      <c r="DDZ63" s="265"/>
      <c r="DEA63" s="265"/>
      <c r="DEB63" s="265"/>
      <c r="DEC63" s="265"/>
      <c r="DED63" s="265"/>
      <c r="DEE63" s="265"/>
      <c r="DEF63" s="265"/>
      <c r="DEG63" s="265"/>
      <c r="DEH63" s="265"/>
      <c r="DEI63" s="265"/>
      <c r="DEJ63" s="265"/>
      <c r="DEK63" s="265"/>
      <c r="DEL63" s="265"/>
      <c r="DEM63" s="265"/>
      <c r="DEN63" s="265"/>
      <c r="DEO63" s="265"/>
      <c r="DEP63" s="265"/>
      <c r="DEQ63" s="265"/>
      <c r="DER63" s="265"/>
      <c r="DES63" s="265"/>
      <c r="DET63" s="265"/>
      <c r="DEU63" s="265"/>
      <c r="DEV63" s="265"/>
      <c r="DEW63" s="265"/>
      <c r="DEX63" s="265"/>
      <c r="DEY63" s="265"/>
      <c r="DEZ63" s="265"/>
      <c r="DFA63" s="265"/>
      <c r="DFB63" s="265"/>
      <c r="DFC63" s="265"/>
      <c r="DFD63" s="265"/>
      <c r="DFE63" s="265"/>
      <c r="DFF63" s="265"/>
      <c r="DFG63" s="265"/>
      <c r="DFH63" s="265"/>
      <c r="DFI63" s="265"/>
      <c r="DFJ63" s="265"/>
      <c r="DFK63" s="265"/>
      <c r="DFL63" s="265"/>
      <c r="DFM63" s="265"/>
      <c r="DFN63" s="265"/>
      <c r="DFO63" s="265"/>
      <c r="DFP63" s="265"/>
      <c r="DFQ63" s="265"/>
      <c r="DFR63" s="265"/>
      <c r="DFS63" s="265"/>
      <c r="DFT63" s="265"/>
      <c r="DFU63" s="265"/>
      <c r="DFV63" s="265"/>
      <c r="DFW63" s="265"/>
      <c r="DFX63" s="265"/>
      <c r="DFY63" s="265"/>
      <c r="DFZ63" s="265"/>
      <c r="DGA63" s="265"/>
      <c r="DGB63" s="265"/>
      <c r="DGC63" s="265"/>
      <c r="DGD63" s="265"/>
      <c r="DGE63" s="265"/>
      <c r="DGF63" s="265"/>
      <c r="DGG63" s="265"/>
      <c r="DGH63" s="265"/>
      <c r="DGI63" s="265"/>
      <c r="DGJ63" s="265"/>
      <c r="DGK63" s="265"/>
      <c r="DGL63" s="265"/>
      <c r="DGM63" s="265"/>
      <c r="DGN63" s="265"/>
      <c r="DGO63" s="265"/>
      <c r="DGP63" s="265"/>
      <c r="DGQ63" s="265"/>
      <c r="DGR63" s="265"/>
      <c r="DGS63" s="265"/>
      <c r="DGT63" s="265"/>
      <c r="DGU63" s="265"/>
      <c r="DGV63" s="265"/>
      <c r="DGW63" s="265"/>
      <c r="DGX63" s="265"/>
      <c r="DGY63" s="265"/>
      <c r="DGZ63" s="265"/>
      <c r="DHA63" s="265"/>
      <c r="DHB63" s="265"/>
      <c r="DHC63" s="265"/>
      <c r="DHD63" s="265"/>
      <c r="DHE63" s="265"/>
      <c r="DHF63" s="265"/>
      <c r="DHG63" s="265"/>
      <c r="DHH63" s="265"/>
      <c r="DHI63" s="265"/>
      <c r="DHJ63" s="265"/>
      <c r="DHK63" s="265"/>
      <c r="DHL63" s="265"/>
      <c r="DHM63" s="265"/>
      <c r="DHN63" s="265"/>
      <c r="DHO63" s="265"/>
      <c r="DHP63" s="265"/>
      <c r="DHQ63" s="265"/>
      <c r="DHR63" s="265"/>
      <c r="DHS63" s="265"/>
      <c r="DHT63" s="265"/>
      <c r="DHU63" s="265"/>
      <c r="DHV63" s="265"/>
      <c r="DHW63" s="265"/>
      <c r="DHX63" s="265"/>
      <c r="DHY63" s="265"/>
      <c r="DHZ63" s="265"/>
      <c r="DIA63" s="265"/>
      <c r="DIB63" s="265"/>
      <c r="DIC63" s="265"/>
      <c r="DID63" s="265"/>
      <c r="DIE63" s="265"/>
      <c r="DIF63" s="265"/>
      <c r="DIG63" s="265"/>
      <c r="DIH63" s="265"/>
      <c r="DII63" s="265"/>
      <c r="DIJ63" s="265"/>
      <c r="DIK63" s="265"/>
      <c r="DIL63" s="265"/>
      <c r="DIM63" s="265"/>
      <c r="DIN63" s="265"/>
      <c r="DIO63" s="265"/>
      <c r="DIP63" s="265"/>
      <c r="DIQ63" s="265"/>
      <c r="DIR63" s="265"/>
      <c r="DIS63" s="265"/>
      <c r="DIT63" s="265"/>
      <c r="DIU63" s="265"/>
      <c r="DIV63" s="265"/>
      <c r="DIW63" s="265"/>
      <c r="DIX63" s="265"/>
      <c r="DIY63" s="265"/>
      <c r="DIZ63" s="265"/>
      <c r="DJA63" s="265"/>
      <c r="DJB63" s="265"/>
      <c r="DJC63" s="265"/>
      <c r="DJD63" s="265"/>
      <c r="DJE63" s="265"/>
      <c r="DJF63" s="265"/>
      <c r="DJG63" s="265"/>
      <c r="DJH63" s="265"/>
      <c r="DJI63" s="265"/>
      <c r="DJJ63" s="265"/>
      <c r="DJK63" s="265"/>
      <c r="DJL63" s="265"/>
      <c r="DJM63" s="265"/>
      <c r="DJN63" s="265"/>
      <c r="DJO63" s="265"/>
      <c r="DJP63" s="265"/>
      <c r="DJQ63" s="265"/>
      <c r="DJR63" s="265"/>
      <c r="DJS63" s="265"/>
      <c r="DJT63" s="265"/>
      <c r="DJU63" s="265"/>
      <c r="DJV63" s="265"/>
      <c r="DJW63" s="265"/>
      <c r="DJX63" s="265"/>
      <c r="DJY63" s="265"/>
      <c r="DJZ63" s="265"/>
      <c r="DKA63" s="265"/>
      <c r="DKB63" s="265"/>
      <c r="DKC63" s="265"/>
      <c r="DKD63" s="265"/>
      <c r="DKE63" s="265"/>
      <c r="DKF63" s="265"/>
      <c r="DKG63" s="265"/>
      <c r="DKH63" s="265"/>
      <c r="DKI63" s="265"/>
      <c r="DKJ63" s="265"/>
      <c r="DKK63" s="265"/>
      <c r="DKL63" s="265"/>
      <c r="DKM63" s="265"/>
      <c r="DKN63" s="265"/>
      <c r="DKO63" s="265"/>
      <c r="DKP63" s="265"/>
      <c r="DKQ63" s="265"/>
      <c r="DKR63" s="265"/>
      <c r="DKS63" s="265"/>
      <c r="DKT63" s="265"/>
      <c r="DKU63" s="265"/>
      <c r="DKV63" s="265"/>
      <c r="DKW63" s="265"/>
      <c r="DKX63" s="265"/>
      <c r="DKY63" s="265"/>
      <c r="DKZ63" s="265"/>
      <c r="DLA63" s="265"/>
      <c r="DLB63" s="265"/>
      <c r="DLC63" s="265"/>
      <c r="DLD63" s="265"/>
      <c r="DLE63" s="265"/>
      <c r="DLF63" s="265"/>
      <c r="DLG63" s="265"/>
      <c r="DLH63" s="265"/>
      <c r="DLI63" s="265"/>
      <c r="DLJ63" s="265"/>
      <c r="DLK63" s="265"/>
      <c r="DLL63" s="265"/>
      <c r="DLM63" s="265"/>
      <c r="DLN63" s="265"/>
      <c r="DLO63" s="265"/>
      <c r="DLP63" s="265"/>
      <c r="DLQ63" s="265"/>
      <c r="DLR63" s="265"/>
      <c r="DLS63" s="265"/>
      <c r="DLT63" s="265"/>
      <c r="DLU63" s="265"/>
      <c r="DLV63" s="265"/>
      <c r="DLW63" s="265"/>
      <c r="DLX63" s="265"/>
      <c r="DLY63" s="265"/>
      <c r="DLZ63" s="265"/>
      <c r="DMA63" s="265"/>
      <c r="DMB63" s="265"/>
      <c r="DMC63" s="265"/>
      <c r="DMD63" s="265"/>
      <c r="DME63" s="265"/>
      <c r="DMF63" s="265"/>
      <c r="DMG63" s="265"/>
      <c r="DMH63" s="265"/>
      <c r="DMI63" s="265"/>
      <c r="DMJ63" s="265"/>
      <c r="DMK63" s="265"/>
      <c r="DML63" s="265"/>
      <c r="DMM63" s="265"/>
      <c r="DMN63" s="265"/>
      <c r="DMO63" s="265"/>
      <c r="DMP63" s="265"/>
      <c r="DMQ63" s="265"/>
      <c r="DMR63" s="265"/>
      <c r="DMS63" s="265"/>
      <c r="DMT63" s="265"/>
      <c r="DMU63" s="265"/>
      <c r="DMV63" s="265"/>
      <c r="DMW63" s="265"/>
      <c r="DMX63" s="265"/>
      <c r="DMY63" s="265"/>
      <c r="DMZ63" s="265"/>
      <c r="DNA63" s="265"/>
      <c r="DNB63" s="265"/>
      <c r="DNC63" s="265"/>
      <c r="DND63" s="265"/>
      <c r="DNE63" s="265"/>
      <c r="DNF63" s="265"/>
      <c r="DNG63" s="265"/>
      <c r="DNH63" s="265"/>
      <c r="DNI63" s="265"/>
      <c r="DNJ63" s="265"/>
      <c r="DNK63" s="265"/>
      <c r="DNL63" s="265"/>
      <c r="DNM63" s="265"/>
      <c r="DNN63" s="265"/>
      <c r="DNO63" s="265"/>
      <c r="DNP63" s="265"/>
      <c r="DNQ63" s="265"/>
      <c r="DNR63" s="265"/>
      <c r="DNS63" s="265"/>
      <c r="DNT63" s="265"/>
      <c r="DNU63" s="265"/>
      <c r="DNV63" s="265"/>
      <c r="DNW63" s="265"/>
      <c r="DNX63" s="265"/>
      <c r="DNY63" s="265"/>
      <c r="DNZ63" s="265"/>
      <c r="DOA63" s="265"/>
      <c r="DOB63" s="265"/>
      <c r="DOC63" s="265"/>
      <c r="DOD63" s="265"/>
      <c r="DOE63" s="265"/>
      <c r="DOF63" s="265"/>
      <c r="DOG63" s="265"/>
      <c r="DOH63" s="265"/>
      <c r="DOI63" s="265"/>
      <c r="DOJ63" s="265"/>
      <c r="DOK63" s="265"/>
      <c r="DOL63" s="265"/>
      <c r="DOM63" s="265"/>
      <c r="DON63" s="265"/>
      <c r="DOO63" s="265"/>
      <c r="DOP63" s="265"/>
      <c r="DOQ63" s="265"/>
      <c r="DOR63" s="265"/>
      <c r="DOS63" s="265"/>
      <c r="DOT63" s="265"/>
      <c r="DOU63" s="265"/>
      <c r="DOV63" s="265"/>
      <c r="DOW63" s="265"/>
      <c r="DOX63" s="265"/>
      <c r="DOY63" s="265"/>
      <c r="DOZ63" s="265"/>
      <c r="DPA63" s="265"/>
      <c r="DPB63" s="265"/>
      <c r="DPC63" s="265"/>
      <c r="DPD63" s="265"/>
      <c r="DPE63" s="265"/>
      <c r="DPF63" s="265"/>
      <c r="DPG63" s="265"/>
      <c r="DPH63" s="265"/>
      <c r="DPI63" s="265"/>
      <c r="DPJ63" s="265"/>
      <c r="DPK63" s="265"/>
      <c r="DPL63" s="265"/>
      <c r="DPM63" s="265"/>
      <c r="DPN63" s="265"/>
      <c r="DPO63" s="265"/>
      <c r="DPP63" s="265"/>
      <c r="DPQ63" s="265"/>
      <c r="DPR63" s="265"/>
      <c r="DPS63" s="265"/>
      <c r="DPT63" s="265"/>
      <c r="DPU63" s="265"/>
      <c r="DPV63" s="265"/>
      <c r="DPW63" s="265"/>
      <c r="DPX63" s="265"/>
      <c r="DPY63" s="265"/>
      <c r="DPZ63" s="265"/>
      <c r="DQA63" s="265"/>
      <c r="DQB63" s="265"/>
      <c r="DQC63" s="265"/>
      <c r="DQD63" s="265"/>
      <c r="DQE63" s="265"/>
      <c r="DQF63" s="265"/>
      <c r="DQG63" s="265"/>
      <c r="DQH63" s="265"/>
      <c r="DQI63" s="265"/>
      <c r="DQJ63" s="265"/>
      <c r="DQK63" s="265"/>
      <c r="DQL63" s="265"/>
      <c r="DQM63" s="265"/>
      <c r="DQN63" s="265"/>
      <c r="DQO63" s="265"/>
      <c r="DQP63" s="265"/>
      <c r="DQQ63" s="265"/>
      <c r="DQR63" s="265"/>
      <c r="DQS63" s="265"/>
      <c r="DQT63" s="265"/>
      <c r="DQU63" s="265"/>
      <c r="DQV63" s="265"/>
      <c r="DQW63" s="265"/>
      <c r="DQX63" s="265"/>
      <c r="DQY63" s="265"/>
      <c r="DQZ63" s="265"/>
      <c r="DRA63" s="265"/>
      <c r="DRB63" s="265"/>
      <c r="DRC63" s="265"/>
      <c r="DRD63" s="265"/>
      <c r="DRE63" s="265"/>
      <c r="DRF63" s="265"/>
      <c r="DRG63" s="265"/>
      <c r="DRH63" s="265"/>
      <c r="DRI63" s="265"/>
      <c r="DRJ63" s="265"/>
      <c r="DRK63" s="265"/>
      <c r="DRL63" s="265"/>
      <c r="DRM63" s="265"/>
      <c r="DRN63" s="265"/>
      <c r="DRO63" s="265"/>
      <c r="DRP63" s="265"/>
      <c r="DRQ63" s="265"/>
      <c r="DRR63" s="265"/>
      <c r="DRS63" s="265"/>
      <c r="DRT63" s="265"/>
      <c r="DRU63" s="265"/>
      <c r="DRV63" s="265"/>
      <c r="DRW63" s="265"/>
      <c r="DRX63" s="265"/>
      <c r="DRY63" s="265"/>
      <c r="DRZ63" s="265"/>
      <c r="DSA63" s="265"/>
      <c r="DSB63" s="265"/>
      <c r="DSC63" s="265"/>
      <c r="DSD63" s="265"/>
      <c r="DSE63" s="265"/>
      <c r="DSF63" s="265"/>
      <c r="DSG63" s="265"/>
      <c r="DSH63" s="265"/>
      <c r="DSI63" s="265"/>
      <c r="DSJ63" s="265"/>
      <c r="DSK63" s="265"/>
      <c r="DSL63" s="265"/>
      <c r="DSM63" s="265"/>
      <c r="DSN63" s="265"/>
      <c r="DSO63" s="265"/>
      <c r="DSP63" s="265"/>
      <c r="DSQ63" s="265"/>
      <c r="DSR63" s="265"/>
      <c r="DSS63" s="265"/>
      <c r="DST63" s="265"/>
      <c r="DSU63" s="265"/>
      <c r="DSV63" s="265"/>
      <c r="DSW63" s="265"/>
      <c r="DSX63" s="265"/>
      <c r="DSY63" s="265"/>
      <c r="DSZ63" s="265"/>
      <c r="DTA63" s="265"/>
      <c r="DTB63" s="265"/>
      <c r="DTC63" s="265"/>
      <c r="DTD63" s="265"/>
      <c r="DTE63" s="265"/>
      <c r="DTF63" s="265"/>
      <c r="DTG63" s="265"/>
      <c r="DTH63" s="265"/>
      <c r="DTI63" s="265"/>
      <c r="DTJ63" s="265"/>
      <c r="DTK63" s="265"/>
      <c r="DTL63" s="265"/>
      <c r="DTM63" s="265"/>
      <c r="DTN63" s="265"/>
      <c r="DTO63" s="265"/>
      <c r="DTP63" s="265"/>
      <c r="DTQ63" s="265"/>
      <c r="DTR63" s="265"/>
      <c r="DTS63" s="265"/>
      <c r="DTT63" s="265"/>
      <c r="DTU63" s="265"/>
      <c r="DTV63" s="265"/>
      <c r="DTW63" s="265"/>
      <c r="DTX63" s="265"/>
      <c r="DTY63" s="265"/>
      <c r="DTZ63" s="265"/>
      <c r="DUA63" s="265"/>
      <c r="DUB63" s="265"/>
      <c r="DUC63" s="265"/>
      <c r="DUD63" s="265"/>
      <c r="DUE63" s="265"/>
      <c r="DUF63" s="265"/>
      <c r="DUG63" s="265"/>
      <c r="DUH63" s="265"/>
      <c r="DUI63" s="265"/>
      <c r="DUJ63" s="265"/>
      <c r="DUK63" s="265"/>
      <c r="DUL63" s="265"/>
      <c r="DUM63" s="265"/>
      <c r="DUN63" s="265"/>
      <c r="DUO63" s="265"/>
      <c r="DUP63" s="265"/>
      <c r="DUQ63" s="265"/>
      <c r="DUR63" s="265"/>
      <c r="DUS63" s="265"/>
      <c r="DUT63" s="265"/>
      <c r="DUU63" s="265"/>
      <c r="DUV63" s="265"/>
      <c r="DUW63" s="265"/>
      <c r="DUX63" s="265"/>
      <c r="DUY63" s="265"/>
      <c r="DUZ63" s="265"/>
      <c r="DVA63" s="265"/>
      <c r="DVB63" s="265"/>
      <c r="DVC63" s="265"/>
      <c r="DVD63" s="265"/>
      <c r="DVE63" s="265"/>
      <c r="DVF63" s="265"/>
      <c r="DVG63" s="265"/>
      <c r="DVH63" s="265"/>
      <c r="DVI63" s="265"/>
      <c r="DVJ63" s="265"/>
      <c r="DVK63" s="265"/>
      <c r="DVL63" s="265"/>
      <c r="DVM63" s="265"/>
      <c r="DVN63" s="265"/>
      <c r="DVO63" s="265"/>
      <c r="DVP63" s="265"/>
      <c r="DVQ63" s="265"/>
      <c r="DVR63" s="265"/>
      <c r="DVS63" s="265"/>
      <c r="DVT63" s="265"/>
      <c r="DVU63" s="265"/>
      <c r="DVV63" s="265"/>
      <c r="DVW63" s="265"/>
      <c r="DVX63" s="265"/>
      <c r="DVY63" s="265"/>
      <c r="DVZ63" s="265"/>
      <c r="DWA63" s="265"/>
      <c r="DWB63" s="265"/>
      <c r="DWC63" s="265"/>
      <c r="DWD63" s="265"/>
      <c r="DWE63" s="265"/>
      <c r="DWF63" s="265"/>
      <c r="DWG63" s="265"/>
      <c r="DWH63" s="265"/>
      <c r="DWI63" s="265"/>
      <c r="DWJ63" s="265"/>
      <c r="DWK63" s="265"/>
      <c r="DWL63" s="265"/>
      <c r="DWM63" s="265"/>
      <c r="DWN63" s="265"/>
      <c r="DWO63" s="265"/>
      <c r="DWP63" s="265"/>
      <c r="DWQ63" s="265"/>
      <c r="DWR63" s="265"/>
      <c r="DWS63" s="265"/>
      <c r="DWT63" s="265"/>
      <c r="DWU63" s="265"/>
      <c r="DWV63" s="265"/>
      <c r="DWW63" s="265"/>
      <c r="DWX63" s="265"/>
      <c r="DWY63" s="265"/>
      <c r="DWZ63" s="265"/>
      <c r="DXA63" s="265"/>
      <c r="DXB63" s="265"/>
      <c r="DXC63" s="265"/>
      <c r="DXD63" s="265"/>
      <c r="DXE63" s="265"/>
      <c r="DXF63" s="265"/>
      <c r="DXG63" s="265"/>
      <c r="DXH63" s="265"/>
      <c r="DXI63" s="265"/>
      <c r="DXJ63" s="265"/>
      <c r="DXK63" s="265"/>
      <c r="DXL63" s="265"/>
      <c r="DXM63" s="265"/>
      <c r="DXN63" s="265"/>
      <c r="DXO63" s="265"/>
      <c r="DXP63" s="265"/>
      <c r="DXQ63" s="265"/>
      <c r="DXR63" s="265"/>
      <c r="DXS63" s="265"/>
      <c r="DXT63" s="265"/>
      <c r="DXU63" s="265"/>
      <c r="DXV63" s="265"/>
      <c r="DXW63" s="265"/>
      <c r="DXX63" s="265"/>
      <c r="DXY63" s="265"/>
      <c r="DXZ63" s="265"/>
      <c r="DYA63" s="265"/>
      <c r="DYB63" s="265"/>
      <c r="DYC63" s="265"/>
      <c r="DYD63" s="265"/>
      <c r="DYE63" s="265"/>
      <c r="DYF63" s="265"/>
      <c r="DYG63" s="265"/>
      <c r="DYH63" s="265"/>
      <c r="DYI63" s="265"/>
      <c r="DYJ63" s="265"/>
      <c r="DYK63" s="265"/>
      <c r="DYL63" s="265"/>
      <c r="DYM63" s="265"/>
      <c r="DYN63" s="265"/>
      <c r="DYO63" s="265"/>
      <c r="DYP63" s="265"/>
      <c r="DYQ63" s="265"/>
      <c r="DYR63" s="265"/>
      <c r="DYS63" s="265"/>
      <c r="DYT63" s="265"/>
      <c r="DYU63" s="265"/>
      <c r="DYV63" s="265"/>
      <c r="DYW63" s="265"/>
      <c r="DYX63" s="265"/>
      <c r="DYY63" s="265"/>
      <c r="DYZ63" s="265"/>
      <c r="DZA63" s="265"/>
      <c r="DZB63" s="265"/>
      <c r="DZC63" s="265"/>
      <c r="DZD63" s="265"/>
      <c r="DZE63" s="265"/>
      <c r="DZF63" s="265"/>
      <c r="DZG63" s="265"/>
      <c r="DZH63" s="265"/>
      <c r="DZI63" s="265"/>
      <c r="DZJ63" s="265"/>
      <c r="DZK63" s="265"/>
      <c r="DZL63" s="265"/>
      <c r="DZM63" s="265"/>
      <c r="DZN63" s="265"/>
      <c r="DZO63" s="265"/>
      <c r="DZP63" s="265"/>
      <c r="DZQ63" s="265"/>
      <c r="DZR63" s="265"/>
      <c r="DZS63" s="265"/>
      <c r="DZT63" s="265"/>
      <c r="DZU63" s="265"/>
      <c r="DZV63" s="265"/>
      <c r="DZW63" s="265"/>
      <c r="DZX63" s="265"/>
      <c r="DZY63" s="265"/>
      <c r="DZZ63" s="265"/>
      <c r="EAA63" s="265"/>
      <c r="EAB63" s="265"/>
      <c r="EAC63" s="265"/>
      <c r="EAD63" s="265"/>
      <c r="EAE63" s="265"/>
      <c r="EAF63" s="265"/>
      <c r="EAG63" s="265"/>
      <c r="EAH63" s="265"/>
      <c r="EAI63" s="265"/>
      <c r="EAJ63" s="265"/>
      <c r="EAK63" s="265"/>
      <c r="EAL63" s="265"/>
      <c r="EAM63" s="265"/>
      <c r="EAN63" s="265"/>
      <c r="EAO63" s="265"/>
      <c r="EAP63" s="265"/>
      <c r="EAQ63" s="265"/>
      <c r="EAR63" s="265"/>
      <c r="EAS63" s="265"/>
      <c r="EAT63" s="265"/>
      <c r="EAU63" s="265"/>
      <c r="EAV63" s="265"/>
      <c r="EAW63" s="265"/>
      <c r="EAX63" s="265"/>
      <c r="EAY63" s="265"/>
      <c r="EAZ63" s="265"/>
      <c r="EBA63" s="265"/>
      <c r="EBB63" s="265"/>
      <c r="EBC63" s="265"/>
      <c r="EBD63" s="265"/>
      <c r="EBE63" s="265"/>
      <c r="EBF63" s="265"/>
      <c r="EBG63" s="265"/>
      <c r="EBH63" s="265"/>
      <c r="EBI63" s="265"/>
      <c r="EBJ63" s="265"/>
      <c r="EBK63" s="265"/>
      <c r="EBL63" s="265"/>
      <c r="EBM63" s="265"/>
      <c r="EBN63" s="265"/>
      <c r="EBO63" s="265"/>
      <c r="EBP63" s="265"/>
      <c r="EBQ63" s="265"/>
      <c r="EBR63" s="265"/>
      <c r="EBS63" s="265"/>
      <c r="EBT63" s="265"/>
      <c r="EBU63" s="265"/>
      <c r="EBV63" s="265"/>
      <c r="EBW63" s="265"/>
      <c r="EBX63" s="265"/>
      <c r="EBY63" s="265"/>
      <c r="EBZ63" s="265"/>
      <c r="ECA63" s="265"/>
      <c r="ECB63" s="265"/>
      <c r="ECC63" s="265"/>
      <c r="ECD63" s="265"/>
      <c r="ECE63" s="265"/>
      <c r="ECF63" s="265"/>
      <c r="ECG63" s="265"/>
      <c r="ECH63" s="265"/>
      <c r="ECI63" s="265"/>
      <c r="ECJ63" s="265"/>
      <c r="ECK63" s="265"/>
      <c r="ECL63" s="265"/>
      <c r="ECM63" s="265"/>
      <c r="ECN63" s="265"/>
      <c r="ECO63" s="265"/>
      <c r="ECP63" s="265"/>
      <c r="ECQ63" s="265"/>
      <c r="ECR63" s="265"/>
      <c r="ECS63" s="265"/>
      <c r="ECT63" s="265"/>
      <c r="ECU63" s="265"/>
      <c r="ECV63" s="265"/>
      <c r="ECW63" s="265"/>
      <c r="ECX63" s="265"/>
      <c r="ECY63" s="265"/>
      <c r="ECZ63" s="265"/>
      <c r="EDA63" s="265"/>
      <c r="EDB63" s="265"/>
      <c r="EDC63" s="265"/>
      <c r="EDD63" s="265"/>
      <c r="EDE63" s="265"/>
      <c r="EDF63" s="265"/>
      <c r="EDG63" s="265"/>
      <c r="EDH63" s="265"/>
      <c r="EDI63" s="265"/>
      <c r="EDJ63" s="265"/>
      <c r="EDK63" s="265"/>
      <c r="EDL63" s="265"/>
      <c r="EDM63" s="265"/>
      <c r="EDN63" s="265"/>
      <c r="EDO63" s="265"/>
      <c r="EDP63" s="265"/>
      <c r="EDQ63" s="265"/>
      <c r="EDR63" s="265"/>
      <c r="EDS63" s="265"/>
      <c r="EDT63" s="265"/>
      <c r="EDU63" s="265"/>
      <c r="EDV63" s="265"/>
      <c r="EDW63" s="265"/>
      <c r="EDX63" s="265"/>
      <c r="EDY63" s="265"/>
      <c r="EDZ63" s="265"/>
      <c r="EEA63" s="265"/>
      <c r="EEB63" s="265"/>
      <c r="EEC63" s="265"/>
      <c r="EED63" s="265"/>
      <c r="EEE63" s="265"/>
      <c r="EEF63" s="265"/>
      <c r="EEG63" s="265"/>
      <c r="EEH63" s="265"/>
      <c r="EEI63" s="265"/>
      <c r="EEJ63" s="265"/>
      <c r="EEK63" s="265"/>
      <c r="EEL63" s="265"/>
      <c r="EEM63" s="265"/>
      <c r="EEN63" s="265"/>
      <c r="EEO63" s="265"/>
      <c r="EEP63" s="265"/>
      <c r="EEQ63" s="265"/>
      <c r="EER63" s="265"/>
      <c r="EES63" s="265"/>
      <c r="EET63" s="265"/>
      <c r="EEU63" s="265"/>
      <c r="EEV63" s="265"/>
      <c r="EEW63" s="265"/>
      <c r="EEX63" s="265"/>
      <c r="EEY63" s="265"/>
      <c r="EEZ63" s="265"/>
      <c r="EFA63" s="265"/>
      <c r="EFB63" s="265"/>
      <c r="EFC63" s="265"/>
      <c r="EFD63" s="265"/>
      <c r="EFE63" s="265"/>
      <c r="EFF63" s="265"/>
      <c r="EFG63" s="265"/>
      <c r="EFH63" s="265"/>
      <c r="EFI63" s="265"/>
      <c r="EFJ63" s="265"/>
      <c r="EFK63" s="265"/>
      <c r="EFL63" s="265"/>
      <c r="EFM63" s="265"/>
      <c r="EFN63" s="265"/>
      <c r="EFO63" s="265"/>
      <c r="EFP63" s="265"/>
      <c r="EFQ63" s="265"/>
      <c r="EFR63" s="265"/>
      <c r="EFS63" s="265"/>
      <c r="EFT63" s="265"/>
      <c r="EFU63" s="265"/>
      <c r="EFV63" s="265"/>
      <c r="EFW63" s="265"/>
      <c r="EFX63" s="265"/>
      <c r="EFY63" s="265"/>
      <c r="EFZ63" s="265"/>
      <c r="EGA63" s="265"/>
      <c r="EGB63" s="265"/>
      <c r="EGC63" s="265"/>
      <c r="EGD63" s="265"/>
      <c r="EGE63" s="265"/>
      <c r="EGF63" s="265"/>
      <c r="EGG63" s="265"/>
      <c r="EGH63" s="265"/>
      <c r="EGI63" s="265"/>
      <c r="EGJ63" s="265"/>
      <c r="EGK63" s="265"/>
      <c r="EGL63" s="265"/>
      <c r="EGM63" s="265"/>
      <c r="EGN63" s="265"/>
      <c r="EGO63" s="265"/>
      <c r="EGP63" s="265"/>
      <c r="EGQ63" s="265"/>
      <c r="EGR63" s="265"/>
      <c r="EGS63" s="265"/>
      <c r="EGT63" s="265"/>
      <c r="EGU63" s="265"/>
      <c r="EGV63" s="265"/>
      <c r="EGW63" s="265"/>
      <c r="EGX63" s="265"/>
      <c r="EGY63" s="265"/>
      <c r="EGZ63" s="265"/>
      <c r="EHA63" s="265"/>
      <c r="EHB63" s="265"/>
      <c r="EHC63" s="265"/>
      <c r="EHD63" s="265"/>
      <c r="EHE63" s="265"/>
      <c r="EHF63" s="265"/>
      <c r="EHG63" s="265"/>
      <c r="EHH63" s="265"/>
      <c r="EHI63" s="265"/>
      <c r="EHJ63" s="265"/>
      <c r="EHK63" s="265"/>
      <c r="EHL63" s="265"/>
      <c r="EHM63" s="265"/>
      <c r="EHN63" s="265"/>
      <c r="EHO63" s="265"/>
      <c r="EHP63" s="265"/>
      <c r="EHQ63" s="265"/>
      <c r="EHR63" s="265"/>
      <c r="EHS63" s="265"/>
      <c r="EHT63" s="265"/>
      <c r="EHU63" s="265"/>
      <c r="EHV63" s="265"/>
      <c r="EHW63" s="265"/>
      <c r="EHX63" s="265"/>
      <c r="EHY63" s="265"/>
      <c r="EHZ63" s="265"/>
      <c r="EIA63" s="265"/>
      <c r="EIB63" s="265"/>
      <c r="EIC63" s="265"/>
      <c r="EID63" s="265"/>
      <c r="EIE63" s="265"/>
      <c r="EIF63" s="265"/>
      <c r="EIG63" s="265"/>
      <c r="EIH63" s="265"/>
      <c r="EII63" s="265"/>
      <c r="EIJ63" s="265"/>
      <c r="EIK63" s="265"/>
      <c r="EIL63" s="265"/>
      <c r="EIM63" s="265"/>
      <c r="EIN63" s="265"/>
      <c r="EIO63" s="265"/>
      <c r="EIP63" s="265"/>
      <c r="EIQ63" s="265"/>
      <c r="EIR63" s="265"/>
      <c r="EIS63" s="265"/>
      <c r="EIT63" s="265"/>
      <c r="EIU63" s="265"/>
      <c r="EIV63" s="265"/>
      <c r="EIW63" s="265"/>
      <c r="EIX63" s="265"/>
      <c r="EIY63" s="265"/>
      <c r="EIZ63" s="265"/>
      <c r="EJA63" s="265"/>
      <c r="EJB63" s="265"/>
      <c r="EJC63" s="265"/>
      <c r="EJD63" s="265"/>
      <c r="EJE63" s="265"/>
      <c r="EJF63" s="265"/>
      <c r="EJG63" s="265"/>
      <c r="EJH63" s="265"/>
      <c r="EJI63" s="265"/>
      <c r="EJJ63" s="265"/>
      <c r="EJK63" s="265"/>
      <c r="EJL63" s="265"/>
      <c r="EJM63" s="265"/>
      <c r="EJN63" s="265"/>
      <c r="EJO63" s="265"/>
      <c r="EJP63" s="265"/>
      <c r="EJQ63" s="265"/>
      <c r="EJR63" s="265"/>
      <c r="EJS63" s="265"/>
      <c r="EJT63" s="265"/>
      <c r="EJU63" s="265"/>
      <c r="EJV63" s="265"/>
      <c r="EJW63" s="265"/>
      <c r="EJX63" s="265"/>
      <c r="EJY63" s="265"/>
      <c r="EJZ63" s="265"/>
      <c r="EKA63" s="265"/>
      <c r="EKB63" s="265"/>
      <c r="EKC63" s="265"/>
      <c r="EKD63" s="265"/>
      <c r="EKE63" s="265"/>
      <c r="EKF63" s="265"/>
      <c r="EKG63" s="265"/>
      <c r="EKH63" s="265"/>
      <c r="EKI63" s="265"/>
      <c r="EKJ63" s="265"/>
      <c r="EKK63" s="265"/>
      <c r="EKL63" s="265"/>
      <c r="EKM63" s="265"/>
      <c r="EKN63" s="265"/>
      <c r="EKO63" s="265"/>
      <c r="EKP63" s="265"/>
      <c r="EKQ63" s="265"/>
      <c r="EKR63" s="265"/>
      <c r="EKS63" s="265"/>
      <c r="EKT63" s="265"/>
      <c r="EKU63" s="265"/>
      <c r="EKV63" s="265"/>
      <c r="EKW63" s="265"/>
      <c r="EKX63" s="265"/>
      <c r="EKY63" s="265"/>
      <c r="EKZ63" s="265"/>
      <c r="ELA63" s="265"/>
      <c r="ELB63" s="265"/>
      <c r="ELC63" s="265"/>
      <c r="ELD63" s="265"/>
      <c r="ELE63" s="265"/>
      <c r="ELF63" s="265"/>
      <c r="ELG63" s="265"/>
      <c r="ELH63" s="265"/>
      <c r="ELI63" s="265"/>
      <c r="ELJ63" s="265"/>
      <c r="ELK63" s="265"/>
      <c r="ELL63" s="265"/>
      <c r="ELM63" s="265"/>
      <c r="ELN63" s="265"/>
      <c r="ELO63" s="265"/>
      <c r="ELP63" s="265"/>
      <c r="ELQ63" s="265"/>
      <c r="ELR63" s="265"/>
      <c r="ELS63" s="265"/>
      <c r="ELT63" s="265"/>
      <c r="ELU63" s="265"/>
      <c r="ELV63" s="265"/>
      <c r="ELW63" s="265"/>
      <c r="ELX63" s="265"/>
      <c r="ELY63" s="265"/>
      <c r="ELZ63" s="265"/>
      <c r="EMA63" s="265"/>
      <c r="EMB63" s="265"/>
      <c r="EMC63" s="265"/>
      <c r="EMD63" s="265"/>
      <c r="EME63" s="265"/>
      <c r="EMF63" s="265"/>
      <c r="EMG63" s="265"/>
      <c r="EMH63" s="265"/>
      <c r="EMI63" s="265"/>
      <c r="EMJ63" s="265"/>
      <c r="EMK63" s="265"/>
      <c r="EML63" s="265"/>
      <c r="EMM63" s="265"/>
      <c r="EMN63" s="265"/>
      <c r="EMO63" s="265"/>
      <c r="EMP63" s="265"/>
      <c r="EMQ63" s="265"/>
      <c r="EMR63" s="265"/>
      <c r="EMS63" s="265"/>
      <c r="EMT63" s="265"/>
      <c r="EMU63" s="265"/>
      <c r="EMV63" s="265"/>
      <c r="EMW63" s="265"/>
      <c r="EMX63" s="265"/>
      <c r="EMY63" s="265"/>
      <c r="EMZ63" s="265"/>
      <c r="ENA63" s="265"/>
      <c r="ENB63" s="265"/>
      <c r="ENC63" s="265"/>
      <c r="END63" s="265"/>
      <c r="ENE63" s="265"/>
      <c r="ENF63" s="265"/>
      <c r="ENG63" s="265"/>
      <c r="ENH63" s="265"/>
      <c r="ENI63" s="265"/>
      <c r="ENJ63" s="265"/>
      <c r="ENK63" s="265"/>
      <c r="ENL63" s="265"/>
      <c r="ENM63" s="265"/>
      <c r="ENN63" s="265"/>
      <c r="ENO63" s="265"/>
      <c r="ENP63" s="265"/>
      <c r="ENQ63" s="265"/>
      <c r="ENR63" s="265"/>
      <c r="ENS63" s="265"/>
      <c r="ENT63" s="265"/>
      <c r="ENU63" s="265"/>
      <c r="ENV63" s="265"/>
      <c r="ENW63" s="265"/>
      <c r="ENX63" s="265"/>
      <c r="ENY63" s="265"/>
      <c r="ENZ63" s="265"/>
      <c r="EOA63" s="265"/>
      <c r="EOB63" s="265"/>
      <c r="EOC63" s="265"/>
      <c r="EOD63" s="265"/>
      <c r="EOE63" s="265"/>
      <c r="EOF63" s="265"/>
      <c r="EOG63" s="265"/>
      <c r="EOH63" s="265"/>
      <c r="EOI63" s="265"/>
      <c r="EOJ63" s="265"/>
      <c r="EOK63" s="265"/>
      <c r="EOL63" s="265"/>
      <c r="EOM63" s="265"/>
      <c r="EON63" s="265"/>
      <c r="EOO63" s="265"/>
      <c r="EOP63" s="265"/>
      <c r="EOQ63" s="265"/>
      <c r="EOR63" s="265"/>
      <c r="EOS63" s="265"/>
      <c r="EOT63" s="265"/>
      <c r="EOU63" s="265"/>
      <c r="EOV63" s="265"/>
      <c r="EOW63" s="265"/>
      <c r="EOX63" s="265"/>
      <c r="EOY63" s="265"/>
      <c r="EOZ63" s="265"/>
      <c r="EPA63" s="265"/>
      <c r="EPB63" s="265"/>
      <c r="EPC63" s="265"/>
      <c r="EPD63" s="265"/>
      <c r="EPE63" s="265"/>
      <c r="EPF63" s="265"/>
      <c r="EPG63" s="265"/>
      <c r="EPH63" s="265"/>
      <c r="EPI63" s="265"/>
      <c r="EPJ63" s="265"/>
      <c r="EPK63" s="265"/>
      <c r="EPL63" s="265"/>
      <c r="EPM63" s="265"/>
      <c r="EPN63" s="265"/>
      <c r="EPO63" s="265"/>
      <c r="EPP63" s="265"/>
      <c r="EPQ63" s="265"/>
      <c r="EPR63" s="265"/>
      <c r="EPS63" s="265"/>
      <c r="EPT63" s="265"/>
      <c r="EPU63" s="265"/>
      <c r="EPV63" s="265"/>
      <c r="EPW63" s="265"/>
      <c r="EPX63" s="265"/>
      <c r="EPY63" s="265"/>
      <c r="EPZ63" s="265"/>
      <c r="EQA63" s="265"/>
      <c r="EQB63" s="265"/>
      <c r="EQC63" s="265"/>
      <c r="EQD63" s="265"/>
      <c r="EQE63" s="265"/>
      <c r="EQF63" s="265"/>
      <c r="EQG63" s="265"/>
      <c r="EQH63" s="265"/>
      <c r="EQI63" s="265"/>
      <c r="EQJ63" s="265"/>
      <c r="EQK63" s="265"/>
      <c r="EQL63" s="265"/>
      <c r="EQM63" s="265"/>
      <c r="EQN63" s="265"/>
      <c r="EQO63" s="265"/>
      <c r="EQP63" s="265"/>
      <c r="EQQ63" s="265"/>
      <c r="EQR63" s="265"/>
      <c r="EQS63" s="265"/>
      <c r="EQT63" s="265"/>
      <c r="EQU63" s="265"/>
      <c r="EQV63" s="265"/>
      <c r="EQW63" s="265"/>
      <c r="EQX63" s="265"/>
      <c r="EQY63" s="265"/>
      <c r="EQZ63" s="265"/>
      <c r="ERA63" s="265"/>
      <c r="ERB63" s="265"/>
      <c r="ERC63" s="265"/>
      <c r="ERD63" s="265"/>
      <c r="ERE63" s="265"/>
      <c r="ERF63" s="265"/>
      <c r="ERG63" s="265"/>
      <c r="ERH63" s="265"/>
      <c r="ERI63" s="265"/>
      <c r="ERJ63" s="265"/>
      <c r="ERK63" s="265"/>
      <c r="ERL63" s="265"/>
      <c r="ERM63" s="265"/>
      <c r="ERN63" s="265"/>
      <c r="ERO63" s="265"/>
      <c r="ERP63" s="265"/>
      <c r="ERQ63" s="265"/>
      <c r="ERR63" s="265"/>
      <c r="ERS63" s="265"/>
      <c r="ERT63" s="265"/>
      <c r="ERU63" s="265"/>
      <c r="ERV63" s="265"/>
      <c r="ERW63" s="265"/>
      <c r="ERX63" s="265"/>
      <c r="ERY63" s="265"/>
      <c r="ERZ63" s="265"/>
      <c r="ESA63" s="265"/>
      <c r="ESB63" s="265"/>
      <c r="ESC63" s="265"/>
      <c r="ESD63" s="265"/>
      <c r="ESE63" s="265"/>
      <c r="ESF63" s="265"/>
      <c r="ESG63" s="265"/>
      <c r="ESH63" s="265"/>
      <c r="ESI63" s="265"/>
      <c r="ESJ63" s="265"/>
      <c r="ESK63" s="265"/>
      <c r="ESL63" s="265"/>
      <c r="ESM63" s="265"/>
      <c r="ESN63" s="265"/>
      <c r="ESO63" s="265"/>
      <c r="ESP63" s="265"/>
      <c r="ESQ63" s="265"/>
      <c r="ESR63" s="265"/>
      <c r="ESS63" s="265"/>
      <c r="EST63" s="265"/>
      <c r="ESU63" s="265"/>
      <c r="ESV63" s="265"/>
      <c r="ESW63" s="265"/>
      <c r="ESX63" s="265"/>
      <c r="ESY63" s="265"/>
      <c r="ESZ63" s="265"/>
      <c r="ETA63" s="265"/>
      <c r="ETB63" s="265"/>
      <c r="ETC63" s="265"/>
      <c r="ETD63" s="265"/>
      <c r="ETE63" s="265"/>
      <c r="ETF63" s="265"/>
      <c r="ETG63" s="265"/>
      <c r="ETH63" s="265"/>
      <c r="ETI63" s="265"/>
      <c r="ETJ63" s="265"/>
      <c r="ETK63" s="265"/>
      <c r="ETL63" s="265"/>
      <c r="ETM63" s="265"/>
      <c r="ETN63" s="265"/>
      <c r="ETO63" s="265"/>
      <c r="ETP63" s="265"/>
      <c r="ETQ63" s="265"/>
      <c r="ETR63" s="265"/>
      <c r="ETS63" s="265"/>
      <c r="ETT63" s="265"/>
      <c r="ETU63" s="265"/>
      <c r="ETV63" s="265"/>
      <c r="ETW63" s="265"/>
      <c r="ETX63" s="265"/>
      <c r="ETY63" s="265"/>
      <c r="ETZ63" s="265"/>
      <c r="EUA63" s="265"/>
      <c r="EUB63" s="265"/>
      <c r="EUC63" s="265"/>
      <c r="EUD63" s="265"/>
      <c r="EUE63" s="265"/>
      <c r="EUF63" s="265"/>
      <c r="EUG63" s="265"/>
      <c r="EUH63" s="265"/>
      <c r="EUI63" s="265"/>
      <c r="EUJ63" s="265"/>
      <c r="EUK63" s="265"/>
      <c r="EUL63" s="265"/>
      <c r="EUM63" s="265"/>
      <c r="EUN63" s="265"/>
      <c r="EUO63" s="265"/>
      <c r="EUP63" s="265"/>
      <c r="EUQ63" s="265"/>
      <c r="EUR63" s="265"/>
      <c r="EUS63" s="265"/>
      <c r="EUT63" s="265"/>
      <c r="EUU63" s="265"/>
      <c r="EUV63" s="265"/>
      <c r="EUW63" s="265"/>
      <c r="EUX63" s="265"/>
      <c r="EUY63" s="265"/>
      <c r="EUZ63" s="265"/>
      <c r="EVA63" s="265"/>
      <c r="EVB63" s="265"/>
      <c r="EVC63" s="265"/>
      <c r="EVD63" s="265"/>
      <c r="EVE63" s="265"/>
      <c r="EVF63" s="265"/>
      <c r="EVG63" s="265"/>
      <c r="EVH63" s="265"/>
      <c r="EVI63" s="265"/>
      <c r="EVJ63" s="265"/>
      <c r="EVK63" s="265"/>
      <c r="EVL63" s="265"/>
      <c r="EVM63" s="265"/>
      <c r="EVN63" s="265"/>
      <c r="EVO63" s="265"/>
      <c r="EVP63" s="265"/>
      <c r="EVQ63" s="265"/>
      <c r="EVR63" s="265"/>
      <c r="EVS63" s="265"/>
      <c r="EVT63" s="265"/>
      <c r="EVU63" s="265"/>
      <c r="EVV63" s="265"/>
      <c r="EVW63" s="265"/>
      <c r="EVX63" s="265"/>
      <c r="EVY63" s="265"/>
      <c r="EVZ63" s="265"/>
      <c r="EWA63" s="265"/>
      <c r="EWB63" s="265"/>
      <c r="EWC63" s="265"/>
      <c r="EWD63" s="265"/>
      <c r="EWE63" s="265"/>
      <c r="EWF63" s="265"/>
      <c r="EWG63" s="265"/>
      <c r="EWH63" s="265"/>
      <c r="EWI63" s="265"/>
      <c r="EWJ63" s="265"/>
      <c r="EWK63" s="265"/>
      <c r="EWL63" s="265"/>
      <c r="EWM63" s="265"/>
      <c r="EWN63" s="265"/>
      <c r="EWO63" s="265"/>
      <c r="EWP63" s="265"/>
      <c r="EWQ63" s="265"/>
      <c r="EWR63" s="265"/>
      <c r="EWS63" s="265"/>
      <c r="EWT63" s="265"/>
      <c r="EWU63" s="265"/>
      <c r="EWV63" s="265"/>
      <c r="EWW63" s="265"/>
      <c r="EWX63" s="265"/>
      <c r="EWY63" s="265"/>
      <c r="EWZ63" s="265"/>
      <c r="EXA63" s="265"/>
      <c r="EXB63" s="265"/>
      <c r="EXC63" s="265"/>
      <c r="EXD63" s="265"/>
      <c r="EXE63" s="265"/>
      <c r="EXF63" s="265"/>
      <c r="EXG63" s="265"/>
      <c r="EXH63" s="265"/>
      <c r="EXI63" s="265"/>
      <c r="EXJ63" s="265"/>
      <c r="EXK63" s="265"/>
      <c r="EXL63" s="265"/>
      <c r="EXM63" s="265"/>
      <c r="EXN63" s="265"/>
      <c r="EXO63" s="265"/>
      <c r="EXP63" s="265"/>
      <c r="EXQ63" s="265"/>
      <c r="EXR63" s="265"/>
      <c r="EXS63" s="265"/>
      <c r="EXT63" s="265"/>
      <c r="EXU63" s="265"/>
      <c r="EXV63" s="265"/>
      <c r="EXW63" s="265"/>
      <c r="EXX63" s="265"/>
      <c r="EXY63" s="265"/>
      <c r="EXZ63" s="265"/>
      <c r="EYA63" s="265"/>
      <c r="EYB63" s="265"/>
      <c r="EYC63" s="265"/>
      <c r="EYD63" s="265"/>
      <c r="EYE63" s="265"/>
      <c r="EYF63" s="265"/>
      <c r="EYG63" s="265"/>
      <c r="EYH63" s="265"/>
      <c r="EYI63" s="265"/>
      <c r="EYJ63" s="265"/>
      <c r="EYK63" s="265"/>
      <c r="EYL63" s="265"/>
      <c r="EYM63" s="265"/>
      <c r="EYN63" s="265"/>
      <c r="EYO63" s="265"/>
      <c r="EYP63" s="265"/>
      <c r="EYQ63" s="265"/>
      <c r="EYR63" s="265"/>
      <c r="EYS63" s="265"/>
      <c r="EYT63" s="265"/>
      <c r="EYU63" s="265"/>
      <c r="EYV63" s="265"/>
      <c r="EYW63" s="265"/>
      <c r="EYX63" s="265"/>
      <c r="EYY63" s="265"/>
      <c r="EYZ63" s="265"/>
      <c r="EZA63" s="265"/>
      <c r="EZB63" s="265"/>
      <c r="EZC63" s="265"/>
      <c r="EZD63" s="265"/>
      <c r="EZE63" s="265"/>
      <c r="EZF63" s="265"/>
      <c r="EZG63" s="265"/>
      <c r="EZH63" s="265"/>
      <c r="EZI63" s="265"/>
      <c r="EZJ63" s="265"/>
      <c r="EZK63" s="265"/>
      <c r="EZL63" s="265"/>
      <c r="EZM63" s="265"/>
      <c r="EZN63" s="265"/>
      <c r="EZO63" s="265"/>
      <c r="EZP63" s="265"/>
      <c r="EZQ63" s="265"/>
      <c r="EZR63" s="265"/>
      <c r="EZS63" s="265"/>
      <c r="EZT63" s="265"/>
      <c r="EZU63" s="265"/>
      <c r="EZV63" s="265"/>
      <c r="EZW63" s="265"/>
      <c r="EZX63" s="265"/>
      <c r="EZY63" s="265"/>
      <c r="EZZ63" s="265"/>
      <c r="FAA63" s="265"/>
      <c r="FAB63" s="265"/>
      <c r="FAC63" s="265"/>
      <c r="FAD63" s="265"/>
      <c r="FAE63" s="265"/>
      <c r="FAF63" s="265"/>
      <c r="FAG63" s="265"/>
      <c r="FAH63" s="265"/>
      <c r="FAI63" s="265"/>
      <c r="FAJ63" s="265"/>
      <c r="FAK63" s="265"/>
      <c r="FAL63" s="265"/>
      <c r="FAM63" s="265"/>
      <c r="FAN63" s="265"/>
      <c r="FAO63" s="265"/>
      <c r="FAP63" s="265"/>
      <c r="FAQ63" s="265"/>
      <c r="FAR63" s="265"/>
      <c r="FAS63" s="265"/>
      <c r="FAT63" s="265"/>
      <c r="FAU63" s="265"/>
      <c r="FAV63" s="265"/>
      <c r="FAW63" s="265"/>
      <c r="FAX63" s="265"/>
      <c r="FAY63" s="265"/>
      <c r="FAZ63" s="265"/>
      <c r="FBA63" s="265"/>
      <c r="FBB63" s="265"/>
      <c r="FBC63" s="265"/>
      <c r="FBD63" s="265"/>
      <c r="FBE63" s="265"/>
      <c r="FBF63" s="265"/>
      <c r="FBG63" s="265"/>
      <c r="FBH63" s="265"/>
      <c r="FBI63" s="265"/>
      <c r="FBJ63" s="265"/>
      <c r="FBK63" s="265"/>
      <c r="FBL63" s="265"/>
      <c r="FBM63" s="265"/>
      <c r="FBN63" s="265"/>
      <c r="FBO63" s="265"/>
      <c r="FBP63" s="265"/>
      <c r="FBQ63" s="265"/>
      <c r="FBR63" s="265"/>
      <c r="FBS63" s="265"/>
      <c r="FBT63" s="265"/>
      <c r="FBU63" s="265"/>
      <c r="FBV63" s="265"/>
      <c r="FBW63" s="265"/>
      <c r="FBX63" s="265"/>
      <c r="FBY63" s="265"/>
      <c r="FBZ63" s="265"/>
      <c r="FCA63" s="265"/>
      <c r="FCB63" s="265"/>
      <c r="FCC63" s="265"/>
      <c r="FCD63" s="265"/>
      <c r="FCE63" s="265"/>
      <c r="FCF63" s="265"/>
      <c r="FCG63" s="265"/>
      <c r="FCH63" s="265"/>
      <c r="FCI63" s="265"/>
      <c r="FCJ63" s="265"/>
      <c r="FCK63" s="265"/>
      <c r="FCL63" s="265"/>
      <c r="FCM63" s="265"/>
      <c r="FCN63" s="265"/>
      <c r="FCO63" s="265"/>
      <c r="FCP63" s="265"/>
      <c r="FCQ63" s="265"/>
      <c r="FCR63" s="265"/>
      <c r="FCS63" s="265"/>
      <c r="FCT63" s="265"/>
      <c r="FCU63" s="265"/>
      <c r="FCV63" s="265"/>
      <c r="FCW63" s="265"/>
      <c r="FCX63" s="265"/>
      <c r="FCY63" s="265"/>
      <c r="FCZ63" s="265"/>
      <c r="FDA63" s="265"/>
      <c r="FDB63" s="265"/>
      <c r="FDC63" s="265"/>
      <c r="FDD63" s="265"/>
      <c r="FDE63" s="265"/>
      <c r="FDF63" s="265"/>
      <c r="FDG63" s="265"/>
      <c r="FDH63" s="265"/>
      <c r="FDI63" s="265"/>
      <c r="FDJ63" s="265"/>
      <c r="FDK63" s="265"/>
      <c r="FDL63" s="265"/>
      <c r="FDM63" s="265"/>
      <c r="FDN63" s="265"/>
      <c r="FDO63" s="265"/>
      <c r="FDP63" s="265"/>
      <c r="FDQ63" s="265"/>
      <c r="FDR63" s="265"/>
      <c r="FDS63" s="265"/>
      <c r="FDT63" s="265"/>
      <c r="FDU63" s="265"/>
      <c r="FDV63" s="265"/>
      <c r="FDW63" s="265"/>
      <c r="FDX63" s="265"/>
      <c r="FDY63" s="265"/>
      <c r="FDZ63" s="265"/>
      <c r="FEA63" s="265"/>
      <c r="FEB63" s="265"/>
      <c r="FEC63" s="265"/>
      <c r="FED63" s="265"/>
      <c r="FEE63" s="265"/>
      <c r="FEF63" s="265"/>
      <c r="FEG63" s="265"/>
      <c r="FEH63" s="265"/>
      <c r="FEI63" s="265"/>
      <c r="FEJ63" s="265"/>
      <c r="FEK63" s="265"/>
      <c r="FEL63" s="265"/>
      <c r="FEM63" s="265"/>
      <c r="FEN63" s="265"/>
      <c r="FEO63" s="265"/>
      <c r="FEP63" s="265"/>
      <c r="FEQ63" s="265"/>
      <c r="FER63" s="265"/>
      <c r="FES63" s="265"/>
      <c r="FET63" s="265"/>
      <c r="FEU63" s="265"/>
      <c r="FEV63" s="265"/>
      <c r="FEW63" s="265"/>
      <c r="FEX63" s="265"/>
      <c r="FEY63" s="265"/>
      <c r="FEZ63" s="265"/>
      <c r="FFA63" s="265"/>
      <c r="FFB63" s="265"/>
      <c r="FFC63" s="265"/>
      <c r="FFD63" s="265"/>
      <c r="FFE63" s="265"/>
      <c r="FFF63" s="265"/>
      <c r="FFG63" s="265"/>
      <c r="FFH63" s="265"/>
      <c r="FFI63" s="265"/>
      <c r="FFJ63" s="265"/>
      <c r="FFK63" s="265"/>
      <c r="FFL63" s="265"/>
      <c r="FFM63" s="265"/>
      <c r="FFN63" s="265"/>
      <c r="FFO63" s="265"/>
      <c r="FFP63" s="265"/>
      <c r="FFQ63" s="265"/>
      <c r="FFR63" s="265"/>
      <c r="FFS63" s="265"/>
      <c r="FFT63" s="265"/>
      <c r="FFU63" s="265"/>
      <c r="FFV63" s="265"/>
      <c r="FFW63" s="265"/>
      <c r="FFX63" s="265"/>
      <c r="FFY63" s="265"/>
      <c r="FFZ63" s="265"/>
      <c r="FGA63" s="265"/>
      <c r="FGB63" s="265"/>
      <c r="FGC63" s="265"/>
      <c r="FGD63" s="265"/>
      <c r="FGE63" s="265"/>
      <c r="FGF63" s="265"/>
      <c r="FGG63" s="265"/>
      <c r="FGH63" s="265"/>
      <c r="FGI63" s="265"/>
      <c r="FGJ63" s="265"/>
      <c r="FGK63" s="265"/>
      <c r="FGL63" s="265"/>
      <c r="FGM63" s="265"/>
      <c r="FGN63" s="265"/>
      <c r="FGO63" s="265"/>
      <c r="FGP63" s="265"/>
      <c r="FGQ63" s="265"/>
      <c r="FGR63" s="265"/>
      <c r="FGS63" s="265"/>
      <c r="FGT63" s="265"/>
      <c r="FGU63" s="265"/>
      <c r="FGV63" s="265"/>
      <c r="FGW63" s="265"/>
      <c r="FGX63" s="265"/>
      <c r="FGY63" s="265"/>
      <c r="FGZ63" s="265"/>
      <c r="FHA63" s="265"/>
      <c r="FHB63" s="265"/>
      <c r="FHC63" s="265"/>
      <c r="FHD63" s="265"/>
      <c r="FHE63" s="265"/>
      <c r="FHF63" s="265"/>
      <c r="FHG63" s="265"/>
      <c r="FHH63" s="265"/>
      <c r="FHI63" s="265"/>
      <c r="FHJ63" s="265"/>
      <c r="FHK63" s="265"/>
      <c r="FHL63" s="265"/>
      <c r="FHM63" s="265"/>
      <c r="FHN63" s="265"/>
      <c r="FHO63" s="265"/>
      <c r="FHP63" s="265"/>
      <c r="FHQ63" s="265"/>
      <c r="FHR63" s="265"/>
      <c r="FHS63" s="265"/>
      <c r="FHT63" s="265"/>
      <c r="FHU63" s="265"/>
      <c r="FHV63" s="265"/>
      <c r="FHW63" s="265"/>
      <c r="FHX63" s="265"/>
      <c r="FHY63" s="265"/>
      <c r="FHZ63" s="265"/>
      <c r="FIA63" s="265"/>
      <c r="FIB63" s="265"/>
      <c r="FIC63" s="265"/>
      <c r="FID63" s="265"/>
      <c r="FIE63" s="265"/>
      <c r="FIF63" s="265"/>
      <c r="FIG63" s="265"/>
      <c r="FIH63" s="265"/>
      <c r="FII63" s="265"/>
      <c r="FIJ63" s="265"/>
      <c r="FIK63" s="265"/>
      <c r="FIL63" s="265"/>
      <c r="FIM63" s="265"/>
      <c r="FIN63" s="265"/>
      <c r="FIO63" s="265"/>
      <c r="FIP63" s="265"/>
      <c r="FIQ63" s="265"/>
      <c r="FIR63" s="265"/>
      <c r="FIS63" s="265"/>
      <c r="FIT63" s="265"/>
      <c r="FIU63" s="265"/>
      <c r="FIV63" s="265"/>
      <c r="FIW63" s="265"/>
      <c r="FIX63" s="265"/>
      <c r="FIY63" s="265"/>
      <c r="FIZ63" s="265"/>
      <c r="FJA63" s="265"/>
      <c r="FJB63" s="265"/>
      <c r="FJC63" s="265"/>
      <c r="FJD63" s="265"/>
      <c r="FJE63" s="265"/>
      <c r="FJF63" s="265"/>
      <c r="FJG63" s="265"/>
      <c r="FJH63" s="265"/>
      <c r="FJI63" s="265"/>
      <c r="FJJ63" s="265"/>
      <c r="FJK63" s="265"/>
      <c r="FJL63" s="265"/>
      <c r="FJM63" s="265"/>
      <c r="FJN63" s="265"/>
      <c r="FJO63" s="265"/>
      <c r="FJP63" s="265"/>
      <c r="FJQ63" s="265"/>
      <c r="FJR63" s="265"/>
      <c r="FJS63" s="265"/>
      <c r="FJT63" s="265"/>
      <c r="FJU63" s="265"/>
      <c r="FJV63" s="265"/>
      <c r="FJW63" s="265"/>
      <c r="FJX63" s="265"/>
      <c r="FJY63" s="265"/>
      <c r="FJZ63" s="265"/>
      <c r="FKA63" s="265"/>
      <c r="FKB63" s="265"/>
      <c r="FKC63" s="265"/>
      <c r="FKD63" s="265"/>
      <c r="FKE63" s="265"/>
      <c r="FKF63" s="265"/>
      <c r="FKG63" s="265"/>
      <c r="FKH63" s="265"/>
      <c r="FKI63" s="265"/>
      <c r="FKJ63" s="265"/>
      <c r="FKK63" s="265"/>
      <c r="FKL63" s="265"/>
      <c r="FKM63" s="265"/>
      <c r="FKN63" s="265"/>
      <c r="FKO63" s="265"/>
      <c r="FKP63" s="265"/>
      <c r="FKQ63" s="265"/>
      <c r="FKR63" s="265"/>
      <c r="FKS63" s="265"/>
      <c r="FKT63" s="265"/>
      <c r="FKU63" s="265"/>
      <c r="FKV63" s="265"/>
      <c r="FKW63" s="265"/>
      <c r="FKX63" s="265"/>
      <c r="FKY63" s="265"/>
      <c r="FKZ63" s="265"/>
      <c r="FLA63" s="265"/>
      <c r="FLB63" s="265"/>
      <c r="FLC63" s="265"/>
      <c r="FLD63" s="265"/>
      <c r="FLE63" s="265"/>
      <c r="FLF63" s="265"/>
      <c r="FLG63" s="265"/>
      <c r="FLH63" s="265"/>
      <c r="FLI63" s="265"/>
      <c r="FLJ63" s="265"/>
      <c r="FLK63" s="265"/>
      <c r="FLL63" s="265"/>
      <c r="FLM63" s="265"/>
      <c r="FLN63" s="265"/>
      <c r="FLO63" s="265"/>
      <c r="FLP63" s="265"/>
      <c r="FLQ63" s="265"/>
      <c r="FLR63" s="265"/>
      <c r="FLS63" s="265"/>
      <c r="FLT63" s="265"/>
      <c r="FLU63" s="265"/>
      <c r="FLV63" s="265"/>
      <c r="FLW63" s="265"/>
      <c r="FLX63" s="265"/>
      <c r="FLY63" s="265"/>
      <c r="FLZ63" s="265"/>
      <c r="FMA63" s="265"/>
      <c r="FMB63" s="265"/>
      <c r="FMC63" s="265"/>
      <c r="FMD63" s="265"/>
      <c r="FME63" s="265"/>
      <c r="FMF63" s="265"/>
      <c r="FMG63" s="265"/>
      <c r="FMH63" s="265"/>
      <c r="FMI63" s="265"/>
      <c r="FMJ63" s="265"/>
      <c r="FMK63" s="265"/>
      <c r="FML63" s="265"/>
      <c r="FMM63" s="265"/>
      <c r="FMN63" s="265"/>
      <c r="FMO63" s="265"/>
      <c r="FMP63" s="265"/>
      <c r="FMQ63" s="265"/>
      <c r="FMR63" s="265"/>
      <c r="FMS63" s="265"/>
      <c r="FMT63" s="265"/>
      <c r="FMU63" s="265"/>
      <c r="FMV63" s="265"/>
      <c r="FMW63" s="265"/>
      <c r="FMX63" s="265"/>
      <c r="FMY63" s="265"/>
      <c r="FMZ63" s="265"/>
      <c r="FNA63" s="265"/>
      <c r="FNB63" s="265"/>
      <c r="FNC63" s="265"/>
      <c r="FND63" s="265"/>
      <c r="FNE63" s="265"/>
      <c r="FNF63" s="265"/>
      <c r="FNG63" s="265"/>
      <c r="FNH63" s="265"/>
      <c r="FNI63" s="265"/>
      <c r="FNJ63" s="265"/>
      <c r="FNK63" s="265"/>
      <c r="FNL63" s="265"/>
      <c r="FNM63" s="265"/>
      <c r="FNN63" s="265"/>
      <c r="FNO63" s="265"/>
      <c r="FNP63" s="265"/>
      <c r="FNQ63" s="265"/>
      <c r="FNR63" s="265"/>
      <c r="FNS63" s="265"/>
      <c r="FNT63" s="265"/>
      <c r="FNU63" s="265"/>
      <c r="FNV63" s="265"/>
      <c r="FNW63" s="265"/>
      <c r="FNX63" s="265"/>
      <c r="FNY63" s="265"/>
      <c r="FNZ63" s="265"/>
      <c r="FOA63" s="265"/>
      <c r="FOB63" s="265"/>
      <c r="FOC63" s="265"/>
      <c r="FOD63" s="265"/>
      <c r="FOE63" s="265"/>
      <c r="FOF63" s="265"/>
      <c r="FOG63" s="265"/>
      <c r="FOH63" s="265"/>
      <c r="FOI63" s="265"/>
      <c r="FOJ63" s="265"/>
      <c r="FOK63" s="265"/>
      <c r="FOL63" s="265"/>
      <c r="FOM63" s="265"/>
      <c r="FON63" s="265"/>
      <c r="FOO63" s="265"/>
      <c r="FOP63" s="265"/>
      <c r="FOQ63" s="265"/>
      <c r="FOR63" s="265"/>
      <c r="FOS63" s="265"/>
      <c r="FOT63" s="265"/>
      <c r="FOU63" s="265"/>
      <c r="FOV63" s="265"/>
      <c r="FOW63" s="265"/>
      <c r="FOX63" s="265"/>
      <c r="FOY63" s="265"/>
      <c r="FOZ63" s="265"/>
      <c r="FPA63" s="265"/>
      <c r="FPB63" s="265"/>
      <c r="FPC63" s="265"/>
      <c r="FPD63" s="265"/>
      <c r="FPE63" s="265"/>
      <c r="FPF63" s="265"/>
      <c r="FPG63" s="265"/>
      <c r="FPH63" s="265"/>
      <c r="FPI63" s="265"/>
      <c r="FPJ63" s="265"/>
      <c r="FPK63" s="265"/>
      <c r="FPL63" s="265"/>
      <c r="FPM63" s="265"/>
      <c r="FPN63" s="265"/>
      <c r="FPO63" s="265"/>
      <c r="FPP63" s="265"/>
      <c r="FPQ63" s="265"/>
      <c r="FPR63" s="265"/>
      <c r="FPS63" s="265"/>
      <c r="FPT63" s="265"/>
      <c r="FPU63" s="265"/>
      <c r="FPV63" s="265"/>
      <c r="FPW63" s="265"/>
      <c r="FPX63" s="265"/>
      <c r="FPY63" s="265"/>
      <c r="FPZ63" s="265"/>
      <c r="FQA63" s="265"/>
      <c r="FQB63" s="265"/>
      <c r="FQC63" s="265"/>
      <c r="FQD63" s="265"/>
      <c r="FQE63" s="265"/>
      <c r="FQF63" s="265"/>
      <c r="FQG63" s="265"/>
      <c r="FQH63" s="265"/>
      <c r="FQI63" s="265"/>
      <c r="FQJ63" s="265"/>
      <c r="FQK63" s="265"/>
      <c r="FQL63" s="265"/>
      <c r="FQM63" s="265"/>
      <c r="FQN63" s="265"/>
      <c r="FQO63" s="265"/>
      <c r="FQP63" s="265"/>
      <c r="FQQ63" s="265"/>
      <c r="FQR63" s="265"/>
      <c r="FQS63" s="265"/>
      <c r="FQT63" s="265"/>
      <c r="FQU63" s="265"/>
      <c r="FQV63" s="265"/>
      <c r="FQW63" s="265"/>
      <c r="FQX63" s="265"/>
      <c r="FQY63" s="265"/>
      <c r="FQZ63" s="265"/>
      <c r="FRA63" s="265"/>
      <c r="FRB63" s="265"/>
      <c r="FRC63" s="265"/>
      <c r="FRD63" s="265"/>
      <c r="FRE63" s="265"/>
      <c r="FRF63" s="265"/>
      <c r="FRG63" s="265"/>
      <c r="FRH63" s="265"/>
      <c r="FRI63" s="265"/>
      <c r="FRJ63" s="265"/>
      <c r="FRK63" s="265"/>
      <c r="FRL63" s="265"/>
      <c r="FRM63" s="265"/>
      <c r="FRN63" s="265"/>
      <c r="FRO63" s="265"/>
      <c r="FRP63" s="265"/>
      <c r="FRQ63" s="265"/>
      <c r="FRR63" s="265"/>
      <c r="FRS63" s="265"/>
      <c r="FRT63" s="265"/>
      <c r="FRU63" s="265"/>
      <c r="FRV63" s="265"/>
      <c r="FRW63" s="265"/>
      <c r="FRX63" s="265"/>
      <c r="FRY63" s="265"/>
      <c r="FRZ63" s="265"/>
      <c r="FSA63" s="265"/>
      <c r="FSB63" s="265"/>
      <c r="FSC63" s="265"/>
      <c r="FSD63" s="265"/>
      <c r="FSE63" s="265"/>
      <c r="FSF63" s="265"/>
      <c r="FSG63" s="265"/>
      <c r="FSH63" s="265"/>
      <c r="FSI63" s="265"/>
      <c r="FSJ63" s="265"/>
      <c r="FSK63" s="265"/>
      <c r="FSL63" s="265"/>
      <c r="FSM63" s="265"/>
      <c r="FSN63" s="265"/>
      <c r="FSO63" s="265"/>
      <c r="FSP63" s="265"/>
      <c r="FSQ63" s="265"/>
      <c r="FSR63" s="265"/>
      <c r="FSS63" s="265"/>
      <c r="FST63" s="265"/>
      <c r="FSU63" s="265"/>
      <c r="FSV63" s="265"/>
      <c r="FSW63" s="265"/>
      <c r="FSX63" s="265"/>
      <c r="FSY63" s="265"/>
      <c r="FSZ63" s="265"/>
      <c r="FTA63" s="265"/>
      <c r="FTB63" s="265"/>
      <c r="FTC63" s="265"/>
      <c r="FTD63" s="265"/>
      <c r="FTE63" s="265"/>
      <c r="FTF63" s="265"/>
      <c r="FTG63" s="265"/>
      <c r="FTH63" s="265"/>
      <c r="FTI63" s="265"/>
      <c r="FTJ63" s="265"/>
      <c r="FTK63" s="265"/>
      <c r="FTL63" s="265"/>
      <c r="FTM63" s="265"/>
      <c r="FTN63" s="265"/>
      <c r="FTO63" s="265"/>
      <c r="FTP63" s="265"/>
      <c r="FTQ63" s="265"/>
      <c r="FTR63" s="265"/>
      <c r="FTS63" s="265"/>
      <c r="FTT63" s="265"/>
      <c r="FTU63" s="265"/>
      <c r="FTV63" s="265"/>
      <c r="FTW63" s="265"/>
      <c r="FTX63" s="265"/>
      <c r="FTY63" s="265"/>
      <c r="FTZ63" s="265"/>
      <c r="FUA63" s="265"/>
      <c r="FUB63" s="265"/>
      <c r="FUC63" s="265"/>
      <c r="FUD63" s="265"/>
      <c r="FUE63" s="265"/>
      <c r="FUF63" s="265"/>
      <c r="FUG63" s="265"/>
      <c r="FUH63" s="265"/>
      <c r="FUI63" s="265"/>
      <c r="FUJ63" s="265"/>
      <c r="FUK63" s="265"/>
      <c r="FUL63" s="265"/>
      <c r="FUM63" s="265"/>
      <c r="FUN63" s="265"/>
      <c r="FUO63" s="265"/>
      <c r="FUP63" s="265"/>
      <c r="FUQ63" s="265"/>
      <c r="FUR63" s="265"/>
      <c r="FUS63" s="265"/>
      <c r="FUT63" s="265"/>
      <c r="FUU63" s="265"/>
      <c r="FUV63" s="265"/>
      <c r="FUW63" s="265"/>
      <c r="FUX63" s="265"/>
      <c r="FUY63" s="265"/>
      <c r="FUZ63" s="265"/>
      <c r="FVA63" s="265"/>
      <c r="FVB63" s="265"/>
      <c r="FVC63" s="265"/>
      <c r="FVD63" s="265"/>
      <c r="FVE63" s="265"/>
      <c r="FVF63" s="265"/>
      <c r="FVG63" s="265"/>
      <c r="FVH63" s="265"/>
      <c r="FVI63" s="265"/>
      <c r="FVJ63" s="265"/>
      <c r="FVK63" s="265"/>
      <c r="FVL63" s="265"/>
      <c r="FVM63" s="265"/>
      <c r="FVN63" s="265"/>
      <c r="FVO63" s="265"/>
      <c r="FVP63" s="265"/>
      <c r="FVQ63" s="265"/>
      <c r="FVR63" s="265"/>
      <c r="FVS63" s="265"/>
      <c r="FVT63" s="265"/>
      <c r="FVU63" s="265"/>
      <c r="FVV63" s="265"/>
      <c r="FVW63" s="265"/>
      <c r="FVX63" s="265"/>
      <c r="FVY63" s="265"/>
      <c r="FVZ63" s="265"/>
      <c r="FWA63" s="265"/>
      <c r="FWB63" s="265"/>
      <c r="FWC63" s="265"/>
      <c r="FWD63" s="265"/>
      <c r="FWE63" s="265"/>
      <c r="FWF63" s="265"/>
      <c r="FWG63" s="265"/>
      <c r="FWH63" s="265"/>
      <c r="FWI63" s="265"/>
      <c r="FWJ63" s="265"/>
      <c r="FWK63" s="265"/>
      <c r="FWL63" s="265"/>
      <c r="FWM63" s="265"/>
      <c r="FWN63" s="265"/>
      <c r="FWO63" s="265"/>
      <c r="FWP63" s="265"/>
      <c r="FWQ63" s="265"/>
      <c r="FWR63" s="265"/>
      <c r="FWS63" s="265"/>
      <c r="FWT63" s="265"/>
      <c r="FWU63" s="265"/>
      <c r="FWV63" s="265"/>
      <c r="FWW63" s="265"/>
      <c r="FWX63" s="265"/>
      <c r="FWY63" s="265"/>
      <c r="FWZ63" s="265"/>
      <c r="FXA63" s="265"/>
      <c r="FXB63" s="265"/>
      <c r="FXC63" s="265"/>
      <c r="FXD63" s="265"/>
      <c r="FXE63" s="265"/>
      <c r="FXF63" s="265"/>
      <c r="FXG63" s="265"/>
      <c r="FXH63" s="265"/>
      <c r="FXI63" s="265"/>
      <c r="FXJ63" s="265"/>
      <c r="FXK63" s="265"/>
      <c r="FXL63" s="265"/>
      <c r="FXM63" s="265"/>
      <c r="FXN63" s="265"/>
      <c r="FXO63" s="265"/>
      <c r="FXP63" s="265"/>
      <c r="FXQ63" s="265"/>
      <c r="FXR63" s="265"/>
      <c r="FXS63" s="265"/>
      <c r="FXT63" s="265"/>
      <c r="FXU63" s="265"/>
      <c r="FXV63" s="265"/>
      <c r="FXW63" s="265"/>
      <c r="FXX63" s="265"/>
      <c r="FXY63" s="265"/>
      <c r="FXZ63" s="265"/>
      <c r="FYA63" s="265"/>
      <c r="FYB63" s="265"/>
      <c r="FYC63" s="265"/>
      <c r="FYD63" s="265"/>
      <c r="FYE63" s="265"/>
      <c r="FYF63" s="265"/>
      <c r="FYG63" s="265"/>
      <c r="FYH63" s="265"/>
      <c r="FYI63" s="265"/>
      <c r="FYJ63" s="265"/>
      <c r="FYK63" s="265"/>
      <c r="FYL63" s="265"/>
      <c r="FYM63" s="265"/>
      <c r="FYN63" s="265"/>
      <c r="FYO63" s="265"/>
      <c r="FYP63" s="265"/>
      <c r="FYQ63" s="265"/>
      <c r="FYR63" s="265"/>
      <c r="FYS63" s="265"/>
      <c r="FYT63" s="265"/>
      <c r="FYU63" s="265"/>
      <c r="FYV63" s="265"/>
      <c r="FYW63" s="265"/>
      <c r="FYX63" s="265"/>
      <c r="FYY63" s="265"/>
      <c r="FYZ63" s="265"/>
      <c r="FZA63" s="265"/>
      <c r="FZB63" s="265"/>
      <c r="FZC63" s="265"/>
      <c r="FZD63" s="265"/>
      <c r="FZE63" s="265"/>
      <c r="FZF63" s="265"/>
      <c r="FZG63" s="265"/>
      <c r="FZH63" s="265"/>
      <c r="FZI63" s="265"/>
      <c r="FZJ63" s="265"/>
      <c r="FZK63" s="265"/>
      <c r="FZL63" s="265"/>
      <c r="FZM63" s="265"/>
      <c r="FZN63" s="265"/>
      <c r="FZO63" s="265"/>
      <c r="FZP63" s="265"/>
      <c r="FZQ63" s="265"/>
      <c r="FZR63" s="265"/>
      <c r="FZS63" s="265"/>
      <c r="FZT63" s="265"/>
      <c r="FZU63" s="265"/>
      <c r="FZV63" s="265"/>
      <c r="FZW63" s="265"/>
      <c r="FZX63" s="265"/>
      <c r="FZY63" s="265"/>
      <c r="FZZ63" s="265"/>
      <c r="GAA63" s="265"/>
      <c r="GAB63" s="265"/>
      <c r="GAC63" s="265"/>
      <c r="GAD63" s="265"/>
      <c r="GAE63" s="265"/>
      <c r="GAF63" s="265"/>
      <c r="GAG63" s="265"/>
      <c r="GAH63" s="265"/>
      <c r="GAI63" s="265"/>
      <c r="GAJ63" s="265"/>
      <c r="GAK63" s="265"/>
      <c r="GAL63" s="265"/>
      <c r="GAM63" s="265"/>
      <c r="GAN63" s="265"/>
      <c r="GAO63" s="265"/>
      <c r="GAP63" s="265"/>
      <c r="GAQ63" s="265"/>
      <c r="GAR63" s="265"/>
      <c r="GAS63" s="265"/>
      <c r="GAT63" s="265"/>
      <c r="GAU63" s="265"/>
      <c r="GAV63" s="265"/>
      <c r="GAW63" s="265"/>
      <c r="GAX63" s="265"/>
      <c r="GAY63" s="265"/>
      <c r="GAZ63" s="265"/>
      <c r="GBA63" s="265"/>
      <c r="GBB63" s="265"/>
      <c r="GBC63" s="265"/>
      <c r="GBD63" s="265"/>
      <c r="GBE63" s="265"/>
      <c r="GBF63" s="265"/>
      <c r="GBG63" s="265"/>
      <c r="GBH63" s="265"/>
      <c r="GBI63" s="265"/>
      <c r="GBJ63" s="265"/>
      <c r="GBK63" s="265"/>
      <c r="GBL63" s="265"/>
      <c r="GBM63" s="265"/>
      <c r="GBN63" s="265"/>
      <c r="GBO63" s="265"/>
      <c r="GBP63" s="265"/>
      <c r="GBQ63" s="265"/>
      <c r="GBR63" s="265"/>
      <c r="GBS63" s="265"/>
      <c r="GBT63" s="265"/>
      <c r="GBU63" s="265"/>
      <c r="GBV63" s="265"/>
      <c r="GBW63" s="265"/>
      <c r="GBX63" s="265"/>
      <c r="GBY63" s="265"/>
      <c r="GBZ63" s="265"/>
      <c r="GCA63" s="265"/>
      <c r="GCB63" s="265"/>
      <c r="GCC63" s="265"/>
      <c r="GCD63" s="265"/>
      <c r="GCE63" s="265"/>
      <c r="GCF63" s="265"/>
      <c r="GCG63" s="265"/>
      <c r="GCH63" s="265"/>
      <c r="GCI63" s="265"/>
      <c r="GCJ63" s="265"/>
      <c r="GCK63" s="265"/>
      <c r="GCL63" s="265"/>
      <c r="GCM63" s="265"/>
      <c r="GCN63" s="265"/>
      <c r="GCO63" s="265"/>
      <c r="GCP63" s="265"/>
      <c r="GCQ63" s="265"/>
      <c r="GCR63" s="265"/>
      <c r="GCS63" s="265"/>
      <c r="GCT63" s="265"/>
      <c r="GCU63" s="265"/>
      <c r="GCV63" s="265"/>
      <c r="GCW63" s="265"/>
      <c r="GCX63" s="265"/>
      <c r="GCY63" s="265"/>
      <c r="GCZ63" s="265"/>
      <c r="GDA63" s="265"/>
      <c r="GDB63" s="265"/>
      <c r="GDC63" s="265"/>
      <c r="GDD63" s="265"/>
      <c r="GDE63" s="265"/>
      <c r="GDF63" s="265"/>
      <c r="GDG63" s="265"/>
      <c r="GDH63" s="265"/>
      <c r="GDI63" s="265"/>
      <c r="GDJ63" s="265"/>
      <c r="GDK63" s="265"/>
      <c r="GDL63" s="265"/>
      <c r="GDM63" s="265"/>
      <c r="GDN63" s="265"/>
      <c r="GDO63" s="265"/>
      <c r="GDP63" s="265"/>
      <c r="GDQ63" s="265"/>
      <c r="GDR63" s="265"/>
      <c r="GDS63" s="265"/>
      <c r="GDT63" s="265"/>
      <c r="GDU63" s="265"/>
      <c r="GDV63" s="265"/>
      <c r="GDW63" s="265"/>
      <c r="GDX63" s="265"/>
      <c r="GDY63" s="265"/>
      <c r="GDZ63" s="265"/>
      <c r="GEA63" s="265"/>
      <c r="GEB63" s="265"/>
      <c r="GEC63" s="265"/>
      <c r="GED63" s="265"/>
      <c r="GEE63" s="265"/>
      <c r="GEF63" s="265"/>
      <c r="GEG63" s="265"/>
      <c r="GEH63" s="265"/>
      <c r="GEI63" s="265"/>
      <c r="GEJ63" s="265"/>
      <c r="GEK63" s="265"/>
      <c r="GEL63" s="265"/>
      <c r="GEM63" s="265"/>
      <c r="GEN63" s="265"/>
      <c r="GEO63" s="265"/>
      <c r="GEP63" s="265"/>
      <c r="GEQ63" s="265"/>
      <c r="GER63" s="265"/>
      <c r="GES63" s="265"/>
      <c r="GET63" s="265"/>
      <c r="GEU63" s="265"/>
      <c r="GEV63" s="265"/>
      <c r="GEW63" s="265"/>
      <c r="GEX63" s="265"/>
      <c r="GEY63" s="265"/>
      <c r="GEZ63" s="265"/>
      <c r="GFA63" s="265"/>
      <c r="GFB63" s="265"/>
      <c r="GFC63" s="265"/>
      <c r="GFD63" s="265"/>
      <c r="GFE63" s="265"/>
      <c r="GFF63" s="265"/>
      <c r="GFG63" s="265"/>
      <c r="GFH63" s="265"/>
      <c r="GFI63" s="265"/>
      <c r="GFJ63" s="265"/>
      <c r="GFK63" s="265"/>
      <c r="GFL63" s="265"/>
      <c r="GFM63" s="265"/>
      <c r="GFN63" s="265"/>
      <c r="GFO63" s="265"/>
      <c r="GFP63" s="265"/>
      <c r="GFQ63" s="265"/>
      <c r="GFR63" s="265"/>
      <c r="GFS63" s="265"/>
      <c r="GFT63" s="265"/>
      <c r="GFU63" s="265"/>
      <c r="GFV63" s="265"/>
      <c r="GFW63" s="265"/>
      <c r="GFX63" s="265"/>
      <c r="GFY63" s="265"/>
      <c r="GFZ63" s="265"/>
      <c r="GGA63" s="265"/>
      <c r="GGB63" s="265"/>
      <c r="GGC63" s="265"/>
      <c r="GGD63" s="265"/>
      <c r="GGE63" s="265"/>
      <c r="GGF63" s="265"/>
      <c r="GGG63" s="265"/>
      <c r="GGH63" s="265"/>
      <c r="GGI63" s="265"/>
      <c r="GGJ63" s="265"/>
      <c r="GGK63" s="265"/>
      <c r="GGL63" s="265"/>
      <c r="GGM63" s="265"/>
      <c r="GGN63" s="265"/>
      <c r="GGO63" s="265"/>
      <c r="GGP63" s="265"/>
      <c r="GGQ63" s="265"/>
      <c r="GGR63" s="265"/>
      <c r="GGS63" s="265"/>
      <c r="GGT63" s="265"/>
      <c r="GGU63" s="265"/>
      <c r="GGV63" s="265"/>
      <c r="GGW63" s="265"/>
      <c r="GGX63" s="265"/>
      <c r="GGY63" s="265"/>
      <c r="GGZ63" s="265"/>
      <c r="GHA63" s="265"/>
      <c r="GHB63" s="265"/>
      <c r="GHC63" s="265"/>
      <c r="GHD63" s="265"/>
      <c r="GHE63" s="265"/>
      <c r="GHF63" s="265"/>
      <c r="GHG63" s="265"/>
      <c r="GHH63" s="265"/>
      <c r="GHI63" s="265"/>
      <c r="GHJ63" s="265"/>
      <c r="GHK63" s="265"/>
      <c r="GHL63" s="265"/>
      <c r="GHM63" s="265"/>
      <c r="GHN63" s="265"/>
      <c r="GHO63" s="265"/>
      <c r="GHP63" s="265"/>
      <c r="GHQ63" s="265"/>
      <c r="GHR63" s="265"/>
      <c r="GHS63" s="265"/>
      <c r="GHT63" s="265"/>
      <c r="GHU63" s="265"/>
      <c r="GHV63" s="265"/>
      <c r="GHW63" s="265"/>
      <c r="GHX63" s="265"/>
      <c r="GHY63" s="265"/>
      <c r="GHZ63" s="265"/>
      <c r="GIA63" s="265"/>
      <c r="GIB63" s="265"/>
      <c r="GIC63" s="265"/>
      <c r="GID63" s="265"/>
      <c r="GIE63" s="265"/>
      <c r="GIF63" s="265"/>
      <c r="GIG63" s="265"/>
      <c r="GIH63" s="265"/>
      <c r="GII63" s="265"/>
      <c r="GIJ63" s="265"/>
      <c r="GIK63" s="265"/>
      <c r="GIL63" s="265"/>
      <c r="GIM63" s="265"/>
      <c r="GIN63" s="265"/>
      <c r="GIO63" s="265"/>
      <c r="GIP63" s="265"/>
      <c r="GIQ63" s="265"/>
      <c r="GIR63" s="265"/>
      <c r="GIS63" s="265"/>
      <c r="GIT63" s="265"/>
      <c r="GIU63" s="265"/>
      <c r="GIV63" s="265"/>
      <c r="GIW63" s="265"/>
      <c r="GIX63" s="265"/>
      <c r="GIY63" s="265"/>
      <c r="GIZ63" s="265"/>
      <c r="GJA63" s="265"/>
      <c r="GJB63" s="265"/>
      <c r="GJC63" s="265"/>
      <c r="GJD63" s="265"/>
      <c r="GJE63" s="265"/>
      <c r="GJF63" s="265"/>
      <c r="GJG63" s="265"/>
      <c r="GJH63" s="265"/>
      <c r="GJI63" s="265"/>
      <c r="GJJ63" s="265"/>
      <c r="GJK63" s="265"/>
      <c r="GJL63" s="265"/>
      <c r="GJM63" s="265"/>
      <c r="GJN63" s="265"/>
      <c r="GJO63" s="265"/>
      <c r="GJP63" s="265"/>
      <c r="GJQ63" s="265"/>
      <c r="GJR63" s="265"/>
      <c r="GJS63" s="265"/>
      <c r="GJT63" s="265"/>
      <c r="GJU63" s="265"/>
      <c r="GJV63" s="265"/>
      <c r="GJW63" s="265"/>
      <c r="GJX63" s="265"/>
      <c r="GJY63" s="265"/>
      <c r="GJZ63" s="265"/>
      <c r="GKA63" s="265"/>
      <c r="GKB63" s="265"/>
      <c r="GKC63" s="265"/>
      <c r="GKD63" s="265"/>
      <c r="GKE63" s="265"/>
      <c r="GKF63" s="265"/>
      <c r="GKG63" s="265"/>
      <c r="GKH63" s="265"/>
      <c r="GKI63" s="265"/>
      <c r="GKJ63" s="265"/>
      <c r="GKK63" s="265"/>
      <c r="GKL63" s="265"/>
      <c r="GKM63" s="265"/>
      <c r="GKN63" s="265"/>
      <c r="GKO63" s="265"/>
      <c r="GKP63" s="265"/>
      <c r="GKQ63" s="265"/>
      <c r="GKR63" s="265"/>
      <c r="GKS63" s="265"/>
      <c r="GKT63" s="265"/>
      <c r="GKU63" s="265"/>
      <c r="GKV63" s="265"/>
      <c r="GKW63" s="265"/>
      <c r="GKX63" s="265"/>
      <c r="GKY63" s="265"/>
      <c r="GKZ63" s="265"/>
      <c r="GLA63" s="265"/>
      <c r="GLB63" s="265"/>
      <c r="GLC63" s="265"/>
      <c r="GLD63" s="265"/>
      <c r="GLE63" s="265"/>
      <c r="GLF63" s="265"/>
      <c r="GLG63" s="265"/>
      <c r="GLH63" s="265"/>
      <c r="GLI63" s="265"/>
      <c r="GLJ63" s="265"/>
      <c r="GLK63" s="265"/>
      <c r="GLL63" s="265"/>
      <c r="GLM63" s="265"/>
      <c r="GLN63" s="265"/>
      <c r="GLO63" s="265"/>
      <c r="GLP63" s="265"/>
      <c r="GLQ63" s="265"/>
      <c r="GLR63" s="265"/>
      <c r="GLS63" s="265"/>
      <c r="GLT63" s="265"/>
      <c r="GLU63" s="265"/>
      <c r="GLV63" s="265"/>
      <c r="GLW63" s="265"/>
      <c r="GLX63" s="265"/>
      <c r="GLY63" s="265"/>
      <c r="GLZ63" s="265"/>
      <c r="GMA63" s="265"/>
      <c r="GMB63" s="265"/>
      <c r="GMC63" s="265"/>
      <c r="GMD63" s="265"/>
      <c r="GME63" s="265"/>
      <c r="GMF63" s="265"/>
      <c r="GMG63" s="265"/>
      <c r="GMH63" s="265"/>
      <c r="GMI63" s="265"/>
      <c r="GMJ63" s="265"/>
      <c r="GMK63" s="265"/>
      <c r="GML63" s="265"/>
      <c r="GMM63" s="265"/>
      <c r="GMN63" s="265"/>
      <c r="GMO63" s="265"/>
      <c r="GMP63" s="265"/>
      <c r="GMQ63" s="265"/>
      <c r="GMR63" s="265"/>
      <c r="GMS63" s="265"/>
      <c r="GMT63" s="265"/>
      <c r="GMU63" s="265"/>
      <c r="GMV63" s="265"/>
      <c r="GMW63" s="265"/>
      <c r="GMX63" s="265"/>
      <c r="GMY63" s="265"/>
      <c r="GMZ63" s="265"/>
      <c r="GNA63" s="265"/>
      <c r="GNB63" s="265"/>
      <c r="GNC63" s="265"/>
      <c r="GND63" s="265"/>
      <c r="GNE63" s="265"/>
      <c r="GNF63" s="265"/>
      <c r="GNG63" s="265"/>
      <c r="GNH63" s="265"/>
      <c r="GNI63" s="265"/>
      <c r="GNJ63" s="265"/>
      <c r="GNK63" s="265"/>
      <c r="GNL63" s="265"/>
      <c r="GNM63" s="265"/>
      <c r="GNN63" s="265"/>
      <c r="GNO63" s="265"/>
      <c r="GNP63" s="265"/>
      <c r="GNQ63" s="265"/>
      <c r="GNR63" s="265"/>
      <c r="GNS63" s="265"/>
      <c r="GNT63" s="265"/>
      <c r="GNU63" s="265"/>
      <c r="GNV63" s="265"/>
      <c r="GNW63" s="265"/>
      <c r="GNX63" s="265"/>
      <c r="GNY63" s="265"/>
      <c r="GNZ63" s="265"/>
      <c r="GOA63" s="265"/>
      <c r="GOB63" s="265"/>
      <c r="GOC63" s="265"/>
      <c r="GOD63" s="265"/>
      <c r="GOE63" s="265"/>
      <c r="GOF63" s="265"/>
      <c r="GOG63" s="265"/>
      <c r="GOH63" s="265"/>
      <c r="GOI63" s="265"/>
      <c r="GOJ63" s="265"/>
      <c r="GOK63" s="265"/>
      <c r="GOL63" s="265"/>
      <c r="GOM63" s="265"/>
      <c r="GON63" s="265"/>
      <c r="GOO63" s="265"/>
      <c r="GOP63" s="265"/>
      <c r="GOQ63" s="265"/>
      <c r="GOR63" s="265"/>
      <c r="GOS63" s="265"/>
      <c r="GOT63" s="265"/>
      <c r="GOU63" s="265"/>
      <c r="GOV63" s="265"/>
      <c r="GOW63" s="265"/>
      <c r="GOX63" s="265"/>
      <c r="GOY63" s="265"/>
      <c r="GOZ63" s="265"/>
      <c r="GPA63" s="265"/>
      <c r="GPB63" s="265"/>
      <c r="GPC63" s="265"/>
      <c r="GPD63" s="265"/>
      <c r="GPE63" s="265"/>
      <c r="GPF63" s="265"/>
      <c r="GPG63" s="265"/>
      <c r="GPH63" s="265"/>
      <c r="GPI63" s="265"/>
      <c r="GPJ63" s="265"/>
      <c r="GPK63" s="265"/>
      <c r="GPL63" s="265"/>
      <c r="GPM63" s="265"/>
      <c r="GPN63" s="265"/>
      <c r="GPO63" s="265"/>
      <c r="GPP63" s="265"/>
      <c r="GPQ63" s="265"/>
      <c r="GPR63" s="265"/>
      <c r="GPS63" s="265"/>
      <c r="GPT63" s="265"/>
      <c r="GPU63" s="265"/>
      <c r="GPV63" s="265"/>
      <c r="GPW63" s="265"/>
      <c r="GPX63" s="265"/>
      <c r="GPY63" s="265"/>
      <c r="GPZ63" s="265"/>
      <c r="GQA63" s="265"/>
      <c r="GQB63" s="265"/>
      <c r="GQC63" s="265"/>
      <c r="GQD63" s="265"/>
      <c r="GQE63" s="265"/>
      <c r="GQF63" s="265"/>
      <c r="GQG63" s="265"/>
      <c r="GQH63" s="265"/>
      <c r="GQI63" s="265"/>
      <c r="GQJ63" s="265"/>
      <c r="GQK63" s="265"/>
      <c r="GQL63" s="265"/>
      <c r="GQM63" s="265"/>
      <c r="GQN63" s="265"/>
      <c r="GQO63" s="265"/>
      <c r="GQP63" s="265"/>
      <c r="GQQ63" s="265"/>
      <c r="GQR63" s="265"/>
      <c r="GQS63" s="265"/>
      <c r="GQT63" s="265"/>
      <c r="GQU63" s="265"/>
      <c r="GQV63" s="265"/>
      <c r="GQW63" s="265"/>
      <c r="GQX63" s="265"/>
      <c r="GQY63" s="265"/>
      <c r="GQZ63" s="265"/>
      <c r="GRA63" s="265"/>
      <c r="GRB63" s="265"/>
      <c r="GRC63" s="265"/>
      <c r="GRD63" s="265"/>
      <c r="GRE63" s="265"/>
      <c r="GRF63" s="265"/>
      <c r="GRG63" s="265"/>
      <c r="GRH63" s="265"/>
      <c r="GRI63" s="265"/>
      <c r="GRJ63" s="265"/>
      <c r="GRK63" s="265"/>
      <c r="GRL63" s="265"/>
      <c r="GRM63" s="265"/>
      <c r="GRN63" s="265"/>
      <c r="GRO63" s="265"/>
      <c r="GRP63" s="265"/>
      <c r="GRQ63" s="265"/>
      <c r="GRR63" s="265"/>
      <c r="GRS63" s="265"/>
      <c r="GRT63" s="265"/>
      <c r="GRU63" s="265"/>
      <c r="GRV63" s="265"/>
      <c r="GRW63" s="265"/>
      <c r="GRX63" s="265"/>
      <c r="GRY63" s="265"/>
      <c r="GRZ63" s="265"/>
      <c r="GSA63" s="265"/>
      <c r="GSB63" s="265"/>
      <c r="GSC63" s="265"/>
      <c r="GSD63" s="265"/>
      <c r="GSE63" s="265"/>
      <c r="GSF63" s="265"/>
      <c r="GSG63" s="265"/>
      <c r="GSH63" s="265"/>
      <c r="GSI63" s="265"/>
      <c r="GSJ63" s="265"/>
      <c r="GSK63" s="265"/>
      <c r="GSL63" s="265"/>
      <c r="GSM63" s="265"/>
      <c r="GSN63" s="265"/>
      <c r="GSO63" s="265"/>
      <c r="GSP63" s="265"/>
      <c r="GSQ63" s="265"/>
      <c r="GSR63" s="265"/>
      <c r="GSS63" s="265"/>
      <c r="GST63" s="265"/>
      <c r="GSU63" s="265"/>
      <c r="GSV63" s="265"/>
      <c r="GSW63" s="265"/>
      <c r="GSX63" s="265"/>
      <c r="GSY63" s="265"/>
      <c r="GSZ63" s="265"/>
      <c r="GTA63" s="265"/>
      <c r="GTB63" s="265"/>
      <c r="GTC63" s="265"/>
      <c r="GTD63" s="265"/>
      <c r="GTE63" s="265"/>
      <c r="GTF63" s="265"/>
      <c r="GTG63" s="265"/>
      <c r="GTH63" s="265"/>
      <c r="GTI63" s="265"/>
      <c r="GTJ63" s="265"/>
      <c r="GTK63" s="265"/>
      <c r="GTL63" s="265"/>
      <c r="GTM63" s="265"/>
      <c r="GTN63" s="265"/>
      <c r="GTO63" s="265"/>
      <c r="GTP63" s="265"/>
      <c r="GTQ63" s="265"/>
      <c r="GTR63" s="265"/>
      <c r="GTS63" s="265"/>
      <c r="GTT63" s="265"/>
      <c r="GTU63" s="265"/>
      <c r="GTV63" s="265"/>
      <c r="GTW63" s="265"/>
      <c r="GTX63" s="265"/>
      <c r="GTY63" s="265"/>
      <c r="GTZ63" s="265"/>
      <c r="GUA63" s="265"/>
      <c r="GUB63" s="265"/>
      <c r="GUC63" s="265"/>
      <c r="GUD63" s="265"/>
      <c r="GUE63" s="265"/>
      <c r="GUF63" s="265"/>
      <c r="GUG63" s="265"/>
      <c r="GUH63" s="265"/>
      <c r="GUI63" s="265"/>
      <c r="GUJ63" s="265"/>
      <c r="GUK63" s="265"/>
      <c r="GUL63" s="265"/>
      <c r="GUM63" s="265"/>
      <c r="GUN63" s="265"/>
      <c r="GUO63" s="265"/>
      <c r="GUP63" s="265"/>
      <c r="GUQ63" s="265"/>
      <c r="GUR63" s="265"/>
      <c r="GUS63" s="265"/>
      <c r="GUT63" s="265"/>
      <c r="GUU63" s="265"/>
      <c r="GUV63" s="265"/>
      <c r="GUW63" s="265"/>
      <c r="GUX63" s="265"/>
      <c r="GUY63" s="265"/>
      <c r="GUZ63" s="265"/>
      <c r="GVA63" s="265"/>
      <c r="GVB63" s="265"/>
      <c r="GVC63" s="265"/>
      <c r="GVD63" s="265"/>
      <c r="GVE63" s="265"/>
      <c r="GVF63" s="265"/>
      <c r="GVG63" s="265"/>
      <c r="GVH63" s="265"/>
      <c r="GVI63" s="265"/>
      <c r="GVJ63" s="265"/>
      <c r="GVK63" s="265"/>
      <c r="GVL63" s="265"/>
      <c r="GVM63" s="265"/>
      <c r="GVN63" s="265"/>
      <c r="GVO63" s="265"/>
      <c r="GVP63" s="265"/>
      <c r="GVQ63" s="265"/>
      <c r="GVR63" s="265"/>
      <c r="GVS63" s="265"/>
      <c r="GVT63" s="265"/>
      <c r="GVU63" s="265"/>
      <c r="GVV63" s="265"/>
      <c r="GVW63" s="265"/>
      <c r="GVX63" s="265"/>
      <c r="GVY63" s="265"/>
      <c r="GVZ63" s="265"/>
      <c r="GWA63" s="265"/>
      <c r="GWB63" s="265"/>
      <c r="GWC63" s="265"/>
      <c r="GWD63" s="265"/>
      <c r="GWE63" s="265"/>
      <c r="GWF63" s="265"/>
      <c r="GWG63" s="265"/>
      <c r="GWH63" s="265"/>
      <c r="GWI63" s="265"/>
      <c r="GWJ63" s="265"/>
      <c r="GWK63" s="265"/>
      <c r="GWL63" s="265"/>
      <c r="GWM63" s="265"/>
      <c r="GWN63" s="265"/>
      <c r="GWO63" s="265"/>
      <c r="GWP63" s="265"/>
      <c r="GWQ63" s="265"/>
      <c r="GWR63" s="265"/>
      <c r="GWS63" s="265"/>
      <c r="GWT63" s="265"/>
      <c r="GWU63" s="265"/>
      <c r="GWV63" s="265"/>
      <c r="GWW63" s="265"/>
      <c r="GWX63" s="265"/>
      <c r="GWY63" s="265"/>
      <c r="GWZ63" s="265"/>
      <c r="GXA63" s="265"/>
      <c r="GXB63" s="265"/>
      <c r="GXC63" s="265"/>
      <c r="GXD63" s="265"/>
      <c r="GXE63" s="265"/>
      <c r="GXF63" s="265"/>
      <c r="GXG63" s="265"/>
      <c r="GXH63" s="265"/>
      <c r="GXI63" s="265"/>
      <c r="GXJ63" s="265"/>
      <c r="GXK63" s="265"/>
      <c r="GXL63" s="265"/>
      <c r="GXM63" s="265"/>
      <c r="GXN63" s="265"/>
      <c r="GXO63" s="265"/>
      <c r="GXP63" s="265"/>
      <c r="GXQ63" s="265"/>
      <c r="GXR63" s="265"/>
      <c r="GXS63" s="265"/>
      <c r="GXT63" s="265"/>
      <c r="GXU63" s="265"/>
      <c r="GXV63" s="265"/>
      <c r="GXW63" s="265"/>
      <c r="GXX63" s="265"/>
      <c r="GXY63" s="265"/>
      <c r="GXZ63" s="265"/>
      <c r="GYA63" s="265"/>
      <c r="GYB63" s="265"/>
      <c r="GYC63" s="265"/>
      <c r="GYD63" s="265"/>
      <c r="GYE63" s="265"/>
      <c r="GYF63" s="265"/>
      <c r="GYG63" s="265"/>
      <c r="GYH63" s="265"/>
      <c r="GYI63" s="265"/>
      <c r="GYJ63" s="265"/>
      <c r="GYK63" s="265"/>
      <c r="GYL63" s="265"/>
      <c r="GYM63" s="265"/>
      <c r="GYN63" s="265"/>
      <c r="GYO63" s="265"/>
      <c r="GYP63" s="265"/>
      <c r="GYQ63" s="265"/>
      <c r="GYR63" s="265"/>
      <c r="GYS63" s="265"/>
      <c r="GYT63" s="265"/>
      <c r="GYU63" s="265"/>
      <c r="GYV63" s="265"/>
      <c r="GYW63" s="265"/>
      <c r="GYX63" s="265"/>
      <c r="GYY63" s="265"/>
      <c r="GYZ63" s="265"/>
      <c r="GZA63" s="265"/>
      <c r="GZB63" s="265"/>
      <c r="GZC63" s="265"/>
      <c r="GZD63" s="265"/>
      <c r="GZE63" s="265"/>
      <c r="GZF63" s="265"/>
      <c r="GZG63" s="265"/>
      <c r="GZH63" s="265"/>
      <c r="GZI63" s="265"/>
      <c r="GZJ63" s="265"/>
      <c r="GZK63" s="265"/>
      <c r="GZL63" s="265"/>
      <c r="GZM63" s="265"/>
      <c r="GZN63" s="265"/>
      <c r="GZO63" s="265"/>
      <c r="GZP63" s="265"/>
      <c r="GZQ63" s="265"/>
      <c r="GZR63" s="265"/>
      <c r="GZS63" s="265"/>
      <c r="GZT63" s="265"/>
      <c r="GZU63" s="265"/>
      <c r="GZV63" s="265"/>
      <c r="GZW63" s="265"/>
      <c r="GZX63" s="265"/>
      <c r="GZY63" s="265"/>
      <c r="GZZ63" s="265"/>
      <c r="HAA63" s="265"/>
      <c r="HAB63" s="265"/>
      <c r="HAC63" s="265"/>
      <c r="HAD63" s="265"/>
      <c r="HAE63" s="265"/>
      <c r="HAF63" s="265"/>
      <c r="HAG63" s="265"/>
      <c r="HAH63" s="265"/>
      <c r="HAI63" s="265"/>
      <c r="HAJ63" s="265"/>
      <c r="HAK63" s="265"/>
      <c r="HAL63" s="265"/>
      <c r="HAM63" s="265"/>
      <c r="HAN63" s="265"/>
      <c r="HAO63" s="265"/>
      <c r="HAP63" s="265"/>
      <c r="HAQ63" s="265"/>
      <c r="HAR63" s="265"/>
      <c r="HAS63" s="265"/>
      <c r="HAT63" s="265"/>
      <c r="HAU63" s="265"/>
      <c r="HAV63" s="265"/>
      <c r="HAW63" s="265"/>
      <c r="HAX63" s="265"/>
      <c r="HAY63" s="265"/>
      <c r="HAZ63" s="265"/>
      <c r="HBA63" s="265"/>
      <c r="HBB63" s="265"/>
      <c r="HBC63" s="265"/>
      <c r="HBD63" s="265"/>
      <c r="HBE63" s="265"/>
      <c r="HBF63" s="265"/>
      <c r="HBG63" s="265"/>
      <c r="HBH63" s="265"/>
      <c r="HBI63" s="265"/>
      <c r="HBJ63" s="265"/>
      <c r="HBK63" s="265"/>
      <c r="HBL63" s="265"/>
      <c r="HBM63" s="265"/>
      <c r="HBN63" s="265"/>
      <c r="HBO63" s="265"/>
      <c r="HBP63" s="265"/>
      <c r="HBQ63" s="265"/>
      <c r="HBR63" s="265"/>
      <c r="HBS63" s="265"/>
      <c r="HBT63" s="265"/>
      <c r="HBU63" s="265"/>
      <c r="HBV63" s="265"/>
      <c r="HBW63" s="265"/>
      <c r="HBX63" s="265"/>
      <c r="HBY63" s="265"/>
      <c r="HBZ63" s="265"/>
      <c r="HCA63" s="265"/>
      <c r="HCB63" s="265"/>
      <c r="HCC63" s="265"/>
      <c r="HCD63" s="265"/>
      <c r="HCE63" s="265"/>
      <c r="HCF63" s="265"/>
      <c r="HCG63" s="265"/>
      <c r="HCH63" s="265"/>
      <c r="HCI63" s="265"/>
      <c r="HCJ63" s="265"/>
      <c r="HCK63" s="265"/>
      <c r="HCL63" s="265"/>
      <c r="HCM63" s="265"/>
      <c r="HCN63" s="265"/>
      <c r="HCO63" s="265"/>
      <c r="HCP63" s="265"/>
      <c r="HCQ63" s="265"/>
      <c r="HCR63" s="265"/>
      <c r="HCS63" s="265"/>
      <c r="HCT63" s="265"/>
      <c r="HCU63" s="265"/>
      <c r="HCV63" s="265"/>
      <c r="HCW63" s="265"/>
      <c r="HCX63" s="265"/>
      <c r="HCY63" s="265"/>
      <c r="HCZ63" s="265"/>
      <c r="HDA63" s="265"/>
      <c r="HDB63" s="265"/>
      <c r="HDC63" s="265"/>
      <c r="HDD63" s="265"/>
      <c r="HDE63" s="265"/>
      <c r="HDF63" s="265"/>
      <c r="HDG63" s="265"/>
      <c r="HDH63" s="265"/>
      <c r="HDI63" s="265"/>
      <c r="HDJ63" s="265"/>
      <c r="HDK63" s="265"/>
      <c r="HDL63" s="265"/>
      <c r="HDM63" s="265"/>
      <c r="HDN63" s="265"/>
      <c r="HDO63" s="265"/>
      <c r="HDP63" s="265"/>
      <c r="HDQ63" s="265"/>
      <c r="HDR63" s="265"/>
      <c r="HDS63" s="265"/>
      <c r="HDT63" s="265"/>
      <c r="HDU63" s="265"/>
      <c r="HDV63" s="265"/>
      <c r="HDW63" s="265"/>
      <c r="HDX63" s="265"/>
      <c r="HDY63" s="265"/>
      <c r="HDZ63" s="265"/>
      <c r="HEA63" s="265"/>
      <c r="HEB63" s="265"/>
      <c r="HEC63" s="265"/>
      <c r="HED63" s="265"/>
      <c r="HEE63" s="265"/>
      <c r="HEF63" s="265"/>
      <c r="HEG63" s="265"/>
      <c r="HEH63" s="265"/>
      <c r="HEI63" s="265"/>
      <c r="HEJ63" s="265"/>
      <c r="HEK63" s="265"/>
      <c r="HEL63" s="265"/>
      <c r="HEM63" s="265"/>
      <c r="HEN63" s="265"/>
      <c r="HEO63" s="265"/>
      <c r="HEP63" s="265"/>
      <c r="HEQ63" s="265"/>
      <c r="HER63" s="265"/>
      <c r="HES63" s="265"/>
      <c r="HET63" s="265"/>
      <c r="HEU63" s="265"/>
      <c r="HEV63" s="265"/>
      <c r="HEW63" s="265"/>
      <c r="HEX63" s="265"/>
      <c r="HEY63" s="265"/>
      <c r="HEZ63" s="265"/>
      <c r="HFA63" s="265"/>
      <c r="HFB63" s="265"/>
      <c r="HFC63" s="265"/>
      <c r="HFD63" s="265"/>
      <c r="HFE63" s="265"/>
      <c r="HFF63" s="265"/>
      <c r="HFG63" s="265"/>
      <c r="HFH63" s="265"/>
      <c r="HFI63" s="265"/>
      <c r="HFJ63" s="265"/>
      <c r="HFK63" s="265"/>
      <c r="HFL63" s="265"/>
      <c r="HFM63" s="265"/>
      <c r="HFN63" s="265"/>
      <c r="HFO63" s="265"/>
      <c r="HFP63" s="265"/>
      <c r="HFQ63" s="265"/>
      <c r="HFR63" s="265"/>
      <c r="HFS63" s="265"/>
      <c r="HFT63" s="265"/>
      <c r="HFU63" s="265"/>
      <c r="HFV63" s="265"/>
      <c r="HFW63" s="265"/>
      <c r="HFX63" s="265"/>
      <c r="HFY63" s="265"/>
      <c r="HFZ63" s="265"/>
      <c r="HGA63" s="265"/>
      <c r="HGB63" s="265"/>
      <c r="HGC63" s="265"/>
      <c r="HGD63" s="265"/>
      <c r="HGE63" s="265"/>
      <c r="HGF63" s="265"/>
      <c r="HGG63" s="265"/>
      <c r="HGH63" s="265"/>
      <c r="HGI63" s="265"/>
      <c r="HGJ63" s="265"/>
      <c r="HGK63" s="265"/>
      <c r="HGL63" s="265"/>
      <c r="HGM63" s="265"/>
      <c r="HGN63" s="265"/>
      <c r="HGO63" s="265"/>
      <c r="HGP63" s="265"/>
      <c r="HGQ63" s="265"/>
      <c r="HGR63" s="265"/>
      <c r="HGS63" s="265"/>
      <c r="HGT63" s="265"/>
      <c r="HGU63" s="265"/>
      <c r="HGV63" s="265"/>
      <c r="HGW63" s="265"/>
      <c r="HGX63" s="265"/>
      <c r="HGY63" s="265"/>
      <c r="HGZ63" s="265"/>
      <c r="HHA63" s="265"/>
      <c r="HHB63" s="265"/>
      <c r="HHC63" s="265"/>
      <c r="HHD63" s="265"/>
      <c r="HHE63" s="265"/>
      <c r="HHF63" s="265"/>
      <c r="HHG63" s="265"/>
      <c r="HHH63" s="265"/>
      <c r="HHI63" s="265"/>
      <c r="HHJ63" s="265"/>
      <c r="HHK63" s="265"/>
      <c r="HHL63" s="265"/>
      <c r="HHM63" s="265"/>
      <c r="HHN63" s="265"/>
      <c r="HHO63" s="265"/>
      <c r="HHP63" s="265"/>
      <c r="HHQ63" s="265"/>
      <c r="HHR63" s="265"/>
      <c r="HHS63" s="265"/>
      <c r="HHT63" s="265"/>
      <c r="HHU63" s="265"/>
      <c r="HHV63" s="265"/>
      <c r="HHW63" s="265"/>
      <c r="HHX63" s="265"/>
      <c r="HHY63" s="265"/>
      <c r="HHZ63" s="265"/>
      <c r="HIA63" s="265"/>
      <c r="HIB63" s="265"/>
      <c r="HIC63" s="265"/>
      <c r="HID63" s="265"/>
      <c r="HIE63" s="265"/>
      <c r="HIF63" s="265"/>
      <c r="HIG63" s="265"/>
      <c r="HIH63" s="265"/>
      <c r="HII63" s="265"/>
      <c r="HIJ63" s="265"/>
      <c r="HIK63" s="265"/>
      <c r="HIL63" s="265"/>
      <c r="HIM63" s="265"/>
      <c r="HIN63" s="265"/>
      <c r="HIO63" s="265"/>
      <c r="HIP63" s="265"/>
      <c r="HIQ63" s="265"/>
      <c r="HIR63" s="265"/>
      <c r="HIS63" s="265"/>
      <c r="HIT63" s="265"/>
      <c r="HIU63" s="265"/>
      <c r="HIV63" s="265"/>
      <c r="HIW63" s="265"/>
      <c r="HIX63" s="265"/>
      <c r="HIY63" s="265"/>
      <c r="HIZ63" s="265"/>
      <c r="HJA63" s="265"/>
      <c r="HJB63" s="265"/>
      <c r="HJC63" s="265"/>
      <c r="HJD63" s="265"/>
      <c r="HJE63" s="265"/>
      <c r="HJF63" s="265"/>
      <c r="HJG63" s="265"/>
      <c r="HJH63" s="265"/>
      <c r="HJI63" s="265"/>
      <c r="HJJ63" s="265"/>
      <c r="HJK63" s="265"/>
      <c r="HJL63" s="265"/>
      <c r="HJM63" s="265"/>
      <c r="HJN63" s="265"/>
      <c r="HJO63" s="265"/>
      <c r="HJP63" s="265"/>
      <c r="HJQ63" s="265"/>
      <c r="HJR63" s="265"/>
      <c r="HJS63" s="265"/>
      <c r="HJT63" s="265"/>
      <c r="HJU63" s="265"/>
      <c r="HJV63" s="265"/>
      <c r="HJW63" s="265"/>
      <c r="HJX63" s="265"/>
      <c r="HJY63" s="265"/>
      <c r="HJZ63" s="265"/>
      <c r="HKA63" s="265"/>
      <c r="HKB63" s="265"/>
      <c r="HKC63" s="265"/>
      <c r="HKD63" s="265"/>
      <c r="HKE63" s="265"/>
      <c r="HKF63" s="265"/>
      <c r="HKG63" s="265"/>
      <c r="HKH63" s="265"/>
      <c r="HKI63" s="265"/>
      <c r="HKJ63" s="265"/>
      <c r="HKK63" s="265"/>
      <c r="HKL63" s="265"/>
      <c r="HKM63" s="265"/>
      <c r="HKN63" s="265"/>
      <c r="HKO63" s="265"/>
      <c r="HKP63" s="265"/>
      <c r="HKQ63" s="265"/>
      <c r="HKR63" s="265"/>
      <c r="HKS63" s="265"/>
      <c r="HKT63" s="265"/>
      <c r="HKU63" s="265"/>
      <c r="HKV63" s="265"/>
      <c r="HKW63" s="265"/>
      <c r="HKX63" s="265"/>
      <c r="HKY63" s="265"/>
      <c r="HKZ63" s="265"/>
      <c r="HLA63" s="265"/>
      <c r="HLB63" s="265"/>
      <c r="HLC63" s="265"/>
      <c r="HLD63" s="265"/>
      <c r="HLE63" s="265"/>
      <c r="HLF63" s="265"/>
      <c r="HLG63" s="265"/>
      <c r="HLH63" s="265"/>
      <c r="HLI63" s="265"/>
      <c r="HLJ63" s="265"/>
      <c r="HLK63" s="265"/>
      <c r="HLL63" s="265"/>
      <c r="HLM63" s="265"/>
      <c r="HLN63" s="265"/>
      <c r="HLO63" s="265"/>
      <c r="HLP63" s="265"/>
      <c r="HLQ63" s="265"/>
      <c r="HLR63" s="265"/>
      <c r="HLS63" s="265"/>
      <c r="HLT63" s="265"/>
      <c r="HLU63" s="265"/>
      <c r="HLV63" s="265"/>
      <c r="HLW63" s="265"/>
      <c r="HLX63" s="265"/>
      <c r="HLY63" s="265"/>
      <c r="HLZ63" s="265"/>
      <c r="HMA63" s="265"/>
      <c r="HMB63" s="265"/>
      <c r="HMC63" s="265"/>
      <c r="HMD63" s="265"/>
      <c r="HME63" s="265"/>
      <c r="HMF63" s="265"/>
      <c r="HMG63" s="265"/>
      <c r="HMH63" s="265"/>
      <c r="HMI63" s="265"/>
      <c r="HMJ63" s="265"/>
      <c r="HMK63" s="265"/>
      <c r="HML63" s="265"/>
      <c r="HMM63" s="265"/>
      <c r="HMN63" s="265"/>
      <c r="HMO63" s="265"/>
      <c r="HMP63" s="265"/>
      <c r="HMQ63" s="265"/>
      <c r="HMR63" s="265"/>
      <c r="HMS63" s="265"/>
      <c r="HMT63" s="265"/>
      <c r="HMU63" s="265"/>
      <c r="HMV63" s="265"/>
      <c r="HMW63" s="265"/>
      <c r="HMX63" s="265"/>
      <c r="HMY63" s="265"/>
      <c r="HMZ63" s="265"/>
      <c r="HNA63" s="265"/>
      <c r="HNB63" s="265"/>
      <c r="HNC63" s="265"/>
      <c r="HND63" s="265"/>
      <c r="HNE63" s="265"/>
      <c r="HNF63" s="265"/>
      <c r="HNG63" s="265"/>
      <c r="HNH63" s="265"/>
      <c r="HNI63" s="265"/>
      <c r="HNJ63" s="265"/>
      <c r="HNK63" s="265"/>
      <c r="HNL63" s="265"/>
      <c r="HNM63" s="265"/>
      <c r="HNN63" s="265"/>
      <c r="HNO63" s="265"/>
      <c r="HNP63" s="265"/>
      <c r="HNQ63" s="265"/>
      <c r="HNR63" s="265"/>
      <c r="HNS63" s="265"/>
      <c r="HNT63" s="265"/>
      <c r="HNU63" s="265"/>
      <c r="HNV63" s="265"/>
      <c r="HNW63" s="265"/>
      <c r="HNX63" s="265"/>
      <c r="HNY63" s="265"/>
      <c r="HNZ63" s="265"/>
      <c r="HOA63" s="265"/>
      <c r="HOB63" s="265"/>
      <c r="HOC63" s="265"/>
      <c r="HOD63" s="265"/>
      <c r="HOE63" s="265"/>
      <c r="HOF63" s="265"/>
      <c r="HOG63" s="265"/>
      <c r="HOH63" s="265"/>
      <c r="HOI63" s="265"/>
      <c r="HOJ63" s="265"/>
      <c r="HOK63" s="265"/>
      <c r="HOL63" s="265"/>
      <c r="HOM63" s="265"/>
      <c r="HON63" s="265"/>
      <c r="HOO63" s="265"/>
      <c r="HOP63" s="265"/>
      <c r="HOQ63" s="265"/>
      <c r="HOR63" s="265"/>
      <c r="HOS63" s="265"/>
      <c r="HOT63" s="265"/>
      <c r="HOU63" s="265"/>
      <c r="HOV63" s="265"/>
      <c r="HOW63" s="265"/>
      <c r="HOX63" s="265"/>
      <c r="HOY63" s="265"/>
      <c r="HOZ63" s="265"/>
      <c r="HPA63" s="265"/>
      <c r="HPB63" s="265"/>
      <c r="HPC63" s="265"/>
      <c r="HPD63" s="265"/>
      <c r="HPE63" s="265"/>
      <c r="HPF63" s="265"/>
      <c r="HPG63" s="265"/>
      <c r="HPH63" s="265"/>
      <c r="HPI63" s="265"/>
      <c r="HPJ63" s="265"/>
      <c r="HPK63" s="265"/>
      <c r="HPL63" s="265"/>
      <c r="HPM63" s="265"/>
      <c r="HPN63" s="265"/>
      <c r="HPO63" s="265"/>
      <c r="HPP63" s="265"/>
      <c r="HPQ63" s="265"/>
      <c r="HPR63" s="265"/>
      <c r="HPS63" s="265"/>
      <c r="HPT63" s="265"/>
      <c r="HPU63" s="265"/>
      <c r="HPV63" s="265"/>
      <c r="HPW63" s="265"/>
      <c r="HPX63" s="265"/>
      <c r="HPY63" s="265"/>
      <c r="HPZ63" s="265"/>
      <c r="HQA63" s="265"/>
      <c r="HQB63" s="265"/>
      <c r="HQC63" s="265"/>
      <c r="HQD63" s="265"/>
      <c r="HQE63" s="265"/>
      <c r="HQF63" s="265"/>
      <c r="HQG63" s="265"/>
      <c r="HQH63" s="265"/>
      <c r="HQI63" s="265"/>
      <c r="HQJ63" s="265"/>
      <c r="HQK63" s="265"/>
      <c r="HQL63" s="265"/>
      <c r="HQM63" s="265"/>
      <c r="HQN63" s="265"/>
      <c r="HQO63" s="265"/>
      <c r="HQP63" s="265"/>
      <c r="HQQ63" s="265"/>
      <c r="HQR63" s="265"/>
      <c r="HQS63" s="265"/>
      <c r="HQT63" s="265"/>
      <c r="HQU63" s="265"/>
      <c r="HQV63" s="265"/>
      <c r="HQW63" s="265"/>
      <c r="HQX63" s="265"/>
      <c r="HQY63" s="265"/>
      <c r="HQZ63" s="265"/>
      <c r="HRA63" s="265"/>
      <c r="HRB63" s="265"/>
      <c r="HRC63" s="265"/>
      <c r="HRD63" s="265"/>
      <c r="HRE63" s="265"/>
      <c r="HRF63" s="265"/>
      <c r="HRG63" s="265"/>
      <c r="HRH63" s="265"/>
      <c r="HRI63" s="265"/>
      <c r="HRJ63" s="265"/>
      <c r="HRK63" s="265"/>
      <c r="HRL63" s="265"/>
      <c r="HRM63" s="265"/>
      <c r="HRN63" s="265"/>
      <c r="HRO63" s="265"/>
      <c r="HRP63" s="265"/>
      <c r="HRQ63" s="265"/>
      <c r="HRR63" s="265"/>
      <c r="HRS63" s="265"/>
      <c r="HRT63" s="265"/>
      <c r="HRU63" s="265"/>
      <c r="HRV63" s="265"/>
      <c r="HRW63" s="265"/>
      <c r="HRX63" s="265"/>
      <c r="HRY63" s="265"/>
      <c r="HRZ63" s="265"/>
      <c r="HSA63" s="265"/>
      <c r="HSB63" s="265"/>
      <c r="HSC63" s="265"/>
      <c r="HSD63" s="265"/>
      <c r="HSE63" s="265"/>
      <c r="HSF63" s="265"/>
      <c r="HSG63" s="265"/>
      <c r="HSH63" s="265"/>
      <c r="HSI63" s="265"/>
      <c r="HSJ63" s="265"/>
      <c r="HSK63" s="265"/>
      <c r="HSL63" s="265"/>
      <c r="HSM63" s="265"/>
      <c r="HSN63" s="265"/>
      <c r="HSO63" s="265"/>
      <c r="HSP63" s="265"/>
      <c r="HSQ63" s="265"/>
      <c r="HSR63" s="265"/>
      <c r="HSS63" s="265"/>
      <c r="HST63" s="265"/>
      <c r="HSU63" s="265"/>
      <c r="HSV63" s="265"/>
      <c r="HSW63" s="265"/>
      <c r="HSX63" s="265"/>
      <c r="HSY63" s="265"/>
      <c r="HSZ63" s="265"/>
      <c r="HTA63" s="265"/>
      <c r="HTB63" s="265"/>
      <c r="HTC63" s="265"/>
      <c r="HTD63" s="265"/>
      <c r="HTE63" s="265"/>
      <c r="HTF63" s="265"/>
      <c r="HTG63" s="265"/>
      <c r="HTH63" s="265"/>
      <c r="HTI63" s="265"/>
      <c r="HTJ63" s="265"/>
      <c r="HTK63" s="265"/>
      <c r="HTL63" s="265"/>
      <c r="HTM63" s="265"/>
      <c r="HTN63" s="265"/>
      <c r="HTO63" s="265"/>
      <c r="HTP63" s="265"/>
      <c r="HTQ63" s="265"/>
      <c r="HTR63" s="265"/>
      <c r="HTS63" s="265"/>
      <c r="HTT63" s="265"/>
      <c r="HTU63" s="265"/>
      <c r="HTV63" s="265"/>
      <c r="HTW63" s="265"/>
      <c r="HTX63" s="265"/>
      <c r="HTY63" s="265"/>
      <c r="HTZ63" s="265"/>
      <c r="HUA63" s="265"/>
      <c r="HUB63" s="265"/>
      <c r="HUC63" s="265"/>
      <c r="HUD63" s="265"/>
      <c r="HUE63" s="265"/>
      <c r="HUF63" s="265"/>
      <c r="HUG63" s="265"/>
      <c r="HUH63" s="265"/>
      <c r="HUI63" s="265"/>
      <c r="HUJ63" s="265"/>
      <c r="HUK63" s="265"/>
      <c r="HUL63" s="265"/>
      <c r="HUM63" s="265"/>
      <c r="HUN63" s="265"/>
      <c r="HUO63" s="265"/>
      <c r="HUP63" s="265"/>
      <c r="HUQ63" s="265"/>
      <c r="HUR63" s="265"/>
      <c r="HUS63" s="265"/>
      <c r="HUT63" s="265"/>
      <c r="HUU63" s="265"/>
      <c r="HUV63" s="265"/>
      <c r="HUW63" s="265"/>
      <c r="HUX63" s="265"/>
      <c r="HUY63" s="265"/>
      <c r="HUZ63" s="265"/>
      <c r="HVA63" s="265"/>
      <c r="HVB63" s="265"/>
      <c r="HVC63" s="265"/>
      <c r="HVD63" s="265"/>
      <c r="HVE63" s="265"/>
      <c r="HVF63" s="265"/>
      <c r="HVG63" s="265"/>
      <c r="HVH63" s="265"/>
      <c r="HVI63" s="265"/>
      <c r="HVJ63" s="265"/>
      <c r="HVK63" s="265"/>
      <c r="HVL63" s="265"/>
      <c r="HVM63" s="265"/>
      <c r="HVN63" s="265"/>
      <c r="HVO63" s="265"/>
      <c r="HVP63" s="265"/>
      <c r="HVQ63" s="265"/>
      <c r="HVR63" s="265"/>
      <c r="HVS63" s="265"/>
      <c r="HVT63" s="265"/>
      <c r="HVU63" s="265"/>
      <c r="HVV63" s="265"/>
      <c r="HVW63" s="265"/>
      <c r="HVX63" s="265"/>
      <c r="HVY63" s="265"/>
      <c r="HVZ63" s="265"/>
      <c r="HWA63" s="265"/>
      <c r="HWB63" s="265"/>
      <c r="HWC63" s="265"/>
      <c r="HWD63" s="265"/>
      <c r="HWE63" s="265"/>
      <c r="HWF63" s="265"/>
      <c r="HWG63" s="265"/>
      <c r="HWH63" s="265"/>
      <c r="HWI63" s="265"/>
      <c r="HWJ63" s="265"/>
      <c r="HWK63" s="265"/>
      <c r="HWL63" s="265"/>
      <c r="HWM63" s="265"/>
      <c r="HWN63" s="265"/>
      <c r="HWO63" s="265"/>
      <c r="HWP63" s="265"/>
      <c r="HWQ63" s="265"/>
      <c r="HWR63" s="265"/>
      <c r="HWS63" s="265"/>
      <c r="HWT63" s="265"/>
      <c r="HWU63" s="265"/>
      <c r="HWV63" s="265"/>
      <c r="HWW63" s="265"/>
      <c r="HWX63" s="265"/>
      <c r="HWY63" s="265"/>
      <c r="HWZ63" s="265"/>
      <c r="HXA63" s="265"/>
      <c r="HXB63" s="265"/>
      <c r="HXC63" s="265"/>
      <c r="HXD63" s="265"/>
      <c r="HXE63" s="265"/>
      <c r="HXF63" s="265"/>
      <c r="HXG63" s="265"/>
      <c r="HXH63" s="265"/>
      <c r="HXI63" s="265"/>
      <c r="HXJ63" s="265"/>
      <c r="HXK63" s="265"/>
      <c r="HXL63" s="265"/>
      <c r="HXM63" s="265"/>
      <c r="HXN63" s="265"/>
      <c r="HXO63" s="265"/>
      <c r="HXP63" s="265"/>
      <c r="HXQ63" s="265"/>
      <c r="HXR63" s="265"/>
      <c r="HXS63" s="265"/>
      <c r="HXT63" s="265"/>
      <c r="HXU63" s="265"/>
      <c r="HXV63" s="265"/>
      <c r="HXW63" s="265"/>
      <c r="HXX63" s="265"/>
      <c r="HXY63" s="265"/>
      <c r="HXZ63" s="265"/>
      <c r="HYA63" s="265"/>
      <c r="HYB63" s="265"/>
      <c r="HYC63" s="265"/>
      <c r="HYD63" s="265"/>
      <c r="HYE63" s="265"/>
      <c r="HYF63" s="265"/>
      <c r="HYG63" s="265"/>
      <c r="HYH63" s="265"/>
      <c r="HYI63" s="265"/>
      <c r="HYJ63" s="265"/>
      <c r="HYK63" s="265"/>
      <c r="HYL63" s="265"/>
      <c r="HYM63" s="265"/>
      <c r="HYN63" s="265"/>
      <c r="HYO63" s="265"/>
      <c r="HYP63" s="265"/>
      <c r="HYQ63" s="265"/>
      <c r="HYR63" s="265"/>
      <c r="HYS63" s="265"/>
      <c r="HYT63" s="265"/>
      <c r="HYU63" s="265"/>
      <c r="HYV63" s="265"/>
      <c r="HYW63" s="265"/>
      <c r="HYX63" s="265"/>
      <c r="HYY63" s="265"/>
      <c r="HYZ63" s="265"/>
      <c r="HZA63" s="265"/>
      <c r="HZB63" s="265"/>
      <c r="HZC63" s="265"/>
      <c r="HZD63" s="265"/>
      <c r="HZE63" s="265"/>
      <c r="HZF63" s="265"/>
      <c r="HZG63" s="265"/>
      <c r="HZH63" s="265"/>
      <c r="HZI63" s="265"/>
      <c r="HZJ63" s="265"/>
      <c r="HZK63" s="265"/>
      <c r="HZL63" s="265"/>
      <c r="HZM63" s="265"/>
      <c r="HZN63" s="265"/>
      <c r="HZO63" s="265"/>
      <c r="HZP63" s="265"/>
      <c r="HZQ63" s="265"/>
      <c r="HZR63" s="265"/>
      <c r="HZS63" s="265"/>
      <c r="HZT63" s="265"/>
      <c r="HZU63" s="265"/>
      <c r="HZV63" s="265"/>
      <c r="HZW63" s="265"/>
      <c r="HZX63" s="265"/>
      <c r="HZY63" s="265"/>
      <c r="HZZ63" s="265"/>
      <c r="IAA63" s="265"/>
      <c r="IAB63" s="265"/>
      <c r="IAC63" s="265"/>
      <c r="IAD63" s="265"/>
      <c r="IAE63" s="265"/>
      <c r="IAF63" s="265"/>
      <c r="IAG63" s="265"/>
      <c r="IAH63" s="265"/>
      <c r="IAI63" s="265"/>
      <c r="IAJ63" s="265"/>
      <c r="IAK63" s="265"/>
      <c r="IAL63" s="265"/>
      <c r="IAM63" s="265"/>
      <c r="IAN63" s="265"/>
      <c r="IAO63" s="265"/>
      <c r="IAP63" s="265"/>
      <c r="IAQ63" s="265"/>
      <c r="IAR63" s="265"/>
      <c r="IAS63" s="265"/>
      <c r="IAT63" s="265"/>
      <c r="IAU63" s="265"/>
      <c r="IAV63" s="265"/>
      <c r="IAW63" s="265"/>
      <c r="IAX63" s="265"/>
      <c r="IAY63" s="265"/>
      <c r="IAZ63" s="265"/>
      <c r="IBA63" s="265"/>
      <c r="IBB63" s="265"/>
      <c r="IBC63" s="265"/>
      <c r="IBD63" s="265"/>
      <c r="IBE63" s="265"/>
      <c r="IBF63" s="265"/>
      <c r="IBG63" s="265"/>
      <c r="IBH63" s="265"/>
      <c r="IBI63" s="265"/>
      <c r="IBJ63" s="265"/>
      <c r="IBK63" s="265"/>
      <c r="IBL63" s="265"/>
      <c r="IBM63" s="265"/>
      <c r="IBN63" s="265"/>
      <c r="IBO63" s="265"/>
      <c r="IBP63" s="265"/>
      <c r="IBQ63" s="265"/>
      <c r="IBR63" s="265"/>
      <c r="IBS63" s="265"/>
      <c r="IBT63" s="265"/>
      <c r="IBU63" s="265"/>
      <c r="IBV63" s="265"/>
      <c r="IBW63" s="265"/>
      <c r="IBX63" s="265"/>
      <c r="IBY63" s="265"/>
      <c r="IBZ63" s="265"/>
      <c r="ICA63" s="265"/>
      <c r="ICB63" s="265"/>
      <c r="ICC63" s="265"/>
      <c r="ICD63" s="265"/>
      <c r="ICE63" s="265"/>
      <c r="ICF63" s="265"/>
      <c r="ICG63" s="265"/>
      <c r="ICH63" s="265"/>
      <c r="ICI63" s="265"/>
      <c r="ICJ63" s="265"/>
      <c r="ICK63" s="265"/>
      <c r="ICL63" s="265"/>
      <c r="ICM63" s="265"/>
      <c r="ICN63" s="265"/>
      <c r="ICO63" s="265"/>
      <c r="ICP63" s="265"/>
      <c r="ICQ63" s="265"/>
      <c r="ICR63" s="265"/>
      <c r="ICS63" s="265"/>
      <c r="ICT63" s="265"/>
      <c r="ICU63" s="265"/>
      <c r="ICV63" s="265"/>
      <c r="ICW63" s="265"/>
      <c r="ICX63" s="265"/>
      <c r="ICY63" s="265"/>
      <c r="ICZ63" s="265"/>
      <c r="IDA63" s="265"/>
      <c r="IDB63" s="265"/>
      <c r="IDC63" s="265"/>
      <c r="IDD63" s="265"/>
      <c r="IDE63" s="265"/>
      <c r="IDF63" s="265"/>
      <c r="IDG63" s="265"/>
      <c r="IDH63" s="265"/>
      <c r="IDI63" s="265"/>
      <c r="IDJ63" s="265"/>
      <c r="IDK63" s="265"/>
      <c r="IDL63" s="265"/>
      <c r="IDM63" s="265"/>
      <c r="IDN63" s="265"/>
      <c r="IDO63" s="265"/>
      <c r="IDP63" s="265"/>
      <c r="IDQ63" s="265"/>
      <c r="IDR63" s="265"/>
      <c r="IDS63" s="265"/>
      <c r="IDT63" s="265"/>
      <c r="IDU63" s="265"/>
      <c r="IDV63" s="265"/>
      <c r="IDW63" s="265"/>
      <c r="IDX63" s="265"/>
      <c r="IDY63" s="265"/>
      <c r="IDZ63" s="265"/>
      <c r="IEA63" s="265"/>
      <c r="IEB63" s="265"/>
      <c r="IEC63" s="265"/>
      <c r="IED63" s="265"/>
      <c r="IEE63" s="265"/>
      <c r="IEF63" s="265"/>
      <c r="IEG63" s="265"/>
      <c r="IEH63" s="265"/>
      <c r="IEI63" s="265"/>
      <c r="IEJ63" s="265"/>
      <c r="IEK63" s="265"/>
      <c r="IEL63" s="265"/>
      <c r="IEM63" s="265"/>
      <c r="IEN63" s="265"/>
      <c r="IEO63" s="265"/>
      <c r="IEP63" s="265"/>
      <c r="IEQ63" s="265"/>
      <c r="IER63" s="265"/>
      <c r="IES63" s="265"/>
      <c r="IET63" s="265"/>
      <c r="IEU63" s="265"/>
      <c r="IEV63" s="265"/>
      <c r="IEW63" s="265"/>
      <c r="IEX63" s="265"/>
      <c r="IEY63" s="265"/>
      <c r="IEZ63" s="265"/>
      <c r="IFA63" s="265"/>
      <c r="IFB63" s="265"/>
      <c r="IFC63" s="265"/>
      <c r="IFD63" s="265"/>
      <c r="IFE63" s="265"/>
      <c r="IFF63" s="265"/>
      <c r="IFG63" s="265"/>
      <c r="IFH63" s="265"/>
      <c r="IFI63" s="265"/>
      <c r="IFJ63" s="265"/>
      <c r="IFK63" s="265"/>
      <c r="IFL63" s="265"/>
      <c r="IFM63" s="265"/>
      <c r="IFN63" s="265"/>
      <c r="IFO63" s="265"/>
      <c r="IFP63" s="265"/>
      <c r="IFQ63" s="265"/>
      <c r="IFR63" s="265"/>
      <c r="IFS63" s="265"/>
      <c r="IFT63" s="265"/>
      <c r="IFU63" s="265"/>
      <c r="IFV63" s="265"/>
      <c r="IFW63" s="265"/>
      <c r="IFX63" s="265"/>
      <c r="IFY63" s="265"/>
      <c r="IFZ63" s="265"/>
      <c r="IGA63" s="265"/>
      <c r="IGB63" s="265"/>
      <c r="IGC63" s="265"/>
      <c r="IGD63" s="265"/>
      <c r="IGE63" s="265"/>
      <c r="IGF63" s="265"/>
      <c r="IGG63" s="265"/>
      <c r="IGH63" s="265"/>
      <c r="IGI63" s="265"/>
      <c r="IGJ63" s="265"/>
      <c r="IGK63" s="265"/>
      <c r="IGL63" s="265"/>
      <c r="IGM63" s="265"/>
      <c r="IGN63" s="265"/>
      <c r="IGO63" s="265"/>
      <c r="IGP63" s="265"/>
      <c r="IGQ63" s="265"/>
      <c r="IGR63" s="265"/>
      <c r="IGS63" s="265"/>
      <c r="IGT63" s="265"/>
      <c r="IGU63" s="265"/>
      <c r="IGV63" s="265"/>
      <c r="IGW63" s="265"/>
      <c r="IGX63" s="265"/>
      <c r="IGY63" s="265"/>
      <c r="IGZ63" s="265"/>
      <c r="IHA63" s="265"/>
      <c r="IHB63" s="265"/>
      <c r="IHC63" s="265"/>
      <c r="IHD63" s="265"/>
      <c r="IHE63" s="265"/>
      <c r="IHF63" s="265"/>
      <c r="IHG63" s="265"/>
      <c r="IHH63" s="265"/>
      <c r="IHI63" s="265"/>
      <c r="IHJ63" s="265"/>
      <c r="IHK63" s="265"/>
      <c r="IHL63" s="265"/>
      <c r="IHM63" s="265"/>
      <c r="IHN63" s="265"/>
      <c r="IHO63" s="265"/>
      <c r="IHP63" s="265"/>
      <c r="IHQ63" s="265"/>
      <c r="IHR63" s="265"/>
      <c r="IHS63" s="265"/>
      <c r="IHT63" s="265"/>
      <c r="IHU63" s="265"/>
      <c r="IHV63" s="265"/>
      <c r="IHW63" s="265"/>
      <c r="IHX63" s="265"/>
      <c r="IHY63" s="265"/>
      <c r="IHZ63" s="265"/>
      <c r="IIA63" s="265"/>
      <c r="IIB63" s="265"/>
      <c r="IIC63" s="265"/>
      <c r="IID63" s="265"/>
      <c r="IIE63" s="265"/>
      <c r="IIF63" s="265"/>
      <c r="IIG63" s="265"/>
      <c r="IIH63" s="265"/>
      <c r="III63" s="265"/>
      <c r="IIJ63" s="265"/>
      <c r="IIK63" s="265"/>
      <c r="IIL63" s="265"/>
      <c r="IIM63" s="265"/>
      <c r="IIN63" s="265"/>
      <c r="IIO63" s="265"/>
      <c r="IIP63" s="265"/>
      <c r="IIQ63" s="265"/>
      <c r="IIR63" s="265"/>
      <c r="IIS63" s="265"/>
      <c r="IIT63" s="265"/>
      <c r="IIU63" s="265"/>
      <c r="IIV63" s="265"/>
      <c r="IIW63" s="265"/>
      <c r="IIX63" s="265"/>
      <c r="IIY63" s="265"/>
      <c r="IIZ63" s="265"/>
      <c r="IJA63" s="265"/>
      <c r="IJB63" s="265"/>
      <c r="IJC63" s="265"/>
      <c r="IJD63" s="265"/>
      <c r="IJE63" s="265"/>
      <c r="IJF63" s="265"/>
      <c r="IJG63" s="265"/>
      <c r="IJH63" s="265"/>
      <c r="IJI63" s="265"/>
      <c r="IJJ63" s="265"/>
      <c r="IJK63" s="265"/>
      <c r="IJL63" s="265"/>
      <c r="IJM63" s="265"/>
      <c r="IJN63" s="265"/>
      <c r="IJO63" s="265"/>
      <c r="IJP63" s="265"/>
      <c r="IJQ63" s="265"/>
      <c r="IJR63" s="265"/>
      <c r="IJS63" s="265"/>
      <c r="IJT63" s="265"/>
      <c r="IJU63" s="265"/>
      <c r="IJV63" s="265"/>
      <c r="IJW63" s="265"/>
      <c r="IJX63" s="265"/>
      <c r="IJY63" s="265"/>
      <c r="IJZ63" s="265"/>
      <c r="IKA63" s="265"/>
      <c r="IKB63" s="265"/>
      <c r="IKC63" s="265"/>
      <c r="IKD63" s="265"/>
      <c r="IKE63" s="265"/>
      <c r="IKF63" s="265"/>
      <c r="IKG63" s="265"/>
      <c r="IKH63" s="265"/>
      <c r="IKI63" s="265"/>
      <c r="IKJ63" s="265"/>
      <c r="IKK63" s="265"/>
      <c r="IKL63" s="265"/>
      <c r="IKM63" s="265"/>
      <c r="IKN63" s="265"/>
      <c r="IKO63" s="265"/>
      <c r="IKP63" s="265"/>
      <c r="IKQ63" s="265"/>
      <c r="IKR63" s="265"/>
      <c r="IKS63" s="265"/>
      <c r="IKT63" s="265"/>
      <c r="IKU63" s="265"/>
      <c r="IKV63" s="265"/>
      <c r="IKW63" s="265"/>
      <c r="IKX63" s="265"/>
      <c r="IKY63" s="265"/>
      <c r="IKZ63" s="265"/>
      <c r="ILA63" s="265"/>
      <c r="ILB63" s="265"/>
      <c r="ILC63" s="265"/>
      <c r="ILD63" s="265"/>
      <c r="ILE63" s="265"/>
      <c r="ILF63" s="265"/>
      <c r="ILG63" s="265"/>
      <c r="ILH63" s="265"/>
      <c r="ILI63" s="265"/>
      <c r="ILJ63" s="265"/>
      <c r="ILK63" s="265"/>
      <c r="ILL63" s="265"/>
      <c r="ILM63" s="265"/>
      <c r="ILN63" s="265"/>
      <c r="ILO63" s="265"/>
      <c r="ILP63" s="265"/>
      <c r="ILQ63" s="265"/>
      <c r="ILR63" s="265"/>
      <c r="ILS63" s="265"/>
      <c r="ILT63" s="265"/>
      <c r="ILU63" s="265"/>
      <c r="ILV63" s="265"/>
      <c r="ILW63" s="265"/>
      <c r="ILX63" s="265"/>
      <c r="ILY63" s="265"/>
      <c r="ILZ63" s="265"/>
      <c r="IMA63" s="265"/>
      <c r="IMB63" s="265"/>
      <c r="IMC63" s="265"/>
      <c r="IMD63" s="265"/>
      <c r="IME63" s="265"/>
      <c r="IMF63" s="265"/>
      <c r="IMG63" s="265"/>
      <c r="IMH63" s="265"/>
      <c r="IMI63" s="265"/>
      <c r="IMJ63" s="265"/>
      <c r="IMK63" s="265"/>
      <c r="IML63" s="265"/>
      <c r="IMM63" s="265"/>
      <c r="IMN63" s="265"/>
      <c r="IMO63" s="265"/>
      <c r="IMP63" s="265"/>
      <c r="IMQ63" s="265"/>
      <c r="IMR63" s="265"/>
      <c r="IMS63" s="265"/>
      <c r="IMT63" s="265"/>
      <c r="IMU63" s="265"/>
      <c r="IMV63" s="265"/>
      <c r="IMW63" s="265"/>
      <c r="IMX63" s="265"/>
      <c r="IMY63" s="265"/>
      <c r="IMZ63" s="265"/>
      <c r="INA63" s="265"/>
      <c r="INB63" s="265"/>
      <c r="INC63" s="265"/>
      <c r="IND63" s="265"/>
      <c r="INE63" s="265"/>
      <c r="INF63" s="265"/>
      <c r="ING63" s="265"/>
      <c r="INH63" s="265"/>
      <c r="INI63" s="265"/>
      <c r="INJ63" s="265"/>
      <c r="INK63" s="265"/>
      <c r="INL63" s="265"/>
      <c r="INM63" s="265"/>
      <c r="INN63" s="265"/>
      <c r="INO63" s="265"/>
      <c r="INP63" s="265"/>
      <c r="INQ63" s="265"/>
      <c r="INR63" s="265"/>
      <c r="INS63" s="265"/>
      <c r="INT63" s="265"/>
      <c r="INU63" s="265"/>
      <c r="INV63" s="265"/>
      <c r="INW63" s="265"/>
      <c r="INX63" s="265"/>
      <c r="INY63" s="265"/>
      <c r="INZ63" s="265"/>
      <c r="IOA63" s="265"/>
      <c r="IOB63" s="265"/>
      <c r="IOC63" s="265"/>
      <c r="IOD63" s="265"/>
      <c r="IOE63" s="265"/>
      <c r="IOF63" s="265"/>
      <c r="IOG63" s="265"/>
      <c r="IOH63" s="265"/>
      <c r="IOI63" s="265"/>
      <c r="IOJ63" s="265"/>
      <c r="IOK63" s="265"/>
      <c r="IOL63" s="265"/>
      <c r="IOM63" s="265"/>
      <c r="ION63" s="265"/>
      <c r="IOO63" s="265"/>
      <c r="IOP63" s="265"/>
      <c r="IOQ63" s="265"/>
      <c r="IOR63" s="265"/>
      <c r="IOS63" s="265"/>
      <c r="IOT63" s="265"/>
      <c r="IOU63" s="265"/>
      <c r="IOV63" s="265"/>
      <c r="IOW63" s="265"/>
      <c r="IOX63" s="265"/>
      <c r="IOY63" s="265"/>
      <c r="IOZ63" s="265"/>
      <c r="IPA63" s="265"/>
      <c r="IPB63" s="265"/>
      <c r="IPC63" s="265"/>
      <c r="IPD63" s="265"/>
      <c r="IPE63" s="265"/>
      <c r="IPF63" s="265"/>
      <c r="IPG63" s="265"/>
      <c r="IPH63" s="265"/>
      <c r="IPI63" s="265"/>
      <c r="IPJ63" s="265"/>
      <c r="IPK63" s="265"/>
      <c r="IPL63" s="265"/>
      <c r="IPM63" s="265"/>
      <c r="IPN63" s="265"/>
      <c r="IPO63" s="265"/>
      <c r="IPP63" s="265"/>
      <c r="IPQ63" s="265"/>
      <c r="IPR63" s="265"/>
      <c r="IPS63" s="265"/>
      <c r="IPT63" s="265"/>
      <c r="IPU63" s="265"/>
      <c r="IPV63" s="265"/>
      <c r="IPW63" s="265"/>
      <c r="IPX63" s="265"/>
      <c r="IPY63" s="265"/>
      <c r="IPZ63" s="265"/>
      <c r="IQA63" s="265"/>
      <c r="IQB63" s="265"/>
      <c r="IQC63" s="265"/>
      <c r="IQD63" s="265"/>
      <c r="IQE63" s="265"/>
      <c r="IQF63" s="265"/>
      <c r="IQG63" s="265"/>
      <c r="IQH63" s="265"/>
      <c r="IQI63" s="265"/>
      <c r="IQJ63" s="265"/>
      <c r="IQK63" s="265"/>
      <c r="IQL63" s="265"/>
      <c r="IQM63" s="265"/>
      <c r="IQN63" s="265"/>
      <c r="IQO63" s="265"/>
      <c r="IQP63" s="265"/>
      <c r="IQQ63" s="265"/>
      <c r="IQR63" s="265"/>
      <c r="IQS63" s="265"/>
      <c r="IQT63" s="265"/>
      <c r="IQU63" s="265"/>
      <c r="IQV63" s="265"/>
      <c r="IQW63" s="265"/>
      <c r="IQX63" s="265"/>
      <c r="IQY63" s="265"/>
      <c r="IQZ63" s="265"/>
      <c r="IRA63" s="265"/>
      <c r="IRB63" s="265"/>
      <c r="IRC63" s="265"/>
      <c r="IRD63" s="265"/>
      <c r="IRE63" s="265"/>
      <c r="IRF63" s="265"/>
      <c r="IRG63" s="265"/>
      <c r="IRH63" s="265"/>
      <c r="IRI63" s="265"/>
      <c r="IRJ63" s="265"/>
      <c r="IRK63" s="265"/>
      <c r="IRL63" s="265"/>
      <c r="IRM63" s="265"/>
      <c r="IRN63" s="265"/>
      <c r="IRO63" s="265"/>
      <c r="IRP63" s="265"/>
      <c r="IRQ63" s="265"/>
      <c r="IRR63" s="265"/>
      <c r="IRS63" s="265"/>
      <c r="IRT63" s="265"/>
      <c r="IRU63" s="265"/>
      <c r="IRV63" s="265"/>
      <c r="IRW63" s="265"/>
      <c r="IRX63" s="265"/>
      <c r="IRY63" s="265"/>
      <c r="IRZ63" s="265"/>
      <c r="ISA63" s="265"/>
      <c r="ISB63" s="265"/>
      <c r="ISC63" s="265"/>
      <c r="ISD63" s="265"/>
      <c r="ISE63" s="265"/>
      <c r="ISF63" s="265"/>
      <c r="ISG63" s="265"/>
      <c r="ISH63" s="265"/>
      <c r="ISI63" s="265"/>
      <c r="ISJ63" s="265"/>
      <c r="ISK63" s="265"/>
      <c r="ISL63" s="265"/>
      <c r="ISM63" s="265"/>
      <c r="ISN63" s="265"/>
      <c r="ISO63" s="265"/>
      <c r="ISP63" s="265"/>
      <c r="ISQ63" s="265"/>
      <c r="ISR63" s="265"/>
      <c r="ISS63" s="265"/>
      <c r="IST63" s="265"/>
      <c r="ISU63" s="265"/>
      <c r="ISV63" s="265"/>
      <c r="ISW63" s="265"/>
      <c r="ISX63" s="265"/>
      <c r="ISY63" s="265"/>
      <c r="ISZ63" s="265"/>
      <c r="ITA63" s="265"/>
      <c r="ITB63" s="265"/>
      <c r="ITC63" s="265"/>
      <c r="ITD63" s="265"/>
      <c r="ITE63" s="265"/>
      <c r="ITF63" s="265"/>
      <c r="ITG63" s="265"/>
      <c r="ITH63" s="265"/>
      <c r="ITI63" s="265"/>
      <c r="ITJ63" s="265"/>
      <c r="ITK63" s="265"/>
      <c r="ITL63" s="265"/>
      <c r="ITM63" s="265"/>
      <c r="ITN63" s="265"/>
      <c r="ITO63" s="265"/>
      <c r="ITP63" s="265"/>
      <c r="ITQ63" s="265"/>
      <c r="ITR63" s="265"/>
      <c r="ITS63" s="265"/>
      <c r="ITT63" s="265"/>
      <c r="ITU63" s="265"/>
      <c r="ITV63" s="265"/>
      <c r="ITW63" s="265"/>
      <c r="ITX63" s="265"/>
      <c r="ITY63" s="265"/>
      <c r="ITZ63" s="265"/>
      <c r="IUA63" s="265"/>
      <c r="IUB63" s="265"/>
      <c r="IUC63" s="265"/>
      <c r="IUD63" s="265"/>
      <c r="IUE63" s="265"/>
      <c r="IUF63" s="265"/>
      <c r="IUG63" s="265"/>
      <c r="IUH63" s="265"/>
      <c r="IUI63" s="265"/>
      <c r="IUJ63" s="265"/>
      <c r="IUK63" s="265"/>
      <c r="IUL63" s="265"/>
      <c r="IUM63" s="265"/>
      <c r="IUN63" s="265"/>
      <c r="IUO63" s="265"/>
      <c r="IUP63" s="265"/>
      <c r="IUQ63" s="265"/>
      <c r="IUR63" s="265"/>
      <c r="IUS63" s="265"/>
      <c r="IUT63" s="265"/>
      <c r="IUU63" s="265"/>
      <c r="IUV63" s="265"/>
      <c r="IUW63" s="265"/>
      <c r="IUX63" s="265"/>
      <c r="IUY63" s="265"/>
      <c r="IUZ63" s="265"/>
      <c r="IVA63" s="265"/>
      <c r="IVB63" s="265"/>
      <c r="IVC63" s="265"/>
      <c r="IVD63" s="265"/>
      <c r="IVE63" s="265"/>
      <c r="IVF63" s="265"/>
      <c r="IVG63" s="265"/>
      <c r="IVH63" s="265"/>
      <c r="IVI63" s="265"/>
      <c r="IVJ63" s="265"/>
      <c r="IVK63" s="265"/>
      <c r="IVL63" s="265"/>
      <c r="IVM63" s="265"/>
      <c r="IVN63" s="265"/>
      <c r="IVO63" s="265"/>
      <c r="IVP63" s="265"/>
      <c r="IVQ63" s="265"/>
      <c r="IVR63" s="265"/>
      <c r="IVS63" s="265"/>
      <c r="IVT63" s="265"/>
      <c r="IVU63" s="265"/>
      <c r="IVV63" s="265"/>
      <c r="IVW63" s="265"/>
      <c r="IVX63" s="265"/>
      <c r="IVY63" s="265"/>
      <c r="IVZ63" s="265"/>
      <c r="IWA63" s="265"/>
      <c r="IWB63" s="265"/>
      <c r="IWC63" s="265"/>
      <c r="IWD63" s="265"/>
      <c r="IWE63" s="265"/>
      <c r="IWF63" s="265"/>
      <c r="IWG63" s="265"/>
      <c r="IWH63" s="265"/>
      <c r="IWI63" s="265"/>
      <c r="IWJ63" s="265"/>
      <c r="IWK63" s="265"/>
      <c r="IWL63" s="265"/>
      <c r="IWM63" s="265"/>
      <c r="IWN63" s="265"/>
      <c r="IWO63" s="265"/>
      <c r="IWP63" s="265"/>
      <c r="IWQ63" s="265"/>
      <c r="IWR63" s="265"/>
      <c r="IWS63" s="265"/>
      <c r="IWT63" s="265"/>
      <c r="IWU63" s="265"/>
      <c r="IWV63" s="265"/>
      <c r="IWW63" s="265"/>
      <c r="IWX63" s="265"/>
      <c r="IWY63" s="265"/>
      <c r="IWZ63" s="265"/>
      <c r="IXA63" s="265"/>
      <c r="IXB63" s="265"/>
      <c r="IXC63" s="265"/>
      <c r="IXD63" s="265"/>
      <c r="IXE63" s="265"/>
      <c r="IXF63" s="265"/>
      <c r="IXG63" s="265"/>
      <c r="IXH63" s="265"/>
      <c r="IXI63" s="265"/>
      <c r="IXJ63" s="265"/>
      <c r="IXK63" s="265"/>
      <c r="IXL63" s="265"/>
      <c r="IXM63" s="265"/>
      <c r="IXN63" s="265"/>
      <c r="IXO63" s="265"/>
      <c r="IXP63" s="265"/>
      <c r="IXQ63" s="265"/>
      <c r="IXR63" s="265"/>
      <c r="IXS63" s="265"/>
      <c r="IXT63" s="265"/>
      <c r="IXU63" s="265"/>
      <c r="IXV63" s="265"/>
      <c r="IXW63" s="265"/>
      <c r="IXX63" s="265"/>
      <c r="IXY63" s="265"/>
      <c r="IXZ63" s="265"/>
      <c r="IYA63" s="265"/>
      <c r="IYB63" s="265"/>
      <c r="IYC63" s="265"/>
      <c r="IYD63" s="265"/>
      <c r="IYE63" s="265"/>
      <c r="IYF63" s="265"/>
      <c r="IYG63" s="265"/>
      <c r="IYH63" s="265"/>
      <c r="IYI63" s="265"/>
      <c r="IYJ63" s="265"/>
      <c r="IYK63" s="265"/>
      <c r="IYL63" s="265"/>
      <c r="IYM63" s="265"/>
      <c r="IYN63" s="265"/>
      <c r="IYO63" s="265"/>
      <c r="IYP63" s="265"/>
      <c r="IYQ63" s="265"/>
      <c r="IYR63" s="265"/>
      <c r="IYS63" s="265"/>
      <c r="IYT63" s="265"/>
      <c r="IYU63" s="265"/>
      <c r="IYV63" s="265"/>
      <c r="IYW63" s="265"/>
      <c r="IYX63" s="265"/>
      <c r="IYY63" s="265"/>
      <c r="IYZ63" s="265"/>
      <c r="IZA63" s="265"/>
      <c r="IZB63" s="265"/>
      <c r="IZC63" s="265"/>
      <c r="IZD63" s="265"/>
      <c r="IZE63" s="265"/>
      <c r="IZF63" s="265"/>
      <c r="IZG63" s="265"/>
      <c r="IZH63" s="265"/>
      <c r="IZI63" s="265"/>
      <c r="IZJ63" s="265"/>
      <c r="IZK63" s="265"/>
      <c r="IZL63" s="265"/>
      <c r="IZM63" s="265"/>
      <c r="IZN63" s="265"/>
      <c r="IZO63" s="265"/>
      <c r="IZP63" s="265"/>
      <c r="IZQ63" s="265"/>
      <c r="IZR63" s="265"/>
      <c r="IZS63" s="265"/>
      <c r="IZT63" s="265"/>
      <c r="IZU63" s="265"/>
      <c r="IZV63" s="265"/>
      <c r="IZW63" s="265"/>
      <c r="IZX63" s="265"/>
      <c r="IZY63" s="265"/>
      <c r="IZZ63" s="265"/>
      <c r="JAA63" s="265"/>
      <c r="JAB63" s="265"/>
      <c r="JAC63" s="265"/>
      <c r="JAD63" s="265"/>
      <c r="JAE63" s="265"/>
      <c r="JAF63" s="265"/>
      <c r="JAG63" s="265"/>
      <c r="JAH63" s="265"/>
      <c r="JAI63" s="265"/>
      <c r="JAJ63" s="265"/>
      <c r="JAK63" s="265"/>
      <c r="JAL63" s="265"/>
      <c r="JAM63" s="265"/>
      <c r="JAN63" s="265"/>
      <c r="JAO63" s="265"/>
      <c r="JAP63" s="265"/>
      <c r="JAQ63" s="265"/>
      <c r="JAR63" s="265"/>
      <c r="JAS63" s="265"/>
      <c r="JAT63" s="265"/>
      <c r="JAU63" s="265"/>
      <c r="JAV63" s="265"/>
      <c r="JAW63" s="265"/>
      <c r="JAX63" s="265"/>
      <c r="JAY63" s="265"/>
      <c r="JAZ63" s="265"/>
      <c r="JBA63" s="265"/>
      <c r="JBB63" s="265"/>
      <c r="JBC63" s="265"/>
      <c r="JBD63" s="265"/>
      <c r="JBE63" s="265"/>
      <c r="JBF63" s="265"/>
      <c r="JBG63" s="265"/>
      <c r="JBH63" s="265"/>
      <c r="JBI63" s="265"/>
      <c r="JBJ63" s="265"/>
      <c r="JBK63" s="265"/>
      <c r="JBL63" s="265"/>
      <c r="JBM63" s="265"/>
      <c r="JBN63" s="265"/>
      <c r="JBO63" s="265"/>
      <c r="JBP63" s="265"/>
      <c r="JBQ63" s="265"/>
      <c r="JBR63" s="265"/>
      <c r="JBS63" s="265"/>
      <c r="JBT63" s="265"/>
      <c r="JBU63" s="265"/>
      <c r="JBV63" s="265"/>
      <c r="JBW63" s="265"/>
      <c r="JBX63" s="265"/>
      <c r="JBY63" s="265"/>
      <c r="JBZ63" s="265"/>
      <c r="JCA63" s="265"/>
      <c r="JCB63" s="265"/>
      <c r="JCC63" s="265"/>
      <c r="JCD63" s="265"/>
      <c r="JCE63" s="265"/>
      <c r="JCF63" s="265"/>
      <c r="JCG63" s="265"/>
      <c r="JCH63" s="265"/>
      <c r="JCI63" s="265"/>
      <c r="JCJ63" s="265"/>
      <c r="JCK63" s="265"/>
      <c r="JCL63" s="265"/>
      <c r="JCM63" s="265"/>
      <c r="JCN63" s="265"/>
      <c r="JCO63" s="265"/>
      <c r="JCP63" s="265"/>
      <c r="JCQ63" s="265"/>
      <c r="JCR63" s="265"/>
      <c r="JCS63" s="265"/>
      <c r="JCT63" s="265"/>
      <c r="JCU63" s="265"/>
      <c r="JCV63" s="265"/>
      <c r="JCW63" s="265"/>
      <c r="JCX63" s="265"/>
      <c r="JCY63" s="265"/>
      <c r="JCZ63" s="265"/>
      <c r="JDA63" s="265"/>
      <c r="JDB63" s="265"/>
      <c r="JDC63" s="265"/>
      <c r="JDD63" s="265"/>
      <c r="JDE63" s="265"/>
      <c r="JDF63" s="265"/>
      <c r="JDG63" s="265"/>
      <c r="JDH63" s="265"/>
      <c r="JDI63" s="265"/>
      <c r="JDJ63" s="265"/>
      <c r="JDK63" s="265"/>
      <c r="JDL63" s="265"/>
      <c r="JDM63" s="265"/>
      <c r="JDN63" s="265"/>
      <c r="JDO63" s="265"/>
      <c r="JDP63" s="265"/>
      <c r="JDQ63" s="265"/>
      <c r="JDR63" s="265"/>
      <c r="JDS63" s="265"/>
      <c r="JDT63" s="265"/>
      <c r="JDU63" s="265"/>
      <c r="JDV63" s="265"/>
      <c r="JDW63" s="265"/>
      <c r="JDX63" s="265"/>
      <c r="JDY63" s="265"/>
      <c r="JDZ63" s="265"/>
      <c r="JEA63" s="265"/>
      <c r="JEB63" s="265"/>
      <c r="JEC63" s="265"/>
      <c r="JED63" s="265"/>
      <c r="JEE63" s="265"/>
      <c r="JEF63" s="265"/>
      <c r="JEG63" s="265"/>
      <c r="JEH63" s="265"/>
      <c r="JEI63" s="265"/>
      <c r="JEJ63" s="265"/>
      <c r="JEK63" s="265"/>
      <c r="JEL63" s="265"/>
      <c r="JEM63" s="265"/>
      <c r="JEN63" s="265"/>
      <c r="JEO63" s="265"/>
      <c r="JEP63" s="265"/>
      <c r="JEQ63" s="265"/>
      <c r="JER63" s="265"/>
      <c r="JES63" s="265"/>
      <c r="JET63" s="265"/>
      <c r="JEU63" s="265"/>
      <c r="JEV63" s="265"/>
      <c r="JEW63" s="265"/>
      <c r="JEX63" s="265"/>
      <c r="JEY63" s="265"/>
      <c r="JEZ63" s="265"/>
      <c r="JFA63" s="265"/>
      <c r="JFB63" s="265"/>
      <c r="JFC63" s="265"/>
      <c r="JFD63" s="265"/>
      <c r="JFE63" s="265"/>
      <c r="JFF63" s="265"/>
      <c r="JFG63" s="265"/>
      <c r="JFH63" s="265"/>
      <c r="JFI63" s="265"/>
      <c r="JFJ63" s="265"/>
      <c r="JFK63" s="265"/>
      <c r="JFL63" s="265"/>
      <c r="JFM63" s="265"/>
      <c r="JFN63" s="265"/>
      <c r="JFO63" s="265"/>
      <c r="JFP63" s="265"/>
      <c r="JFQ63" s="265"/>
      <c r="JFR63" s="265"/>
      <c r="JFS63" s="265"/>
      <c r="JFT63" s="265"/>
      <c r="JFU63" s="265"/>
      <c r="JFV63" s="265"/>
      <c r="JFW63" s="265"/>
      <c r="JFX63" s="265"/>
      <c r="JFY63" s="265"/>
      <c r="JFZ63" s="265"/>
      <c r="JGA63" s="265"/>
      <c r="JGB63" s="265"/>
      <c r="JGC63" s="265"/>
      <c r="JGD63" s="265"/>
      <c r="JGE63" s="265"/>
      <c r="JGF63" s="265"/>
      <c r="JGG63" s="265"/>
      <c r="JGH63" s="265"/>
      <c r="JGI63" s="265"/>
      <c r="JGJ63" s="265"/>
      <c r="JGK63" s="265"/>
      <c r="JGL63" s="265"/>
      <c r="JGM63" s="265"/>
      <c r="JGN63" s="265"/>
      <c r="JGO63" s="265"/>
      <c r="JGP63" s="265"/>
      <c r="JGQ63" s="265"/>
      <c r="JGR63" s="265"/>
      <c r="JGS63" s="265"/>
      <c r="JGT63" s="265"/>
      <c r="JGU63" s="265"/>
      <c r="JGV63" s="265"/>
      <c r="JGW63" s="265"/>
      <c r="JGX63" s="265"/>
      <c r="JGY63" s="265"/>
      <c r="JGZ63" s="265"/>
      <c r="JHA63" s="265"/>
      <c r="JHB63" s="265"/>
      <c r="JHC63" s="265"/>
      <c r="JHD63" s="265"/>
      <c r="JHE63" s="265"/>
      <c r="JHF63" s="265"/>
      <c r="JHG63" s="265"/>
      <c r="JHH63" s="265"/>
      <c r="JHI63" s="265"/>
      <c r="JHJ63" s="265"/>
      <c r="JHK63" s="265"/>
      <c r="JHL63" s="265"/>
      <c r="JHM63" s="265"/>
      <c r="JHN63" s="265"/>
      <c r="JHO63" s="265"/>
      <c r="JHP63" s="265"/>
      <c r="JHQ63" s="265"/>
      <c r="JHR63" s="265"/>
      <c r="JHS63" s="265"/>
      <c r="JHT63" s="265"/>
      <c r="JHU63" s="265"/>
      <c r="JHV63" s="265"/>
      <c r="JHW63" s="265"/>
      <c r="JHX63" s="265"/>
      <c r="JHY63" s="265"/>
      <c r="JHZ63" s="265"/>
      <c r="JIA63" s="265"/>
      <c r="JIB63" s="265"/>
      <c r="JIC63" s="265"/>
      <c r="JID63" s="265"/>
      <c r="JIE63" s="265"/>
      <c r="JIF63" s="265"/>
      <c r="JIG63" s="265"/>
      <c r="JIH63" s="265"/>
      <c r="JII63" s="265"/>
      <c r="JIJ63" s="265"/>
      <c r="JIK63" s="265"/>
      <c r="JIL63" s="265"/>
      <c r="JIM63" s="265"/>
      <c r="JIN63" s="265"/>
      <c r="JIO63" s="265"/>
      <c r="JIP63" s="265"/>
      <c r="JIQ63" s="265"/>
      <c r="JIR63" s="265"/>
      <c r="JIS63" s="265"/>
      <c r="JIT63" s="265"/>
      <c r="JIU63" s="265"/>
      <c r="JIV63" s="265"/>
      <c r="JIW63" s="265"/>
      <c r="JIX63" s="265"/>
      <c r="JIY63" s="265"/>
      <c r="JIZ63" s="265"/>
      <c r="JJA63" s="265"/>
      <c r="JJB63" s="265"/>
      <c r="JJC63" s="265"/>
      <c r="JJD63" s="265"/>
      <c r="JJE63" s="265"/>
      <c r="JJF63" s="265"/>
      <c r="JJG63" s="265"/>
      <c r="JJH63" s="265"/>
      <c r="JJI63" s="265"/>
      <c r="JJJ63" s="265"/>
      <c r="JJK63" s="265"/>
      <c r="JJL63" s="265"/>
      <c r="JJM63" s="265"/>
      <c r="JJN63" s="265"/>
      <c r="JJO63" s="265"/>
      <c r="JJP63" s="265"/>
      <c r="JJQ63" s="265"/>
      <c r="JJR63" s="265"/>
      <c r="JJS63" s="265"/>
      <c r="JJT63" s="265"/>
      <c r="JJU63" s="265"/>
      <c r="JJV63" s="265"/>
      <c r="JJW63" s="265"/>
      <c r="JJX63" s="265"/>
      <c r="JJY63" s="265"/>
      <c r="JJZ63" s="265"/>
      <c r="JKA63" s="265"/>
      <c r="JKB63" s="265"/>
      <c r="JKC63" s="265"/>
      <c r="JKD63" s="265"/>
      <c r="JKE63" s="265"/>
      <c r="JKF63" s="265"/>
      <c r="JKG63" s="265"/>
      <c r="JKH63" s="265"/>
      <c r="JKI63" s="265"/>
      <c r="JKJ63" s="265"/>
      <c r="JKK63" s="265"/>
      <c r="JKL63" s="265"/>
      <c r="JKM63" s="265"/>
      <c r="JKN63" s="265"/>
      <c r="JKO63" s="265"/>
      <c r="JKP63" s="265"/>
      <c r="JKQ63" s="265"/>
      <c r="JKR63" s="265"/>
      <c r="JKS63" s="265"/>
      <c r="JKT63" s="265"/>
      <c r="JKU63" s="265"/>
      <c r="JKV63" s="265"/>
      <c r="JKW63" s="265"/>
      <c r="JKX63" s="265"/>
      <c r="JKY63" s="265"/>
      <c r="JKZ63" s="265"/>
      <c r="JLA63" s="265"/>
      <c r="JLB63" s="265"/>
      <c r="JLC63" s="265"/>
      <c r="JLD63" s="265"/>
      <c r="JLE63" s="265"/>
      <c r="JLF63" s="265"/>
      <c r="JLG63" s="265"/>
      <c r="JLH63" s="265"/>
      <c r="JLI63" s="265"/>
      <c r="JLJ63" s="265"/>
      <c r="JLK63" s="265"/>
      <c r="JLL63" s="265"/>
      <c r="JLM63" s="265"/>
      <c r="JLN63" s="265"/>
      <c r="JLO63" s="265"/>
      <c r="JLP63" s="265"/>
      <c r="JLQ63" s="265"/>
      <c r="JLR63" s="265"/>
      <c r="JLS63" s="265"/>
      <c r="JLT63" s="265"/>
      <c r="JLU63" s="265"/>
      <c r="JLV63" s="265"/>
      <c r="JLW63" s="265"/>
      <c r="JLX63" s="265"/>
      <c r="JLY63" s="265"/>
      <c r="JLZ63" s="265"/>
      <c r="JMA63" s="265"/>
      <c r="JMB63" s="265"/>
      <c r="JMC63" s="265"/>
      <c r="JMD63" s="265"/>
      <c r="JME63" s="265"/>
      <c r="JMF63" s="265"/>
      <c r="JMG63" s="265"/>
      <c r="JMH63" s="265"/>
      <c r="JMI63" s="265"/>
      <c r="JMJ63" s="265"/>
      <c r="JMK63" s="265"/>
      <c r="JML63" s="265"/>
      <c r="JMM63" s="265"/>
      <c r="JMN63" s="265"/>
      <c r="JMO63" s="265"/>
      <c r="JMP63" s="265"/>
      <c r="JMQ63" s="265"/>
      <c r="JMR63" s="265"/>
      <c r="JMS63" s="265"/>
      <c r="JMT63" s="265"/>
      <c r="JMU63" s="265"/>
      <c r="JMV63" s="265"/>
      <c r="JMW63" s="265"/>
      <c r="JMX63" s="265"/>
      <c r="JMY63" s="265"/>
      <c r="JMZ63" s="265"/>
      <c r="JNA63" s="265"/>
      <c r="JNB63" s="265"/>
      <c r="JNC63" s="265"/>
      <c r="JND63" s="265"/>
      <c r="JNE63" s="265"/>
      <c r="JNF63" s="265"/>
      <c r="JNG63" s="265"/>
      <c r="JNH63" s="265"/>
      <c r="JNI63" s="265"/>
      <c r="JNJ63" s="265"/>
      <c r="JNK63" s="265"/>
      <c r="JNL63" s="265"/>
      <c r="JNM63" s="265"/>
      <c r="JNN63" s="265"/>
      <c r="JNO63" s="265"/>
      <c r="JNP63" s="265"/>
      <c r="JNQ63" s="265"/>
      <c r="JNR63" s="265"/>
      <c r="JNS63" s="265"/>
      <c r="JNT63" s="265"/>
      <c r="JNU63" s="265"/>
      <c r="JNV63" s="265"/>
      <c r="JNW63" s="265"/>
      <c r="JNX63" s="265"/>
      <c r="JNY63" s="265"/>
      <c r="JNZ63" s="265"/>
      <c r="JOA63" s="265"/>
      <c r="JOB63" s="265"/>
      <c r="JOC63" s="265"/>
      <c r="JOD63" s="265"/>
      <c r="JOE63" s="265"/>
      <c r="JOF63" s="265"/>
      <c r="JOG63" s="265"/>
      <c r="JOH63" s="265"/>
      <c r="JOI63" s="265"/>
      <c r="JOJ63" s="265"/>
      <c r="JOK63" s="265"/>
      <c r="JOL63" s="265"/>
      <c r="JOM63" s="265"/>
      <c r="JON63" s="265"/>
      <c r="JOO63" s="265"/>
      <c r="JOP63" s="265"/>
      <c r="JOQ63" s="265"/>
      <c r="JOR63" s="265"/>
      <c r="JOS63" s="265"/>
      <c r="JOT63" s="265"/>
      <c r="JOU63" s="265"/>
      <c r="JOV63" s="265"/>
      <c r="JOW63" s="265"/>
      <c r="JOX63" s="265"/>
      <c r="JOY63" s="265"/>
      <c r="JOZ63" s="265"/>
      <c r="JPA63" s="265"/>
      <c r="JPB63" s="265"/>
      <c r="JPC63" s="265"/>
      <c r="JPD63" s="265"/>
      <c r="JPE63" s="265"/>
      <c r="JPF63" s="265"/>
      <c r="JPG63" s="265"/>
      <c r="JPH63" s="265"/>
      <c r="JPI63" s="265"/>
      <c r="JPJ63" s="265"/>
      <c r="JPK63" s="265"/>
      <c r="JPL63" s="265"/>
      <c r="JPM63" s="265"/>
      <c r="JPN63" s="265"/>
      <c r="JPO63" s="265"/>
      <c r="JPP63" s="265"/>
      <c r="JPQ63" s="265"/>
      <c r="JPR63" s="265"/>
      <c r="JPS63" s="265"/>
      <c r="JPT63" s="265"/>
      <c r="JPU63" s="265"/>
      <c r="JPV63" s="265"/>
      <c r="JPW63" s="265"/>
      <c r="JPX63" s="265"/>
      <c r="JPY63" s="265"/>
      <c r="JPZ63" s="265"/>
      <c r="JQA63" s="265"/>
      <c r="JQB63" s="265"/>
      <c r="JQC63" s="265"/>
      <c r="JQD63" s="265"/>
      <c r="JQE63" s="265"/>
      <c r="JQF63" s="265"/>
      <c r="JQG63" s="265"/>
      <c r="JQH63" s="265"/>
      <c r="JQI63" s="265"/>
      <c r="JQJ63" s="265"/>
      <c r="JQK63" s="265"/>
      <c r="JQL63" s="265"/>
      <c r="JQM63" s="265"/>
      <c r="JQN63" s="265"/>
      <c r="JQO63" s="265"/>
      <c r="JQP63" s="265"/>
      <c r="JQQ63" s="265"/>
      <c r="JQR63" s="265"/>
      <c r="JQS63" s="265"/>
      <c r="JQT63" s="265"/>
      <c r="JQU63" s="265"/>
      <c r="JQV63" s="265"/>
      <c r="JQW63" s="265"/>
      <c r="JQX63" s="265"/>
      <c r="JQY63" s="265"/>
      <c r="JQZ63" s="265"/>
      <c r="JRA63" s="265"/>
      <c r="JRB63" s="265"/>
      <c r="JRC63" s="265"/>
      <c r="JRD63" s="265"/>
      <c r="JRE63" s="265"/>
      <c r="JRF63" s="265"/>
      <c r="JRG63" s="265"/>
      <c r="JRH63" s="265"/>
      <c r="JRI63" s="265"/>
      <c r="JRJ63" s="265"/>
      <c r="JRK63" s="265"/>
      <c r="JRL63" s="265"/>
      <c r="JRM63" s="265"/>
      <c r="JRN63" s="265"/>
      <c r="JRO63" s="265"/>
      <c r="JRP63" s="265"/>
      <c r="JRQ63" s="265"/>
      <c r="JRR63" s="265"/>
      <c r="JRS63" s="265"/>
      <c r="JRT63" s="265"/>
      <c r="JRU63" s="265"/>
      <c r="JRV63" s="265"/>
      <c r="JRW63" s="265"/>
      <c r="JRX63" s="265"/>
      <c r="JRY63" s="265"/>
      <c r="JRZ63" s="265"/>
      <c r="JSA63" s="265"/>
      <c r="JSB63" s="265"/>
      <c r="JSC63" s="265"/>
      <c r="JSD63" s="265"/>
      <c r="JSE63" s="265"/>
      <c r="JSF63" s="265"/>
      <c r="JSG63" s="265"/>
      <c r="JSH63" s="265"/>
      <c r="JSI63" s="265"/>
      <c r="JSJ63" s="265"/>
      <c r="JSK63" s="265"/>
      <c r="JSL63" s="265"/>
      <c r="JSM63" s="265"/>
      <c r="JSN63" s="265"/>
      <c r="JSO63" s="265"/>
      <c r="JSP63" s="265"/>
      <c r="JSQ63" s="265"/>
      <c r="JSR63" s="265"/>
      <c r="JSS63" s="265"/>
      <c r="JST63" s="265"/>
      <c r="JSU63" s="265"/>
      <c r="JSV63" s="265"/>
      <c r="JSW63" s="265"/>
      <c r="JSX63" s="265"/>
      <c r="JSY63" s="265"/>
      <c r="JSZ63" s="265"/>
      <c r="JTA63" s="265"/>
      <c r="JTB63" s="265"/>
      <c r="JTC63" s="265"/>
      <c r="JTD63" s="265"/>
      <c r="JTE63" s="265"/>
      <c r="JTF63" s="265"/>
      <c r="JTG63" s="265"/>
      <c r="JTH63" s="265"/>
      <c r="JTI63" s="265"/>
      <c r="JTJ63" s="265"/>
      <c r="JTK63" s="265"/>
      <c r="JTL63" s="265"/>
      <c r="JTM63" s="265"/>
      <c r="JTN63" s="265"/>
      <c r="JTO63" s="265"/>
      <c r="JTP63" s="265"/>
      <c r="JTQ63" s="265"/>
      <c r="JTR63" s="265"/>
      <c r="JTS63" s="265"/>
      <c r="JTT63" s="265"/>
      <c r="JTU63" s="265"/>
      <c r="JTV63" s="265"/>
      <c r="JTW63" s="265"/>
      <c r="JTX63" s="265"/>
      <c r="JTY63" s="265"/>
      <c r="JTZ63" s="265"/>
      <c r="JUA63" s="265"/>
      <c r="JUB63" s="265"/>
      <c r="JUC63" s="265"/>
      <c r="JUD63" s="265"/>
      <c r="JUE63" s="265"/>
      <c r="JUF63" s="265"/>
      <c r="JUG63" s="265"/>
      <c r="JUH63" s="265"/>
      <c r="JUI63" s="265"/>
      <c r="JUJ63" s="265"/>
      <c r="JUK63" s="265"/>
      <c r="JUL63" s="265"/>
      <c r="JUM63" s="265"/>
      <c r="JUN63" s="265"/>
      <c r="JUO63" s="265"/>
      <c r="JUP63" s="265"/>
      <c r="JUQ63" s="265"/>
      <c r="JUR63" s="265"/>
      <c r="JUS63" s="265"/>
      <c r="JUT63" s="265"/>
      <c r="JUU63" s="265"/>
      <c r="JUV63" s="265"/>
      <c r="JUW63" s="265"/>
      <c r="JUX63" s="265"/>
      <c r="JUY63" s="265"/>
      <c r="JUZ63" s="265"/>
      <c r="JVA63" s="265"/>
      <c r="JVB63" s="265"/>
      <c r="JVC63" s="265"/>
      <c r="JVD63" s="265"/>
      <c r="JVE63" s="265"/>
      <c r="JVF63" s="265"/>
      <c r="JVG63" s="265"/>
      <c r="JVH63" s="265"/>
      <c r="JVI63" s="265"/>
      <c r="JVJ63" s="265"/>
      <c r="JVK63" s="265"/>
      <c r="JVL63" s="265"/>
      <c r="JVM63" s="265"/>
      <c r="JVN63" s="265"/>
      <c r="JVO63" s="265"/>
      <c r="JVP63" s="265"/>
      <c r="JVQ63" s="265"/>
      <c r="JVR63" s="265"/>
      <c r="JVS63" s="265"/>
      <c r="JVT63" s="265"/>
      <c r="JVU63" s="265"/>
      <c r="JVV63" s="265"/>
      <c r="JVW63" s="265"/>
      <c r="JVX63" s="265"/>
      <c r="JVY63" s="265"/>
      <c r="JVZ63" s="265"/>
      <c r="JWA63" s="265"/>
      <c r="JWB63" s="265"/>
      <c r="JWC63" s="265"/>
      <c r="JWD63" s="265"/>
      <c r="JWE63" s="265"/>
      <c r="JWF63" s="265"/>
      <c r="JWG63" s="265"/>
      <c r="JWH63" s="265"/>
      <c r="JWI63" s="265"/>
      <c r="JWJ63" s="265"/>
      <c r="JWK63" s="265"/>
      <c r="JWL63" s="265"/>
      <c r="JWM63" s="265"/>
      <c r="JWN63" s="265"/>
      <c r="JWO63" s="265"/>
      <c r="JWP63" s="265"/>
      <c r="JWQ63" s="265"/>
      <c r="JWR63" s="265"/>
      <c r="JWS63" s="265"/>
      <c r="JWT63" s="265"/>
      <c r="JWU63" s="265"/>
      <c r="JWV63" s="265"/>
      <c r="JWW63" s="265"/>
      <c r="JWX63" s="265"/>
      <c r="JWY63" s="265"/>
      <c r="JWZ63" s="265"/>
      <c r="JXA63" s="265"/>
      <c r="JXB63" s="265"/>
      <c r="JXC63" s="265"/>
      <c r="JXD63" s="265"/>
      <c r="JXE63" s="265"/>
      <c r="JXF63" s="265"/>
      <c r="JXG63" s="265"/>
      <c r="JXH63" s="265"/>
      <c r="JXI63" s="265"/>
      <c r="JXJ63" s="265"/>
      <c r="JXK63" s="265"/>
      <c r="JXL63" s="265"/>
      <c r="JXM63" s="265"/>
      <c r="JXN63" s="265"/>
      <c r="JXO63" s="265"/>
      <c r="JXP63" s="265"/>
      <c r="JXQ63" s="265"/>
      <c r="JXR63" s="265"/>
      <c r="JXS63" s="265"/>
      <c r="JXT63" s="265"/>
      <c r="JXU63" s="265"/>
      <c r="JXV63" s="265"/>
      <c r="JXW63" s="265"/>
      <c r="JXX63" s="265"/>
      <c r="JXY63" s="265"/>
      <c r="JXZ63" s="265"/>
      <c r="JYA63" s="265"/>
      <c r="JYB63" s="265"/>
      <c r="JYC63" s="265"/>
      <c r="JYD63" s="265"/>
      <c r="JYE63" s="265"/>
      <c r="JYF63" s="265"/>
      <c r="JYG63" s="265"/>
      <c r="JYH63" s="265"/>
      <c r="JYI63" s="265"/>
      <c r="JYJ63" s="265"/>
      <c r="JYK63" s="265"/>
      <c r="JYL63" s="265"/>
      <c r="JYM63" s="265"/>
      <c r="JYN63" s="265"/>
      <c r="JYO63" s="265"/>
      <c r="JYP63" s="265"/>
      <c r="JYQ63" s="265"/>
      <c r="JYR63" s="265"/>
      <c r="JYS63" s="265"/>
      <c r="JYT63" s="265"/>
      <c r="JYU63" s="265"/>
      <c r="JYV63" s="265"/>
      <c r="JYW63" s="265"/>
      <c r="JYX63" s="265"/>
      <c r="JYY63" s="265"/>
      <c r="JYZ63" s="265"/>
      <c r="JZA63" s="265"/>
      <c r="JZB63" s="265"/>
      <c r="JZC63" s="265"/>
      <c r="JZD63" s="265"/>
      <c r="JZE63" s="265"/>
      <c r="JZF63" s="265"/>
      <c r="JZG63" s="265"/>
      <c r="JZH63" s="265"/>
      <c r="JZI63" s="265"/>
      <c r="JZJ63" s="265"/>
      <c r="JZK63" s="265"/>
      <c r="JZL63" s="265"/>
      <c r="JZM63" s="265"/>
      <c r="JZN63" s="265"/>
      <c r="JZO63" s="265"/>
      <c r="JZP63" s="265"/>
      <c r="JZQ63" s="265"/>
      <c r="JZR63" s="265"/>
      <c r="JZS63" s="265"/>
      <c r="JZT63" s="265"/>
      <c r="JZU63" s="265"/>
      <c r="JZV63" s="265"/>
      <c r="JZW63" s="265"/>
      <c r="JZX63" s="265"/>
      <c r="JZY63" s="265"/>
      <c r="JZZ63" s="265"/>
      <c r="KAA63" s="265"/>
      <c r="KAB63" s="265"/>
      <c r="KAC63" s="265"/>
      <c r="KAD63" s="265"/>
      <c r="KAE63" s="265"/>
      <c r="KAF63" s="265"/>
      <c r="KAG63" s="265"/>
      <c r="KAH63" s="265"/>
      <c r="KAI63" s="265"/>
      <c r="KAJ63" s="265"/>
      <c r="KAK63" s="265"/>
      <c r="KAL63" s="265"/>
      <c r="KAM63" s="265"/>
      <c r="KAN63" s="265"/>
      <c r="KAO63" s="265"/>
      <c r="KAP63" s="265"/>
      <c r="KAQ63" s="265"/>
      <c r="KAR63" s="265"/>
      <c r="KAS63" s="265"/>
      <c r="KAT63" s="265"/>
      <c r="KAU63" s="265"/>
      <c r="KAV63" s="265"/>
      <c r="KAW63" s="265"/>
      <c r="KAX63" s="265"/>
      <c r="KAY63" s="265"/>
      <c r="KAZ63" s="265"/>
      <c r="KBA63" s="265"/>
      <c r="KBB63" s="265"/>
      <c r="KBC63" s="265"/>
      <c r="KBD63" s="265"/>
      <c r="KBE63" s="265"/>
      <c r="KBF63" s="265"/>
      <c r="KBG63" s="265"/>
      <c r="KBH63" s="265"/>
      <c r="KBI63" s="265"/>
      <c r="KBJ63" s="265"/>
      <c r="KBK63" s="265"/>
      <c r="KBL63" s="265"/>
      <c r="KBM63" s="265"/>
      <c r="KBN63" s="265"/>
      <c r="KBO63" s="265"/>
      <c r="KBP63" s="265"/>
      <c r="KBQ63" s="265"/>
      <c r="KBR63" s="265"/>
      <c r="KBS63" s="265"/>
      <c r="KBT63" s="265"/>
      <c r="KBU63" s="265"/>
      <c r="KBV63" s="265"/>
      <c r="KBW63" s="265"/>
      <c r="KBX63" s="265"/>
      <c r="KBY63" s="265"/>
      <c r="KBZ63" s="265"/>
      <c r="KCA63" s="265"/>
      <c r="KCB63" s="265"/>
      <c r="KCC63" s="265"/>
      <c r="KCD63" s="265"/>
      <c r="KCE63" s="265"/>
      <c r="KCF63" s="265"/>
      <c r="KCG63" s="265"/>
      <c r="KCH63" s="265"/>
      <c r="KCI63" s="265"/>
      <c r="KCJ63" s="265"/>
      <c r="KCK63" s="265"/>
      <c r="KCL63" s="265"/>
      <c r="KCM63" s="265"/>
      <c r="KCN63" s="265"/>
      <c r="KCO63" s="265"/>
      <c r="KCP63" s="265"/>
      <c r="KCQ63" s="265"/>
      <c r="KCR63" s="265"/>
      <c r="KCS63" s="265"/>
      <c r="KCT63" s="265"/>
      <c r="KCU63" s="265"/>
      <c r="KCV63" s="265"/>
      <c r="KCW63" s="265"/>
      <c r="KCX63" s="265"/>
      <c r="KCY63" s="265"/>
      <c r="KCZ63" s="265"/>
      <c r="KDA63" s="265"/>
      <c r="KDB63" s="265"/>
      <c r="KDC63" s="265"/>
      <c r="KDD63" s="265"/>
      <c r="KDE63" s="265"/>
      <c r="KDF63" s="265"/>
      <c r="KDG63" s="265"/>
      <c r="KDH63" s="265"/>
      <c r="KDI63" s="265"/>
      <c r="KDJ63" s="265"/>
      <c r="KDK63" s="265"/>
      <c r="KDL63" s="265"/>
      <c r="KDM63" s="265"/>
      <c r="KDN63" s="265"/>
      <c r="KDO63" s="265"/>
      <c r="KDP63" s="265"/>
      <c r="KDQ63" s="265"/>
      <c r="KDR63" s="265"/>
      <c r="KDS63" s="265"/>
      <c r="KDT63" s="265"/>
      <c r="KDU63" s="265"/>
      <c r="KDV63" s="265"/>
      <c r="KDW63" s="265"/>
      <c r="KDX63" s="265"/>
      <c r="KDY63" s="265"/>
      <c r="KDZ63" s="265"/>
      <c r="KEA63" s="265"/>
      <c r="KEB63" s="265"/>
      <c r="KEC63" s="265"/>
      <c r="KED63" s="265"/>
      <c r="KEE63" s="265"/>
      <c r="KEF63" s="265"/>
      <c r="KEG63" s="265"/>
      <c r="KEH63" s="265"/>
      <c r="KEI63" s="265"/>
      <c r="KEJ63" s="265"/>
      <c r="KEK63" s="265"/>
      <c r="KEL63" s="265"/>
      <c r="KEM63" s="265"/>
      <c r="KEN63" s="265"/>
      <c r="KEO63" s="265"/>
      <c r="KEP63" s="265"/>
      <c r="KEQ63" s="265"/>
      <c r="KER63" s="265"/>
      <c r="KES63" s="265"/>
      <c r="KET63" s="265"/>
      <c r="KEU63" s="265"/>
      <c r="KEV63" s="265"/>
      <c r="KEW63" s="265"/>
      <c r="KEX63" s="265"/>
      <c r="KEY63" s="265"/>
      <c r="KEZ63" s="265"/>
      <c r="KFA63" s="265"/>
      <c r="KFB63" s="265"/>
      <c r="KFC63" s="265"/>
      <c r="KFD63" s="265"/>
      <c r="KFE63" s="265"/>
      <c r="KFF63" s="265"/>
      <c r="KFG63" s="265"/>
      <c r="KFH63" s="265"/>
      <c r="KFI63" s="265"/>
      <c r="KFJ63" s="265"/>
      <c r="KFK63" s="265"/>
      <c r="KFL63" s="265"/>
      <c r="KFM63" s="265"/>
      <c r="KFN63" s="265"/>
      <c r="KFO63" s="265"/>
      <c r="KFP63" s="265"/>
      <c r="KFQ63" s="265"/>
      <c r="KFR63" s="265"/>
      <c r="KFS63" s="265"/>
      <c r="KFT63" s="265"/>
      <c r="KFU63" s="265"/>
      <c r="KFV63" s="265"/>
      <c r="KFW63" s="265"/>
      <c r="KFX63" s="265"/>
      <c r="KFY63" s="265"/>
      <c r="KFZ63" s="265"/>
      <c r="KGA63" s="265"/>
      <c r="KGB63" s="265"/>
      <c r="KGC63" s="265"/>
      <c r="KGD63" s="265"/>
      <c r="KGE63" s="265"/>
      <c r="KGF63" s="265"/>
      <c r="KGG63" s="265"/>
      <c r="KGH63" s="265"/>
      <c r="KGI63" s="265"/>
      <c r="KGJ63" s="265"/>
      <c r="KGK63" s="265"/>
      <c r="KGL63" s="265"/>
      <c r="KGM63" s="265"/>
      <c r="KGN63" s="265"/>
      <c r="KGO63" s="265"/>
      <c r="KGP63" s="265"/>
      <c r="KGQ63" s="265"/>
      <c r="KGR63" s="265"/>
      <c r="KGS63" s="265"/>
      <c r="KGT63" s="265"/>
      <c r="KGU63" s="265"/>
      <c r="KGV63" s="265"/>
      <c r="KGW63" s="265"/>
      <c r="KGX63" s="265"/>
      <c r="KGY63" s="265"/>
      <c r="KGZ63" s="265"/>
      <c r="KHA63" s="265"/>
      <c r="KHB63" s="265"/>
      <c r="KHC63" s="265"/>
      <c r="KHD63" s="265"/>
      <c r="KHE63" s="265"/>
      <c r="KHF63" s="265"/>
      <c r="KHG63" s="265"/>
      <c r="KHH63" s="265"/>
      <c r="KHI63" s="265"/>
      <c r="KHJ63" s="265"/>
      <c r="KHK63" s="265"/>
      <c r="KHL63" s="265"/>
      <c r="KHM63" s="265"/>
      <c r="KHN63" s="265"/>
      <c r="KHO63" s="265"/>
      <c r="KHP63" s="265"/>
      <c r="KHQ63" s="265"/>
      <c r="KHR63" s="265"/>
      <c r="KHS63" s="265"/>
      <c r="KHT63" s="265"/>
      <c r="KHU63" s="265"/>
      <c r="KHV63" s="265"/>
      <c r="KHW63" s="265"/>
      <c r="KHX63" s="265"/>
      <c r="KHY63" s="265"/>
      <c r="KHZ63" s="265"/>
      <c r="KIA63" s="265"/>
      <c r="KIB63" s="265"/>
      <c r="KIC63" s="265"/>
      <c r="KID63" s="265"/>
      <c r="KIE63" s="265"/>
      <c r="KIF63" s="265"/>
      <c r="KIG63" s="265"/>
      <c r="KIH63" s="265"/>
      <c r="KII63" s="265"/>
      <c r="KIJ63" s="265"/>
      <c r="KIK63" s="265"/>
      <c r="KIL63" s="265"/>
      <c r="KIM63" s="265"/>
      <c r="KIN63" s="265"/>
      <c r="KIO63" s="265"/>
      <c r="KIP63" s="265"/>
      <c r="KIQ63" s="265"/>
      <c r="KIR63" s="265"/>
      <c r="KIS63" s="265"/>
      <c r="KIT63" s="265"/>
      <c r="KIU63" s="265"/>
      <c r="KIV63" s="265"/>
      <c r="KIW63" s="265"/>
      <c r="KIX63" s="265"/>
      <c r="KIY63" s="265"/>
      <c r="KIZ63" s="265"/>
      <c r="KJA63" s="265"/>
      <c r="KJB63" s="265"/>
      <c r="KJC63" s="265"/>
      <c r="KJD63" s="265"/>
      <c r="KJE63" s="265"/>
      <c r="KJF63" s="265"/>
      <c r="KJG63" s="265"/>
      <c r="KJH63" s="265"/>
      <c r="KJI63" s="265"/>
      <c r="KJJ63" s="265"/>
      <c r="KJK63" s="265"/>
      <c r="KJL63" s="265"/>
      <c r="KJM63" s="265"/>
      <c r="KJN63" s="265"/>
      <c r="KJO63" s="265"/>
      <c r="KJP63" s="265"/>
      <c r="KJQ63" s="265"/>
      <c r="KJR63" s="265"/>
      <c r="KJS63" s="265"/>
      <c r="KJT63" s="265"/>
      <c r="KJU63" s="265"/>
      <c r="KJV63" s="265"/>
      <c r="KJW63" s="265"/>
      <c r="KJX63" s="265"/>
      <c r="KJY63" s="265"/>
      <c r="KJZ63" s="265"/>
      <c r="KKA63" s="265"/>
      <c r="KKB63" s="265"/>
      <c r="KKC63" s="265"/>
      <c r="KKD63" s="265"/>
      <c r="KKE63" s="265"/>
      <c r="KKF63" s="265"/>
      <c r="KKG63" s="265"/>
      <c r="KKH63" s="265"/>
      <c r="KKI63" s="265"/>
      <c r="KKJ63" s="265"/>
      <c r="KKK63" s="265"/>
      <c r="KKL63" s="265"/>
      <c r="KKM63" s="265"/>
      <c r="KKN63" s="265"/>
      <c r="KKO63" s="265"/>
      <c r="KKP63" s="265"/>
      <c r="KKQ63" s="265"/>
      <c r="KKR63" s="265"/>
      <c r="KKS63" s="265"/>
      <c r="KKT63" s="265"/>
      <c r="KKU63" s="265"/>
      <c r="KKV63" s="265"/>
      <c r="KKW63" s="265"/>
      <c r="KKX63" s="265"/>
      <c r="KKY63" s="265"/>
      <c r="KKZ63" s="265"/>
      <c r="KLA63" s="265"/>
      <c r="KLB63" s="265"/>
      <c r="KLC63" s="265"/>
      <c r="KLD63" s="265"/>
      <c r="KLE63" s="265"/>
      <c r="KLF63" s="265"/>
      <c r="KLG63" s="265"/>
      <c r="KLH63" s="265"/>
      <c r="KLI63" s="265"/>
      <c r="KLJ63" s="265"/>
      <c r="KLK63" s="265"/>
      <c r="KLL63" s="265"/>
      <c r="KLM63" s="265"/>
      <c r="KLN63" s="265"/>
      <c r="KLO63" s="265"/>
      <c r="KLP63" s="265"/>
      <c r="KLQ63" s="265"/>
      <c r="KLR63" s="265"/>
      <c r="KLS63" s="265"/>
      <c r="KLT63" s="265"/>
      <c r="KLU63" s="265"/>
      <c r="KLV63" s="265"/>
      <c r="KLW63" s="265"/>
      <c r="KLX63" s="265"/>
      <c r="KLY63" s="265"/>
      <c r="KLZ63" s="265"/>
      <c r="KMA63" s="265"/>
      <c r="KMB63" s="265"/>
      <c r="KMC63" s="265"/>
      <c r="KMD63" s="265"/>
      <c r="KME63" s="265"/>
      <c r="KMF63" s="265"/>
      <c r="KMG63" s="265"/>
      <c r="KMH63" s="265"/>
      <c r="KMI63" s="265"/>
      <c r="KMJ63" s="265"/>
      <c r="KMK63" s="265"/>
      <c r="KML63" s="265"/>
      <c r="KMM63" s="265"/>
      <c r="KMN63" s="265"/>
      <c r="KMO63" s="265"/>
      <c r="KMP63" s="265"/>
      <c r="KMQ63" s="265"/>
      <c r="KMR63" s="265"/>
      <c r="KMS63" s="265"/>
      <c r="KMT63" s="265"/>
      <c r="KMU63" s="265"/>
      <c r="KMV63" s="265"/>
      <c r="KMW63" s="265"/>
      <c r="KMX63" s="265"/>
      <c r="KMY63" s="265"/>
      <c r="KMZ63" s="265"/>
      <c r="KNA63" s="265"/>
      <c r="KNB63" s="265"/>
      <c r="KNC63" s="265"/>
      <c r="KND63" s="265"/>
      <c r="KNE63" s="265"/>
      <c r="KNF63" s="265"/>
      <c r="KNG63" s="265"/>
      <c r="KNH63" s="265"/>
      <c r="KNI63" s="265"/>
      <c r="KNJ63" s="265"/>
      <c r="KNK63" s="265"/>
      <c r="KNL63" s="265"/>
      <c r="KNM63" s="265"/>
      <c r="KNN63" s="265"/>
      <c r="KNO63" s="265"/>
      <c r="KNP63" s="265"/>
      <c r="KNQ63" s="265"/>
      <c r="KNR63" s="265"/>
      <c r="KNS63" s="265"/>
      <c r="KNT63" s="265"/>
      <c r="KNU63" s="265"/>
      <c r="KNV63" s="265"/>
      <c r="KNW63" s="265"/>
      <c r="KNX63" s="265"/>
      <c r="KNY63" s="265"/>
      <c r="KNZ63" s="265"/>
      <c r="KOA63" s="265"/>
      <c r="KOB63" s="265"/>
      <c r="KOC63" s="265"/>
      <c r="KOD63" s="265"/>
      <c r="KOE63" s="265"/>
      <c r="KOF63" s="265"/>
      <c r="KOG63" s="265"/>
      <c r="KOH63" s="265"/>
      <c r="KOI63" s="265"/>
      <c r="KOJ63" s="265"/>
      <c r="KOK63" s="265"/>
      <c r="KOL63" s="265"/>
      <c r="KOM63" s="265"/>
      <c r="KON63" s="265"/>
      <c r="KOO63" s="265"/>
      <c r="KOP63" s="265"/>
      <c r="KOQ63" s="265"/>
      <c r="KOR63" s="265"/>
      <c r="KOS63" s="265"/>
      <c r="KOT63" s="265"/>
      <c r="KOU63" s="265"/>
      <c r="KOV63" s="265"/>
      <c r="KOW63" s="265"/>
      <c r="KOX63" s="265"/>
      <c r="KOY63" s="265"/>
      <c r="KOZ63" s="265"/>
      <c r="KPA63" s="265"/>
      <c r="KPB63" s="265"/>
      <c r="KPC63" s="265"/>
      <c r="KPD63" s="265"/>
      <c r="KPE63" s="265"/>
      <c r="KPF63" s="265"/>
      <c r="KPG63" s="265"/>
      <c r="KPH63" s="265"/>
      <c r="KPI63" s="265"/>
      <c r="KPJ63" s="265"/>
      <c r="KPK63" s="265"/>
      <c r="KPL63" s="265"/>
      <c r="KPM63" s="265"/>
      <c r="KPN63" s="265"/>
      <c r="KPO63" s="265"/>
      <c r="KPP63" s="265"/>
      <c r="KPQ63" s="265"/>
      <c r="KPR63" s="265"/>
      <c r="KPS63" s="265"/>
      <c r="KPT63" s="265"/>
      <c r="KPU63" s="265"/>
      <c r="KPV63" s="265"/>
      <c r="KPW63" s="265"/>
      <c r="KPX63" s="265"/>
      <c r="KPY63" s="265"/>
      <c r="KPZ63" s="265"/>
      <c r="KQA63" s="265"/>
      <c r="KQB63" s="265"/>
      <c r="KQC63" s="265"/>
      <c r="KQD63" s="265"/>
      <c r="KQE63" s="265"/>
      <c r="KQF63" s="265"/>
      <c r="KQG63" s="265"/>
      <c r="KQH63" s="265"/>
      <c r="KQI63" s="265"/>
      <c r="KQJ63" s="265"/>
      <c r="KQK63" s="265"/>
      <c r="KQL63" s="265"/>
      <c r="KQM63" s="265"/>
      <c r="KQN63" s="265"/>
      <c r="KQO63" s="265"/>
      <c r="KQP63" s="265"/>
      <c r="KQQ63" s="265"/>
      <c r="KQR63" s="265"/>
      <c r="KQS63" s="265"/>
      <c r="KQT63" s="265"/>
      <c r="KQU63" s="265"/>
      <c r="KQV63" s="265"/>
      <c r="KQW63" s="265"/>
      <c r="KQX63" s="265"/>
      <c r="KQY63" s="265"/>
      <c r="KQZ63" s="265"/>
      <c r="KRA63" s="265"/>
      <c r="KRB63" s="265"/>
      <c r="KRC63" s="265"/>
      <c r="KRD63" s="265"/>
      <c r="KRE63" s="265"/>
      <c r="KRF63" s="265"/>
      <c r="KRG63" s="265"/>
      <c r="KRH63" s="265"/>
      <c r="KRI63" s="265"/>
      <c r="KRJ63" s="265"/>
      <c r="KRK63" s="265"/>
      <c r="KRL63" s="265"/>
      <c r="KRM63" s="265"/>
      <c r="KRN63" s="265"/>
      <c r="KRO63" s="265"/>
      <c r="KRP63" s="265"/>
      <c r="KRQ63" s="265"/>
      <c r="KRR63" s="265"/>
      <c r="KRS63" s="265"/>
      <c r="KRT63" s="265"/>
      <c r="KRU63" s="265"/>
      <c r="KRV63" s="265"/>
      <c r="KRW63" s="265"/>
      <c r="KRX63" s="265"/>
      <c r="KRY63" s="265"/>
      <c r="KRZ63" s="265"/>
      <c r="KSA63" s="265"/>
      <c r="KSB63" s="265"/>
      <c r="KSC63" s="265"/>
      <c r="KSD63" s="265"/>
      <c r="KSE63" s="265"/>
      <c r="KSF63" s="265"/>
      <c r="KSG63" s="265"/>
      <c r="KSH63" s="265"/>
      <c r="KSI63" s="265"/>
      <c r="KSJ63" s="265"/>
      <c r="KSK63" s="265"/>
      <c r="KSL63" s="265"/>
      <c r="KSM63" s="265"/>
      <c r="KSN63" s="265"/>
      <c r="KSO63" s="265"/>
      <c r="KSP63" s="265"/>
      <c r="KSQ63" s="265"/>
      <c r="KSR63" s="265"/>
      <c r="KSS63" s="265"/>
      <c r="KST63" s="265"/>
      <c r="KSU63" s="265"/>
      <c r="KSV63" s="265"/>
      <c r="KSW63" s="265"/>
      <c r="KSX63" s="265"/>
      <c r="KSY63" s="265"/>
      <c r="KSZ63" s="265"/>
      <c r="KTA63" s="265"/>
      <c r="KTB63" s="265"/>
      <c r="KTC63" s="265"/>
      <c r="KTD63" s="265"/>
      <c r="KTE63" s="265"/>
      <c r="KTF63" s="265"/>
      <c r="KTG63" s="265"/>
      <c r="KTH63" s="265"/>
      <c r="KTI63" s="265"/>
      <c r="KTJ63" s="265"/>
      <c r="KTK63" s="265"/>
      <c r="KTL63" s="265"/>
      <c r="KTM63" s="265"/>
      <c r="KTN63" s="265"/>
      <c r="KTO63" s="265"/>
      <c r="KTP63" s="265"/>
      <c r="KTQ63" s="265"/>
      <c r="KTR63" s="265"/>
      <c r="KTS63" s="265"/>
      <c r="KTT63" s="265"/>
      <c r="KTU63" s="265"/>
      <c r="KTV63" s="265"/>
      <c r="KTW63" s="265"/>
      <c r="KTX63" s="265"/>
      <c r="KTY63" s="265"/>
      <c r="KTZ63" s="265"/>
      <c r="KUA63" s="265"/>
      <c r="KUB63" s="265"/>
      <c r="KUC63" s="265"/>
      <c r="KUD63" s="265"/>
      <c r="KUE63" s="265"/>
      <c r="KUF63" s="265"/>
      <c r="KUG63" s="265"/>
      <c r="KUH63" s="265"/>
      <c r="KUI63" s="265"/>
      <c r="KUJ63" s="265"/>
      <c r="KUK63" s="265"/>
      <c r="KUL63" s="265"/>
      <c r="KUM63" s="265"/>
      <c r="KUN63" s="265"/>
      <c r="KUO63" s="265"/>
      <c r="KUP63" s="265"/>
      <c r="KUQ63" s="265"/>
      <c r="KUR63" s="265"/>
      <c r="KUS63" s="265"/>
      <c r="KUT63" s="265"/>
      <c r="KUU63" s="265"/>
      <c r="KUV63" s="265"/>
      <c r="KUW63" s="265"/>
      <c r="KUX63" s="265"/>
      <c r="KUY63" s="265"/>
      <c r="KUZ63" s="265"/>
      <c r="KVA63" s="265"/>
      <c r="KVB63" s="265"/>
      <c r="KVC63" s="265"/>
      <c r="KVD63" s="265"/>
      <c r="KVE63" s="265"/>
      <c r="KVF63" s="265"/>
      <c r="KVG63" s="265"/>
      <c r="KVH63" s="265"/>
      <c r="KVI63" s="265"/>
      <c r="KVJ63" s="265"/>
      <c r="KVK63" s="265"/>
      <c r="KVL63" s="265"/>
      <c r="KVM63" s="265"/>
      <c r="KVN63" s="265"/>
      <c r="KVO63" s="265"/>
      <c r="KVP63" s="265"/>
      <c r="KVQ63" s="265"/>
      <c r="KVR63" s="265"/>
      <c r="KVS63" s="265"/>
      <c r="KVT63" s="265"/>
      <c r="KVU63" s="265"/>
      <c r="KVV63" s="265"/>
      <c r="KVW63" s="265"/>
      <c r="KVX63" s="265"/>
      <c r="KVY63" s="265"/>
      <c r="KVZ63" s="265"/>
      <c r="KWA63" s="265"/>
      <c r="KWB63" s="265"/>
      <c r="KWC63" s="265"/>
      <c r="KWD63" s="265"/>
      <c r="KWE63" s="265"/>
      <c r="KWF63" s="265"/>
      <c r="KWG63" s="265"/>
      <c r="KWH63" s="265"/>
      <c r="KWI63" s="265"/>
      <c r="KWJ63" s="265"/>
      <c r="KWK63" s="265"/>
      <c r="KWL63" s="265"/>
      <c r="KWM63" s="265"/>
      <c r="KWN63" s="265"/>
      <c r="KWO63" s="265"/>
      <c r="KWP63" s="265"/>
      <c r="KWQ63" s="265"/>
      <c r="KWR63" s="265"/>
      <c r="KWS63" s="265"/>
      <c r="KWT63" s="265"/>
      <c r="KWU63" s="265"/>
      <c r="KWV63" s="265"/>
      <c r="KWW63" s="265"/>
      <c r="KWX63" s="265"/>
      <c r="KWY63" s="265"/>
      <c r="KWZ63" s="265"/>
      <c r="KXA63" s="265"/>
      <c r="KXB63" s="265"/>
      <c r="KXC63" s="265"/>
      <c r="KXD63" s="265"/>
      <c r="KXE63" s="265"/>
      <c r="KXF63" s="265"/>
      <c r="KXG63" s="265"/>
      <c r="KXH63" s="265"/>
      <c r="KXI63" s="265"/>
      <c r="KXJ63" s="265"/>
      <c r="KXK63" s="265"/>
      <c r="KXL63" s="265"/>
      <c r="KXM63" s="265"/>
      <c r="KXN63" s="265"/>
      <c r="KXO63" s="265"/>
      <c r="KXP63" s="265"/>
      <c r="KXQ63" s="265"/>
      <c r="KXR63" s="265"/>
      <c r="KXS63" s="265"/>
      <c r="KXT63" s="265"/>
      <c r="KXU63" s="265"/>
      <c r="KXV63" s="265"/>
      <c r="KXW63" s="265"/>
      <c r="KXX63" s="265"/>
      <c r="KXY63" s="265"/>
      <c r="KXZ63" s="265"/>
      <c r="KYA63" s="265"/>
      <c r="KYB63" s="265"/>
      <c r="KYC63" s="265"/>
      <c r="KYD63" s="265"/>
      <c r="KYE63" s="265"/>
      <c r="KYF63" s="265"/>
      <c r="KYG63" s="265"/>
      <c r="KYH63" s="265"/>
      <c r="KYI63" s="265"/>
      <c r="KYJ63" s="265"/>
      <c r="KYK63" s="265"/>
      <c r="KYL63" s="265"/>
      <c r="KYM63" s="265"/>
      <c r="KYN63" s="265"/>
      <c r="KYO63" s="265"/>
      <c r="KYP63" s="265"/>
      <c r="KYQ63" s="265"/>
      <c r="KYR63" s="265"/>
      <c r="KYS63" s="265"/>
      <c r="KYT63" s="265"/>
      <c r="KYU63" s="265"/>
      <c r="KYV63" s="265"/>
      <c r="KYW63" s="265"/>
      <c r="KYX63" s="265"/>
      <c r="KYY63" s="265"/>
      <c r="KYZ63" s="265"/>
      <c r="KZA63" s="265"/>
      <c r="KZB63" s="265"/>
      <c r="KZC63" s="265"/>
      <c r="KZD63" s="265"/>
      <c r="KZE63" s="265"/>
      <c r="KZF63" s="265"/>
      <c r="KZG63" s="265"/>
      <c r="KZH63" s="265"/>
      <c r="KZI63" s="265"/>
      <c r="KZJ63" s="265"/>
      <c r="KZK63" s="265"/>
      <c r="KZL63" s="265"/>
      <c r="KZM63" s="265"/>
      <c r="KZN63" s="265"/>
      <c r="KZO63" s="265"/>
      <c r="KZP63" s="265"/>
      <c r="KZQ63" s="265"/>
      <c r="KZR63" s="265"/>
      <c r="KZS63" s="265"/>
      <c r="KZT63" s="265"/>
      <c r="KZU63" s="265"/>
      <c r="KZV63" s="265"/>
      <c r="KZW63" s="265"/>
      <c r="KZX63" s="265"/>
      <c r="KZY63" s="265"/>
      <c r="KZZ63" s="265"/>
      <c r="LAA63" s="265"/>
      <c r="LAB63" s="265"/>
      <c r="LAC63" s="265"/>
      <c r="LAD63" s="265"/>
      <c r="LAE63" s="265"/>
      <c r="LAF63" s="265"/>
      <c r="LAG63" s="265"/>
      <c r="LAH63" s="265"/>
      <c r="LAI63" s="265"/>
      <c r="LAJ63" s="265"/>
      <c r="LAK63" s="265"/>
      <c r="LAL63" s="265"/>
      <c r="LAM63" s="265"/>
      <c r="LAN63" s="265"/>
      <c r="LAO63" s="265"/>
      <c r="LAP63" s="265"/>
      <c r="LAQ63" s="265"/>
      <c r="LAR63" s="265"/>
      <c r="LAS63" s="265"/>
      <c r="LAT63" s="265"/>
      <c r="LAU63" s="265"/>
      <c r="LAV63" s="265"/>
      <c r="LAW63" s="265"/>
      <c r="LAX63" s="265"/>
      <c r="LAY63" s="265"/>
      <c r="LAZ63" s="265"/>
      <c r="LBA63" s="265"/>
      <c r="LBB63" s="265"/>
      <c r="LBC63" s="265"/>
      <c r="LBD63" s="265"/>
      <c r="LBE63" s="265"/>
      <c r="LBF63" s="265"/>
      <c r="LBG63" s="265"/>
      <c r="LBH63" s="265"/>
      <c r="LBI63" s="265"/>
      <c r="LBJ63" s="265"/>
      <c r="LBK63" s="265"/>
      <c r="LBL63" s="265"/>
      <c r="LBM63" s="265"/>
      <c r="LBN63" s="265"/>
      <c r="LBO63" s="265"/>
      <c r="LBP63" s="265"/>
      <c r="LBQ63" s="265"/>
      <c r="LBR63" s="265"/>
      <c r="LBS63" s="265"/>
      <c r="LBT63" s="265"/>
      <c r="LBU63" s="265"/>
      <c r="LBV63" s="265"/>
      <c r="LBW63" s="265"/>
      <c r="LBX63" s="265"/>
      <c r="LBY63" s="265"/>
      <c r="LBZ63" s="265"/>
      <c r="LCA63" s="265"/>
      <c r="LCB63" s="265"/>
      <c r="LCC63" s="265"/>
      <c r="LCD63" s="265"/>
      <c r="LCE63" s="265"/>
      <c r="LCF63" s="265"/>
      <c r="LCG63" s="265"/>
      <c r="LCH63" s="265"/>
      <c r="LCI63" s="265"/>
      <c r="LCJ63" s="265"/>
      <c r="LCK63" s="265"/>
      <c r="LCL63" s="265"/>
      <c r="LCM63" s="265"/>
      <c r="LCN63" s="265"/>
      <c r="LCO63" s="265"/>
      <c r="LCP63" s="265"/>
      <c r="LCQ63" s="265"/>
      <c r="LCR63" s="265"/>
      <c r="LCS63" s="265"/>
      <c r="LCT63" s="265"/>
      <c r="LCU63" s="265"/>
      <c r="LCV63" s="265"/>
      <c r="LCW63" s="265"/>
      <c r="LCX63" s="265"/>
      <c r="LCY63" s="265"/>
      <c r="LCZ63" s="265"/>
      <c r="LDA63" s="265"/>
      <c r="LDB63" s="265"/>
      <c r="LDC63" s="265"/>
      <c r="LDD63" s="265"/>
      <c r="LDE63" s="265"/>
      <c r="LDF63" s="265"/>
      <c r="LDG63" s="265"/>
      <c r="LDH63" s="265"/>
      <c r="LDI63" s="265"/>
      <c r="LDJ63" s="265"/>
      <c r="LDK63" s="265"/>
      <c r="LDL63" s="265"/>
      <c r="LDM63" s="265"/>
      <c r="LDN63" s="265"/>
      <c r="LDO63" s="265"/>
      <c r="LDP63" s="265"/>
      <c r="LDQ63" s="265"/>
      <c r="LDR63" s="265"/>
      <c r="LDS63" s="265"/>
      <c r="LDT63" s="265"/>
      <c r="LDU63" s="265"/>
      <c r="LDV63" s="265"/>
      <c r="LDW63" s="265"/>
      <c r="LDX63" s="265"/>
      <c r="LDY63" s="265"/>
      <c r="LDZ63" s="265"/>
      <c r="LEA63" s="265"/>
      <c r="LEB63" s="265"/>
      <c r="LEC63" s="265"/>
      <c r="LED63" s="265"/>
      <c r="LEE63" s="265"/>
      <c r="LEF63" s="265"/>
      <c r="LEG63" s="265"/>
      <c r="LEH63" s="265"/>
      <c r="LEI63" s="265"/>
      <c r="LEJ63" s="265"/>
      <c r="LEK63" s="265"/>
      <c r="LEL63" s="265"/>
      <c r="LEM63" s="265"/>
      <c r="LEN63" s="265"/>
      <c r="LEO63" s="265"/>
      <c r="LEP63" s="265"/>
      <c r="LEQ63" s="265"/>
      <c r="LER63" s="265"/>
      <c r="LES63" s="265"/>
      <c r="LET63" s="265"/>
      <c r="LEU63" s="265"/>
      <c r="LEV63" s="265"/>
      <c r="LEW63" s="265"/>
      <c r="LEX63" s="265"/>
      <c r="LEY63" s="265"/>
      <c r="LEZ63" s="265"/>
      <c r="LFA63" s="265"/>
      <c r="LFB63" s="265"/>
      <c r="LFC63" s="265"/>
      <c r="LFD63" s="265"/>
      <c r="LFE63" s="265"/>
      <c r="LFF63" s="265"/>
      <c r="LFG63" s="265"/>
      <c r="LFH63" s="265"/>
      <c r="LFI63" s="265"/>
      <c r="LFJ63" s="265"/>
      <c r="LFK63" s="265"/>
      <c r="LFL63" s="265"/>
      <c r="LFM63" s="265"/>
      <c r="LFN63" s="265"/>
      <c r="LFO63" s="265"/>
      <c r="LFP63" s="265"/>
      <c r="LFQ63" s="265"/>
      <c r="LFR63" s="265"/>
      <c r="LFS63" s="265"/>
      <c r="LFT63" s="265"/>
      <c r="LFU63" s="265"/>
      <c r="LFV63" s="265"/>
      <c r="LFW63" s="265"/>
      <c r="LFX63" s="265"/>
      <c r="LFY63" s="265"/>
      <c r="LFZ63" s="265"/>
      <c r="LGA63" s="265"/>
      <c r="LGB63" s="265"/>
      <c r="LGC63" s="265"/>
      <c r="LGD63" s="265"/>
      <c r="LGE63" s="265"/>
      <c r="LGF63" s="265"/>
      <c r="LGG63" s="265"/>
      <c r="LGH63" s="265"/>
      <c r="LGI63" s="265"/>
      <c r="LGJ63" s="265"/>
      <c r="LGK63" s="265"/>
      <c r="LGL63" s="265"/>
      <c r="LGM63" s="265"/>
      <c r="LGN63" s="265"/>
      <c r="LGO63" s="265"/>
      <c r="LGP63" s="265"/>
      <c r="LGQ63" s="265"/>
      <c r="LGR63" s="265"/>
      <c r="LGS63" s="265"/>
      <c r="LGT63" s="265"/>
      <c r="LGU63" s="265"/>
      <c r="LGV63" s="265"/>
      <c r="LGW63" s="265"/>
      <c r="LGX63" s="265"/>
      <c r="LGY63" s="265"/>
      <c r="LGZ63" s="265"/>
      <c r="LHA63" s="265"/>
      <c r="LHB63" s="265"/>
      <c r="LHC63" s="265"/>
      <c r="LHD63" s="265"/>
      <c r="LHE63" s="265"/>
      <c r="LHF63" s="265"/>
      <c r="LHG63" s="265"/>
      <c r="LHH63" s="265"/>
      <c r="LHI63" s="265"/>
      <c r="LHJ63" s="265"/>
      <c r="LHK63" s="265"/>
      <c r="LHL63" s="265"/>
      <c r="LHM63" s="265"/>
      <c r="LHN63" s="265"/>
      <c r="LHO63" s="265"/>
      <c r="LHP63" s="265"/>
      <c r="LHQ63" s="265"/>
      <c r="LHR63" s="265"/>
      <c r="LHS63" s="265"/>
      <c r="LHT63" s="265"/>
      <c r="LHU63" s="265"/>
      <c r="LHV63" s="265"/>
      <c r="LHW63" s="265"/>
      <c r="LHX63" s="265"/>
      <c r="LHY63" s="265"/>
      <c r="LHZ63" s="265"/>
      <c r="LIA63" s="265"/>
      <c r="LIB63" s="265"/>
      <c r="LIC63" s="265"/>
      <c r="LID63" s="265"/>
      <c r="LIE63" s="265"/>
      <c r="LIF63" s="265"/>
      <c r="LIG63" s="265"/>
      <c r="LIH63" s="265"/>
      <c r="LII63" s="265"/>
      <c r="LIJ63" s="265"/>
      <c r="LIK63" s="265"/>
      <c r="LIL63" s="265"/>
      <c r="LIM63" s="265"/>
      <c r="LIN63" s="265"/>
      <c r="LIO63" s="265"/>
      <c r="LIP63" s="265"/>
      <c r="LIQ63" s="265"/>
      <c r="LIR63" s="265"/>
      <c r="LIS63" s="265"/>
      <c r="LIT63" s="265"/>
      <c r="LIU63" s="265"/>
      <c r="LIV63" s="265"/>
      <c r="LIW63" s="265"/>
      <c r="LIX63" s="265"/>
      <c r="LIY63" s="265"/>
      <c r="LIZ63" s="265"/>
      <c r="LJA63" s="265"/>
      <c r="LJB63" s="265"/>
      <c r="LJC63" s="265"/>
      <c r="LJD63" s="265"/>
      <c r="LJE63" s="265"/>
      <c r="LJF63" s="265"/>
      <c r="LJG63" s="265"/>
      <c r="LJH63" s="265"/>
      <c r="LJI63" s="265"/>
      <c r="LJJ63" s="265"/>
      <c r="LJK63" s="265"/>
      <c r="LJL63" s="265"/>
      <c r="LJM63" s="265"/>
      <c r="LJN63" s="265"/>
      <c r="LJO63" s="265"/>
      <c r="LJP63" s="265"/>
      <c r="LJQ63" s="265"/>
      <c r="LJR63" s="265"/>
      <c r="LJS63" s="265"/>
      <c r="LJT63" s="265"/>
      <c r="LJU63" s="265"/>
      <c r="LJV63" s="265"/>
      <c r="LJW63" s="265"/>
      <c r="LJX63" s="265"/>
      <c r="LJY63" s="265"/>
      <c r="LJZ63" s="265"/>
      <c r="LKA63" s="265"/>
      <c r="LKB63" s="265"/>
      <c r="LKC63" s="265"/>
      <c r="LKD63" s="265"/>
      <c r="LKE63" s="265"/>
      <c r="LKF63" s="265"/>
      <c r="LKG63" s="265"/>
      <c r="LKH63" s="265"/>
      <c r="LKI63" s="265"/>
      <c r="LKJ63" s="265"/>
      <c r="LKK63" s="265"/>
      <c r="LKL63" s="265"/>
      <c r="LKM63" s="265"/>
      <c r="LKN63" s="265"/>
      <c r="LKO63" s="265"/>
      <c r="LKP63" s="265"/>
      <c r="LKQ63" s="265"/>
      <c r="LKR63" s="265"/>
      <c r="LKS63" s="265"/>
      <c r="LKT63" s="265"/>
      <c r="LKU63" s="265"/>
      <c r="LKV63" s="265"/>
      <c r="LKW63" s="265"/>
      <c r="LKX63" s="265"/>
      <c r="LKY63" s="265"/>
      <c r="LKZ63" s="265"/>
      <c r="LLA63" s="265"/>
      <c r="LLB63" s="265"/>
      <c r="LLC63" s="265"/>
      <c r="LLD63" s="265"/>
      <c r="LLE63" s="265"/>
      <c r="LLF63" s="265"/>
      <c r="LLG63" s="265"/>
      <c r="LLH63" s="265"/>
      <c r="LLI63" s="265"/>
      <c r="LLJ63" s="265"/>
      <c r="LLK63" s="265"/>
      <c r="LLL63" s="265"/>
      <c r="LLM63" s="265"/>
      <c r="LLN63" s="265"/>
      <c r="LLO63" s="265"/>
      <c r="LLP63" s="265"/>
      <c r="LLQ63" s="265"/>
      <c r="LLR63" s="265"/>
      <c r="LLS63" s="265"/>
      <c r="LLT63" s="265"/>
      <c r="LLU63" s="265"/>
      <c r="LLV63" s="265"/>
      <c r="LLW63" s="265"/>
      <c r="LLX63" s="265"/>
      <c r="LLY63" s="265"/>
      <c r="LLZ63" s="265"/>
      <c r="LMA63" s="265"/>
      <c r="LMB63" s="265"/>
      <c r="LMC63" s="265"/>
      <c r="LMD63" s="265"/>
      <c r="LME63" s="265"/>
      <c r="LMF63" s="265"/>
      <c r="LMG63" s="265"/>
      <c r="LMH63" s="265"/>
      <c r="LMI63" s="265"/>
      <c r="LMJ63" s="265"/>
      <c r="LMK63" s="265"/>
      <c r="LML63" s="265"/>
      <c r="LMM63" s="265"/>
      <c r="LMN63" s="265"/>
      <c r="LMO63" s="265"/>
      <c r="LMP63" s="265"/>
      <c r="LMQ63" s="265"/>
      <c r="LMR63" s="265"/>
      <c r="LMS63" s="265"/>
      <c r="LMT63" s="265"/>
      <c r="LMU63" s="265"/>
      <c r="LMV63" s="265"/>
      <c r="LMW63" s="265"/>
      <c r="LMX63" s="265"/>
      <c r="LMY63" s="265"/>
      <c r="LMZ63" s="265"/>
      <c r="LNA63" s="265"/>
      <c r="LNB63" s="265"/>
      <c r="LNC63" s="265"/>
      <c r="LND63" s="265"/>
      <c r="LNE63" s="265"/>
      <c r="LNF63" s="265"/>
      <c r="LNG63" s="265"/>
      <c r="LNH63" s="265"/>
      <c r="LNI63" s="265"/>
      <c r="LNJ63" s="265"/>
      <c r="LNK63" s="265"/>
      <c r="LNL63" s="265"/>
      <c r="LNM63" s="265"/>
      <c r="LNN63" s="265"/>
      <c r="LNO63" s="265"/>
      <c r="LNP63" s="265"/>
      <c r="LNQ63" s="265"/>
      <c r="LNR63" s="265"/>
      <c r="LNS63" s="265"/>
      <c r="LNT63" s="265"/>
      <c r="LNU63" s="265"/>
      <c r="LNV63" s="265"/>
      <c r="LNW63" s="265"/>
      <c r="LNX63" s="265"/>
      <c r="LNY63" s="265"/>
      <c r="LNZ63" s="265"/>
      <c r="LOA63" s="265"/>
      <c r="LOB63" s="265"/>
      <c r="LOC63" s="265"/>
      <c r="LOD63" s="265"/>
      <c r="LOE63" s="265"/>
      <c r="LOF63" s="265"/>
      <c r="LOG63" s="265"/>
      <c r="LOH63" s="265"/>
      <c r="LOI63" s="265"/>
      <c r="LOJ63" s="265"/>
      <c r="LOK63" s="265"/>
      <c r="LOL63" s="265"/>
      <c r="LOM63" s="265"/>
      <c r="LON63" s="265"/>
      <c r="LOO63" s="265"/>
      <c r="LOP63" s="265"/>
      <c r="LOQ63" s="265"/>
      <c r="LOR63" s="265"/>
      <c r="LOS63" s="265"/>
      <c r="LOT63" s="265"/>
      <c r="LOU63" s="265"/>
      <c r="LOV63" s="265"/>
      <c r="LOW63" s="265"/>
      <c r="LOX63" s="265"/>
      <c r="LOY63" s="265"/>
      <c r="LOZ63" s="265"/>
      <c r="LPA63" s="265"/>
      <c r="LPB63" s="265"/>
      <c r="LPC63" s="265"/>
      <c r="LPD63" s="265"/>
      <c r="LPE63" s="265"/>
      <c r="LPF63" s="265"/>
      <c r="LPG63" s="265"/>
      <c r="LPH63" s="265"/>
      <c r="LPI63" s="265"/>
      <c r="LPJ63" s="265"/>
      <c r="LPK63" s="265"/>
      <c r="LPL63" s="265"/>
      <c r="LPM63" s="265"/>
      <c r="LPN63" s="265"/>
      <c r="LPO63" s="265"/>
      <c r="LPP63" s="265"/>
      <c r="LPQ63" s="265"/>
      <c r="LPR63" s="265"/>
      <c r="LPS63" s="265"/>
      <c r="LPT63" s="265"/>
      <c r="LPU63" s="265"/>
      <c r="LPV63" s="265"/>
      <c r="LPW63" s="265"/>
      <c r="LPX63" s="265"/>
      <c r="LPY63" s="265"/>
      <c r="LPZ63" s="265"/>
      <c r="LQA63" s="265"/>
      <c r="LQB63" s="265"/>
      <c r="LQC63" s="265"/>
      <c r="LQD63" s="265"/>
      <c r="LQE63" s="265"/>
      <c r="LQF63" s="265"/>
      <c r="LQG63" s="265"/>
      <c r="LQH63" s="265"/>
      <c r="LQI63" s="265"/>
      <c r="LQJ63" s="265"/>
      <c r="LQK63" s="265"/>
      <c r="LQL63" s="265"/>
      <c r="LQM63" s="265"/>
      <c r="LQN63" s="265"/>
      <c r="LQO63" s="265"/>
      <c r="LQP63" s="265"/>
      <c r="LQQ63" s="265"/>
      <c r="LQR63" s="265"/>
      <c r="LQS63" s="265"/>
      <c r="LQT63" s="265"/>
      <c r="LQU63" s="265"/>
      <c r="LQV63" s="265"/>
      <c r="LQW63" s="265"/>
      <c r="LQX63" s="265"/>
      <c r="LQY63" s="265"/>
      <c r="LQZ63" s="265"/>
      <c r="LRA63" s="265"/>
      <c r="LRB63" s="265"/>
      <c r="LRC63" s="265"/>
      <c r="LRD63" s="265"/>
      <c r="LRE63" s="265"/>
      <c r="LRF63" s="265"/>
      <c r="LRG63" s="265"/>
      <c r="LRH63" s="265"/>
      <c r="LRI63" s="265"/>
      <c r="LRJ63" s="265"/>
      <c r="LRK63" s="265"/>
      <c r="LRL63" s="265"/>
      <c r="LRM63" s="265"/>
      <c r="LRN63" s="265"/>
      <c r="LRO63" s="265"/>
      <c r="LRP63" s="265"/>
      <c r="LRQ63" s="265"/>
      <c r="LRR63" s="265"/>
      <c r="LRS63" s="265"/>
      <c r="LRT63" s="265"/>
      <c r="LRU63" s="265"/>
      <c r="LRV63" s="265"/>
      <c r="LRW63" s="265"/>
      <c r="LRX63" s="265"/>
      <c r="LRY63" s="265"/>
      <c r="LRZ63" s="265"/>
      <c r="LSA63" s="265"/>
      <c r="LSB63" s="265"/>
      <c r="LSC63" s="265"/>
      <c r="LSD63" s="265"/>
      <c r="LSE63" s="265"/>
      <c r="LSF63" s="265"/>
      <c r="LSG63" s="265"/>
      <c r="LSH63" s="265"/>
      <c r="LSI63" s="265"/>
      <c r="LSJ63" s="265"/>
      <c r="LSK63" s="265"/>
      <c r="LSL63" s="265"/>
      <c r="LSM63" s="265"/>
      <c r="LSN63" s="265"/>
      <c r="LSO63" s="265"/>
      <c r="LSP63" s="265"/>
      <c r="LSQ63" s="265"/>
      <c r="LSR63" s="265"/>
      <c r="LSS63" s="265"/>
      <c r="LST63" s="265"/>
      <c r="LSU63" s="265"/>
      <c r="LSV63" s="265"/>
      <c r="LSW63" s="265"/>
      <c r="LSX63" s="265"/>
      <c r="LSY63" s="265"/>
      <c r="LSZ63" s="265"/>
      <c r="LTA63" s="265"/>
      <c r="LTB63" s="265"/>
      <c r="LTC63" s="265"/>
      <c r="LTD63" s="265"/>
      <c r="LTE63" s="265"/>
      <c r="LTF63" s="265"/>
      <c r="LTG63" s="265"/>
      <c r="LTH63" s="265"/>
      <c r="LTI63" s="265"/>
      <c r="LTJ63" s="265"/>
      <c r="LTK63" s="265"/>
      <c r="LTL63" s="265"/>
      <c r="LTM63" s="265"/>
      <c r="LTN63" s="265"/>
      <c r="LTO63" s="265"/>
      <c r="LTP63" s="265"/>
      <c r="LTQ63" s="265"/>
      <c r="LTR63" s="265"/>
      <c r="LTS63" s="265"/>
      <c r="LTT63" s="265"/>
      <c r="LTU63" s="265"/>
      <c r="LTV63" s="265"/>
      <c r="LTW63" s="265"/>
      <c r="LTX63" s="265"/>
      <c r="LTY63" s="265"/>
      <c r="LTZ63" s="265"/>
      <c r="LUA63" s="265"/>
      <c r="LUB63" s="265"/>
      <c r="LUC63" s="265"/>
      <c r="LUD63" s="265"/>
      <c r="LUE63" s="265"/>
      <c r="LUF63" s="265"/>
      <c r="LUG63" s="265"/>
      <c r="LUH63" s="265"/>
      <c r="LUI63" s="265"/>
      <c r="LUJ63" s="265"/>
      <c r="LUK63" s="265"/>
      <c r="LUL63" s="265"/>
      <c r="LUM63" s="265"/>
      <c r="LUN63" s="265"/>
      <c r="LUO63" s="265"/>
      <c r="LUP63" s="265"/>
      <c r="LUQ63" s="265"/>
      <c r="LUR63" s="265"/>
      <c r="LUS63" s="265"/>
      <c r="LUT63" s="265"/>
      <c r="LUU63" s="265"/>
      <c r="LUV63" s="265"/>
      <c r="LUW63" s="265"/>
      <c r="LUX63" s="265"/>
      <c r="LUY63" s="265"/>
      <c r="LUZ63" s="265"/>
      <c r="LVA63" s="265"/>
      <c r="LVB63" s="265"/>
      <c r="LVC63" s="265"/>
      <c r="LVD63" s="265"/>
      <c r="LVE63" s="265"/>
      <c r="LVF63" s="265"/>
      <c r="LVG63" s="265"/>
      <c r="LVH63" s="265"/>
      <c r="LVI63" s="265"/>
      <c r="LVJ63" s="265"/>
      <c r="LVK63" s="265"/>
      <c r="LVL63" s="265"/>
      <c r="LVM63" s="265"/>
      <c r="LVN63" s="265"/>
      <c r="LVO63" s="265"/>
      <c r="LVP63" s="265"/>
      <c r="LVQ63" s="265"/>
      <c r="LVR63" s="265"/>
      <c r="LVS63" s="265"/>
      <c r="LVT63" s="265"/>
      <c r="LVU63" s="265"/>
      <c r="LVV63" s="265"/>
      <c r="LVW63" s="265"/>
      <c r="LVX63" s="265"/>
      <c r="LVY63" s="265"/>
      <c r="LVZ63" s="265"/>
      <c r="LWA63" s="265"/>
      <c r="LWB63" s="265"/>
      <c r="LWC63" s="265"/>
      <c r="LWD63" s="265"/>
      <c r="LWE63" s="265"/>
      <c r="LWF63" s="265"/>
      <c r="LWG63" s="265"/>
      <c r="LWH63" s="265"/>
      <c r="LWI63" s="265"/>
      <c r="LWJ63" s="265"/>
      <c r="LWK63" s="265"/>
      <c r="LWL63" s="265"/>
      <c r="LWM63" s="265"/>
      <c r="LWN63" s="265"/>
      <c r="LWO63" s="265"/>
      <c r="LWP63" s="265"/>
      <c r="LWQ63" s="265"/>
      <c r="LWR63" s="265"/>
      <c r="LWS63" s="265"/>
      <c r="LWT63" s="265"/>
      <c r="LWU63" s="265"/>
      <c r="LWV63" s="265"/>
      <c r="LWW63" s="265"/>
      <c r="LWX63" s="265"/>
      <c r="LWY63" s="265"/>
      <c r="LWZ63" s="265"/>
      <c r="LXA63" s="265"/>
      <c r="LXB63" s="265"/>
      <c r="LXC63" s="265"/>
      <c r="LXD63" s="265"/>
      <c r="LXE63" s="265"/>
      <c r="LXF63" s="265"/>
      <c r="LXG63" s="265"/>
      <c r="LXH63" s="265"/>
      <c r="LXI63" s="265"/>
      <c r="LXJ63" s="265"/>
      <c r="LXK63" s="265"/>
      <c r="LXL63" s="265"/>
      <c r="LXM63" s="265"/>
      <c r="LXN63" s="265"/>
      <c r="LXO63" s="265"/>
      <c r="LXP63" s="265"/>
      <c r="LXQ63" s="265"/>
      <c r="LXR63" s="265"/>
      <c r="LXS63" s="265"/>
      <c r="LXT63" s="265"/>
      <c r="LXU63" s="265"/>
      <c r="LXV63" s="265"/>
      <c r="LXW63" s="265"/>
      <c r="LXX63" s="265"/>
      <c r="LXY63" s="265"/>
      <c r="LXZ63" s="265"/>
      <c r="LYA63" s="265"/>
      <c r="LYB63" s="265"/>
      <c r="LYC63" s="265"/>
      <c r="LYD63" s="265"/>
      <c r="LYE63" s="265"/>
      <c r="LYF63" s="265"/>
      <c r="LYG63" s="265"/>
      <c r="LYH63" s="265"/>
      <c r="LYI63" s="265"/>
      <c r="LYJ63" s="265"/>
      <c r="LYK63" s="265"/>
      <c r="LYL63" s="265"/>
      <c r="LYM63" s="265"/>
      <c r="LYN63" s="265"/>
      <c r="LYO63" s="265"/>
      <c r="LYP63" s="265"/>
      <c r="LYQ63" s="265"/>
      <c r="LYR63" s="265"/>
      <c r="LYS63" s="265"/>
      <c r="LYT63" s="265"/>
      <c r="LYU63" s="265"/>
      <c r="LYV63" s="265"/>
      <c r="LYW63" s="265"/>
      <c r="LYX63" s="265"/>
      <c r="LYY63" s="265"/>
      <c r="LYZ63" s="265"/>
      <c r="LZA63" s="265"/>
      <c r="LZB63" s="265"/>
      <c r="LZC63" s="265"/>
      <c r="LZD63" s="265"/>
      <c r="LZE63" s="265"/>
      <c r="LZF63" s="265"/>
      <c r="LZG63" s="265"/>
      <c r="LZH63" s="265"/>
      <c r="LZI63" s="265"/>
      <c r="LZJ63" s="265"/>
      <c r="LZK63" s="265"/>
      <c r="LZL63" s="265"/>
      <c r="LZM63" s="265"/>
      <c r="LZN63" s="265"/>
      <c r="LZO63" s="265"/>
      <c r="LZP63" s="265"/>
      <c r="LZQ63" s="265"/>
      <c r="LZR63" s="265"/>
      <c r="LZS63" s="265"/>
      <c r="LZT63" s="265"/>
      <c r="LZU63" s="265"/>
      <c r="LZV63" s="265"/>
      <c r="LZW63" s="265"/>
      <c r="LZX63" s="265"/>
      <c r="LZY63" s="265"/>
      <c r="LZZ63" s="265"/>
      <c r="MAA63" s="265"/>
      <c r="MAB63" s="265"/>
      <c r="MAC63" s="265"/>
      <c r="MAD63" s="265"/>
      <c r="MAE63" s="265"/>
      <c r="MAF63" s="265"/>
      <c r="MAG63" s="265"/>
      <c r="MAH63" s="265"/>
      <c r="MAI63" s="265"/>
      <c r="MAJ63" s="265"/>
      <c r="MAK63" s="265"/>
      <c r="MAL63" s="265"/>
      <c r="MAM63" s="265"/>
      <c r="MAN63" s="265"/>
      <c r="MAO63" s="265"/>
      <c r="MAP63" s="265"/>
      <c r="MAQ63" s="265"/>
      <c r="MAR63" s="265"/>
      <c r="MAS63" s="265"/>
      <c r="MAT63" s="265"/>
      <c r="MAU63" s="265"/>
      <c r="MAV63" s="265"/>
      <c r="MAW63" s="265"/>
      <c r="MAX63" s="265"/>
      <c r="MAY63" s="265"/>
      <c r="MAZ63" s="265"/>
      <c r="MBA63" s="265"/>
      <c r="MBB63" s="265"/>
      <c r="MBC63" s="265"/>
      <c r="MBD63" s="265"/>
      <c r="MBE63" s="265"/>
      <c r="MBF63" s="265"/>
      <c r="MBG63" s="265"/>
      <c r="MBH63" s="265"/>
      <c r="MBI63" s="265"/>
      <c r="MBJ63" s="265"/>
      <c r="MBK63" s="265"/>
      <c r="MBL63" s="265"/>
      <c r="MBM63" s="265"/>
      <c r="MBN63" s="265"/>
      <c r="MBO63" s="265"/>
      <c r="MBP63" s="265"/>
      <c r="MBQ63" s="265"/>
      <c r="MBR63" s="265"/>
      <c r="MBS63" s="265"/>
      <c r="MBT63" s="265"/>
      <c r="MBU63" s="265"/>
      <c r="MBV63" s="265"/>
      <c r="MBW63" s="265"/>
      <c r="MBX63" s="265"/>
      <c r="MBY63" s="265"/>
      <c r="MBZ63" s="265"/>
      <c r="MCA63" s="265"/>
      <c r="MCB63" s="265"/>
      <c r="MCC63" s="265"/>
      <c r="MCD63" s="265"/>
      <c r="MCE63" s="265"/>
      <c r="MCF63" s="265"/>
      <c r="MCG63" s="265"/>
      <c r="MCH63" s="265"/>
      <c r="MCI63" s="265"/>
      <c r="MCJ63" s="265"/>
      <c r="MCK63" s="265"/>
      <c r="MCL63" s="265"/>
      <c r="MCM63" s="265"/>
      <c r="MCN63" s="265"/>
      <c r="MCO63" s="265"/>
      <c r="MCP63" s="265"/>
      <c r="MCQ63" s="265"/>
      <c r="MCR63" s="265"/>
      <c r="MCS63" s="265"/>
      <c r="MCT63" s="265"/>
      <c r="MCU63" s="265"/>
      <c r="MCV63" s="265"/>
      <c r="MCW63" s="265"/>
      <c r="MCX63" s="265"/>
      <c r="MCY63" s="265"/>
      <c r="MCZ63" s="265"/>
      <c r="MDA63" s="265"/>
      <c r="MDB63" s="265"/>
      <c r="MDC63" s="265"/>
      <c r="MDD63" s="265"/>
      <c r="MDE63" s="265"/>
      <c r="MDF63" s="265"/>
      <c r="MDG63" s="265"/>
      <c r="MDH63" s="265"/>
      <c r="MDI63" s="265"/>
      <c r="MDJ63" s="265"/>
      <c r="MDK63" s="265"/>
      <c r="MDL63" s="265"/>
      <c r="MDM63" s="265"/>
      <c r="MDN63" s="265"/>
      <c r="MDO63" s="265"/>
      <c r="MDP63" s="265"/>
      <c r="MDQ63" s="265"/>
      <c r="MDR63" s="265"/>
      <c r="MDS63" s="265"/>
      <c r="MDT63" s="265"/>
      <c r="MDU63" s="265"/>
      <c r="MDV63" s="265"/>
      <c r="MDW63" s="265"/>
      <c r="MDX63" s="265"/>
      <c r="MDY63" s="265"/>
      <c r="MDZ63" s="265"/>
      <c r="MEA63" s="265"/>
      <c r="MEB63" s="265"/>
      <c r="MEC63" s="265"/>
      <c r="MED63" s="265"/>
      <c r="MEE63" s="265"/>
      <c r="MEF63" s="265"/>
      <c r="MEG63" s="265"/>
      <c r="MEH63" s="265"/>
      <c r="MEI63" s="265"/>
      <c r="MEJ63" s="265"/>
      <c r="MEK63" s="265"/>
      <c r="MEL63" s="265"/>
      <c r="MEM63" s="265"/>
      <c r="MEN63" s="265"/>
      <c r="MEO63" s="265"/>
      <c r="MEP63" s="265"/>
      <c r="MEQ63" s="265"/>
      <c r="MER63" s="265"/>
      <c r="MES63" s="265"/>
      <c r="MET63" s="265"/>
      <c r="MEU63" s="265"/>
      <c r="MEV63" s="265"/>
      <c r="MEW63" s="265"/>
      <c r="MEX63" s="265"/>
      <c r="MEY63" s="265"/>
      <c r="MEZ63" s="265"/>
      <c r="MFA63" s="265"/>
      <c r="MFB63" s="265"/>
      <c r="MFC63" s="265"/>
      <c r="MFD63" s="265"/>
      <c r="MFE63" s="265"/>
      <c r="MFF63" s="265"/>
      <c r="MFG63" s="265"/>
      <c r="MFH63" s="265"/>
      <c r="MFI63" s="265"/>
      <c r="MFJ63" s="265"/>
      <c r="MFK63" s="265"/>
      <c r="MFL63" s="265"/>
      <c r="MFM63" s="265"/>
      <c r="MFN63" s="265"/>
      <c r="MFO63" s="265"/>
      <c r="MFP63" s="265"/>
      <c r="MFQ63" s="265"/>
      <c r="MFR63" s="265"/>
      <c r="MFS63" s="265"/>
      <c r="MFT63" s="265"/>
      <c r="MFU63" s="265"/>
      <c r="MFV63" s="265"/>
      <c r="MFW63" s="265"/>
      <c r="MFX63" s="265"/>
      <c r="MFY63" s="265"/>
      <c r="MFZ63" s="265"/>
      <c r="MGA63" s="265"/>
      <c r="MGB63" s="265"/>
      <c r="MGC63" s="265"/>
      <c r="MGD63" s="265"/>
      <c r="MGE63" s="265"/>
      <c r="MGF63" s="265"/>
      <c r="MGG63" s="265"/>
      <c r="MGH63" s="265"/>
      <c r="MGI63" s="265"/>
      <c r="MGJ63" s="265"/>
      <c r="MGK63" s="265"/>
      <c r="MGL63" s="265"/>
      <c r="MGM63" s="265"/>
      <c r="MGN63" s="265"/>
      <c r="MGO63" s="265"/>
      <c r="MGP63" s="265"/>
      <c r="MGQ63" s="265"/>
      <c r="MGR63" s="265"/>
      <c r="MGS63" s="265"/>
      <c r="MGT63" s="265"/>
      <c r="MGU63" s="265"/>
      <c r="MGV63" s="265"/>
      <c r="MGW63" s="265"/>
      <c r="MGX63" s="265"/>
      <c r="MGY63" s="265"/>
      <c r="MGZ63" s="265"/>
      <c r="MHA63" s="265"/>
      <c r="MHB63" s="265"/>
      <c r="MHC63" s="265"/>
      <c r="MHD63" s="265"/>
      <c r="MHE63" s="265"/>
      <c r="MHF63" s="265"/>
      <c r="MHG63" s="265"/>
      <c r="MHH63" s="265"/>
      <c r="MHI63" s="265"/>
      <c r="MHJ63" s="265"/>
      <c r="MHK63" s="265"/>
      <c r="MHL63" s="265"/>
      <c r="MHM63" s="265"/>
      <c r="MHN63" s="265"/>
      <c r="MHO63" s="265"/>
      <c r="MHP63" s="265"/>
      <c r="MHQ63" s="265"/>
      <c r="MHR63" s="265"/>
      <c r="MHS63" s="265"/>
      <c r="MHT63" s="265"/>
      <c r="MHU63" s="265"/>
      <c r="MHV63" s="265"/>
      <c r="MHW63" s="265"/>
      <c r="MHX63" s="265"/>
      <c r="MHY63" s="265"/>
      <c r="MHZ63" s="265"/>
      <c r="MIA63" s="265"/>
      <c r="MIB63" s="265"/>
      <c r="MIC63" s="265"/>
      <c r="MID63" s="265"/>
      <c r="MIE63" s="265"/>
      <c r="MIF63" s="265"/>
      <c r="MIG63" s="265"/>
      <c r="MIH63" s="265"/>
      <c r="MII63" s="265"/>
      <c r="MIJ63" s="265"/>
      <c r="MIK63" s="265"/>
      <c r="MIL63" s="265"/>
      <c r="MIM63" s="265"/>
      <c r="MIN63" s="265"/>
      <c r="MIO63" s="265"/>
      <c r="MIP63" s="265"/>
      <c r="MIQ63" s="265"/>
      <c r="MIR63" s="265"/>
      <c r="MIS63" s="265"/>
      <c r="MIT63" s="265"/>
      <c r="MIU63" s="265"/>
      <c r="MIV63" s="265"/>
      <c r="MIW63" s="265"/>
      <c r="MIX63" s="265"/>
      <c r="MIY63" s="265"/>
      <c r="MIZ63" s="265"/>
      <c r="MJA63" s="265"/>
      <c r="MJB63" s="265"/>
      <c r="MJC63" s="265"/>
      <c r="MJD63" s="265"/>
      <c r="MJE63" s="265"/>
      <c r="MJF63" s="265"/>
      <c r="MJG63" s="265"/>
      <c r="MJH63" s="265"/>
      <c r="MJI63" s="265"/>
      <c r="MJJ63" s="265"/>
      <c r="MJK63" s="265"/>
      <c r="MJL63" s="265"/>
      <c r="MJM63" s="265"/>
      <c r="MJN63" s="265"/>
      <c r="MJO63" s="265"/>
      <c r="MJP63" s="265"/>
      <c r="MJQ63" s="265"/>
      <c r="MJR63" s="265"/>
      <c r="MJS63" s="265"/>
      <c r="MJT63" s="265"/>
      <c r="MJU63" s="265"/>
      <c r="MJV63" s="265"/>
      <c r="MJW63" s="265"/>
      <c r="MJX63" s="265"/>
      <c r="MJY63" s="265"/>
      <c r="MJZ63" s="265"/>
      <c r="MKA63" s="265"/>
      <c r="MKB63" s="265"/>
      <c r="MKC63" s="265"/>
      <c r="MKD63" s="265"/>
      <c r="MKE63" s="265"/>
      <c r="MKF63" s="265"/>
      <c r="MKG63" s="265"/>
      <c r="MKH63" s="265"/>
      <c r="MKI63" s="265"/>
      <c r="MKJ63" s="265"/>
      <c r="MKK63" s="265"/>
      <c r="MKL63" s="265"/>
      <c r="MKM63" s="265"/>
      <c r="MKN63" s="265"/>
      <c r="MKO63" s="265"/>
      <c r="MKP63" s="265"/>
      <c r="MKQ63" s="265"/>
      <c r="MKR63" s="265"/>
      <c r="MKS63" s="265"/>
      <c r="MKT63" s="265"/>
      <c r="MKU63" s="265"/>
      <c r="MKV63" s="265"/>
      <c r="MKW63" s="265"/>
      <c r="MKX63" s="265"/>
      <c r="MKY63" s="265"/>
      <c r="MKZ63" s="265"/>
      <c r="MLA63" s="265"/>
      <c r="MLB63" s="265"/>
      <c r="MLC63" s="265"/>
      <c r="MLD63" s="265"/>
      <c r="MLE63" s="265"/>
      <c r="MLF63" s="265"/>
      <c r="MLG63" s="265"/>
      <c r="MLH63" s="265"/>
      <c r="MLI63" s="265"/>
      <c r="MLJ63" s="265"/>
      <c r="MLK63" s="265"/>
      <c r="MLL63" s="265"/>
      <c r="MLM63" s="265"/>
      <c r="MLN63" s="265"/>
      <c r="MLO63" s="265"/>
      <c r="MLP63" s="265"/>
      <c r="MLQ63" s="265"/>
      <c r="MLR63" s="265"/>
      <c r="MLS63" s="265"/>
      <c r="MLT63" s="265"/>
      <c r="MLU63" s="265"/>
      <c r="MLV63" s="265"/>
      <c r="MLW63" s="265"/>
      <c r="MLX63" s="265"/>
      <c r="MLY63" s="265"/>
      <c r="MLZ63" s="265"/>
      <c r="MMA63" s="265"/>
      <c r="MMB63" s="265"/>
      <c r="MMC63" s="265"/>
      <c r="MMD63" s="265"/>
      <c r="MME63" s="265"/>
      <c r="MMF63" s="265"/>
      <c r="MMG63" s="265"/>
      <c r="MMH63" s="265"/>
      <c r="MMI63" s="265"/>
      <c r="MMJ63" s="265"/>
      <c r="MMK63" s="265"/>
      <c r="MML63" s="265"/>
      <c r="MMM63" s="265"/>
      <c r="MMN63" s="265"/>
      <c r="MMO63" s="265"/>
      <c r="MMP63" s="265"/>
      <c r="MMQ63" s="265"/>
      <c r="MMR63" s="265"/>
      <c r="MMS63" s="265"/>
      <c r="MMT63" s="265"/>
      <c r="MMU63" s="265"/>
      <c r="MMV63" s="265"/>
      <c r="MMW63" s="265"/>
      <c r="MMX63" s="265"/>
      <c r="MMY63" s="265"/>
      <c r="MMZ63" s="265"/>
      <c r="MNA63" s="265"/>
      <c r="MNB63" s="265"/>
      <c r="MNC63" s="265"/>
      <c r="MND63" s="265"/>
      <c r="MNE63" s="265"/>
      <c r="MNF63" s="265"/>
      <c r="MNG63" s="265"/>
      <c r="MNH63" s="265"/>
      <c r="MNI63" s="265"/>
      <c r="MNJ63" s="265"/>
      <c r="MNK63" s="265"/>
      <c r="MNL63" s="265"/>
      <c r="MNM63" s="265"/>
      <c r="MNN63" s="265"/>
      <c r="MNO63" s="265"/>
      <c r="MNP63" s="265"/>
      <c r="MNQ63" s="265"/>
      <c r="MNR63" s="265"/>
      <c r="MNS63" s="265"/>
      <c r="MNT63" s="265"/>
      <c r="MNU63" s="265"/>
      <c r="MNV63" s="265"/>
      <c r="MNW63" s="265"/>
      <c r="MNX63" s="265"/>
      <c r="MNY63" s="265"/>
      <c r="MNZ63" s="265"/>
      <c r="MOA63" s="265"/>
      <c r="MOB63" s="265"/>
      <c r="MOC63" s="265"/>
      <c r="MOD63" s="265"/>
      <c r="MOE63" s="265"/>
      <c r="MOF63" s="265"/>
      <c r="MOG63" s="265"/>
      <c r="MOH63" s="265"/>
      <c r="MOI63" s="265"/>
      <c r="MOJ63" s="265"/>
      <c r="MOK63" s="265"/>
      <c r="MOL63" s="265"/>
      <c r="MOM63" s="265"/>
      <c r="MON63" s="265"/>
      <c r="MOO63" s="265"/>
      <c r="MOP63" s="265"/>
      <c r="MOQ63" s="265"/>
      <c r="MOR63" s="265"/>
      <c r="MOS63" s="265"/>
      <c r="MOT63" s="265"/>
      <c r="MOU63" s="265"/>
      <c r="MOV63" s="265"/>
      <c r="MOW63" s="265"/>
      <c r="MOX63" s="265"/>
      <c r="MOY63" s="265"/>
      <c r="MOZ63" s="265"/>
      <c r="MPA63" s="265"/>
      <c r="MPB63" s="265"/>
      <c r="MPC63" s="265"/>
      <c r="MPD63" s="265"/>
      <c r="MPE63" s="265"/>
      <c r="MPF63" s="265"/>
      <c r="MPG63" s="265"/>
      <c r="MPH63" s="265"/>
      <c r="MPI63" s="265"/>
      <c r="MPJ63" s="265"/>
      <c r="MPK63" s="265"/>
      <c r="MPL63" s="265"/>
      <c r="MPM63" s="265"/>
      <c r="MPN63" s="265"/>
      <c r="MPO63" s="265"/>
      <c r="MPP63" s="265"/>
      <c r="MPQ63" s="265"/>
      <c r="MPR63" s="265"/>
      <c r="MPS63" s="265"/>
      <c r="MPT63" s="265"/>
      <c r="MPU63" s="265"/>
      <c r="MPV63" s="265"/>
      <c r="MPW63" s="265"/>
      <c r="MPX63" s="265"/>
      <c r="MPY63" s="265"/>
      <c r="MPZ63" s="265"/>
      <c r="MQA63" s="265"/>
      <c r="MQB63" s="265"/>
      <c r="MQC63" s="265"/>
      <c r="MQD63" s="265"/>
      <c r="MQE63" s="265"/>
      <c r="MQF63" s="265"/>
      <c r="MQG63" s="265"/>
      <c r="MQH63" s="265"/>
      <c r="MQI63" s="265"/>
      <c r="MQJ63" s="265"/>
      <c r="MQK63" s="265"/>
      <c r="MQL63" s="265"/>
      <c r="MQM63" s="265"/>
      <c r="MQN63" s="265"/>
      <c r="MQO63" s="265"/>
      <c r="MQP63" s="265"/>
      <c r="MQQ63" s="265"/>
      <c r="MQR63" s="265"/>
      <c r="MQS63" s="265"/>
      <c r="MQT63" s="265"/>
      <c r="MQU63" s="265"/>
      <c r="MQV63" s="265"/>
      <c r="MQW63" s="265"/>
      <c r="MQX63" s="265"/>
      <c r="MQY63" s="265"/>
      <c r="MQZ63" s="265"/>
      <c r="MRA63" s="265"/>
      <c r="MRB63" s="265"/>
      <c r="MRC63" s="265"/>
      <c r="MRD63" s="265"/>
      <c r="MRE63" s="265"/>
      <c r="MRF63" s="265"/>
      <c r="MRG63" s="265"/>
      <c r="MRH63" s="265"/>
      <c r="MRI63" s="265"/>
      <c r="MRJ63" s="265"/>
      <c r="MRK63" s="265"/>
      <c r="MRL63" s="265"/>
      <c r="MRM63" s="265"/>
      <c r="MRN63" s="265"/>
      <c r="MRO63" s="265"/>
      <c r="MRP63" s="265"/>
      <c r="MRQ63" s="265"/>
      <c r="MRR63" s="265"/>
      <c r="MRS63" s="265"/>
      <c r="MRT63" s="265"/>
      <c r="MRU63" s="265"/>
      <c r="MRV63" s="265"/>
      <c r="MRW63" s="265"/>
      <c r="MRX63" s="265"/>
      <c r="MRY63" s="265"/>
      <c r="MRZ63" s="265"/>
      <c r="MSA63" s="265"/>
      <c r="MSB63" s="265"/>
      <c r="MSC63" s="265"/>
      <c r="MSD63" s="265"/>
      <c r="MSE63" s="265"/>
      <c r="MSF63" s="265"/>
      <c r="MSG63" s="265"/>
      <c r="MSH63" s="265"/>
      <c r="MSI63" s="265"/>
      <c r="MSJ63" s="265"/>
      <c r="MSK63" s="265"/>
      <c r="MSL63" s="265"/>
      <c r="MSM63" s="265"/>
      <c r="MSN63" s="265"/>
      <c r="MSO63" s="265"/>
      <c r="MSP63" s="265"/>
      <c r="MSQ63" s="265"/>
      <c r="MSR63" s="265"/>
      <c r="MSS63" s="265"/>
      <c r="MST63" s="265"/>
      <c r="MSU63" s="265"/>
      <c r="MSV63" s="265"/>
      <c r="MSW63" s="265"/>
      <c r="MSX63" s="265"/>
      <c r="MSY63" s="265"/>
      <c r="MSZ63" s="265"/>
      <c r="MTA63" s="265"/>
      <c r="MTB63" s="265"/>
      <c r="MTC63" s="265"/>
      <c r="MTD63" s="265"/>
      <c r="MTE63" s="265"/>
      <c r="MTF63" s="265"/>
      <c r="MTG63" s="265"/>
      <c r="MTH63" s="265"/>
      <c r="MTI63" s="265"/>
      <c r="MTJ63" s="265"/>
      <c r="MTK63" s="265"/>
      <c r="MTL63" s="265"/>
      <c r="MTM63" s="265"/>
      <c r="MTN63" s="265"/>
      <c r="MTO63" s="265"/>
      <c r="MTP63" s="265"/>
      <c r="MTQ63" s="265"/>
      <c r="MTR63" s="265"/>
      <c r="MTS63" s="265"/>
      <c r="MTT63" s="265"/>
      <c r="MTU63" s="265"/>
      <c r="MTV63" s="265"/>
      <c r="MTW63" s="265"/>
      <c r="MTX63" s="265"/>
      <c r="MTY63" s="265"/>
      <c r="MTZ63" s="265"/>
      <c r="MUA63" s="265"/>
      <c r="MUB63" s="265"/>
      <c r="MUC63" s="265"/>
      <c r="MUD63" s="265"/>
      <c r="MUE63" s="265"/>
      <c r="MUF63" s="265"/>
      <c r="MUG63" s="265"/>
      <c r="MUH63" s="265"/>
      <c r="MUI63" s="265"/>
      <c r="MUJ63" s="265"/>
      <c r="MUK63" s="265"/>
      <c r="MUL63" s="265"/>
      <c r="MUM63" s="265"/>
      <c r="MUN63" s="265"/>
      <c r="MUO63" s="265"/>
      <c r="MUP63" s="265"/>
      <c r="MUQ63" s="265"/>
      <c r="MUR63" s="265"/>
      <c r="MUS63" s="265"/>
      <c r="MUT63" s="265"/>
      <c r="MUU63" s="265"/>
      <c r="MUV63" s="265"/>
      <c r="MUW63" s="265"/>
      <c r="MUX63" s="265"/>
      <c r="MUY63" s="265"/>
      <c r="MUZ63" s="265"/>
      <c r="MVA63" s="265"/>
      <c r="MVB63" s="265"/>
      <c r="MVC63" s="265"/>
      <c r="MVD63" s="265"/>
      <c r="MVE63" s="265"/>
      <c r="MVF63" s="265"/>
      <c r="MVG63" s="265"/>
      <c r="MVH63" s="265"/>
      <c r="MVI63" s="265"/>
      <c r="MVJ63" s="265"/>
      <c r="MVK63" s="265"/>
      <c r="MVL63" s="265"/>
      <c r="MVM63" s="265"/>
      <c r="MVN63" s="265"/>
      <c r="MVO63" s="265"/>
      <c r="MVP63" s="265"/>
      <c r="MVQ63" s="265"/>
      <c r="MVR63" s="265"/>
      <c r="MVS63" s="265"/>
      <c r="MVT63" s="265"/>
      <c r="MVU63" s="265"/>
      <c r="MVV63" s="265"/>
      <c r="MVW63" s="265"/>
      <c r="MVX63" s="265"/>
      <c r="MVY63" s="265"/>
      <c r="MVZ63" s="265"/>
      <c r="MWA63" s="265"/>
      <c r="MWB63" s="265"/>
      <c r="MWC63" s="265"/>
      <c r="MWD63" s="265"/>
      <c r="MWE63" s="265"/>
      <c r="MWF63" s="265"/>
      <c r="MWG63" s="265"/>
      <c r="MWH63" s="265"/>
      <c r="MWI63" s="265"/>
      <c r="MWJ63" s="265"/>
      <c r="MWK63" s="265"/>
      <c r="MWL63" s="265"/>
      <c r="MWM63" s="265"/>
      <c r="MWN63" s="265"/>
      <c r="MWO63" s="265"/>
      <c r="MWP63" s="265"/>
      <c r="MWQ63" s="265"/>
      <c r="MWR63" s="265"/>
      <c r="MWS63" s="265"/>
      <c r="MWT63" s="265"/>
      <c r="MWU63" s="265"/>
      <c r="MWV63" s="265"/>
      <c r="MWW63" s="265"/>
      <c r="MWX63" s="265"/>
      <c r="MWY63" s="265"/>
      <c r="MWZ63" s="265"/>
      <c r="MXA63" s="265"/>
      <c r="MXB63" s="265"/>
      <c r="MXC63" s="265"/>
      <c r="MXD63" s="265"/>
      <c r="MXE63" s="265"/>
      <c r="MXF63" s="265"/>
      <c r="MXG63" s="265"/>
      <c r="MXH63" s="265"/>
      <c r="MXI63" s="265"/>
      <c r="MXJ63" s="265"/>
      <c r="MXK63" s="265"/>
      <c r="MXL63" s="265"/>
      <c r="MXM63" s="265"/>
      <c r="MXN63" s="265"/>
      <c r="MXO63" s="265"/>
      <c r="MXP63" s="265"/>
      <c r="MXQ63" s="265"/>
      <c r="MXR63" s="265"/>
      <c r="MXS63" s="265"/>
      <c r="MXT63" s="265"/>
      <c r="MXU63" s="265"/>
      <c r="MXV63" s="265"/>
      <c r="MXW63" s="265"/>
      <c r="MXX63" s="265"/>
      <c r="MXY63" s="265"/>
      <c r="MXZ63" s="265"/>
      <c r="MYA63" s="265"/>
      <c r="MYB63" s="265"/>
      <c r="MYC63" s="265"/>
      <c r="MYD63" s="265"/>
      <c r="MYE63" s="265"/>
      <c r="MYF63" s="265"/>
      <c r="MYG63" s="265"/>
      <c r="MYH63" s="265"/>
      <c r="MYI63" s="265"/>
      <c r="MYJ63" s="265"/>
      <c r="MYK63" s="265"/>
      <c r="MYL63" s="265"/>
      <c r="MYM63" s="265"/>
      <c r="MYN63" s="265"/>
      <c r="MYO63" s="265"/>
      <c r="MYP63" s="265"/>
      <c r="MYQ63" s="265"/>
      <c r="MYR63" s="265"/>
      <c r="MYS63" s="265"/>
      <c r="MYT63" s="265"/>
      <c r="MYU63" s="265"/>
      <c r="MYV63" s="265"/>
      <c r="MYW63" s="265"/>
      <c r="MYX63" s="265"/>
      <c r="MYY63" s="265"/>
      <c r="MYZ63" s="265"/>
      <c r="MZA63" s="265"/>
      <c r="MZB63" s="265"/>
      <c r="MZC63" s="265"/>
      <c r="MZD63" s="265"/>
      <c r="MZE63" s="265"/>
      <c r="MZF63" s="265"/>
      <c r="MZG63" s="265"/>
      <c r="MZH63" s="265"/>
      <c r="MZI63" s="265"/>
      <c r="MZJ63" s="265"/>
      <c r="MZK63" s="265"/>
      <c r="MZL63" s="265"/>
      <c r="MZM63" s="265"/>
      <c r="MZN63" s="265"/>
      <c r="MZO63" s="265"/>
      <c r="MZP63" s="265"/>
      <c r="MZQ63" s="265"/>
      <c r="MZR63" s="265"/>
      <c r="MZS63" s="265"/>
      <c r="MZT63" s="265"/>
      <c r="MZU63" s="265"/>
      <c r="MZV63" s="265"/>
      <c r="MZW63" s="265"/>
      <c r="MZX63" s="265"/>
      <c r="MZY63" s="265"/>
      <c r="MZZ63" s="265"/>
      <c r="NAA63" s="265"/>
      <c r="NAB63" s="265"/>
      <c r="NAC63" s="265"/>
      <c r="NAD63" s="265"/>
      <c r="NAE63" s="265"/>
      <c r="NAF63" s="265"/>
      <c r="NAG63" s="265"/>
      <c r="NAH63" s="265"/>
      <c r="NAI63" s="265"/>
      <c r="NAJ63" s="265"/>
      <c r="NAK63" s="265"/>
      <c r="NAL63" s="265"/>
      <c r="NAM63" s="265"/>
      <c r="NAN63" s="265"/>
      <c r="NAO63" s="265"/>
      <c r="NAP63" s="265"/>
      <c r="NAQ63" s="265"/>
      <c r="NAR63" s="265"/>
      <c r="NAS63" s="265"/>
      <c r="NAT63" s="265"/>
      <c r="NAU63" s="265"/>
      <c r="NAV63" s="265"/>
      <c r="NAW63" s="265"/>
      <c r="NAX63" s="265"/>
      <c r="NAY63" s="265"/>
      <c r="NAZ63" s="265"/>
      <c r="NBA63" s="265"/>
      <c r="NBB63" s="265"/>
      <c r="NBC63" s="265"/>
      <c r="NBD63" s="265"/>
      <c r="NBE63" s="265"/>
      <c r="NBF63" s="265"/>
      <c r="NBG63" s="265"/>
      <c r="NBH63" s="265"/>
      <c r="NBI63" s="265"/>
      <c r="NBJ63" s="265"/>
      <c r="NBK63" s="265"/>
      <c r="NBL63" s="265"/>
      <c r="NBM63" s="265"/>
      <c r="NBN63" s="265"/>
      <c r="NBO63" s="265"/>
      <c r="NBP63" s="265"/>
      <c r="NBQ63" s="265"/>
      <c r="NBR63" s="265"/>
      <c r="NBS63" s="265"/>
      <c r="NBT63" s="265"/>
      <c r="NBU63" s="265"/>
      <c r="NBV63" s="265"/>
      <c r="NBW63" s="265"/>
      <c r="NBX63" s="265"/>
      <c r="NBY63" s="265"/>
      <c r="NBZ63" s="265"/>
      <c r="NCA63" s="265"/>
      <c r="NCB63" s="265"/>
      <c r="NCC63" s="265"/>
      <c r="NCD63" s="265"/>
      <c r="NCE63" s="265"/>
      <c r="NCF63" s="265"/>
      <c r="NCG63" s="265"/>
      <c r="NCH63" s="265"/>
      <c r="NCI63" s="265"/>
      <c r="NCJ63" s="265"/>
      <c r="NCK63" s="265"/>
      <c r="NCL63" s="265"/>
      <c r="NCM63" s="265"/>
      <c r="NCN63" s="265"/>
      <c r="NCO63" s="265"/>
      <c r="NCP63" s="265"/>
      <c r="NCQ63" s="265"/>
      <c r="NCR63" s="265"/>
      <c r="NCS63" s="265"/>
      <c r="NCT63" s="265"/>
      <c r="NCU63" s="265"/>
      <c r="NCV63" s="265"/>
      <c r="NCW63" s="265"/>
      <c r="NCX63" s="265"/>
      <c r="NCY63" s="265"/>
      <c r="NCZ63" s="265"/>
      <c r="NDA63" s="265"/>
      <c r="NDB63" s="265"/>
      <c r="NDC63" s="265"/>
      <c r="NDD63" s="265"/>
      <c r="NDE63" s="265"/>
      <c r="NDF63" s="265"/>
      <c r="NDG63" s="265"/>
      <c r="NDH63" s="265"/>
      <c r="NDI63" s="265"/>
      <c r="NDJ63" s="265"/>
      <c r="NDK63" s="265"/>
      <c r="NDL63" s="265"/>
      <c r="NDM63" s="265"/>
      <c r="NDN63" s="265"/>
      <c r="NDO63" s="265"/>
      <c r="NDP63" s="265"/>
      <c r="NDQ63" s="265"/>
      <c r="NDR63" s="265"/>
      <c r="NDS63" s="265"/>
      <c r="NDT63" s="265"/>
      <c r="NDU63" s="265"/>
      <c r="NDV63" s="265"/>
      <c r="NDW63" s="265"/>
      <c r="NDX63" s="265"/>
      <c r="NDY63" s="265"/>
      <c r="NDZ63" s="265"/>
      <c r="NEA63" s="265"/>
      <c r="NEB63" s="265"/>
      <c r="NEC63" s="265"/>
      <c r="NED63" s="265"/>
      <c r="NEE63" s="265"/>
      <c r="NEF63" s="265"/>
      <c r="NEG63" s="265"/>
      <c r="NEH63" s="265"/>
      <c r="NEI63" s="265"/>
      <c r="NEJ63" s="265"/>
      <c r="NEK63" s="265"/>
      <c r="NEL63" s="265"/>
      <c r="NEM63" s="265"/>
      <c r="NEN63" s="265"/>
      <c r="NEO63" s="265"/>
      <c r="NEP63" s="265"/>
      <c r="NEQ63" s="265"/>
      <c r="NER63" s="265"/>
      <c r="NES63" s="265"/>
      <c r="NET63" s="265"/>
      <c r="NEU63" s="265"/>
      <c r="NEV63" s="265"/>
      <c r="NEW63" s="265"/>
      <c r="NEX63" s="265"/>
      <c r="NEY63" s="265"/>
      <c r="NEZ63" s="265"/>
      <c r="NFA63" s="265"/>
      <c r="NFB63" s="265"/>
      <c r="NFC63" s="265"/>
      <c r="NFD63" s="265"/>
      <c r="NFE63" s="265"/>
      <c r="NFF63" s="265"/>
      <c r="NFG63" s="265"/>
      <c r="NFH63" s="265"/>
      <c r="NFI63" s="265"/>
      <c r="NFJ63" s="265"/>
      <c r="NFK63" s="265"/>
      <c r="NFL63" s="265"/>
      <c r="NFM63" s="265"/>
      <c r="NFN63" s="265"/>
      <c r="NFO63" s="265"/>
      <c r="NFP63" s="265"/>
      <c r="NFQ63" s="265"/>
      <c r="NFR63" s="265"/>
      <c r="NFS63" s="265"/>
      <c r="NFT63" s="265"/>
      <c r="NFU63" s="265"/>
      <c r="NFV63" s="265"/>
      <c r="NFW63" s="265"/>
      <c r="NFX63" s="265"/>
      <c r="NFY63" s="265"/>
      <c r="NFZ63" s="265"/>
      <c r="NGA63" s="265"/>
      <c r="NGB63" s="265"/>
      <c r="NGC63" s="265"/>
      <c r="NGD63" s="265"/>
      <c r="NGE63" s="265"/>
      <c r="NGF63" s="265"/>
      <c r="NGG63" s="265"/>
      <c r="NGH63" s="265"/>
      <c r="NGI63" s="265"/>
      <c r="NGJ63" s="265"/>
      <c r="NGK63" s="265"/>
      <c r="NGL63" s="265"/>
      <c r="NGM63" s="265"/>
      <c r="NGN63" s="265"/>
      <c r="NGO63" s="265"/>
      <c r="NGP63" s="265"/>
      <c r="NGQ63" s="265"/>
      <c r="NGR63" s="265"/>
      <c r="NGS63" s="265"/>
      <c r="NGT63" s="265"/>
      <c r="NGU63" s="265"/>
      <c r="NGV63" s="265"/>
      <c r="NGW63" s="265"/>
      <c r="NGX63" s="265"/>
      <c r="NGY63" s="265"/>
      <c r="NGZ63" s="265"/>
      <c r="NHA63" s="265"/>
      <c r="NHB63" s="265"/>
      <c r="NHC63" s="265"/>
      <c r="NHD63" s="265"/>
      <c r="NHE63" s="265"/>
      <c r="NHF63" s="265"/>
      <c r="NHG63" s="265"/>
      <c r="NHH63" s="265"/>
      <c r="NHI63" s="265"/>
      <c r="NHJ63" s="265"/>
      <c r="NHK63" s="265"/>
      <c r="NHL63" s="265"/>
      <c r="NHM63" s="265"/>
      <c r="NHN63" s="265"/>
      <c r="NHO63" s="265"/>
      <c r="NHP63" s="265"/>
      <c r="NHQ63" s="265"/>
      <c r="NHR63" s="265"/>
      <c r="NHS63" s="265"/>
      <c r="NHT63" s="265"/>
      <c r="NHU63" s="265"/>
      <c r="NHV63" s="265"/>
      <c r="NHW63" s="265"/>
      <c r="NHX63" s="265"/>
      <c r="NHY63" s="265"/>
      <c r="NHZ63" s="265"/>
      <c r="NIA63" s="265"/>
      <c r="NIB63" s="265"/>
      <c r="NIC63" s="265"/>
      <c r="NID63" s="265"/>
      <c r="NIE63" s="265"/>
      <c r="NIF63" s="265"/>
      <c r="NIG63" s="265"/>
      <c r="NIH63" s="265"/>
      <c r="NII63" s="265"/>
      <c r="NIJ63" s="265"/>
      <c r="NIK63" s="265"/>
      <c r="NIL63" s="265"/>
      <c r="NIM63" s="265"/>
      <c r="NIN63" s="265"/>
      <c r="NIO63" s="265"/>
      <c r="NIP63" s="265"/>
      <c r="NIQ63" s="265"/>
      <c r="NIR63" s="265"/>
      <c r="NIS63" s="265"/>
      <c r="NIT63" s="265"/>
      <c r="NIU63" s="265"/>
      <c r="NIV63" s="265"/>
      <c r="NIW63" s="265"/>
      <c r="NIX63" s="265"/>
      <c r="NIY63" s="265"/>
      <c r="NIZ63" s="265"/>
      <c r="NJA63" s="265"/>
      <c r="NJB63" s="265"/>
      <c r="NJC63" s="265"/>
      <c r="NJD63" s="265"/>
      <c r="NJE63" s="265"/>
      <c r="NJF63" s="265"/>
      <c r="NJG63" s="265"/>
      <c r="NJH63" s="265"/>
      <c r="NJI63" s="265"/>
      <c r="NJJ63" s="265"/>
      <c r="NJK63" s="265"/>
      <c r="NJL63" s="265"/>
      <c r="NJM63" s="265"/>
      <c r="NJN63" s="265"/>
      <c r="NJO63" s="265"/>
      <c r="NJP63" s="265"/>
      <c r="NJQ63" s="265"/>
      <c r="NJR63" s="265"/>
      <c r="NJS63" s="265"/>
      <c r="NJT63" s="265"/>
      <c r="NJU63" s="265"/>
      <c r="NJV63" s="265"/>
      <c r="NJW63" s="265"/>
      <c r="NJX63" s="265"/>
      <c r="NJY63" s="265"/>
      <c r="NJZ63" s="265"/>
      <c r="NKA63" s="265"/>
      <c r="NKB63" s="265"/>
      <c r="NKC63" s="265"/>
      <c r="NKD63" s="265"/>
      <c r="NKE63" s="265"/>
      <c r="NKF63" s="265"/>
      <c r="NKG63" s="265"/>
      <c r="NKH63" s="265"/>
      <c r="NKI63" s="265"/>
      <c r="NKJ63" s="265"/>
      <c r="NKK63" s="265"/>
      <c r="NKL63" s="265"/>
      <c r="NKM63" s="265"/>
      <c r="NKN63" s="265"/>
      <c r="NKO63" s="265"/>
      <c r="NKP63" s="265"/>
      <c r="NKQ63" s="265"/>
      <c r="NKR63" s="265"/>
      <c r="NKS63" s="265"/>
      <c r="NKT63" s="265"/>
      <c r="NKU63" s="265"/>
      <c r="NKV63" s="265"/>
      <c r="NKW63" s="265"/>
      <c r="NKX63" s="265"/>
      <c r="NKY63" s="265"/>
      <c r="NKZ63" s="265"/>
      <c r="NLA63" s="265"/>
      <c r="NLB63" s="265"/>
      <c r="NLC63" s="265"/>
      <c r="NLD63" s="265"/>
      <c r="NLE63" s="265"/>
      <c r="NLF63" s="265"/>
      <c r="NLG63" s="265"/>
      <c r="NLH63" s="265"/>
      <c r="NLI63" s="265"/>
      <c r="NLJ63" s="265"/>
      <c r="NLK63" s="265"/>
      <c r="NLL63" s="265"/>
      <c r="NLM63" s="265"/>
      <c r="NLN63" s="265"/>
      <c r="NLO63" s="265"/>
      <c r="NLP63" s="265"/>
      <c r="NLQ63" s="265"/>
      <c r="NLR63" s="265"/>
      <c r="NLS63" s="265"/>
      <c r="NLT63" s="265"/>
      <c r="NLU63" s="265"/>
      <c r="NLV63" s="265"/>
      <c r="NLW63" s="265"/>
      <c r="NLX63" s="265"/>
      <c r="NLY63" s="265"/>
      <c r="NLZ63" s="265"/>
      <c r="NMA63" s="265"/>
      <c r="NMB63" s="265"/>
      <c r="NMC63" s="265"/>
      <c r="NMD63" s="265"/>
      <c r="NME63" s="265"/>
      <c r="NMF63" s="265"/>
      <c r="NMG63" s="265"/>
      <c r="NMH63" s="265"/>
      <c r="NMI63" s="265"/>
      <c r="NMJ63" s="265"/>
      <c r="NMK63" s="265"/>
      <c r="NML63" s="265"/>
      <c r="NMM63" s="265"/>
      <c r="NMN63" s="265"/>
      <c r="NMO63" s="265"/>
      <c r="NMP63" s="265"/>
      <c r="NMQ63" s="265"/>
      <c r="NMR63" s="265"/>
      <c r="NMS63" s="265"/>
      <c r="NMT63" s="265"/>
      <c r="NMU63" s="265"/>
      <c r="NMV63" s="265"/>
      <c r="NMW63" s="265"/>
      <c r="NMX63" s="265"/>
      <c r="NMY63" s="265"/>
      <c r="NMZ63" s="265"/>
      <c r="NNA63" s="265"/>
      <c r="NNB63" s="265"/>
      <c r="NNC63" s="265"/>
      <c r="NND63" s="265"/>
      <c r="NNE63" s="265"/>
      <c r="NNF63" s="265"/>
      <c r="NNG63" s="265"/>
      <c r="NNH63" s="265"/>
      <c r="NNI63" s="265"/>
      <c r="NNJ63" s="265"/>
      <c r="NNK63" s="265"/>
      <c r="NNL63" s="265"/>
      <c r="NNM63" s="265"/>
      <c r="NNN63" s="265"/>
      <c r="NNO63" s="265"/>
      <c r="NNP63" s="265"/>
      <c r="NNQ63" s="265"/>
      <c r="NNR63" s="265"/>
      <c r="NNS63" s="265"/>
      <c r="NNT63" s="265"/>
      <c r="NNU63" s="265"/>
      <c r="NNV63" s="265"/>
      <c r="NNW63" s="265"/>
      <c r="NNX63" s="265"/>
      <c r="NNY63" s="265"/>
      <c r="NNZ63" s="265"/>
      <c r="NOA63" s="265"/>
      <c r="NOB63" s="265"/>
      <c r="NOC63" s="265"/>
      <c r="NOD63" s="265"/>
      <c r="NOE63" s="265"/>
      <c r="NOF63" s="265"/>
      <c r="NOG63" s="265"/>
      <c r="NOH63" s="265"/>
      <c r="NOI63" s="265"/>
      <c r="NOJ63" s="265"/>
      <c r="NOK63" s="265"/>
      <c r="NOL63" s="265"/>
      <c r="NOM63" s="265"/>
      <c r="NON63" s="265"/>
      <c r="NOO63" s="265"/>
      <c r="NOP63" s="265"/>
      <c r="NOQ63" s="265"/>
      <c r="NOR63" s="265"/>
      <c r="NOS63" s="265"/>
      <c r="NOT63" s="265"/>
      <c r="NOU63" s="265"/>
      <c r="NOV63" s="265"/>
      <c r="NOW63" s="265"/>
      <c r="NOX63" s="265"/>
      <c r="NOY63" s="265"/>
      <c r="NOZ63" s="265"/>
      <c r="NPA63" s="265"/>
      <c r="NPB63" s="265"/>
      <c r="NPC63" s="265"/>
      <c r="NPD63" s="265"/>
      <c r="NPE63" s="265"/>
      <c r="NPF63" s="265"/>
      <c r="NPG63" s="265"/>
      <c r="NPH63" s="265"/>
      <c r="NPI63" s="265"/>
      <c r="NPJ63" s="265"/>
      <c r="NPK63" s="265"/>
      <c r="NPL63" s="265"/>
      <c r="NPM63" s="265"/>
      <c r="NPN63" s="265"/>
      <c r="NPO63" s="265"/>
      <c r="NPP63" s="265"/>
      <c r="NPQ63" s="265"/>
      <c r="NPR63" s="265"/>
      <c r="NPS63" s="265"/>
      <c r="NPT63" s="265"/>
      <c r="NPU63" s="265"/>
      <c r="NPV63" s="265"/>
      <c r="NPW63" s="265"/>
      <c r="NPX63" s="265"/>
      <c r="NPY63" s="265"/>
      <c r="NPZ63" s="265"/>
      <c r="NQA63" s="265"/>
      <c r="NQB63" s="265"/>
      <c r="NQC63" s="265"/>
      <c r="NQD63" s="265"/>
      <c r="NQE63" s="265"/>
      <c r="NQF63" s="265"/>
      <c r="NQG63" s="265"/>
      <c r="NQH63" s="265"/>
      <c r="NQI63" s="265"/>
      <c r="NQJ63" s="265"/>
      <c r="NQK63" s="265"/>
      <c r="NQL63" s="265"/>
      <c r="NQM63" s="265"/>
      <c r="NQN63" s="265"/>
      <c r="NQO63" s="265"/>
      <c r="NQP63" s="265"/>
      <c r="NQQ63" s="265"/>
      <c r="NQR63" s="265"/>
      <c r="NQS63" s="265"/>
      <c r="NQT63" s="265"/>
      <c r="NQU63" s="265"/>
      <c r="NQV63" s="265"/>
      <c r="NQW63" s="265"/>
      <c r="NQX63" s="265"/>
      <c r="NQY63" s="265"/>
      <c r="NQZ63" s="265"/>
      <c r="NRA63" s="265"/>
      <c r="NRB63" s="265"/>
      <c r="NRC63" s="265"/>
      <c r="NRD63" s="265"/>
      <c r="NRE63" s="265"/>
      <c r="NRF63" s="265"/>
      <c r="NRG63" s="265"/>
      <c r="NRH63" s="265"/>
      <c r="NRI63" s="265"/>
      <c r="NRJ63" s="265"/>
      <c r="NRK63" s="265"/>
      <c r="NRL63" s="265"/>
      <c r="NRM63" s="265"/>
      <c r="NRN63" s="265"/>
      <c r="NRO63" s="265"/>
      <c r="NRP63" s="265"/>
      <c r="NRQ63" s="265"/>
      <c r="NRR63" s="265"/>
      <c r="NRS63" s="265"/>
      <c r="NRT63" s="265"/>
      <c r="NRU63" s="265"/>
      <c r="NRV63" s="265"/>
      <c r="NRW63" s="265"/>
      <c r="NRX63" s="265"/>
      <c r="NRY63" s="265"/>
      <c r="NRZ63" s="265"/>
      <c r="NSA63" s="265"/>
      <c r="NSB63" s="265"/>
      <c r="NSC63" s="265"/>
      <c r="NSD63" s="265"/>
      <c r="NSE63" s="265"/>
      <c r="NSF63" s="265"/>
      <c r="NSG63" s="265"/>
      <c r="NSH63" s="265"/>
      <c r="NSI63" s="265"/>
      <c r="NSJ63" s="265"/>
      <c r="NSK63" s="265"/>
      <c r="NSL63" s="265"/>
      <c r="NSM63" s="265"/>
      <c r="NSN63" s="265"/>
      <c r="NSO63" s="265"/>
      <c r="NSP63" s="265"/>
      <c r="NSQ63" s="265"/>
      <c r="NSR63" s="265"/>
      <c r="NSS63" s="265"/>
      <c r="NST63" s="265"/>
      <c r="NSU63" s="265"/>
      <c r="NSV63" s="265"/>
      <c r="NSW63" s="265"/>
      <c r="NSX63" s="265"/>
      <c r="NSY63" s="265"/>
      <c r="NSZ63" s="265"/>
      <c r="NTA63" s="265"/>
      <c r="NTB63" s="265"/>
      <c r="NTC63" s="265"/>
      <c r="NTD63" s="265"/>
      <c r="NTE63" s="265"/>
      <c r="NTF63" s="265"/>
      <c r="NTG63" s="265"/>
      <c r="NTH63" s="265"/>
      <c r="NTI63" s="265"/>
      <c r="NTJ63" s="265"/>
      <c r="NTK63" s="265"/>
      <c r="NTL63" s="265"/>
      <c r="NTM63" s="265"/>
      <c r="NTN63" s="265"/>
      <c r="NTO63" s="265"/>
      <c r="NTP63" s="265"/>
      <c r="NTQ63" s="265"/>
      <c r="NTR63" s="265"/>
      <c r="NTS63" s="265"/>
      <c r="NTT63" s="265"/>
      <c r="NTU63" s="265"/>
      <c r="NTV63" s="265"/>
      <c r="NTW63" s="265"/>
      <c r="NTX63" s="265"/>
      <c r="NTY63" s="265"/>
      <c r="NTZ63" s="265"/>
      <c r="NUA63" s="265"/>
      <c r="NUB63" s="265"/>
      <c r="NUC63" s="265"/>
      <c r="NUD63" s="265"/>
      <c r="NUE63" s="265"/>
      <c r="NUF63" s="265"/>
      <c r="NUG63" s="265"/>
      <c r="NUH63" s="265"/>
      <c r="NUI63" s="265"/>
      <c r="NUJ63" s="265"/>
      <c r="NUK63" s="265"/>
      <c r="NUL63" s="265"/>
      <c r="NUM63" s="265"/>
      <c r="NUN63" s="265"/>
      <c r="NUO63" s="265"/>
      <c r="NUP63" s="265"/>
      <c r="NUQ63" s="265"/>
      <c r="NUR63" s="265"/>
      <c r="NUS63" s="265"/>
      <c r="NUT63" s="265"/>
      <c r="NUU63" s="265"/>
      <c r="NUV63" s="265"/>
      <c r="NUW63" s="265"/>
      <c r="NUX63" s="265"/>
      <c r="NUY63" s="265"/>
      <c r="NUZ63" s="265"/>
      <c r="NVA63" s="265"/>
      <c r="NVB63" s="265"/>
      <c r="NVC63" s="265"/>
      <c r="NVD63" s="265"/>
      <c r="NVE63" s="265"/>
      <c r="NVF63" s="265"/>
      <c r="NVG63" s="265"/>
      <c r="NVH63" s="265"/>
      <c r="NVI63" s="265"/>
      <c r="NVJ63" s="265"/>
      <c r="NVK63" s="265"/>
      <c r="NVL63" s="265"/>
      <c r="NVM63" s="265"/>
      <c r="NVN63" s="265"/>
      <c r="NVO63" s="265"/>
      <c r="NVP63" s="265"/>
      <c r="NVQ63" s="265"/>
      <c r="NVR63" s="265"/>
      <c r="NVS63" s="265"/>
      <c r="NVT63" s="265"/>
      <c r="NVU63" s="265"/>
      <c r="NVV63" s="265"/>
      <c r="NVW63" s="265"/>
      <c r="NVX63" s="265"/>
      <c r="NVY63" s="265"/>
      <c r="NVZ63" s="265"/>
      <c r="NWA63" s="265"/>
      <c r="NWB63" s="265"/>
      <c r="NWC63" s="265"/>
      <c r="NWD63" s="265"/>
      <c r="NWE63" s="265"/>
      <c r="NWF63" s="265"/>
      <c r="NWG63" s="265"/>
      <c r="NWH63" s="265"/>
      <c r="NWI63" s="265"/>
      <c r="NWJ63" s="265"/>
      <c r="NWK63" s="265"/>
      <c r="NWL63" s="265"/>
      <c r="NWM63" s="265"/>
      <c r="NWN63" s="265"/>
      <c r="NWO63" s="265"/>
      <c r="NWP63" s="265"/>
      <c r="NWQ63" s="265"/>
      <c r="NWR63" s="265"/>
      <c r="NWS63" s="265"/>
      <c r="NWT63" s="265"/>
      <c r="NWU63" s="265"/>
      <c r="NWV63" s="265"/>
      <c r="NWW63" s="265"/>
      <c r="NWX63" s="265"/>
      <c r="NWY63" s="265"/>
      <c r="NWZ63" s="265"/>
      <c r="NXA63" s="265"/>
      <c r="NXB63" s="265"/>
      <c r="NXC63" s="265"/>
      <c r="NXD63" s="265"/>
      <c r="NXE63" s="265"/>
      <c r="NXF63" s="265"/>
      <c r="NXG63" s="265"/>
      <c r="NXH63" s="265"/>
      <c r="NXI63" s="265"/>
      <c r="NXJ63" s="265"/>
      <c r="NXK63" s="265"/>
      <c r="NXL63" s="265"/>
      <c r="NXM63" s="265"/>
      <c r="NXN63" s="265"/>
      <c r="NXO63" s="265"/>
      <c r="NXP63" s="265"/>
      <c r="NXQ63" s="265"/>
      <c r="NXR63" s="265"/>
      <c r="NXS63" s="265"/>
      <c r="NXT63" s="265"/>
      <c r="NXU63" s="265"/>
      <c r="NXV63" s="265"/>
      <c r="NXW63" s="265"/>
      <c r="NXX63" s="265"/>
      <c r="NXY63" s="265"/>
      <c r="NXZ63" s="265"/>
      <c r="NYA63" s="265"/>
      <c r="NYB63" s="265"/>
      <c r="NYC63" s="265"/>
      <c r="NYD63" s="265"/>
      <c r="NYE63" s="265"/>
      <c r="NYF63" s="265"/>
      <c r="NYG63" s="265"/>
      <c r="NYH63" s="265"/>
      <c r="NYI63" s="265"/>
      <c r="NYJ63" s="265"/>
      <c r="NYK63" s="265"/>
      <c r="NYL63" s="265"/>
      <c r="NYM63" s="265"/>
      <c r="NYN63" s="265"/>
      <c r="NYO63" s="265"/>
      <c r="NYP63" s="265"/>
      <c r="NYQ63" s="265"/>
      <c r="NYR63" s="265"/>
      <c r="NYS63" s="265"/>
      <c r="NYT63" s="265"/>
      <c r="NYU63" s="265"/>
      <c r="NYV63" s="265"/>
      <c r="NYW63" s="265"/>
      <c r="NYX63" s="265"/>
      <c r="NYY63" s="265"/>
      <c r="NYZ63" s="265"/>
      <c r="NZA63" s="265"/>
      <c r="NZB63" s="265"/>
      <c r="NZC63" s="265"/>
      <c r="NZD63" s="265"/>
      <c r="NZE63" s="265"/>
      <c r="NZF63" s="265"/>
      <c r="NZG63" s="265"/>
      <c r="NZH63" s="265"/>
      <c r="NZI63" s="265"/>
      <c r="NZJ63" s="265"/>
      <c r="NZK63" s="265"/>
      <c r="NZL63" s="265"/>
      <c r="NZM63" s="265"/>
      <c r="NZN63" s="265"/>
      <c r="NZO63" s="265"/>
      <c r="NZP63" s="265"/>
      <c r="NZQ63" s="265"/>
      <c r="NZR63" s="265"/>
      <c r="NZS63" s="265"/>
      <c r="NZT63" s="265"/>
      <c r="NZU63" s="265"/>
      <c r="NZV63" s="265"/>
      <c r="NZW63" s="265"/>
      <c r="NZX63" s="265"/>
      <c r="NZY63" s="265"/>
      <c r="NZZ63" s="265"/>
      <c r="OAA63" s="265"/>
      <c r="OAB63" s="265"/>
      <c r="OAC63" s="265"/>
      <c r="OAD63" s="265"/>
      <c r="OAE63" s="265"/>
      <c r="OAF63" s="265"/>
      <c r="OAG63" s="265"/>
      <c r="OAH63" s="265"/>
      <c r="OAI63" s="265"/>
      <c r="OAJ63" s="265"/>
      <c r="OAK63" s="265"/>
      <c r="OAL63" s="265"/>
      <c r="OAM63" s="265"/>
      <c r="OAN63" s="265"/>
      <c r="OAO63" s="265"/>
      <c r="OAP63" s="265"/>
      <c r="OAQ63" s="265"/>
      <c r="OAR63" s="265"/>
      <c r="OAS63" s="265"/>
      <c r="OAT63" s="265"/>
      <c r="OAU63" s="265"/>
      <c r="OAV63" s="265"/>
      <c r="OAW63" s="265"/>
      <c r="OAX63" s="265"/>
      <c r="OAY63" s="265"/>
      <c r="OAZ63" s="265"/>
      <c r="OBA63" s="265"/>
      <c r="OBB63" s="265"/>
      <c r="OBC63" s="265"/>
      <c r="OBD63" s="265"/>
      <c r="OBE63" s="265"/>
      <c r="OBF63" s="265"/>
      <c r="OBG63" s="265"/>
      <c r="OBH63" s="265"/>
      <c r="OBI63" s="265"/>
      <c r="OBJ63" s="265"/>
      <c r="OBK63" s="265"/>
      <c r="OBL63" s="265"/>
      <c r="OBM63" s="265"/>
      <c r="OBN63" s="265"/>
      <c r="OBO63" s="265"/>
      <c r="OBP63" s="265"/>
      <c r="OBQ63" s="265"/>
      <c r="OBR63" s="265"/>
      <c r="OBS63" s="265"/>
      <c r="OBT63" s="265"/>
      <c r="OBU63" s="265"/>
      <c r="OBV63" s="265"/>
      <c r="OBW63" s="265"/>
      <c r="OBX63" s="265"/>
      <c r="OBY63" s="265"/>
      <c r="OBZ63" s="265"/>
      <c r="OCA63" s="265"/>
      <c r="OCB63" s="265"/>
      <c r="OCC63" s="265"/>
      <c r="OCD63" s="265"/>
      <c r="OCE63" s="265"/>
      <c r="OCF63" s="265"/>
      <c r="OCG63" s="265"/>
      <c r="OCH63" s="265"/>
      <c r="OCI63" s="265"/>
      <c r="OCJ63" s="265"/>
      <c r="OCK63" s="265"/>
      <c r="OCL63" s="265"/>
      <c r="OCM63" s="265"/>
      <c r="OCN63" s="265"/>
      <c r="OCO63" s="265"/>
      <c r="OCP63" s="265"/>
      <c r="OCQ63" s="265"/>
      <c r="OCR63" s="265"/>
      <c r="OCS63" s="265"/>
      <c r="OCT63" s="265"/>
      <c r="OCU63" s="265"/>
      <c r="OCV63" s="265"/>
      <c r="OCW63" s="265"/>
      <c r="OCX63" s="265"/>
      <c r="OCY63" s="265"/>
      <c r="OCZ63" s="265"/>
      <c r="ODA63" s="265"/>
      <c r="ODB63" s="265"/>
      <c r="ODC63" s="265"/>
      <c r="ODD63" s="265"/>
      <c r="ODE63" s="265"/>
      <c r="ODF63" s="265"/>
      <c r="ODG63" s="265"/>
      <c r="ODH63" s="265"/>
      <c r="ODI63" s="265"/>
      <c r="ODJ63" s="265"/>
      <c r="ODK63" s="265"/>
      <c r="ODL63" s="265"/>
      <c r="ODM63" s="265"/>
      <c r="ODN63" s="265"/>
      <c r="ODO63" s="265"/>
      <c r="ODP63" s="265"/>
      <c r="ODQ63" s="265"/>
      <c r="ODR63" s="265"/>
      <c r="ODS63" s="265"/>
      <c r="ODT63" s="265"/>
      <c r="ODU63" s="265"/>
      <c r="ODV63" s="265"/>
      <c r="ODW63" s="265"/>
      <c r="ODX63" s="265"/>
      <c r="ODY63" s="265"/>
      <c r="ODZ63" s="265"/>
      <c r="OEA63" s="265"/>
      <c r="OEB63" s="265"/>
      <c r="OEC63" s="265"/>
      <c r="OED63" s="265"/>
      <c r="OEE63" s="265"/>
      <c r="OEF63" s="265"/>
      <c r="OEG63" s="265"/>
      <c r="OEH63" s="265"/>
      <c r="OEI63" s="265"/>
      <c r="OEJ63" s="265"/>
      <c r="OEK63" s="265"/>
      <c r="OEL63" s="265"/>
      <c r="OEM63" s="265"/>
      <c r="OEN63" s="265"/>
      <c r="OEO63" s="265"/>
      <c r="OEP63" s="265"/>
      <c r="OEQ63" s="265"/>
      <c r="OER63" s="265"/>
      <c r="OES63" s="265"/>
      <c r="OET63" s="265"/>
      <c r="OEU63" s="265"/>
      <c r="OEV63" s="265"/>
      <c r="OEW63" s="265"/>
      <c r="OEX63" s="265"/>
      <c r="OEY63" s="265"/>
      <c r="OEZ63" s="265"/>
      <c r="OFA63" s="265"/>
      <c r="OFB63" s="265"/>
      <c r="OFC63" s="265"/>
      <c r="OFD63" s="265"/>
      <c r="OFE63" s="265"/>
      <c r="OFF63" s="265"/>
      <c r="OFG63" s="265"/>
      <c r="OFH63" s="265"/>
      <c r="OFI63" s="265"/>
      <c r="OFJ63" s="265"/>
      <c r="OFK63" s="265"/>
      <c r="OFL63" s="265"/>
      <c r="OFM63" s="265"/>
      <c r="OFN63" s="265"/>
      <c r="OFO63" s="265"/>
      <c r="OFP63" s="265"/>
      <c r="OFQ63" s="265"/>
      <c r="OFR63" s="265"/>
      <c r="OFS63" s="265"/>
      <c r="OFT63" s="265"/>
      <c r="OFU63" s="265"/>
      <c r="OFV63" s="265"/>
      <c r="OFW63" s="265"/>
      <c r="OFX63" s="265"/>
      <c r="OFY63" s="265"/>
      <c r="OFZ63" s="265"/>
      <c r="OGA63" s="265"/>
      <c r="OGB63" s="265"/>
      <c r="OGC63" s="265"/>
      <c r="OGD63" s="265"/>
      <c r="OGE63" s="265"/>
      <c r="OGF63" s="265"/>
      <c r="OGG63" s="265"/>
      <c r="OGH63" s="265"/>
      <c r="OGI63" s="265"/>
      <c r="OGJ63" s="265"/>
      <c r="OGK63" s="265"/>
      <c r="OGL63" s="265"/>
      <c r="OGM63" s="265"/>
      <c r="OGN63" s="265"/>
      <c r="OGO63" s="265"/>
      <c r="OGP63" s="265"/>
      <c r="OGQ63" s="265"/>
      <c r="OGR63" s="265"/>
      <c r="OGS63" s="265"/>
      <c r="OGT63" s="265"/>
      <c r="OGU63" s="265"/>
      <c r="OGV63" s="265"/>
      <c r="OGW63" s="265"/>
      <c r="OGX63" s="265"/>
      <c r="OGY63" s="265"/>
      <c r="OGZ63" s="265"/>
      <c r="OHA63" s="265"/>
      <c r="OHB63" s="265"/>
      <c r="OHC63" s="265"/>
      <c r="OHD63" s="265"/>
      <c r="OHE63" s="265"/>
      <c r="OHF63" s="265"/>
      <c r="OHG63" s="265"/>
      <c r="OHH63" s="265"/>
      <c r="OHI63" s="265"/>
      <c r="OHJ63" s="265"/>
      <c r="OHK63" s="265"/>
      <c r="OHL63" s="265"/>
      <c r="OHM63" s="265"/>
      <c r="OHN63" s="265"/>
      <c r="OHO63" s="265"/>
      <c r="OHP63" s="265"/>
      <c r="OHQ63" s="265"/>
      <c r="OHR63" s="265"/>
      <c r="OHS63" s="265"/>
      <c r="OHT63" s="265"/>
      <c r="OHU63" s="265"/>
      <c r="OHV63" s="265"/>
      <c r="OHW63" s="265"/>
      <c r="OHX63" s="265"/>
      <c r="OHY63" s="265"/>
      <c r="OHZ63" s="265"/>
      <c r="OIA63" s="265"/>
      <c r="OIB63" s="265"/>
      <c r="OIC63" s="265"/>
      <c r="OID63" s="265"/>
      <c r="OIE63" s="265"/>
      <c r="OIF63" s="265"/>
      <c r="OIG63" s="265"/>
      <c r="OIH63" s="265"/>
      <c r="OII63" s="265"/>
      <c r="OIJ63" s="265"/>
      <c r="OIK63" s="265"/>
      <c r="OIL63" s="265"/>
      <c r="OIM63" s="265"/>
      <c r="OIN63" s="265"/>
      <c r="OIO63" s="265"/>
      <c r="OIP63" s="265"/>
      <c r="OIQ63" s="265"/>
      <c r="OIR63" s="265"/>
      <c r="OIS63" s="265"/>
      <c r="OIT63" s="265"/>
      <c r="OIU63" s="265"/>
      <c r="OIV63" s="265"/>
      <c r="OIW63" s="265"/>
      <c r="OIX63" s="265"/>
      <c r="OIY63" s="265"/>
      <c r="OIZ63" s="265"/>
      <c r="OJA63" s="265"/>
      <c r="OJB63" s="265"/>
      <c r="OJC63" s="265"/>
      <c r="OJD63" s="265"/>
      <c r="OJE63" s="265"/>
      <c r="OJF63" s="265"/>
      <c r="OJG63" s="265"/>
      <c r="OJH63" s="265"/>
      <c r="OJI63" s="265"/>
      <c r="OJJ63" s="265"/>
      <c r="OJK63" s="265"/>
      <c r="OJL63" s="265"/>
      <c r="OJM63" s="265"/>
      <c r="OJN63" s="265"/>
      <c r="OJO63" s="265"/>
      <c r="OJP63" s="265"/>
      <c r="OJQ63" s="265"/>
      <c r="OJR63" s="265"/>
      <c r="OJS63" s="265"/>
      <c r="OJT63" s="265"/>
      <c r="OJU63" s="265"/>
      <c r="OJV63" s="265"/>
      <c r="OJW63" s="265"/>
      <c r="OJX63" s="265"/>
      <c r="OJY63" s="265"/>
      <c r="OJZ63" s="265"/>
      <c r="OKA63" s="265"/>
      <c r="OKB63" s="265"/>
      <c r="OKC63" s="265"/>
      <c r="OKD63" s="265"/>
      <c r="OKE63" s="265"/>
      <c r="OKF63" s="265"/>
      <c r="OKG63" s="265"/>
      <c r="OKH63" s="265"/>
      <c r="OKI63" s="265"/>
      <c r="OKJ63" s="265"/>
      <c r="OKK63" s="265"/>
      <c r="OKL63" s="265"/>
      <c r="OKM63" s="265"/>
      <c r="OKN63" s="265"/>
      <c r="OKO63" s="265"/>
      <c r="OKP63" s="265"/>
      <c r="OKQ63" s="265"/>
      <c r="OKR63" s="265"/>
      <c r="OKS63" s="265"/>
      <c r="OKT63" s="265"/>
      <c r="OKU63" s="265"/>
      <c r="OKV63" s="265"/>
      <c r="OKW63" s="265"/>
      <c r="OKX63" s="265"/>
      <c r="OKY63" s="265"/>
      <c r="OKZ63" s="265"/>
      <c r="OLA63" s="265"/>
      <c r="OLB63" s="265"/>
      <c r="OLC63" s="265"/>
      <c r="OLD63" s="265"/>
      <c r="OLE63" s="265"/>
      <c r="OLF63" s="265"/>
      <c r="OLG63" s="265"/>
      <c r="OLH63" s="265"/>
      <c r="OLI63" s="265"/>
      <c r="OLJ63" s="265"/>
      <c r="OLK63" s="265"/>
      <c r="OLL63" s="265"/>
      <c r="OLM63" s="265"/>
      <c r="OLN63" s="265"/>
      <c r="OLO63" s="265"/>
      <c r="OLP63" s="265"/>
      <c r="OLQ63" s="265"/>
      <c r="OLR63" s="265"/>
      <c r="OLS63" s="265"/>
      <c r="OLT63" s="265"/>
      <c r="OLU63" s="265"/>
      <c r="OLV63" s="265"/>
      <c r="OLW63" s="265"/>
      <c r="OLX63" s="265"/>
      <c r="OLY63" s="265"/>
      <c r="OLZ63" s="265"/>
      <c r="OMA63" s="265"/>
      <c r="OMB63" s="265"/>
      <c r="OMC63" s="265"/>
      <c r="OMD63" s="265"/>
      <c r="OME63" s="265"/>
      <c r="OMF63" s="265"/>
      <c r="OMG63" s="265"/>
      <c r="OMH63" s="265"/>
      <c r="OMI63" s="265"/>
      <c r="OMJ63" s="265"/>
      <c r="OMK63" s="265"/>
      <c r="OML63" s="265"/>
      <c r="OMM63" s="265"/>
      <c r="OMN63" s="265"/>
      <c r="OMO63" s="265"/>
      <c r="OMP63" s="265"/>
      <c r="OMQ63" s="265"/>
      <c r="OMR63" s="265"/>
      <c r="OMS63" s="265"/>
      <c r="OMT63" s="265"/>
      <c r="OMU63" s="265"/>
      <c r="OMV63" s="265"/>
      <c r="OMW63" s="265"/>
      <c r="OMX63" s="265"/>
      <c r="OMY63" s="265"/>
      <c r="OMZ63" s="265"/>
      <c r="ONA63" s="265"/>
      <c r="ONB63" s="265"/>
      <c r="ONC63" s="265"/>
      <c r="OND63" s="265"/>
      <c r="ONE63" s="265"/>
      <c r="ONF63" s="265"/>
      <c r="ONG63" s="265"/>
      <c r="ONH63" s="265"/>
      <c r="ONI63" s="265"/>
      <c r="ONJ63" s="265"/>
      <c r="ONK63" s="265"/>
      <c r="ONL63" s="265"/>
      <c r="ONM63" s="265"/>
      <c r="ONN63" s="265"/>
      <c r="ONO63" s="265"/>
      <c r="ONP63" s="265"/>
      <c r="ONQ63" s="265"/>
      <c r="ONR63" s="265"/>
      <c r="ONS63" s="265"/>
      <c r="ONT63" s="265"/>
      <c r="ONU63" s="265"/>
      <c r="ONV63" s="265"/>
      <c r="ONW63" s="265"/>
      <c r="ONX63" s="265"/>
      <c r="ONY63" s="265"/>
      <c r="ONZ63" s="265"/>
      <c r="OOA63" s="265"/>
      <c r="OOB63" s="265"/>
      <c r="OOC63" s="265"/>
      <c r="OOD63" s="265"/>
      <c r="OOE63" s="265"/>
      <c r="OOF63" s="265"/>
      <c r="OOG63" s="265"/>
      <c r="OOH63" s="265"/>
      <c r="OOI63" s="265"/>
      <c r="OOJ63" s="265"/>
      <c r="OOK63" s="265"/>
      <c r="OOL63" s="265"/>
      <c r="OOM63" s="265"/>
      <c r="OON63" s="265"/>
      <c r="OOO63" s="265"/>
      <c r="OOP63" s="265"/>
      <c r="OOQ63" s="265"/>
      <c r="OOR63" s="265"/>
      <c r="OOS63" s="265"/>
      <c r="OOT63" s="265"/>
      <c r="OOU63" s="265"/>
      <c r="OOV63" s="265"/>
      <c r="OOW63" s="265"/>
      <c r="OOX63" s="265"/>
      <c r="OOY63" s="265"/>
      <c r="OOZ63" s="265"/>
      <c r="OPA63" s="265"/>
      <c r="OPB63" s="265"/>
      <c r="OPC63" s="265"/>
      <c r="OPD63" s="265"/>
      <c r="OPE63" s="265"/>
      <c r="OPF63" s="265"/>
      <c r="OPG63" s="265"/>
      <c r="OPH63" s="265"/>
      <c r="OPI63" s="265"/>
      <c r="OPJ63" s="265"/>
      <c r="OPK63" s="265"/>
      <c r="OPL63" s="265"/>
      <c r="OPM63" s="265"/>
      <c r="OPN63" s="265"/>
      <c r="OPO63" s="265"/>
      <c r="OPP63" s="265"/>
      <c r="OPQ63" s="265"/>
      <c r="OPR63" s="265"/>
      <c r="OPS63" s="265"/>
      <c r="OPT63" s="265"/>
      <c r="OPU63" s="265"/>
      <c r="OPV63" s="265"/>
      <c r="OPW63" s="265"/>
      <c r="OPX63" s="265"/>
      <c r="OPY63" s="265"/>
      <c r="OPZ63" s="265"/>
      <c r="OQA63" s="265"/>
      <c r="OQB63" s="265"/>
      <c r="OQC63" s="265"/>
      <c r="OQD63" s="265"/>
      <c r="OQE63" s="265"/>
      <c r="OQF63" s="265"/>
      <c r="OQG63" s="265"/>
      <c r="OQH63" s="265"/>
      <c r="OQI63" s="265"/>
      <c r="OQJ63" s="265"/>
      <c r="OQK63" s="265"/>
      <c r="OQL63" s="265"/>
      <c r="OQM63" s="265"/>
      <c r="OQN63" s="265"/>
      <c r="OQO63" s="265"/>
      <c r="OQP63" s="265"/>
      <c r="OQQ63" s="265"/>
      <c r="OQR63" s="265"/>
      <c r="OQS63" s="265"/>
      <c r="OQT63" s="265"/>
      <c r="OQU63" s="265"/>
      <c r="OQV63" s="265"/>
      <c r="OQW63" s="265"/>
      <c r="OQX63" s="265"/>
      <c r="OQY63" s="265"/>
      <c r="OQZ63" s="265"/>
      <c r="ORA63" s="265"/>
      <c r="ORB63" s="265"/>
      <c r="ORC63" s="265"/>
      <c r="ORD63" s="265"/>
      <c r="ORE63" s="265"/>
      <c r="ORF63" s="265"/>
      <c r="ORG63" s="265"/>
      <c r="ORH63" s="265"/>
      <c r="ORI63" s="265"/>
      <c r="ORJ63" s="265"/>
      <c r="ORK63" s="265"/>
      <c r="ORL63" s="265"/>
      <c r="ORM63" s="265"/>
      <c r="ORN63" s="265"/>
      <c r="ORO63" s="265"/>
      <c r="ORP63" s="265"/>
      <c r="ORQ63" s="265"/>
      <c r="ORR63" s="265"/>
      <c r="ORS63" s="265"/>
      <c r="ORT63" s="265"/>
      <c r="ORU63" s="265"/>
      <c r="ORV63" s="265"/>
      <c r="ORW63" s="265"/>
      <c r="ORX63" s="265"/>
      <c r="ORY63" s="265"/>
      <c r="ORZ63" s="265"/>
      <c r="OSA63" s="265"/>
      <c r="OSB63" s="265"/>
      <c r="OSC63" s="265"/>
      <c r="OSD63" s="265"/>
      <c r="OSE63" s="265"/>
      <c r="OSF63" s="265"/>
      <c r="OSG63" s="265"/>
      <c r="OSH63" s="265"/>
      <c r="OSI63" s="265"/>
      <c r="OSJ63" s="265"/>
      <c r="OSK63" s="265"/>
      <c r="OSL63" s="265"/>
      <c r="OSM63" s="265"/>
      <c r="OSN63" s="265"/>
      <c r="OSO63" s="265"/>
      <c r="OSP63" s="265"/>
      <c r="OSQ63" s="265"/>
      <c r="OSR63" s="265"/>
      <c r="OSS63" s="265"/>
      <c r="OST63" s="265"/>
      <c r="OSU63" s="265"/>
      <c r="OSV63" s="265"/>
      <c r="OSW63" s="265"/>
      <c r="OSX63" s="265"/>
      <c r="OSY63" s="265"/>
      <c r="OSZ63" s="265"/>
      <c r="OTA63" s="265"/>
      <c r="OTB63" s="265"/>
      <c r="OTC63" s="265"/>
      <c r="OTD63" s="265"/>
      <c r="OTE63" s="265"/>
      <c r="OTF63" s="265"/>
      <c r="OTG63" s="265"/>
      <c r="OTH63" s="265"/>
      <c r="OTI63" s="265"/>
      <c r="OTJ63" s="265"/>
      <c r="OTK63" s="265"/>
      <c r="OTL63" s="265"/>
      <c r="OTM63" s="265"/>
      <c r="OTN63" s="265"/>
      <c r="OTO63" s="265"/>
      <c r="OTP63" s="265"/>
      <c r="OTQ63" s="265"/>
      <c r="OTR63" s="265"/>
      <c r="OTS63" s="265"/>
      <c r="OTT63" s="265"/>
      <c r="OTU63" s="265"/>
      <c r="OTV63" s="265"/>
      <c r="OTW63" s="265"/>
      <c r="OTX63" s="265"/>
      <c r="OTY63" s="265"/>
      <c r="OTZ63" s="265"/>
      <c r="OUA63" s="265"/>
      <c r="OUB63" s="265"/>
      <c r="OUC63" s="265"/>
      <c r="OUD63" s="265"/>
      <c r="OUE63" s="265"/>
      <c r="OUF63" s="265"/>
      <c r="OUG63" s="265"/>
      <c r="OUH63" s="265"/>
      <c r="OUI63" s="265"/>
      <c r="OUJ63" s="265"/>
      <c r="OUK63" s="265"/>
      <c r="OUL63" s="265"/>
      <c r="OUM63" s="265"/>
      <c r="OUN63" s="265"/>
      <c r="OUO63" s="265"/>
      <c r="OUP63" s="265"/>
      <c r="OUQ63" s="265"/>
      <c r="OUR63" s="265"/>
      <c r="OUS63" s="265"/>
      <c r="OUT63" s="265"/>
      <c r="OUU63" s="265"/>
      <c r="OUV63" s="265"/>
      <c r="OUW63" s="265"/>
      <c r="OUX63" s="265"/>
      <c r="OUY63" s="265"/>
      <c r="OUZ63" s="265"/>
      <c r="OVA63" s="265"/>
      <c r="OVB63" s="265"/>
      <c r="OVC63" s="265"/>
      <c r="OVD63" s="265"/>
      <c r="OVE63" s="265"/>
      <c r="OVF63" s="265"/>
      <c r="OVG63" s="265"/>
      <c r="OVH63" s="265"/>
      <c r="OVI63" s="265"/>
      <c r="OVJ63" s="265"/>
      <c r="OVK63" s="265"/>
      <c r="OVL63" s="265"/>
      <c r="OVM63" s="265"/>
      <c r="OVN63" s="265"/>
      <c r="OVO63" s="265"/>
      <c r="OVP63" s="265"/>
      <c r="OVQ63" s="265"/>
      <c r="OVR63" s="265"/>
      <c r="OVS63" s="265"/>
      <c r="OVT63" s="265"/>
      <c r="OVU63" s="265"/>
      <c r="OVV63" s="265"/>
      <c r="OVW63" s="265"/>
      <c r="OVX63" s="265"/>
      <c r="OVY63" s="265"/>
      <c r="OVZ63" s="265"/>
      <c r="OWA63" s="265"/>
      <c r="OWB63" s="265"/>
      <c r="OWC63" s="265"/>
      <c r="OWD63" s="265"/>
      <c r="OWE63" s="265"/>
      <c r="OWF63" s="265"/>
      <c r="OWG63" s="265"/>
      <c r="OWH63" s="265"/>
      <c r="OWI63" s="265"/>
      <c r="OWJ63" s="265"/>
      <c r="OWK63" s="265"/>
      <c r="OWL63" s="265"/>
      <c r="OWM63" s="265"/>
      <c r="OWN63" s="265"/>
      <c r="OWO63" s="265"/>
      <c r="OWP63" s="265"/>
      <c r="OWQ63" s="265"/>
      <c r="OWR63" s="265"/>
      <c r="OWS63" s="265"/>
      <c r="OWT63" s="265"/>
      <c r="OWU63" s="265"/>
      <c r="OWV63" s="265"/>
      <c r="OWW63" s="265"/>
      <c r="OWX63" s="265"/>
      <c r="OWY63" s="265"/>
      <c r="OWZ63" s="265"/>
      <c r="OXA63" s="265"/>
      <c r="OXB63" s="265"/>
      <c r="OXC63" s="265"/>
      <c r="OXD63" s="265"/>
      <c r="OXE63" s="265"/>
      <c r="OXF63" s="265"/>
      <c r="OXG63" s="265"/>
      <c r="OXH63" s="265"/>
      <c r="OXI63" s="265"/>
      <c r="OXJ63" s="265"/>
      <c r="OXK63" s="265"/>
      <c r="OXL63" s="265"/>
      <c r="OXM63" s="265"/>
      <c r="OXN63" s="265"/>
      <c r="OXO63" s="265"/>
      <c r="OXP63" s="265"/>
      <c r="OXQ63" s="265"/>
      <c r="OXR63" s="265"/>
      <c r="OXS63" s="265"/>
      <c r="OXT63" s="265"/>
      <c r="OXU63" s="265"/>
      <c r="OXV63" s="265"/>
      <c r="OXW63" s="265"/>
      <c r="OXX63" s="265"/>
      <c r="OXY63" s="265"/>
      <c r="OXZ63" s="265"/>
      <c r="OYA63" s="265"/>
      <c r="OYB63" s="265"/>
      <c r="OYC63" s="265"/>
      <c r="OYD63" s="265"/>
      <c r="OYE63" s="265"/>
      <c r="OYF63" s="265"/>
      <c r="OYG63" s="265"/>
      <c r="OYH63" s="265"/>
      <c r="OYI63" s="265"/>
      <c r="OYJ63" s="265"/>
      <c r="OYK63" s="265"/>
      <c r="OYL63" s="265"/>
      <c r="OYM63" s="265"/>
      <c r="OYN63" s="265"/>
      <c r="OYO63" s="265"/>
      <c r="OYP63" s="265"/>
      <c r="OYQ63" s="265"/>
      <c r="OYR63" s="265"/>
      <c r="OYS63" s="265"/>
      <c r="OYT63" s="265"/>
      <c r="OYU63" s="265"/>
      <c r="OYV63" s="265"/>
      <c r="OYW63" s="265"/>
      <c r="OYX63" s="265"/>
      <c r="OYY63" s="265"/>
      <c r="OYZ63" s="265"/>
      <c r="OZA63" s="265"/>
      <c r="OZB63" s="265"/>
      <c r="OZC63" s="265"/>
      <c r="OZD63" s="265"/>
      <c r="OZE63" s="265"/>
      <c r="OZF63" s="265"/>
      <c r="OZG63" s="265"/>
      <c r="OZH63" s="265"/>
      <c r="OZI63" s="265"/>
      <c r="OZJ63" s="265"/>
      <c r="OZK63" s="265"/>
      <c r="OZL63" s="265"/>
      <c r="OZM63" s="265"/>
      <c r="OZN63" s="265"/>
      <c r="OZO63" s="265"/>
      <c r="OZP63" s="265"/>
      <c r="OZQ63" s="265"/>
      <c r="OZR63" s="265"/>
      <c r="OZS63" s="265"/>
      <c r="OZT63" s="265"/>
      <c r="OZU63" s="265"/>
      <c r="OZV63" s="265"/>
      <c r="OZW63" s="265"/>
      <c r="OZX63" s="265"/>
      <c r="OZY63" s="265"/>
      <c r="OZZ63" s="265"/>
      <c r="PAA63" s="265"/>
      <c r="PAB63" s="265"/>
      <c r="PAC63" s="265"/>
      <c r="PAD63" s="265"/>
      <c r="PAE63" s="265"/>
      <c r="PAF63" s="265"/>
      <c r="PAG63" s="265"/>
      <c r="PAH63" s="265"/>
      <c r="PAI63" s="265"/>
      <c r="PAJ63" s="265"/>
      <c r="PAK63" s="265"/>
      <c r="PAL63" s="265"/>
      <c r="PAM63" s="265"/>
      <c r="PAN63" s="265"/>
      <c r="PAO63" s="265"/>
      <c r="PAP63" s="265"/>
      <c r="PAQ63" s="265"/>
      <c r="PAR63" s="265"/>
      <c r="PAS63" s="265"/>
      <c r="PAT63" s="265"/>
      <c r="PAU63" s="265"/>
      <c r="PAV63" s="265"/>
      <c r="PAW63" s="265"/>
      <c r="PAX63" s="265"/>
      <c r="PAY63" s="265"/>
      <c r="PAZ63" s="265"/>
      <c r="PBA63" s="265"/>
      <c r="PBB63" s="265"/>
      <c r="PBC63" s="265"/>
      <c r="PBD63" s="265"/>
      <c r="PBE63" s="265"/>
      <c r="PBF63" s="265"/>
      <c r="PBG63" s="265"/>
      <c r="PBH63" s="265"/>
      <c r="PBI63" s="265"/>
      <c r="PBJ63" s="265"/>
      <c r="PBK63" s="265"/>
      <c r="PBL63" s="265"/>
      <c r="PBM63" s="265"/>
      <c r="PBN63" s="265"/>
      <c r="PBO63" s="265"/>
      <c r="PBP63" s="265"/>
      <c r="PBQ63" s="265"/>
      <c r="PBR63" s="265"/>
      <c r="PBS63" s="265"/>
      <c r="PBT63" s="265"/>
      <c r="PBU63" s="265"/>
      <c r="PBV63" s="265"/>
      <c r="PBW63" s="265"/>
      <c r="PBX63" s="265"/>
      <c r="PBY63" s="265"/>
      <c r="PBZ63" s="265"/>
      <c r="PCA63" s="265"/>
      <c r="PCB63" s="265"/>
      <c r="PCC63" s="265"/>
      <c r="PCD63" s="265"/>
      <c r="PCE63" s="265"/>
      <c r="PCF63" s="265"/>
      <c r="PCG63" s="265"/>
      <c r="PCH63" s="265"/>
      <c r="PCI63" s="265"/>
      <c r="PCJ63" s="265"/>
      <c r="PCK63" s="265"/>
      <c r="PCL63" s="265"/>
      <c r="PCM63" s="265"/>
      <c r="PCN63" s="265"/>
      <c r="PCO63" s="265"/>
      <c r="PCP63" s="265"/>
      <c r="PCQ63" s="265"/>
      <c r="PCR63" s="265"/>
      <c r="PCS63" s="265"/>
      <c r="PCT63" s="265"/>
      <c r="PCU63" s="265"/>
      <c r="PCV63" s="265"/>
      <c r="PCW63" s="265"/>
      <c r="PCX63" s="265"/>
      <c r="PCY63" s="265"/>
      <c r="PCZ63" s="265"/>
      <c r="PDA63" s="265"/>
      <c r="PDB63" s="265"/>
      <c r="PDC63" s="265"/>
      <c r="PDD63" s="265"/>
      <c r="PDE63" s="265"/>
      <c r="PDF63" s="265"/>
      <c r="PDG63" s="265"/>
      <c r="PDH63" s="265"/>
      <c r="PDI63" s="265"/>
      <c r="PDJ63" s="265"/>
      <c r="PDK63" s="265"/>
      <c r="PDL63" s="265"/>
      <c r="PDM63" s="265"/>
      <c r="PDN63" s="265"/>
      <c r="PDO63" s="265"/>
      <c r="PDP63" s="265"/>
      <c r="PDQ63" s="265"/>
      <c r="PDR63" s="265"/>
      <c r="PDS63" s="265"/>
      <c r="PDT63" s="265"/>
      <c r="PDU63" s="265"/>
      <c r="PDV63" s="265"/>
      <c r="PDW63" s="265"/>
      <c r="PDX63" s="265"/>
      <c r="PDY63" s="265"/>
      <c r="PDZ63" s="265"/>
      <c r="PEA63" s="265"/>
      <c r="PEB63" s="265"/>
      <c r="PEC63" s="265"/>
      <c r="PED63" s="265"/>
      <c r="PEE63" s="265"/>
      <c r="PEF63" s="265"/>
      <c r="PEG63" s="265"/>
      <c r="PEH63" s="265"/>
      <c r="PEI63" s="265"/>
      <c r="PEJ63" s="265"/>
      <c r="PEK63" s="265"/>
      <c r="PEL63" s="265"/>
      <c r="PEM63" s="265"/>
      <c r="PEN63" s="265"/>
      <c r="PEO63" s="265"/>
      <c r="PEP63" s="265"/>
      <c r="PEQ63" s="265"/>
      <c r="PER63" s="265"/>
      <c r="PES63" s="265"/>
      <c r="PET63" s="265"/>
      <c r="PEU63" s="265"/>
      <c r="PEV63" s="265"/>
      <c r="PEW63" s="265"/>
      <c r="PEX63" s="265"/>
      <c r="PEY63" s="265"/>
      <c r="PEZ63" s="265"/>
      <c r="PFA63" s="265"/>
      <c r="PFB63" s="265"/>
      <c r="PFC63" s="265"/>
      <c r="PFD63" s="265"/>
      <c r="PFE63" s="265"/>
      <c r="PFF63" s="265"/>
      <c r="PFG63" s="265"/>
      <c r="PFH63" s="265"/>
      <c r="PFI63" s="265"/>
      <c r="PFJ63" s="265"/>
      <c r="PFK63" s="265"/>
      <c r="PFL63" s="265"/>
      <c r="PFM63" s="265"/>
      <c r="PFN63" s="265"/>
      <c r="PFO63" s="265"/>
      <c r="PFP63" s="265"/>
      <c r="PFQ63" s="265"/>
      <c r="PFR63" s="265"/>
      <c r="PFS63" s="265"/>
      <c r="PFT63" s="265"/>
      <c r="PFU63" s="265"/>
      <c r="PFV63" s="265"/>
      <c r="PFW63" s="265"/>
      <c r="PFX63" s="265"/>
      <c r="PFY63" s="265"/>
      <c r="PFZ63" s="265"/>
      <c r="PGA63" s="265"/>
      <c r="PGB63" s="265"/>
      <c r="PGC63" s="265"/>
      <c r="PGD63" s="265"/>
      <c r="PGE63" s="265"/>
      <c r="PGF63" s="265"/>
      <c r="PGG63" s="265"/>
      <c r="PGH63" s="265"/>
      <c r="PGI63" s="265"/>
      <c r="PGJ63" s="265"/>
      <c r="PGK63" s="265"/>
      <c r="PGL63" s="265"/>
      <c r="PGM63" s="265"/>
      <c r="PGN63" s="265"/>
      <c r="PGO63" s="265"/>
      <c r="PGP63" s="265"/>
      <c r="PGQ63" s="265"/>
      <c r="PGR63" s="265"/>
      <c r="PGS63" s="265"/>
      <c r="PGT63" s="265"/>
      <c r="PGU63" s="265"/>
      <c r="PGV63" s="265"/>
      <c r="PGW63" s="265"/>
      <c r="PGX63" s="265"/>
      <c r="PGY63" s="265"/>
      <c r="PGZ63" s="265"/>
      <c r="PHA63" s="265"/>
      <c r="PHB63" s="265"/>
      <c r="PHC63" s="265"/>
      <c r="PHD63" s="265"/>
      <c r="PHE63" s="265"/>
      <c r="PHF63" s="265"/>
      <c r="PHG63" s="265"/>
      <c r="PHH63" s="265"/>
      <c r="PHI63" s="265"/>
      <c r="PHJ63" s="265"/>
      <c r="PHK63" s="265"/>
      <c r="PHL63" s="265"/>
      <c r="PHM63" s="265"/>
      <c r="PHN63" s="265"/>
      <c r="PHO63" s="265"/>
      <c r="PHP63" s="265"/>
      <c r="PHQ63" s="265"/>
      <c r="PHR63" s="265"/>
      <c r="PHS63" s="265"/>
      <c r="PHT63" s="265"/>
      <c r="PHU63" s="265"/>
      <c r="PHV63" s="265"/>
      <c r="PHW63" s="265"/>
      <c r="PHX63" s="265"/>
      <c r="PHY63" s="265"/>
      <c r="PHZ63" s="265"/>
      <c r="PIA63" s="265"/>
      <c r="PIB63" s="265"/>
      <c r="PIC63" s="265"/>
      <c r="PID63" s="265"/>
      <c r="PIE63" s="265"/>
      <c r="PIF63" s="265"/>
      <c r="PIG63" s="265"/>
      <c r="PIH63" s="265"/>
      <c r="PII63" s="265"/>
      <c r="PIJ63" s="265"/>
      <c r="PIK63" s="265"/>
      <c r="PIL63" s="265"/>
      <c r="PIM63" s="265"/>
      <c r="PIN63" s="265"/>
      <c r="PIO63" s="265"/>
      <c r="PIP63" s="265"/>
      <c r="PIQ63" s="265"/>
      <c r="PIR63" s="265"/>
      <c r="PIS63" s="265"/>
      <c r="PIT63" s="265"/>
      <c r="PIU63" s="265"/>
      <c r="PIV63" s="265"/>
      <c r="PIW63" s="265"/>
      <c r="PIX63" s="265"/>
      <c r="PIY63" s="265"/>
      <c r="PIZ63" s="265"/>
      <c r="PJA63" s="265"/>
      <c r="PJB63" s="265"/>
      <c r="PJC63" s="265"/>
      <c r="PJD63" s="265"/>
      <c r="PJE63" s="265"/>
      <c r="PJF63" s="265"/>
      <c r="PJG63" s="265"/>
      <c r="PJH63" s="265"/>
      <c r="PJI63" s="265"/>
      <c r="PJJ63" s="265"/>
      <c r="PJK63" s="265"/>
      <c r="PJL63" s="265"/>
      <c r="PJM63" s="265"/>
      <c r="PJN63" s="265"/>
      <c r="PJO63" s="265"/>
      <c r="PJP63" s="265"/>
      <c r="PJQ63" s="265"/>
      <c r="PJR63" s="265"/>
      <c r="PJS63" s="265"/>
      <c r="PJT63" s="265"/>
      <c r="PJU63" s="265"/>
      <c r="PJV63" s="265"/>
      <c r="PJW63" s="265"/>
      <c r="PJX63" s="265"/>
      <c r="PJY63" s="265"/>
      <c r="PJZ63" s="265"/>
      <c r="PKA63" s="265"/>
      <c r="PKB63" s="265"/>
      <c r="PKC63" s="265"/>
      <c r="PKD63" s="265"/>
      <c r="PKE63" s="265"/>
      <c r="PKF63" s="265"/>
      <c r="PKG63" s="265"/>
      <c r="PKH63" s="265"/>
      <c r="PKI63" s="265"/>
      <c r="PKJ63" s="265"/>
      <c r="PKK63" s="265"/>
      <c r="PKL63" s="265"/>
      <c r="PKM63" s="265"/>
      <c r="PKN63" s="265"/>
      <c r="PKO63" s="265"/>
      <c r="PKP63" s="265"/>
      <c r="PKQ63" s="265"/>
      <c r="PKR63" s="265"/>
      <c r="PKS63" s="265"/>
      <c r="PKT63" s="265"/>
      <c r="PKU63" s="265"/>
      <c r="PKV63" s="265"/>
      <c r="PKW63" s="265"/>
      <c r="PKX63" s="265"/>
      <c r="PKY63" s="265"/>
      <c r="PKZ63" s="265"/>
      <c r="PLA63" s="265"/>
      <c r="PLB63" s="265"/>
      <c r="PLC63" s="265"/>
      <c r="PLD63" s="265"/>
      <c r="PLE63" s="265"/>
      <c r="PLF63" s="265"/>
      <c r="PLG63" s="265"/>
      <c r="PLH63" s="265"/>
      <c r="PLI63" s="265"/>
      <c r="PLJ63" s="265"/>
      <c r="PLK63" s="265"/>
      <c r="PLL63" s="265"/>
      <c r="PLM63" s="265"/>
      <c r="PLN63" s="265"/>
      <c r="PLO63" s="265"/>
      <c r="PLP63" s="265"/>
      <c r="PLQ63" s="265"/>
      <c r="PLR63" s="265"/>
      <c r="PLS63" s="265"/>
      <c r="PLT63" s="265"/>
      <c r="PLU63" s="265"/>
      <c r="PLV63" s="265"/>
      <c r="PLW63" s="265"/>
      <c r="PLX63" s="265"/>
      <c r="PLY63" s="265"/>
      <c r="PLZ63" s="265"/>
      <c r="PMA63" s="265"/>
      <c r="PMB63" s="265"/>
      <c r="PMC63" s="265"/>
      <c r="PMD63" s="265"/>
      <c r="PME63" s="265"/>
      <c r="PMF63" s="265"/>
      <c r="PMG63" s="265"/>
      <c r="PMH63" s="265"/>
      <c r="PMI63" s="265"/>
      <c r="PMJ63" s="265"/>
      <c r="PMK63" s="265"/>
      <c r="PML63" s="265"/>
      <c r="PMM63" s="265"/>
      <c r="PMN63" s="265"/>
      <c r="PMO63" s="265"/>
      <c r="PMP63" s="265"/>
      <c r="PMQ63" s="265"/>
      <c r="PMR63" s="265"/>
      <c r="PMS63" s="265"/>
      <c r="PMT63" s="265"/>
      <c r="PMU63" s="265"/>
      <c r="PMV63" s="265"/>
      <c r="PMW63" s="265"/>
      <c r="PMX63" s="265"/>
      <c r="PMY63" s="265"/>
      <c r="PMZ63" s="265"/>
      <c r="PNA63" s="265"/>
      <c r="PNB63" s="265"/>
      <c r="PNC63" s="265"/>
      <c r="PND63" s="265"/>
      <c r="PNE63" s="265"/>
      <c r="PNF63" s="265"/>
      <c r="PNG63" s="265"/>
      <c r="PNH63" s="265"/>
      <c r="PNI63" s="265"/>
      <c r="PNJ63" s="265"/>
      <c r="PNK63" s="265"/>
      <c r="PNL63" s="265"/>
      <c r="PNM63" s="265"/>
      <c r="PNN63" s="265"/>
      <c r="PNO63" s="265"/>
      <c r="PNP63" s="265"/>
      <c r="PNQ63" s="265"/>
      <c r="PNR63" s="265"/>
      <c r="PNS63" s="265"/>
      <c r="PNT63" s="265"/>
      <c r="PNU63" s="265"/>
      <c r="PNV63" s="265"/>
      <c r="PNW63" s="265"/>
      <c r="PNX63" s="265"/>
      <c r="PNY63" s="265"/>
      <c r="PNZ63" s="265"/>
      <c r="POA63" s="265"/>
      <c r="POB63" s="265"/>
      <c r="POC63" s="265"/>
      <c r="POD63" s="265"/>
      <c r="POE63" s="265"/>
      <c r="POF63" s="265"/>
      <c r="POG63" s="265"/>
      <c r="POH63" s="265"/>
      <c r="POI63" s="265"/>
      <c r="POJ63" s="265"/>
      <c r="POK63" s="265"/>
      <c r="POL63" s="265"/>
      <c r="POM63" s="265"/>
      <c r="PON63" s="265"/>
      <c r="POO63" s="265"/>
      <c r="POP63" s="265"/>
      <c r="POQ63" s="265"/>
      <c r="POR63" s="265"/>
      <c r="POS63" s="265"/>
      <c r="POT63" s="265"/>
      <c r="POU63" s="265"/>
      <c r="POV63" s="265"/>
      <c r="POW63" s="265"/>
      <c r="POX63" s="265"/>
      <c r="POY63" s="265"/>
      <c r="POZ63" s="265"/>
      <c r="PPA63" s="265"/>
      <c r="PPB63" s="265"/>
      <c r="PPC63" s="265"/>
      <c r="PPD63" s="265"/>
      <c r="PPE63" s="265"/>
      <c r="PPF63" s="265"/>
      <c r="PPG63" s="265"/>
      <c r="PPH63" s="265"/>
      <c r="PPI63" s="265"/>
      <c r="PPJ63" s="265"/>
      <c r="PPK63" s="265"/>
      <c r="PPL63" s="265"/>
      <c r="PPM63" s="265"/>
      <c r="PPN63" s="265"/>
      <c r="PPO63" s="265"/>
      <c r="PPP63" s="265"/>
      <c r="PPQ63" s="265"/>
      <c r="PPR63" s="265"/>
      <c r="PPS63" s="265"/>
      <c r="PPT63" s="265"/>
      <c r="PPU63" s="265"/>
      <c r="PPV63" s="265"/>
      <c r="PPW63" s="265"/>
      <c r="PPX63" s="265"/>
      <c r="PPY63" s="265"/>
      <c r="PPZ63" s="265"/>
      <c r="PQA63" s="265"/>
      <c r="PQB63" s="265"/>
      <c r="PQC63" s="265"/>
      <c r="PQD63" s="265"/>
      <c r="PQE63" s="265"/>
      <c r="PQF63" s="265"/>
      <c r="PQG63" s="265"/>
      <c r="PQH63" s="265"/>
      <c r="PQI63" s="265"/>
      <c r="PQJ63" s="265"/>
      <c r="PQK63" s="265"/>
      <c r="PQL63" s="265"/>
      <c r="PQM63" s="265"/>
      <c r="PQN63" s="265"/>
      <c r="PQO63" s="265"/>
      <c r="PQP63" s="265"/>
      <c r="PQQ63" s="265"/>
      <c r="PQR63" s="265"/>
      <c r="PQS63" s="265"/>
      <c r="PQT63" s="265"/>
      <c r="PQU63" s="265"/>
      <c r="PQV63" s="265"/>
      <c r="PQW63" s="265"/>
      <c r="PQX63" s="265"/>
      <c r="PQY63" s="265"/>
      <c r="PQZ63" s="265"/>
      <c r="PRA63" s="265"/>
      <c r="PRB63" s="265"/>
      <c r="PRC63" s="265"/>
      <c r="PRD63" s="265"/>
      <c r="PRE63" s="265"/>
      <c r="PRF63" s="265"/>
      <c r="PRG63" s="265"/>
      <c r="PRH63" s="265"/>
      <c r="PRI63" s="265"/>
      <c r="PRJ63" s="265"/>
      <c r="PRK63" s="265"/>
      <c r="PRL63" s="265"/>
      <c r="PRM63" s="265"/>
      <c r="PRN63" s="265"/>
      <c r="PRO63" s="265"/>
      <c r="PRP63" s="265"/>
      <c r="PRQ63" s="265"/>
      <c r="PRR63" s="265"/>
      <c r="PRS63" s="265"/>
      <c r="PRT63" s="265"/>
      <c r="PRU63" s="265"/>
      <c r="PRV63" s="265"/>
      <c r="PRW63" s="265"/>
      <c r="PRX63" s="265"/>
      <c r="PRY63" s="265"/>
      <c r="PRZ63" s="265"/>
      <c r="PSA63" s="265"/>
      <c r="PSB63" s="265"/>
      <c r="PSC63" s="265"/>
      <c r="PSD63" s="265"/>
      <c r="PSE63" s="265"/>
      <c r="PSF63" s="265"/>
      <c r="PSG63" s="265"/>
      <c r="PSH63" s="265"/>
      <c r="PSI63" s="265"/>
      <c r="PSJ63" s="265"/>
      <c r="PSK63" s="265"/>
      <c r="PSL63" s="265"/>
      <c r="PSM63" s="265"/>
      <c r="PSN63" s="265"/>
      <c r="PSO63" s="265"/>
      <c r="PSP63" s="265"/>
      <c r="PSQ63" s="265"/>
      <c r="PSR63" s="265"/>
      <c r="PSS63" s="265"/>
      <c r="PST63" s="265"/>
      <c r="PSU63" s="265"/>
      <c r="PSV63" s="265"/>
      <c r="PSW63" s="265"/>
      <c r="PSX63" s="265"/>
      <c r="PSY63" s="265"/>
      <c r="PSZ63" s="265"/>
      <c r="PTA63" s="265"/>
      <c r="PTB63" s="265"/>
      <c r="PTC63" s="265"/>
      <c r="PTD63" s="265"/>
      <c r="PTE63" s="265"/>
      <c r="PTF63" s="265"/>
      <c r="PTG63" s="265"/>
      <c r="PTH63" s="265"/>
      <c r="PTI63" s="265"/>
      <c r="PTJ63" s="265"/>
      <c r="PTK63" s="265"/>
      <c r="PTL63" s="265"/>
      <c r="PTM63" s="265"/>
      <c r="PTN63" s="265"/>
      <c r="PTO63" s="265"/>
      <c r="PTP63" s="265"/>
      <c r="PTQ63" s="265"/>
      <c r="PTR63" s="265"/>
      <c r="PTS63" s="265"/>
      <c r="PTT63" s="265"/>
      <c r="PTU63" s="265"/>
      <c r="PTV63" s="265"/>
      <c r="PTW63" s="265"/>
      <c r="PTX63" s="265"/>
      <c r="PTY63" s="265"/>
      <c r="PTZ63" s="265"/>
      <c r="PUA63" s="265"/>
      <c r="PUB63" s="265"/>
      <c r="PUC63" s="265"/>
      <c r="PUD63" s="265"/>
      <c r="PUE63" s="265"/>
      <c r="PUF63" s="265"/>
      <c r="PUG63" s="265"/>
      <c r="PUH63" s="265"/>
      <c r="PUI63" s="265"/>
      <c r="PUJ63" s="265"/>
      <c r="PUK63" s="265"/>
      <c r="PUL63" s="265"/>
      <c r="PUM63" s="265"/>
      <c r="PUN63" s="265"/>
      <c r="PUO63" s="265"/>
      <c r="PUP63" s="265"/>
      <c r="PUQ63" s="265"/>
      <c r="PUR63" s="265"/>
      <c r="PUS63" s="265"/>
      <c r="PUT63" s="265"/>
      <c r="PUU63" s="265"/>
      <c r="PUV63" s="265"/>
      <c r="PUW63" s="265"/>
      <c r="PUX63" s="265"/>
      <c r="PUY63" s="265"/>
      <c r="PUZ63" s="265"/>
      <c r="PVA63" s="265"/>
      <c r="PVB63" s="265"/>
      <c r="PVC63" s="265"/>
      <c r="PVD63" s="265"/>
      <c r="PVE63" s="265"/>
      <c r="PVF63" s="265"/>
      <c r="PVG63" s="265"/>
      <c r="PVH63" s="265"/>
      <c r="PVI63" s="265"/>
      <c r="PVJ63" s="265"/>
      <c r="PVK63" s="265"/>
      <c r="PVL63" s="265"/>
      <c r="PVM63" s="265"/>
      <c r="PVN63" s="265"/>
      <c r="PVO63" s="265"/>
      <c r="PVP63" s="265"/>
      <c r="PVQ63" s="265"/>
      <c r="PVR63" s="265"/>
      <c r="PVS63" s="265"/>
      <c r="PVT63" s="265"/>
      <c r="PVU63" s="265"/>
      <c r="PVV63" s="265"/>
      <c r="PVW63" s="265"/>
      <c r="PVX63" s="265"/>
      <c r="PVY63" s="265"/>
      <c r="PVZ63" s="265"/>
      <c r="PWA63" s="265"/>
      <c r="PWB63" s="265"/>
      <c r="PWC63" s="265"/>
      <c r="PWD63" s="265"/>
      <c r="PWE63" s="265"/>
      <c r="PWF63" s="265"/>
      <c r="PWG63" s="265"/>
      <c r="PWH63" s="265"/>
      <c r="PWI63" s="265"/>
      <c r="PWJ63" s="265"/>
      <c r="PWK63" s="265"/>
      <c r="PWL63" s="265"/>
      <c r="PWM63" s="265"/>
      <c r="PWN63" s="265"/>
      <c r="PWO63" s="265"/>
      <c r="PWP63" s="265"/>
      <c r="PWQ63" s="265"/>
      <c r="PWR63" s="265"/>
      <c r="PWS63" s="265"/>
      <c r="PWT63" s="265"/>
      <c r="PWU63" s="265"/>
      <c r="PWV63" s="265"/>
      <c r="PWW63" s="265"/>
      <c r="PWX63" s="265"/>
      <c r="PWY63" s="265"/>
      <c r="PWZ63" s="265"/>
      <c r="PXA63" s="265"/>
      <c r="PXB63" s="265"/>
      <c r="PXC63" s="265"/>
      <c r="PXD63" s="265"/>
      <c r="PXE63" s="265"/>
      <c r="PXF63" s="265"/>
      <c r="PXG63" s="265"/>
      <c r="PXH63" s="265"/>
      <c r="PXI63" s="265"/>
      <c r="PXJ63" s="265"/>
      <c r="PXK63" s="265"/>
      <c r="PXL63" s="265"/>
      <c r="PXM63" s="265"/>
      <c r="PXN63" s="265"/>
      <c r="PXO63" s="265"/>
      <c r="PXP63" s="265"/>
      <c r="PXQ63" s="265"/>
      <c r="PXR63" s="265"/>
      <c r="PXS63" s="265"/>
      <c r="PXT63" s="265"/>
      <c r="PXU63" s="265"/>
      <c r="PXV63" s="265"/>
      <c r="PXW63" s="265"/>
      <c r="PXX63" s="265"/>
      <c r="PXY63" s="265"/>
      <c r="PXZ63" s="265"/>
      <c r="PYA63" s="265"/>
      <c r="PYB63" s="265"/>
      <c r="PYC63" s="265"/>
      <c r="PYD63" s="265"/>
      <c r="PYE63" s="265"/>
      <c r="PYF63" s="265"/>
      <c r="PYG63" s="265"/>
      <c r="PYH63" s="265"/>
      <c r="PYI63" s="265"/>
      <c r="PYJ63" s="265"/>
      <c r="PYK63" s="265"/>
      <c r="PYL63" s="265"/>
      <c r="PYM63" s="265"/>
      <c r="PYN63" s="265"/>
      <c r="PYO63" s="265"/>
      <c r="PYP63" s="265"/>
      <c r="PYQ63" s="265"/>
      <c r="PYR63" s="265"/>
      <c r="PYS63" s="265"/>
      <c r="PYT63" s="265"/>
      <c r="PYU63" s="265"/>
      <c r="PYV63" s="265"/>
      <c r="PYW63" s="265"/>
      <c r="PYX63" s="265"/>
      <c r="PYY63" s="265"/>
      <c r="PYZ63" s="265"/>
      <c r="PZA63" s="265"/>
      <c r="PZB63" s="265"/>
      <c r="PZC63" s="265"/>
      <c r="PZD63" s="265"/>
      <c r="PZE63" s="265"/>
      <c r="PZF63" s="265"/>
      <c r="PZG63" s="265"/>
      <c r="PZH63" s="265"/>
      <c r="PZI63" s="265"/>
      <c r="PZJ63" s="265"/>
      <c r="PZK63" s="265"/>
      <c r="PZL63" s="265"/>
      <c r="PZM63" s="265"/>
      <c r="PZN63" s="265"/>
      <c r="PZO63" s="265"/>
      <c r="PZP63" s="265"/>
      <c r="PZQ63" s="265"/>
      <c r="PZR63" s="265"/>
      <c r="PZS63" s="265"/>
      <c r="PZT63" s="265"/>
      <c r="PZU63" s="265"/>
      <c r="PZV63" s="265"/>
      <c r="PZW63" s="265"/>
      <c r="PZX63" s="265"/>
      <c r="PZY63" s="265"/>
      <c r="PZZ63" s="265"/>
      <c r="QAA63" s="265"/>
      <c r="QAB63" s="265"/>
      <c r="QAC63" s="265"/>
      <c r="QAD63" s="265"/>
      <c r="QAE63" s="265"/>
      <c r="QAF63" s="265"/>
      <c r="QAG63" s="265"/>
      <c r="QAH63" s="265"/>
      <c r="QAI63" s="265"/>
      <c r="QAJ63" s="265"/>
      <c r="QAK63" s="265"/>
      <c r="QAL63" s="265"/>
      <c r="QAM63" s="265"/>
      <c r="QAN63" s="265"/>
      <c r="QAO63" s="265"/>
      <c r="QAP63" s="265"/>
      <c r="QAQ63" s="265"/>
      <c r="QAR63" s="265"/>
      <c r="QAS63" s="265"/>
      <c r="QAT63" s="265"/>
      <c r="QAU63" s="265"/>
      <c r="QAV63" s="265"/>
      <c r="QAW63" s="265"/>
      <c r="QAX63" s="265"/>
      <c r="QAY63" s="265"/>
      <c r="QAZ63" s="265"/>
      <c r="QBA63" s="265"/>
      <c r="QBB63" s="265"/>
      <c r="QBC63" s="265"/>
      <c r="QBD63" s="265"/>
      <c r="QBE63" s="265"/>
      <c r="QBF63" s="265"/>
      <c r="QBG63" s="265"/>
      <c r="QBH63" s="265"/>
      <c r="QBI63" s="265"/>
      <c r="QBJ63" s="265"/>
      <c r="QBK63" s="265"/>
      <c r="QBL63" s="265"/>
      <c r="QBM63" s="265"/>
      <c r="QBN63" s="265"/>
      <c r="QBO63" s="265"/>
      <c r="QBP63" s="265"/>
      <c r="QBQ63" s="265"/>
      <c r="QBR63" s="265"/>
      <c r="QBS63" s="265"/>
      <c r="QBT63" s="265"/>
      <c r="QBU63" s="265"/>
      <c r="QBV63" s="265"/>
      <c r="QBW63" s="265"/>
      <c r="QBX63" s="265"/>
      <c r="QBY63" s="265"/>
      <c r="QBZ63" s="265"/>
      <c r="QCA63" s="265"/>
      <c r="QCB63" s="265"/>
      <c r="QCC63" s="265"/>
      <c r="QCD63" s="265"/>
      <c r="QCE63" s="265"/>
      <c r="QCF63" s="265"/>
      <c r="QCG63" s="265"/>
      <c r="QCH63" s="265"/>
      <c r="QCI63" s="265"/>
      <c r="QCJ63" s="265"/>
      <c r="QCK63" s="265"/>
      <c r="QCL63" s="265"/>
      <c r="QCM63" s="265"/>
      <c r="QCN63" s="265"/>
      <c r="QCO63" s="265"/>
      <c r="QCP63" s="265"/>
      <c r="QCQ63" s="265"/>
      <c r="QCR63" s="265"/>
      <c r="QCS63" s="265"/>
      <c r="QCT63" s="265"/>
      <c r="QCU63" s="265"/>
      <c r="QCV63" s="265"/>
      <c r="QCW63" s="265"/>
      <c r="QCX63" s="265"/>
      <c r="QCY63" s="265"/>
      <c r="QCZ63" s="265"/>
      <c r="QDA63" s="265"/>
      <c r="QDB63" s="265"/>
      <c r="QDC63" s="265"/>
      <c r="QDD63" s="265"/>
      <c r="QDE63" s="265"/>
      <c r="QDF63" s="265"/>
      <c r="QDG63" s="265"/>
      <c r="QDH63" s="265"/>
      <c r="QDI63" s="265"/>
      <c r="QDJ63" s="265"/>
      <c r="QDK63" s="265"/>
      <c r="QDL63" s="265"/>
      <c r="QDM63" s="265"/>
      <c r="QDN63" s="265"/>
      <c r="QDO63" s="265"/>
      <c r="QDP63" s="265"/>
      <c r="QDQ63" s="265"/>
      <c r="QDR63" s="265"/>
      <c r="QDS63" s="265"/>
      <c r="QDT63" s="265"/>
      <c r="QDU63" s="265"/>
      <c r="QDV63" s="265"/>
      <c r="QDW63" s="265"/>
      <c r="QDX63" s="265"/>
      <c r="QDY63" s="265"/>
      <c r="QDZ63" s="265"/>
      <c r="QEA63" s="265"/>
      <c r="QEB63" s="265"/>
      <c r="QEC63" s="265"/>
      <c r="QED63" s="265"/>
      <c r="QEE63" s="265"/>
      <c r="QEF63" s="265"/>
      <c r="QEG63" s="265"/>
      <c r="QEH63" s="265"/>
      <c r="QEI63" s="265"/>
      <c r="QEJ63" s="265"/>
      <c r="QEK63" s="265"/>
      <c r="QEL63" s="265"/>
      <c r="QEM63" s="265"/>
      <c r="QEN63" s="265"/>
      <c r="QEO63" s="265"/>
      <c r="QEP63" s="265"/>
      <c r="QEQ63" s="265"/>
      <c r="QER63" s="265"/>
      <c r="QES63" s="265"/>
      <c r="QET63" s="265"/>
      <c r="QEU63" s="265"/>
      <c r="QEV63" s="265"/>
      <c r="QEW63" s="265"/>
      <c r="QEX63" s="265"/>
      <c r="QEY63" s="265"/>
      <c r="QEZ63" s="265"/>
      <c r="QFA63" s="265"/>
      <c r="QFB63" s="265"/>
      <c r="QFC63" s="265"/>
      <c r="QFD63" s="265"/>
      <c r="QFE63" s="265"/>
      <c r="QFF63" s="265"/>
      <c r="QFG63" s="265"/>
      <c r="QFH63" s="265"/>
      <c r="QFI63" s="265"/>
      <c r="QFJ63" s="265"/>
      <c r="QFK63" s="265"/>
      <c r="QFL63" s="265"/>
      <c r="QFM63" s="265"/>
      <c r="QFN63" s="265"/>
      <c r="QFO63" s="265"/>
      <c r="QFP63" s="265"/>
      <c r="QFQ63" s="265"/>
      <c r="QFR63" s="265"/>
      <c r="QFS63" s="265"/>
      <c r="QFT63" s="265"/>
      <c r="QFU63" s="265"/>
      <c r="QFV63" s="265"/>
      <c r="QFW63" s="265"/>
      <c r="QFX63" s="265"/>
      <c r="QFY63" s="265"/>
      <c r="QFZ63" s="265"/>
      <c r="QGA63" s="265"/>
      <c r="QGB63" s="265"/>
      <c r="QGC63" s="265"/>
      <c r="QGD63" s="265"/>
      <c r="QGE63" s="265"/>
      <c r="QGF63" s="265"/>
      <c r="QGG63" s="265"/>
      <c r="QGH63" s="265"/>
      <c r="QGI63" s="265"/>
      <c r="QGJ63" s="265"/>
      <c r="QGK63" s="265"/>
      <c r="QGL63" s="265"/>
      <c r="QGM63" s="265"/>
      <c r="QGN63" s="265"/>
      <c r="QGO63" s="265"/>
      <c r="QGP63" s="265"/>
      <c r="QGQ63" s="265"/>
      <c r="QGR63" s="265"/>
      <c r="QGS63" s="265"/>
      <c r="QGT63" s="265"/>
      <c r="QGU63" s="265"/>
      <c r="QGV63" s="265"/>
      <c r="QGW63" s="265"/>
      <c r="QGX63" s="265"/>
      <c r="QGY63" s="265"/>
      <c r="QGZ63" s="265"/>
      <c r="QHA63" s="265"/>
      <c r="QHB63" s="265"/>
      <c r="QHC63" s="265"/>
      <c r="QHD63" s="265"/>
      <c r="QHE63" s="265"/>
      <c r="QHF63" s="265"/>
      <c r="QHG63" s="265"/>
      <c r="QHH63" s="265"/>
      <c r="QHI63" s="265"/>
      <c r="QHJ63" s="265"/>
      <c r="QHK63" s="265"/>
      <c r="QHL63" s="265"/>
      <c r="QHM63" s="265"/>
      <c r="QHN63" s="265"/>
      <c r="QHO63" s="265"/>
      <c r="QHP63" s="265"/>
      <c r="QHQ63" s="265"/>
      <c r="QHR63" s="265"/>
      <c r="QHS63" s="265"/>
      <c r="QHT63" s="265"/>
      <c r="QHU63" s="265"/>
      <c r="QHV63" s="265"/>
      <c r="QHW63" s="265"/>
      <c r="QHX63" s="265"/>
      <c r="QHY63" s="265"/>
      <c r="QHZ63" s="265"/>
      <c r="QIA63" s="265"/>
      <c r="QIB63" s="265"/>
      <c r="QIC63" s="265"/>
      <c r="QID63" s="265"/>
      <c r="QIE63" s="265"/>
      <c r="QIF63" s="265"/>
      <c r="QIG63" s="265"/>
      <c r="QIH63" s="265"/>
      <c r="QII63" s="265"/>
      <c r="QIJ63" s="265"/>
      <c r="QIK63" s="265"/>
      <c r="QIL63" s="265"/>
      <c r="QIM63" s="265"/>
      <c r="QIN63" s="265"/>
      <c r="QIO63" s="265"/>
      <c r="QIP63" s="265"/>
      <c r="QIQ63" s="265"/>
      <c r="QIR63" s="265"/>
      <c r="QIS63" s="265"/>
      <c r="QIT63" s="265"/>
      <c r="QIU63" s="265"/>
      <c r="QIV63" s="265"/>
      <c r="QIW63" s="265"/>
      <c r="QIX63" s="265"/>
      <c r="QIY63" s="265"/>
      <c r="QIZ63" s="265"/>
      <c r="QJA63" s="265"/>
      <c r="QJB63" s="265"/>
      <c r="QJC63" s="265"/>
      <c r="QJD63" s="265"/>
      <c r="QJE63" s="265"/>
      <c r="QJF63" s="265"/>
      <c r="QJG63" s="265"/>
      <c r="QJH63" s="265"/>
      <c r="QJI63" s="265"/>
      <c r="QJJ63" s="265"/>
      <c r="QJK63" s="265"/>
      <c r="QJL63" s="265"/>
      <c r="QJM63" s="265"/>
      <c r="QJN63" s="265"/>
      <c r="QJO63" s="265"/>
      <c r="QJP63" s="265"/>
      <c r="QJQ63" s="265"/>
      <c r="QJR63" s="265"/>
      <c r="QJS63" s="265"/>
      <c r="QJT63" s="265"/>
      <c r="QJU63" s="265"/>
      <c r="QJV63" s="265"/>
      <c r="QJW63" s="265"/>
      <c r="QJX63" s="265"/>
      <c r="QJY63" s="265"/>
      <c r="QJZ63" s="265"/>
      <c r="QKA63" s="265"/>
      <c r="QKB63" s="265"/>
      <c r="QKC63" s="265"/>
      <c r="QKD63" s="265"/>
      <c r="QKE63" s="265"/>
      <c r="QKF63" s="265"/>
      <c r="QKG63" s="265"/>
      <c r="QKH63" s="265"/>
      <c r="QKI63" s="265"/>
      <c r="QKJ63" s="265"/>
      <c r="QKK63" s="265"/>
      <c r="QKL63" s="265"/>
      <c r="QKM63" s="265"/>
      <c r="QKN63" s="265"/>
      <c r="QKO63" s="265"/>
      <c r="QKP63" s="265"/>
      <c r="QKQ63" s="265"/>
      <c r="QKR63" s="265"/>
      <c r="QKS63" s="265"/>
      <c r="QKT63" s="265"/>
      <c r="QKU63" s="265"/>
      <c r="QKV63" s="265"/>
      <c r="QKW63" s="265"/>
      <c r="QKX63" s="265"/>
      <c r="QKY63" s="265"/>
      <c r="QKZ63" s="265"/>
      <c r="QLA63" s="265"/>
      <c r="QLB63" s="265"/>
      <c r="QLC63" s="265"/>
      <c r="QLD63" s="265"/>
      <c r="QLE63" s="265"/>
      <c r="QLF63" s="265"/>
      <c r="QLG63" s="265"/>
      <c r="QLH63" s="265"/>
      <c r="QLI63" s="265"/>
      <c r="QLJ63" s="265"/>
      <c r="QLK63" s="265"/>
      <c r="QLL63" s="265"/>
      <c r="QLM63" s="265"/>
      <c r="QLN63" s="265"/>
      <c r="QLO63" s="265"/>
      <c r="QLP63" s="265"/>
      <c r="QLQ63" s="265"/>
      <c r="QLR63" s="265"/>
      <c r="QLS63" s="265"/>
      <c r="QLT63" s="265"/>
      <c r="QLU63" s="265"/>
      <c r="QLV63" s="265"/>
      <c r="QLW63" s="265"/>
      <c r="QLX63" s="265"/>
      <c r="QLY63" s="265"/>
      <c r="QLZ63" s="265"/>
      <c r="QMA63" s="265"/>
      <c r="QMB63" s="265"/>
      <c r="QMC63" s="265"/>
      <c r="QMD63" s="265"/>
      <c r="QME63" s="265"/>
      <c r="QMF63" s="265"/>
      <c r="QMG63" s="265"/>
      <c r="QMH63" s="265"/>
      <c r="QMI63" s="265"/>
      <c r="QMJ63" s="265"/>
      <c r="QMK63" s="265"/>
      <c r="QML63" s="265"/>
      <c r="QMM63" s="265"/>
      <c r="QMN63" s="265"/>
      <c r="QMO63" s="265"/>
      <c r="QMP63" s="265"/>
      <c r="QMQ63" s="265"/>
      <c r="QMR63" s="265"/>
      <c r="QMS63" s="265"/>
      <c r="QMT63" s="265"/>
      <c r="QMU63" s="265"/>
      <c r="QMV63" s="265"/>
      <c r="QMW63" s="265"/>
      <c r="QMX63" s="265"/>
      <c r="QMY63" s="265"/>
      <c r="QMZ63" s="265"/>
      <c r="QNA63" s="265"/>
      <c r="QNB63" s="265"/>
      <c r="QNC63" s="265"/>
      <c r="QND63" s="265"/>
      <c r="QNE63" s="265"/>
      <c r="QNF63" s="265"/>
      <c r="QNG63" s="265"/>
      <c r="QNH63" s="265"/>
      <c r="QNI63" s="265"/>
      <c r="QNJ63" s="265"/>
      <c r="QNK63" s="265"/>
      <c r="QNL63" s="265"/>
      <c r="QNM63" s="265"/>
      <c r="QNN63" s="265"/>
      <c r="QNO63" s="265"/>
      <c r="QNP63" s="265"/>
      <c r="QNQ63" s="265"/>
      <c r="QNR63" s="265"/>
      <c r="QNS63" s="265"/>
      <c r="QNT63" s="265"/>
      <c r="QNU63" s="265"/>
      <c r="QNV63" s="265"/>
      <c r="QNW63" s="265"/>
      <c r="QNX63" s="265"/>
      <c r="QNY63" s="265"/>
      <c r="QNZ63" s="265"/>
      <c r="QOA63" s="265"/>
      <c r="QOB63" s="265"/>
      <c r="QOC63" s="265"/>
      <c r="QOD63" s="265"/>
      <c r="QOE63" s="265"/>
      <c r="QOF63" s="265"/>
      <c r="QOG63" s="265"/>
      <c r="QOH63" s="265"/>
      <c r="QOI63" s="265"/>
      <c r="QOJ63" s="265"/>
      <c r="QOK63" s="265"/>
      <c r="QOL63" s="265"/>
      <c r="QOM63" s="265"/>
      <c r="QON63" s="265"/>
      <c r="QOO63" s="265"/>
      <c r="QOP63" s="265"/>
      <c r="QOQ63" s="265"/>
      <c r="QOR63" s="265"/>
      <c r="QOS63" s="265"/>
      <c r="QOT63" s="265"/>
      <c r="QOU63" s="265"/>
      <c r="QOV63" s="265"/>
      <c r="QOW63" s="265"/>
      <c r="QOX63" s="265"/>
      <c r="QOY63" s="265"/>
      <c r="QOZ63" s="265"/>
      <c r="QPA63" s="265"/>
      <c r="QPB63" s="265"/>
      <c r="QPC63" s="265"/>
      <c r="QPD63" s="265"/>
      <c r="QPE63" s="265"/>
      <c r="QPF63" s="265"/>
      <c r="QPG63" s="265"/>
      <c r="QPH63" s="265"/>
      <c r="QPI63" s="265"/>
      <c r="QPJ63" s="265"/>
      <c r="QPK63" s="265"/>
      <c r="QPL63" s="265"/>
      <c r="QPM63" s="265"/>
      <c r="QPN63" s="265"/>
      <c r="QPO63" s="265"/>
      <c r="QPP63" s="265"/>
      <c r="QPQ63" s="265"/>
      <c r="QPR63" s="265"/>
      <c r="QPS63" s="265"/>
      <c r="QPT63" s="265"/>
      <c r="QPU63" s="265"/>
      <c r="QPV63" s="265"/>
      <c r="QPW63" s="265"/>
      <c r="QPX63" s="265"/>
      <c r="QPY63" s="265"/>
      <c r="QPZ63" s="265"/>
      <c r="QQA63" s="265"/>
      <c r="QQB63" s="265"/>
      <c r="QQC63" s="265"/>
      <c r="QQD63" s="265"/>
      <c r="QQE63" s="265"/>
      <c r="QQF63" s="265"/>
      <c r="QQG63" s="265"/>
      <c r="QQH63" s="265"/>
      <c r="QQI63" s="265"/>
      <c r="QQJ63" s="265"/>
      <c r="QQK63" s="265"/>
      <c r="QQL63" s="265"/>
      <c r="QQM63" s="265"/>
      <c r="QQN63" s="265"/>
      <c r="QQO63" s="265"/>
      <c r="QQP63" s="265"/>
      <c r="QQQ63" s="265"/>
      <c r="QQR63" s="265"/>
      <c r="QQS63" s="265"/>
      <c r="QQT63" s="265"/>
      <c r="QQU63" s="265"/>
      <c r="QQV63" s="265"/>
      <c r="QQW63" s="265"/>
      <c r="QQX63" s="265"/>
      <c r="QQY63" s="265"/>
      <c r="QQZ63" s="265"/>
      <c r="QRA63" s="265"/>
      <c r="QRB63" s="265"/>
      <c r="QRC63" s="265"/>
      <c r="QRD63" s="265"/>
      <c r="QRE63" s="265"/>
      <c r="QRF63" s="265"/>
      <c r="QRG63" s="265"/>
      <c r="QRH63" s="265"/>
      <c r="QRI63" s="265"/>
      <c r="QRJ63" s="265"/>
      <c r="QRK63" s="265"/>
      <c r="QRL63" s="265"/>
      <c r="QRM63" s="265"/>
      <c r="QRN63" s="265"/>
      <c r="QRO63" s="265"/>
      <c r="QRP63" s="265"/>
      <c r="QRQ63" s="265"/>
      <c r="QRR63" s="265"/>
      <c r="QRS63" s="265"/>
      <c r="QRT63" s="265"/>
      <c r="QRU63" s="265"/>
      <c r="QRV63" s="265"/>
      <c r="QRW63" s="265"/>
      <c r="QRX63" s="265"/>
      <c r="QRY63" s="265"/>
      <c r="QRZ63" s="265"/>
      <c r="QSA63" s="265"/>
      <c r="QSB63" s="265"/>
      <c r="QSC63" s="265"/>
      <c r="QSD63" s="265"/>
      <c r="QSE63" s="265"/>
      <c r="QSF63" s="265"/>
      <c r="QSG63" s="265"/>
      <c r="QSH63" s="265"/>
      <c r="QSI63" s="265"/>
      <c r="QSJ63" s="265"/>
      <c r="QSK63" s="265"/>
      <c r="QSL63" s="265"/>
      <c r="QSM63" s="265"/>
      <c r="QSN63" s="265"/>
      <c r="QSO63" s="265"/>
      <c r="QSP63" s="265"/>
      <c r="QSQ63" s="265"/>
      <c r="QSR63" s="265"/>
      <c r="QSS63" s="265"/>
      <c r="QST63" s="265"/>
      <c r="QSU63" s="265"/>
      <c r="QSV63" s="265"/>
      <c r="QSW63" s="265"/>
      <c r="QSX63" s="265"/>
      <c r="QSY63" s="265"/>
      <c r="QSZ63" s="265"/>
      <c r="QTA63" s="265"/>
      <c r="QTB63" s="265"/>
      <c r="QTC63" s="265"/>
      <c r="QTD63" s="265"/>
      <c r="QTE63" s="265"/>
      <c r="QTF63" s="265"/>
      <c r="QTG63" s="265"/>
      <c r="QTH63" s="265"/>
      <c r="QTI63" s="265"/>
      <c r="QTJ63" s="265"/>
      <c r="QTK63" s="265"/>
      <c r="QTL63" s="265"/>
      <c r="QTM63" s="265"/>
      <c r="QTN63" s="265"/>
      <c r="QTO63" s="265"/>
      <c r="QTP63" s="265"/>
      <c r="QTQ63" s="265"/>
      <c r="QTR63" s="265"/>
      <c r="QTS63" s="265"/>
      <c r="QTT63" s="265"/>
      <c r="QTU63" s="265"/>
      <c r="QTV63" s="265"/>
      <c r="QTW63" s="265"/>
      <c r="QTX63" s="265"/>
      <c r="QTY63" s="265"/>
      <c r="QTZ63" s="265"/>
      <c r="QUA63" s="265"/>
      <c r="QUB63" s="265"/>
      <c r="QUC63" s="265"/>
      <c r="QUD63" s="265"/>
      <c r="QUE63" s="265"/>
      <c r="QUF63" s="265"/>
      <c r="QUG63" s="265"/>
      <c r="QUH63" s="265"/>
      <c r="QUI63" s="265"/>
      <c r="QUJ63" s="265"/>
      <c r="QUK63" s="265"/>
      <c r="QUL63" s="265"/>
      <c r="QUM63" s="265"/>
      <c r="QUN63" s="265"/>
      <c r="QUO63" s="265"/>
      <c r="QUP63" s="265"/>
      <c r="QUQ63" s="265"/>
      <c r="QUR63" s="265"/>
      <c r="QUS63" s="265"/>
      <c r="QUT63" s="265"/>
      <c r="QUU63" s="265"/>
      <c r="QUV63" s="265"/>
      <c r="QUW63" s="265"/>
      <c r="QUX63" s="265"/>
      <c r="QUY63" s="265"/>
      <c r="QUZ63" s="265"/>
      <c r="QVA63" s="265"/>
      <c r="QVB63" s="265"/>
      <c r="QVC63" s="265"/>
      <c r="QVD63" s="265"/>
      <c r="QVE63" s="265"/>
      <c r="QVF63" s="265"/>
      <c r="QVG63" s="265"/>
      <c r="QVH63" s="265"/>
      <c r="QVI63" s="265"/>
      <c r="QVJ63" s="265"/>
      <c r="QVK63" s="265"/>
      <c r="QVL63" s="265"/>
      <c r="QVM63" s="265"/>
      <c r="QVN63" s="265"/>
      <c r="QVO63" s="265"/>
      <c r="QVP63" s="265"/>
      <c r="QVQ63" s="265"/>
      <c r="QVR63" s="265"/>
      <c r="QVS63" s="265"/>
      <c r="QVT63" s="265"/>
      <c r="QVU63" s="265"/>
      <c r="QVV63" s="265"/>
      <c r="QVW63" s="265"/>
      <c r="QVX63" s="265"/>
      <c r="QVY63" s="265"/>
      <c r="QVZ63" s="265"/>
      <c r="QWA63" s="265"/>
      <c r="QWB63" s="265"/>
      <c r="QWC63" s="265"/>
      <c r="QWD63" s="265"/>
      <c r="QWE63" s="265"/>
      <c r="QWF63" s="265"/>
      <c r="QWG63" s="265"/>
      <c r="QWH63" s="265"/>
      <c r="QWI63" s="265"/>
      <c r="QWJ63" s="265"/>
      <c r="QWK63" s="265"/>
      <c r="QWL63" s="265"/>
      <c r="QWM63" s="265"/>
      <c r="QWN63" s="265"/>
      <c r="QWO63" s="265"/>
      <c r="QWP63" s="265"/>
      <c r="QWQ63" s="265"/>
      <c r="QWR63" s="265"/>
      <c r="QWS63" s="265"/>
      <c r="QWT63" s="265"/>
      <c r="QWU63" s="265"/>
      <c r="QWV63" s="265"/>
      <c r="QWW63" s="265"/>
      <c r="QWX63" s="265"/>
      <c r="QWY63" s="265"/>
      <c r="QWZ63" s="265"/>
      <c r="QXA63" s="265"/>
      <c r="QXB63" s="265"/>
      <c r="QXC63" s="265"/>
      <c r="QXD63" s="265"/>
      <c r="QXE63" s="265"/>
      <c r="QXF63" s="265"/>
      <c r="QXG63" s="265"/>
      <c r="QXH63" s="265"/>
      <c r="QXI63" s="265"/>
      <c r="QXJ63" s="265"/>
      <c r="QXK63" s="265"/>
      <c r="QXL63" s="265"/>
      <c r="QXM63" s="265"/>
      <c r="QXN63" s="265"/>
      <c r="QXO63" s="265"/>
      <c r="QXP63" s="265"/>
      <c r="QXQ63" s="265"/>
      <c r="QXR63" s="265"/>
      <c r="QXS63" s="265"/>
      <c r="QXT63" s="265"/>
      <c r="QXU63" s="265"/>
      <c r="QXV63" s="265"/>
      <c r="QXW63" s="265"/>
      <c r="QXX63" s="265"/>
      <c r="QXY63" s="265"/>
      <c r="QXZ63" s="265"/>
      <c r="QYA63" s="265"/>
      <c r="QYB63" s="265"/>
      <c r="QYC63" s="265"/>
      <c r="QYD63" s="265"/>
      <c r="QYE63" s="265"/>
      <c r="QYF63" s="265"/>
      <c r="QYG63" s="265"/>
      <c r="QYH63" s="265"/>
      <c r="QYI63" s="265"/>
      <c r="QYJ63" s="265"/>
      <c r="QYK63" s="265"/>
      <c r="QYL63" s="265"/>
      <c r="QYM63" s="265"/>
      <c r="QYN63" s="265"/>
      <c r="QYO63" s="265"/>
      <c r="QYP63" s="265"/>
      <c r="QYQ63" s="265"/>
      <c r="QYR63" s="265"/>
      <c r="QYS63" s="265"/>
      <c r="QYT63" s="265"/>
      <c r="QYU63" s="265"/>
      <c r="QYV63" s="265"/>
      <c r="QYW63" s="265"/>
      <c r="QYX63" s="265"/>
      <c r="QYY63" s="265"/>
      <c r="QYZ63" s="265"/>
      <c r="QZA63" s="265"/>
      <c r="QZB63" s="265"/>
      <c r="QZC63" s="265"/>
      <c r="QZD63" s="265"/>
      <c r="QZE63" s="265"/>
      <c r="QZF63" s="265"/>
      <c r="QZG63" s="265"/>
      <c r="QZH63" s="265"/>
      <c r="QZI63" s="265"/>
      <c r="QZJ63" s="265"/>
      <c r="QZK63" s="265"/>
      <c r="QZL63" s="265"/>
      <c r="QZM63" s="265"/>
      <c r="QZN63" s="265"/>
      <c r="QZO63" s="265"/>
      <c r="QZP63" s="265"/>
      <c r="QZQ63" s="265"/>
      <c r="QZR63" s="265"/>
      <c r="QZS63" s="265"/>
      <c r="QZT63" s="265"/>
      <c r="QZU63" s="265"/>
      <c r="QZV63" s="265"/>
      <c r="QZW63" s="265"/>
      <c r="QZX63" s="265"/>
      <c r="QZY63" s="265"/>
      <c r="QZZ63" s="265"/>
      <c r="RAA63" s="265"/>
      <c r="RAB63" s="265"/>
      <c r="RAC63" s="265"/>
      <c r="RAD63" s="265"/>
      <c r="RAE63" s="265"/>
      <c r="RAF63" s="265"/>
      <c r="RAG63" s="265"/>
      <c r="RAH63" s="265"/>
      <c r="RAI63" s="265"/>
      <c r="RAJ63" s="265"/>
      <c r="RAK63" s="265"/>
      <c r="RAL63" s="265"/>
      <c r="RAM63" s="265"/>
      <c r="RAN63" s="265"/>
      <c r="RAO63" s="265"/>
      <c r="RAP63" s="265"/>
      <c r="RAQ63" s="265"/>
      <c r="RAR63" s="265"/>
      <c r="RAS63" s="265"/>
      <c r="RAT63" s="265"/>
      <c r="RAU63" s="265"/>
      <c r="RAV63" s="265"/>
      <c r="RAW63" s="265"/>
      <c r="RAX63" s="265"/>
      <c r="RAY63" s="265"/>
      <c r="RAZ63" s="265"/>
      <c r="RBA63" s="265"/>
      <c r="RBB63" s="265"/>
      <c r="RBC63" s="265"/>
      <c r="RBD63" s="265"/>
      <c r="RBE63" s="265"/>
      <c r="RBF63" s="265"/>
      <c r="RBG63" s="265"/>
      <c r="RBH63" s="265"/>
      <c r="RBI63" s="265"/>
      <c r="RBJ63" s="265"/>
      <c r="RBK63" s="265"/>
      <c r="RBL63" s="265"/>
      <c r="RBM63" s="265"/>
      <c r="RBN63" s="265"/>
      <c r="RBO63" s="265"/>
      <c r="RBP63" s="265"/>
      <c r="RBQ63" s="265"/>
      <c r="RBR63" s="265"/>
      <c r="RBS63" s="265"/>
      <c r="RBT63" s="265"/>
      <c r="RBU63" s="265"/>
      <c r="RBV63" s="265"/>
      <c r="RBW63" s="265"/>
      <c r="RBX63" s="265"/>
      <c r="RBY63" s="265"/>
      <c r="RBZ63" s="265"/>
      <c r="RCA63" s="265"/>
      <c r="RCB63" s="265"/>
      <c r="RCC63" s="265"/>
      <c r="RCD63" s="265"/>
      <c r="RCE63" s="265"/>
      <c r="RCF63" s="265"/>
      <c r="RCG63" s="265"/>
      <c r="RCH63" s="265"/>
      <c r="RCI63" s="265"/>
      <c r="RCJ63" s="265"/>
      <c r="RCK63" s="265"/>
      <c r="RCL63" s="265"/>
      <c r="RCM63" s="265"/>
      <c r="RCN63" s="265"/>
      <c r="RCO63" s="265"/>
      <c r="RCP63" s="265"/>
      <c r="RCQ63" s="265"/>
      <c r="RCR63" s="265"/>
      <c r="RCS63" s="265"/>
      <c r="RCT63" s="265"/>
      <c r="RCU63" s="265"/>
      <c r="RCV63" s="265"/>
      <c r="RCW63" s="265"/>
      <c r="RCX63" s="265"/>
      <c r="RCY63" s="265"/>
      <c r="RCZ63" s="265"/>
      <c r="RDA63" s="265"/>
      <c r="RDB63" s="265"/>
      <c r="RDC63" s="265"/>
      <c r="RDD63" s="265"/>
      <c r="RDE63" s="265"/>
      <c r="RDF63" s="265"/>
      <c r="RDG63" s="265"/>
      <c r="RDH63" s="265"/>
      <c r="RDI63" s="265"/>
      <c r="RDJ63" s="265"/>
      <c r="RDK63" s="265"/>
      <c r="RDL63" s="265"/>
      <c r="RDM63" s="265"/>
      <c r="RDN63" s="265"/>
      <c r="RDO63" s="265"/>
      <c r="RDP63" s="265"/>
      <c r="RDQ63" s="265"/>
      <c r="RDR63" s="265"/>
      <c r="RDS63" s="265"/>
      <c r="RDT63" s="265"/>
      <c r="RDU63" s="265"/>
      <c r="RDV63" s="265"/>
      <c r="RDW63" s="265"/>
      <c r="RDX63" s="265"/>
      <c r="RDY63" s="265"/>
      <c r="RDZ63" s="265"/>
      <c r="REA63" s="265"/>
      <c r="REB63" s="265"/>
      <c r="REC63" s="265"/>
      <c r="RED63" s="265"/>
      <c r="REE63" s="265"/>
      <c r="REF63" s="265"/>
      <c r="REG63" s="265"/>
      <c r="REH63" s="265"/>
      <c r="REI63" s="265"/>
      <c r="REJ63" s="265"/>
      <c r="REK63" s="265"/>
      <c r="REL63" s="265"/>
      <c r="REM63" s="265"/>
      <c r="REN63" s="265"/>
      <c r="REO63" s="265"/>
      <c r="REP63" s="265"/>
      <c r="REQ63" s="265"/>
      <c r="RER63" s="265"/>
      <c r="RES63" s="265"/>
      <c r="RET63" s="265"/>
      <c r="REU63" s="265"/>
      <c r="REV63" s="265"/>
      <c r="REW63" s="265"/>
      <c r="REX63" s="265"/>
      <c r="REY63" s="265"/>
      <c r="REZ63" s="265"/>
      <c r="RFA63" s="265"/>
      <c r="RFB63" s="265"/>
      <c r="RFC63" s="265"/>
      <c r="RFD63" s="265"/>
      <c r="RFE63" s="265"/>
      <c r="RFF63" s="265"/>
      <c r="RFG63" s="265"/>
      <c r="RFH63" s="265"/>
      <c r="RFI63" s="265"/>
      <c r="RFJ63" s="265"/>
      <c r="RFK63" s="265"/>
      <c r="RFL63" s="265"/>
      <c r="RFM63" s="265"/>
      <c r="RFN63" s="265"/>
      <c r="RFO63" s="265"/>
      <c r="RFP63" s="265"/>
      <c r="RFQ63" s="265"/>
      <c r="RFR63" s="265"/>
      <c r="RFS63" s="265"/>
      <c r="RFT63" s="265"/>
      <c r="RFU63" s="265"/>
      <c r="RFV63" s="265"/>
      <c r="RFW63" s="265"/>
      <c r="RFX63" s="265"/>
      <c r="RFY63" s="265"/>
      <c r="RFZ63" s="265"/>
      <c r="RGA63" s="265"/>
      <c r="RGB63" s="265"/>
      <c r="RGC63" s="265"/>
      <c r="RGD63" s="265"/>
      <c r="RGE63" s="265"/>
      <c r="RGF63" s="265"/>
      <c r="RGG63" s="265"/>
      <c r="RGH63" s="265"/>
      <c r="RGI63" s="265"/>
      <c r="RGJ63" s="265"/>
      <c r="RGK63" s="265"/>
      <c r="RGL63" s="265"/>
      <c r="RGM63" s="265"/>
      <c r="RGN63" s="265"/>
      <c r="RGO63" s="265"/>
      <c r="RGP63" s="265"/>
      <c r="RGQ63" s="265"/>
      <c r="RGR63" s="265"/>
      <c r="RGS63" s="265"/>
      <c r="RGT63" s="265"/>
      <c r="RGU63" s="265"/>
      <c r="RGV63" s="265"/>
      <c r="RGW63" s="265"/>
      <c r="RGX63" s="265"/>
      <c r="RGY63" s="265"/>
      <c r="RGZ63" s="265"/>
      <c r="RHA63" s="265"/>
      <c r="RHB63" s="265"/>
      <c r="RHC63" s="265"/>
      <c r="RHD63" s="265"/>
      <c r="RHE63" s="265"/>
      <c r="RHF63" s="265"/>
      <c r="RHG63" s="265"/>
      <c r="RHH63" s="265"/>
      <c r="RHI63" s="265"/>
      <c r="RHJ63" s="265"/>
      <c r="RHK63" s="265"/>
      <c r="RHL63" s="265"/>
      <c r="RHM63" s="265"/>
      <c r="RHN63" s="265"/>
      <c r="RHO63" s="265"/>
      <c r="RHP63" s="265"/>
      <c r="RHQ63" s="265"/>
      <c r="RHR63" s="265"/>
      <c r="RHS63" s="265"/>
      <c r="RHT63" s="265"/>
      <c r="RHU63" s="265"/>
      <c r="RHV63" s="265"/>
      <c r="RHW63" s="265"/>
      <c r="RHX63" s="265"/>
      <c r="RHY63" s="265"/>
      <c r="RHZ63" s="265"/>
      <c r="RIA63" s="265"/>
      <c r="RIB63" s="265"/>
      <c r="RIC63" s="265"/>
      <c r="RID63" s="265"/>
      <c r="RIE63" s="265"/>
      <c r="RIF63" s="265"/>
      <c r="RIG63" s="265"/>
      <c r="RIH63" s="265"/>
      <c r="RII63" s="265"/>
      <c r="RIJ63" s="265"/>
      <c r="RIK63" s="265"/>
      <c r="RIL63" s="265"/>
      <c r="RIM63" s="265"/>
      <c r="RIN63" s="265"/>
      <c r="RIO63" s="265"/>
      <c r="RIP63" s="265"/>
      <c r="RIQ63" s="265"/>
      <c r="RIR63" s="265"/>
      <c r="RIS63" s="265"/>
      <c r="RIT63" s="265"/>
      <c r="RIU63" s="265"/>
      <c r="RIV63" s="265"/>
      <c r="RIW63" s="265"/>
      <c r="RIX63" s="265"/>
      <c r="RIY63" s="265"/>
      <c r="RIZ63" s="265"/>
      <c r="RJA63" s="265"/>
      <c r="RJB63" s="265"/>
      <c r="RJC63" s="265"/>
      <c r="RJD63" s="265"/>
      <c r="RJE63" s="265"/>
      <c r="RJF63" s="265"/>
      <c r="RJG63" s="265"/>
      <c r="RJH63" s="265"/>
      <c r="RJI63" s="265"/>
      <c r="RJJ63" s="265"/>
      <c r="RJK63" s="265"/>
      <c r="RJL63" s="265"/>
      <c r="RJM63" s="265"/>
      <c r="RJN63" s="265"/>
      <c r="RJO63" s="265"/>
      <c r="RJP63" s="265"/>
      <c r="RJQ63" s="265"/>
      <c r="RJR63" s="265"/>
      <c r="RJS63" s="265"/>
      <c r="RJT63" s="265"/>
      <c r="RJU63" s="265"/>
      <c r="RJV63" s="265"/>
      <c r="RJW63" s="265"/>
      <c r="RJX63" s="265"/>
      <c r="RJY63" s="265"/>
      <c r="RJZ63" s="265"/>
      <c r="RKA63" s="265"/>
      <c r="RKB63" s="265"/>
      <c r="RKC63" s="265"/>
      <c r="RKD63" s="265"/>
      <c r="RKE63" s="265"/>
      <c r="RKF63" s="265"/>
      <c r="RKG63" s="265"/>
      <c r="RKH63" s="265"/>
      <c r="RKI63" s="265"/>
      <c r="RKJ63" s="265"/>
      <c r="RKK63" s="265"/>
      <c r="RKL63" s="265"/>
      <c r="RKM63" s="265"/>
      <c r="RKN63" s="265"/>
      <c r="RKO63" s="265"/>
      <c r="RKP63" s="265"/>
      <c r="RKQ63" s="265"/>
      <c r="RKR63" s="265"/>
      <c r="RKS63" s="265"/>
      <c r="RKT63" s="265"/>
      <c r="RKU63" s="265"/>
      <c r="RKV63" s="265"/>
      <c r="RKW63" s="265"/>
      <c r="RKX63" s="265"/>
      <c r="RKY63" s="265"/>
      <c r="RKZ63" s="265"/>
      <c r="RLA63" s="265"/>
      <c r="RLB63" s="265"/>
      <c r="RLC63" s="265"/>
      <c r="RLD63" s="265"/>
      <c r="RLE63" s="265"/>
      <c r="RLF63" s="265"/>
      <c r="RLG63" s="265"/>
      <c r="RLH63" s="265"/>
      <c r="RLI63" s="265"/>
      <c r="RLJ63" s="265"/>
      <c r="RLK63" s="265"/>
      <c r="RLL63" s="265"/>
      <c r="RLM63" s="265"/>
      <c r="RLN63" s="265"/>
      <c r="RLO63" s="265"/>
      <c r="RLP63" s="265"/>
      <c r="RLQ63" s="265"/>
      <c r="RLR63" s="265"/>
      <c r="RLS63" s="265"/>
      <c r="RLT63" s="265"/>
      <c r="RLU63" s="265"/>
      <c r="RLV63" s="265"/>
      <c r="RLW63" s="265"/>
      <c r="RLX63" s="265"/>
      <c r="RLY63" s="265"/>
      <c r="RLZ63" s="265"/>
      <c r="RMA63" s="265"/>
      <c r="RMB63" s="265"/>
      <c r="RMC63" s="265"/>
      <c r="RMD63" s="265"/>
      <c r="RME63" s="265"/>
      <c r="RMF63" s="265"/>
      <c r="RMG63" s="265"/>
      <c r="RMH63" s="265"/>
      <c r="RMI63" s="265"/>
      <c r="RMJ63" s="265"/>
      <c r="RMK63" s="265"/>
      <c r="RML63" s="265"/>
      <c r="RMM63" s="265"/>
      <c r="RMN63" s="265"/>
      <c r="RMO63" s="265"/>
      <c r="RMP63" s="265"/>
      <c r="RMQ63" s="265"/>
      <c r="RMR63" s="265"/>
      <c r="RMS63" s="265"/>
      <c r="RMT63" s="265"/>
      <c r="RMU63" s="265"/>
      <c r="RMV63" s="265"/>
      <c r="RMW63" s="265"/>
      <c r="RMX63" s="265"/>
      <c r="RMY63" s="265"/>
      <c r="RMZ63" s="265"/>
      <c r="RNA63" s="265"/>
      <c r="RNB63" s="265"/>
      <c r="RNC63" s="265"/>
      <c r="RND63" s="265"/>
      <c r="RNE63" s="265"/>
      <c r="RNF63" s="265"/>
      <c r="RNG63" s="265"/>
      <c r="RNH63" s="265"/>
      <c r="RNI63" s="265"/>
      <c r="RNJ63" s="265"/>
      <c r="RNK63" s="265"/>
      <c r="RNL63" s="265"/>
      <c r="RNM63" s="265"/>
      <c r="RNN63" s="265"/>
      <c r="RNO63" s="265"/>
      <c r="RNP63" s="265"/>
      <c r="RNQ63" s="265"/>
      <c r="RNR63" s="265"/>
      <c r="RNS63" s="265"/>
      <c r="RNT63" s="265"/>
      <c r="RNU63" s="265"/>
      <c r="RNV63" s="265"/>
      <c r="RNW63" s="265"/>
      <c r="RNX63" s="265"/>
      <c r="RNY63" s="265"/>
      <c r="RNZ63" s="265"/>
      <c r="ROA63" s="265"/>
      <c r="ROB63" s="265"/>
      <c r="ROC63" s="265"/>
      <c r="ROD63" s="265"/>
      <c r="ROE63" s="265"/>
      <c r="ROF63" s="265"/>
      <c r="ROG63" s="265"/>
      <c r="ROH63" s="265"/>
      <c r="ROI63" s="265"/>
      <c r="ROJ63" s="265"/>
      <c r="ROK63" s="265"/>
      <c r="ROL63" s="265"/>
      <c r="ROM63" s="265"/>
      <c r="RON63" s="265"/>
      <c r="ROO63" s="265"/>
      <c r="ROP63" s="265"/>
      <c r="ROQ63" s="265"/>
      <c r="ROR63" s="265"/>
      <c r="ROS63" s="265"/>
      <c r="ROT63" s="265"/>
      <c r="ROU63" s="265"/>
      <c r="ROV63" s="265"/>
      <c r="ROW63" s="265"/>
      <c r="ROX63" s="265"/>
      <c r="ROY63" s="265"/>
      <c r="ROZ63" s="265"/>
      <c r="RPA63" s="265"/>
      <c r="RPB63" s="265"/>
      <c r="RPC63" s="265"/>
      <c r="RPD63" s="265"/>
      <c r="RPE63" s="265"/>
      <c r="RPF63" s="265"/>
      <c r="RPG63" s="265"/>
      <c r="RPH63" s="265"/>
      <c r="RPI63" s="265"/>
      <c r="RPJ63" s="265"/>
      <c r="RPK63" s="265"/>
      <c r="RPL63" s="265"/>
      <c r="RPM63" s="265"/>
      <c r="RPN63" s="265"/>
      <c r="RPO63" s="265"/>
      <c r="RPP63" s="265"/>
      <c r="RPQ63" s="265"/>
      <c r="RPR63" s="265"/>
      <c r="RPS63" s="265"/>
      <c r="RPT63" s="265"/>
      <c r="RPU63" s="265"/>
      <c r="RPV63" s="265"/>
      <c r="RPW63" s="265"/>
      <c r="RPX63" s="265"/>
      <c r="RPY63" s="265"/>
      <c r="RPZ63" s="265"/>
      <c r="RQA63" s="265"/>
      <c r="RQB63" s="265"/>
      <c r="RQC63" s="265"/>
      <c r="RQD63" s="265"/>
      <c r="RQE63" s="265"/>
      <c r="RQF63" s="265"/>
      <c r="RQG63" s="265"/>
      <c r="RQH63" s="265"/>
      <c r="RQI63" s="265"/>
      <c r="RQJ63" s="265"/>
      <c r="RQK63" s="265"/>
      <c r="RQL63" s="265"/>
      <c r="RQM63" s="265"/>
      <c r="RQN63" s="265"/>
      <c r="RQO63" s="265"/>
      <c r="RQP63" s="265"/>
      <c r="RQQ63" s="265"/>
      <c r="RQR63" s="265"/>
      <c r="RQS63" s="265"/>
      <c r="RQT63" s="265"/>
      <c r="RQU63" s="265"/>
      <c r="RQV63" s="265"/>
      <c r="RQW63" s="265"/>
      <c r="RQX63" s="265"/>
      <c r="RQY63" s="265"/>
      <c r="RQZ63" s="265"/>
      <c r="RRA63" s="265"/>
      <c r="RRB63" s="265"/>
      <c r="RRC63" s="265"/>
      <c r="RRD63" s="265"/>
      <c r="RRE63" s="265"/>
      <c r="RRF63" s="265"/>
      <c r="RRG63" s="265"/>
      <c r="RRH63" s="265"/>
      <c r="RRI63" s="265"/>
      <c r="RRJ63" s="265"/>
      <c r="RRK63" s="265"/>
      <c r="RRL63" s="265"/>
      <c r="RRM63" s="265"/>
      <c r="RRN63" s="265"/>
      <c r="RRO63" s="265"/>
      <c r="RRP63" s="265"/>
      <c r="RRQ63" s="265"/>
      <c r="RRR63" s="265"/>
      <c r="RRS63" s="265"/>
      <c r="RRT63" s="265"/>
      <c r="RRU63" s="265"/>
      <c r="RRV63" s="265"/>
      <c r="RRW63" s="265"/>
      <c r="RRX63" s="265"/>
      <c r="RRY63" s="265"/>
      <c r="RRZ63" s="265"/>
      <c r="RSA63" s="265"/>
      <c r="RSB63" s="265"/>
      <c r="RSC63" s="265"/>
      <c r="RSD63" s="265"/>
      <c r="RSE63" s="265"/>
      <c r="RSF63" s="265"/>
      <c r="RSG63" s="265"/>
      <c r="RSH63" s="265"/>
      <c r="RSI63" s="265"/>
      <c r="RSJ63" s="265"/>
      <c r="RSK63" s="265"/>
      <c r="RSL63" s="265"/>
      <c r="RSM63" s="265"/>
      <c r="RSN63" s="265"/>
      <c r="RSO63" s="265"/>
      <c r="RSP63" s="265"/>
      <c r="RSQ63" s="265"/>
      <c r="RSR63" s="265"/>
      <c r="RSS63" s="265"/>
      <c r="RST63" s="265"/>
      <c r="RSU63" s="265"/>
      <c r="RSV63" s="265"/>
      <c r="RSW63" s="265"/>
      <c r="RSX63" s="265"/>
      <c r="RSY63" s="265"/>
      <c r="RSZ63" s="265"/>
      <c r="RTA63" s="265"/>
      <c r="RTB63" s="265"/>
      <c r="RTC63" s="265"/>
      <c r="RTD63" s="265"/>
      <c r="RTE63" s="265"/>
      <c r="RTF63" s="265"/>
      <c r="RTG63" s="265"/>
      <c r="RTH63" s="265"/>
      <c r="RTI63" s="265"/>
      <c r="RTJ63" s="265"/>
      <c r="RTK63" s="265"/>
      <c r="RTL63" s="265"/>
      <c r="RTM63" s="265"/>
      <c r="RTN63" s="265"/>
      <c r="RTO63" s="265"/>
      <c r="RTP63" s="265"/>
      <c r="RTQ63" s="265"/>
      <c r="RTR63" s="265"/>
      <c r="RTS63" s="265"/>
      <c r="RTT63" s="265"/>
      <c r="RTU63" s="265"/>
      <c r="RTV63" s="265"/>
      <c r="RTW63" s="265"/>
      <c r="RTX63" s="265"/>
      <c r="RTY63" s="265"/>
      <c r="RTZ63" s="265"/>
      <c r="RUA63" s="265"/>
      <c r="RUB63" s="265"/>
      <c r="RUC63" s="265"/>
      <c r="RUD63" s="265"/>
      <c r="RUE63" s="265"/>
      <c r="RUF63" s="265"/>
      <c r="RUG63" s="265"/>
      <c r="RUH63" s="265"/>
      <c r="RUI63" s="265"/>
      <c r="RUJ63" s="265"/>
      <c r="RUK63" s="265"/>
      <c r="RUL63" s="265"/>
      <c r="RUM63" s="265"/>
      <c r="RUN63" s="265"/>
      <c r="RUO63" s="265"/>
      <c r="RUP63" s="265"/>
      <c r="RUQ63" s="265"/>
      <c r="RUR63" s="265"/>
      <c r="RUS63" s="265"/>
      <c r="RUT63" s="265"/>
      <c r="RUU63" s="265"/>
      <c r="RUV63" s="265"/>
      <c r="RUW63" s="265"/>
      <c r="RUX63" s="265"/>
      <c r="RUY63" s="265"/>
      <c r="RUZ63" s="265"/>
      <c r="RVA63" s="265"/>
      <c r="RVB63" s="265"/>
      <c r="RVC63" s="265"/>
      <c r="RVD63" s="265"/>
      <c r="RVE63" s="265"/>
      <c r="RVF63" s="265"/>
      <c r="RVG63" s="265"/>
      <c r="RVH63" s="265"/>
      <c r="RVI63" s="265"/>
      <c r="RVJ63" s="265"/>
      <c r="RVK63" s="265"/>
      <c r="RVL63" s="265"/>
      <c r="RVM63" s="265"/>
      <c r="RVN63" s="265"/>
      <c r="RVO63" s="265"/>
      <c r="RVP63" s="265"/>
      <c r="RVQ63" s="265"/>
      <c r="RVR63" s="265"/>
      <c r="RVS63" s="265"/>
      <c r="RVT63" s="265"/>
      <c r="RVU63" s="265"/>
      <c r="RVV63" s="265"/>
      <c r="RVW63" s="265"/>
      <c r="RVX63" s="265"/>
      <c r="RVY63" s="265"/>
      <c r="RVZ63" s="265"/>
      <c r="RWA63" s="265"/>
      <c r="RWB63" s="265"/>
      <c r="RWC63" s="265"/>
      <c r="RWD63" s="265"/>
      <c r="RWE63" s="265"/>
      <c r="RWF63" s="265"/>
      <c r="RWG63" s="265"/>
      <c r="RWH63" s="265"/>
      <c r="RWI63" s="265"/>
      <c r="RWJ63" s="265"/>
      <c r="RWK63" s="265"/>
      <c r="RWL63" s="265"/>
      <c r="RWM63" s="265"/>
      <c r="RWN63" s="265"/>
      <c r="RWO63" s="265"/>
      <c r="RWP63" s="265"/>
      <c r="RWQ63" s="265"/>
      <c r="RWR63" s="265"/>
      <c r="RWS63" s="265"/>
      <c r="RWT63" s="265"/>
      <c r="RWU63" s="265"/>
      <c r="RWV63" s="265"/>
      <c r="RWW63" s="265"/>
      <c r="RWX63" s="265"/>
      <c r="RWY63" s="265"/>
      <c r="RWZ63" s="265"/>
      <c r="RXA63" s="265"/>
      <c r="RXB63" s="265"/>
      <c r="RXC63" s="265"/>
      <c r="RXD63" s="265"/>
      <c r="RXE63" s="265"/>
      <c r="RXF63" s="265"/>
      <c r="RXG63" s="265"/>
      <c r="RXH63" s="265"/>
      <c r="RXI63" s="265"/>
      <c r="RXJ63" s="265"/>
      <c r="RXK63" s="265"/>
      <c r="RXL63" s="265"/>
      <c r="RXM63" s="265"/>
      <c r="RXN63" s="265"/>
      <c r="RXO63" s="265"/>
      <c r="RXP63" s="265"/>
      <c r="RXQ63" s="265"/>
      <c r="RXR63" s="265"/>
      <c r="RXS63" s="265"/>
      <c r="RXT63" s="265"/>
      <c r="RXU63" s="265"/>
      <c r="RXV63" s="265"/>
      <c r="RXW63" s="265"/>
      <c r="RXX63" s="265"/>
      <c r="RXY63" s="265"/>
      <c r="RXZ63" s="265"/>
      <c r="RYA63" s="265"/>
      <c r="RYB63" s="265"/>
      <c r="RYC63" s="265"/>
      <c r="RYD63" s="265"/>
      <c r="RYE63" s="265"/>
      <c r="RYF63" s="265"/>
      <c r="RYG63" s="265"/>
      <c r="RYH63" s="265"/>
      <c r="RYI63" s="265"/>
      <c r="RYJ63" s="265"/>
      <c r="RYK63" s="265"/>
      <c r="RYL63" s="265"/>
      <c r="RYM63" s="265"/>
      <c r="RYN63" s="265"/>
      <c r="RYO63" s="265"/>
      <c r="RYP63" s="265"/>
      <c r="RYQ63" s="265"/>
      <c r="RYR63" s="265"/>
      <c r="RYS63" s="265"/>
      <c r="RYT63" s="265"/>
      <c r="RYU63" s="265"/>
      <c r="RYV63" s="265"/>
      <c r="RYW63" s="265"/>
      <c r="RYX63" s="265"/>
      <c r="RYY63" s="265"/>
      <c r="RYZ63" s="265"/>
      <c r="RZA63" s="265"/>
      <c r="RZB63" s="265"/>
      <c r="RZC63" s="265"/>
      <c r="RZD63" s="265"/>
      <c r="RZE63" s="265"/>
      <c r="RZF63" s="265"/>
      <c r="RZG63" s="265"/>
      <c r="RZH63" s="265"/>
      <c r="RZI63" s="265"/>
      <c r="RZJ63" s="265"/>
      <c r="RZK63" s="265"/>
      <c r="RZL63" s="265"/>
      <c r="RZM63" s="265"/>
      <c r="RZN63" s="265"/>
      <c r="RZO63" s="265"/>
      <c r="RZP63" s="265"/>
      <c r="RZQ63" s="265"/>
      <c r="RZR63" s="265"/>
      <c r="RZS63" s="265"/>
      <c r="RZT63" s="265"/>
      <c r="RZU63" s="265"/>
      <c r="RZV63" s="265"/>
      <c r="RZW63" s="265"/>
      <c r="RZX63" s="265"/>
      <c r="RZY63" s="265"/>
      <c r="RZZ63" s="265"/>
      <c r="SAA63" s="265"/>
      <c r="SAB63" s="265"/>
      <c r="SAC63" s="265"/>
      <c r="SAD63" s="265"/>
      <c r="SAE63" s="265"/>
      <c r="SAF63" s="265"/>
      <c r="SAG63" s="265"/>
      <c r="SAH63" s="265"/>
      <c r="SAI63" s="265"/>
      <c r="SAJ63" s="265"/>
      <c r="SAK63" s="265"/>
      <c r="SAL63" s="265"/>
      <c r="SAM63" s="265"/>
      <c r="SAN63" s="265"/>
      <c r="SAO63" s="265"/>
      <c r="SAP63" s="265"/>
      <c r="SAQ63" s="265"/>
      <c r="SAR63" s="265"/>
      <c r="SAS63" s="265"/>
      <c r="SAT63" s="265"/>
      <c r="SAU63" s="265"/>
      <c r="SAV63" s="265"/>
      <c r="SAW63" s="265"/>
      <c r="SAX63" s="265"/>
      <c r="SAY63" s="265"/>
      <c r="SAZ63" s="265"/>
      <c r="SBA63" s="265"/>
      <c r="SBB63" s="265"/>
      <c r="SBC63" s="265"/>
      <c r="SBD63" s="265"/>
      <c r="SBE63" s="265"/>
      <c r="SBF63" s="265"/>
      <c r="SBG63" s="265"/>
      <c r="SBH63" s="265"/>
      <c r="SBI63" s="265"/>
      <c r="SBJ63" s="265"/>
      <c r="SBK63" s="265"/>
      <c r="SBL63" s="265"/>
      <c r="SBM63" s="265"/>
      <c r="SBN63" s="265"/>
      <c r="SBO63" s="265"/>
      <c r="SBP63" s="265"/>
      <c r="SBQ63" s="265"/>
      <c r="SBR63" s="265"/>
      <c r="SBS63" s="265"/>
      <c r="SBT63" s="265"/>
      <c r="SBU63" s="265"/>
      <c r="SBV63" s="265"/>
      <c r="SBW63" s="265"/>
      <c r="SBX63" s="265"/>
      <c r="SBY63" s="265"/>
      <c r="SBZ63" s="265"/>
      <c r="SCA63" s="265"/>
      <c r="SCB63" s="265"/>
      <c r="SCC63" s="265"/>
      <c r="SCD63" s="265"/>
      <c r="SCE63" s="265"/>
      <c r="SCF63" s="265"/>
      <c r="SCG63" s="265"/>
      <c r="SCH63" s="265"/>
      <c r="SCI63" s="265"/>
      <c r="SCJ63" s="265"/>
      <c r="SCK63" s="265"/>
      <c r="SCL63" s="265"/>
      <c r="SCM63" s="265"/>
      <c r="SCN63" s="265"/>
      <c r="SCO63" s="265"/>
      <c r="SCP63" s="265"/>
      <c r="SCQ63" s="265"/>
      <c r="SCR63" s="265"/>
      <c r="SCS63" s="265"/>
      <c r="SCT63" s="265"/>
      <c r="SCU63" s="265"/>
      <c r="SCV63" s="265"/>
      <c r="SCW63" s="265"/>
      <c r="SCX63" s="265"/>
      <c r="SCY63" s="265"/>
      <c r="SCZ63" s="265"/>
      <c r="SDA63" s="265"/>
      <c r="SDB63" s="265"/>
      <c r="SDC63" s="265"/>
      <c r="SDD63" s="265"/>
      <c r="SDE63" s="265"/>
      <c r="SDF63" s="265"/>
      <c r="SDG63" s="265"/>
      <c r="SDH63" s="265"/>
      <c r="SDI63" s="265"/>
      <c r="SDJ63" s="265"/>
      <c r="SDK63" s="265"/>
      <c r="SDL63" s="265"/>
      <c r="SDM63" s="265"/>
      <c r="SDN63" s="265"/>
      <c r="SDO63" s="265"/>
      <c r="SDP63" s="265"/>
      <c r="SDQ63" s="265"/>
      <c r="SDR63" s="265"/>
      <c r="SDS63" s="265"/>
      <c r="SDT63" s="265"/>
      <c r="SDU63" s="265"/>
      <c r="SDV63" s="265"/>
      <c r="SDW63" s="265"/>
      <c r="SDX63" s="265"/>
      <c r="SDY63" s="265"/>
      <c r="SDZ63" s="265"/>
      <c r="SEA63" s="265"/>
      <c r="SEB63" s="265"/>
      <c r="SEC63" s="265"/>
      <c r="SED63" s="265"/>
      <c r="SEE63" s="265"/>
      <c r="SEF63" s="265"/>
      <c r="SEG63" s="265"/>
      <c r="SEH63" s="265"/>
      <c r="SEI63" s="265"/>
      <c r="SEJ63" s="265"/>
      <c r="SEK63" s="265"/>
      <c r="SEL63" s="265"/>
      <c r="SEM63" s="265"/>
      <c r="SEN63" s="265"/>
      <c r="SEO63" s="265"/>
      <c r="SEP63" s="265"/>
      <c r="SEQ63" s="265"/>
      <c r="SER63" s="265"/>
      <c r="SES63" s="265"/>
      <c r="SET63" s="265"/>
      <c r="SEU63" s="265"/>
      <c r="SEV63" s="265"/>
      <c r="SEW63" s="265"/>
      <c r="SEX63" s="265"/>
      <c r="SEY63" s="265"/>
      <c r="SEZ63" s="265"/>
      <c r="SFA63" s="265"/>
      <c r="SFB63" s="265"/>
      <c r="SFC63" s="265"/>
      <c r="SFD63" s="265"/>
      <c r="SFE63" s="265"/>
      <c r="SFF63" s="265"/>
      <c r="SFG63" s="265"/>
      <c r="SFH63" s="265"/>
      <c r="SFI63" s="265"/>
      <c r="SFJ63" s="265"/>
      <c r="SFK63" s="265"/>
      <c r="SFL63" s="265"/>
      <c r="SFM63" s="265"/>
      <c r="SFN63" s="265"/>
      <c r="SFO63" s="265"/>
      <c r="SFP63" s="265"/>
      <c r="SFQ63" s="265"/>
      <c r="SFR63" s="265"/>
      <c r="SFS63" s="265"/>
      <c r="SFT63" s="265"/>
      <c r="SFU63" s="265"/>
      <c r="SFV63" s="265"/>
      <c r="SFW63" s="265"/>
      <c r="SFX63" s="265"/>
      <c r="SFY63" s="265"/>
      <c r="SFZ63" s="265"/>
      <c r="SGA63" s="265"/>
      <c r="SGB63" s="265"/>
      <c r="SGC63" s="265"/>
      <c r="SGD63" s="265"/>
      <c r="SGE63" s="265"/>
      <c r="SGF63" s="265"/>
      <c r="SGG63" s="265"/>
      <c r="SGH63" s="265"/>
      <c r="SGI63" s="265"/>
      <c r="SGJ63" s="265"/>
      <c r="SGK63" s="265"/>
      <c r="SGL63" s="265"/>
      <c r="SGM63" s="265"/>
      <c r="SGN63" s="265"/>
      <c r="SGO63" s="265"/>
      <c r="SGP63" s="265"/>
      <c r="SGQ63" s="265"/>
      <c r="SGR63" s="265"/>
      <c r="SGS63" s="265"/>
      <c r="SGT63" s="265"/>
      <c r="SGU63" s="265"/>
      <c r="SGV63" s="265"/>
      <c r="SGW63" s="265"/>
      <c r="SGX63" s="265"/>
      <c r="SGY63" s="265"/>
      <c r="SGZ63" s="265"/>
      <c r="SHA63" s="265"/>
      <c r="SHB63" s="265"/>
      <c r="SHC63" s="265"/>
      <c r="SHD63" s="265"/>
      <c r="SHE63" s="265"/>
      <c r="SHF63" s="265"/>
      <c r="SHG63" s="265"/>
      <c r="SHH63" s="265"/>
      <c r="SHI63" s="265"/>
      <c r="SHJ63" s="265"/>
      <c r="SHK63" s="265"/>
      <c r="SHL63" s="265"/>
      <c r="SHM63" s="265"/>
      <c r="SHN63" s="265"/>
      <c r="SHO63" s="265"/>
      <c r="SHP63" s="265"/>
      <c r="SHQ63" s="265"/>
      <c r="SHR63" s="265"/>
      <c r="SHS63" s="265"/>
      <c r="SHT63" s="265"/>
      <c r="SHU63" s="265"/>
      <c r="SHV63" s="265"/>
      <c r="SHW63" s="265"/>
      <c r="SHX63" s="265"/>
      <c r="SHY63" s="265"/>
      <c r="SHZ63" s="265"/>
      <c r="SIA63" s="265"/>
      <c r="SIB63" s="265"/>
      <c r="SIC63" s="265"/>
      <c r="SID63" s="265"/>
      <c r="SIE63" s="265"/>
      <c r="SIF63" s="265"/>
      <c r="SIG63" s="265"/>
      <c r="SIH63" s="265"/>
      <c r="SII63" s="265"/>
      <c r="SIJ63" s="265"/>
      <c r="SIK63" s="265"/>
      <c r="SIL63" s="265"/>
      <c r="SIM63" s="265"/>
      <c r="SIN63" s="265"/>
      <c r="SIO63" s="265"/>
      <c r="SIP63" s="265"/>
      <c r="SIQ63" s="265"/>
      <c r="SIR63" s="265"/>
      <c r="SIS63" s="265"/>
      <c r="SIT63" s="265"/>
      <c r="SIU63" s="265"/>
      <c r="SIV63" s="265"/>
      <c r="SIW63" s="265"/>
      <c r="SIX63" s="265"/>
      <c r="SIY63" s="265"/>
      <c r="SIZ63" s="265"/>
      <c r="SJA63" s="265"/>
      <c r="SJB63" s="265"/>
      <c r="SJC63" s="265"/>
      <c r="SJD63" s="265"/>
      <c r="SJE63" s="265"/>
      <c r="SJF63" s="265"/>
      <c r="SJG63" s="265"/>
      <c r="SJH63" s="265"/>
      <c r="SJI63" s="265"/>
      <c r="SJJ63" s="265"/>
      <c r="SJK63" s="265"/>
      <c r="SJL63" s="265"/>
      <c r="SJM63" s="265"/>
      <c r="SJN63" s="265"/>
      <c r="SJO63" s="265"/>
      <c r="SJP63" s="265"/>
      <c r="SJQ63" s="265"/>
      <c r="SJR63" s="265"/>
      <c r="SJS63" s="265"/>
      <c r="SJT63" s="265"/>
      <c r="SJU63" s="265"/>
      <c r="SJV63" s="265"/>
      <c r="SJW63" s="265"/>
      <c r="SJX63" s="265"/>
      <c r="SJY63" s="265"/>
      <c r="SJZ63" s="265"/>
      <c r="SKA63" s="265"/>
      <c r="SKB63" s="265"/>
      <c r="SKC63" s="265"/>
      <c r="SKD63" s="265"/>
      <c r="SKE63" s="265"/>
      <c r="SKF63" s="265"/>
      <c r="SKG63" s="265"/>
      <c r="SKH63" s="265"/>
      <c r="SKI63" s="265"/>
      <c r="SKJ63" s="265"/>
      <c r="SKK63" s="265"/>
      <c r="SKL63" s="265"/>
      <c r="SKM63" s="265"/>
      <c r="SKN63" s="265"/>
      <c r="SKO63" s="265"/>
      <c r="SKP63" s="265"/>
      <c r="SKQ63" s="265"/>
      <c r="SKR63" s="265"/>
      <c r="SKS63" s="265"/>
      <c r="SKT63" s="265"/>
      <c r="SKU63" s="265"/>
      <c r="SKV63" s="265"/>
      <c r="SKW63" s="265"/>
      <c r="SKX63" s="265"/>
      <c r="SKY63" s="265"/>
      <c r="SKZ63" s="265"/>
      <c r="SLA63" s="265"/>
      <c r="SLB63" s="265"/>
      <c r="SLC63" s="265"/>
      <c r="SLD63" s="265"/>
      <c r="SLE63" s="265"/>
      <c r="SLF63" s="265"/>
      <c r="SLG63" s="265"/>
      <c r="SLH63" s="265"/>
      <c r="SLI63" s="265"/>
      <c r="SLJ63" s="265"/>
      <c r="SLK63" s="265"/>
      <c r="SLL63" s="265"/>
      <c r="SLM63" s="265"/>
      <c r="SLN63" s="265"/>
      <c r="SLO63" s="265"/>
      <c r="SLP63" s="265"/>
      <c r="SLQ63" s="265"/>
      <c r="SLR63" s="265"/>
      <c r="SLS63" s="265"/>
      <c r="SLT63" s="265"/>
      <c r="SLU63" s="265"/>
      <c r="SLV63" s="265"/>
      <c r="SLW63" s="265"/>
      <c r="SLX63" s="265"/>
      <c r="SLY63" s="265"/>
      <c r="SLZ63" s="265"/>
      <c r="SMA63" s="265"/>
      <c r="SMB63" s="265"/>
      <c r="SMC63" s="265"/>
      <c r="SMD63" s="265"/>
      <c r="SME63" s="265"/>
      <c r="SMF63" s="265"/>
      <c r="SMG63" s="265"/>
      <c r="SMH63" s="265"/>
      <c r="SMI63" s="265"/>
      <c r="SMJ63" s="265"/>
      <c r="SMK63" s="265"/>
      <c r="SML63" s="265"/>
      <c r="SMM63" s="265"/>
      <c r="SMN63" s="265"/>
      <c r="SMO63" s="265"/>
      <c r="SMP63" s="265"/>
      <c r="SMQ63" s="265"/>
      <c r="SMR63" s="265"/>
      <c r="SMS63" s="265"/>
      <c r="SMT63" s="265"/>
      <c r="SMU63" s="265"/>
      <c r="SMV63" s="265"/>
      <c r="SMW63" s="265"/>
      <c r="SMX63" s="265"/>
      <c r="SMY63" s="265"/>
      <c r="SMZ63" s="265"/>
      <c r="SNA63" s="265"/>
      <c r="SNB63" s="265"/>
      <c r="SNC63" s="265"/>
      <c r="SND63" s="265"/>
      <c r="SNE63" s="265"/>
      <c r="SNF63" s="265"/>
      <c r="SNG63" s="265"/>
      <c r="SNH63" s="265"/>
      <c r="SNI63" s="265"/>
      <c r="SNJ63" s="265"/>
      <c r="SNK63" s="265"/>
      <c r="SNL63" s="265"/>
      <c r="SNM63" s="265"/>
      <c r="SNN63" s="265"/>
      <c r="SNO63" s="265"/>
      <c r="SNP63" s="265"/>
      <c r="SNQ63" s="265"/>
      <c r="SNR63" s="265"/>
      <c r="SNS63" s="265"/>
      <c r="SNT63" s="265"/>
      <c r="SNU63" s="265"/>
      <c r="SNV63" s="265"/>
      <c r="SNW63" s="265"/>
      <c r="SNX63" s="265"/>
      <c r="SNY63" s="265"/>
      <c r="SNZ63" s="265"/>
      <c r="SOA63" s="265"/>
      <c r="SOB63" s="265"/>
      <c r="SOC63" s="265"/>
      <c r="SOD63" s="265"/>
      <c r="SOE63" s="265"/>
      <c r="SOF63" s="265"/>
      <c r="SOG63" s="265"/>
      <c r="SOH63" s="265"/>
      <c r="SOI63" s="265"/>
      <c r="SOJ63" s="265"/>
      <c r="SOK63" s="265"/>
      <c r="SOL63" s="265"/>
      <c r="SOM63" s="265"/>
      <c r="SON63" s="265"/>
      <c r="SOO63" s="265"/>
      <c r="SOP63" s="265"/>
      <c r="SOQ63" s="265"/>
      <c r="SOR63" s="265"/>
      <c r="SOS63" s="265"/>
      <c r="SOT63" s="265"/>
      <c r="SOU63" s="265"/>
      <c r="SOV63" s="265"/>
      <c r="SOW63" s="265"/>
      <c r="SOX63" s="265"/>
      <c r="SOY63" s="265"/>
      <c r="SOZ63" s="265"/>
      <c r="SPA63" s="265"/>
      <c r="SPB63" s="265"/>
      <c r="SPC63" s="265"/>
      <c r="SPD63" s="265"/>
      <c r="SPE63" s="265"/>
      <c r="SPF63" s="265"/>
      <c r="SPG63" s="265"/>
      <c r="SPH63" s="265"/>
      <c r="SPI63" s="265"/>
      <c r="SPJ63" s="265"/>
      <c r="SPK63" s="265"/>
      <c r="SPL63" s="265"/>
      <c r="SPM63" s="265"/>
      <c r="SPN63" s="265"/>
      <c r="SPO63" s="265"/>
      <c r="SPP63" s="265"/>
      <c r="SPQ63" s="265"/>
      <c r="SPR63" s="265"/>
      <c r="SPS63" s="265"/>
      <c r="SPT63" s="265"/>
      <c r="SPU63" s="265"/>
      <c r="SPV63" s="265"/>
      <c r="SPW63" s="265"/>
      <c r="SPX63" s="265"/>
      <c r="SPY63" s="265"/>
      <c r="SPZ63" s="265"/>
      <c r="SQA63" s="265"/>
      <c r="SQB63" s="265"/>
      <c r="SQC63" s="265"/>
      <c r="SQD63" s="265"/>
      <c r="SQE63" s="265"/>
      <c r="SQF63" s="265"/>
      <c r="SQG63" s="265"/>
      <c r="SQH63" s="265"/>
      <c r="SQI63" s="265"/>
      <c r="SQJ63" s="265"/>
      <c r="SQK63" s="265"/>
      <c r="SQL63" s="265"/>
      <c r="SQM63" s="265"/>
      <c r="SQN63" s="265"/>
      <c r="SQO63" s="265"/>
      <c r="SQP63" s="265"/>
      <c r="SQQ63" s="265"/>
      <c r="SQR63" s="265"/>
      <c r="SQS63" s="265"/>
      <c r="SQT63" s="265"/>
      <c r="SQU63" s="265"/>
      <c r="SQV63" s="265"/>
      <c r="SQW63" s="265"/>
      <c r="SQX63" s="265"/>
      <c r="SQY63" s="265"/>
      <c r="SQZ63" s="265"/>
      <c r="SRA63" s="265"/>
      <c r="SRB63" s="265"/>
      <c r="SRC63" s="265"/>
      <c r="SRD63" s="265"/>
      <c r="SRE63" s="265"/>
      <c r="SRF63" s="265"/>
      <c r="SRG63" s="265"/>
      <c r="SRH63" s="265"/>
      <c r="SRI63" s="265"/>
      <c r="SRJ63" s="265"/>
      <c r="SRK63" s="265"/>
      <c r="SRL63" s="265"/>
      <c r="SRM63" s="265"/>
      <c r="SRN63" s="265"/>
      <c r="SRO63" s="265"/>
      <c r="SRP63" s="265"/>
      <c r="SRQ63" s="265"/>
      <c r="SRR63" s="265"/>
      <c r="SRS63" s="265"/>
      <c r="SRT63" s="265"/>
      <c r="SRU63" s="265"/>
      <c r="SRV63" s="265"/>
      <c r="SRW63" s="265"/>
      <c r="SRX63" s="265"/>
      <c r="SRY63" s="265"/>
      <c r="SRZ63" s="265"/>
      <c r="SSA63" s="265"/>
      <c r="SSB63" s="265"/>
      <c r="SSC63" s="265"/>
      <c r="SSD63" s="265"/>
      <c r="SSE63" s="265"/>
      <c r="SSF63" s="265"/>
      <c r="SSG63" s="265"/>
      <c r="SSH63" s="265"/>
      <c r="SSI63" s="265"/>
      <c r="SSJ63" s="265"/>
      <c r="SSK63" s="265"/>
      <c r="SSL63" s="265"/>
      <c r="SSM63" s="265"/>
      <c r="SSN63" s="265"/>
      <c r="SSO63" s="265"/>
      <c r="SSP63" s="265"/>
      <c r="SSQ63" s="265"/>
      <c r="SSR63" s="265"/>
      <c r="SSS63" s="265"/>
      <c r="SST63" s="265"/>
      <c r="SSU63" s="265"/>
      <c r="SSV63" s="265"/>
      <c r="SSW63" s="265"/>
      <c r="SSX63" s="265"/>
      <c r="SSY63" s="265"/>
      <c r="SSZ63" s="265"/>
      <c r="STA63" s="265"/>
      <c r="STB63" s="265"/>
      <c r="STC63" s="265"/>
      <c r="STD63" s="265"/>
      <c r="STE63" s="265"/>
      <c r="STF63" s="265"/>
      <c r="STG63" s="265"/>
      <c r="STH63" s="265"/>
      <c r="STI63" s="265"/>
      <c r="STJ63" s="265"/>
      <c r="STK63" s="265"/>
      <c r="STL63" s="265"/>
      <c r="STM63" s="265"/>
      <c r="STN63" s="265"/>
      <c r="STO63" s="265"/>
      <c r="STP63" s="265"/>
      <c r="STQ63" s="265"/>
      <c r="STR63" s="265"/>
      <c r="STS63" s="265"/>
      <c r="STT63" s="265"/>
      <c r="STU63" s="265"/>
      <c r="STV63" s="265"/>
      <c r="STW63" s="265"/>
      <c r="STX63" s="265"/>
      <c r="STY63" s="265"/>
      <c r="STZ63" s="265"/>
      <c r="SUA63" s="265"/>
      <c r="SUB63" s="265"/>
      <c r="SUC63" s="265"/>
      <c r="SUD63" s="265"/>
      <c r="SUE63" s="265"/>
      <c r="SUF63" s="265"/>
      <c r="SUG63" s="265"/>
      <c r="SUH63" s="265"/>
      <c r="SUI63" s="265"/>
      <c r="SUJ63" s="265"/>
      <c r="SUK63" s="265"/>
      <c r="SUL63" s="265"/>
      <c r="SUM63" s="265"/>
      <c r="SUN63" s="265"/>
      <c r="SUO63" s="265"/>
      <c r="SUP63" s="265"/>
      <c r="SUQ63" s="265"/>
      <c r="SUR63" s="265"/>
      <c r="SUS63" s="265"/>
      <c r="SUT63" s="265"/>
      <c r="SUU63" s="265"/>
      <c r="SUV63" s="265"/>
      <c r="SUW63" s="265"/>
      <c r="SUX63" s="265"/>
      <c r="SUY63" s="265"/>
      <c r="SUZ63" s="265"/>
      <c r="SVA63" s="265"/>
      <c r="SVB63" s="265"/>
      <c r="SVC63" s="265"/>
      <c r="SVD63" s="265"/>
      <c r="SVE63" s="265"/>
      <c r="SVF63" s="265"/>
      <c r="SVG63" s="265"/>
      <c r="SVH63" s="265"/>
      <c r="SVI63" s="265"/>
      <c r="SVJ63" s="265"/>
      <c r="SVK63" s="265"/>
      <c r="SVL63" s="265"/>
      <c r="SVM63" s="265"/>
      <c r="SVN63" s="265"/>
      <c r="SVO63" s="265"/>
      <c r="SVP63" s="265"/>
      <c r="SVQ63" s="265"/>
      <c r="SVR63" s="265"/>
      <c r="SVS63" s="265"/>
      <c r="SVT63" s="265"/>
      <c r="SVU63" s="265"/>
      <c r="SVV63" s="265"/>
      <c r="SVW63" s="265"/>
      <c r="SVX63" s="265"/>
      <c r="SVY63" s="265"/>
      <c r="SVZ63" s="265"/>
      <c r="SWA63" s="265"/>
      <c r="SWB63" s="265"/>
      <c r="SWC63" s="265"/>
      <c r="SWD63" s="265"/>
      <c r="SWE63" s="265"/>
      <c r="SWF63" s="265"/>
      <c r="SWG63" s="265"/>
      <c r="SWH63" s="265"/>
      <c r="SWI63" s="265"/>
      <c r="SWJ63" s="265"/>
      <c r="SWK63" s="265"/>
      <c r="SWL63" s="265"/>
      <c r="SWM63" s="265"/>
      <c r="SWN63" s="265"/>
      <c r="SWO63" s="265"/>
      <c r="SWP63" s="265"/>
      <c r="SWQ63" s="265"/>
      <c r="SWR63" s="265"/>
      <c r="SWS63" s="265"/>
      <c r="SWT63" s="265"/>
      <c r="SWU63" s="265"/>
      <c r="SWV63" s="265"/>
      <c r="SWW63" s="265"/>
      <c r="SWX63" s="265"/>
      <c r="SWY63" s="265"/>
      <c r="SWZ63" s="265"/>
      <c r="SXA63" s="265"/>
      <c r="SXB63" s="265"/>
      <c r="SXC63" s="265"/>
      <c r="SXD63" s="265"/>
      <c r="SXE63" s="265"/>
      <c r="SXF63" s="265"/>
      <c r="SXG63" s="265"/>
      <c r="SXH63" s="265"/>
      <c r="SXI63" s="265"/>
      <c r="SXJ63" s="265"/>
      <c r="SXK63" s="265"/>
      <c r="SXL63" s="265"/>
      <c r="SXM63" s="265"/>
      <c r="SXN63" s="265"/>
      <c r="SXO63" s="265"/>
      <c r="SXP63" s="265"/>
      <c r="SXQ63" s="265"/>
      <c r="SXR63" s="265"/>
      <c r="SXS63" s="265"/>
      <c r="SXT63" s="265"/>
      <c r="SXU63" s="265"/>
      <c r="SXV63" s="265"/>
      <c r="SXW63" s="265"/>
      <c r="SXX63" s="265"/>
      <c r="SXY63" s="265"/>
      <c r="SXZ63" s="265"/>
      <c r="SYA63" s="265"/>
      <c r="SYB63" s="265"/>
      <c r="SYC63" s="265"/>
      <c r="SYD63" s="265"/>
      <c r="SYE63" s="265"/>
      <c r="SYF63" s="265"/>
      <c r="SYG63" s="265"/>
      <c r="SYH63" s="265"/>
      <c r="SYI63" s="265"/>
      <c r="SYJ63" s="265"/>
      <c r="SYK63" s="265"/>
      <c r="SYL63" s="265"/>
      <c r="SYM63" s="265"/>
      <c r="SYN63" s="265"/>
      <c r="SYO63" s="265"/>
      <c r="SYP63" s="265"/>
      <c r="SYQ63" s="265"/>
      <c r="SYR63" s="265"/>
      <c r="SYS63" s="265"/>
      <c r="SYT63" s="265"/>
      <c r="SYU63" s="265"/>
      <c r="SYV63" s="265"/>
      <c r="SYW63" s="265"/>
      <c r="SYX63" s="265"/>
      <c r="SYY63" s="265"/>
      <c r="SYZ63" s="265"/>
      <c r="SZA63" s="265"/>
      <c r="SZB63" s="265"/>
      <c r="SZC63" s="265"/>
      <c r="SZD63" s="265"/>
      <c r="SZE63" s="265"/>
      <c r="SZF63" s="265"/>
      <c r="SZG63" s="265"/>
      <c r="SZH63" s="265"/>
      <c r="SZI63" s="265"/>
      <c r="SZJ63" s="265"/>
      <c r="SZK63" s="265"/>
      <c r="SZL63" s="265"/>
      <c r="SZM63" s="265"/>
      <c r="SZN63" s="265"/>
      <c r="SZO63" s="265"/>
      <c r="SZP63" s="265"/>
      <c r="SZQ63" s="265"/>
      <c r="SZR63" s="265"/>
      <c r="SZS63" s="265"/>
      <c r="SZT63" s="265"/>
      <c r="SZU63" s="265"/>
      <c r="SZV63" s="265"/>
      <c r="SZW63" s="265"/>
      <c r="SZX63" s="265"/>
      <c r="SZY63" s="265"/>
      <c r="SZZ63" s="265"/>
      <c r="TAA63" s="265"/>
      <c r="TAB63" s="265"/>
      <c r="TAC63" s="265"/>
      <c r="TAD63" s="265"/>
      <c r="TAE63" s="265"/>
      <c r="TAF63" s="265"/>
      <c r="TAG63" s="265"/>
      <c r="TAH63" s="265"/>
      <c r="TAI63" s="265"/>
      <c r="TAJ63" s="265"/>
      <c r="TAK63" s="265"/>
      <c r="TAL63" s="265"/>
      <c r="TAM63" s="265"/>
      <c r="TAN63" s="265"/>
      <c r="TAO63" s="265"/>
      <c r="TAP63" s="265"/>
      <c r="TAQ63" s="265"/>
      <c r="TAR63" s="265"/>
      <c r="TAS63" s="265"/>
      <c r="TAT63" s="265"/>
      <c r="TAU63" s="265"/>
      <c r="TAV63" s="265"/>
      <c r="TAW63" s="265"/>
      <c r="TAX63" s="265"/>
      <c r="TAY63" s="265"/>
      <c r="TAZ63" s="265"/>
      <c r="TBA63" s="265"/>
      <c r="TBB63" s="265"/>
      <c r="TBC63" s="265"/>
      <c r="TBD63" s="265"/>
      <c r="TBE63" s="265"/>
      <c r="TBF63" s="265"/>
      <c r="TBG63" s="265"/>
      <c r="TBH63" s="265"/>
      <c r="TBI63" s="265"/>
      <c r="TBJ63" s="265"/>
      <c r="TBK63" s="265"/>
      <c r="TBL63" s="265"/>
      <c r="TBM63" s="265"/>
      <c r="TBN63" s="265"/>
      <c r="TBO63" s="265"/>
      <c r="TBP63" s="265"/>
      <c r="TBQ63" s="265"/>
      <c r="TBR63" s="265"/>
      <c r="TBS63" s="265"/>
      <c r="TBT63" s="265"/>
      <c r="TBU63" s="265"/>
      <c r="TBV63" s="265"/>
      <c r="TBW63" s="265"/>
      <c r="TBX63" s="265"/>
      <c r="TBY63" s="265"/>
      <c r="TBZ63" s="265"/>
      <c r="TCA63" s="265"/>
      <c r="TCB63" s="265"/>
      <c r="TCC63" s="265"/>
      <c r="TCD63" s="265"/>
      <c r="TCE63" s="265"/>
      <c r="TCF63" s="265"/>
      <c r="TCG63" s="265"/>
      <c r="TCH63" s="265"/>
      <c r="TCI63" s="265"/>
      <c r="TCJ63" s="265"/>
      <c r="TCK63" s="265"/>
      <c r="TCL63" s="265"/>
      <c r="TCM63" s="265"/>
      <c r="TCN63" s="265"/>
      <c r="TCO63" s="265"/>
      <c r="TCP63" s="265"/>
      <c r="TCQ63" s="265"/>
      <c r="TCR63" s="265"/>
      <c r="TCS63" s="265"/>
      <c r="TCT63" s="265"/>
      <c r="TCU63" s="265"/>
      <c r="TCV63" s="265"/>
      <c r="TCW63" s="265"/>
      <c r="TCX63" s="265"/>
      <c r="TCY63" s="265"/>
      <c r="TCZ63" s="265"/>
      <c r="TDA63" s="265"/>
      <c r="TDB63" s="265"/>
      <c r="TDC63" s="265"/>
      <c r="TDD63" s="265"/>
      <c r="TDE63" s="265"/>
      <c r="TDF63" s="265"/>
      <c r="TDG63" s="265"/>
      <c r="TDH63" s="265"/>
      <c r="TDI63" s="265"/>
      <c r="TDJ63" s="265"/>
      <c r="TDK63" s="265"/>
      <c r="TDL63" s="265"/>
      <c r="TDM63" s="265"/>
      <c r="TDN63" s="265"/>
      <c r="TDO63" s="265"/>
      <c r="TDP63" s="265"/>
      <c r="TDQ63" s="265"/>
      <c r="TDR63" s="265"/>
      <c r="TDS63" s="265"/>
      <c r="TDT63" s="265"/>
      <c r="TDU63" s="265"/>
      <c r="TDV63" s="265"/>
      <c r="TDW63" s="265"/>
      <c r="TDX63" s="265"/>
      <c r="TDY63" s="265"/>
      <c r="TDZ63" s="265"/>
      <c r="TEA63" s="265"/>
      <c r="TEB63" s="265"/>
      <c r="TEC63" s="265"/>
      <c r="TED63" s="265"/>
      <c r="TEE63" s="265"/>
      <c r="TEF63" s="265"/>
      <c r="TEG63" s="265"/>
      <c r="TEH63" s="265"/>
      <c r="TEI63" s="265"/>
      <c r="TEJ63" s="265"/>
      <c r="TEK63" s="265"/>
      <c r="TEL63" s="265"/>
      <c r="TEM63" s="265"/>
      <c r="TEN63" s="265"/>
      <c r="TEO63" s="265"/>
      <c r="TEP63" s="265"/>
      <c r="TEQ63" s="265"/>
      <c r="TER63" s="265"/>
      <c r="TES63" s="265"/>
      <c r="TET63" s="265"/>
      <c r="TEU63" s="265"/>
      <c r="TEV63" s="265"/>
      <c r="TEW63" s="265"/>
      <c r="TEX63" s="265"/>
      <c r="TEY63" s="265"/>
      <c r="TEZ63" s="265"/>
      <c r="TFA63" s="265"/>
      <c r="TFB63" s="265"/>
      <c r="TFC63" s="265"/>
      <c r="TFD63" s="265"/>
      <c r="TFE63" s="265"/>
      <c r="TFF63" s="265"/>
      <c r="TFG63" s="265"/>
      <c r="TFH63" s="265"/>
      <c r="TFI63" s="265"/>
      <c r="TFJ63" s="265"/>
      <c r="TFK63" s="265"/>
      <c r="TFL63" s="265"/>
      <c r="TFM63" s="265"/>
      <c r="TFN63" s="265"/>
      <c r="TFO63" s="265"/>
      <c r="TFP63" s="265"/>
      <c r="TFQ63" s="265"/>
      <c r="TFR63" s="265"/>
      <c r="TFS63" s="265"/>
      <c r="TFT63" s="265"/>
      <c r="TFU63" s="265"/>
      <c r="TFV63" s="265"/>
      <c r="TFW63" s="265"/>
      <c r="TFX63" s="265"/>
      <c r="TFY63" s="265"/>
      <c r="TFZ63" s="265"/>
      <c r="TGA63" s="265"/>
      <c r="TGB63" s="265"/>
      <c r="TGC63" s="265"/>
      <c r="TGD63" s="265"/>
      <c r="TGE63" s="265"/>
      <c r="TGF63" s="265"/>
      <c r="TGG63" s="265"/>
      <c r="TGH63" s="265"/>
      <c r="TGI63" s="265"/>
      <c r="TGJ63" s="265"/>
      <c r="TGK63" s="265"/>
      <c r="TGL63" s="265"/>
      <c r="TGM63" s="265"/>
      <c r="TGN63" s="265"/>
      <c r="TGO63" s="265"/>
      <c r="TGP63" s="265"/>
      <c r="TGQ63" s="265"/>
      <c r="TGR63" s="265"/>
      <c r="TGS63" s="265"/>
      <c r="TGT63" s="265"/>
      <c r="TGU63" s="265"/>
      <c r="TGV63" s="265"/>
      <c r="TGW63" s="265"/>
      <c r="TGX63" s="265"/>
      <c r="TGY63" s="265"/>
      <c r="TGZ63" s="265"/>
      <c r="THA63" s="265"/>
      <c r="THB63" s="265"/>
      <c r="THC63" s="265"/>
      <c r="THD63" s="265"/>
      <c r="THE63" s="265"/>
      <c r="THF63" s="265"/>
      <c r="THG63" s="265"/>
      <c r="THH63" s="265"/>
      <c r="THI63" s="265"/>
      <c r="THJ63" s="265"/>
      <c r="THK63" s="265"/>
      <c r="THL63" s="265"/>
      <c r="THM63" s="265"/>
      <c r="THN63" s="265"/>
      <c r="THO63" s="265"/>
      <c r="THP63" s="265"/>
      <c r="THQ63" s="265"/>
      <c r="THR63" s="265"/>
      <c r="THS63" s="265"/>
      <c r="THT63" s="265"/>
      <c r="THU63" s="265"/>
      <c r="THV63" s="265"/>
      <c r="THW63" s="265"/>
      <c r="THX63" s="265"/>
      <c r="THY63" s="265"/>
      <c r="THZ63" s="265"/>
      <c r="TIA63" s="265"/>
      <c r="TIB63" s="265"/>
      <c r="TIC63" s="265"/>
      <c r="TID63" s="265"/>
      <c r="TIE63" s="265"/>
      <c r="TIF63" s="265"/>
      <c r="TIG63" s="265"/>
      <c r="TIH63" s="265"/>
      <c r="TII63" s="265"/>
      <c r="TIJ63" s="265"/>
      <c r="TIK63" s="265"/>
      <c r="TIL63" s="265"/>
      <c r="TIM63" s="265"/>
      <c r="TIN63" s="265"/>
      <c r="TIO63" s="265"/>
      <c r="TIP63" s="265"/>
      <c r="TIQ63" s="265"/>
      <c r="TIR63" s="265"/>
      <c r="TIS63" s="265"/>
      <c r="TIT63" s="265"/>
      <c r="TIU63" s="265"/>
      <c r="TIV63" s="265"/>
      <c r="TIW63" s="265"/>
      <c r="TIX63" s="265"/>
      <c r="TIY63" s="265"/>
      <c r="TIZ63" s="265"/>
      <c r="TJA63" s="265"/>
      <c r="TJB63" s="265"/>
      <c r="TJC63" s="265"/>
      <c r="TJD63" s="265"/>
      <c r="TJE63" s="265"/>
      <c r="TJF63" s="265"/>
      <c r="TJG63" s="265"/>
      <c r="TJH63" s="265"/>
      <c r="TJI63" s="265"/>
      <c r="TJJ63" s="265"/>
      <c r="TJK63" s="265"/>
      <c r="TJL63" s="265"/>
      <c r="TJM63" s="265"/>
      <c r="TJN63" s="265"/>
      <c r="TJO63" s="265"/>
      <c r="TJP63" s="265"/>
      <c r="TJQ63" s="265"/>
      <c r="TJR63" s="265"/>
      <c r="TJS63" s="265"/>
      <c r="TJT63" s="265"/>
      <c r="TJU63" s="265"/>
      <c r="TJV63" s="265"/>
      <c r="TJW63" s="265"/>
      <c r="TJX63" s="265"/>
      <c r="TJY63" s="265"/>
      <c r="TJZ63" s="265"/>
      <c r="TKA63" s="265"/>
      <c r="TKB63" s="265"/>
      <c r="TKC63" s="265"/>
      <c r="TKD63" s="265"/>
      <c r="TKE63" s="265"/>
      <c r="TKF63" s="265"/>
      <c r="TKG63" s="265"/>
      <c r="TKH63" s="265"/>
      <c r="TKI63" s="265"/>
      <c r="TKJ63" s="265"/>
      <c r="TKK63" s="265"/>
      <c r="TKL63" s="265"/>
      <c r="TKM63" s="265"/>
      <c r="TKN63" s="265"/>
      <c r="TKO63" s="265"/>
      <c r="TKP63" s="265"/>
      <c r="TKQ63" s="265"/>
      <c r="TKR63" s="265"/>
      <c r="TKS63" s="265"/>
      <c r="TKT63" s="265"/>
      <c r="TKU63" s="265"/>
      <c r="TKV63" s="265"/>
      <c r="TKW63" s="265"/>
      <c r="TKX63" s="265"/>
      <c r="TKY63" s="265"/>
      <c r="TKZ63" s="265"/>
      <c r="TLA63" s="265"/>
      <c r="TLB63" s="265"/>
      <c r="TLC63" s="265"/>
      <c r="TLD63" s="265"/>
      <c r="TLE63" s="265"/>
      <c r="TLF63" s="265"/>
      <c r="TLG63" s="265"/>
      <c r="TLH63" s="265"/>
      <c r="TLI63" s="265"/>
      <c r="TLJ63" s="265"/>
      <c r="TLK63" s="265"/>
      <c r="TLL63" s="265"/>
      <c r="TLM63" s="265"/>
      <c r="TLN63" s="265"/>
      <c r="TLO63" s="265"/>
      <c r="TLP63" s="265"/>
      <c r="TLQ63" s="265"/>
      <c r="TLR63" s="265"/>
      <c r="TLS63" s="265"/>
      <c r="TLT63" s="265"/>
      <c r="TLU63" s="265"/>
      <c r="TLV63" s="265"/>
      <c r="TLW63" s="265"/>
      <c r="TLX63" s="265"/>
      <c r="TLY63" s="265"/>
      <c r="TLZ63" s="265"/>
      <c r="TMA63" s="265"/>
      <c r="TMB63" s="265"/>
      <c r="TMC63" s="265"/>
      <c r="TMD63" s="265"/>
      <c r="TME63" s="265"/>
      <c r="TMF63" s="265"/>
      <c r="TMG63" s="265"/>
      <c r="TMH63" s="265"/>
      <c r="TMI63" s="265"/>
      <c r="TMJ63" s="265"/>
      <c r="TMK63" s="265"/>
      <c r="TML63" s="265"/>
      <c r="TMM63" s="265"/>
      <c r="TMN63" s="265"/>
      <c r="TMO63" s="265"/>
      <c r="TMP63" s="265"/>
      <c r="TMQ63" s="265"/>
      <c r="TMR63" s="265"/>
      <c r="TMS63" s="265"/>
      <c r="TMT63" s="265"/>
      <c r="TMU63" s="265"/>
      <c r="TMV63" s="265"/>
      <c r="TMW63" s="265"/>
      <c r="TMX63" s="265"/>
      <c r="TMY63" s="265"/>
      <c r="TMZ63" s="265"/>
      <c r="TNA63" s="265"/>
      <c r="TNB63" s="265"/>
      <c r="TNC63" s="265"/>
      <c r="TND63" s="265"/>
      <c r="TNE63" s="265"/>
      <c r="TNF63" s="265"/>
      <c r="TNG63" s="265"/>
      <c r="TNH63" s="265"/>
      <c r="TNI63" s="265"/>
      <c r="TNJ63" s="265"/>
      <c r="TNK63" s="265"/>
      <c r="TNL63" s="265"/>
      <c r="TNM63" s="265"/>
      <c r="TNN63" s="265"/>
      <c r="TNO63" s="265"/>
      <c r="TNP63" s="265"/>
      <c r="TNQ63" s="265"/>
      <c r="TNR63" s="265"/>
      <c r="TNS63" s="265"/>
      <c r="TNT63" s="265"/>
      <c r="TNU63" s="265"/>
      <c r="TNV63" s="265"/>
      <c r="TNW63" s="265"/>
      <c r="TNX63" s="265"/>
      <c r="TNY63" s="265"/>
      <c r="TNZ63" s="265"/>
      <c r="TOA63" s="265"/>
      <c r="TOB63" s="265"/>
      <c r="TOC63" s="265"/>
      <c r="TOD63" s="265"/>
      <c r="TOE63" s="265"/>
      <c r="TOF63" s="265"/>
      <c r="TOG63" s="265"/>
      <c r="TOH63" s="265"/>
      <c r="TOI63" s="265"/>
      <c r="TOJ63" s="265"/>
      <c r="TOK63" s="265"/>
      <c r="TOL63" s="265"/>
      <c r="TOM63" s="265"/>
      <c r="TON63" s="265"/>
      <c r="TOO63" s="265"/>
      <c r="TOP63" s="265"/>
      <c r="TOQ63" s="265"/>
      <c r="TOR63" s="265"/>
      <c r="TOS63" s="265"/>
      <c r="TOT63" s="265"/>
      <c r="TOU63" s="265"/>
      <c r="TOV63" s="265"/>
      <c r="TOW63" s="265"/>
      <c r="TOX63" s="265"/>
      <c r="TOY63" s="265"/>
      <c r="TOZ63" s="265"/>
      <c r="TPA63" s="265"/>
      <c r="TPB63" s="265"/>
      <c r="TPC63" s="265"/>
      <c r="TPD63" s="265"/>
      <c r="TPE63" s="265"/>
      <c r="TPF63" s="265"/>
      <c r="TPG63" s="265"/>
      <c r="TPH63" s="265"/>
      <c r="TPI63" s="265"/>
      <c r="TPJ63" s="265"/>
      <c r="TPK63" s="265"/>
      <c r="TPL63" s="265"/>
      <c r="TPM63" s="265"/>
      <c r="TPN63" s="265"/>
      <c r="TPO63" s="265"/>
      <c r="TPP63" s="265"/>
      <c r="TPQ63" s="265"/>
      <c r="TPR63" s="265"/>
      <c r="TPS63" s="265"/>
      <c r="TPT63" s="265"/>
      <c r="TPU63" s="265"/>
      <c r="TPV63" s="265"/>
      <c r="TPW63" s="265"/>
      <c r="TPX63" s="265"/>
      <c r="TPY63" s="265"/>
      <c r="TPZ63" s="265"/>
      <c r="TQA63" s="265"/>
      <c r="TQB63" s="265"/>
      <c r="TQC63" s="265"/>
      <c r="TQD63" s="265"/>
      <c r="TQE63" s="265"/>
      <c r="TQF63" s="265"/>
      <c r="TQG63" s="265"/>
      <c r="TQH63" s="265"/>
      <c r="TQI63" s="265"/>
      <c r="TQJ63" s="265"/>
      <c r="TQK63" s="265"/>
      <c r="TQL63" s="265"/>
      <c r="TQM63" s="265"/>
      <c r="TQN63" s="265"/>
      <c r="TQO63" s="265"/>
      <c r="TQP63" s="265"/>
      <c r="TQQ63" s="265"/>
      <c r="TQR63" s="265"/>
      <c r="TQS63" s="265"/>
      <c r="TQT63" s="265"/>
      <c r="TQU63" s="265"/>
      <c r="TQV63" s="265"/>
      <c r="TQW63" s="265"/>
      <c r="TQX63" s="265"/>
      <c r="TQY63" s="265"/>
      <c r="TQZ63" s="265"/>
      <c r="TRA63" s="265"/>
      <c r="TRB63" s="265"/>
      <c r="TRC63" s="265"/>
      <c r="TRD63" s="265"/>
      <c r="TRE63" s="265"/>
      <c r="TRF63" s="265"/>
      <c r="TRG63" s="265"/>
      <c r="TRH63" s="265"/>
      <c r="TRI63" s="265"/>
      <c r="TRJ63" s="265"/>
      <c r="TRK63" s="265"/>
      <c r="TRL63" s="265"/>
      <c r="TRM63" s="265"/>
      <c r="TRN63" s="265"/>
      <c r="TRO63" s="265"/>
      <c r="TRP63" s="265"/>
      <c r="TRQ63" s="265"/>
      <c r="TRR63" s="265"/>
      <c r="TRS63" s="265"/>
      <c r="TRT63" s="265"/>
      <c r="TRU63" s="265"/>
      <c r="TRV63" s="265"/>
      <c r="TRW63" s="265"/>
      <c r="TRX63" s="265"/>
      <c r="TRY63" s="265"/>
      <c r="TRZ63" s="265"/>
      <c r="TSA63" s="265"/>
      <c r="TSB63" s="265"/>
      <c r="TSC63" s="265"/>
      <c r="TSD63" s="265"/>
      <c r="TSE63" s="265"/>
      <c r="TSF63" s="265"/>
      <c r="TSG63" s="265"/>
      <c r="TSH63" s="265"/>
      <c r="TSI63" s="265"/>
      <c r="TSJ63" s="265"/>
      <c r="TSK63" s="265"/>
      <c r="TSL63" s="265"/>
      <c r="TSM63" s="265"/>
      <c r="TSN63" s="265"/>
      <c r="TSO63" s="265"/>
      <c r="TSP63" s="265"/>
      <c r="TSQ63" s="265"/>
      <c r="TSR63" s="265"/>
      <c r="TSS63" s="265"/>
      <c r="TST63" s="265"/>
      <c r="TSU63" s="265"/>
      <c r="TSV63" s="265"/>
      <c r="TSW63" s="265"/>
      <c r="TSX63" s="265"/>
      <c r="TSY63" s="265"/>
      <c r="TSZ63" s="265"/>
      <c r="TTA63" s="265"/>
      <c r="TTB63" s="265"/>
      <c r="TTC63" s="265"/>
      <c r="TTD63" s="265"/>
      <c r="TTE63" s="265"/>
      <c r="TTF63" s="265"/>
      <c r="TTG63" s="265"/>
      <c r="TTH63" s="265"/>
      <c r="TTI63" s="265"/>
      <c r="TTJ63" s="265"/>
      <c r="TTK63" s="265"/>
      <c r="TTL63" s="265"/>
      <c r="TTM63" s="265"/>
      <c r="TTN63" s="265"/>
      <c r="TTO63" s="265"/>
      <c r="TTP63" s="265"/>
      <c r="TTQ63" s="265"/>
      <c r="TTR63" s="265"/>
      <c r="TTS63" s="265"/>
      <c r="TTT63" s="265"/>
      <c r="TTU63" s="265"/>
      <c r="TTV63" s="265"/>
      <c r="TTW63" s="265"/>
      <c r="TTX63" s="265"/>
      <c r="TTY63" s="265"/>
      <c r="TTZ63" s="265"/>
      <c r="TUA63" s="265"/>
      <c r="TUB63" s="265"/>
      <c r="TUC63" s="265"/>
      <c r="TUD63" s="265"/>
      <c r="TUE63" s="265"/>
      <c r="TUF63" s="265"/>
      <c r="TUG63" s="265"/>
      <c r="TUH63" s="265"/>
      <c r="TUI63" s="265"/>
      <c r="TUJ63" s="265"/>
      <c r="TUK63" s="265"/>
      <c r="TUL63" s="265"/>
      <c r="TUM63" s="265"/>
      <c r="TUN63" s="265"/>
      <c r="TUO63" s="265"/>
      <c r="TUP63" s="265"/>
      <c r="TUQ63" s="265"/>
      <c r="TUR63" s="265"/>
      <c r="TUS63" s="265"/>
      <c r="TUT63" s="265"/>
      <c r="TUU63" s="265"/>
      <c r="TUV63" s="265"/>
      <c r="TUW63" s="265"/>
      <c r="TUX63" s="265"/>
      <c r="TUY63" s="265"/>
      <c r="TUZ63" s="265"/>
      <c r="TVA63" s="265"/>
      <c r="TVB63" s="265"/>
      <c r="TVC63" s="265"/>
      <c r="TVD63" s="265"/>
      <c r="TVE63" s="265"/>
      <c r="TVF63" s="265"/>
      <c r="TVG63" s="265"/>
      <c r="TVH63" s="265"/>
      <c r="TVI63" s="265"/>
      <c r="TVJ63" s="265"/>
      <c r="TVK63" s="265"/>
      <c r="TVL63" s="265"/>
      <c r="TVM63" s="265"/>
      <c r="TVN63" s="265"/>
      <c r="TVO63" s="265"/>
      <c r="TVP63" s="265"/>
      <c r="TVQ63" s="265"/>
      <c r="TVR63" s="265"/>
      <c r="TVS63" s="265"/>
      <c r="TVT63" s="265"/>
      <c r="TVU63" s="265"/>
      <c r="TVV63" s="265"/>
      <c r="TVW63" s="265"/>
      <c r="TVX63" s="265"/>
      <c r="TVY63" s="265"/>
      <c r="TVZ63" s="265"/>
      <c r="TWA63" s="265"/>
      <c r="TWB63" s="265"/>
      <c r="TWC63" s="265"/>
      <c r="TWD63" s="265"/>
      <c r="TWE63" s="265"/>
      <c r="TWF63" s="265"/>
      <c r="TWG63" s="265"/>
      <c r="TWH63" s="265"/>
      <c r="TWI63" s="265"/>
      <c r="TWJ63" s="265"/>
      <c r="TWK63" s="265"/>
      <c r="TWL63" s="265"/>
      <c r="TWM63" s="265"/>
      <c r="TWN63" s="265"/>
      <c r="TWO63" s="265"/>
      <c r="TWP63" s="265"/>
      <c r="TWQ63" s="265"/>
      <c r="TWR63" s="265"/>
      <c r="TWS63" s="265"/>
      <c r="TWT63" s="265"/>
      <c r="TWU63" s="265"/>
      <c r="TWV63" s="265"/>
      <c r="TWW63" s="265"/>
      <c r="TWX63" s="265"/>
      <c r="TWY63" s="265"/>
      <c r="TWZ63" s="265"/>
      <c r="TXA63" s="265"/>
      <c r="TXB63" s="265"/>
      <c r="TXC63" s="265"/>
      <c r="TXD63" s="265"/>
      <c r="TXE63" s="265"/>
      <c r="TXF63" s="265"/>
      <c r="TXG63" s="265"/>
      <c r="TXH63" s="265"/>
      <c r="TXI63" s="265"/>
      <c r="TXJ63" s="265"/>
      <c r="TXK63" s="265"/>
      <c r="TXL63" s="265"/>
      <c r="TXM63" s="265"/>
      <c r="TXN63" s="265"/>
      <c r="TXO63" s="265"/>
      <c r="TXP63" s="265"/>
      <c r="TXQ63" s="265"/>
      <c r="TXR63" s="265"/>
      <c r="TXS63" s="265"/>
      <c r="TXT63" s="265"/>
      <c r="TXU63" s="265"/>
      <c r="TXV63" s="265"/>
      <c r="TXW63" s="265"/>
      <c r="TXX63" s="265"/>
      <c r="TXY63" s="265"/>
      <c r="TXZ63" s="265"/>
      <c r="TYA63" s="265"/>
      <c r="TYB63" s="265"/>
      <c r="TYC63" s="265"/>
      <c r="TYD63" s="265"/>
      <c r="TYE63" s="265"/>
      <c r="TYF63" s="265"/>
      <c r="TYG63" s="265"/>
      <c r="TYH63" s="265"/>
      <c r="TYI63" s="265"/>
      <c r="TYJ63" s="265"/>
      <c r="TYK63" s="265"/>
      <c r="TYL63" s="265"/>
      <c r="TYM63" s="265"/>
      <c r="TYN63" s="265"/>
      <c r="TYO63" s="265"/>
      <c r="TYP63" s="265"/>
      <c r="TYQ63" s="265"/>
      <c r="TYR63" s="265"/>
      <c r="TYS63" s="265"/>
      <c r="TYT63" s="265"/>
      <c r="TYU63" s="265"/>
      <c r="TYV63" s="265"/>
      <c r="TYW63" s="265"/>
      <c r="TYX63" s="265"/>
      <c r="TYY63" s="265"/>
      <c r="TYZ63" s="265"/>
      <c r="TZA63" s="265"/>
      <c r="TZB63" s="265"/>
      <c r="TZC63" s="265"/>
      <c r="TZD63" s="265"/>
      <c r="TZE63" s="265"/>
      <c r="TZF63" s="265"/>
      <c r="TZG63" s="265"/>
      <c r="TZH63" s="265"/>
      <c r="TZI63" s="265"/>
      <c r="TZJ63" s="265"/>
      <c r="TZK63" s="265"/>
      <c r="TZL63" s="265"/>
      <c r="TZM63" s="265"/>
      <c r="TZN63" s="265"/>
      <c r="TZO63" s="265"/>
      <c r="TZP63" s="265"/>
      <c r="TZQ63" s="265"/>
      <c r="TZR63" s="265"/>
      <c r="TZS63" s="265"/>
      <c r="TZT63" s="265"/>
      <c r="TZU63" s="265"/>
      <c r="TZV63" s="265"/>
      <c r="TZW63" s="265"/>
      <c r="TZX63" s="265"/>
      <c r="TZY63" s="265"/>
      <c r="TZZ63" s="265"/>
      <c r="UAA63" s="265"/>
      <c r="UAB63" s="265"/>
      <c r="UAC63" s="265"/>
      <c r="UAD63" s="265"/>
      <c r="UAE63" s="265"/>
      <c r="UAF63" s="265"/>
      <c r="UAG63" s="265"/>
      <c r="UAH63" s="265"/>
      <c r="UAI63" s="265"/>
      <c r="UAJ63" s="265"/>
      <c r="UAK63" s="265"/>
      <c r="UAL63" s="265"/>
      <c r="UAM63" s="265"/>
      <c r="UAN63" s="265"/>
      <c r="UAO63" s="265"/>
      <c r="UAP63" s="265"/>
      <c r="UAQ63" s="265"/>
      <c r="UAR63" s="265"/>
      <c r="UAS63" s="265"/>
      <c r="UAT63" s="265"/>
      <c r="UAU63" s="265"/>
      <c r="UAV63" s="265"/>
      <c r="UAW63" s="265"/>
      <c r="UAX63" s="265"/>
      <c r="UAY63" s="265"/>
      <c r="UAZ63" s="265"/>
      <c r="UBA63" s="265"/>
      <c r="UBB63" s="265"/>
      <c r="UBC63" s="265"/>
      <c r="UBD63" s="265"/>
      <c r="UBE63" s="265"/>
      <c r="UBF63" s="265"/>
      <c r="UBG63" s="265"/>
      <c r="UBH63" s="265"/>
      <c r="UBI63" s="265"/>
      <c r="UBJ63" s="265"/>
      <c r="UBK63" s="265"/>
      <c r="UBL63" s="265"/>
      <c r="UBM63" s="265"/>
      <c r="UBN63" s="265"/>
      <c r="UBO63" s="265"/>
      <c r="UBP63" s="265"/>
      <c r="UBQ63" s="265"/>
      <c r="UBR63" s="265"/>
      <c r="UBS63" s="265"/>
      <c r="UBT63" s="265"/>
      <c r="UBU63" s="265"/>
      <c r="UBV63" s="265"/>
      <c r="UBW63" s="265"/>
      <c r="UBX63" s="265"/>
      <c r="UBY63" s="265"/>
      <c r="UBZ63" s="265"/>
      <c r="UCA63" s="265"/>
      <c r="UCB63" s="265"/>
      <c r="UCC63" s="265"/>
      <c r="UCD63" s="265"/>
      <c r="UCE63" s="265"/>
      <c r="UCF63" s="265"/>
      <c r="UCG63" s="265"/>
      <c r="UCH63" s="265"/>
      <c r="UCI63" s="265"/>
      <c r="UCJ63" s="265"/>
      <c r="UCK63" s="265"/>
      <c r="UCL63" s="265"/>
      <c r="UCM63" s="265"/>
      <c r="UCN63" s="265"/>
      <c r="UCO63" s="265"/>
      <c r="UCP63" s="265"/>
      <c r="UCQ63" s="265"/>
      <c r="UCR63" s="265"/>
      <c r="UCS63" s="265"/>
      <c r="UCT63" s="265"/>
      <c r="UCU63" s="265"/>
      <c r="UCV63" s="265"/>
      <c r="UCW63" s="265"/>
      <c r="UCX63" s="265"/>
      <c r="UCY63" s="265"/>
      <c r="UCZ63" s="265"/>
      <c r="UDA63" s="265"/>
      <c r="UDB63" s="265"/>
      <c r="UDC63" s="265"/>
      <c r="UDD63" s="265"/>
      <c r="UDE63" s="265"/>
      <c r="UDF63" s="265"/>
      <c r="UDG63" s="265"/>
      <c r="UDH63" s="265"/>
      <c r="UDI63" s="265"/>
      <c r="UDJ63" s="265"/>
      <c r="UDK63" s="265"/>
      <c r="UDL63" s="265"/>
      <c r="UDM63" s="265"/>
      <c r="UDN63" s="265"/>
      <c r="UDO63" s="265"/>
      <c r="UDP63" s="265"/>
      <c r="UDQ63" s="265"/>
      <c r="UDR63" s="265"/>
      <c r="UDS63" s="265"/>
      <c r="UDT63" s="265"/>
      <c r="UDU63" s="265"/>
      <c r="UDV63" s="265"/>
      <c r="UDW63" s="265"/>
      <c r="UDX63" s="265"/>
      <c r="UDY63" s="265"/>
      <c r="UDZ63" s="265"/>
      <c r="UEA63" s="265"/>
      <c r="UEB63" s="265"/>
      <c r="UEC63" s="265"/>
      <c r="UED63" s="265"/>
      <c r="UEE63" s="265"/>
      <c r="UEF63" s="265"/>
      <c r="UEG63" s="265"/>
      <c r="UEH63" s="265"/>
      <c r="UEI63" s="265"/>
      <c r="UEJ63" s="265"/>
      <c r="UEK63" s="265"/>
      <c r="UEL63" s="265"/>
      <c r="UEM63" s="265"/>
      <c r="UEN63" s="265"/>
      <c r="UEO63" s="265"/>
      <c r="UEP63" s="265"/>
      <c r="UEQ63" s="265"/>
      <c r="UER63" s="265"/>
      <c r="UES63" s="265"/>
      <c r="UET63" s="265"/>
      <c r="UEU63" s="265"/>
      <c r="UEV63" s="265"/>
      <c r="UEW63" s="265"/>
      <c r="UEX63" s="265"/>
      <c r="UEY63" s="265"/>
      <c r="UEZ63" s="265"/>
      <c r="UFA63" s="265"/>
      <c r="UFB63" s="265"/>
      <c r="UFC63" s="265"/>
      <c r="UFD63" s="265"/>
      <c r="UFE63" s="265"/>
      <c r="UFF63" s="265"/>
      <c r="UFG63" s="265"/>
      <c r="UFH63" s="265"/>
      <c r="UFI63" s="265"/>
      <c r="UFJ63" s="265"/>
      <c r="UFK63" s="265"/>
      <c r="UFL63" s="265"/>
      <c r="UFM63" s="265"/>
      <c r="UFN63" s="265"/>
      <c r="UFO63" s="265"/>
      <c r="UFP63" s="265"/>
      <c r="UFQ63" s="265"/>
      <c r="UFR63" s="265"/>
      <c r="UFS63" s="265"/>
      <c r="UFT63" s="265"/>
      <c r="UFU63" s="265"/>
      <c r="UFV63" s="265"/>
      <c r="UFW63" s="265"/>
      <c r="UFX63" s="265"/>
      <c r="UFY63" s="265"/>
      <c r="UFZ63" s="265"/>
      <c r="UGA63" s="265"/>
      <c r="UGB63" s="265"/>
      <c r="UGC63" s="265"/>
      <c r="UGD63" s="265"/>
      <c r="UGE63" s="265"/>
      <c r="UGF63" s="265"/>
      <c r="UGG63" s="265"/>
      <c r="UGH63" s="265"/>
      <c r="UGI63" s="265"/>
      <c r="UGJ63" s="265"/>
      <c r="UGK63" s="265"/>
      <c r="UGL63" s="265"/>
      <c r="UGM63" s="265"/>
      <c r="UGN63" s="265"/>
      <c r="UGO63" s="265"/>
      <c r="UGP63" s="265"/>
      <c r="UGQ63" s="265"/>
      <c r="UGR63" s="265"/>
      <c r="UGS63" s="265"/>
      <c r="UGT63" s="265"/>
      <c r="UGU63" s="265"/>
      <c r="UGV63" s="265"/>
      <c r="UGW63" s="265"/>
      <c r="UGX63" s="265"/>
      <c r="UGY63" s="265"/>
      <c r="UGZ63" s="265"/>
      <c r="UHA63" s="265"/>
      <c r="UHB63" s="265"/>
      <c r="UHC63" s="265"/>
      <c r="UHD63" s="265"/>
      <c r="UHE63" s="265"/>
      <c r="UHF63" s="265"/>
      <c r="UHG63" s="265"/>
      <c r="UHH63" s="265"/>
      <c r="UHI63" s="265"/>
      <c r="UHJ63" s="265"/>
      <c r="UHK63" s="265"/>
      <c r="UHL63" s="265"/>
      <c r="UHM63" s="265"/>
      <c r="UHN63" s="265"/>
      <c r="UHO63" s="265"/>
      <c r="UHP63" s="265"/>
      <c r="UHQ63" s="265"/>
      <c r="UHR63" s="265"/>
      <c r="UHS63" s="265"/>
      <c r="UHT63" s="265"/>
      <c r="UHU63" s="265"/>
      <c r="UHV63" s="265"/>
      <c r="UHW63" s="265"/>
      <c r="UHX63" s="265"/>
      <c r="UHY63" s="265"/>
      <c r="UHZ63" s="265"/>
      <c r="UIA63" s="265"/>
      <c r="UIB63" s="265"/>
      <c r="UIC63" s="265"/>
      <c r="UID63" s="265"/>
      <c r="UIE63" s="265"/>
      <c r="UIF63" s="265"/>
      <c r="UIG63" s="265"/>
      <c r="UIH63" s="265"/>
      <c r="UII63" s="265"/>
      <c r="UIJ63" s="265"/>
      <c r="UIK63" s="265"/>
      <c r="UIL63" s="265"/>
      <c r="UIM63" s="265"/>
      <c r="UIN63" s="265"/>
      <c r="UIO63" s="265"/>
      <c r="UIP63" s="265"/>
      <c r="UIQ63" s="265"/>
      <c r="UIR63" s="265"/>
      <c r="UIS63" s="265"/>
      <c r="UIT63" s="265"/>
      <c r="UIU63" s="265"/>
      <c r="UIV63" s="265"/>
      <c r="UIW63" s="265"/>
      <c r="UIX63" s="265"/>
      <c r="UIY63" s="265"/>
      <c r="UIZ63" s="265"/>
      <c r="UJA63" s="265"/>
      <c r="UJB63" s="265"/>
      <c r="UJC63" s="265"/>
      <c r="UJD63" s="265"/>
      <c r="UJE63" s="265"/>
      <c r="UJF63" s="265"/>
      <c r="UJG63" s="265"/>
      <c r="UJH63" s="265"/>
      <c r="UJI63" s="265"/>
      <c r="UJJ63" s="265"/>
      <c r="UJK63" s="265"/>
      <c r="UJL63" s="265"/>
      <c r="UJM63" s="265"/>
      <c r="UJN63" s="265"/>
      <c r="UJO63" s="265"/>
      <c r="UJP63" s="265"/>
      <c r="UJQ63" s="265"/>
      <c r="UJR63" s="265"/>
      <c r="UJS63" s="265"/>
      <c r="UJT63" s="265"/>
      <c r="UJU63" s="265"/>
      <c r="UJV63" s="265"/>
      <c r="UJW63" s="265"/>
      <c r="UJX63" s="265"/>
      <c r="UJY63" s="265"/>
      <c r="UJZ63" s="265"/>
      <c r="UKA63" s="265"/>
      <c r="UKB63" s="265"/>
      <c r="UKC63" s="265"/>
      <c r="UKD63" s="265"/>
      <c r="UKE63" s="265"/>
      <c r="UKF63" s="265"/>
      <c r="UKG63" s="265"/>
      <c r="UKH63" s="265"/>
      <c r="UKI63" s="265"/>
      <c r="UKJ63" s="265"/>
      <c r="UKK63" s="265"/>
      <c r="UKL63" s="265"/>
      <c r="UKM63" s="265"/>
      <c r="UKN63" s="265"/>
      <c r="UKO63" s="265"/>
      <c r="UKP63" s="265"/>
      <c r="UKQ63" s="265"/>
      <c r="UKR63" s="265"/>
      <c r="UKS63" s="265"/>
      <c r="UKT63" s="265"/>
      <c r="UKU63" s="265"/>
      <c r="UKV63" s="265"/>
      <c r="UKW63" s="265"/>
      <c r="UKX63" s="265"/>
      <c r="UKY63" s="265"/>
      <c r="UKZ63" s="265"/>
      <c r="ULA63" s="265"/>
      <c r="ULB63" s="265"/>
      <c r="ULC63" s="265"/>
      <c r="ULD63" s="265"/>
      <c r="ULE63" s="265"/>
      <c r="ULF63" s="265"/>
      <c r="ULG63" s="265"/>
      <c r="ULH63" s="265"/>
      <c r="ULI63" s="265"/>
      <c r="ULJ63" s="265"/>
      <c r="ULK63" s="265"/>
      <c r="ULL63" s="265"/>
      <c r="ULM63" s="265"/>
      <c r="ULN63" s="265"/>
      <c r="ULO63" s="265"/>
      <c r="ULP63" s="265"/>
      <c r="ULQ63" s="265"/>
      <c r="ULR63" s="265"/>
      <c r="ULS63" s="265"/>
      <c r="ULT63" s="265"/>
      <c r="ULU63" s="265"/>
      <c r="ULV63" s="265"/>
      <c r="ULW63" s="265"/>
      <c r="ULX63" s="265"/>
      <c r="ULY63" s="265"/>
      <c r="ULZ63" s="265"/>
      <c r="UMA63" s="265"/>
      <c r="UMB63" s="265"/>
      <c r="UMC63" s="265"/>
      <c r="UMD63" s="265"/>
      <c r="UME63" s="265"/>
      <c r="UMF63" s="265"/>
      <c r="UMG63" s="265"/>
      <c r="UMH63" s="265"/>
      <c r="UMI63" s="265"/>
      <c r="UMJ63" s="265"/>
      <c r="UMK63" s="265"/>
      <c r="UML63" s="265"/>
      <c r="UMM63" s="265"/>
      <c r="UMN63" s="265"/>
      <c r="UMO63" s="265"/>
      <c r="UMP63" s="265"/>
      <c r="UMQ63" s="265"/>
      <c r="UMR63" s="265"/>
      <c r="UMS63" s="265"/>
      <c r="UMT63" s="265"/>
      <c r="UMU63" s="265"/>
      <c r="UMV63" s="265"/>
      <c r="UMW63" s="265"/>
      <c r="UMX63" s="265"/>
      <c r="UMY63" s="265"/>
      <c r="UMZ63" s="265"/>
      <c r="UNA63" s="265"/>
      <c r="UNB63" s="265"/>
      <c r="UNC63" s="265"/>
      <c r="UND63" s="265"/>
      <c r="UNE63" s="265"/>
      <c r="UNF63" s="265"/>
      <c r="UNG63" s="265"/>
      <c r="UNH63" s="265"/>
      <c r="UNI63" s="265"/>
      <c r="UNJ63" s="265"/>
      <c r="UNK63" s="265"/>
      <c r="UNL63" s="265"/>
      <c r="UNM63" s="265"/>
      <c r="UNN63" s="265"/>
      <c r="UNO63" s="265"/>
      <c r="UNP63" s="265"/>
      <c r="UNQ63" s="265"/>
      <c r="UNR63" s="265"/>
      <c r="UNS63" s="265"/>
      <c r="UNT63" s="265"/>
      <c r="UNU63" s="265"/>
      <c r="UNV63" s="265"/>
      <c r="UNW63" s="265"/>
      <c r="UNX63" s="265"/>
      <c r="UNY63" s="265"/>
      <c r="UNZ63" s="265"/>
      <c r="UOA63" s="265"/>
      <c r="UOB63" s="265"/>
      <c r="UOC63" s="265"/>
      <c r="UOD63" s="265"/>
      <c r="UOE63" s="265"/>
      <c r="UOF63" s="265"/>
      <c r="UOG63" s="265"/>
      <c r="UOH63" s="265"/>
      <c r="UOI63" s="265"/>
      <c r="UOJ63" s="265"/>
      <c r="UOK63" s="265"/>
      <c r="UOL63" s="265"/>
      <c r="UOM63" s="265"/>
      <c r="UON63" s="265"/>
      <c r="UOO63" s="265"/>
      <c r="UOP63" s="265"/>
      <c r="UOQ63" s="265"/>
      <c r="UOR63" s="265"/>
      <c r="UOS63" s="265"/>
      <c r="UOT63" s="265"/>
      <c r="UOU63" s="265"/>
      <c r="UOV63" s="265"/>
      <c r="UOW63" s="265"/>
      <c r="UOX63" s="265"/>
      <c r="UOY63" s="265"/>
      <c r="UOZ63" s="265"/>
      <c r="UPA63" s="265"/>
      <c r="UPB63" s="265"/>
      <c r="UPC63" s="265"/>
      <c r="UPD63" s="265"/>
      <c r="UPE63" s="265"/>
      <c r="UPF63" s="265"/>
      <c r="UPG63" s="265"/>
      <c r="UPH63" s="265"/>
      <c r="UPI63" s="265"/>
      <c r="UPJ63" s="265"/>
      <c r="UPK63" s="265"/>
      <c r="UPL63" s="265"/>
      <c r="UPM63" s="265"/>
      <c r="UPN63" s="265"/>
      <c r="UPO63" s="265"/>
      <c r="UPP63" s="265"/>
      <c r="UPQ63" s="265"/>
      <c r="UPR63" s="265"/>
      <c r="UPS63" s="265"/>
      <c r="UPT63" s="265"/>
      <c r="UPU63" s="265"/>
      <c r="UPV63" s="265"/>
      <c r="UPW63" s="265"/>
      <c r="UPX63" s="265"/>
      <c r="UPY63" s="265"/>
      <c r="UPZ63" s="265"/>
      <c r="UQA63" s="265"/>
      <c r="UQB63" s="265"/>
      <c r="UQC63" s="265"/>
      <c r="UQD63" s="265"/>
      <c r="UQE63" s="265"/>
      <c r="UQF63" s="265"/>
      <c r="UQG63" s="265"/>
      <c r="UQH63" s="265"/>
      <c r="UQI63" s="265"/>
      <c r="UQJ63" s="265"/>
      <c r="UQK63" s="265"/>
      <c r="UQL63" s="265"/>
      <c r="UQM63" s="265"/>
      <c r="UQN63" s="265"/>
      <c r="UQO63" s="265"/>
      <c r="UQP63" s="265"/>
      <c r="UQQ63" s="265"/>
      <c r="UQR63" s="265"/>
      <c r="UQS63" s="265"/>
      <c r="UQT63" s="265"/>
      <c r="UQU63" s="265"/>
      <c r="UQV63" s="265"/>
      <c r="UQW63" s="265"/>
      <c r="UQX63" s="265"/>
      <c r="UQY63" s="265"/>
      <c r="UQZ63" s="265"/>
      <c r="URA63" s="265"/>
      <c r="URB63" s="265"/>
      <c r="URC63" s="265"/>
      <c r="URD63" s="265"/>
      <c r="URE63" s="265"/>
      <c r="URF63" s="265"/>
      <c r="URG63" s="265"/>
      <c r="URH63" s="265"/>
      <c r="URI63" s="265"/>
      <c r="URJ63" s="265"/>
      <c r="URK63" s="265"/>
      <c r="URL63" s="265"/>
      <c r="URM63" s="265"/>
      <c r="URN63" s="265"/>
      <c r="URO63" s="265"/>
      <c r="URP63" s="265"/>
      <c r="URQ63" s="265"/>
      <c r="URR63" s="265"/>
      <c r="URS63" s="265"/>
      <c r="URT63" s="265"/>
      <c r="URU63" s="265"/>
      <c r="URV63" s="265"/>
      <c r="URW63" s="265"/>
      <c r="URX63" s="265"/>
      <c r="URY63" s="265"/>
      <c r="URZ63" s="265"/>
      <c r="USA63" s="265"/>
      <c r="USB63" s="265"/>
      <c r="USC63" s="265"/>
      <c r="USD63" s="265"/>
      <c r="USE63" s="265"/>
      <c r="USF63" s="265"/>
      <c r="USG63" s="265"/>
      <c r="USH63" s="265"/>
      <c r="USI63" s="265"/>
      <c r="USJ63" s="265"/>
      <c r="USK63" s="265"/>
      <c r="USL63" s="265"/>
      <c r="USM63" s="265"/>
      <c r="USN63" s="265"/>
      <c r="USO63" s="265"/>
      <c r="USP63" s="265"/>
      <c r="USQ63" s="265"/>
      <c r="USR63" s="265"/>
      <c r="USS63" s="265"/>
      <c r="UST63" s="265"/>
      <c r="USU63" s="265"/>
      <c r="USV63" s="265"/>
      <c r="USW63" s="265"/>
      <c r="USX63" s="265"/>
      <c r="USY63" s="265"/>
      <c r="USZ63" s="265"/>
      <c r="UTA63" s="265"/>
      <c r="UTB63" s="265"/>
      <c r="UTC63" s="265"/>
      <c r="UTD63" s="265"/>
      <c r="UTE63" s="265"/>
      <c r="UTF63" s="265"/>
      <c r="UTG63" s="265"/>
      <c r="UTH63" s="265"/>
      <c r="UTI63" s="265"/>
      <c r="UTJ63" s="265"/>
      <c r="UTK63" s="265"/>
      <c r="UTL63" s="265"/>
      <c r="UTM63" s="265"/>
      <c r="UTN63" s="265"/>
      <c r="UTO63" s="265"/>
      <c r="UTP63" s="265"/>
      <c r="UTQ63" s="265"/>
      <c r="UTR63" s="265"/>
      <c r="UTS63" s="265"/>
      <c r="UTT63" s="265"/>
      <c r="UTU63" s="265"/>
      <c r="UTV63" s="265"/>
      <c r="UTW63" s="265"/>
      <c r="UTX63" s="265"/>
      <c r="UTY63" s="265"/>
      <c r="UTZ63" s="265"/>
      <c r="UUA63" s="265"/>
      <c r="UUB63" s="265"/>
      <c r="UUC63" s="265"/>
      <c r="UUD63" s="265"/>
      <c r="UUE63" s="265"/>
      <c r="UUF63" s="265"/>
      <c r="UUG63" s="265"/>
      <c r="UUH63" s="265"/>
      <c r="UUI63" s="265"/>
      <c r="UUJ63" s="265"/>
      <c r="UUK63" s="265"/>
      <c r="UUL63" s="265"/>
      <c r="UUM63" s="265"/>
      <c r="UUN63" s="265"/>
      <c r="UUO63" s="265"/>
      <c r="UUP63" s="265"/>
      <c r="UUQ63" s="265"/>
      <c r="UUR63" s="265"/>
      <c r="UUS63" s="265"/>
      <c r="UUT63" s="265"/>
      <c r="UUU63" s="265"/>
      <c r="UUV63" s="265"/>
      <c r="UUW63" s="265"/>
      <c r="UUX63" s="265"/>
      <c r="UUY63" s="265"/>
      <c r="UUZ63" s="265"/>
      <c r="UVA63" s="265"/>
      <c r="UVB63" s="265"/>
      <c r="UVC63" s="265"/>
      <c r="UVD63" s="265"/>
      <c r="UVE63" s="265"/>
      <c r="UVF63" s="265"/>
      <c r="UVG63" s="265"/>
      <c r="UVH63" s="265"/>
      <c r="UVI63" s="265"/>
      <c r="UVJ63" s="265"/>
      <c r="UVK63" s="265"/>
      <c r="UVL63" s="265"/>
      <c r="UVM63" s="265"/>
      <c r="UVN63" s="265"/>
      <c r="UVO63" s="265"/>
      <c r="UVP63" s="265"/>
      <c r="UVQ63" s="265"/>
      <c r="UVR63" s="265"/>
      <c r="UVS63" s="265"/>
      <c r="UVT63" s="265"/>
      <c r="UVU63" s="265"/>
      <c r="UVV63" s="265"/>
      <c r="UVW63" s="265"/>
      <c r="UVX63" s="265"/>
      <c r="UVY63" s="265"/>
      <c r="UVZ63" s="265"/>
      <c r="UWA63" s="265"/>
      <c r="UWB63" s="265"/>
      <c r="UWC63" s="265"/>
      <c r="UWD63" s="265"/>
      <c r="UWE63" s="265"/>
      <c r="UWF63" s="265"/>
      <c r="UWG63" s="265"/>
      <c r="UWH63" s="265"/>
      <c r="UWI63" s="265"/>
      <c r="UWJ63" s="265"/>
      <c r="UWK63" s="265"/>
      <c r="UWL63" s="265"/>
      <c r="UWM63" s="265"/>
      <c r="UWN63" s="265"/>
      <c r="UWO63" s="265"/>
      <c r="UWP63" s="265"/>
      <c r="UWQ63" s="265"/>
      <c r="UWR63" s="265"/>
      <c r="UWS63" s="265"/>
      <c r="UWT63" s="265"/>
      <c r="UWU63" s="265"/>
      <c r="UWV63" s="265"/>
      <c r="UWW63" s="265"/>
      <c r="UWX63" s="265"/>
      <c r="UWY63" s="265"/>
      <c r="UWZ63" s="265"/>
      <c r="UXA63" s="265"/>
      <c r="UXB63" s="265"/>
      <c r="UXC63" s="265"/>
      <c r="UXD63" s="265"/>
      <c r="UXE63" s="265"/>
      <c r="UXF63" s="265"/>
      <c r="UXG63" s="265"/>
      <c r="UXH63" s="265"/>
      <c r="UXI63" s="265"/>
      <c r="UXJ63" s="265"/>
      <c r="UXK63" s="265"/>
      <c r="UXL63" s="265"/>
      <c r="UXM63" s="265"/>
      <c r="UXN63" s="265"/>
      <c r="UXO63" s="265"/>
      <c r="UXP63" s="265"/>
      <c r="UXQ63" s="265"/>
      <c r="UXR63" s="265"/>
      <c r="UXS63" s="265"/>
      <c r="UXT63" s="265"/>
      <c r="UXU63" s="265"/>
      <c r="UXV63" s="265"/>
      <c r="UXW63" s="265"/>
      <c r="UXX63" s="265"/>
      <c r="UXY63" s="265"/>
      <c r="UXZ63" s="265"/>
      <c r="UYA63" s="265"/>
      <c r="UYB63" s="265"/>
      <c r="UYC63" s="265"/>
      <c r="UYD63" s="265"/>
      <c r="UYE63" s="265"/>
      <c r="UYF63" s="265"/>
      <c r="UYG63" s="265"/>
      <c r="UYH63" s="265"/>
      <c r="UYI63" s="265"/>
      <c r="UYJ63" s="265"/>
      <c r="UYK63" s="265"/>
      <c r="UYL63" s="265"/>
      <c r="UYM63" s="265"/>
      <c r="UYN63" s="265"/>
      <c r="UYO63" s="265"/>
      <c r="UYP63" s="265"/>
      <c r="UYQ63" s="265"/>
      <c r="UYR63" s="265"/>
      <c r="UYS63" s="265"/>
      <c r="UYT63" s="265"/>
      <c r="UYU63" s="265"/>
      <c r="UYV63" s="265"/>
      <c r="UYW63" s="265"/>
      <c r="UYX63" s="265"/>
      <c r="UYY63" s="265"/>
      <c r="UYZ63" s="265"/>
      <c r="UZA63" s="265"/>
      <c r="UZB63" s="265"/>
      <c r="UZC63" s="265"/>
      <c r="UZD63" s="265"/>
      <c r="UZE63" s="265"/>
      <c r="UZF63" s="265"/>
      <c r="UZG63" s="265"/>
      <c r="UZH63" s="265"/>
      <c r="UZI63" s="265"/>
      <c r="UZJ63" s="265"/>
      <c r="UZK63" s="265"/>
      <c r="UZL63" s="265"/>
      <c r="UZM63" s="265"/>
      <c r="UZN63" s="265"/>
      <c r="UZO63" s="265"/>
      <c r="UZP63" s="265"/>
      <c r="UZQ63" s="265"/>
      <c r="UZR63" s="265"/>
      <c r="UZS63" s="265"/>
      <c r="UZT63" s="265"/>
      <c r="UZU63" s="265"/>
      <c r="UZV63" s="265"/>
      <c r="UZW63" s="265"/>
      <c r="UZX63" s="265"/>
      <c r="UZY63" s="265"/>
      <c r="UZZ63" s="265"/>
      <c r="VAA63" s="265"/>
      <c r="VAB63" s="265"/>
      <c r="VAC63" s="265"/>
      <c r="VAD63" s="265"/>
      <c r="VAE63" s="265"/>
      <c r="VAF63" s="265"/>
      <c r="VAG63" s="265"/>
      <c r="VAH63" s="265"/>
      <c r="VAI63" s="265"/>
      <c r="VAJ63" s="265"/>
      <c r="VAK63" s="265"/>
      <c r="VAL63" s="265"/>
      <c r="VAM63" s="265"/>
      <c r="VAN63" s="265"/>
      <c r="VAO63" s="265"/>
      <c r="VAP63" s="265"/>
      <c r="VAQ63" s="265"/>
      <c r="VAR63" s="265"/>
      <c r="VAS63" s="265"/>
      <c r="VAT63" s="265"/>
      <c r="VAU63" s="265"/>
      <c r="VAV63" s="265"/>
      <c r="VAW63" s="265"/>
      <c r="VAX63" s="265"/>
      <c r="VAY63" s="265"/>
      <c r="VAZ63" s="265"/>
      <c r="VBA63" s="265"/>
      <c r="VBB63" s="265"/>
      <c r="VBC63" s="265"/>
      <c r="VBD63" s="265"/>
      <c r="VBE63" s="265"/>
      <c r="VBF63" s="265"/>
      <c r="VBG63" s="265"/>
      <c r="VBH63" s="265"/>
      <c r="VBI63" s="265"/>
      <c r="VBJ63" s="265"/>
      <c r="VBK63" s="265"/>
      <c r="VBL63" s="265"/>
      <c r="VBM63" s="265"/>
      <c r="VBN63" s="265"/>
      <c r="VBO63" s="265"/>
      <c r="VBP63" s="265"/>
      <c r="VBQ63" s="265"/>
      <c r="VBR63" s="265"/>
      <c r="VBS63" s="265"/>
      <c r="VBT63" s="265"/>
      <c r="VBU63" s="265"/>
      <c r="VBV63" s="265"/>
      <c r="VBW63" s="265"/>
      <c r="VBX63" s="265"/>
      <c r="VBY63" s="265"/>
      <c r="VBZ63" s="265"/>
      <c r="VCA63" s="265"/>
      <c r="VCB63" s="265"/>
      <c r="VCC63" s="265"/>
      <c r="VCD63" s="265"/>
      <c r="VCE63" s="265"/>
      <c r="VCF63" s="265"/>
      <c r="VCG63" s="265"/>
      <c r="VCH63" s="265"/>
      <c r="VCI63" s="265"/>
      <c r="VCJ63" s="265"/>
      <c r="VCK63" s="265"/>
      <c r="VCL63" s="265"/>
      <c r="VCM63" s="265"/>
      <c r="VCN63" s="265"/>
      <c r="VCO63" s="265"/>
      <c r="VCP63" s="265"/>
      <c r="VCQ63" s="265"/>
      <c r="VCR63" s="265"/>
      <c r="VCS63" s="265"/>
      <c r="VCT63" s="265"/>
      <c r="VCU63" s="265"/>
      <c r="VCV63" s="265"/>
      <c r="VCW63" s="265"/>
      <c r="VCX63" s="265"/>
      <c r="VCY63" s="265"/>
      <c r="VCZ63" s="265"/>
      <c r="VDA63" s="265"/>
      <c r="VDB63" s="265"/>
      <c r="VDC63" s="265"/>
      <c r="VDD63" s="265"/>
      <c r="VDE63" s="265"/>
      <c r="VDF63" s="265"/>
      <c r="VDG63" s="265"/>
      <c r="VDH63" s="265"/>
      <c r="VDI63" s="265"/>
      <c r="VDJ63" s="265"/>
      <c r="VDK63" s="265"/>
      <c r="VDL63" s="265"/>
      <c r="VDM63" s="265"/>
      <c r="VDN63" s="265"/>
      <c r="VDO63" s="265"/>
      <c r="VDP63" s="265"/>
      <c r="VDQ63" s="265"/>
      <c r="VDR63" s="265"/>
      <c r="VDS63" s="265"/>
      <c r="VDT63" s="265"/>
      <c r="VDU63" s="265"/>
      <c r="VDV63" s="265"/>
      <c r="VDW63" s="265"/>
      <c r="VDX63" s="265"/>
      <c r="VDY63" s="265"/>
      <c r="VDZ63" s="265"/>
      <c r="VEA63" s="265"/>
      <c r="VEB63" s="265"/>
      <c r="VEC63" s="265"/>
      <c r="VED63" s="265"/>
      <c r="VEE63" s="265"/>
      <c r="VEF63" s="265"/>
      <c r="VEG63" s="265"/>
      <c r="VEH63" s="265"/>
      <c r="VEI63" s="265"/>
      <c r="VEJ63" s="265"/>
      <c r="VEK63" s="265"/>
      <c r="VEL63" s="265"/>
      <c r="VEM63" s="265"/>
      <c r="VEN63" s="265"/>
      <c r="VEO63" s="265"/>
      <c r="VEP63" s="265"/>
      <c r="VEQ63" s="265"/>
      <c r="VER63" s="265"/>
      <c r="VES63" s="265"/>
      <c r="VET63" s="265"/>
      <c r="VEU63" s="265"/>
      <c r="VEV63" s="265"/>
      <c r="VEW63" s="265"/>
      <c r="VEX63" s="265"/>
      <c r="VEY63" s="265"/>
      <c r="VEZ63" s="265"/>
      <c r="VFA63" s="265"/>
      <c r="VFB63" s="265"/>
      <c r="VFC63" s="265"/>
      <c r="VFD63" s="265"/>
      <c r="VFE63" s="265"/>
      <c r="VFF63" s="265"/>
      <c r="VFG63" s="265"/>
      <c r="VFH63" s="265"/>
      <c r="VFI63" s="265"/>
      <c r="VFJ63" s="265"/>
      <c r="VFK63" s="265"/>
      <c r="VFL63" s="265"/>
      <c r="VFM63" s="265"/>
      <c r="VFN63" s="265"/>
      <c r="VFO63" s="265"/>
      <c r="VFP63" s="265"/>
      <c r="VFQ63" s="265"/>
      <c r="VFR63" s="265"/>
      <c r="VFS63" s="265"/>
      <c r="VFT63" s="265"/>
      <c r="VFU63" s="265"/>
      <c r="VFV63" s="265"/>
      <c r="VFW63" s="265"/>
      <c r="VFX63" s="265"/>
      <c r="VFY63" s="265"/>
      <c r="VFZ63" s="265"/>
      <c r="VGA63" s="265"/>
      <c r="VGB63" s="265"/>
      <c r="VGC63" s="265"/>
      <c r="VGD63" s="265"/>
      <c r="VGE63" s="265"/>
      <c r="VGF63" s="265"/>
      <c r="VGG63" s="265"/>
      <c r="VGH63" s="265"/>
      <c r="VGI63" s="265"/>
      <c r="VGJ63" s="265"/>
      <c r="VGK63" s="265"/>
      <c r="VGL63" s="265"/>
      <c r="VGM63" s="265"/>
      <c r="VGN63" s="265"/>
      <c r="VGO63" s="265"/>
      <c r="VGP63" s="265"/>
      <c r="VGQ63" s="265"/>
      <c r="VGR63" s="265"/>
      <c r="VGS63" s="265"/>
      <c r="VGT63" s="265"/>
      <c r="VGU63" s="265"/>
      <c r="VGV63" s="265"/>
      <c r="VGW63" s="265"/>
      <c r="VGX63" s="265"/>
      <c r="VGY63" s="265"/>
      <c r="VGZ63" s="265"/>
      <c r="VHA63" s="265"/>
      <c r="VHB63" s="265"/>
      <c r="VHC63" s="265"/>
      <c r="VHD63" s="265"/>
      <c r="VHE63" s="265"/>
      <c r="VHF63" s="265"/>
      <c r="VHG63" s="265"/>
      <c r="VHH63" s="265"/>
      <c r="VHI63" s="265"/>
      <c r="VHJ63" s="265"/>
      <c r="VHK63" s="265"/>
      <c r="VHL63" s="265"/>
      <c r="VHM63" s="265"/>
      <c r="VHN63" s="265"/>
      <c r="VHO63" s="265"/>
      <c r="VHP63" s="265"/>
      <c r="VHQ63" s="265"/>
      <c r="VHR63" s="265"/>
      <c r="VHS63" s="265"/>
      <c r="VHT63" s="265"/>
      <c r="VHU63" s="265"/>
      <c r="VHV63" s="265"/>
      <c r="VHW63" s="265"/>
      <c r="VHX63" s="265"/>
      <c r="VHY63" s="265"/>
      <c r="VHZ63" s="265"/>
      <c r="VIA63" s="265"/>
      <c r="VIB63" s="265"/>
      <c r="VIC63" s="265"/>
      <c r="VID63" s="265"/>
      <c r="VIE63" s="265"/>
      <c r="VIF63" s="265"/>
      <c r="VIG63" s="265"/>
      <c r="VIH63" s="265"/>
      <c r="VII63" s="265"/>
      <c r="VIJ63" s="265"/>
      <c r="VIK63" s="265"/>
      <c r="VIL63" s="265"/>
      <c r="VIM63" s="265"/>
      <c r="VIN63" s="265"/>
      <c r="VIO63" s="265"/>
      <c r="VIP63" s="265"/>
      <c r="VIQ63" s="265"/>
      <c r="VIR63" s="265"/>
      <c r="VIS63" s="265"/>
      <c r="VIT63" s="265"/>
      <c r="VIU63" s="265"/>
      <c r="VIV63" s="265"/>
      <c r="VIW63" s="265"/>
      <c r="VIX63" s="265"/>
      <c r="VIY63" s="265"/>
      <c r="VIZ63" s="265"/>
      <c r="VJA63" s="265"/>
      <c r="VJB63" s="265"/>
      <c r="VJC63" s="265"/>
      <c r="VJD63" s="265"/>
      <c r="VJE63" s="265"/>
      <c r="VJF63" s="265"/>
      <c r="VJG63" s="265"/>
      <c r="VJH63" s="265"/>
      <c r="VJI63" s="265"/>
      <c r="VJJ63" s="265"/>
      <c r="VJK63" s="265"/>
      <c r="VJL63" s="265"/>
      <c r="VJM63" s="265"/>
      <c r="VJN63" s="265"/>
      <c r="VJO63" s="265"/>
      <c r="VJP63" s="265"/>
      <c r="VJQ63" s="265"/>
      <c r="VJR63" s="265"/>
      <c r="VJS63" s="265"/>
      <c r="VJT63" s="265"/>
      <c r="VJU63" s="265"/>
      <c r="VJV63" s="265"/>
      <c r="VJW63" s="265"/>
      <c r="VJX63" s="265"/>
      <c r="VJY63" s="265"/>
      <c r="VJZ63" s="265"/>
      <c r="VKA63" s="265"/>
      <c r="VKB63" s="265"/>
      <c r="VKC63" s="265"/>
      <c r="VKD63" s="265"/>
      <c r="VKE63" s="265"/>
      <c r="VKF63" s="265"/>
      <c r="VKG63" s="265"/>
      <c r="VKH63" s="265"/>
      <c r="VKI63" s="265"/>
      <c r="VKJ63" s="265"/>
      <c r="VKK63" s="265"/>
      <c r="VKL63" s="265"/>
      <c r="VKM63" s="265"/>
      <c r="VKN63" s="265"/>
      <c r="VKO63" s="265"/>
      <c r="VKP63" s="265"/>
      <c r="VKQ63" s="265"/>
      <c r="VKR63" s="265"/>
      <c r="VKS63" s="265"/>
      <c r="VKT63" s="265"/>
      <c r="VKU63" s="265"/>
      <c r="VKV63" s="265"/>
      <c r="VKW63" s="265"/>
      <c r="VKX63" s="265"/>
      <c r="VKY63" s="265"/>
      <c r="VKZ63" s="265"/>
      <c r="VLA63" s="265"/>
      <c r="VLB63" s="265"/>
      <c r="VLC63" s="265"/>
      <c r="VLD63" s="265"/>
      <c r="VLE63" s="265"/>
      <c r="VLF63" s="265"/>
      <c r="VLG63" s="265"/>
      <c r="VLH63" s="265"/>
      <c r="VLI63" s="265"/>
      <c r="VLJ63" s="265"/>
      <c r="VLK63" s="265"/>
      <c r="VLL63" s="265"/>
      <c r="VLM63" s="265"/>
      <c r="VLN63" s="265"/>
      <c r="VLO63" s="265"/>
      <c r="VLP63" s="265"/>
      <c r="VLQ63" s="265"/>
      <c r="VLR63" s="265"/>
      <c r="VLS63" s="265"/>
      <c r="VLT63" s="265"/>
      <c r="VLU63" s="265"/>
      <c r="VLV63" s="265"/>
      <c r="VLW63" s="265"/>
      <c r="VLX63" s="265"/>
      <c r="VLY63" s="265"/>
      <c r="VLZ63" s="265"/>
      <c r="VMA63" s="265"/>
      <c r="VMB63" s="265"/>
      <c r="VMC63" s="265"/>
      <c r="VMD63" s="265"/>
      <c r="VME63" s="265"/>
      <c r="VMF63" s="265"/>
      <c r="VMG63" s="265"/>
      <c r="VMH63" s="265"/>
      <c r="VMI63" s="265"/>
      <c r="VMJ63" s="265"/>
      <c r="VMK63" s="265"/>
      <c r="VML63" s="265"/>
      <c r="VMM63" s="265"/>
      <c r="VMN63" s="265"/>
      <c r="VMO63" s="265"/>
      <c r="VMP63" s="265"/>
      <c r="VMQ63" s="265"/>
      <c r="VMR63" s="265"/>
      <c r="VMS63" s="265"/>
      <c r="VMT63" s="265"/>
      <c r="VMU63" s="265"/>
      <c r="VMV63" s="265"/>
      <c r="VMW63" s="265"/>
      <c r="VMX63" s="265"/>
      <c r="VMY63" s="265"/>
      <c r="VMZ63" s="265"/>
      <c r="VNA63" s="265"/>
      <c r="VNB63" s="265"/>
      <c r="VNC63" s="265"/>
      <c r="VND63" s="265"/>
      <c r="VNE63" s="265"/>
      <c r="VNF63" s="265"/>
      <c r="VNG63" s="265"/>
      <c r="VNH63" s="265"/>
      <c r="VNI63" s="265"/>
      <c r="VNJ63" s="265"/>
      <c r="VNK63" s="265"/>
      <c r="VNL63" s="265"/>
      <c r="VNM63" s="265"/>
      <c r="VNN63" s="265"/>
      <c r="VNO63" s="265"/>
      <c r="VNP63" s="265"/>
      <c r="VNQ63" s="265"/>
      <c r="VNR63" s="265"/>
      <c r="VNS63" s="265"/>
      <c r="VNT63" s="265"/>
      <c r="VNU63" s="265"/>
      <c r="VNV63" s="265"/>
      <c r="VNW63" s="265"/>
      <c r="VNX63" s="265"/>
      <c r="VNY63" s="265"/>
      <c r="VNZ63" s="265"/>
      <c r="VOA63" s="265"/>
      <c r="VOB63" s="265"/>
      <c r="VOC63" s="265"/>
      <c r="VOD63" s="265"/>
      <c r="VOE63" s="265"/>
      <c r="VOF63" s="265"/>
      <c r="VOG63" s="265"/>
      <c r="VOH63" s="265"/>
      <c r="VOI63" s="265"/>
      <c r="VOJ63" s="265"/>
      <c r="VOK63" s="265"/>
      <c r="VOL63" s="265"/>
      <c r="VOM63" s="265"/>
      <c r="VON63" s="265"/>
      <c r="VOO63" s="265"/>
      <c r="VOP63" s="265"/>
      <c r="VOQ63" s="265"/>
      <c r="VOR63" s="265"/>
      <c r="VOS63" s="265"/>
      <c r="VOT63" s="265"/>
      <c r="VOU63" s="265"/>
      <c r="VOV63" s="265"/>
      <c r="VOW63" s="265"/>
      <c r="VOX63" s="265"/>
      <c r="VOY63" s="265"/>
      <c r="VOZ63" s="265"/>
      <c r="VPA63" s="265"/>
      <c r="VPB63" s="265"/>
      <c r="VPC63" s="265"/>
      <c r="VPD63" s="265"/>
      <c r="VPE63" s="265"/>
      <c r="VPF63" s="265"/>
      <c r="VPG63" s="265"/>
      <c r="VPH63" s="265"/>
      <c r="VPI63" s="265"/>
      <c r="VPJ63" s="265"/>
      <c r="VPK63" s="265"/>
      <c r="VPL63" s="265"/>
      <c r="VPM63" s="265"/>
      <c r="VPN63" s="265"/>
      <c r="VPO63" s="265"/>
      <c r="VPP63" s="265"/>
      <c r="VPQ63" s="265"/>
      <c r="VPR63" s="265"/>
      <c r="VPS63" s="265"/>
      <c r="VPT63" s="265"/>
      <c r="VPU63" s="265"/>
      <c r="VPV63" s="265"/>
      <c r="VPW63" s="265"/>
      <c r="VPX63" s="265"/>
      <c r="VPY63" s="265"/>
      <c r="VPZ63" s="265"/>
      <c r="VQA63" s="265"/>
      <c r="VQB63" s="265"/>
      <c r="VQC63" s="265"/>
      <c r="VQD63" s="265"/>
      <c r="VQE63" s="265"/>
      <c r="VQF63" s="265"/>
      <c r="VQG63" s="265"/>
      <c r="VQH63" s="265"/>
      <c r="VQI63" s="265"/>
      <c r="VQJ63" s="265"/>
      <c r="VQK63" s="265"/>
      <c r="VQL63" s="265"/>
      <c r="VQM63" s="265"/>
      <c r="VQN63" s="265"/>
      <c r="VQO63" s="265"/>
      <c r="VQP63" s="265"/>
      <c r="VQQ63" s="265"/>
      <c r="VQR63" s="265"/>
      <c r="VQS63" s="265"/>
      <c r="VQT63" s="265"/>
      <c r="VQU63" s="265"/>
      <c r="VQV63" s="265"/>
      <c r="VQW63" s="265"/>
      <c r="VQX63" s="265"/>
      <c r="VQY63" s="265"/>
      <c r="VQZ63" s="265"/>
      <c r="VRA63" s="265"/>
      <c r="VRB63" s="265"/>
      <c r="VRC63" s="265"/>
      <c r="VRD63" s="265"/>
      <c r="VRE63" s="265"/>
      <c r="VRF63" s="265"/>
      <c r="VRG63" s="265"/>
      <c r="VRH63" s="265"/>
      <c r="VRI63" s="265"/>
      <c r="VRJ63" s="265"/>
      <c r="VRK63" s="265"/>
      <c r="VRL63" s="265"/>
      <c r="VRM63" s="265"/>
      <c r="VRN63" s="265"/>
      <c r="VRO63" s="265"/>
      <c r="VRP63" s="265"/>
      <c r="VRQ63" s="265"/>
      <c r="VRR63" s="265"/>
      <c r="VRS63" s="265"/>
      <c r="VRT63" s="265"/>
      <c r="VRU63" s="265"/>
      <c r="VRV63" s="265"/>
      <c r="VRW63" s="265"/>
      <c r="VRX63" s="265"/>
      <c r="VRY63" s="265"/>
      <c r="VRZ63" s="265"/>
      <c r="VSA63" s="265"/>
      <c r="VSB63" s="265"/>
      <c r="VSC63" s="265"/>
      <c r="VSD63" s="265"/>
      <c r="VSE63" s="265"/>
      <c r="VSF63" s="265"/>
      <c r="VSG63" s="265"/>
      <c r="VSH63" s="265"/>
      <c r="VSI63" s="265"/>
      <c r="VSJ63" s="265"/>
      <c r="VSK63" s="265"/>
      <c r="VSL63" s="265"/>
      <c r="VSM63" s="265"/>
      <c r="VSN63" s="265"/>
      <c r="VSO63" s="265"/>
      <c r="VSP63" s="265"/>
      <c r="VSQ63" s="265"/>
      <c r="VSR63" s="265"/>
      <c r="VSS63" s="265"/>
      <c r="VST63" s="265"/>
      <c r="VSU63" s="265"/>
      <c r="VSV63" s="265"/>
      <c r="VSW63" s="265"/>
      <c r="VSX63" s="265"/>
      <c r="VSY63" s="265"/>
      <c r="VSZ63" s="265"/>
      <c r="VTA63" s="265"/>
      <c r="VTB63" s="265"/>
      <c r="VTC63" s="265"/>
      <c r="VTD63" s="265"/>
      <c r="VTE63" s="265"/>
      <c r="VTF63" s="265"/>
      <c r="VTG63" s="265"/>
      <c r="VTH63" s="265"/>
      <c r="VTI63" s="265"/>
      <c r="VTJ63" s="265"/>
      <c r="VTK63" s="265"/>
      <c r="VTL63" s="265"/>
      <c r="VTM63" s="265"/>
      <c r="VTN63" s="265"/>
      <c r="VTO63" s="265"/>
      <c r="VTP63" s="265"/>
      <c r="VTQ63" s="265"/>
      <c r="VTR63" s="265"/>
      <c r="VTS63" s="265"/>
      <c r="VTT63" s="265"/>
      <c r="VTU63" s="265"/>
      <c r="VTV63" s="265"/>
      <c r="VTW63" s="265"/>
      <c r="VTX63" s="265"/>
      <c r="VTY63" s="265"/>
      <c r="VTZ63" s="265"/>
      <c r="VUA63" s="265"/>
      <c r="VUB63" s="265"/>
      <c r="VUC63" s="265"/>
      <c r="VUD63" s="265"/>
      <c r="VUE63" s="265"/>
      <c r="VUF63" s="265"/>
      <c r="VUG63" s="265"/>
      <c r="VUH63" s="265"/>
      <c r="VUI63" s="265"/>
      <c r="VUJ63" s="265"/>
      <c r="VUK63" s="265"/>
      <c r="VUL63" s="265"/>
      <c r="VUM63" s="265"/>
      <c r="VUN63" s="265"/>
      <c r="VUO63" s="265"/>
      <c r="VUP63" s="265"/>
      <c r="VUQ63" s="265"/>
      <c r="VUR63" s="265"/>
      <c r="VUS63" s="265"/>
      <c r="VUT63" s="265"/>
      <c r="VUU63" s="265"/>
      <c r="VUV63" s="265"/>
      <c r="VUW63" s="265"/>
      <c r="VUX63" s="265"/>
      <c r="VUY63" s="265"/>
      <c r="VUZ63" s="265"/>
      <c r="VVA63" s="265"/>
      <c r="VVB63" s="265"/>
      <c r="VVC63" s="265"/>
      <c r="VVD63" s="265"/>
      <c r="VVE63" s="265"/>
      <c r="VVF63" s="265"/>
      <c r="VVG63" s="265"/>
      <c r="VVH63" s="265"/>
      <c r="VVI63" s="265"/>
      <c r="VVJ63" s="265"/>
      <c r="VVK63" s="265"/>
      <c r="VVL63" s="265"/>
      <c r="VVM63" s="265"/>
      <c r="VVN63" s="265"/>
      <c r="VVO63" s="265"/>
      <c r="VVP63" s="265"/>
      <c r="VVQ63" s="265"/>
      <c r="VVR63" s="265"/>
      <c r="VVS63" s="265"/>
      <c r="VVT63" s="265"/>
      <c r="VVU63" s="265"/>
      <c r="VVV63" s="265"/>
      <c r="VVW63" s="265"/>
      <c r="VVX63" s="265"/>
      <c r="VVY63" s="265"/>
      <c r="VVZ63" s="265"/>
      <c r="VWA63" s="265"/>
      <c r="VWB63" s="265"/>
      <c r="VWC63" s="265"/>
      <c r="VWD63" s="265"/>
      <c r="VWE63" s="265"/>
      <c r="VWF63" s="265"/>
      <c r="VWG63" s="265"/>
      <c r="VWH63" s="265"/>
      <c r="VWI63" s="265"/>
      <c r="VWJ63" s="265"/>
      <c r="VWK63" s="265"/>
      <c r="VWL63" s="265"/>
      <c r="VWM63" s="265"/>
      <c r="VWN63" s="265"/>
      <c r="VWO63" s="265"/>
      <c r="VWP63" s="265"/>
      <c r="VWQ63" s="265"/>
      <c r="VWR63" s="265"/>
      <c r="VWS63" s="265"/>
      <c r="VWT63" s="265"/>
      <c r="VWU63" s="265"/>
      <c r="VWV63" s="265"/>
      <c r="VWW63" s="265"/>
      <c r="VWX63" s="265"/>
      <c r="VWY63" s="265"/>
      <c r="VWZ63" s="265"/>
      <c r="VXA63" s="265"/>
      <c r="VXB63" s="265"/>
      <c r="VXC63" s="265"/>
      <c r="VXD63" s="265"/>
      <c r="VXE63" s="265"/>
      <c r="VXF63" s="265"/>
      <c r="VXG63" s="265"/>
      <c r="VXH63" s="265"/>
      <c r="VXI63" s="265"/>
      <c r="VXJ63" s="265"/>
      <c r="VXK63" s="265"/>
      <c r="VXL63" s="265"/>
      <c r="VXM63" s="265"/>
      <c r="VXN63" s="265"/>
      <c r="VXO63" s="265"/>
      <c r="VXP63" s="265"/>
      <c r="VXQ63" s="265"/>
      <c r="VXR63" s="265"/>
      <c r="VXS63" s="265"/>
      <c r="VXT63" s="265"/>
      <c r="VXU63" s="265"/>
      <c r="VXV63" s="265"/>
      <c r="VXW63" s="265"/>
      <c r="VXX63" s="265"/>
      <c r="VXY63" s="265"/>
      <c r="VXZ63" s="265"/>
      <c r="VYA63" s="265"/>
      <c r="VYB63" s="265"/>
      <c r="VYC63" s="265"/>
      <c r="VYD63" s="265"/>
      <c r="VYE63" s="265"/>
      <c r="VYF63" s="265"/>
      <c r="VYG63" s="265"/>
      <c r="VYH63" s="265"/>
      <c r="VYI63" s="265"/>
      <c r="VYJ63" s="265"/>
      <c r="VYK63" s="265"/>
      <c r="VYL63" s="265"/>
      <c r="VYM63" s="265"/>
      <c r="VYN63" s="265"/>
      <c r="VYO63" s="265"/>
      <c r="VYP63" s="265"/>
      <c r="VYQ63" s="265"/>
      <c r="VYR63" s="265"/>
      <c r="VYS63" s="265"/>
      <c r="VYT63" s="265"/>
      <c r="VYU63" s="265"/>
      <c r="VYV63" s="265"/>
      <c r="VYW63" s="265"/>
      <c r="VYX63" s="265"/>
      <c r="VYY63" s="265"/>
      <c r="VYZ63" s="265"/>
      <c r="VZA63" s="265"/>
      <c r="VZB63" s="265"/>
      <c r="VZC63" s="265"/>
      <c r="VZD63" s="265"/>
      <c r="VZE63" s="265"/>
      <c r="VZF63" s="265"/>
      <c r="VZG63" s="265"/>
      <c r="VZH63" s="265"/>
      <c r="VZI63" s="265"/>
      <c r="VZJ63" s="265"/>
      <c r="VZK63" s="265"/>
      <c r="VZL63" s="265"/>
      <c r="VZM63" s="265"/>
      <c r="VZN63" s="265"/>
      <c r="VZO63" s="265"/>
      <c r="VZP63" s="265"/>
      <c r="VZQ63" s="265"/>
      <c r="VZR63" s="265"/>
      <c r="VZS63" s="265"/>
      <c r="VZT63" s="265"/>
      <c r="VZU63" s="265"/>
      <c r="VZV63" s="265"/>
      <c r="VZW63" s="265"/>
      <c r="VZX63" s="265"/>
      <c r="VZY63" s="265"/>
      <c r="VZZ63" s="265"/>
      <c r="WAA63" s="265"/>
      <c r="WAB63" s="265"/>
      <c r="WAC63" s="265"/>
      <c r="WAD63" s="265"/>
      <c r="WAE63" s="265"/>
      <c r="WAF63" s="265"/>
      <c r="WAG63" s="265"/>
      <c r="WAH63" s="265"/>
      <c r="WAI63" s="265"/>
      <c r="WAJ63" s="265"/>
      <c r="WAK63" s="265"/>
      <c r="WAL63" s="265"/>
      <c r="WAM63" s="265"/>
      <c r="WAN63" s="265"/>
      <c r="WAO63" s="265"/>
      <c r="WAP63" s="265"/>
      <c r="WAQ63" s="265"/>
      <c r="WAR63" s="265"/>
      <c r="WAS63" s="265"/>
      <c r="WAT63" s="265"/>
      <c r="WAU63" s="265"/>
      <c r="WAV63" s="265"/>
      <c r="WAW63" s="265"/>
      <c r="WAX63" s="265"/>
      <c r="WAY63" s="265"/>
      <c r="WAZ63" s="265"/>
      <c r="WBA63" s="265"/>
      <c r="WBB63" s="265"/>
      <c r="WBC63" s="265"/>
      <c r="WBD63" s="265"/>
      <c r="WBE63" s="265"/>
      <c r="WBF63" s="265"/>
      <c r="WBG63" s="265"/>
      <c r="WBH63" s="265"/>
      <c r="WBI63" s="265"/>
      <c r="WBJ63" s="265"/>
      <c r="WBK63" s="265"/>
      <c r="WBL63" s="265"/>
      <c r="WBM63" s="265"/>
      <c r="WBN63" s="265"/>
      <c r="WBO63" s="265"/>
      <c r="WBP63" s="265"/>
      <c r="WBQ63" s="265"/>
      <c r="WBR63" s="265"/>
      <c r="WBS63" s="265"/>
      <c r="WBT63" s="265"/>
      <c r="WBU63" s="265"/>
      <c r="WBV63" s="265"/>
      <c r="WBW63" s="265"/>
      <c r="WBX63" s="265"/>
      <c r="WBY63" s="265"/>
      <c r="WBZ63" s="265"/>
      <c r="WCA63" s="265"/>
      <c r="WCB63" s="265"/>
      <c r="WCC63" s="265"/>
      <c r="WCD63" s="265"/>
      <c r="WCE63" s="265"/>
      <c r="WCF63" s="265"/>
      <c r="WCG63" s="265"/>
      <c r="WCH63" s="265"/>
      <c r="WCI63" s="265"/>
      <c r="WCJ63" s="265"/>
      <c r="WCK63" s="265"/>
      <c r="WCL63" s="265"/>
      <c r="WCM63" s="265"/>
      <c r="WCN63" s="265"/>
      <c r="WCO63" s="265"/>
      <c r="WCP63" s="265"/>
      <c r="WCQ63" s="265"/>
      <c r="WCR63" s="265"/>
      <c r="WCS63" s="265"/>
      <c r="WCT63" s="265"/>
      <c r="WCU63" s="265"/>
      <c r="WCV63" s="265"/>
      <c r="WCW63" s="265"/>
      <c r="WCX63" s="265"/>
      <c r="WCY63" s="265"/>
      <c r="WCZ63" s="265"/>
      <c r="WDA63" s="265"/>
      <c r="WDB63" s="265"/>
      <c r="WDC63" s="265"/>
      <c r="WDD63" s="265"/>
      <c r="WDE63" s="265"/>
      <c r="WDF63" s="265"/>
      <c r="WDG63" s="265"/>
      <c r="WDH63" s="265"/>
      <c r="WDI63" s="265"/>
      <c r="WDJ63" s="265"/>
      <c r="WDK63" s="265"/>
      <c r="WDL63" s="265"/>
      <c r="WDM63" s="265"/>
      <c r="WDN63" s="265"/>
      <c r="WDO63" s="265"/>
      <c r="WDP63" s="265"/>
      <c r="WDQ63" s="265"/>
      <c r="WDR63" s="265"/>
      <c r="WDS63" s="265"/>
      <c r="WDT63" s="265"/>
      <c r="WDU63" s="265"/>
      <c r="WDV63" s="265"/>
      <c r="WDW63" s="265"/>
      <c r="WDX63" s="265"/>
      <c r="WDY63" s="265"/>
      <c r="WDZ63" s="265"/>
      <c r="WEA63" s="265"/>
      <c r="WEB63" s="265"/>
      <c r="WEC63" s="265"/>
      <c r="WED63" s="265"/>
      <c r="WEE63" s="265"/>
      <c r="WEF63" s="265"/>
      <c r="WEG63" s="265"/>
      <c r="WEH63" s="265"/>
      <c r="WEI63" s="265"/>
      <c r="WEJ63" s="265"/>
      <c r="WEK63" s="265"/>
      <c r="WEL63" s="265"/>
      <c r="WEM63" s="265"/>
      <c r="WEN63" s="265"/>
      <c r="WEO63" s="265"/>
      <c r="WEP63" s="265"/>
      <c r="WEQ63" s="265"/>
      <c r="WER63" s="265"/>
      <c r="WES63" s="265"/>
      <c r="WET63" s="265"/>
      <c r="WEU63" s="265"/>
      <c r="WEV63" s="265"/>
      <c r="WEW63" s="265"/>
      <c r="WEX63" s="265"/>
      <c r="WEY63" s="265"/>
      <c r="WEZ63" s="265"/>
      <c r="WFA63" s="265"/>
      <c r="WFB63" s="265"/>
      <c r="WFC63" s="265"/>
      <c r="WFD63" s="265"/>
      <c r="WFE63" s="265"/>
      <c r="WFF63" s="265"/>
      <c r="WFG63" s="265"/>
      <c r="WFH63" s="265"/>
      <c r="WFI63" s="265"/>
      <c r="WFJ63" s="265"/>
      <c r="WFK63" s="265"/>
      <c r="WFL63" s="265"/>
      <c r="WFM63" s="265"/>
      <c r="WFN63" s="265"/>
      <c r="WFO63" s="265"/>
      <c r="WFP63" s="265"/>
      <c r="WFQ63" s="265"/>
      <c r="WFR63" s="265"/>
      <c r="WFS63" s="265"/>
      <c r="WFT63" s="265"/>
      <c r="WFU63" s="265"/>
      <c r="WFV63" s="265"/>
      <c r="WFW63" s="265"/>
      <c r="WFX63" s="265"/>
      <c r="WFY63" s="265"/>
      <c r="WFZ63" s="265"/>
      <c r="WGA63" s="265"/>
      <c r="WGB63" s="265"/>
      <c r="WGC63" s="265"/>
      <c r="WGD63" s="265"/>
      <c r="WGE63" s="265"/>
      <c r="WGF63" s="265"/>
      <c r="WGG63" s="265"/>
      <c r="WGH63" s="265"/>
      <c r="WGI63" s="265"/>
      <c r="WGJ63" s="265"/>
      <c r="WGK63" s="265"/>
      <c r="WGL63" s="265"/>
      <c r="WGM63" s="265"/>
      <c r="WGN63" s="265"/>
      <c r="WGO63" s="265"/>
      <c r="WGP63" s="265"/>
      <c r="WGQ63" s="265"/>
      <c r="WGR63" s="265"/>
      <c r="WGS63" s="265"/>
      <c r="WGT63" s="265"/>
      <c r="WGU63" s="265"/>
      <c r="WGV63" s="265"/>
      <c r="WGW63" s="265"/>
      <c r="WGX63" s="265"/>
      <c r="WGY63" s="265"/>
      <c r="WGZ63" s="265"/>
      <c r="WHA63" s="265"/>
      <c r="WHB63" s="265"/>
      <c r="WHC63" s="265"/>
      <c r="WHD63" s="265"/>
      <c r="WHE63" s="265"/>
      <c r="WHF63" s="265"/>
      <c r="WHG63" s="265"/>
      <c r="WHH63" s="265"/>
      <c r="WHI63" s="265"/>
      <c r="WHJ63" s="265"/>
      <c r="WHK63" s="265"/>
      <c r="WHL63" s="265"/>
      <c r="WHM63" s="265"/>
      <c r="WHN63" s="265"/>
      <c r="WHO63" s="265"/>
      <c r="WHP63" s="265"/>
      <c r="WHQ63" s="265"/>
      <c r="WHR63" s="265"/>
      <c r="WHS63" s="265"/>
      <c r="WHT63" s="265"/>
      <c r="WHU63" s="265"/>
      <c r="WHV63" s="265"/>
      <c r="WHW63" s="265"/>
      <c r="WHX63" s="265"/>
      <c r="WHY63" s="265"/>
      <c r="WHZ63" s="265"/>
      <c r="WIA63" s="265"/>
      <c r="WIB63" s="265"/>
      <c r="WIC63" s="265"/>
      <c r="WID63" s="265"/>
      <c r="WIE63" s="265"/>
      <c r="WIF63" s="265"/>
      <c r="WIG63" s="265"/>
      <c r="WIH63" s="265"/>
      <c r="WII63" s="265"/>
      <c r="WIJ63" s="265"/>
      <c r="WIK63" s="265"/>
      <c r="WIL63" s="265"/>
      <c r="WIM63" s="265"/>
      <c r="WIN63" s="265"/>
      <c r="WIO63" s="265"/>
      <c r="WIP63" s="265"/>
      <c r="WIQ63" s="265"/>
      <c r="WIR63" s="265"/>
      <c r="WIS63" s="265"/>
      <c r="WIT63" s="265"/>
      <c r="WIU63" s="265"/>
      <c r="WIV63" s="265"/>
      <c r="WIW63" s="265"/>
      <c r="WIX63" s="265"/>
      <c r="WIY63" s="265"/>
      <c r="WIZ63" s="265"/>
      <c r="WJA63" s="265"/>
      <c r="WJB63" s="265"/>
      <c r="WJC63" s="265"/>
      <c r="WJD63" s="265"/>
      <c r="WJE63" s="265"/>
      <c r="WJF63" s="265"/>
      <c r="WJG63" s="265"/>
      <c r="WJH63" s="265"/>
      <c r="WJI63" s="265"/>
      <c r="WJJ63" s="265"/>
      <c r="WJK63" s="265"/>
      <c r="WJL63" s="265"/>
      <c r="WJM63" s="265"/>
      <c r="WJN63" s="265"/>
      <c r="WJO63" s="265"/>
      <c r="WJP63" s="265"/>
      <c r="WJQ63" s="265"/>
      <c r="WJR63" s="265"/>
      <c r="WJS63" s="265"/>
      <c r="WJT63" s="265"/>
      <c r="WJU63" s="265"/>
      <c r="WJV63" s="265"/>
      <c r="WJW63" s="265"/>
      <c r="WJX63" s="265"/>
      <c r="WJY63" s="265"/>
      <c r="WJZ63" s="265"/>
      <c r="WKA63" s="265"/>
      <c r="WKB63" s="265"/>
      <c r="WKC63" s="265"/>
      <c r="WKD63" s="265"/>
      <c r="WKE63" s="265"/>
      <c r="WKF63" s="265"/>
      <c r="WKG63" s="265"/>
      <c r="WKH63" s="265"/>
      <c r="WKI63" s="265"/>
      <c r="WKJ63" s="265"/>
      <c r="WKK63" s="265"/>
      <c r="WKL63" s="265"/>
      <c r="WKM63" s="265"/>
      <c r="WKN63" s="265"/>
      <c r="WKO63" s="265"/>
      <c r="WKP63" s="265"/>
      <c r="WKQ63" s="265"/>
      <c r="WKR63" s="265"/>
      <c r="WKS63" s="265"/>
      <c r="WKT63" s="265"/>
      <c r="WKU63" s="265"/>
      <c r="WKV63" s="265"/>
      <c r="WKW63" s="265"/>
      <c r="WKX63" s="265"/>
      <c r="WKY63" s="265"/>
      <c r="WKZ63" s="265"/>
      <c r="WLA63" s="265"/>
      <c r="WLB63" s="265"/>
      <c r="WLC63" s="265"/>
      <c r="WLD63" s="265"/>
      <c r="WLE63" s="265"/>
      <c r="WLF63" s="265"/>
      <c r="WLG63" s="265"/>
      <c r="WLH63" s="265"/>
      <c r="WLI63" s="265"/>
      <c r="WLJ63" s="265"/>
      <c r="WLK63" s="265"/>
      <c r="WLL63" s="265"/>
      <c r="WLM63" s="265"/>
      <c r="WLN63" s="265"/>
      <c r="WLO63" s="265"/>
      <c r="WLP63" s="265"/>
      <c r="WLQ63" s="265"/>
      <c r="WLR63" s="265"/>
      <c r="WLS63" s="265"/>
      <c r="WLT63" s="265"/>
      <c r="WLU63" s="265"/>
      <c r="WLV63" s="265"/>
      <c r="WLW63" s="265"/>
      <c r="WLX63" s="265"/>
      <c r="WLY63" s="265"/>
      <c r="WLZ63" s="265"/>
      <c r="WMA63" s="265"/>
      <c r="WMB63" s="265"/>
      <c r="WMC63" s="265"/>
      <c r="WMD63" s="265"/>
      <c r="WME63" s="265"/>
      <c r="WMF63" s="265"/>
      <c r="WMG63" s="265"/>
      <c r="WMH63" s="265"/>
      <c r="WMI63" s="265"/>
      <c r="WMJ63" s="265"/>
      <c r="WMK63" s="265"/>
      <c r="WML63" s="265"/>
      <c r="WMM63" s="265"/>
      <c r="WMN63" s="265"/>
      <c r="WMO63" s="265"/>
      <c r="WMP63" s="265"/>
      <c r="WMQ63" s="265"/>
      <c r="WMR63" s="265"/>
      <c r="WMS63" s="265"/>
      <c r="WMT63" s="265"/>
      <c r="WMU63" s="265"/>
      <c r="WMV63" s="265"/>
      <c r="WMW63" s="265"/>
      <c r="WMX63" s="265"/>
      <c r="WMY63" s="265"/>
      <c r="WMZ63" s="265"/>
      <c r="WNA63" s="265"/>
      <c r="WNB63" s="265"/>
      <c r="WNC63" s="265"/>
      <c r="WND63" s="265"/>
      <c r="WNE63" s="265"/>
      <c r="WNF63" s="265"/>
      <c r="WNG63" s="265"/>
      <c r="WNH63" s="265"/>
      <c r="WNI63" s="265"/>
      <c r="WNJ63" s="265"/>
      <c r="WNK63" s="265"/>
      <c r="WNL63" s="265"/>
      <c r="WNM63" s="265"/>
      <c r="WNN63" s="265"/>
      <c r="WNO63" s="265"/>
      <c r="WNP63" s="265"/>
      <c r="WNQ63" s="265"/>
      <c r="WNR63" s="265"/>
      <c r="WNS63" s="265"/>
      <c r="WNT63" s="265"/>
      <c r="WNU63" s="265"/>
      <c r="WNV63" s="265"/>
      <c r="WNW63" s="265"/>
      <c r="WNX63" s="265"/>
      <c r="WNY63" s="265"/>
      <c r="WNZ63" s="265"/>
      <c r="WOA63" s="265"/>
      <c r="WOB63" s="265"/>
      <c r="WOC63" s="265"/>
      <c r="WOD63" s="265"/>
      <c r="WOE63" s="265"/>
      <c r="WOF63" s="265"/>
      <c r="WOG63" s="265"/>
      <c r="WOH63" s="265"/>
      <c r="WOI63" s="265"/>
      <c r="WOJ63" s="265"/>
      <c r="WOK63" s="265"/>
      <c r="WOL63" s="265"/>
      <c r="WOM63" s="265"/>
      <c r="WON63" s="265"/>
      <c r="WOO63" s="265"/>
      <c r="WOP63" s="265"/>
      <c r="WOQ63" s="265"/>
      <c r="WOR63" s="265"/>
      <c r="WOS63" s="265"/>
      <c r="WOT63" s="265"/>
      <c r="WOU63" s="265"/>
      <c r="WOV63" s="265"/>
      <c r="WOW63" s="265"/>
      <c r="WOX63" s="265"/>
      <c r="WOY63" s="265"/>
      <c r="WOZ63" s="265"/>
      <c r="WPA63" s="265"/>
      <c r="WPB63" s="265"/>
      <c r="WPC63" s="265"/>
      <c r="WPD63" s="265"/>
      <c r="WPE63" s="265"/>
      <c r="WPF63" s="265"/>
      <c r="WPG63" s="265"/>
      <c r="WPH63" s="265"/>
      <c r="WPI63" s="265"/>
      <c r="WPJ63" s="265"/>
      <c r="WPK63" s="265"/>
      <c r="WPL63" s="265"/>
      <c r="WPM63" s="265"/>
      <c r="WPN63" s="265"/>
      <c r="WPO63" s="265"/>
      <c r="WPP63" s="265"/>
      <c r="WPQ63" s="265"/>
      <c r="WPR63" s="265"/>
      <c r="WPS63" s="265"/>
      <c r="WPT63" s="265"/>
      <c r="WPU63" s="265"/>
      <c r="WPV63" s="265"/>
      <c r="WPW63" s="265"/>
      <c r="WPX63" s="265"/>
      <c r="WPY63" s="265"/>
      <c r="WPZ63" s="265"/>
      <c r="WQA63" s="265"/>
      <c r="WQB63" s="265"/>
      <c r="WQC63" s="265"/>
      <c r="WQD63" s="265"/>
      <c r="WQE63" s="265"/>
      <c r="WQF63" s="265"/>
      <c r="WQG63" s="265"/>
      <c r="WQH63" s="265"/>
      <c r="WQI63" s="265"/>
      <c r="WQJ63" s="265"/>
      <c r="WQK63" s="265"/>
      <c r="WQL63" s="265"/>
      <c r="WQM63" s="265"/>
      <c r="WQN63" s="265"/>
      <c r="WQO63" s="265"/>
      <c r="WQP63" s="265"/>
      <c r="WQQ63" s="265"/>
      <c r="WQR63" s="265"/>
      <c r="WQS63" s="265"/>
      <c r="WQT63" s="265"/>
      <c r="WQU63" s="265"/>
      <c r="WQV63" s="265"/>
      <c r="WQW63" s="265"/>
      <c r="WQX63" s="265"/>
      <c r="WQY63" s="265"/>
      <c r="WQZ63" s="265"/>
      <c r="WRA63" s="265"/>
      <c r="WRB63" s="265"/>
      <c r="WRC63" s="265"/>
      <c r="WRD63" s="265"/>
      <c r="WRE63" s="265"/>
      <c r="WRF63" s="265"/>
      <c r="WRG63" s="265"/>
      <c r="WRH63" s="265"/>
      <c r="WRI63" s="265"/>
      <c r="WRJ63" s="265"/>
      <c r="WRK63" s="265"/>
      <c r="WRL63" s="265"/>
      <c r="WRM63" s="265"/>
      <c r="WRN63" s="265"/>
      <c r="WRO63" s="265"/>
      <c r="WRP63" s="265"/>
      <c r="WRQ63" s="265"/>
      <c r="WRR63" s="265"/>
      <c r="WRS63" s="265"/>
      <c r="WRT63" s="265"/>
      <c r="WRU63" s="265"/>
      <c r="WRV63" s="265"/>
      <c r="WRW63" s="265"/>
      <c r="WRX63" s="265"/>
      <c r="WRY63" s="265"/>
      <c r="WRZ63" s="265"/>
      <c r="WSA63" s="265"/>
      <c r="WSB63" s="265"/>
      <c r="WSC63" s="265"/>
      <c r="WSD63" s="265"/>
      <c r="WSE63" s="265"/>
      <c r="WSF63" s="265"/>
      <c r="WSG63" s="265"/>
      <c r="WSH63" s="265"/>
      <c r="WSI63" s="265"/>
      <c r="WSJ63" s="265"/>
      <c r="WSK63" s="265"/>
      <c r="WSL63" s="265"/>
      <c r="WSM63" s="265"/>
      <c r="WSN63" s="265"/>
      <c r="WSO63" s="265"/>
      <c r="WSP63" s="265"/>
      <c r="WSQ63" s="265"/>
      <c r="WSR63" s="265"/>
      <c r="WSS63" s="265"/>
      <c r="WST63" s="265"/>
      <c r="WSU63" s="265"/>
      <c r="WSV63" s="265"/>
      <c r="WSW63" s="265"/>
      <c r="WSX63" s="265"/>
      <c r="WSY63" s="265"/>
      <c r="WSZ63" s="265"/>
      <c r="WTA63" s="265"/>
      <c r="WTB63" s="265"/>
      <c r="WTC63" s="265"/>
      <c r="WTD63" s="265"/>
      <c r="WTE63" s="265"/>
      <c r="WTF63" s="265"/>
      <c r="WTG63" s="265"/>
      <c r="WTH63" s="265"/>
      <c r="WTI63" s="265"/>
      <c r="WTJ63" s="265"/>
      <c r="WTK63" s="265"/>
      <c r="WTL63" s="265"/>
      <c r="WTM63" s="265"/>
      <c r="WTN63" s="265"/>
      <c r="WTO63" s="265"/>
      <c r="WTP63" s="265"/>
      <c r="WTQ63" s="265"/>
      <c r="WTR63" s="265"/>
      <c r="WTS63" s="265"/>
      <c r="WTT63" s="265"/>
      <c r="WTU63" s="265"/>
      <c r="WTV63" s="265"/>
      <c r="WTW63" s="265"/>
      <c r="WTX63" s="265"/>
      <c r="WTY63" s="265"/>
      <c r="WTZ63" s="265"/>
      <c r="WUA63" s="265"/>
      <c r="WUB63" s="265"/>
      <c r="WUC63" s="265"/>
      <c r="WUD63" s="265"/>
      <c r="WUE63" s="265"/>
      <c r="WUF63" s="265"/>
      <c r="WUG63" s="265"/>
      <c r="WUH63" s="265"/>
      <c r="WUI63" s="265"/>
      <c r="WUJ63" s="265"/>
      <c r="WUK63" s="265"/>
      <c r="WUL63" s="265"/>
      <c r="WUM63" s="265"/>
      <c r="WUN63" s="265"/>
      <c r="WUO63" s="265"/>
      <c r="WUP63" s="265"/>
      <c r="WUQ63" s="265"/>
      <c r="WUR63" s="265"/>
      <c r="WUS63" s="265"/>
      <c r="WUT63" s="265"/>
      <c r="WUU63" s="265"/>
      <c r="WUV63" s="265"/>
      <c r="WUW63" s="265"/>
      <c r="WUX63" s="265"/>
      <c r="WUY63" s="265"/>
      <c r="WUZ63" s="265"/>
      <c r="WVA63" s="265"/>
      <c r="WVB63" s="265"/>
      <c r="WVC63" s="265"/>
      <c r="WVD63" s="265"/>
      <c r="WVE63" s="265"/>
      <c r="WVF63" s="265"/>
      <c r="WVG63" s="265"/>
      <c r="WVH63" s="265"/>
      <c r="WVI63" s="265"/>
      <c r="WVJ63" s="265"/>
      <c r="WVK63" s="265"/>
      <c r="WVL63" s="265"/>
      <c r="WVM63" s="265"/>
      <c r="WVN63" s="265"/>
      <c r="WVO63" s="265"/>
      <c r="WVP63" s="265"/>
      <c r="WVQ63" s="265"/>
      <c r="WVR63" s="265"/>
      <c r="WVS63" s="265"/>
      <c r="WVT63" s="265"/>
      <c r="WVU63" s="265"/>
      <c r="WVV63" s="265"/>
      <c r="WVW63" s="265"/>
      <c r="WVX63" s="265"/>
      <c r="WVY63" s="265"/>
      <c r="WVZ63" s="265"/>
      <c r="WWA63" s="265"/>
      <c r="WWB63" s="265"/>
      <c r="WWC63" s="265"/>
      <c r="WWD63" s="265"/>
      <c r="WWE63" s="265"/>
      <c r="WWF63" s="265"/>
      <c r="WWG63" s="265"/>
      <c r="WWH63" s="265"/>
      <c r="WWI63" s="265"/>
      <c r="WWJ63" s="265"/>
      <c r="WWK63" s="265"/>
      <c r="WWL63" s="265"/>
      <c r="WWM63" s="265"/>
      <c r="WWN63" s="265"/>
      <c r="WWO63" s="265"/>
      <c r="WWP63" s="265"/>
      <c r="WWQ63" s="265"/>
      <c r="WWR63" s="265"/>
      <c r="WWS63" s="265"/>
      <c r="WWT63" s="265"/>
      <c r="WWU63" s="265"/>
      <c r="WWV63" s="265"/>
      <c r="WWW63" s="265"/>
      <c r="WWX63" s="265"/>
      <c r="WWY63" s="265"/>
      <c r="WWZ63" s="265"/>
      <c r="WXA63" s="265"/>
      <c r="WXB63" s="265"/>
      <c r="WXC63" s="265"/>
      <c r="WXD63" s="265"/>
      <c r="WXE63" s="265"/>
      <c r="WXF63" s="265"/>
      <c r="WXG63" s="265"/>
      <c r="WXH63" s="265"/>
      <c r="WXI63" s="265"/>
      <c r="WXJ63" s="265"/>
      <c r="WXK63" s="265"/>
      <c r="WXL63" s="265"/>
      <c r="WXM63" s="265"/>
      <c r="WXN63" s="265"/>
      <c r="WXO63" s="265"/>
      <c r="WXP63" s="265"/>
      <c r="WXQ63" s="265"/>
      <c r="WXR63" s="265"/>
      <c r="WXS63" s="265"/>
      <c r="WXT63" s="265"/>
      <c r="WXU63" s="265"/>
      <c r="WXV63" s="265"/>
      <c r="WXW63" s="265"/>
      <c r="WXX63" s="265"/>
      <c r="WXY63" s="265"/>
      <c r="WXZ63" s="265"/>
      <c r="WYA63" s="265"/>
      <c r="WYB63" s="265"/>
      <c r="WYC63" s="265"/>
      <c r="WYD63" s="265"/>
      <c r="WYE63" s="265"/>
      <c r="WYF63" s="265"/>
      <c r="WYG63" s="265"/>
      <c r="WYH63" s="265"/>
      <c r="WYI63" s="265"/>
      <c r="WYJ63" s="265"/>
      <c r="WYK63" s="265"/>
      <c r="WYL63" s="265"/>
      <c r="WYM63" s="265"/>
      <c r="WYN63" s="265"/>
      <c r="WYO63" s="265"/>
      <c r="WYP63" s="265"/>
      <c r="WYQ63" s="265"/>
      <c r="WYR63" s="265"/>
      <c r="WYS63" s="265"/>
      <c r="WYT63" s="265"/>
      <c r="WYU63" s="265"/>
      <c r="WYV63" s="265"/>
      <c r="WYW63" s="265"/>
      <c r="WYX63" s="265"/>
      <c r="WYY63" s="265"/>
      <c r="WYZ63" s="265"/>
      <c r="WZA63" s="265"/>
      <c r="WZB63" s="265"/>
      <c r="WZC63" s="265"/>
      <c r="WZD63" s="265"/>
      <c r="WZE63" s="265"/>
      <c r="WZF63" s="265"/>
      <c r="WZG63" s="265"/>
      <c r="WZH63" s="265"/>
      <c r="WZI63" s="265"/>
      <c r="WZJ63" s="265"/>
      <c r="WZK63" s="265"/>
      <c r="WZL63" s="265"/>
      <c r="WZM63" s="265"/>
      <c r="WZN63" s="265"/>
      <c r="WZO63" s="265"/>
      <c r="WZP63" s="265"/>
      <c r="WZQ63" s="265"/>
      <c r="WZR63" s="265"/>
      <c r="WZS63" s="265"/>
      <c r="WZT63" s="265"/>
      <c r="WZU63" s="265"/>
      <c r="WZV63" s="265"/>
      <c r="WZW63" s="265"/>
      <c r="WZX63" s="265"/>
      <c r="WZY63" s="265"/>
      <c r="WZZ63" s="265"/>
      <c r="XAA63" s="265"/>
      <c r="XAB63" s="265"/>
      <c r="XAC63" s="265"/>
      <c r="XAD63" s="265"/>
      <c r="XAE63" s="265"/>
      <c r="XAF63" s="265"/>
      <c r="XAG63" s="265"/>
      <c r="XAH63" s="265"/>
      <c r="XAI63" s="265"/>
      <c r="XAJ63" s="265"/>
      <c r="XAK63" s="265"/>
      <c r="XAL63" s="265"/>
      <c r="XAM63" s="265"/>
      <c r="XAN63" s="265"/>
      <c r="XAO63" s="265"/>
      <c r="XAP63" s="265"/>
      <c r="XAQ63" s="265"/>
      <c r="XAR63" s="265"/>
      <c r="XAS63" s="265"/>
      <c r="XAT63" s="265"/>
      <c r="XAU63" s="265"/>
      <c r="XAV63" s="265"/>
      <c r="XAW63" s="265"/>
      <c r="XAX63" s="265"/>
      <c r="XAY63" s="265"/>
      <c r="XAZ63" s="265"/>
      <c r="XBA63" s="265"/>
      <c r="XBB63" s="265"/>
      <c r="XBC63" s="265"/>
      <c r="XBD63" s="265"/>
      <c r="XBE63" s="265"/>
      <c r="XBF63" s="265"/>
      <c r="XBG63" s="265"/>
      <c r="XBH63" s="265"/>
      <c r="XBI63" s="265"/>
      <c r="XBJ63" s="265"/>
      <c r="XBK63" s="265"/>
      <c r="XBL63" s="265"/>
      <c r="XBM63" s="265"/>
      <c r="XBN63" s="265"/>
      <c r="XBO63" s="265"/>
      <c r="XBP63" s="265"/>
      <c r="XBQ63" s="265"/>
      <c r="XBR63" s="265"/>
      <c r="XBS63" s="265"/>
      <c r="XBT63" s="265"/>
      <c r="XBU63" s="265"/>
      <c r="XBV63" s="265"/>
      <c r="XBW63" s="265"/>
      <c r="XBX63" s="265"/>
      <c r="XBY63" s="265"/>
      <c r="XBZ63" s="265"/>
      <c r="XCA63" s="265"/>
      <c r="XCB63" s="265"/>
      <c r="XCC63" s="265"/>
      <c r="XCD63" s="265"/>
      <c r="XCE63" s="265"/>
      <c r="XCF63" s="265"/>
      <c r="XCG63" s="265"/>
      <c r="XCH63" s="265"/>
      <c r="XCI63" s="265"/>
      <c r="XCJ63" s="265"/>
      <c r="XCK63" s="265"/>
      <c r="XCL63" s="265"/>
      <c r="XCM63" s="265"/>
      <c r="XCN63" s="265"/>
      <c r="XCO63" s="265"/>
      <c r="XCP63" s="265"/>
      <c r="XCQ63" s="265"/>
      <c r="XCR63" s="265"/>
      <c r="XCS63" s="265"/>
      <c r="XCT63" s="265"/>
      <c r="XCU63" s="265"/>
      <c r="XCV63" s="265"/>
      <c r="XCW63" s="265"/>
      <c r="XCX63" s="265"/>
      <c r="XCY63" s="265"/>
      <c r="XCZ63" s="265"/>
      <c r="XDA63" s="265"/>
      <c r="XDB63" s="265"/>
      <c r="XDC63" s="265"/>
      <c r="XDD63" s="265"/>
      <c r="XDE63" s="265"/>
      <c r="XDF63" s="265"/>
      <c r="XDG63" s="265"/>
      <c r="XDH63" s="265"/>
      <c r="XDI63" s="265"/>
      <c r="XDJ63" s="265"/>
      <c r="XDK63" s="265"/>
      <c r="XDL63" s="265"/>
      <c r="XDM63" s="265"/>
      <c r="XDN63" s="265"/>
      <c r="XDO63" s="265"/>
    </row>
    <row r="64" spans="1:16343">
      <c r="B64" s="220" t="str">
        <f>B63</f>
        <v>Contracts</v>
      </c>
      <c r="D64" s="19" t="s">
        <v>23</v>
      </c>
      <c r="F64" s="12"/>
      <c r="G64" s="131"/>
      <c r="H64" s="287">
        <f ca="1">SUMIF(Tot_cost!$AF$11:$AS$11,H$11, Tot_cost!$AF64:$AS64)</f>
        <v>335949.19852616946</v>
      </c>
      <c r="I64" s="287">
        <f ca="1">SUMIF(Tot_cost!$AF$11:$AS$11,I$11, Tot_cost!$AF64:$AS64)</f>
        <v>857168.57837099419</v>
      </c>
      <c r="J64" s="287">
        <f ca="1">SUMIF(Tot_cost!$AF$11:$AS$11,J$11, Tot_cost!$AF64:$AS64)</f>
        <v>977823.7204815119</v>
      </c>
      <c r="K64" s="287">
        <f ca="1">SUMIF(Tot_cost!$AF$11:$AS$11,K$11, Tot_cost!$AF64:$AS64)</f>
        <v>1046057.8688857717</v>
      </c>
      <c r="L64" s="287">
        <f>SUMIF(Tot_cost!$AF$11:$AS$11,L$11, Tot_cost!$AF64:$AS64)</f>
        <v>0</v>
      </c>
      <c r="M64" s="287">
        <f>SUMIF(Tot_cost!$AF$11:$AS$11,M$11, Tot_cost!$AF64:$AS64)</f>
        <v>0</v>
      </c>
      <c r="N64" s="287">
        <f>SUMIF(Tot_cost!$AF$11:$AS$11,N$11, Tot_cost!$AF64:$AS64)</f>
        <v>0</v>
      </c>
      <c r="O64" s="131"/>
      <c r="P64" s="287">
        <f ca="1">SUM(H64:N64)</f>
        <v>3216999.3662644471</v>
      </c>
    </row>
    <row r="65" spans="1:17">
      <c r="B65" s="220" t="str">
        <f>B64</f>
        <v>Contracts</v>
      </c>
      <c r="D65" s="19" t="s">
        <v>26</v>
      </c>
      <c r="F65" s="12"/>
      <c r="G65" s="131"/>
      <c r="H65" s="287">
        <f ca="1">SUMIF(Tot_cost!$AF$11:$AS$11,H$11, Tot_cost!$AF65:$AS65)</f>
        <v>170881.83523718527</v>
      </c>
      <c r="I65" s="287">
        <f ca="1">SUMIF(Tot_cost!$AF$11:$AS$11,I$11, Tot_cost!$AF65:$AS65)</f>
        <v>275685.12724452105</v>
      </c>
      <c r="J65" s="287">
        <f ca="1">SUMIF(Tot_cost!$AF$11:$AS$11,J$11, Tot_cost!$AF65:$AS65)</f>
        <v>399982.12891465524</v>
      </c>
      <c r="K65" s="287">
        <f ca="1">SUMIF(Tot_cost!$AF$11:$AS$11,K$11, Tot_cost!$AF65:$AS65)</f>
        <v>266720.07698303199</v>
      </c>
      <c r="L65" s="287">
        <f>SUMIF(Tot_cost!$AF$11:$AS$11,L$11, Tot_cost!$AF65:$AS65)</f>
        <v>0</v>
      </c>
      <c r="M65" s="287">
        <f>SUMIF(Tot_cost!$AF$11:$AS$11,M$11, Tot_cost!$AF65:$AS65)</f>
        <v>0</v>
      </c>
      <c r="N65" s="287">
        <f>SUMIF(Tot_cost!$AF$11:$AS$11,N$11, Tot_cost!$AF65:$AS65)</f>
        <v>0</v>
      </c>
      <c r="O65" s="131"/>
      <c r="P65" s="287">
        <f ca="1">SUM(H65:N65)</f>
        <v>1113269.1683793936</v>
      </c>
    </row>
    <row r="66" spans="1:17">
      <c r="B66" s="220" t="str">
        <f>B65</f>
        <v>Contracts</v>
      </c>
      <c r="D66" s="19" t="s">
        <v>19</v>
      </c>
      <c r="F66" s="12"/>
      <c r="G66" s="131"/>
      <c r="H66" s="287">
        <f ca="1">SUMIF(Tot_cost!$AF$11:$AS$11,H$11, Tot_cost!$AF66:$AS66)</f>
        <v>885632.31849132408</v>
      </c>
      <c r="I66" s="287">
        <f ca="1">SUMIF(Tot_cost!$AF$11:$AS$11,I$11, Tot_cost!$AF66:$AS66)</f>
        <v>8347965.5129929855</v>
      </c>
      <c r="J66" s="287">
        <f ca="1">SUMIF(Tot_cost!$AF$11:$AS$11,J$11, Tot_cost!$AF66:$AS66)</f>
        <v>7907412.2271764837</v>
      </c>
      <c r="K66" s="287">
        <f ca="1">SUMIF(Tot_cost!$AF$11:$AS$11,K$11, Tot_cost!$AF66:$AS66)</f>
        <v>3681328.9474544353</v>
      </c>
      <c r="L66" s="287">
        <f>SUMIF(Tot_cost!$AF$11:$AS$11,L$11, Tot_cost!$AF66:$AS66)</f>
        <v>0</v>
      </c>
      <c r="M66" s="287">
        <f>SUMIF(Tot_cost!$AF$11:$AS$11,M$11, Tot_cost!$AF66:$AS66)</f>
        <v>0</v>
      </c>
      <c r="N66" s="287">
        <f>SUMIF(Tot_cost!$AF$11:$AS$11,N$11, Tot_cost!$AF66:$AS66)</f>
        <v>0</v>
      </c>
      <c r="O66" s="131"/>
      <c r="P66" s="287">
        <f ca="1">SUM(H66:N66)</f>
        <v>20822339.006115228</v>
      </c>
    </row>
    <row r="67" spans="1:17">
      <c r="B67" s="220" t="str">
        <f>B66</f>
        <v>Contracts</v>
      </c>
      <c r="D67" s="162" t="s">
        <v>24</v>
      </c>
      <c r="F67" s="12"/>
      <c r="G67" s="131"/>
      <c r="H67" s="287">
        <f ca="1">SUMIF(Tot_cost!$AF$11:$AS$11,H$11, Tot_cost!$AF67:$AS67)</f>
        <v>33047.743640062203</v>
      </c>
      <c r="I67" s="287">
        <f ca="1">SUMIF(Tot_cost!$AF$11:$AS$11,I$11, Tot_cost!$AF67:$AS67)</f>
        <v>295951.98650922562</v>
      </c>
      <c r="J67" s="287">
        <f ca="1">SUMIF(Tot_cost!$AF$11:$AS$11,J$11, Tot_cost!$AF67:$AS67)</f>
        <v>143252.52646720107</v>
      </c>
      <c r="K67" s="287">
        <f ca="1">SUMIF(Tot_cost!$AF$11:$AS$11,K$11, Tot_cost!$AF67:$AS67)</f>
        <v>65547.838956946231</v>
      </c>
      <c r="L67" s="287">
        <f>SUMIF(Tot_cost!$AF$11:$AS$11,L$11, Tot_cost!$AF67:$AS67)</f>
        <v>0</v>
      </c>
      <c r="M67" s="287">
        <f>SUMIF(Tot_cost!$AF$11:$AS$11,M$11, Tot_cost!$AF67:$AS67)</f>
        <v>0</v>
      </c>
      <c r="N67" s="287">
        <f>SUMIF(Tot_cost!$AF$11:$AS$11,N$11, Tot_cost!$AF67:$AS67)</f>
        <v>0</v>
      </c>
      <c r="O67" s="131"/>
      <c r="P67" s="287">
        <f ca="1">SUM(H67:N67)</f>
        <v>537800.09557343519</v>
      </c>
    </row>
    <row r="68" spans="1:17">
      <c r="B68" s="220" t="str">
        <f>B66</f>
        <v>Contracts</v>
      </c>
      <c r="D68" s="162" t="s">
        <v>133</v>
      </c>
      <c r="F68" s="12"/>
      <c r="G68" s="131"/>
      <c r="H68" s="287">
        <f ca="1">SUMIF(Tot_cost!$AF$11:$AS$11,H$11, Tot_cost!$AF68:$AS68)</f>
        <v>471374.13085691008</v>
      </c>
      <c r="I68" s="287">
        <f ca="1">SUMIF(Tot_cost!$AF$11:$AS$11,I$11, Tot_cost!$AF68:$AS68)</f>
        <v>1057055.685858561</v>
      </c>
      <c r="J68" s="287">
        <f ca="1">SUMIF(Tot_cost!$AF$11:$AS$11,J$11, Tot_cost!$AF68:$AS68)</f>
        <v>1543764.9213285088</v>
      </c>
      <c r="K68" s="287">
        <f ca="1">SUMIF(Tot_cost!$AF$11:$AS$11,K$11, Tot_cost!$AF68:$AS68)</f>
        <v>684560.403972717</v>
      </c>
      <c r="L68" s="287">
        <f>SUMIF(Tot_cost!$AF$11:$AS$11,L$11, Tot_cost!$AF68:$AS68)</f>
        <v>0</v>
      </c>
      <c r="M68" s="287">
        <f>SUMIF(Tot_cost!$AF$11:$AS$11,M$11, Tot_cost!$AF68:$AS68)</f>
        <v>0</v>
      </c>
      <c r="N68" s="287">
        <f>SUMIF(Tot_cost!$AF$11:$AS$11,N$11, Tot_cost!$AF68:$AS68)</f>
        <v>0</v>
      </c>
      <c r="O68" s="131"/>
      <c r="P68" s="287">
        <f ca="1">SUM(H68:N68)</f>
        <v>3756755.1420166967</v>
      </c>
    </row>
    <row r="69" spans="1:17">
      <c r="D69" s="19"/>
      <c r="F69" s="12"/>
      <c r="H69" s="111"/>
      <c r="I69" s="111"/>
      <c r="J69" s="111"/>
      <c r="K69" s="111"/>
      <c r="L69" s="111"/>
      <c r="M69" s="111"/>
      <c r="N69" s="111"/>
      <c r="O69" s="265"/>
      <c r="P69" s="111"/>
      <c r="Q69" s="18"/>
    </row>
    <row r="70" spans="1:17" ht="15">
      <c r="B70" s="9" t="s">
        <v>136</v>
      </c>
      <c r="D70" s="19"/>
      <c r="F70" s="12"/>
      <c r="H70" s="112"/>
      <c r="I70" s="112"/>
      <c r="J70" s="112"/>
      <c r="K70" s="112"/>
      <c r="L70" s="112"/>
      <c r="M70" s="112"/>
      <c r="N70" s="112"/>
      <c r="O70" s="265"/>
      <c r="P70" s="112"/>
    </row>
    <row r="71" spans="1:17" ht="15">
      <c r="B71" s="220" t="s">
        <v>40</v>
      </c>
      <c r="D71" s="8" t="s">
        <v>40</v>
      </c>
      <c r="F71" s="12"/>
      <c r="H71" s="287">
        <f ca="1">SUMIF(Tot_cost!$AF$11:$AS$11,H$11, Tot_cost!$AF71:$AS71)</f>
        <v>601945.25409643981</v>
      </c>
      <c r="I71" s="287">
        <f ca="1">SUMIF(Tot_cost!$AF$11:$AS$11,I$11, Tot_cost!$AF71:$AS71)</f>
        <v>1657447.1496729674</v>
      </c>
      <c r="J71" s="287">
        <f ca="1">SUMIF(Tot_cost!$AF$11:$AS$11,J$11, Tot_cost!$AF71:$AS71)</f>
        <v>1753455.3250622172</v>
      </c>
      <c r="K71" s="287">
        <f ca="1">SUMIF(Tot_cost!$AF$11:$AS$11,K$11, Tot_cost!$AF71:$AS71)</f>
        <v>741283.12854508788</v>
      </c>
      <c r="L71" s="287">
        <f ca="1">SUMIF(Tot_cost!$AF$11:$AS$11,L$11, Tot_cost!$AF71:$AS71)</f>
        <v>0</v>
      </c>
      <c r="M71" s="287">
        <f ca="1">SUMIF(Tot_cost!$AF$11:$AS$11,M$11, Tot_cost!$AF71:$AS71)</f>
        <v>0</v>
      </c>
      <c r="N71" s="287">
        <f ca="1">SUMIF(Tot_cost!$AF$11:$AS$11,N$11, Tot_cost!$AF71:$AS71)</f>
        <v>0</v>
      </c>
      <c r="O71" s="131"/>
      <c r="P71" s="287">
        <f ca="1">SUM(H71:N71)</f>
        <v>4754130.8573767124</v>
      </c>
    </row>
    <row r="72" spans="1:17" ht="15">
      <c r="B72" s="220"/>
      <c r="D72" s="8" t="s">
        <v>135</v>
      </c>
      <c r="F72" s="12"/>
      <c r="H72" s="287">
        <f>SUMIF(Tot_cost!$AF$11:$AS$11,H$11, Tot_cost!$AF72:$AS72)</f>
        <v>0</v>
      </c>
      <c r="I72" s="287">
        <f>SUMIF(Tot_cost!$AF$11:$AS$11,I$11, Tot_cost!$AF72:$AS72)</f>
        <v>309164</v>
      </c>
      <c r="J72" s="287">
        <f>SUMIF(Tot_cost!$AF$11:$AS$11,J$11, Tot_cost!$AF72:$AS72)</f>
        <v>0</v>
      </c>
      <c r="K72" s="287">
        <f>SUMIF(Tot_cost!$AF$11:$AS$11,K$11, Tot_cost!$AF72:$AS72)</f>
        <v>0</v>
      </c>
      <c r="L72" s="287">
        <f>SUMIF(Tot_cost!$AF$11:$AS$11,L$11, Tot_cost!$AF72:$AS72)</f>
        <v>0</v>
      </c>
      <c r="M72" s="287">
        <f>SUMIF(Tot_cost!$AF$11:$AS$11,M$11, Tot_cost!$AF72:$AS72)</f>
        <v>0</v>
      </c>
      <c r="N72" s="287">
        <f>SUMIF(Tot_cost!$AF$11:$AS$11,N$11, Tot_cost!$AF72:$AS72)</f>
        <v>0</v>
      </c>
      <c r="O72" s="131"/>
      <c r="P72" s="287">
        <f>SUM(H72:N72)</f>
        <v>309164</v>
      </c>
    </row>
    <row r="73" spans="1:17" ht="15">
      <c r="B73" s="220"/>
      <c r="D73" s="8" t="s">
        <v>193</v>
      </c>
      <c r="F73" s="12"/>
      <c r="H73" s="287">
        <f>SUMIF(Tot_cost!$AF$11:$AS$11,H$11, Tot_cost!$AF73:$AS73)</f>
        <v>0</v>
      </c>
      <c r="I73" s="287">
        <f>SUMIF(Tot_cost!$AF$11:$AS$11,I$11, Tot_cost!$AF73:$AS73)</f>
        <v>0</v>
      </c>
      <c r="J73" s="287">
        <f>SUMIF(Tot_cost!$AF$11:$AS$11,J$11, Tot_cost!$AF73:$AS73)</f>
        <v>2103588.2468589148</v>
      </c>
      <c r="K73" s="287">
        <f>SUMIF(Tot_cost!$AF$11:$AS$11,K$11, Tot_cost!$AF73:$AS73)</f>
        <v>944221.24685892009</v>
      </c>
      <c r="L73" s="287">
        <f>SUMIF(Tot_cost!$AF$11:$AS$11,L$11, Tot_cost!$AF73:$AS73)</f>
        <v>0</v>
      </c>
      <c r="M73" s="287">
        <f>SUMIF(Tot_cost!$AF$11:$AS$11,M$11, Tot_cost!$AF73:$AS73)</f>
        <v>0</v>
      </c>
      <c r="N73" s="287">
        <f>SUMIF(Tot_cost!$AF$11:$AS$11,N$11, Tot_cost!$AF73:$AS73)</f>
        <v>0</v>
      </c>
      <c r="O73" s="131"/>
      <c r="P73" s="287">
        <f>SUM(H73:N73)</f>
        <v>3047809.4937178348</v>
      </c>
    </row>
    <row r="74" spans="1:17">
      <c r="D74" s="19"/>
      <c r="F74" s="12"/>
      <c r="H74" s="287"/>
      <c r="I74" s="287"/>
      <c r="J74" s="287"/>
      <c r="K74" s="287"/>
      <c r="L74" s="287"/>
      <c r="M74" s="287"/>
      <c r="N74" s="287"/>
      <c r="O74" s="131"/>
      <c r="P74" s="287"/>
    </row>
    <row r="75" spans="1:17" ht="13.5" thickBot="1">
      <c r="C75" s="15" t="s">
        <v>54</v>
      </c>
      <c r="D75" s="16"/>
      <c r="E75" s="16"/>
      <c r="F75" s="12"/>
      <c r="H75" s="296">
        <f ca="1">SUM(H15:H73)</f>
        <v>20397051.998997629</v>
      </c>
      <c r="I75" s="296">
        <f t="shared" ref="I75:N75" ca="1" si="5">SUM(I15:I73)</f>
        <v>56472138.070152886</v>
      </c>
      <c r="J75" s="296">
        <f t="shared" ca="1" si="5"/>
        <v>61519821.201298371</v>
      </c>
      <c r="K75" s="296">
        <f t="shared" ca="1" si="5"/>
        <v>26062768.849015713</v>
      </c>
      <c r="L75" s="296">
        <f t="shared" ca="1" si="5"/>
        <v>0</v>
      </c>
      <c r="M75" s="296">
        <f t="shared" ca="1" si="5"/>
        <v>0</v>
      </c>
      <c r="N75" s="326">
        <f t="shared" ca="1" si="5"/>
        <v>0</v>
      </c>
      <c r="P75" s="297">
        <f ca="1">SUM(H75:N75)</f>
        <v>164451780.11946458</v>
      </c>
    </row>
    <row r="76" spans="1:17" s="266" customFormat="1" ht="13.5" thickTop="1">
      <c r="A76" s="265"/>
      <c r="B76" s="265"/>
      <c r="C76" s="265"/>
      <c r="D76" s="265"/>
      <c r="E76" s="265"/>
      <c r="F76" s="20"/>
      <c r="H76" s="100"/>
      <c r="I76" s="100"/>
      <c r="J76" s="100"/>
      <c r="K76" s="100"/>
      <c r="L76" s="100"/>
      <c r="M76" s="100"/>
      <c r="N76" s="100"/>
      <c r="O76" s="2"/>
      <c r="P76" s="2"/>
    </row>
    <row r="77" spans="1:17" s="266" customFormat="1">
      <c r="A77" s="265"/>
      <c r="B77" s="265"/>
      <c r="C77" s="265"/>
      <c r="D77" s="352" t="s">
        <v>67</v>
      </c>
      <c r="E77" s="353" t="b">
        <f>ABS(ART_cost!AA70+CRO_cost!AA70+HTN_cost!AA70+KRT_cost!AA70+MBN_cost!AA70+STL_cost!AA70+TRG_cost!AA70-SUM(E15:E68))&lt;check_limit</f>
        <v>1</v>
      </c>
      <c r="F77" s="354"/>
      <c r="G77" s="355"/>
      <c r="H77" s="353" t="b">
        <f ca="1">ABS(ART_cost!AD70+CRO_cost!AD70+HTN_cost!AD70+KRT_cost!AD70+MBN_cost!AD70+STL_cost!AD70+TRG_cost!AD70-SUM(H15:H68))&lt;check_limit</f>
        <v>1</v>
      </c>
      <c r="I77" s="353" t="b">
        <f ca="1">ABS(ART_cost!AE70+CRO_cost!AE70+HTN_cost!AE70+KRT_cost!AE70+MBN_cost!AE70+STL_cost!AE70+TRG_cost!AE70-SUM(I15:I68))&lt;check_limit</f>
        <v>1</v>
      </c>
      <c r="J77" s="353" t="b">
        <f ca="1">ABS(ART_cost!AF70+CRO_cost!AF70+HTN_cost!AF70+KRT_cost!AF70+MBN_cost!AF70+STL_cost!AF70+TRG_cost!AF70-SUM(J15:J68))&lt;check_limit</f>
        <v>1</v>
      </c>
      <c r="K77" s="353" t="b">
        <f ca="1">ABS(ART_cost!AG70+CRO_cost!AG70+HTN_cost!AG70+KRT_cost!AG70+MBN_cost!AG70+STL_cost!AG70+TRG_cost!AG70-SUM(K15:K68))&lt;check_limit</f>
        <v>1</v>
      </c>
      <c r="L77" s="353" t="b">
        <f>ABS(ART_cost!AH70+CRO_cost!AH70+HTN_cost!AH70+KRT_cost!AH70+MBN_cost!AH70+STL_cost!AH70+TRG_cost!AH70-SUM(L15:L68))&lt;check_limit</f>
        <v>1</v>
      </c>
      <c r="M77" s="353" t="b">
        <f>ABS(ART_cost!AI70+CRO_cost!AI70+HTN_cost!AI70+KRT_cost!AI70+MBN_cost!AI70+STL_cost!AI70+TRG_cost!AI70-SUM(M15:M68))&lt;check_limit</f>
        <v>1</v>
      </c>
      <c r="N77" s="353" t="b">
        <f>ABS(ART_cost!AJ70+CRO_cost!AJ70+HTN_cost!AJ70+KRT_cost!AJ70+MBN_cost!AJ70+STL_cost!AJ70+TRG_cost!AJ70-SUM(N15:N68))&lt;check_limit</f>
        <v>1</v>
      </c>
      <c r="O77" s="355"/>
      <c r="P77" s="353" t="b">
        <f ca="1">ABS(ART_cost!AL70+CRO_cost!AL70+HTN_cost!AL70+KRT_cost!AL70+MBN_cost!AL70+STL_cost!AL70+TRG_cost!AL70-SUM(P15:P68))&lt;check_limit</f>
        <v>1</v>
      </c>
      <c r="Q77" s="300"/>
    </row>
    <row r="78" spans="1:17">
      <c r="P78" s="2"/>
    </row>
    <row r="79" spans="1:17" s="266" customFormat="1">
      <c r="A79" s="265"/>
      <c r="B79" s="265"/>
      <c r="C79" s="265"/>
      <c r="D79" s="265"/>
      <c r="E79" s="265"/>
      <c r="F79" s="20"/>
      <c r="H79" s="100"/>
      <c r="I79" s="2"/>
      <c r="O79" s="2"/>
      <c r="P79" s="2"/>
    </row>
    <row r="80" spans="1:17" s="266" customFormat="1">
      <c r="A80" s="265"/>
      <c r="B80" s="265"/>
      <c r="C80" s="265"/>
      <c r="D80" s="265"/>
      <c r="E80" s="265"/>
      <c r="F80" s="20"/>
      <c r="H80" s="2"/>
      <c r="I80" s="2"/>
      <c r="O80" s="2"/>
      <c r="P80" s="2"/>
    </row>
    <row r="81" spans="1:16" s="266" customFormat="1">
      <c r="A81" s="265"/>
      <c r="B81" s="265"/>
      <c r="C81" s="265"/>
      <c r="D81" s="265"/>
      <c r="E81" s="265"/>
      <c r="F81" s="20"/>
      <c r="H81" s="2"/>
      <c r="I81" s="2"/>
      <c r="O81" s="2"/>
      <c r="P81" s="2"/>
    </row>
    <row r="82" spans="1:16" s="266" customFormat="1">
      <c r="A82" s="265"/>
      <c r="B82" s="265"/>
      <c r="C82" s="265"/>
      <c r="D82" s="265"/>
      <c r="E82" s="265"/>
      <c r="F82" s="20"/>
      <c r="H82" s="2"/>
      <c r="I82" s="2"/>
      <c r="O82" s="2"/>
      <c r="P82" s="2"/>
    </row>
    <row r="83" spans="1:16" s="266" customFormat="1">
      <c r="A83" s="265"/>
      <c r="B83" s="265"/>
      <c r="C83" s="265"/>
      <c r="D83" s="265"/>
      <c r="E83" s="265"/>
      <c r="F83" s="20"/>
      <c r="H83" s="2"/>
      <c r="I83" s="2"/>
      <c r="O83" s="2"/>
      <c r="P83" s="2"/>
    </row>
    <row r="84" spans="1:16" s="266" customFormat="1">
      <c r="A84" s="265"/>
      <c r="B84" s="265"/>
      <c r="C84" s="265"/>
      <c r="D84" s="265"/>
      <c r="E84" s="265"/>
      <c r="F84" s="20"/>
      <c r="H84" s="2"/>
      <c r="I84" s="2"/>
      <c r="O84" s="2"/>
      <c r="P84" s="2"/>
    </row>
    <row r="85" spans="1:16" s="266" customFormat="1">
      <c r="A85" s="265"/>
      <c r="B85" s="265"/>
      <c r="C85" s="265"/>
      <c r="D85" s="265"/>
      <c r="E85" s="265"/>
      <c r="F85" s="20"/>
      <c r="H85" s="2"/>
      <c r="I85" s="2"/>
      <c r="O85" s="2"/>
      <c r="P85" s="2"/>
    </row>
    <row r="86" spans="1:16" s="266" customFormat="1">
      <c r="A86" s="265"/>
      <c r="B86" s="265"/>
      <c r="C86" s="265"/>
      <c r="D86" s="265"/>
      <c r="E86" s="265"/>
      <c r="F86" s="20"/>
      <c r="H86" s="2"/>
      <c r="I86" s="2"/>
      <c r="O86" s="2"/>
      <c r="P86" s="2"/>
    </row>
    <row r="87" spans="1:16" s="266" customFormat="1">
      <c r="A87" s="265"/>
      <c r="B87" s="265"/>
      <c r="C87" s="265"/>
      <c r="D87" s="265"/>
      <c r="E87" s="265"/>
      <c r="F87" s="20"/>
      <c r="H87" s="2"/>
      <c r="I87" s="2"/>
      <c r="O87" s="2"/>
      <c r="P87" s="2"/>
    </row>
    <row r="88" spans="1:16" s="266" customFormat="1">
      <c r="A88" s="265"/>
      <c r="B88" s="265"/>
      <c r="C88" s="265"/>
      <c r="D88" s="265"/>
      <c r="E88" s="265"/>
      <c r="F88" s="20"/>
      <c r="H88" s="2"/>
      <c r="I88" s="2"/>
      <c r="O88" s="2"/>
      <c r="P88" s="2"/>
    </row>
    <row r="89" spans="1:16" s="266" customFormat="1">
      <c r="A89" s="265"/>
      <c r="B89" s="265"/>
      <c r="C89" s="265"/>
      <c r="D89" s="265"/>
      <c r="E89" s="265"/>
      <c r="F89" s="20"/>
      <c r="H89" s="2"/>
      <c r="I89" s="2"/>
      <c r="O89" s="2"/>
      <c r="P89" s="2"/>
    </row>
    <row r="90" spans="1:16" s="266" customFormat="1">
      <c r="A90" s="265"/>
      <c r="B90" s="265"/>
      <c r="C90" s="265"/>
      <c r="D90" s="265"/>
      <c r="E90" s="265"/>
      <c r="F90" s="20"/>
      <c r="H90" s="2"/>
      <c r="I90" s="2"/>
      <c r="O90" s="2"/>
      <c r="P90" s="2"/>
    </row>
    <row r="91" spans="1:16" s="266" customFormat="1">
      <c r="A91" s="265"/>
      <c r="B91" s="265"/>
      <c r="C91" s="265"/>
      <c r="D91" s="265"/>
      <c r="E91" s="265"/>
      <c r="F91" s="20"/>
      <c r="H91" s="2"/>
      <c r="I91" s="2"/>
      <c r="O91" s="2"/>
      <c r="P91" s="2"/>
    </row>
    <row r="92" spans="1:16" s="266" customFormat="1">
      <c r="A92" s="265"/>
      <c r="B92" s="265"/>
      <c r="C92" s="265"/>
      <c r="D92" s="265"/>
      <c r="E92" s="265"/>
      <c r="F92" s="20"/>
      <c r="H92" s="2"/>
      <c r="I92" s="2"/>
      <c r="O92" s="2"/>
      <c r="P92" s="2"/>
    </row>
    <row r="93" spans="1:16" s="266" customFormat="1">
      <c r="A93" s="265"/>
      <c r="B93" s="265"/>
      <c r="C93" s="265"/>
      <c r="D93" s="265"/>
      <c r="E93" s="265"/>
      <c r="F93" s="20"/>
      <c r="H93" s="2"/>
      <c r="I93" s="2"/>
      <c r="O93" s="2"/>
      <c r="P93" s="2"/>
    </row>
    <row r="94" spans="1:16" s="266" customFormat="1">
      <c r="A94" s="265"/>
      <c r="B94" s="265"/>
      <c r="C94" s="265"/>
      <c r="D94" s="265"/>
      <c r="E94" s="265"/>
      <c r="F94" s="20"/>
      <c r="H94" s="2"/>
      <c r="I94" s="2"/>
      <c r="O94" s="2"/>
      <c r="P94" s="2"/>
    </row>
    <row r="95" spans="1:16" s="266" customFormat="1">
      <c r="A95" s="265"/>
      <c r="B95" s="265"/>
      <c r="C95" s="265"/>
      <c r="D95" s="265"/>
      <c r="E95" s="265"/>
      <c r="F95" s="20"/>
      <c r="H95" s="2"/>
      <c r="I95" s="2"/>
      <c r="O95" s="2"/>
      <c r="P95" s="2"/>
    </row>
    <row r="96" spans="1:16" s="266" customFormat="1">
      <c r="A96" s="265"/>
      <c r="B96" s="265"/>
      <c r="C96" s="265"/>
      <c r="D96" s="265"/>
      <c r="E96" s="265"/>
      <c r="F96" s="20"/>
      <c r="H96" s="2"/>
      <c r="I96" s="2"/>
      <c r="O96" s="2"/>
      <c r="P96" s="2"/>
    </row>
    <row r="97" spans="1:16" s="266" customFormat="1">
      <c r="A97" s="265"/>
      <c r="B97" s="265"/>
      <c r="C97" s="265"/>
      <c r="D97" s="265"/>
      <c r="E97" s="265"/>
      <c r="F97" s="20"/>
      <c r="H97" s="2"/>
      <c r="I97" s="2"/>
      <c r="O97" s="2"/>
      <c r="P97" s="2"/>
    </row>
    <row r="98" spans="1:16" s="266" customFormat="1">
      <c r="A98" s="265"/>
      <c r="B98" s="265"/>
      <c r="C98" s="265"/>
      <c r="D98" s="265"/>
      <c r="E98" s="265"/>
      <c r="F98" s="20"/>
      <c r="H98" s="2"/>
      <c r="I98" s="2"/>
      <c r="O98" s="2"/>
      <c r="P98" s="2"/>
    </row>
    <row r="99" spans="1:16" s="266" customFormat="1">
      <c r="A99" s="265"/>
      <c r="B99" s="265"/>
      <c r="C99" s="265"/>
      <c r="D99" s="265"/>
      <c r="E99" s="265"/>
      <c r="F99" s="20"/>
      <c r="H99" s="2"/>
      <c r="I99" s="2"/>
      <c r="O99" s="2"/>
      <c r="P99" s="2"/>
    </row>
    <row r="100" spans="1:16" s="266" customFormat="1">
      <c r="A100" s="265"/>
      <c r="B100" s="265"/>
      <c r="C100" s="265"/>
      <c r="D100" s="265"/>
      <c r="E100" s="265"/>
      <c r="F100" s="20"/>
      <c r="H100" s="2"/>
      <c r="I100" s="2"/>
      <c r="O100" s="2"/>
      <c r="P100" s="2"/>
    </row>
    <row r="101" spans="1:16" s="266" customFormat="1">
      <c r="A101" s="265"/>
      <c r="B101" s="265"/>
      <c r="C101" s="265"/>
      <c r="D101" s="265"/>
      <c r="E101" s="265"/>
      <c r="F101" s="20"/>
      <c r="H101" s="2"/>
      <c r="I101" s="2"/>
      <c r="O101" s="2"/>
      <c r="P101" s="2"/>
    </row>
    <row r="102" spans="1:16" s="266" customFormat="1">
      <c r="A102" s="265"/>
      <c r="B102" s="265"/>
      <c r="C102" s="265"/>
      <c r="D102" s="265"/>
      <c r="E102" s="265"/>
      <c r="F102" s="20"/>
      <c r="H102" s="2"/>
      <c r="I102" s="2"/>
      <c r="O102" s="2"/>
      <c r="P102" s="2"/>
    </row>
    <row r="103" spans="1:16" s="266" customFormat="1">
      <c r="A103" s="265"/>
      <c r="B103" s="265"/>
      <c r="C103" s="265"/>
      <c r="D103" s="265"/>
      <c r="E103" s="265"/>
      <c r="F103" s="20"/>
      <c r="H103" s="2"/>
      <c r="I103" s="2"/>
      <c r="O103" s="2"/>
      <c r="P103" s="2"/>
    </row>
    <row r="104" spans="1:16" s="266" customFormat="1">
      <c r="A104" s="265"/>
      <c r="B104" s="265"/>
      <c r="C104" s="265"/>
      <c r="D104" s="265"/>
      <c r="E104" s="265"/>
      <c r="F104" s="20"/>
      <c r="H104" s="2"/>
      <c r="I104" s="2"/>
      <c r="O104" s="2"/>
      <c r="P104" s="2"/>
    </row>
    <row r="105" spans="1:16" s="266" customFormat="1">
      <c r="A105" s="265"/>
      <c r="B105" s="265"/>
      <c r="C105" s="265"/>
      <c r="D105" s="265"/>
      <c r="E105" s="265"/>
      <c r="F105" s="20"/>
      <c r="H105" s="2"/>
      <c r="I105" s="2"/>
      <c r="O105" s="2"/>
      <c r="P105" s="2"/>
    </row>
    <row r="106" spans="1:16" s="266" customFormat="1">
      <c r="A106" s="265"/>
      <c r="B106" s="265"/>
      <c r="C106" s="265"/>
      <c r="D106" s="265"/>
      <c r="E106" s="265"/>
      <c r="F106" s="20"/>
      <c r="H106" s="2"/>
      <c r="I106" s="2"/>
      <c r="O106" s="2"/>
      <c r="P106" s="2"/>
    </row>
    <row r="107" spans="1:16" s="266" customFormat="1">
      <c r="A107" s="265"/>
      <c r="B107" s="265"/>
      <c r="C107" s="265"/>
      <c r="D107" s="265"/>
      <c r="E107" s="265"/>
      <c r="F107" s="20"/>
      <c r="H107" s="2"/>
      <c r="I107" s="2"/>
      <c r="O107" s="2"/>
      <c r="P107" s="2"/>
    </row>
    <row r="108" spans="1:16" s="266" customFormat="1">
      <c r="A108" s="265"/>
      <c r="B108" s="265"/>
      <c r="C108" s="265"/>
      <c r="D108" s="265"/>
      <c r="E108" s="265"/>
      <c r="F108" s="20"/>
      <c r="H108" s="2"/>
      <c r="I108" s="2"/>
      <c r="O108" s="2"/>
      <c r="P108" s="2"/>
    </row>
    <row r="109" spans="1:16" s="266" customFormat="1">
      <c r="A109" s="265"/>
      <c r="B109" s="265"/>
      <c r="C109" s="265"/>
      <c r="D109" s="265"/>
      <c r="E109" s="265"/>
      <c r="F109" s="20"/>
      <c r="H109" s="2"/>
      <c r="I109" s="2"/>
      <c r="O109" s="2"/>
      <c r="P109" s="2"/>
    </row>
    <row r="110" spans="1:16" s="266" customFormat="1">
      <c r="A110" s="265"/>
      <c r="B110" s="265"/>
      <c r="C110" s="265"/>
      <c r="D110" s="265"/>
      <c r="E110" s="265"/>
      <c r="F110" s="20"/>
      <c r="H110" s="2"/>
      <c r="I110" s="2"/>
      <c r="O110" s="2"/>
      <c r="P110" s="2"/>
    </row>
    <row r="111" spans="1:16" s="266" customFormat="1">
      <c r="A111" s="265"/>
      <c r="B111" s="265"/>
      <c r="C111" s="265"/>
      <c r="D111" s="265"/>
      <c r="E111" s="265"/>
      <c r="F111" s="20"/>
      <c r="H111" s="2"/>
      <c r="I111" s="2"/>
      <c r="O111" s="2"/>
      <c r="P111" s="2"/>
    </row>
    <row r="112" spans="1:16" s="266" customFormat="1">
      <c r="A112" s="265"/>
      <c r="B112" s="265"/>
      <c r="C112" s="265"/>
      <c r="D112" s="265"/>
      <c r="E112" s="265"/>
      <c r="F112" s="20"/>
      <c r="H112" s="2"/>
      <c r="I112" s="2"/>
      <c r="O112" s="2"/>
      <c r="P112" s="2"/>
    </row>
    <row r="113" spans="1:16" s="266" customFormat="1">
      <c r="A113" s="265"/>
      <c r="B113" s="265"/>
      <c r="C113" s="265"/>
      <c r="D113" s="265"/>
      <c r="E113" s="265"/>
      <c r="F113" s="20"/>
      <c r="H113" s="2"/>
      <c r="I113" s="2"/>
      <c r="O113" s="2"/>
      <c r="P113" s="2"/>
    </row>
    <row r="114" spans="1:16" s="266" customFormat="1">
      <c r="A114" s="265"/>
      <c r="B114" s="265"/>
      <c r="C114" s="265"/>
      <c r="D114" s="265"/>
      <c r="E114" s="265"/>
      <c r="F114" s="20"/>
      <c r="H114" s="2"/>
      <c r="I114" s="2"/>
      <c r="O114" s="2"/>
      <c r="P114" s="2"/>
    </row>
    <row r="115" spans="1:16" s="266" customFormat="1">
      <c r="A115" s="265"/>
      <c r="B115" s="265"/>
      <c r="C115" s="265"/>
      <c r="D115" s="265"/>
      <c r="E115" s="265"/>
      <c r="F115" s="20"/>
      <c r="H115" s="2"/>
      <c r="I115" s="2"/>
      <c r="O115" s="2"/>
      <c r="P115" s="2"/>
    </row>
    <row r="116" spans="1:16" s="266" customFormat="1">
      <c r="A116" s="265"/>
      <c r="B116" s="265"/>
      <c r="C116" s="265"/>
      <c r="D116" s="265"/>
      <c r="E116" s="265"/>
      <c r="F116" s="20"/>
      <c r="H116" s="2"/>
      <c r="I116" s="2"/>
      <c r="O116" s="2"/>
      <c r="P116" s="2"/>
    </row>
    <row r="117" spans="1:16" s="266" customFormat="1">
      <c r="A117" s="265"/>
      <c r="B117" s="265"/>
      <c r="C117" s="265"/>
      <c r="D117" s="265"/>
      <c r="E117" s="265"/>
      <c r="F117" s="20"/>
      <c r="H117" s="2"/>
      <c r="I117" s="2"/>
      <c r="O117" s="2"/>
      <c r="P117" s="2"/>
    </row>
    <row r="118" spans="1:16" s="266" customFormat="1">
      <c r="A118" s="265"/>
      <c r="B118" s="265"/>
      <c r="C118" s="265"/>
      <c r="D118" s="265"/>
      <c r="E118" s="265"/>
      <c r="F118" s="20"/>
      <c r="H118" s="2"/>
      <c r="I118" s="2"/>
      <c r="O118" s="2"/>
      <c r="P118" s="2"/>
    </row>
    <row r="119" spans="1:16" s="266" customFormat="1">
      <c r="A119" s="265"/>
      <c r="B119" s="265"/>
      <c r="C119" s="265"/>
      <c r="D119" s="265"/>
      <c r="E119" s="265"/>
      <c r="F119" s="20"/>
      <c r="H119" s="2"/>
      <c r="I119" s="2"/>
      <c r="O119" s="2"/>
      <c r="P119" s="2"/>
    </row>
    <row r="120" spans="1:16" s="266" customFormat="1">
      <c r="A120" s="265"/>
      <c r="B120" s="265"/>
      <c r="C120" s="265"/>
      <c r="D120" s="265"/>
      <c r="E120" s="265"/>
      <c r="F120" s="20"/>
      <c r="H120" s="2"/>
      <c r="I120" s="2"/>
      <c r="O120" s="2"/>
      <c r="P120" s="2"/>
    </row>
    <row r="121" spans="1:16" s="266" customFormat="1">
      <c r="A121" s="265"/>
      <c r="B121" s="265"/>
      <c r="C121" s="265"/>
      <c r="D121" s="265"/>
      <c r="E121" s="265"/>
      <c r="F121" s="20"/>
      <c r="H121" s="2"/>
      <c r="I121" s="2"/>
      <c r="O121" s="2"/>
      <c r="P121" s="2"/>
    </row>
    <row r="122" spans="1:16" s="266" customFormat="1">
      <c r="A122" s="265"/>
      <c r="B122" s="265"/>
      <c r="C122" s="265"/>
      <c r="D122" s="265"/>
      <c r="E122" s="265"/>
      <c r="F122" s="20"/>
      <c r="H122" s="2"/>
      <c r="I122" s="2"/>
      <c r="O122" s="2"/>
      <c r="P122" s="2"/>
    </row>
    <row r="123" spans="1:16" s="266" customFormat="1">
      <c r="A123" s="265"/>
      <c r="B123" s="265"/>
      <c r="C123" s="265"/>
      <c r="D123" s="265"/>
      <c r="E123" s="265"/>
      <c r="F123" s="20"/>
      <c r="H123" s="2"/>
      <c r="I123" s="2"/>
      <c r="O123" s="2"/>
      <c r="P123" s="2"/>
    </row>
    <row r="124" spans="1:16" s="266" customFormat="1">
      <c r="A124" s="265"/>
      <c r="B124" s="265"/>
      <c r="C124" s="265"/>
      <c r="D124" s="265"/>
      <c r="E124" s="265"/>
      <c r="F124" s="20"/>
      <c r="H124" s="2"/>
      <c r="I124" s="2"/>
      <c r="O124" s="2"/>
      <c r="P124" s="2"/>
    </row>
    <row r="125" spans="1:16" s="266" customFormat="1">
      <c r="A125" s="265"/>
      <c r="B125" s="265"/>
      <c r="C125" s="265"/>
      <c r="D125" s="265"/>
      <c r="E125" s="265"/>
      <c r="F125" s="20"/>
      <c r="H125" s="2"/>
      <c r="I125" s="2"/>
      <c r="O125" s="2"/>
      <c r="P125" s="2"/>
    </row>
    <row r="126" spans="1:16" s="266" customFormat="1">
      <c r="A126" s="265"/>
      <c r="B126" s="265"/>
      <c r="C126" s="265"/>
      <c r="D126" s="265"/>
      <c r="E126" s="265"/>
      <c r="F126" s="20"/>
      <c r="H126" s="2"/>
      <c r="I126" s="2"/>
      <c r="O126" s="2"/>
      <c r="P126" s="2"/>
    </row>
    <row r="127" spans="1:16" s="266" customFormat="1">
      <c r="A127" s="265"/>
      <c r="B127" s="265"/>
      <c r="C127" s="265"/>
      <c r="D127" s="265"/>
      <c r="E127" s="265"/>
      <c r="F127" s="20"/>
      <c r="H127" s="2"/>
      <c r="I127" s="2"/>
      <c r="O127" s="2"/>
      <c r="P127" s="2"/>
    </row>
    <row r="128" spans="1:16" s="266" customFormat="1">
      <c r="A128" s="265"/>
      <c r="B128" s="265"/>
      <c r="C128" s="265"/>
      <c r="D128" s="265"/>
      <c r="E128" s="265"/>
      <c r="F128" s="20"/>
      <c r="H128" s="2"/>
      <c r="I128" s="2"/>
      <c r="O128" s="2"/>
      <c r="P128" s="2"/>
    </row>
    <row r="129" spans="1:16" s="266" customFormat="1">
      <c r="A129" s="265"/>
      <c r="B129" s="265"/>
      <c r="C129" s="265"/>
      <c r="D129" s="265"/>
      <c r="E129" s="265"/>
      <c r="F129" s="20"/>
      <c r="H129" s="2"/>
      <c r="I129" s="2"/>
      <c r="O129" s="2"/>
      <c r="P129" s="2"/>
    </row>
    <row r="130" spans="1:16" s="266" customFormat="1">
      <c r="A130" s="265"/>
      <c r="B130" s="265"/>
      <c r="C130" s="265"/>
      <c r="D130" s="265"/>
      <c r="E130" s="265"/>
      <c r="F130" s="20"/>
      <c r="H130" s="2"/>
      <c r="I130" s="2"/>
      <c r="O130" s="2"/>
      <c r="P130" s="2"/>
    </row>
    <row r="131" spans="1:16" s="266" customFormat="1">
      <c r="A131" s="265"/>
      <c r="B131" s="265"/>
      <c r="C131" s="265"/>
      <c r="D131" s="265"/>
      <c r="E131" s="265"/>
      <c r="F131" s="20"/>
      <c r="H131" s="2"/>
      <c r="I131" s="2"/>
      <c r="O131" s="2"/>
      <c r="P131" s="2"/>
    </row>
    <row r="132" spans="1:16" s="266" customFormat="1">
      <c r="A132" s="265"/>
      <c r="B132" s="265"/>
      <c r="C132" s="265"/>
      <c r="D132" s="265"/>
      <c r="E132" s="265"/>
      <c r="F132" s="20"/>
      <c r="H132" s="2"/>
      <c r="I132" s="2"/>
      <c r="O132" s="2"/>
      <c r="P132" s="2"/>
    </row>
    <row r="133" spans="1:16" s="266" customFormat="1">
      <c r="A133" s="265"/>
      <c r="B133" s="265"/>
      <c r="C133" s="265"/>
      <c r="D133" s="265"/>
      <c r="E133" s="265"/>
      <c r="F133" s="20"/>
      <c r="H133" s="2"/>
      <c r="I133" s="2"/>
      <c r="O133" s="2"/>
      <c r="P133" s="2"/>
    </row>
    <row r="134" spans="1:16" s="266" customFormat="1">
      <c r="A134" s="265"/>
      <c r="B134" s="265"/>
      <c r="C134" s="265"/>
      <c r="D134" s="265"/>
      <c r="E134" s="265"/>
      <c r="F134" s="20"/>
      <c r="H134" s="2"/>
      <c r="I134" s="2"/>
      <c r="O134" s="2"/>
      <c r="P134" s="2"/>
    </row>
    <row r="135" spans="1:16" s="266" customFormat="1">
      <c r="A135" s="265"/>
      <c r="B135" s="265"/>
      <c r="C135" s="265"/>
      <c r="D135" s="265"/>
      <c r="E135" s="265"/>
      <c r="F135" s="20"/>
      <c r="H135" s="2"/>
      <c r="I135" s="2"/>
      <c r="O135" s="2"/>
      <c r="P135" s="2"/>
    </row>
    <row r="136" spans="1:16" s="266" customFormat="1">
      <c r="A136" s="265"/>
      <c r="B136" s="265"/>
      <c r="C136" s="265"/>
      <c r="D136" s="265"/>
      <c r="E136" s="265"/>
      <c r="F136" s="20"/>
      <c r="H136" s="2"/>
      <c r="I136" s="2"/>
      <c r="O136" s="2"/>
      <c r="P136" s="2"/>
    </row>
    <row r="137" spans="1:16" s="266" customFormat="1">
      <c r="A137" s="265"/>
      <c r="B137" s="265"/>
      <c r="C137" s="265"/>
      <c r="D137" s="265"/>
      <c r="E137" s="265"/>
      <c r="F137" s="20"/>
      <c r="H137" s="2"/>
      <c r="I137" s="2"/>
      <c r="O137" s="2"/>
      <c r="P137" s="2"/>
    </row>
    <row r="138" spans="1:16" s="266" customFormat="1">
      <c r="A138" s="265"/>
      <c r="B138" s="265"/>
      <c r="C138" s="265"/>
      <c r="D138" s="265"/>
      <c r="E138" s="265"/>
      <c r="F138" s="20"/>
      <c r="H138" s="2"/>
      <c r="I138" s="2"/>
      <c r="O138" s="2"/>
      <c r="P138" s="2"/>
    </row>
    <row r="139" spans="1:16" s="266" customFormat="1">
      <c r="A139" s="265"/>
      <c r="B139" s="265"/>
      <c r="C139" s="265"/>
      <c r="D139" s="265"/>
      <c r="E139" s="265"/>
      <c r="F139" s="20"/>
      <c r="H139" s="2"/>
      <c r="I139" s="2"/>
      <c r="O139" s="2"/>
      <c r="P139" s="2"/>
    </row>
    <row r="140" spans="1:16" s="266" customFormat="1">
      <c r="A140" s="265"/>
      <c r="B140" s="265"/>
      <c r="C140" s="265"/>
      <c r="D140" s="265"/>
      <c r="E140" s="265"/>
      <c r="F140" s="20"/>
      <c r="H140" s="2"/>
      <c r="I140" s="2"/>
      <c r="O140" s="2"/>
      <c r="P140"/>
    </row>
    <row r="141" spans="1:16" s="266" customFormat="1">
      <c r="A141" s="265"/>
      <c r="B141" s="265"/>
      <c r="C141" s="265"/>
      <c r="D141" s="265"/>
      <c r="E141" s="265"/>
      <c r="F141" s="20"/>
      <c r="H141" s="2"/>
      <c r="I141" s="2"/>
      <c r="O141" s="2"/>
      <c r="P141"/>
    </row>
    <row r="142" spans="1:16" s="266" customFormat="1">
      <c r="A142" s="265"/>
      <c r="B142" s="265"/>
      <c r="C142" s="265"/>
      <c r="D142" s="265"/>
      <c r="E142" s="265"/>
      <c r="F142" s="20"/>
      <c r="H142" s="2"/>
      <c r="I142" s="2"/>
      <c r="O142" s="2"/>
      <c r="P142"/>
    </row>
    <row r="143" spans="1:16" s="266" customFormat="1">
      <c r="A143" s="265"/>
      <c r="B143" s="265"/>
      <c r="C143" s="265"/>
      <c r="D143" s="265"/>
      <c r="E143" s="265"/>
      <c r="F143" s="20"/>
      <c r="H143" s="2"/>
      <c r="I143" s="2"/>
      <c r="O143" s="2"/>
      <c r="P143"/>
    </row>
    <row r="144" spans="1:16" s="266" customFormat="1">
      <c r="A144" s="265"/>
      <c r="B144" s="265"/>
      <c r="C144" s="265"/>
      <c r="D144" s="265"/>
      <c r="E144" s="265"/>
      <c r="F144" s="20"/>
      <c r="H144" s="2"/>
      <c r="I144" s="2"/>
      <c r="O144" s="2"/>
      <c r="P144"/>
    </row>
    <row r="145" spans="1:16" s="266" customFormat="1">
      <c r="A145" s="265"/>
      <c r="B145" s="265"/>
      <c r="C145" s="265"/>
      <c r="D145" s="265"/>
      <c r="E145" s="265"/>
      <c r="F145" s="20"/>
      <c r="H145" s="2"/>
      <c r="I145" s="2"/>
      <c r="O145" s="2"/>
      <c r="P145"/>
    </row>
    <row r="146" spans="1:16" s="266" customFormat="1">
      <c r="A146" s="265"/>
      <c r="B146" s="265"/>
      <c r="C146" s="265"/>
      <c r="D146" s="265"/>
      <c r="E146" s="265"/>
      <c r="F146" s="20"/>
      <c r="H146" s="2"/>
      <c r="I146" s="2"/>
      <c r="O146" s="2"/>
      <c r="P146"/>
    </row>
    <row r="147" spans="1:16" s="266" customFormat="1">
      <c r="A147" s="265"/>
      <c r="B147" s="265"/>
      <c r="C147" s="265"/>
      <c r="D147" s="265"/>
      <c r="E147" s="265"/>
      <c r="F147" s="20"/>
      <c r="H147" s="2"/>
      <c r="I147" s="2"/>
      <c r="O147" s="2"/>
      <c r="P147"/>
    </row>
    <row r="148" spans="1:16" s="266" customFormat="1">
      <c r="A148" s="265"/>
      <c r="B148" s="265"/>
      <c r="C148" s="265"/>
      <c r="D148" s="265"/>
      <c r="E148" s="265"/>
      <c r="F148" s="20"/>
      <c r="H148" s="2"/>
      <c r="I148" s="2"/>
      <c r="O148" s="2"/>
      <c r="P148"/>
    </row>
  </sheetData>
  <pageMargins left="0.43307086614173229" right="0.23622047244094488" top="0.55118110236220474" bottom="0.55118110236220474" header="0.31496062992125984" footer="0.31496062992125984"/>
  <pageSetup paperSize="9" scale="2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2B1CB-E180-4C6E-AC98-B71D07D17E70}">
  <sheetPr codeName="Sheet26">
    <pageSetUpPr fitToPage="1"/>
  </sheetPr>
  <dimension ref="A1:XDO148"/>
  <sheetViews>
    <sheetView showGridLines="0" zoomScale="70" zoomScaleNormal="70" workbookViewId="0">
      <pane xSplit="6" ySplit="12" topLeftCell="G13" activePane="bottomRight" state="frozen"/>
      <selection activeCell="D64" sqref="D64"/>
      <selection pane="topRight" activeCell="D64" sqref="D64"/>
      <selection pane="bottomLeft" activeCell="D64" sqref="D64"/>
      <selection pane="bottomRight" activeCell="E13" sqref="E13"/>
    </sheetView>
  </sheetViews>
  <sheetFormatPr defaultRowHeight="12.75"/>
  <cols>
    <col min="1" max="1" width="3.140625" style="265" customWidth="1"/>
    <col min="2" max="2" width="3.28515625" style="265" customWidth="1"/>
    <col min="3" max="3" width="2.28515625" style="265" customWidth="1"/>
    <col min="4" max="4" width="37.7109375" style="265" customWidth="1"/>
    <col min="5" max="5" width="13.140625" style="265" customWidth="1"/>
    <col min="6" max="6" width="3.85546875" style="265" customWidth="1"/>
    <col min="7" max="7" width="3.5703125" style="265" customWidth="1"/>
    <col min="8" max="8" width="12" style="265" bestFit="1" customWidth="1"/>
    <col min="9" max="14" width="11.5703125" style="265" customWidth="1"/>
    <col min="15" max="15" width="3.5703125" style="265" customWidth="1"/>
    <col min="16" max="16" width="12.5703125" style="265" customWidth="1"/>
    <col min="17" max="17" width="3.5703125" style="265" customWidth="1"/>
    <col min="18" max="16384" width="9.140625" style="265"/>
  </cols>
  <sheetData>
    <row r="1" spans="1:2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</row>
    <row r="2" spans="1:20" ht="17.25" customHeight="1">
      <c r="A2" s="187" t="s">
        <v>35</v>
      </c>
      <c r="B2" s="186"/>
      <c r="C2" s="186"/>
      <c r="D2" s="187" t="s">
        <v>202</v>
      </c>
      <c r="E2" s="187" t="str">
        <f>IF(E77, "", E77)</f>
        <v/>
      </c>
      <c r="F2" s="187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</row>
    <row r="3" spans="1:20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20" ht="15">
      <c r="A4" s="269"/>
      <c r="B4" s="4"/>
      <c r="C4" s="4"/>
      <c r="D4" s="4"/>
      <c r="F4" s="14"/>
    </row>
    <row r="5" spans="1:20" ht="15">
      <c r="A5" s="269"/>
      <c r="B5" s="4"/>
      <c r="C5" s="4"/>
      <c r="D5" s="4"/>
    </row>
    <row r="6" spans="1:20" ht="15">
      <c r="A6" s="269"/>
      <c r="B6" s="4"/>
      <c r="C6" s="4"/>
      <c r="D6" s="4"/>
    </row>
    <row r="7" spans="1:20" ht="15">
      <c r="A7" s="269"/>
      <c r="B7" s="4"/>
      <c r="C7" s="4"/>
      <c r="D7" s="4"/>
    </row>
    <row r="8" spans="1:20" ht="15">
      <c r="A8" s="267"/>
      <c r="B8" s="4"/>
      <c r="C8" s="4"/>
      <c r="D8" s="32"/>
    </row>
    <row r="9" spans="1:20" ht="15">
      <c r="A9" s="267"/>
      <c r="B9" s="4"/>
      <c r="C9" s="4"/>
      <c r="D9" s="32"/>
      <c r="H9" s="269"/>
    </row>
    <row r="10" spans="1:20" ht="15">
      <c r="A10" s="269"/>
      <c r="B10" s="4"/>
      <c r="C10" s="4"/>
      <c r="D10" s="4"/>
      <c r="H10" s="124"/>
      <c r="I10" s="124"/>
      <c r="J10" s="124"/>
      <c r="K10" s="124"/>
      <c r="L10" s="124"/>
      <c r="M10" s="124"/>
      <c r="N10" s="124"/>
    </row>
    <row r="11" spans="1:20">
      <c r="B11" s="114"/>
      <c r="C11" s="114"/>
      <c r="D11" s="114"/>
      <c r="E11" s="114"/>
      <c r="H11" s="368">
        <f t="shared" ref="H11:N11" si="0">H13</f>
        <v>19</v>
      </c>
      <c r="I11" s="368">
        <f t="shared" si="0"/>
        <v>20</v>
      </c>
      <c r="J11" s="368">
        <f t="shared" si="0"/>
        <v>21</v>
      </c>
      <c r="K11" s="368">
        <f t="shared" si="0"/>
        <v>22</v>
      </c>
      <c r="L11" s="368">
        <f t="shared" si="0"/>
        <v>23</v>
      </c>
      <c r="M11" s="368">
        <f t="shared" si="0"/>
        <v>24</v>
      </c>
      <c r="N11" s="368">
        <f t="shared" si="0"/>
        <v>25</v>
      </c>
      <c r="P11" s="114" t="s">
        <v>0</v>
      </c>
    </row>
    <row r="12" spans="1:20" s="8" customFormat="1" ht="15.75">
      <c r="A12" s="6"/>
      <c r="B12" s="85"/>
      <c r="C12" s="85"/>
      <c r="D12" s="85"/>
      <c r="E12" s="85"/>
      <c r="F12" s="6"/>
      <c r="H12" s="108" t="s">
        <v>52</v>
      </c>
      <c r="I12" s="108" t="s">
        <v>52</v>
      </c>
      <c r="J12" s="108" t="s">
        <v>52</v>
      </c>
      <c r="K12" s="108" t="s">
        <v>52</v>
      </c>
      <c r="L12" s="108" t="s">
        <v>52</v>
      </c>
      <c r="M12" s="108" t="s">
        <v>52</v>
      </c>
      <c r="N12" s="108" t="s">
        <v>52</v>
      </c>
      <c r="P12" s="108" t="s">
        <v>52</v>
      </c>
    </row>
    <row r="13" spans="1:20" s="8" customFormat="1" ht="15.75">
      <c r="A13" s="6"/>
      <c r="B13" s="265"/>
      <c r="C13" s="265"/>
      <c r="D13" s="11"/>
      <c r="E13" s="265" t="str">
        <f>IF(ISBLANK(D13), "", INDEX(Asset_groups!$F$7:$F$70, MATCH(D13, Asset_groups!$D$7:$D$70,0))="capex")</f>
        <v/>
      </c>
      <c r="F13" s="12"/>
      <c r="G13" s="47"/>
      <c r="H13" s="350">
        <v>19</v>
      </c>
      <c r="I13" s="350">
        <f>H13+1</f>
        <v>20</v>
      </c>
      <c r="J13" s="350">
        <f t="shared" ref="J13:N13" si="1">I13+1</f>
        <v>21</v>
      </c>
      <c r="K13" s="350">
        <f t="shared" si="1"/>
        <v>22</v>
      </c>
      <c r="L13" s="350">
        <f t="shared" si="1"/>
        <v>23</v>
      </c>
      <c r="M13" s="350">
        <f t="shared" si="1"/>
        <v>24</v>
      </c>
      <c r="N13" s="350">
        <f t="shared" si="1"/>
        <v>25</v>
      </c>
      <c r="O13" s="47"/>
      <c r="P13" s="110"/>
      <c r="Q13" s="47"/>
      <c r="R13" s="265"/>
      <c r="S13" s="265"/>
      <c r="T13" s="265"/>
    </row>
    <row r="14" spans="1:20" ht="15">
      <c r="B14" s="9" t="s">
        <v>172</v>
      </c>
      <c r="C14" s="9"/>
      <c r="D14" s="9"/>
      <c r="E14" s="9"/>
      <c r="F14" s="9"/>
      <c r="G14" s="9"/>
      <c r="H14" s="109"/>
      <c r="I14" s="109"/>
      <c r="J14" s="109"/>
      <c r="K14" s="109"/>
      <c r="L14" s="109"/>
      <c r="M14" s="109"/>
      <c r="N14" s="109"/>
      <c r="O14" s="9"/>
      <c r="P14" s="109"/>
      <c r="Q14" s="9"/>
    </row>
    <row r="15" spans="1:20">
      <c r="B15" s="220" t="str">
        <f>B14</f>
        <v>Design &amp; Procurement</v>
      </c>
      <c r="D15" s="11" t="s">
        <v>172</v>
      </c>
      <c r="F15" s="12"/>
      <c r="G15" s="131"/>
      <c r="H15" s="287">
        <f ca="1">SUMIF(Tot_cost!$AF$13:$AS$13,H$13, Tot_cost!$AF15:$AS15)</f>
        <v>2918386.8168656379</v>
      </c>
      <c r="I15" s="287">
        <f ca="1">SUMIF(Tot_cost!$AF$13:$AS$13,I$13, Tot_cost!$AF15:$AS15)</f>
        <v>6089595.4238055889</v>
      </c>
      <c r="J15" s="287">
        <f ca="1">SUMIF(Tot_cost!$AF$13:$AS$13,J$13, Tot_cost!$AF15:$AS15)</f>
        <v>3171208.6069399514</v>
      </c>
      <c r="K15" s="287">
        <f>SUMIF(Tot_cost!$AF$13:$AS$13,K$13, Tot_cost!$AF15:$AS15)</f>
        <v>0</v>
      </c>
      <c r="L15" s="287">
        <f>SUMIF(Tot_cost!$AF$13:$AS$13,L$13, Tot_cost!$AF15:$AS15)</f>
        <v>0</v>
      </c>
      <c r="M15" s="287">
        <f>SUMIF(Tot_cost!$AF$13:$AS$13,M$13, Tot_cost!$AF15:$AS15)</f>
        <v>0</v>
      </c>
      <c r="N15" s="287">
        <f>SUMIF(Tot_cost!$AF$13:$AS$13,N$13, Tot_cost!$AF15:$AS15)</f>
        <v>0</v>
      </c>
      <c r="O15" s="131"/>
      <c r="P15" s="287">
        <f ca="1">SUM(H15:N15)</f>
        <v>12179190.847611178</v>
      </c>
    </row>
    <row r="16" spans="1:20">
      <c r="D16" s="11"/>
      <c r="F16" s="12"/>
      <c r="G16" s="47"/>
      <c r="H16" s="110"/>
      <c r="I16" s="110"/>
      <c r="J16" s="110"/>
      <c r="K16" s="110"/>
      <c r="L16" s="110"/>
      <c r="M16" s="110"/>
      <c r="N16" s="110"/>
      <c r="O16" s="47"/>
      <c r="P16" s="110"/>
      <c r="Q16" s="47"/>
    </row>
    <row r="17" spans="2:25" ht="15">
      <c r="B17" s="9" t="s">
        <v>48</v>
      </c>
      <c r="F17" s="12"/>
      <c r="H17" s="110"/>
      <c r="I17" s="110"/>
      <c r="J17" s="110"/>
      <c r="K17" s="110"/>
      <c r="L17" s="110"/>
      <c r="M17" s="110"/>
      <c r="N17" s="110"/>
      <c r="P17" s="110"/>
    </row>
    <row r="18" spans="2:25">
      <c r="B18" s="220" t="str">
        <f t="shared" ref="B18:B38" si="2">B17</f>
        <v>Feeder works</v>
      </c>
      <c r="D18" s="272" t="s">
        <v>115</v>
      </c>
      <c r="F18" s="12"/>
      <c r="G18" s="131"/>
      <c r="H18" s="287">
        <f ca="1">SUMIF(Tot_cost!$AF$13:$AS$13,H$13, Tot_cost!$AF18:$AS18)</f>
        <v>486160.18500400533</v>
      </c>
      <c r="I18" s="287">
        <f ca="1">SUMIF(Tot_cost!$AF$13:$AS$13,I$13, Tot_cost!$AF18:$AS18)</f>
        <v>1593100.8025342096</v>
      </c>
      <c r="J18" s="287">
        <f ca="1">SUMIF(Tot_cost!$AF$13:$AS$13,J$13, Tot_cost!$AF18:$AS18)</f>
        <v>1995596.6896524783</v>
      </c>
      <c r="K18" s="287">
        <f ca="1">SUMIF(Tot_cost!$AF$13:$AS$13,K$13, Tot_cost!$AF18:$AS18)</f>
        <v>1001408.585320271</v>
      </c>
      <c r="L18" s="287">
        <f ca="1">SUMIF(Tot_cost!$AF$13:$AS$13,L$13, Tot_cost!$AF18:$AS18)</f>
        <v>112752.51319799692</v>
      </c>
      <c r="M18" s="287">
        <f>SUMIF(Tot_cost!$AF$13:$AS$13,M$13, Tot_cost!$AF18:$AS18)</f>
        <v>0</v>
      </c>
      <c r="N18" s="287">
        <f>SUMIF(Tot_cost!$AF$13:$AS$13,N$13, Tot_cost!$AF18:$AS18)</f>
        <v>0</v>
      </c>
      <c r="O18" s="131"/>
      <c r="P18" s="287">
        <f t="shared" ref="P18:P32" ca="1" si="3">SUM(H18:N18)</f>
        <v>5189018.7757089604</v>
      </c>
      <c r="R18" s="131"/>
      <c r="S18" s="131"/>
      <c r="T18" s="131"/>
      <c r="U18" s="131"/>
      <c r="V18" s="131"/>
      <c r="W18" s="131"/>
      <c r="Y18" s="131"/>
    </row>
    <row r="19" spans="2:25">
      <c r="B19" s="220" t="str">
        <f t="shared" si="2"/>
        <v>Feeder works</v>
      </c>
      <c r="D19" s="272" t="s">
        <v>116</v>
      </c>
      <c r="F19" s="12"/>
      <c r="G19" s="131"/>
      <c r="H19" s="287">
        <f ca="1">SUMIF(Tot_cost!$AF$13:$AS$13,H$13, Tot_cost!$AF19:$AS19)</f>
        <v>377368.82935596461</v>
      </c>
      <c r="I19" s="287">
        <f ca="1">SUMIF(Tot_cost!$AF$13:$AS$13,I$13, Tot_cost!$AF19:$AS19)</f>
        <v>1457992.9671955262</v>
      </c>
      <c r="J19" s="287">
        <f ca="1">SUMIF(Tot_cost!$AF$13:$AS$13,J$13, Tot_cost!$AF19:$AS19)</f>
        <v>3579059.9943217104</v>
      </c>
      <c r="K19" s="287">
        <f ca="1">SUMIF(Tot_cost!$AF$13:$AS$13,K$13, Tot_cost!$AF19:$AS19)</f>
        <v>3599700.5875085872</v>
      </c>
      <c r="L19" s="287">
        <f ca="1">SUMIF(Tot_cost!$AF$13:$AS$13,L$13, Tot_cost!$AF19:$AS19)</f>
        <v>1101264.7310264383</v>
      </c>
      <c r="M19" s="287">
        <f>SUMIF(Tot_cost!$AF$13:$AS$13,M$13, Tot_cost!$AF19:$AS19)</f>
        <v>0</v>
      </c>
      <c r="N19" s="287">
        <f>SUMIF(Tot_cost!$AF$13:$AS$13,N$13, Tot_cost!$AF19:$AS19)</f>
        <v>0</v>
      </c>
      <c r="O19" s="131"/>
      <c r="P19" s="287">
        <f t="shared" ca="1" si="3"/>
        <v>10115387.109408228</v>
      </c>
      <c r="R19" s="131"/>
      <c r="S19" s="131"/>
      <c r="T19" s="131"/>
      <c r="U19" s="131"/>
      <c r="V19" s="131"/>
      <c r="W19" s="131"/>
      <c r="Y19" s="131"/>
    </row>
    <row r="20" spans="2:25">
      <c r="B20" s="220" t="str">
        <f t="shared" si="2"/>
        <v>Feeder works</v>
      </c>
      <c r="D20" s="265" t="s">
        <v>79</v>
      </c>
      <c r="F20" s="12"/>
      <c r="G20" s="131"/>
      <c r="H20" s="287">
        <f ca="1">SUMIF(Tot_cost!$AF$13:$AS$13,H$13, Tot_cost!$AF20:$AS20)</f>
        <v>30344.288450594831</v>
      </c>
      <c r="I20" s="287">
        <f ca="1">SUMIF(Tot_cost!$AF$13:$AS$13,I$13, Tot_cost!$AF20:$AS20)</f>
        <v>353450.2793205101</v>
      </c>
      <c r="J20" s="287">
        <f ca="1">SUMIF(Tot_cost!$AF$13:$AS$13,J$13, Tot_cost!$AF20:$AS20)</f>
        <v>471146.87033063598</v>
      </c>
      <c r="K20" s="287">
        <f ca="1">SUMIF(Tot_cost!$AF$13:$AS$13,K$13, Tot_cost!$AF20:$AS20)</f>
        <v>228093.34478873329</v>
      </c>
      <c r="L20" s="287">
        <f ca="1">SUMIF(Tot_cost!$AF$13:$AS$13,L$13, Tot_cost!$AF20:$AS20)</f>
        <v>80052.465328012593</v>
      </c>
      <c r="M20" s="287">
        <f>SUMIF(Tot_cost!$AF$13:$AS$13,M$13, Tot_cost!$AF20:$AS20)</f>
        <v>0</v>
      </c>
      <c r="N20" s="287">
        <f>SUMIF(Tot_cost!$AF$13:$AS$13,N$13, Tot_cost!$AF20:$AS20)</f>
        <v>0</v>
      </c>
      <c r="O20" s="131"/>
      <c r="P20" s="287">
        <f t="shared" ca="1" si="3"/>
        <v>1163087.2482184868</v>
      </c>
      <c r="R20" s="131"/>
      <c r="S20" s="131"/>
      <c r="T20" s="131"/>
      <c r="U20" s="131"/>
      <c r="V20" s="131"/>
      <c r="W20" s="131"/>
      <c r="Y20" s="131"/>
    </row>
    <row r="21" spans="2:25">
      <c r="B21" s="220" t="str">
        <f t="shared" si="2"/>
        <v>Feeder works</v>
      </c>
      <c r="D21" s="272" t="s">
        <v>71</v>
      </c>
      <c r="F21" s="12"/>
      <c r="G21" s="131"/>
      <c r="H21" s="287">
        <f ca="1">SUMIF(Tot_cost!$AF$13:$AS$13,H$13, Tot_cost!$AF21:$AS21)</f>
        <v>0</v>
      </c>
      <c r="I21" s="287">
        <f ca="1">SUMIF(Tot_cost!$AF$13:$AS$13,I$13, Tot_cost!$AF21:$AS21)</f>
        <v>76400.615826354362</v>
      </c>
      <c r="J21" s="287">
        <f ca="1">SUMIF(Tot_cost!$AF$13:$AS$13,J$13, Tot_cost!$AF21:$AS21)</f>
        <v>237003.96508406755</v>
      </c>
      <c r="K21" s="287">
        <f ca="1">SUMIF(Tot_cost!$AF$13:$AS$13,K$13, Tot_cost!$AF21:$AS21)</f>
        <v>206217.10543374749</v>
      </c>
      <c r="L21" s="287">
        <f ca="1">SUMIF(Tot_cost!$AF$13:$AS$13,L$13, Tot_cost!$AF21:$AS21)</f>
        <v>45613.756176034301</v>
      </c>
      <c r="M21" s="287">
        <f>SUMIF(Tot_cost!$AF$13:$AS$13,M$13, Tot_cost!$AF21:$AS21)</f>
        <v>0</v>
      </c>
      <c r="N21" s="287">
        <f>SUMIF(Tot_cost!$AF$13:$AS$13,N$13, Tot_cost!$AF21:$AS21)</f>
        <v>0</v>
      </c>
      <c r="O21" s="131"/>
      <c r="P21" s="287">
        <f t="shared" ca="1" si="3"/>
        <v>565235.44252020377</v>
      </c>
      <c r="R21" s="131"/>
      <c r="S21" s="131"/>
      <c r="T21" s="131"/>
      <c r="U21" s="131"/>
      <c r="V21" s="131"/>
      <c r="W21" s="131"/>
      <c r="Y21" s="131"/>
    </row>
    <row r="22" spans="2:25">
      <c r="B22" s="220" t="str">
        <f t="shared" si="2"/>
        <v>Feeder works</v>
      </c>
      <c r="D22" s="265" t="s">
        <v>5</v>
      </c>
      <c r="F22" s="12"/>
      <c r="G22" s="131"/>
      <c r="H22" s="287">
        <f ca="1">SUMIF(Tot_cost!$AF$13:$AS$13,H$13, Tot_cost!$AF22:$AS22)</f>
        <v>347393.6747199425</v>
      </c>
      <c r="I22" s="287">
        <f ca="1">SUMIF(Tot_cost!$AF$13:$AS$13,I$13, Tot_cost!$AF22:$AS22)</f>
        <v>950192.00296147889</v>
      </c>
      <c r="J22" s="287">
        <f ca="1">SUMIF(Tot_cost!$AF$13:$AS$13,J$13, Tot_cost!$AF22:$AS22)</f>
        <v>896884.07175750087</v>
      </c>
      <c r="K22" s="287">
        <f ca="1">SUMIF(Tot_cost!$AF$13:$AS$13,K$13, Tot_cost!$AF22:$AS22)</f>
        <v>326707.69509364793</v>
      </c>
      <c r="L22" s="287">
        <f ca="1">SUMIF(Tot_cost!$AF$13:$AS$13,L$13, Tot_cost!$AF22:$AS22)</f>
        <v>32621.951577683423</v>
      </c>
      <c r="M22" s="287">
        <f>SUMIF(Tot_cost!$AF$13:$AS$13,M$13, Tot_cost!$AF22:$AS22)</f>
        <v>0</v>
      </c>
      <c r="N22" s="287">
        <f>SUMIF(Tot_cost!$AF$13:$AS$13,N$13, Tot_cost!$AF22:$AS22)</f>
        <v>0</v>
      </c>
      <c r="O22" s="131"/>
      <c r="P22" s="287">
        <f t="shared" ca="1" si="3"/>
        <v>2553799.3961102539</v>
      </c>
      <c r="R22" s="131"/>
      <c r="S22" s="131"/>
      <c r="T22" s="131"/>
      <c r="U22" s="131"/>
      <c r="V22" s="131"/>
      <c r="W22" s="131"/>
      <c r="Y22" s="131"/>
    </row>
    <row r="23" spans="2:25">
      <c r="B23" s="220" t="str">
        <f t="shared" si="2"/>
        <v>Feeder works</v>
      </c>
      <c r="D23" s="265" t="s">
        <v>6</v>
      </c>
      <c r="F23" s="12"/>
      <c r="G23" s="131"/>
      <c r="H23" s="287">
        <f ca="1">SUMIF(Tot_cost!$AF$13:$AS$13,H$13, Tot_cost!$AF23:$AS23)</f>
        <v>257936.46098154248</v>
      </c>
      <c r="I23" s="287">
        <f ca="1">SUMIF(Tot_cost!$AF$13:$AS$13,I$13, Tot_cost!$AF23:$AS23)</f>
        <v>1033456.687841824</v>
      </c>
      <c r="J23" s="287">
        <f ca="1">SUMIF(Tot_cost!$AF$13:$AS$13,J$13, Tot_cost!$AF23:$AS23)</f>
        <v>1540093.7438974148</v>
      </c>
      <c r="K23" s="287">
        <f ca="1">SUMIF(Tot_cost!$AF$13:$AS$13,K$13, Tot_cost!$AF23:$AS23)</f>
        <v>1050432.3366777962</v>
      </c>
      <c r="L23" s="287">
        <f ca="1">SUMIF(Tot_cost!$AF$13:$AS$13,L$13, Tot_cost!$AF23:$AS23)</f>
        <v>285858.81964066287</v>
      </c>
      <c r="M23" s="287">
        <f>SUMIF(Tot_cost!$AF$13:$AS$13,M$13, Tot_cost!$AF23:$AS23)</f>
        <v>0</v>
      </c>
      <c r="N23" s="287">
        <f>SUMIF(Tot_cost!$AF$13:$AS$13,N$13, Tot_cost!$AF23:$AS23)</f>
        <v>0</v>
      </c>
      <c r="O23" s="131"/>
      <c r="P23" s="287">
        <f t="shared" ca="1" si="3"/>
        <v>4167778.0490392405</v>
      </c>
      <c r="R23" s="131"/>
      <c r="S23" s="131"/>
      <c r="T23" s="131"/>
      <c r="U23" s="131"/>
      <c r="V23" s="131"/>
      <c r="W23" s="131"/>
      <c r="Y23" s="131"/>
    </row>
    <row r="24" spans="2:25">
      <c r="B24" s="220" t="str">
        <f t="shared" si="2"/>
        <v>Feeder works</v>
      </c>
      <c r="D24" s="265" t="s">
        <v>20</v>
      </c>
      <c r="F24" s="12"/>
      <c r="G24" s="131"/>
      <c r="H24" s="287">
        <f ca="1">SUMIF(Tot_cost!$AF$13:$AS$13,H$13, Tot_cost!$AF24:$AS24)</f>
        <v>49388.578790509579</v>
      </c>
      <c r="I24" s="287">
        <f ca="1">SUMIF(Tot_cost!$AF$13:$AS$13,I$13, Tot_cost!$AF24:$AS24)</f>
        <v>196251.90848219805</v>
      </c>
      <c r="J24" s="287">
        <f ca="1">SUMIF(Tot_cost!$AF$13:$AS$13,J$13, Tot_cost!$AF24:$AS24)</f>
        <v>264706.51176085387</v>
      </c>
      <c r="K24" s="287">
        <f ca="1">SUMIF(Tot_cost!$AF$13:$AS$13,K$13, Tot_cost!$AF24:$AS24)</f>
        <v>139244.27268261774</v>
      </c>
      <c r="L24" s="287">
        <f ca="1">SUMIF(Tot_cost!$AF$13:$AS$13,L$13, Tot_cost!$AF24:$AS24)</f>
        <v>21401.090613452339</v>
      </c>
      <c r="M24" s="287">
        <f>SUMIF(Tot_cost!$AF$13:$AS$13,M$13, Tot_cost!$AF24:$AS24)</f>
        <v>0</v>
      </c>
      <c r="N24" s="287">
        <f>SUMIF(Tot_cost!$AF$13:$AS$13,N$13, Tot_cost!$AF24:$AS24)</f>
        <v>0</v>
      </c>
      <c r="O24" s="131"/>
      <c r="P24" s="287">
        <f t="shared" ca="1" si="3"/>
        <v>670992.36232963158</v>
      </c>
      <c r="R24" s="131"/>
      <c r="S24" s="131"/>
      <c r="T24" s="131"/>
      <c r="U24" s="131"/>
      <c r="V24" s="131"/>
      <c r="W24" s="131"/>
      <c r="Y24" s="131"/>
    </row>
    <row r="25" spans="2:25">
      <c r="B25" s="220" t="str">
        <f t="shared" si="2"/>
        <v>Feeder works</v>
      </c>
      <c r="D25" s="265" t="s">
        <v>105</v>
      </c>
      <c r="F25" s="12"/>
      <c r="G25" s="131"/>
      <c r="H25" s="287">
        <f ca="1">SUMIF(Tot_cost!$AF$13:$AS$13,H$13, Tot_cost!$AF25:$AS25)</f>
        <v>284321.53017356468</v>
      </c>
      <c r="I25" s="287">
        <f ca="1">SUMIF(Tot_cost!$AF$13:$AS$13,I$13, Tot_cost!$AF25:$AS25)</f>
        <v>861790.3772920029</v>
      </c>
      <c r="J25" s="287">
        <f ca="1">SUMIF(Tot_cost!$AF$13:$AS$13,J$13, Tot_cost!$AF25:$AS25)</f>
        <v>1257357.8845108128</v>
      </c>
      <c r="K25" s="287">
        <f ca="1">SUMIF(Tot_cost!$AF$13:$AS$13,K$13, Tot_cost!$AF25:$AS25)</f>
        <v>820323.01317071146</v>
      </c>
      <c r="L25" s="287">
        <f ca="1">SUMIF(Tot_cost!$AF$13:$AS$13,L$13, Tot_cost!$AF25:$AS25)</f>
        <v>140433.9757783369</v>
      </c>
      <c r="M25" s="287">
        <f>SUMIF(Tot_cost!$AF$13:$AS$13,M$13, Tot_cost!$AF25:$AS25)</f>
        <v>0</v>
      </c>
      <c r="N25" s="287">
        <f>SUMIF(Tot_cost!$AF$13:$AS$13,N$13, Tot_cost!$AF25:$AS25)</f>
        <v>0</v>
      </c>
      <c r="O25" s="131"/>
      <c r="P25" s="287">
        <f t="shared" ca="1" si="3"/>
        <v>3364226.780925429</v>
      </c>
      <c r="R25" s="131"/>
      <c r="S25" s="131"/>
      <c r="T25" s="131"/>
      <c r="U25" s="131"/>
      <c r="V25" s="131"/>
      <c r="W25" s="131"/>
      <c r="Y25" s="131"/>
    </row>
    <row r="26" spans="2:25">
      <c r="B26" s="220" t="str">
        <f t="shared" si="2"/>
        <v>Feeder works</v>
      </c>
      <c r="D26" s="265" t="s">
        <v>106</v>
      </c>
      <c r="F26" s="12"/>
      <c r="G26" s="131"/>
      <c r="H26" s="287">
        <f ca="1">SUMIF(Tot_cost!$AF$13:$AS$13,H$13, Tot_cost!$AF26:$AS26)</f>
        <v>11154.188238887564</v>
      </c>
      <c r="I26" s="287">
        <f ca="1">SUMIF(Tot_cost!$AF$13:$AS$13,I$13, Tot_cost!$AF26:$AS26)</f>
        <v>55225.292486193255</v>
      </c>
      <c r="J26" s="287">
        <f ca="1">SUMIF(Tot_cost!$AF$13:$AS$13,J$13, Tot_cost!$AF26:$AS26)</f>
        <v>99905.603779572004</v>
      </c>
      <c r="K26" s="287">
        <f ca="1">SUMIF(Tot_cost!$AF$13:$AS$13,K$13, Tot_cost!$AF26:$AS26)</f>
        <v>55834.499532266316</v>
      </c>
      <c r="L26" s="287">
        <f ca="1">SUMIF(Tot_cost!$AF$13:$AS$13,L$13, Tot_cost!$AF26:$AS26)</f>
        <v>0</v>
      </c>
      <c r="M26" s="287">
        <f>SUMIF(Tot_cost!$AF$13:$AS$13,M$13, Tot_cost!$AF26:$AS26)</f>
        <v>0</v>
      </c>
      <c r="N26" s="287">
        <f>SUMIF(Tot_cost!$AF$13:$AS$13,N$13, Tot_cost!$AF26:$AS26)</f>
        <v>0</v>
      </c>
      <c r="O26" s="131"/>
      <c r="P26" s="287">
        <f t="shared" ca="1" si="3"/>
        <v>222119.58403691914</v>
      </c>
      <c r="R26" s="131"/>
      <c r="S26" s="131"/>
      <c r="T26" s="131"/>
      <c r="U26" s="131"/>
      <c r="V26" s="131"/>
      <c r="W26" s="131"/>
      <c r="Y26" s="131"/>
    </row>
    <row r="27" spans="2:25">
      <c r="B27" s="220" t="str">
        <f t="shared" si="2"/>
        <v>Feeder works</v>
      </c>
      <c r="D27" s="265" t="s">
        <v>107</v>
      </c>
      <c r="F27" s="12"/>
      <c r="G27" s="131"/>
      <c r="H27" s="287">
        <f ca="1">SUMIF(Tot_cost!$AF$13:$AS$13,H$13, Tot_cost!$AF27:$AS27)</f>
        <v>248110.84759508749</v>
      </c>
      <c r="I27" s="287">
        <f ca="1">SUMIF(Tot_cost!$AF$13:$AS$13,I$13, Tot_cost!$AF27:$AS27)</f>
        <v>370104.08395848901</v>
      </c>
      <c r="J27" s="287">
        <f ca="1">SUMIF(Tot_cost!$AF$13:$AS$13,J$13, Tot_cost!$AF27:$AS27)</f>
        <v>504879.07943479903</v>
      </c>
      <c r="K27" s="287">
        <f ca="1">SUMIF(Tot_cost!$AF$13:$AS$13,K$13, Tot_cost!$AF27:$AS27)</f>
        <v>496563.32754737989</v>
      </c>
      <c r="L27" s="287">
        <f ca="1">SUMIF(Tot_cost!$AF$13:$AS$13,L$13, Tot_cost!$AF27:$AS27)</f>
        <v>113677.48447598235</v>
      </c>
      <c r="M27" s="287">
        <f>SUMIF(Tot_cost!$AF$13:$AS$13,M$13, Tot_cost!$AF27:$AS27)</f>
        <v>0</v>
      </c>
      <c r="N27" s="287">
        <f>SUMIF(Tot_cost!$AF$13:$AS$13,N$13, Tot_cost!$AF27:$AS27)</f>
        <v>0</v>
      </c>
      <c r="O27" s="131"/>
      <c r="P27" s="287">
        <f t="shared" ca="1" si="3"/>
        <v>1733334.8230117378</v>
      </c>
      <c r="R27" s="131"/>
      <c r="S27" s="131"/>
      <c r="T27" s="131"/>
      <c r="U27" s="131"/>
      <c r="V27" s="131"/>
      <c r="W27" s="131"/>
      <c r="Y27" s="131"/>
    </row>
    <row r="28" spans="2:25">
      <c r="B28" s="220" t="str">
        <f t="shared" si="2"/>
        <v>Feeder works</v>
      </c>
      <c r="D28" s="265" t="s">
        <v>126</v>
      </c>
      <c r="F28" s="12"/>
      <c r="G28" s="131"/>
      <c r="H28" s="287">
        <f ca="1">SUMIF(Tot_cost!$AF$13:$AS$13,H$13, Tot_cost!$AF28:$AS28)</f>
        <v>386455.9999999982</v>
      </c>
      <c r="I28" s="287">
        <f ca="1">SUMIF(Tot_cost!$AF$13:$AS$13,I$13, Tot_cost!$AF28:$AS28)</f>
        <v>1352595.9999999937</v>
      </c>
      <c r="J28" s="287">
        <f ca="1">SUMIF(Tot_cost!$AF$13:$AS$13,J$13, Tot_cost!$AF28:$AS28)</f>
        <v>3284875.9999999851</v>
      </c>
      <c r="K28" s="287">
        <f ca="1">SUMIF(Tot_cost!$AF$13:$AS$13,K$13, Tot_cost!$AF28:$AS28)</f>
        <v>3284875.9999999846</v>
      </c>
      <c r="L28" s="287">
        <f ca="1">SUMIF(Tot_cost!$AF$13:$AS$13,L$13, Tot_cost!$AF28:$AS28)</f>
        <v>966139.99999999546</v>
      </c>
      <c r="M28" s="287">
        <f>SUMIF(Tot_cost!$AF$13:$AS$13,M$13, Tot_cost!$AF28:$AS28)</f>
        <v>0</v>
      </c>
      <c r="N28" s="287">
        <f>SUMIF(Tot_cost!$AF$13:$AS$13,N$13, Tot_cost!$AF28:$AS28)</f>
        <v>0</v>
      </c>
      <c r="O28" s="131"/>
      <c r="P28" s="287">
        <f t="shared" ca="1" si="3"/>
        <v>9274943.9999999572</v>
      </c>
      <c r="R28" s="131"/>
      <c r="S28" s="131"/>
      <c r="T28" s="131"/>
      <c r="U28" s="131"/>
      <c r="V28" s="131"/>
      <c r="W28" s="131"/>
      <c r="Y28" s="131"/>
    </row>
    <row r="29" spans="2:25">
      <c r="B29" s="220" t="str">
        <f t="shared" si="2"/>
        <v>Feeder works</v>
      </c>
      <c r="D29" s="265" t="s">
        <v>137</v>
      </c>
      <c r="F29" s="12"/>
      <c r="G29" s="131"/>
      <c r="H29" s="287">
        <f ca="1">SUMIF(Tot_cost!$AF$13:$AS$13,H$13, Tot_cost!$AF29:$AS29)</f>
        <v>307627.28222663619</v>
      </c>
      <c r="I29" s="287">
        <f ca="1">SUMIF(Tot_cost!$AF$13:$AS$13,I$13, Tot_cost!$AF29:$AS29)</f>
        <v>518377.46452554711</v>
      </c>
      <c r="J29" s="287">
        <f ca="1">SUMIF(Tot_cost!$AF$13:$AS$13,J$13, Tot_cost!$AF29:$AS29)</f>
        <v>1275973.3819428019</v>
      </c>
      <c r="K29" s="287">
        <f ca="1">SUMIF(Tot_cost!$AF$13:$AS$13,K$13, Tot_cost!$AF29:$AS29)</f>
        <v>1316126.3904654775</v>
      </c>
      <c r="L29" s="287">
        <f ca="1">SUMIF(Tot_cost!$AF$13:$AS$13,L$13, Tot_cost!$AF29:$AS29)</f>
        <v>250903.19082158656</v>
      </c>
      <c r="M29" s="287">
        <f>SUMIF(Tot_cost!$AF$13:$AS$13,M$13, Tot_cost!$AF29:$AS29)</f>
        <v>0</v>
      </c>
      <c r="N29" s="287">
        <f>SUMIF(Tot_cost!$AF$13:$AS$13,N$13, Tot_cost!$AF29:$AS29)</f>
        <v>0</v>
      </c>
      <c r="O29" s="131"/>
      <c r="P29" s="287">
        <f t="shared" ca="1" si="3"/>
        <v>3669007.7099820492</v>
      </c>
      <c r="R29" s="131"/>
      <c r="S29" s="131"/>
      <c r="T29" s="131"/>
      <c r="U29" s="131"/>
      <c r="V29" s="131"/>
      <c r="W29" s="131"/>
      <c r="Y29" s="131"/>
    </row>
    <row r="30" spans="2:25">
      <c r="B30" s="220" t="str">
        <f t="shared" si="2"/>
        <v>Feeder works</v>
      </c>
      <c r="D30" s="265" t="s">
        <v>165</v>
      </c>
      <c r="F30" s="12"/>
      <c r="G30" s="131"/>
      <c r="H30" s="287">
        <f ca="1">SUMIF(Tot_cost!$AF$13:$AS$13,H$13, Tot_cost!$AF30:$AS30)</f>
        <v>8154.046050434571</v>
      </c>
      <c r="I30" s="287">
        <f ca="1">SUMIF(Tot_cost!$AF$13:$AS$13,I$13, Tot_cost!$AF30:$AS30)</f>
        <v>25349.77957629487</v>
      </c>
      <c r="J30" s="287">
        <f ca="1">SUMIF(Tot_cost!$AF$13:$AS$13,J$13, Tot_cost!$AF30:$AS30)</f>
        <v>47021.553506989942</v>
      </c>
      <c r="K30" s="287">
        <f ca="1">SUMIF(Tot_cost!$AF$13:$AS$13,K$13, Tot_cost!$AF30:$AS30)</f>
        <v>43802.438673771154</v>
      </c>
      <c r="L30" s="287">
        <f ca="1">SUMIF(Tot_cost!$AF$13:$AS$13,L$13, Tot_cost!$AF30:$AS30)</f>
        <v>13976.618692641508</v>
      </c>
      <c r="M30" s="287">
        <f>SUMIF(Tot_cost!$AF$13:$AS$13,M$13, Tot_cost!$AF30:$AS30)</f>
        <v>0</v>
      </c>
      <c r="N30" s="287">
        <f>SUMIF(Tot_cost!$AF$13:$AS$13,N$13, Tot_cost!$AF30:$AS30)</f>
        <v>0</v>
      </c>
      <c r="O30" s="131"/>
      <c r="P30" s="287">
        <f t="shared" ca="1" si="3"/>
        <v>138304.43650013203</v>
      </c>
      <c r="R30" s="131"/>
      <c r="S30" s="131"/>
      <c r="T30" s="131"/>
      <c r="U30" s="131"/>
      <c r="V30" s="131"/>
      <c r="W30" s="131"/>
      <c r="Y30" s="131"/>
    </row>
    <row r="31" spans="2:25">
      <c r="B31" s="220" t="str">
        <f t="shared" si="2"/>
        <v>Feeder works</v>
      </c>
      <c r="D31" s="267" t="s">
        <v>179</v>
      </c>
      <c r="F31" s="12"/>
      <c r="G31" s="131"/>
      <c r="H31" s="287">
        <f ca="1">SUMIF(Tot_cost!$AF$13:$AS$13,H$13, Tot_cost!$AF31:$AS31)</f>
        <v>36138.587793740167</v>
      </c>
      <c r="I31" s="287">
        <f ca="1">SUMIF(Tot_cost!$AF$13:$AS$13,I$13, Tot_cost!$AF31:$AS31)</f>
        <v>214270.45812635869</v>
      </c>
      <c r="J31" s="287">
        <f ca="1">SUMIF(Tot_cost!$AF$13:$AS$13,J$13, Tot_cost!$AF31:$AS31)</f>
        <v>468587.57465740887</v>
      </c>
      <c r="K31" s="287">
        <f ca="1">SUMIF(Tot_cost!$AF$13:$AS$13,K$13, Tot_cost!$AF31:$AS31)</f>
        <v>622839.26506458165</v>
      </c>
      <c r="L31" s="287">
        <f ca="1">SUMIF(Tot_cost!$AF$13:$AS$13,L$13, Tot_cost!$AF31:$AS31)</f>
        <v>332383.56073979125</v>
      </c>
      <c r="M31" s="287">
        <f>SUMIF(Tot_cost!$AF$13:$AS$13,M$13, Tot_cost!$AF31:$AS31)</f>
        <v>0</v>
      </c>
      <c r="N31" s="287">
        <f>SUMIF(Tot_cost!$AF$13:$AS$13,N$13, Tot_cost!$AF31:$AS31)</f>
        <v>0</v>
      </c>
      <c r="O31" s="131"/>
      <c r="P31" s="287">
        <f t="shared" ca="1" si="3"/>
        <v>1674219.4463818807</v>
      </c>
      <c r="R31" s="131"/>
      <c r="S31" s="131"/>
      <c r="T31" s="131"/>
      <c r="U31" s="131"/>
      <c r="V31" s="131"/>
      <c r="W31" s="131"/>
      <c r="Y31" s="131"/>
    </row>
    <row r="32" spans="2:25">
      <c r="B32" s="220" t="str">
        <f t="shared" si="2"/>
        <v>Feeder works</v>
      </c>
      <c r="D32" s="267" t="s">
        <v>180</v>
      </c>
      <c r="F32" s="12"/>
      <c r="G32" s="131"/>
      <c r="H32" s="287">
        <f ca="1">SUMIF(Tot_cost!$AF$13:$AS$13,H$13, Tot_cost!$AF32:$AS32)</f>
        <v>51173.430390668073</v>
      </c>
      <c r="I32" s="287">
        <f ca="1">SUMIF(Tot_cost!$AF$13:$AS$13,I$13, Tot_cost!$AF32:$AS32)</f>
        <v>102119.22151796984</v>
      </c>
      <c r="J32" s="287">
        <f ca="1">SUMIF(Tot_cost!$AF$13:$AS$13,J$13, Tot_cost!$AF32:$AS32)</f>
        <v>50945.791127301767</v>
      </c>
      <c r="K32" s="287">
        <f ca="1">SUMIF(Tot_cost!$AF$13:$AS$13,K$13, Tot_cost!$AF32:$AS32)</f>
        <v>0</v>
      </c>
      <c r="L32" s="287">
        <f ca="1">SUMIF(Tot_cost!$AF$13:$AS$13,L$13, Tot_cost!$AF32:$AS32)</f>
        <v>0</v>
      </c>
      <c r="M32" s="287">
        <f>SUMIF(Tot_cost!$AF$13:$AS$13,M$13, Tot_cost!$AF32:$AS32)</f>
        <v>0</v>
      </c>
      <c r="N32" s="287">
        <f>SUMIF(Tot_cost!$AF$13:$AS$13,N$13, Tot_cost!$AF32:$AS32)</f>
        <v>0</v>
      </c>
      <c r="O32" s="131"/>
      <c r="P32" s="287">
        <f t="shared" ca="1" si="3"/>
        <v>204238.44303593965</v>
      </c>
      <c r="R32" s="131"/>
      <c r="S32" s="131"/>
      <c r="T32" s="131"/>
      <c r="U32" s="131"/>
      <c r="V32" s="131"/>
      <c r="W32" s="131"/>
      <c r="Y32" s="131"/>
    </row>
    <row r="33" spans="1:25">
      <c r="B33" s="220" t="str">
        <f t="shared" si="2"/>
        <v>Feeder works</v>
      </c>
      <c r="F33" s="12"/>
      <c r="H33" s="110"/>
      <c r="I33" s="110"/>
      <c r="J33" s="110"/>
      <c r="K33" s="110"/>
      <c r="L33" s="110"/>
      <c r="M33" s="110"/>
      <c r="N33" s="110"/>
      <c r="P33" s="110"/>
      <c r="R33" s="131"/>
      <c r="S33" s="131"/>
      <c r="T33" s="131"/>
      <c r="U33" s="131"/>
      <c r="V33" s="131"/>
      <c r="W33" s="131"/>
      <c r="Y33" s="131"/>
    </row>
    <row r="34" spans="1:25">
      <c r="B34" s="220" t="str">
        <f t="shared" si="2"/>
        <v>Feeder works</v>
      </c>
      <c r="D34" s="265" t="s">
        <v>185</v>
      </c>
      <c r="F34" s="12"/>
      <c r="G34" s="131"/>
      <c r="H34" s="287">
        <f ca="1">SUMIF(Tot_cost!$AF$13:$AS$13,H$13, Tot_cost!$AF34:$AS34)</f>
        <v>0</v>
      </c>
      <c r="I34" s="287">
        <f ca="1">SUMIF(Tot_cost!$AF$13:$AS$13,I$13, Tot_cost!$AF34:$AS34)</f>
        <v>160660.46516929296</v>
      </c>
      <c r="J34" s="287">
        <f ca="1">SUMIF(Tot_cost!$AF$13:$AS$13,J$13, Tot_cost!$AF34:$AS34)</f>
        <v>418215.27363528311</v>
      </c>
      <c r="K34" s="287">
        <f ca="1">SUMIF(Tot_cost!$AF$13:$AS$13,K$13, Tot_cost!$AF34:$AS34)</f>
        <v>321434.68458370288</v>
      </c>
      <c r="L34" s="287">
        <f ca="1">SUMIF(Tot_cost!$AF$13:$AS$13,L$13, Tot_cost!$AF34:$AS34)</f>
        <v>63879.876117712723</v>
      </c>
      <c r="M34" s="287">
        <f>SUMIF(Tot_cost!$AF$13:$AS$13,M$13, Tot_cost!$AF34:$AS34)</f>
        <v>0</v>
      </c>
      <c r="N34" s="287">
        <f>SUMIF(Tot_cost!$AF$13:$AS$13,N$13, Tot_cost!$AF34:$AS34)</f>
        <v>0</v>
      </c>
      <c r="O34" s="131"/>
      <c r="P34" s="287">
        <f ca="1">SUM(H34:N34)</f>
        <v>964190.29950599174</v>
      </c>
      <c r="R34" s="131"/>
      <c r="S34" s="131"/>
      <c r="T34" s="131"/>
      <c r="U34" s="131"/>
      <c r="V34" s="131"/>
      <c r="W34" s="131"/>
      <c r="Y34" s="131"/>
    </row>
    <row r="35" spans="1:25">
      <c r="B35" s="220" t="str">
        <f t="shared" si="2"/>
        <v>Feeder works</v>
      </c>
      <c r="D35" s="265" t="s">
        <v>171</v>
      </c>
      <c r="F35" s="12"/>
      <c r="G35" s="131"/>
      <c r="H35" s="287">
        <f ca="1">SUMIF(Tot_cost!$AF$13:$AS$13,H$13, Tot_cost!$AF35:$AS35)</f>
        <v>246694.84979494283</v>
      </c>
      <c r="I35" s="287">
        <f ca="1">SUMIF(Tot_cost!$AF$13:$AS$13,I$13, Tot_cost!$AF35:$AS35)</f>
        <v>1053863.8843661642</v>
      </c>
      <c r="J35" s="287">
        <f ca="1">SUMIF(Tot_cost!$AF$13:$AS$13,J$13, Tot_cost!$AF35:$AS35)</f>
        <v>1471708.2253177529</v>
      </c>
      <c r="K35" s="287">
        <f ca="1">SUMIF(Tot_cost!$AF$13:$AS$13,K$13, Tot_cost!$AF35:$AS35)</f>
        <v>933997.24481598148</v>
      </c>
      <c r="L35" s="287">
        <f ca="1">SUMIF(Tot_cost!$AF$13:$AS$13,L$13, Tot_cost!$AF35:$AS35)</f>
        <v>269458.05406944978</v>
      </c>
      <c r="M35" s="287">
        <f>SUMIF(Tot_cost!$AF$13:$AS$13,M$13, Tot_cost!$AF35:$AS35)</f>
        <v>0</v>
      </c>
      <c r="N35" s="287">
        <f>SUMIF(Tot_cost!$AF$13:$AS$13,N$13, Tot_cost!$AF35:$AS35)</f>
        <v>0</v>
      </c>
      <c r="O35" s="131"/>
      <c r="P35" s="287">
        <f ca="1">SUM(H35:N35)</f>
        <v>3975722.2583642909</v>
      </c>
      <c r="R35" s="131"/>
      <c r="S35" s="131"/>
      <c r="T35" s="131"/>
      <c r="U35" s="131"/>
      <c r="V35" s="131"/>
      <c r="W35" s="131"/>
      <c r="Y35" s="131"/>
    </row>
    <row r="36" spans="1:25">
      <c r="B36" s="220" t="str">
        <f t="shared" si="2"/>
        <v>Feeder works</v>
      </c>
      <c r="D36" s="265" t="s">
        <v>170</v>
      </c>
      <c r="F36" s="12"/>
      <c r="G36" s="131"/>
      <c r="H36" s="287">
        <f ca="1">SUMIF(Tot_cost!$AF$13:$AS$13,H$13, Tot_cost!$AF36:$AS36)</f>
        <v>136198.9230992895</v>
      </c>
      <c r="I36" s="287">
        <f ca="1">SUMIF(Tot_cost!$AF$13:$AS$13,I$13, Tot_cost!$AF36:$AS36)</f>
        <v>477776.14553728548</v>
      </c>
      <c r="J36" s="287">
        <f ca="1">SUMIF(Tot_cost!$AF$13:$AS$13,J$13, Tot_cost!$AF36:$AS36)</f>
        <v>1042803.078566757</v>
      </c>
      <c r="K36" s="287">
        <f ca="1">SUMIF(Tot_cost!$AF$13:$AS$13,K$13, Tot_cost!$AF36:$AS36)</f>
        <v>1040534.5938512546</v>
      </c>
      <c r="L36" s="287">
        <f ca="1">SUMIF(Tot_cost!$AF$13:$AS$13,L$13, Tot_cost!$AF36:$AS36)</f>
        <v>339308.73772249348</v>
      </c>
      <c r="M36" s="287">
        <f>SUMIF(Tot_cost!$AF$13:$AS$13,M$13, Tot_cost!$AF36:$AS36)</f>
        <v>0</v>
      </c>
      <c r="N36" s="287">
        <f>SUMIF(Tot_cost!$AF$13:$AS$13,N$13, Tot_cost!$AF36:$AS36)</f>
        <v>0</v>
      </c>
      <c r="O36" s="131"/>
      <c r="P36" s="287">
        <f ca="1">SUM(H36:N36)</f>
        <v>3036621.4787770798</v>
      </c>
      <c r="R36" s="131"/>
      <c r="S36" s="131"/>
      <c r="T36" s="131"/>
      <c r="U36" s="131"/>
      <c r="V36" s="131"/>
      <c r="W36" s="131"/>
      <c r="Y36" s="131"/>
    </row>
    <row r="37" spans="1:25">
      <c r="B37" s="220" t="str">
        <f t="shared" si="2"/>
        <v>Feeder works</v>
      </c>
      <c r="D37" s="265" t="s">
        <v>166</v>
      </c>
      <c r="F37" s="12"/>
      <c r="G37" s="131"/>
      <c r="H37" s="287">
        <f ca="1">SUMIF(Tot_cost!$AF$13:$AS$13,H$13, Tot_cost!$AF37:$AS37)</f>
        <v>44831.624800861522</v>
      </c>
      <c r="I37" s="287">
        <f ca="1">SUMIF(Tot_cost!$AF$13:$AS$13,I$13, Tot_cost!$AF37:$AS37)</f>
        <v>144881.3081180327</v>
      </c>
      <c r="J37" s="287">
        <f ca="1">SUMIF(Tot_cost!$AF$13:$AS$13,J$13, Tot_cost!$AF37:$AS37)</f>
        <v>208578.47343113544</v>
      </c>
      <c r="K37" s="287">
        <f ca="1">SUMIF(Tot_cost!$AF$13:$AS$13,K$13, Tot_cost!$AF37:$AS37)</f>
        <v>145570.33062620548</v>
      </c>
      <c r="L37" s="287">
        <f ca="1">SUMIF(Tot_cost!$AF$13:$AS$13,L$13, Tot_cost!$AF37:$AS37)</f>
        <v>37041.540512241219</v>
      </c>
      <c r="M37" s="287">
        <f>SUMIF(Tot_cost!$AF$13:$AS$13,M$13, Tot_cost!$AF37:$AS37)</f>
        <v>0</v>
      </c>
      <c r="N37" s="287">
        <f>SUMIF(Tot_cost!$AF$13:$AS$13,N$13, Tot_cost!$AF37:$AS37)</f>
        <v>0</v>
      </c>
      <c r="O37" s="131"/>
      <c r="P37" s="287">
        <f ca="1">SUM(H37:N37)</f>
        <v>580903.27748847636</v>
      </c>
      <c r="R37" s="131"/>
      <c r="S37" s="131"/>
      <c r="T37" s="131"/>
      <c r="U37" s="131"/>
      <c r="V37" s="131"/>
      <c r="W37" s="131"/>
      <c r="Y37" s="131"/>
    </row>
    <row r="38" spans="1:25">
      <c r="B38" s="220" t="str">
        <f t="shared" si="2"/>
        <v>Feeder works</v>
      </c>
      <c r="D38" s="265" t="s">
        <v>187</v>
      </c>
      <c r="F38" s="12"/>
      <c r="G38" s="131"/>
      <c r="H38" s="287">
        <f ca="1">SUMIF(Tot_cost!$AF$13:$AS$13,H$13, Tot_cost!$AF38:$AS38)</f>
        <v>67281.103628481244</v>
      </c>
      <c r="I38" s="287">
        <f ca="1">SUMIF(Tot_cost!$AF$13:$AS$13,I$13, Tot_cost!$AF38:$AS38)</f>
        <v>249760.67861041319</v>
      </c>
      <c r="J38" s="287">
        <f ca="1">SUMIF(Tot_cost!$AF$13:$AS$13,J$13, Tot_cost!$AF38:$AS38)</f>
        <v>455850.50093031401</v>
      </c>
      <c r="K38" s="287">
        <f ca="1">SUMIF(Tot_cost!$AF$13:$AS$13,K$13, Tot_cost!$AF38:$AS38)</f>
        <v>452954.87651699671</v>
      </c>
      <c r="L38" s="287">
        <f ca="1">SUMIF(Tot_cost!$AF$13:$AS$13,L$13, Tot_cost!$AF38:$AS38)</f>
        <v>179583.95056861464</v>
      </c>
      <c r="M38" s="287">
        <f>SUMIF(Tot_cost!$AF$13:$AS$13,M$13, Tot_cost!$AF38:$AS38)</f>
        <v>0</v>
      </c>
      <c r="N38" s="287">
        <f>SUMIF(Tot_cost!$AF$13:$AS$13,N$13, Tot_cost!$AF38:$AS38)</f>
        <v>0</v>
      </c>
      <c r="O38" s="131"/>
      <c r="P38" s="287">
        <f ca="1">SUM(H38:N38)</f>
        <v>1405431.11025482</v>
      </c>
      <c r="R38" s="131"/>
      <c r="S38" s="131"/>
      <c r="T38" s="131"/>
      <c r="U38" s="131"/>
      <c r="V38" s="131"/>
      <c r="W38" s="131"/>
      <c r="Y38" s="131"/>
    </row>
    <row r="39" spans="1:25">
      <c r="F39" s="12"/>
      <c r="H39" s="110"/>
      <c r="I39" s="110"/>
      <c r="J39" s="110"/>
      <c r="K39" s="110"/>
      <c r="L39" s="110"/>
      <c r="M39" s="110"/>
      <c r="N39" s="110"/>
      <c r="P39" s="110"/>
      <c r="R39" s="131"/>
      <c r="S39" s="131"/>
      <c r="T39" s="131"/>
      <c r="U39" s="131"/>
      <c r="V39" s="131"/>
      <c r="W39" s="131"/>
      <c r="Y39" s="131"/>
    </row>
    <row r="40" spans="1:25">
      <c r="F40" s="12"/>
      <c r="H40" s="110"/>
      <c r="I40" s="110"/>
      <c r="J40" s="110"/>
      <c r="K40" s="110"/>
      <c r="L40" s="110"/>
      <c r="M40" s="110"/>
      <c r="N40" s="110"/>
      <c r="P40" s="110"/>
      <c r="R40" s="131"/>
      <c r="S40" s="131"/>
      <c r="T40" s="131"/>
      <c r="U40" s="131"/>
      <c r="V40" s="131"/>
      <c r="W40" s="131"/>
      <c r="Y40" s="131"/>
    </row>
    <row r="41" spans="1:25" ht="15">
      <c r="A41" s="18"/>
      <c r="B41" s="9" t="s">
        <v>7</v>
      </c>
      <c r="C41" s="18"/>
      <c r="D41" s="18"/>
      <c r="F41" s="12"/>
      <c r="H41" s="110"/>
      <c r="I41" s="110"/>
      <c r="J41" s="110"/>
      <c r="K41" s="110"/>
      <c r="L41" s="110"/>
      <c r="M41" s="110"/>
      <c r="N41" s="110"/>
      <c r="P41" s="110"/>
      <c r="R41" s="131"/>
      <c r="S41" s="131"/>
      <c r="T41" s="131"/>
      <c r="U41" s="131"/>
      <c r="V41" s="131"/>
      <c r="W41" s="131"/>
      <c r="Y41" s="131"/>
    </row>
    <row r="42" spans="1:25">
      <c r="B42" s="220" t="str">
        <f t="shared" ref="B42:B61" si="4">B41</f>
        <v>Substation</v>
      </c>
      <c r="C42" s="10" t="s">
        <v>8</v>
      </c>
      <c r="F42" s="12"/>
      <c r="H42" s="110"/>
      <c r="I42" s="110"/>
      <c r="J42" s="110"/>
      <c r="K42" s="110"/>
      <c r="L42" s="110"/>
      <c r="M42" s="110"/>
      <c r="N42" s="110"/>
      <c r="P42" s="110"/>
      <c r="R42" s="131"/>
      <c r="S42" s="131"/>
      <c r="T42" s="131"/>
      <c r="U42" s="131"/>
      <c r="V42" s="131"/>
      <c r="W42" s="131"/>
      <c r="Y42" s="131"/>
    </row>
    <row r="43" spans="1:25">
      <c r="B43" s="220" t="str">
        <f t="shared" si="4"/>
        <v>Substation</v>
      </c>
      <c r="D43" s="265" t="s">
        <v>9</v>
      </c>
      <c r="F43" s="12"/>
      <c r="G43" s="131"/>
      <c r="H43" s="287">
        <f ca="1">SUMIF(Tot_cost!$AF$13:$AS$13,H$13, Tot_cost!$AF43:$AS43)</f>
        <v>1065647.772778417</v>
      </c>
      <c r="I43" s="287">
        <f ca="1">SUMIF(Tot_cost!$AF$13:$AS$13,I$13, Tot_cost!$AF43:$AS43)</f>
        <v>4410070.1555056907</v>
      </c>
      <c r="J43" s="287">
        <f ca="1">SUMIF(Tot_cost!$AF$13:$AS$13,J$13, Tot_cost!$AF43:$AS43)</f>
        <v>6859615.7715298794</v>
      </c>
      <c r="K43" s="287">
        <f ca="1">SUMIF(Tot_cost!$AF$13:$AS$13,K$13, Tot_cost!$AF43:$AS43)</f>
        <v>4575804.2803401146</v>
      </c>
      <c r="L43" s="287">
        <f ca="1">SUMIF(Tot_cost!$AF$13:$AS$13,L$13, Tot_cost!$AF43:$AS43)</f>
        <v>1060610.8915375075</v>
      </c>
      <c r="M43" s="287">
        <f>SUMIF(Tot_cost!$AF$13:$AS$13,M$13, Tot_cost!$AF43:$AS43)</f>
        <v>0</v>
      </c>
      <c r="N43" s="287">
        <f>SUMIF(Tot_cost!$AF$13:$AS$13,N$13, Tot_cost!$AF43:$AS43)</f>
        <v>0</v>
      </c>
      <c r="O43" s="131"/>
      <c r="P43" s="287">
        <f t="shared" ref="P43:P55" ca="1" si="5">SUM(H43:N43)</f>
        <v>17971748.871691611</v>
      </c>
      <c r="R43" s="131"/>
      <c r="S43" s="131"/>
      <c r="T43" s="131"/>
      <c r="U43" s="131"/>
      <c r="V43" s="131"/>
      <c r="W43" s="131"/>
      <c r="Y43" s="131"/>
    </row>
    <row r="44" spans="1:25">
      <c r="B44" s="220" t="str">
        <f t="shared" si="4"/>
        <v>Substation</v>
      </c>
      <c r="D44" s="265" t="s">
        <v>10</v>
      </c>
      <c r="F44" s="12"/>
      <c r="G44" s="131"/>
      <c r="H44" s="287">
        <f ca="1">SUMIF(Tot_cost!$AF$13:$AS$13,H$13, Tot_cost!$AF44:$AS44)</f>
        <v>72460.482705200382</v>
      </c>
      <c r="I44" s="287">
        <f ca="1">SUMIF(Tot_cost!$AF$13:$AS$13,I$13, Tot_cost!$AF44:$AS44)</f>
        <v>72460.482705200382</v>
      </c>
      <c r="J44" s="287">
        <f ca="1">SUMIF(Tot_cost!$AF$13:$AS$13,J$13, Tot_cost!$AF44:$AS44)</f>
        <v>144920.96541040076</v>
      </c>
      <c r="K44" s="287">
        <f ca="1">SUMIF(Tot_cost!$AF$13:$AS$13,K$13, Tot_cost!$AF44:$AS44)</f>
        <v>217381.44811560115</v>
      </c>
      <c r="L44" s="287">
        <f ca="1">SUMIF(Tot_cost!$AF$13:$AS$13,L$13, Tot_cost!$AF44:$AS44)</f>
        <v>72460.482705200382</v>
      </c>
      <c r="M44" s="287">
        <f>SUMIF(Tot_cost!$AF$13:$AS$13,M$13, Tot_cost!$AF44:$AS44)</f>
        <v>0</v>
      </c>
      <c r="N44" s="287">
        <f>SUMIF(Tot_cost!$AF$13:$AS$13,N$13, Tot_cost!$AF44:$AS44)</f>
        <v>0</v>
      </c>
      <c r="O44" s="131"/>
      <c r="P44" s="287">
        <f t="shared" ca="1" si="5"/>
        <v>579683.86164160306</v>
      </c>
      <c r="R44" s="131"/>
      <c r="S44" s="131"/>
      <c r="T44" s="131"/>
      <c r="U44" s="131"/>
      <c r="V44" s="131"/>
      <c r="W44" s="131"/>
      <c r="Y44" s="131"/>
    </row>
    <row r="45" spans="1:25">
      <c r="B45" s="220" t="str">
        <f t="shared" si="4"/>
        <v>Substation</v>
      </c>
      <c r="D45" s="265" t="s">
        <v>167</v>
      </c>
      <c r="F45" s="12"/>
      <c r="G45" s="131"/>
      <c r="H45" s="287">
        <f ca="1">SUMIF(Tot_cost!$AF$13:$AS$13,H$13, Tot_cost!$AF45:$AS45)</f>
        <v>0</v>
      </c>
      <c r="I45" s="287">
        <f ca="1">SUMIF(Tot_cost!$AF$13:$AS$13,I$13, Tot_cost!$AF45:$AS45)</f>
        <v>1150981.1501686051</v>
      </c>
      <c r="J45" s="287">
        <f ca="1">SUMIF(Tot_cost!$AF$13:$AS$13,J$13, Tot_cost!$AF45:$AS45)</f>
        <v>1150981.1501686051</v>
      </c>
      <c r="K45" s="287">
        <f ca="1">SUMIF(Tot_cost!$AF$13:$AS$13,K$13, Tot_cost!$AF45:$AS45)</f>
        <v>0</v>
      </c>
      <c r="L45" s="287">
        <f ca="1">SUMIF(Tot_cost!$AF$13:$AS$13,L$13, Tot_cost!$AF45:$AS45)</f>
        <v>0</v>
      </c>
      <c r="M45" s="287">
        <f>SUMIF(Tot_cost!$AF$13:$AS$13,M$13, Tot_cost!$AF45:$AS45)</f>
        <v>0</v>
      </c>
      <c r="N45" s="287">
        <f>SUMIF(Tot_cost!$AF$13:$AS$13,N$13, Tot_cost!$AF45:$AS45)</f>
        <v>0</v>
      </c>
      <c r="O45" s="131"/>
      <c r="P45" s="287">
        <f t="shared" ca="1" si="5"/>
        <v>2301962.3003372103</v>
      </c>
      <c r="R45" s="131"/>
      <c r="S45" s="131"/>
      <c r="T45" s="131"/>
      <c r="U45" s="131"/>
      <c r="V45" s="131"/>
      <c r="W45" s="131"/>
      <c r="Y45" s="131"/>
    </row>
    <row r="46" spans="1:25">
      <c r="B46" s="220" t="str">
        <f t="shared" si="4"/>
        <v>Substation</v>
      </c>
      <c r="D46" s="265" t="s">
        <v>11</v>
      </c>
      <c r="F46" s="12"/>
      <c r="G46" s="131"/>
      <c r="H46" s="287">
        <f ca="1">SUMIF(Tot_cost!$AF$13:$AS$13,H$13, Tot_cost!$AF46:$AS46)</f>
        <v>33404.659271374876</v>
      </c>
      <c r="I46" s="287">
        <f ca="1">SUMIF(Tot_cost!$AF$13:$AS$13,I$13, Tot_cost!$AF46:$AS46)</f>
        <v>167023.29635687437</v>
      </c>
      <c r="J46" s="287">
        <f ca="1">SUMIF(Tot_cost!$AF$13:$AS$13,J$13, Tot_cost!$AF46:$AS46)</f>
        <v>300641.93344237388</v>
      </c>
      <c r="K46" s="287">
        <f ca="1">SUMIF(Tot_cost!$AF$13:$AS$13,K$13, Tot_cost!$AF46:$AS46)</f>
        <v>233832.61489962414</v>
      </c>
      <c r="L46" s="287">
        <f ca="1">SUMIF(Tot_cost!$AF$13:$AS$13,L$13, Tot_cost!$AF46:$AS46)</f>
        <v>66809.318542749752</v>
      </c>
      <c r="M46" s="287">
        <f>SUMIF(Tot_cost!$AF$13:$AS$13,M$13, Tot_cost!$AF46:$AS46)</f>
        <v>0</v>
      </c>
      <c r="N46" s="287">
        <f>SUMIF(Tot_cost!$AF$13:$AS$13,N$13, Tot_cost!$AF46:$AS46)</f>
        <v>0</v>
      </c>
      <c r="O46" s="131"/>
      <c r="P46" s="287">
        <f t="shared" ca="1" si="5"/>
        <v>801711.82251299697</v>
      </c>
      <c r="R46" s="131"/>
      <c r="S46" s="131"/>
      <c r="T46" s="131"/>
      <c r="U46" s="131"/>
      <c r="V46" s="131"/>
      <c r="W46" s="131"/>
      <c r="Y46" s="131"/>
    </row>
    <row r="47" spans="1:25">
      <c r="B47" s="220" t="str">
        <f t="shared" si="4"/>
        <v>Substation</v>
      </c>
      <c r="D47" s="265" t="s">
        <v>21</v>
      </c>
      <c r="F47" s="12"/>
      <c r="G47" s="131"/>
      <c r="H47" s="287">
        <f ca="1">SUMIF(Tot_cost!$AF$13:$AS$13,H$13, Tot_cost!$AF47:$AS47)</f>
        <v>32865.036828794997</v>
      </c>
      <c r="I47" s="287">
        <f ca="1">SUMIF(Tot_cost!$AF$13:$AS$13,I$13, Tot_cost!$AF47:$AS47)</f>
        <v>164325.18414397497</v>
      </c>
      <c r="J47" s="287">
        <f ca="1">SUMIF(Tot_cost!$AF$13:$AS$13,J$13, Tot_cost!$AF47:$AS47)</f>
        <v>262920.29463035997</v>
      </c>
      <c r="K47" s="287">
        <f ca="1">SUMIF(Tot_cost!$AF$13:$AS$13,K$13, Tot_cost!$AF47:$AS47)</f>
        <v>197190.22097276998</v>
      </c>
      <c r="L47" s="287">
        <f ca="1">SUMIF(Tot_cost!$AF$13:$AS$13,L$13, Tot_cost!$AF47:$AS47)</f>
        <v>65730.073657589994</v>
      </c>
      <c r="M47" s="287">
        <f>SUMIF(Tot_cost!$AF$13:$AS$13,M$13, Tot_cost!$AF47:$AS47)</f>
        <v>0</v>
      </c>
      <c r="N47" s="287">
        <f>SUMIF(Tot_cost!$AF$13:$AS$13,N$13, Tot_cost!$AF47:$AS47)</f>
        <v>0</v>
      </c>
      <c r="O47" s="131"/>
      <c r="P47" s="287">
        <f t="shared" ca="1" si="5"/>
        <v>723030.81023348984</v>
      </c>
      <c r="R47" s="131"/>
      <c r="S47" s="131"/>
      <c r="T47" s="131"/>
      <c r="U47" s="131"/>
      <c r="V47" s="131"/>
      <c r="W47" s="131"/>
      <c r="Y47" s="131"/>
    </row>
    <row r="48" spans="1:25">
      <c r="B48" s="220" t="str">
        <f t="shared" si="4"/>
        <v>Substation</v>
      </c>
      <c r="D48" s="265" t="s">
        <v>22</v>
      </c>
      <c r="F48" s="12"/>
      <c r="G48" s="131"/>
      <c r="H48" s="287">
        <f ca="1">SUMIF(Tot_cost!$AF$13:$AS$13,H$13, Tot_cost!$AF48:$AS48)</f>
        <v>0</v>
      </c>
      <c r="I48" s="287">
        <f ca="1">SUMIF(Tot_cost!$AF$13:$AS$13,I$13, Tot_cost!$AF48:$AS48)</f>
        <v>0</v>
      </c>
      <c r="J48" s="287">
        <f ca="1">SUMIF(Tot_cost!$AF$13:$AS$13,J$13, Tot_cost!$AF48:$AS48)</f>
        <v>0</v>
      </c>
      <c r="K48" s="287">
        <f ca="1">SUMIF(Tot_cost!$AF$13:$AS$13,K$13, Tot_cost!$AF48:$AS48)</f>
        <v>0</v>
      </c>
      <c r="L48" s="287">
        <f ca="1">SUMIF(Tot_cost!$AF$13:$AS$13,L$13, Tot_cost!$AF48:$AS48)</f>
        <v>0</v>
      </c>
      <c r="M48" s="287">
        <f>SUMIF(Tot_cost!$AF$13:$AS$13,M$13, Tot_cost!$AF48:$AS48)</f>
        <v>0</v>
      </c>
      <c r="N48" s="287">
        <f>SUMIF(Tot_cost!$AF$13:$AS$13,N$13, Tot_cost!$AF48:$AS48)</f>
        <v>0</v>
      </c>
      <c r="O48" s="131"/>
      <c r="P48" s="287">
        <f t="shared" ca="1" si="5"/>
        <v>0</v>
      </c>
      <c r="R48" s="131"/>
      <c r="S48" s="131"/>
      <c r="T48" s="131"/>
      <c r="U48" s="131"/>
      <c r="V48" s="131"/>
      <c r="W48" s="131"/>
      <c r="Y48" s="131"/>
    </row>
    <row r="49" spans="1:16343">
      <c r="B49" s="220" t="str">
        <f t="shared" si="4"/>
        <v>Substation</v>
      </c>
      <c r="D49" s="265" t="s">
        <v>12</v>
      </c>
      <c r="F49" s="12"/>
      <c r="G49" s="131"/>
      <c r="H49" s="287">
        <f ca="1">SUMIF(Tot_cost!$AF$13:$AS$13,H$13, Tot_cost!$AF49:$AS49)</f>
        <v>0</v>
      </c>
      <c r="I49" s="287">
        <f ca="1">SUMIF(Tot_cost!$AF$13:$AS$13,I$13, Tot_cost!$AF49:$AS49)</f>
        <v>463765.12393909745</v>
      </c>
      <c r="J49" s="287">
        <f ca="1">SUMIF(Tot_cost!$AF$13:$AS$13,J$13, Tot_cost!$AF49:$AS49)</f>
        <v>772941.87323182914</v>
      </c>
      <c r="K49" s="287">
        <f ca="1">SUMIF(Tot_cost!$AF$13:$AS$13,K$13, Tot_cost!$AF49:$AS49)</f>
        <v>618353.49858546327</v>
      </c>
      <c r="L49" s="287">
        <f ca="1">SUMIF(Tot_cost!$AF$13:$AS$13,L$13, Tot_cost!$AF49:$AS49)</f>
        <v>309176.74929273163</v>
      </c>
      <c r="M49" s="287">
        <f>SUMIF(Tot_cost!$AF$13:$AS$13,M$13, Tot_cost!$AF49:$AS49)</f>
        <v>0</v>
      </c>
      <c r="N49" s="287">
        <f>SUMIF(Tot_cost!$AF$13:$AS$13,N$13, Tot_cost!$AF49:$AS49)</f>
        <v>0</v>
      </c>
      <c r="O49" s="131"/>
      <c r="P49" s="287">
        <f t="shared" ca="1" si="5"/>
        <v>2164237.2450491213</v>
      </c>
    </row>
    <row r="50" spans="1:16343">
      <c r="B50" s="220" t="str">
        <f t="shared" si="4"/>
        <v>Substation</v>
      </c>
      <c r="D50" s="265" t="s">
        <v>13</v>
      </c>
      <c r="F50" s="12"/>
      <c r="G50" s="131"/>
      <c r="H50" s="287">
        <f ca="1">SUMIF(Tot_cost!$AF$13:$AS$13,H$13, Tot_cost!$AF50:$AS50)</f>
        <v>24153.651605274605</v>
      </c>
      <c r="I50" s="287">
        <f ca="1">SUMIF(Tot_cost!$AF$13:$AS$13,I$13, Tot_cost!$AF50:$AS50)</f>
        <v>72460.954815823818</v>
      </c>
      <c r="J50" s="287">
        <f ca="1">SUMIF(Tot_cost!$AF$13:$AS$13,J$13, Tot_cost!$AF50:$AS50)</f>
        <v>120768.25802637302</v>
      </c>
      <c r="K50" s="287">
        <f ca="1">SUMIF(Tot_cost!$AF$13:$AS$13,K$13, Tot_cost!$AF50:$AS50)</f>
        <v>96614.606421098419</v>
      </c>
      <c r="L50" s="287">
        <f ca="1">SUMIF(Tot_cost!$AF$13:$AS$13,L$13, Tot_cost!$AF50:$AS50)</f>
        <v>24153.651605274605</v>
      </c>
      <c r="M50" s="287">
        <f>SUMIF(Tot_cost!$AF$13:$AS$13,M$13, Tot_cost!$AF50:$AS50)</f>
        <v>0</v>
      </c>
      <c r="N50" s="287">
        <f>SUMIF(Tot_cost!$AF$13:$AS$13,N$13, Tot_cost!$AF50:$AS50)</f>
        <v>0</v>
      </c>
      <c r="O50" s="131"/>
      <c r="P50" s="287">
        <f t="shared" ca="1" si="5"/>
        <v>338151.12247384444</v>
      </c>
    </row>
    <row r="51" spans="1:16343">
      <c r="B51" s="220" t="str">
        <f t="shared" si="4"/>
        <v>Substation</v>
      </c>
      <c r="D51" s="265" t="s">
        <v>181</v>
      </c>
      <c r="F51" s="12"/>
      <c r="G51" s="131"/>
      <c r="H51" s="287">
        <f ca="1">SUMIF(Tot_cost!$AF$13:$AS$13,H$13, Tot_cost!$AF51:$AS51)</f>
        <v>0</v>
      </c>
      <c r="I51" s="287">
        <f ca="1">SUMIF(Tot_cost!$AF$13:$AS$13,I$13, Tot_cost!$AF51:$AS51)</f>
        <v>840356.90970443888</v>
      </c>
      <c r="J51" s="287">
        <f ca="1">SUMIF(Tot_cost!$AF$13:$AS$13,J$13, Tot_cost!$AF51:$AS51)</f>
        <v>1260535.3645566583</v>
      </c>
      <c r="K51" s="287">
        <f ca="1">SUMIF(Tot_cost!$AF$13:$AS$13,K$13, Tot_cost!$AF51:$AS51)</f>
        <v>840356.90970443888</v>
      </c>
      <c r="L51" s="287">
        <f ca="1">SUMIF(Tot_cost!$AF$13:$AS$13,L$13, Tot_cost!$AF51:$AS51)</f>
        <v>420178.45485221944</v>
      </c>
      <c r="M51" s="287">
        <f>SUMIF(Tot_cost!$AF$13:$AS$13,M$13, Tot_cost!$AF51:$AS51)</f>
        <v>0</v>
      </c>
      <c r="N51" s="287">
        <f>SUMIF(Tot_cost!$AF$13:$AS$13,N$13, Tot_cost!$AF51:$AS51)</f>
        <v>0</v>
      </c>
      <c r="O51" s="131"/>
      <c r="P51" s="287">
        <f t="shared" ca="1" si="5"/>
        <v>3361427.6388177555</v>
      </c>
    </row>
    <row r="52" spans="1:16343">
      <c r="B52" s="220" t="str">
        <f t="shared" si="4"/>
        <v>Substation</v>
      </c>
      <c r="D52" s="265" t="s">
        <v>50</v>
      </c>
      <c r="F52" s="12"/>
      <c r="G52" s="131"/>
      <c r="H52" s="287">
        <f ca="1">SUMIF(Tot_cost!$AF$13:$AS$13,H$13, Tot_cost!$AF52:$AS52)</f>
        <v>0</v>
      </c>
      <c r="I52" s="287">
        <f ca="1">SUMIF(Tot_cost!$AF$13:$AS$13,I$13, Tot_cost!$AF52:$AS52)</f>
        <v>0</v>
      </c>
      <c r="J52" s="287">
        <f ca="1">SUMIF(Tot_cost!$AF$13:$AS$13,J$13, Tot_cost!$AF52:$AS52)</f>
        <v>171536.67391686002</v>
      </c>
      <c r="K52" s="287">
        <f ca="1">SUMIF(Tot_cost!$AF$13:$AS$13,K$13, Tot_cost!$AF52:$AS52)</f>
        <v>343073.34783372004</v>
      </c>
      <c r="L52" s="287">
        <f ca="1">SUMIF(Tot_cost!$AF$13:$AS$13,L$13, Tot_cost!$AF52:$AS52)</f>
        <v>171536.67391686002</v>
      </c>
      <c r="M52" s="287">
        <f>SUMIF(Tot_cost!$AF$13:$AS$13,M$13, Tot_cost!$AF52:$AS52)</f>
        <v>0</v>
      </c>
      <c r="N52" s="287">
        <f>SUMIF(Tot_cost!$AF$13:$AS$13,N$13, Tot_cost!$AF52:$AS52)</f>
        <v>0</v>
      </c>
      <c r="O52" s="131"/>
      <c r="P52" s="287">
        <f t="shared" ca="1" si="5"/>
        <v>686146.69566744007</v>
      </c>
    </row>
    <row r="53" spans="1:16343">
      <c r="B53" s="220" t="str">
        <f t="shared" si="4"/>
        <v>Substation</v>
      </c>
      <c r="D53" s="265" t="s">
        <v>14</v>
      </c>
      <c r="F53" s="12"/>
      <c r="G53" s="131"/>
      <c r="H53" s="287">
        <f ca="1">SUMIF(Tot_cost!$AF$13:$AS$13,H$13, Tot_cost!$AF53:$AS53)</f>
        <v>8260.5195781452621</v>
      </c>
      <c r="I53" s="287">
        <f ca="1">SUMIF(Tot_cost!$AF$13:$AS$13,I$13, Tot_cost!$AF53:$AS53)</f>
        <v>8260.5195781452621</v>
      </c>
      <c r="J53" s="287">
        <f ca="1">SUMIF(Tot_cost!$AF$13:$AS$13,J$13, Tot_cost!$AF53:$AS53)</f>
        <v>41302.597890726312</v>
      </c>
      <c r="K53" s="287">
        <f ca="1">SUMIF(Tot_cost!$AF$13:$AS$13,K$13, Tot_cost!$AF53:$AS53)</f>
        <v>57823.637047016833</v>
      </c>
      <c r="L53" s="287">
        <f ca="1">SUMIF(Tot_cost!$AF$13:$AS$13,L$13, Tot_cost!$AF53:$AS53)</f>
        <v>16521.039156290524</v>
      </c>
      <c r="M53" s="287">
        <f>SUMIF(Tot_cost!$AF$13:$AS$13,M$13, Tot_cost!$AF53:$AS53)</f>
        <v>0</v>
      </c>
      <c r="N53" s="287">
        <f>SUMIF(Tot_cost!$AF$13:$AS$13,N$13, Tot_cost!$AF53:$AS53)</f>
        <v>0</v>
      </c>
      <c r="O53" s="131"/>
      <c r="P53" s="287">
        <f t="shared" ca="1" si="5"/>
        <v>132168.31325032419</v>
      </c>
    </row>
    <row r="54" spans="1:16343">
      <c r="B54" s="220" t="str">
        <f t="shared" si="4"/>
        <v>Substation</v>
      </c>
      <c r="D54" s="265" t="s">
        <v>168</v>
      </c>
      <c r="F54" s="12"/>
      <c r="G54" s="131"/>
      <c r="H54" s="287">
        <f ca="1">SUMIF(Tot_cost!$AF$13:$AS$13,H$13, Tot_cost!$AF54:$AS54)</f>
        <v>27476.838283594574</v>
      </c>
      <c r="I54" s="287">
        <f ca="1">SUMIF(Tot_cost!$AF$13:$AS$13,I$13, Tot_cost!$AF54:$AS54)</f>
        <v>27476.838283594574</v>
      </c>
      <c r="J54" s="287">
        <f ca="1">SUMIF(Tot_cost!$AF$13:$AS$13,J$13, Tot_cost!$AF54:$AS54)</f>
        <v>89299.72442168236</v>
      </c>
      <c r="K54" s="287">
        <f ca="1">SUMIF(Tot_cost!$AF$13:$AS$13,K$13, Tot_cost!$AF54:$AS54)</f>
        <v>157991.82013066881</v>
      </c>
      <c r="L54" s="287">
        <f ca="1">SUMIF(Tot_cost!$AF$13:$AS$13,L$13, Tot_cost!$AF54:$AS54)</f>
        <v>68692.095708986439</v>
      </c>
      <c r="M54" s="287">
        <f>SUMIF(Tot_cost!$AF$13:$AS$13,M$13, Tot_cost!$AF54:$AS54)</f>
        <v>0</v>
      </c>
      <c r="N54" s="287">
        <f>SUMIF(Tot_cost!$AF$13:$AS$13,N$13, Tot_cost!$AF54:$AS54)</f>
        <v>0</v>
      </c>
      <c r="O54" s="131"/>
      <c r="P54" s="287">
        <f t="shared" ca="1" si="5"/>
        <v>370937.31682852679</v>
      </c>
    </row>
    <row r="55" spans="1:16343">
      <c r="B55" s="220" t="str">
        <f t="shared" si="4"/>
        <v>Substation</v>
      </c>
      <c r="D55" s="265" t="s">
        <v>169</v>
      </c>
      <c r="F55" s="12"/>
      <c r="G55" s="131"/>
      <c r="H55" s="287">
        <f ca="1">SUMIF(Tot_cost!$AF$13:$AS$13,H$13, Tot_cost!$AF55:$AS55)</f>
        <v>0</v>
      </c>
      <c r="I55" s="287">
        <f ca="1">SUMIF(Tot_cost!$AF$13:$AS$13,I$13, Tot_cost!$AF55:$AS55)</f>
        <v>32717.26620366158</v>
      </c>
      <c r="J55" s="287">
        <f ca="1">SUMIF(Tot_cost!$AF$13:$AS$13,J$13, Tot_cost!$AF55:$AS55)</f>
        <v>37391.161375613236</v>
      </c>
      <c r="K55" s="287">
        <f ca="1">SUMIF(Tot_cost!$AF$13:$AS$13,K$13, Tot_cost!$AF55:$AS55)</f>
        <v>4673.8951719516544</v>
      </c>
      <c r="L55" s="287">
        <f ca="1">SUMIF(Tot_cost!$AF$13:$AS$13,L$13, Tot_cost!$AF55:$AS55)</f>
        <v>0</v>
      </c>
      <c r="M55" s="287">
        <f>SUMIF(Tot_cost!$AF$13:$AS$13,M$13, Tot_cost!$AF55:$AS55)</f>
        <v>0</v>
      </c>
      <c r="N55" s="287">
        <f>SUMIF(Tot_cost!$AF$13:$AS$13,N$13, Tot_cost!$AF55:$AS55)</f>
        <v>0</v>
      </c>
      <c r="O55" s="131"/>
      <c r="P55" s="287">
        <f t="shared" ca="1" si="5"/>
        <v>74782.322751226457</v>
      </c>
    </row>
    <row r="56" spans="1:16343">
      <c r="B56" s="220" t="str">
        <f t="shared" si="4"/>
        <v>Substation</v>
      </c>
      <c r="F56" s="12"/>
      <c r="H56" s="110"/>
      <c r="I56" s="110"/>
      <c r="J56" s="110"/>
      <c r="K56" s="110"/>
      <c r="L56" s="110"/>
      <c r="M56" s="110"/>
      <c r="N56" s="110"/>
      <c r="P56" s="110"/>
      <c r="R56" s="131"/>
      <c r="S56" s="131"/>
      <c r="T56" s="131"/>
      <c r="U56" s="131"/>
      <c r="V56" s="131"/>
      <c r="W56" s="131"/>
      <c r="Y56" s="131"/>
    </row>
    <row r="57" spans="1:16343">
      <c r="B57" s="220" t="str">
        <f t="shared" si="4"/>
        <v>Substation</v>
      </c>
      <c r="D57" s="272" t="s">
        <v>186</v>
      </c>
      <c r="F57" s="12"/>
      <c r="G57" s="131"/>
      <c r="H57" s="287">
        <f ca="1">SUMIF(Tot_cost!$AF$13:$AS$13,H$13, Tot_cost!$AF57:$AS57)</f>
        <v>152666.40742638599</v>
      </c>
      <c r="I57" s="287">
        <f ca="1">SUMIF(Tot_cost!$AF$13:$AS$13,I$13, Tot_cost!$AF57:$AS57)</f>
        <v>871050.07086965919</v>
      </c>
      <c r="J57" s="287">
        <f ca="1">SUMIF(Tot_cost!$AF$13:$AS$13,J$13, Tot_cost!$AF57:$AS57)</f>
        <v>1513612.3778954246</v>
      </c>
      <c r="K57" s="287">
        <f ca="1">SUMIF(Tot_cost!$AF$13:$AS$13,K$13, Tot_cost!$AF57:$AS57)</f>
        <v>1126716.1229461574</v>
      </c>
      <c r="L57" s="287">
        <f ca="1">SUMIF(Tot_cost!$AF$13:$AS$13,L$13, Tot_cost!$AF57:$AS57)</f>
        <v>331487.40849400597</v>
      </c>
      <c r="M57" s="287">
        <f>SUMIF(Tot_cost!$AF$13:$AS$13,M$13, Tot_cost!$AF57:$AS57)</f>
        <v>0</v>
      </c>
      <c r="N57" s="287">
        <f>SUMIF(Tot_cost!$AF$13:$AS$13,N$13, Tot_cost!$AF57:$AS57)</f>
        <v>0</v>
      </c>
      <c r="O57" s="131"/>
      <c r="P57" s="287">
        <f ca="1">SUM(H57:N57)</f>
        <v>3995532.3876316333</v>
      </c>
    </row>
    <row r="58" spans="1:16343">
      <c r="B58" s="220" t="str">
        <f t="shared" si="4"/>
        <v>Substation</v>
      </c>
      <c r="D58" s="272" t="s">
        <v>114</v>
      </c>
      <c r="F58" s="12"/>
      <c r="G58" s="131"/>
      <c r="H58" s="287">
        <f ca="1">SUMIF(Tot_cost!$AF$13:$AS$13,H$13, Tot_cost!$AF58:$AS58)</f>
        <v>634715.83871702617</v>
      </c>
      <c r="I58" s="287">
        <f ca="1">SUMIF(Tot_cost!$AF$13:$AS$13,I$13, Tot_cost!$AF58:$AS58)</f>
        <v>3292537.4738506898</v>
      </c>
      <c r="J58" s="287">
        <f ca="1">SUMIF(Tot_cost!$AF$13:$AS$13,J$13, Tot_cost!$AF58:$AS58)</f>
        <v>5417837.4496559668</v>
      </c>
      <c r="K58" s="287">
        <f ca="1">SUMIF(Tot_cost!$AF$13:$AS$13,K$13, Tot_cost!$AF58:$AS58)</f>
        <v>4097683.1912572691</v>
      </c>
      <c r="L58" s="287">
        <f ca="1">SUMIF(Tot_cost!$AF$13:$AS$13,L$13, Tot_cost!$AF58:$AS58)</f>
        <v>1337667.3767349657</v>
      </c>
      <c r="M58" s="287">
        <f>SUMIF(Tot_cost!$AF$13:$AS$13,M$13, Tot_cost!$AF58:$AS58)</f>
        <v>0</v>
      </c>
      <c r="N58" s="287">
        <f>SUMIF(Tot_cost!$AF$13:$AS$13,N$13, Tot_cost!$AF58:$AS58)</f>
        <v>0</v>
      </c>
      <c r="O58" s="131"/>
      <c r="P58" s="287">
        <f ca="1">SUM(H58:N58)</f>
        <v>14780441.330215918</v>
      </c>
    </row>
    <row r="59" spans="1:16343">
      <c r="B59" s="220" t="str">
        <f t="shared" si="4"/>
        <v>Substation</v>
      </c>
      <c r="D59" s="272" t="s">
        <v>18</v>
      </c>
      <c r="F59" s="12"/>
      <c r="G59" s="131"/>
      <c r="H59" s="287">
        <f ca="1">SUMIF(Tot_cost!$AF$13:$AS$13,H$13, Tot_cost!$AF59:$AS59)</f>
        <v>273719.30871623417</v>
      </c>
      <c r="I59" s="287">
        <f ca="1">SUMIF(Tot_cost!$AF$13:$AS$13,I$13, Tot_cost!$AF59:$AS59)</f>
        <v>273719.30871623417</v>
      </c>
      <c r="J59" s="287">
        <f ca="1">SUMIF(Tot_cost!$AF$13:$AS$13,J$13, Tot_cost!$AF59:$AS59)</f>
        <v>1748122.9608926254</v>
      </c>
      <c r="K59" s="287">
        <f ca="1">SUMIF(Tot_cost!$AF$13:$AS$13,K$13, Tot_cost!$AF59:$AS59)</f>
        <v>2080709.4370492529</v>
      </c>
      <c r="L59" s="287">
        <f ca="1">SUMIF(Tot_cost!$AF$13:$AS$13,L$13, Tot_cost!$AF59:$AS59)</f>
        <v>332586.47615662753</v>
      </c>
      <c r="M59" s="287">
        <f>SUMIF(Tot_cost!$AF$13:$AS$13,M$13, Tot_cost!$AF59:$AS59)</f>
        <v>0</v>
      </c>
      <c r="N59" s="287">
        <f>SUMIF(Tot_cost!$AF$13:$AS$13,N$13, Tot_cost!$AF59:$AS59)</f>
        <v>0</v>
      </c>
      <c r="O59" s="131"/>
      <c r="P59" s="287">
        <f ca="1">SUM(H59:N59)</f>
        <v>4708857.4915309744</v>
      </c>
    </row>
    <row r="60" spans="1:16343">
      <c r="B60" s="220" t="str">
        <f t="shared" si="4"/>
        <v>Substation</v>
      </c>
      <c r="D60" s="272" t="s">
        <v>196</v>
      </c>
      <c r="F60" s="12"/>
      <c r="G60" s="131"/>
      <c r="H60" s="287">
        <f ca="1">SUMIF(Tot_cost!$AF$13:$AS$13,H$13, Tot_cost!$AF60:$AS60)</f>
        <v>17776</v>
      </c>
      <c r="I60" s="287">
        <f ca="1">SUMIF(Tot_cost!$AF$13:$AS$13,I$13, Tot_cost!$AF60:$AS60)</f>
        <v>17776</v>
      </c>
      <c r="J60" s="287">
        <f ca="1">SUMIF(Tot_cost!$AF$13:$AS$13,J$13, Tot_cost!$AF60:$AS60)</f>
        <v>119988</v>
      </c>
      <c r="K60" s="287">
        <f ca="1">SUMIF(Tot_cost!$AF$13:$AS$13,K$13, Tot_cost!$AF60:$AS60)</f>
        <v>164428</v>
      </c>
      <c r="L60" s="287">
        <f ca="1">SUMIF(Tot_cost!$AF$13:$AS$13,L$13, Tot_cost!$AF60:$AS60)</f>
        <v>44440</v>
      </c>
      <c r="M60" s="287">
        <f>SUMIF(Tot_cost!$AF$13:$AS$13,M$13, Tot_cost!$AF60:$AS60)</f>
        <v>0</v>
      </c>
      <c r="N60" s="287">
        <f>SUMIF(Tot_cost!$AF$13:$AS$13,N$13, Tot_cost!$AF60:$AS60)</f>
        <v>0</v>
      </c>
      <c r="O60" s="131"/>
      <c r="P60" s="287">
        <f ca="1">SUM(H60:N60)</f>
        <v>364408</v>
      </c>
    </row>
    <row r="61" spans="1:16343">
      <c r="B61" s="220" t="str">
        <f t="shared" si="4"/>
        <v>Substation</v>
      </c>
      <c r="D61" s="272" t="s">
        <v>69</v>
      </c>
      <c r="F61" s="12"/>
      <c r="G61" s="131"/>
      <c r="H61" s="287">
        <f ca="1">SUMIF(Tot_cost!$AF$13:$AS$13,H$13, Tot_cost!$AF61:$AS61)</f>
        <v>310842.99520353175</v>
      </c>
      <c r="I61" s="287">
        <f ca="1">SUMIF(Tot_cost!$AF$13:$AS$13,I$13, Tot_cost!$AF61:$AS61)</f>
        <v>1582764.1917331577</v>
      </c>
      <c r="J61" s="287">
        <f ca="1">SUMIF(Tot_cost!$AF$13:$AS$13,J$13, Tot_cost!$AF61:$AS61)</f>
        <v>2426301.6356253363</v>
      </c>
      <c r="K61" s="287">
        <f ca="1">SUMIF(Tot_cost!$AF$13:$AS$13,K$13, Tot_cost!$AF61:$AS61)</f>
        <v>1762502.0983549799</v>
      </c>
      <c r="L61" s="287">
        <f ca="1">SUMIF(Tot_cost!$AF$13:$AS$13,L$13, Tot_cost!$AF61:$AS61)</f>
        <v>608121.6592592696</v>
      </c>
      <c r="M61" s="287">
        <f>SUMIF(Tot_cost!$AF$13:$AS$13,M$13, Tot_cost!$AF61:$AS61)</f>
        <v>0</v>
      </c>
      <c r="N61" s="287">
        <f>SUMIF(Tot_cost!$AF$13:$AS$13,N$13, Tot_cost!$AF61:$AS61)</f>
        <v>0</v>
      </c>
      <c r="O61" s="131"/>
      <c r="P61" s="287">
        <f ca="1">SUM(H61:N61)</f>
        <v>6690532.5801762762</v>
      </c>
    </row>
    <row r="62" spans="1:16343">
      <c r="F62" s="12"/>
      <c r="H62" s="109"/>
      <c r="I62" s="109"/>
      <c r="J62" s="109"/>
      <c r="K62" s="109"/>
      <c r="L62" s="109"/>
      <c r="M62" s="109"/>
      <c r="N62" s="109"/>
      <c r="P62" s="109"/>
    </row>
    <row r="63" spans="1:16343" s="8" customFormat="1" ht="15.75">
      <c r="A63" s="6"/>
      <c r="B63" s="9" t="s">
        <v>15</v>
      </c>
      <c r="C63" s="10"/>
      <c r="D63" s="265"/>
      <c r="E63" s="265"/>
      <c r="F63" s="12"/>
      <c r="G63" s="265"/>
      <c r="H63" s="112"/>
      <c r="I63" s="112"/>
      <c r="J63" s="112"/>
      <c r="K63" s="112"/>
      <c r="L63" s="112"/>
      <c r="M63" s="112"/>
      <c r="N63" s="112"/>
      <c r="O63" s="265"/>
      <c r="P63" s="112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  <c r="AG63" s="265"/>
      <c r="AH63" s="265"/>
      <c r="AI63" s="265"/>
      <c r="AJ63" s="265"/>
      <c r="AK63" s="265"/>
      <c r="AL63" s="265"/>
      <c r="AM63" s="265"/>
      <c r="AN63" s="265"/>
      <c r="AO63" s="265"/>
      <c r="AP63" s="265"/>
      <c r="AQ63" s="265"/>
      <c r="AR63" s="265"/>
      <c r="AS63" s="265"/>
      <c r="AT63" s="265"/>
      <c r="AU63" s="265"/>
      <c r="AV63" s="265"/>
      <c r="AW63" s="265"/>
      <c r="AX63" s="265"/>
      <c r="AY63" s="265"/>
      <c r="AZ63" s="265"/>
      <c r="BA63" s="265"/>
      <c r="BB63" s="265"/>
      <c r="BC63" s="265"/>
      <c r="BD63" s="265"/>
      <c r="BE63" s="265"/>
      <c r="BF63" s="265"/>
      <c r="BG63" s="265"/>
      <c r="BH63" s="265"/>
      <c r="BI63" s="265"/>
      <c r="BJ63" s="265"/>
      <c r="BK63" s="265"/>
      <c r="BL63" s="265"/>
      <c r="BM63" s="265"/>
      <c r="BN63" s="265"/>
      <c r="BO63" s="265"/>
      <c r="BP63" s="265"/>
      <c r="BQ63" s="265"/>
      <c r="BR63" s="265"/>
      <c r="BS63" s="265"/>
      <c r="BT63" s="265"/>
      <c r="BU63" s="265"/>
      <c r="BV63" s="265"/>
      <c r="BW63" s="265"/>
      <c r="BX63" s="265"/>
      <c r="BY63" s="265"/>
      <c r="BZ63" s="265"/>
      <c r="CA63" s="265"/>
      <c r="CB63" s="265"/>
      <c r="CC63" s="265"/>
      <c r="CD63" s="265"/>
      <c r="CE63" s="265"/>
      <c r="CF63" s="265"/>
      <c r="CG63" s="265"/>
      <c r="CH63" s="265"/>
      <c r="CI63" s="265"/>
      <c r="CJ63" s="265"/>
      <c r="CK63" s="265"/>
      <c r="CL63" s="265"/>
      <c r="CM63" s="265"/>
      <c r="CN63" s="265"/>
      <c r="CO63" s="265"/>
      <c r="CP63" s="265"/>
      <c r="CQ63" s="265"/>
      <c r="CR63" s="265"/>
      <c r="CS63" s="265"/>
      <c r="CT63" s="265"/>
      <c r="CU63" s="265"/>
      <c r="CV63" s="265"/>
      <c r="CW63" s="265"/>
      <c r="CX63" s="265"/>
      <c r="CY63" s="265"/>
      <c r="CZ63" s="265"/>
      <c r="DA63" s="265"/>
      <c r="DB63" s="265"/>
      <c r="DC63" s="265"/>
      <c r="DD63" s="265"/>
      <c r="DE63" s="265"/>
      <c r="DF63" s="265"/>
      <c r="DG63" s="265"/>
      <c r="DH63" s="265"/>
      <c r="DI63" s="265"/>
      <c r="DJ63" s="265"/>
      <c r="DK63" s="265"/>
      <c r="DL63" s="265"/>
      <c r="DM63" s="265"/>
      <c r="DN63" s="265"/>
      <c r="DO63" s="265"/>
      <c r="DP63" s="265"/>
      <c r="DQ63" s="265"/>
      <c r="DR63" s="265"/>
      <c r="DS63" s="265"/>
      <c r="DT63" s="265"/>
      <c r="DU63" s="265"/>
      <c r="DV63" s="265"/>
      <c r="DW63" s="265"/>
      <c r="DX63" s="265"/>
      <c r="DY63" s="265"/>
      <c r="DZ63" s="265"/>
      <c r="EA63" s="265"/>
      <c r="EB63" s="265"/>
      <c r="EC63" s="265"/>
      <c r="ED63" s="265"/>
      <c r="EE63" s="265"/>
      <c r="EF63" s="265"/>
      <c r="EG63" s="265"/>
      <c r="EH63" s="265"/>
      <c r="EI63" s="265"/>
      <c r="EJ63" s="265"/>
      <c r="EK63" s="265"/>
      <c r="EL63" s="265"/>
      <c r="EM63" s="265"/>
      <c r="EN63" s="265"/>
      <c r="EO63" s="265"/>
      <c r="EP63" s="265"/>
      <c r="EQ63" s="265"/>
      <c r="ER63" s="265"/>
      <c r="ES63" s="265"/>
      <c r="ET63" s="265"/>
      <c r="EU63" s="265"/>
      <c r="EV63" s="265"/>
      <c r="EW63" s="265"/>
      <c r="EX63" s="265"/>
      <c r="EY63" s="265"/>
      <c r="EZ63" s="265"/>
      <c r="FA63" s="265"/>
      <c r="FB63" s="265"/>
      <c r="FC63" s="265"/>
      <c r="FD63" s="265"/>
      <c r="FE63" s="265"/>
      <c r="FF63" s="265"/>
      <c r="FG63" s="265"/>
      <c r="FH63" s="265"/>
      <c r="FI63" s="265"/>
      <c r="FJ63" s="265"/>
      <c r="FK63" s="265"/>
      <c r="FL63" s="265"/>
      <c r="FM63" s="265"/>
      <c r="FN63" s="265"/>
      <c r="FO63" s="265"/>
      <c r="FP63" s="265"/>
      <c r="FQ63" s="265"/>
      <c r="FR63" s="265"/>
      <c r="FS63" s="265"/>
      <c r="FT63" s="265"/>
      <c r="FU63" s="265"/>
      <c r="FV63" s="265"/>
      <c r="FW63" s="265"/>
      <c r="FX63" s="265"/>
      <c r="FY63" s="265"/>
      <c r="FZ63" s="265"/>
      <c r="GA63" s="265"/>
      <c r="GB63" s="265"/>
      <c r="GC63" s="265"/>
      <c r="GD63" s="265"/>
      <c r="GE63" s="265"/>
      <c r="GF63" s="265"/>
      <c r="GG63" s="265"/>
      <c r="GH63" s="265"/>
      <c r="GI63" s="265"/>
      <c r="GJ63" s="265"/>
      <c r="GK63" s="265"/>
      <c r="GL63" s="265"/>
      <c r="GM63" s="265"/>
      <c r="GN63" s="265"/>
      <c r="GO63" s="265"/>
      <c r="GP63" s="265"/>
      <c r="GQ63" s="265"/>
      <c r="GR63" s="265"/>
      <c r="GS63" s="265"/>
      <c r="GT63" s="265"/>
      <c r="GU63" s="265"/>
      <c r="GV63" s="265"/>
      <c r="GW63" s="265"/>
      <c r="GX63" s="265"/>
      <c r="GY63" s="265"/>
      <c r="GZ63" s="265"/>
      <c r="HA63" s="265"/>
      <c r="HB63" s="265"/>
      <c r="HC63" s="265"/>
      <c r="HD63" s="265"/>
      <c r="HE63" s="265"/>
      <c r="HF63" s="265"/>
      <c r="HG63" s="265"/>
      <c r="HH63" s="265"/>
      <c r="HI63" s="265"/>
      <c r="HJ63" s="265"/>
      <c r="HK63" s="265"/>
      <c r="HL63" s="265"/>
      <c r="HM63" s="265"/>
      <c r="HN63" s="265"/>
      <c r="HO63" s="265"/>
      <c r="HP63" s="265"/>
      <c r="HQ63" s="265"/>
      <c r="HR63" s="265"/>
      <c r="HS63" s="265"/>
      <c r="HT63" s="265"/>
      <c r="HU63" s="265"/>
      <c r="HV63" s="265"/>
      <c r="HW63" s="265"/>
      <c r="HX63" s="265"/>
      <c r="HY63" s="265"/>
      <c r="HZ63" s="265"/>
      <c r="IA63" s="265"/>
      <c r="IB63" s="265"/>
      <c r="IC63" s="265"/>
      <c r="ID63" s="265"/>
      <c r="IE63" s="265"/>
      <c r="IF63" s="265"/>
      <c r="IG63" s="265"/>
      <c r="IH63" s="265"/>
      <c r="II63" s="265"/>
      <c r="IJ63" s="265"/>
      <c r="IK63" s="265"/>
      <c r="IL63" s="265"/>
      <c r="IM63" s="265"/>
      <c r="IN63" s="265"/>
      <c r="IO63" s="265"/>
      <c r="IP63" s="265"/>
      <c r="IQ63" s="265"/>
      <c r="IR63" s="265"/>
      <c r="IS63" s="265"/>
      <c r="IT63" s="265"/>
      <c r="IU63" s="265"/>
      <c r="IV63" s="265"/>
      <c r="IW63" s="265"/>
      <c r="IX63" s="265"/>
      <c r="IY63" s="265"/>
      <c r="IZ63" s="265"/>
      <c r="JA63" s="265"/>
      <c r="JB63" s="265"/>
      <c r="JC63" s="265"/>
      <c r="JD63" s="265"/>
      <c r="JE63" s="265"/>
      <c r="JF63" s="265"/>
      <c r="JG63" s="265"/>
      <c r="JH63" s="265"/>
      <c r="JI63" s="265"/>
      <c r="JJ63" s="265"/>
      <c r="JK63" s="265"/>
      <c r="JL63" s="265"/>
      <c r="JM63" s="265"/>
      <c r="JN63" s="265"/>
      <c r="JO63" s="265"/>
      <c r="JP63" s="265"/>
      <c r="JQ63" s="265"/>
      <c r="JR63" s="265"/>
      <c r="JS63" s="265"/>
      <c r="JT63" s="265"/>
      <c r="JU63" s="265"/>
      <c r="JV63" s="265"/>
      <c r="JW63" s="265"/>
      <c r="JX63" s="265"/>
      <c r="JY63" s="265"/>
      <c r="JZ63" s="265"/>
      <c r="KA63" s="265"/>
      <c r="KB63" s="265"/>
      <c r="KC63" s="265"/>
      <c r="KD63" s="265"/>
      <c r="KE63" s="265"/>
      <c r="KF63" s="265"/>
      <c r="KG63" s="265"/>
      <c r="KH63" s="265"/>
      <c r="KI63" s="265"/>
      <c r="KJ63" s="265"/>
      <c r="KK63" s="265"/>
      <c r="KL63" s="265"/>
      <c r="KM63" s="265"/>
      <c r="KN63" s="265"/>
      <c r="KO63" s="265"/>
      <c r="KP63" s="265"/>
      <c r="KQ63" s="265"/>
      <c r="KR63" s="265"/>
      <c r="KS63" s="265"/>
      <c r="KT63" s="265"/>
      <c r="KU63" s="265"/>
      <c r="KV63" s="265"/>
      <c r="KW63" s="265"/>
      <c r="KX63" s="265"/>
      <c r="KY63" s="265"/>
      <c r="KZ63" s="265"/>
      <c r="LA63" s="265"/>
      <c r="LB63" s="265"/>
      <c r="LC63" s="265"/>
      <c r="LD63" s="265"/>
      <c r="LE63" s="265"/>
      <c r="LF63" s="265"/>
      <c r="LG63" s="265"/>
      <c r="LH63" s="265"/>
      <c r="LI63" s="265"/>
      <c r="LJ63" s="265"/>
      <c r="LK63" s="265"/>
      <c r="LL63" s="265"/>
      <c r="LM63" s="265"/>
      <c r="LN63" s="265"/>
      <c r="LO63" s="265"/>
      <c r="LP63" s="265"/>
      <c r="LQ63" s="265"/>
      <c r="LR63" s="265"/>
      <c r="LS63" s="265"/>
      <c r="LT63" s="265"/>
      <c r="LU63" s="265"/>
      <c r="LV63" s="265"/>
      <c r="LW63" s="265"/>
      <c r="LX63" s="265"/>
      <c r="LY63" s="265"/>
      <c r="LZ63" s="265"/>
      <c r="MA63" s="265"/>
      <c r="MB63" s="265"/>
      <c r="MC63" s="265"/>
      <c r="MD63" s="265"/>
      <c r="ME63" s="265"/>
      <c r="MF63" s="265"/>
      <c r="MG63" s="265"/>
      <c r="MH63" s="265"/>
      <c r="MI63" s="265"/>
      <c r="MJ63" s="265"/>
      <c r="MK63" s="265"/>
      <c r="ML63" s="265"/>
      <c r="MM63" s="265"/>
      <c r="MN63" s="265"/>
      <c r="MO63" s="265"/>
      <c r="MP63" s="265"/>
      <c r="MQ63" s="265"/>
      <c r="MR63" s="265"/>
      <c r="MS63" s="265"/>
      <c r="MT63" s="265"/>
      <c r="MU63" s="265"/>
      <c r="MV63" s="265"/>
      <c r="MW63" s="265"/>
      <c r="MX63" s="265"/>
      <c r="MY63" s="265"/>
      <c r="MZ63" s="265"/>
      <c r="NA63" s="265"/>
      <c r="NB63" s="265"/>
      <c r="NC63" s="265"/>
      <c r="ND63" s="265"/>
      <c r="NE63" s="265"/>
      <c r="NF63" s="265"/>
      <c r="NG63" s="265"/>
      <c r="NH63" s="265"/>
      <c r="NI63" s="265"/>
      <c r="NJ63" s="265"/>
      <c r="NK63" s="265"/>
      <c r="NL63" s="265"/>
      <c r="NM63" s="265"/>
      <c r="NN63" s="265"/>
      <c r="NO63" s="265"/>
      <c r="NP63" s="265"/>
      <c r="NQ63" s="265"/>
      <c r="NR63" s="265"/>
      <c r="NS63" s="265"/>
      <c r="NT63" s="265"/>
      <c r="NU63" s="265"/>
      <c r="NV63" s="265"/>
      <c r="NW63" s="265"/>
      <c r="NX63" s="265"/>
      <c r="NY63" s="265"/>
      <c r="NZ63" s="265"/>
      <c r="OA63" s="265"/>
      <c r="OB63" s="265"/>
      <c r="OC63" s="265"/>
      <c r="OD63" s="265"/>
      <c r="OE63" s="265"/>
      <c r="OF63" s="265"/>
      <c r="OG63" s="265"/>
      <c r="OH63" s="265"/>
      <c r="OI63" s="265"/>
      <c r="OJ63" s="265"/>
      <c r="OK63" s="265"/>
      <c r="OL63" s="265"/>
      <c r="OM63" s="265"/>
      <c r="ON63" s="265"/>
      <c r="OO63" s="265"/>
      <c r="OP63" s="265"/>
      <c r="OQ63" s="265"/>
      <c r="OR63" s="265"/>
      <c r="OS63" s="265"/>
      <c r="OT63" s="265"/>
      <c r="OU63" s="265"/>
      <c r="OV63" s="265"/>
      <c r="OW63" s="265"/>
      <c r="OX63" s="265"/>
      <c r="OY63" s="265"/>
      <c r="OZ63" s="265"/>
      <c r="PA63" s="265"/>
      <c r="PB63" s="265"/>
      <c r="PC63" s="265"/>
      <c r="PD63" s="265"/>
      <c r="PE63" s="265"/>
      <c r="PF63" s="265"/>
      <c r="PG63" s="265"/>
      <c r="PH63" s="265"/>
      <c r="PI63" s="265"/>
      <c r="PJ63" s="265"/>
      <c r="PK63" s="265"/>
      <c r="PL63" s="265"/>
      <c r="PM63" s="265"/>
      <c r="PN63" s="265"/>
      <c r="PO63" s="265"/>
      <c r="PP63" s="265"/>
      <c r="PQ63" s="265"/>
      <c r="PR63" s="265"/>
      <c r="PS63" s="265"/>
      <c r="PT63" s="265"/>
      <c r="PU63" s="265"/>
      <c r="PV63" s="265"/>
      <c r="PW63" s="265"/>
      <c r="PX63" s="265"/>
      <c r="PY63" s="265"/>
      <c r="PZ63" s="265"/>
      <c r="QA63" s="265"/>
      <c r="QB63" s="265"/>
      <c r="QC63" s="265"/>
      <c r="QD63" s="265"/>
      <c r="QE63" s="265"/>
      <c r="QF63" s="265"/>
      <c r="QG63" s="265"/>
      <c r="QH63" s="265"/>
      <c r="QI63" s="265"/>
      <c r="QJ63" s="265"/>
      <c r="QK63" s="265"/>
      <c r="QL63" s="265"/>
      <c r="QM63" s="265"/>
      <c r="QN63" s="265"/>
      <c r="QO63" s="265"/>
      <c r="QP63" s="265"/>
      <c r="QQ63" s="265"/>
      <c r="QR63" s="265"/>
      <c r="QS63" s="265"/>
      <c r="QT63" s="265"/>
      <c r="QU63" s="265"/>
      <c r="QV63" s="265"/>
      <c r="QW63" s="265"/>
      <c r="QX63" s="265"/>
      <c r="QY63" s="265"/>
      <c r="QZ63" s="265"/>
      <c r="RA63" s="265"/>
      <c r="RB63" s="265"/>
      <c r="RC63" s="265"/>
      <c r="RD63" s="265"/>
      <c r="RE63" s="265"/>
      <c r="RF63" s="265"/>
      <c r="RG63" s="265"/>
      <c r="RH63" s="265"/>
      <c r="RI63" s="265"/>
      <c r="RJ63" s="265"/>
      <c r="RK63" s="265"/>
      <c r="RL63" s="265"/>
      <c r="RM63" s="265"/>
      <c r="RN63" s="265"/>
      <c r="RO63" s="265"/>
      <c r="RP63" s="265"/>
      <c r="RQ63" s="265"/>
      <c r="RR63" s="265"/>
      <c r="RS63" s="265"/>
      <c r="RT63" s="265"/>
      <c r="RU63" s="265"/>
      <c r="RV63" s="265"/>
      <c r="RW63" s="265"/>
      <c r="RX63" s="265"/>
      <c r="RY63" s="265"/>
      <c r="RZ63" s="265"/>
      <c r="SA63" s="265"/>
      <c r="SB63" s="265"/>
      <c r="SC63" s="265"/>
      <c r="SD63" s="265"/>
      <c r="SE63" s="265"/>
      <c r="SF63" s="265"/>
      <c r="SG63" s="265"/>
      <c r="SH63" s="265"/>
      <c r="SI63" s="265"/>
      <c r="SJ63" s="265"/>
      <c r="SK63" s="265"/>
      <c r="SL63" s="265"/>
      <c r="SM63" s="265"/>
      <c r="SN63" s="265"/>
      <c r="SO63" s="265"/>
      <c r="SP63" s="265"/>
      <c r="SQ63" s="265"/>
      <c r="SR63" s="265"/>
      <c r="SS63" s="265"/>
      <c r="ST63" s="265"/>
      <c r="SU63" s="265"/>
      <c r="SV63" s="265"/>
      <c r="SW63" s="265"/>
      <c r="SX63" s="265"/>
      <c r="SY63" s="265"/>
      <c r="SZ63" s="265"/>
      <c r="TA63" s="265"/>
      <c r="TB63" s="265"/>
      <c r="TC63" s="265"/>
      <c r="TD63" s="265"/>
      <c r="TE63" s="265"/>
      <c r="TF63" s="265"/>
      <c r="TG63" s="265"/>
      <c r="TH63" s="265"/>
      <c r="TI63" s="265"/>
      <c r="TJ63" s="265"/>
      <c r="TK63" s="265"/>
      <c r="TL63" s="265"/>
      <c r="TM63" s="265"/>
      <c r="TN63" s="265"/>
      <c r="TO63" s="265"/>
      <c r="TP63" s="265"/>
      <c r="TQ63" s="265"/>
      <c r="TR63" s="265"/>
      <c r="TS63" s="265"/>
      <c r="TT63" s="265"/>
      <c r="TU63" s="265"/>
      <c r="TV63" s="265"/>
      <c r="TW63" s="265"/>
      <c r="TX63" s="265"/>
      <c r="TY63" s="265"/>
      <c r="TZ63" s="265"/>
      <c r="UA63" s="265"/>
      <c r="UB63" s="265"/>
      <c r="UC63" s="265"/>
      <c r="UD63" s="265"/>
      <c r="UE63" s="265"/>
      <c r="UF63" s="265"/>
      <c r="UG63" s="265"/>
      <c r="UH63" s="265"/>
      <c r="UI63" s="265"/>
      <c r="UJ63" s="265"/>
      <c r="UK63" s="265"/>
      <c r="UL63" s="265"/>
      <c r="UM63" s="265"/>
      <c r="UN63" s="265"/>
      <c r="UO63" s="265"/>
      <c r="UP63" s="265"/>
      <c r="UQ63" s="265"/>
      <c r="UR63" s="265"/>
      <c r="US63" s="265"/>
      <c r="UT63" s="265"/>
      <c r="UU63" s="265"/>
      <c r="UV63" s="265"/>
      <c r="UW63" s="265"/>
      <c r="UX63" s="265"/>
      <c r="UY63" s="265"/>
      <c r="UZ63" s="265"/>
      <c r="VA63" s="265"/>
      <c r="VB63" s="265"/>
      <c r="VC63" s="265"/>
      <c r="VD63" s="265"/>
      <c r="VE63" s="265"/>
      <c r="VF63" s="265"/>
      <c r="VG63" s="265"/>
      <c r="VH63" s="265"/>
      <c r="VI63" s="265"/>
      <c r="VJ63" s="265"/>
      <c r="VK63" s="265"/>
      <c r="VL63" s="265"/>
      <c r="VM63" s="265"/>
      <c r="VN63" s="265"/>
      <c r="VO63" s="265"/>
      <c r="VP63" s="265"/>
      <c r="VQ63" s="265"/>
      <c r="VR63" s="265"/>
      <c r="VS63" s="265"/>
      <c r="VT63" s="265"/>
      <c r="VU63" s="265"/>
      <c r="VV63" s="265"/>
      <c r="VW63" s="265"/>
      <c r="VX63" s="265"/>
      <c r="VY63" s="265"/>
      <c r="VZ63" s="265"/>
      <c r="WA63" s="265"/>
      <c r="WB63" s="265"/>
      <c r="WC63" s="265"/>
      <c r="WD63" s="265"/>
      <c r="WE63" s="265"/>
      <c r="WF63" s="265"/>
      <c r="WG63" s="265"/>
      <c r="WH63" s="265"/>
      <c r="WI63" s="265"/>
      <c r="WJ63" s="265"/>
      <c r="WK63" s="265"/>
      <c r="WL63" s="265"/>
      <c r="WM63" s="265"/>
      <c r="WN63" s="265"/>
      <c r="WO63" s="265"/>
      <c r="WP63" s="265"/>
      <c r="WQ63" s="265"/>
      <c r="WR63" s="265"/>
      <c r="WS63" s="265"/>
      <c r="WT63" s="265"/>
      <c r="WU63" s="265"/>
      <c r="WV63" s="265"/>
      <c r="WW63" s="265"/>
      <c r="WX63" s="265"/>
      <c r="WY63" s="265"/>
      <c r="WZ63" s="265"/>
      <c r="XA63" s="265"/>
      <c r="XB63" s="265"/>
      <c r="XC63" s="265"/>
      <c r="XD63" s="265"/>
      <c r="XE63" s="265"/>
      <c r="XF63" s="265"/>
      <c r="XG63" s="265"/>
      <c r="XH63" s="265"/>
      <c r="XI63" s="265"/>
      <c r="XJ63" s="265"/>
      <c r="XK63" s="265"/>
      <c r="XL63" s="265"/>
      <c r="XM63" s="265"/>
      <c r="XN63" s="265"/>
      <c r="XO63" s="265"/>
      <c r="XP63" s="265"/>
      <c r="XQ63" s="265"/>
      <c r="XR63" s="265"/>
      <c r="XS63" s="265"/>
      <c r="XT63" s="265"/>
      <c r="XU63" s="265"/>
      <c r="XV63" s="265"/>
      <c r="XW63" s="265"/>
      <c r="XX63" s="265"/>
      <c r="XY63" s="265"/>
      <c r="XZ63" s="265"/>
      <c r="YA63" s="265"/>
      <c r="YB63" s="265"/>
      <c r="YC63" s="265"/>
      <c r="YD63" s="265"/>
      <c r="YE63" s="265"/>
      <c r="YF63" s="265"/>
      <c r="YG63" s="265"/>
      <c r="YH63" s="265"/>
      <c r="YI63" s="265"/>
      <c r="YJ63" s="265"/>
      <c r="YK63" s="265"/>
      <c r="YL63" s="265"/>
      <c r="YM63" s="265"/>
      <c r="YN63" s="265"/>
      <c r="YO63" s="265"/>
      <c r="YP63" s="265"/>
      <c r="YQ63" s="265"/>
      <c r="YR63" s="265"/>
      <c r="YS63" s="265"/>
      <c r="YT63" s="265"/>
      <c r="YU63" s="265"/>
      <c r="YV63" s="265"/>
      <c r="YW63" s="265"/>
      <c r="YX63" s="265"/>
      <c r="YY63" s="265"/>
      <c r="YZ63" s="265"/>
      <c r="ZA63" s="265"/>
      <c r="ZB63" s="265"/>
      <c r="ZC63" s="265"/>
      <c r="ZD63" s="265"/>
      <c r="ZE63" s="265"/>
      <c r="ZF63" s="265"/>
      <c r="ZG63" s="265"/>
      <c r="ZH63" s="265"/>
      <c r="ZI63" s="265"/>
      <c r="ZJ63" s="265"/>
      <c r="ZK63" s="265"/>
      <c r="ZL63" s="265"/>
      <c r="ZM63" s="265"/>
      <c r="ZN63" s="265"/>
      <c r="ZO63" s="265"/>
      <c r="ZP63" s="265"/>
      <c r="ZQ63" s="265"/>
      <c r="ZR63" s="265"/>
      <c r="ZS63" s="265"/>
      <c r="ZT63" s="265"/>
      <c r="ZU63" s="265"/>
      <c r="ZV63" s="265"/>
      <c r="ZW63" s="265"/>
      <c r="ZX63" s="265"/>
      <c r="ZY63" s="265"/>
      <c r="ZZ63" s="265"/>
      <c r="AAA63" s="265"/>
      <c r="AAB63" s="265"/>
      <c r="AAC63" s="265"/>
      <c r="AAD63" s="265"/>
      <c r="AAE63" s="265"/>
      <c r="AAF63" s="265"/>
      <c r="AAG63" s="265"/>
      <c r="AAH63" s="265"/>
      <c r="AAI63" s="265"/>
      <c r="AAJ63" s="265"/>
      <c r="AAK63" s="265"/>
      <c r="AAL63" s="265"/>
      <c r="AAM63" s="265"/>
      <c r="AAN63" s="265"/>
      <c r="AAO63" s="265"/>
      <c r="AAP63" s="265"/>
      <c r="AAQ63" s="265"/>
      <c r="AAR63" s="265"/>
      <c r="AAS63" s="265"/>
      <c r="AAT63" s="265"/>
      <c r="AAU63" s="265"/>
      <c r="AAV63" s="265"/>
      <c r="AAW63" s="265"/>
      <c r="AAX63" s="265"/>
      <c r="AAY63" s="265"/>
      <c r="AAZ63" s="265"/>
      <c r="ABA63" s="265"/>
      <c r="ABB63" s="265"/>
      <c r="ABC63" s="265"/>
      <c r="ABD63" s="265"/>
      <c r="ABE63" s="265"/>
      <c r="ABF63" s="265"/>
      <c r="ABG63" s="265"/>
      <c r="ABH63" s="265"/>
      <c r="ABI63" s="265"/>
      <c r="ABJ63" s="265"/>
      <c r="ABK63" s="265"/>
      <c r="ABL63" s="265"/>
      <c r="ABM63" s="265"/>
      <c r="ABN63" s="265"/>
      <c r="ABO63" s="265"/>
      <c r="ABP63" s="265"/>
      <c r="ABQ63" s="265"/>
      <c r="ABR63" s="265"/>
      <c r="ABS63" s="265"/>
      <c r="ABT63" s="265"/>
      <c r="ABU63" s="265"/>
      <c r="ABV63" s="265"/>
      <c r="ABW63" s="265"/>
      <c r="ABX63" s="265"/>
      <c r="ABY63" s="265"/>
      <c r="ABZ63" s="265"/>
      <c r="ACA63" s="265"/>
      <c r="ACB63" s="265"/>
      <c r="ACC63" s="265"/>
      <c r="ACD63" s="265"/>
      <c r="ACE63" s="265"/>
      <c r="ACF63" s="265"/>
      <c r="ACG63" s="265"/>
      <c r="ACH63" s="265"/>
      <c r="ACI63" s="265"/>
      <c r="ACJ63" s="265"/>
      <c r="ACK63" s="265"/>
      <c r="ACL63" s="265"/>
      <c r="ACM63" s="265"/>
      <c r="ACN63" s="265"/>
      <c r="ACO63" s="265"/>
      <c r="ACP63" s="265"/>
      <c r="ACQ63" s="265"/>
      <c r="ACR63" s="265"/>
      <c r="ACS63" s="265"/>
      <c r="ACT63" s="265"/>
      <c r="ACU63" s="265"/>
      <c r="ACV63" s="265"/>
      <c r="ACW63" s="265"/>
      <c r="ACX63" s="265"/>
      <c r="ACY63" s="265"/>
      <c r="ACZ63" s="265"/>
      <c r="ADA63" s="265"/>
      <c r="ADB63" s="265"/>
      <c r="ADC63" s="265"/>
      <c r="ADD63" s="265"/>
      <c r="ADE63" s="265"/>
      <c r="ADF63" s="265"/>
      <c r="ADG63" s="265"/>
      <c r="ADH63" s="265"/>
      <c r="ADI63" s="265"/>
      <c r="ADJ63" s="265"/>
      <c r="ADK63" s="265"/>
      <c r="ADL63" s="265"/>
      <c r="ADM63" s="265"/>
      <c r="ADN63" s="265"/>
      <c r="ADO63" s="265"/>
      <c r="ADP63" s="265"/>
      <c r="ADQ63" s="265"/>
      <c r="ADR63" s="265"/>
      <c r="ADS63" s="265"/>
      <c r="ADT63" s="265"/>
      <c r="ADU63" s="265"/>
      <c r="ADV63" s="265"/>
      <c r="ADW63" s="265"/>
      <c r="ADX63" s="265"/>
      <c r="ADY63" s="265"/>
      <c r="ADZ63" s="265"/>
      <c r="AEA63" s="265"/>
      <c r="AEB63" s="265"/>
      <c r="AEC63" s="265"/>
      <c r="AED63" s="265"/>
      <c r="AEE63" s="265"/>
      <c r="AEF63" s="265"/>
      <c r="AEG63" s="265"/>
      <c r="AEH63" s="265"/>
      <c r="AEI63" s="265"/>
      <c r="AEJ63" s="265"/>
      <c r="AEK63" s="265"/>
      <c r="AEL63" s="265"/>
      <c r="AEM63" s="265"/>
      <c r="AEN63" s="265"/>
      <c r="AEO63" s="265"/>
      <c r="AEP63" s="265"/>
      <c r="AEQ63" s="265"/>
      <c r="AER63" s="265"/>
      <c r="AES63" s="265"/>
      <c r="AET63" s="265"/>
      <c r="AEU63" s="265"/>
      <c r="AEV63" s="265"/>
      <c r="AEW63" s="265"/>
      <c r="AEX63" s="265"/>
      <c r="AEY63" s="265"/>
      <c r="AEZ63" s="265"/>
      <c r="AFA63" s="265"/>
      <c r="AFB63" s="265"/>
      <c r="AFC63" s="265"/>
      <c r="AFD63" s="265"/>
      <c r="AFE63" s="265"/>
      <c r="AFF63" s="265"/>
      <c r="AFG63" s="265"/>
      <c r="AFH63" s="265"/>
      <c r="AFI63" s="265"/>
      <c r="AFJ63" s="265"/>
      <c r="AFK63" s="265"/>
      <c r="AFL63" s="265"/>
      <c r="AFM63" s="265"/>
      <c r="AFN63" s="265"/>
      <c r="AFO63" s="265"/>
      <c r="AFP63" s="265"/>
      <c r="AFQ63" s="265"/>
      <c r="AFR63" s="265"/>
      <c r="AFS63" s="265"/>
      <c r="AFT63" s="265"/>
      <c r="AFU63" s="265"/>
      <c r="AFV63" s="265"/>
      <c r="AFW63" s="265"/>
      <c r="AFX63" s="265"/>
      <c r="AFY63" s="265"/>
      <c r="AFZ63" s="265"/>
      <c r="AGA63" s="265"/>
      <c r="AGB63" s="265"/>
      <c r="AGC63" s="265"/>
      <c r="AGD63" s="265"/>
      <c r="AGE63" s="265"/>
      <c r="AGF63" s="265"/>
      <c r="AGG63" s="265"/>
      <c r="AGH63" s="265"/>
      <c r="AGI63" s="265"/>
      <c r="AGJ63" s="265"/>
      <c r="AGK63" s="265"/>
      <c r="AGL63" s="265"/>
      <c r="AGM63" s="265"/>
      <c r="AGN63" s="265"/>
      <c r="AGO63" s="265"/>
      <c r="AGP63" s="265"/>
      <c r="AGQ63" s="265"/>
      <c r="AGR63" s="265"/>
      <c r="AGS63" s="265"/>
      <c r="AGT63" s="265"/>
      <c r="AGU63" s="265"/>
      <c r="AGV63" s="265"/>
      <c r="AGW63" s="265"/>
      <c r="AGX63" s="265"/>
      <c r="AGY63" s="265"/>
      <c r="AGZ63" s="265"/>
      <c r="AHA63" s="265"/>
      <c r="AHB63" s="265"/>
      <c r="AHC63" s="265"/>
      <c r="AHD63" s="265"/>
      <c r="AHE63" s="265"/>
      <c r="AHF63" s="265"/>
      <c r="AHG63" s="265"/>
      <c r="AHH63" s="265"/>
      <c r="AHI63" s="265"/>
      <c r="AHJ63" s="265"/>
      <c r="AHK63" s="265"/>
      <c r="AHL63" s="265"/>
      <c r="AHM63" s="265"/>
      <c r="AHN63" s="265"/>
      <c r="AHO63" s="265"/>
      <c r="AHP63" s="265"/>
      <c r="AHQ63" s="265"/>
      <c r="AHR63" s="265"/>
      <c r="AHS63" s="265"/>
      <c r="AHT63" s="265"/>
      <c r="AHU63" s="265"/>
      <c r="AHV63" s="265"/>
      <c r="AHW63" s="265"/>
      <c r="AHX63" s="265"/>
      <c r="AHY63" s="265"/>
      <c r="AHZ63" s="265"/>
      <c r="AIA63" s="265"/>
      <c r="AIB63" s="265"/>
      <c r="AIC63" s="265"/>
      <c r="AID63" s="265"/>
      <c r="AIE63" s="265"/>
      <c r="AIF63" s="265"/>
      <c r="AIG63" s="265"/>
      <c r="AIH63" s="265"/>
      <c r="AII63" s="265"/>
      <c r="AIJ63" s="265"/>
      <c r="AIK63" s="265"/>
      <c r="AIL63" s="265"/>
      <c r="AIM63" s="265"/>
      <c r="AIN63" s="265"/>
      <c r="AIO63" s="265"/>
      <c r="AIP63" s="265"/>
      <c r="AIQ63" s="265"/>
      <c r="AIR63" s="265"/>
      <c r="AIS63" s="265"/>
      <c r="AIT63" s="265"/>
      <c r="AIU63" s="265"/>
      <c r="AIV63" s="265"/>
      <c r="AIW63" s="265"/>
      <c r="AIX63" s="265"/>
      <c r="AIY63" s="265"/>
      <c r="AIZ63" s="265"/>
      <c r="AJA63" s="265"/>
      <c r="AJB63" s="265"/>
      <c r="AJC63" s="265"/>
      <c r="AJD63" s="265"/>
      <c r="AJE63" s="265"/>
      <c r="AJF63" s="265"/>
      <c r="AJG63" s="265"/>
      <c r="AJH63" s="265"/>
      <c r="AJI63" s="265"/>
      <c r="AJJ63" s="265"/>
      <c r="AJK63" s="265"/>
      <c r="AJL63" s="265"/>
      <c r="AJM63" s="265"/>
      <c r="AJN63" s="265"/>
      <c r="AJO63" s="265"/>
      <c r="AJP63" s="265"/>
      <c r="AJQ63" s="265"/>
      <c r="AJR63" s="265"/>
      <c r="AJS63" s="265"/>
      <c r="AJT63" s="265"/>
      <c r="AJU63" s="265"/>
      <c r="AJV63" s="265"/>
      <c r="AJW63" s="265"/>
      <c r="AJX63" s="265"/>
      <c r="AJY63" s="265"/>
      <c r="AJZ63" s="265"/>
      <c r="AKA63" s="265"/>
      <c r="AKB63" s="265"/>
      <c r="AKC63" s="265"/>
      <c r="AKD63" s="265"/>
      <c r="AKE63" s="265"/>
      <c r="AKF63" s="265"/>
      <c r="AKG63" s="265"/>
      <c r="AKH63" s="265"/>
      <c r="AKI63" s="265"/>
      <c r="AKJ63" s="265"/>
      <c r="AKK63" s="265"/>
      <c r="AKL63" s="265"/>
      <c r="AKM63" s="265"/>
      <c r="AKN63" s="265"/>
      <c r="AKO63" s="265"/>
      <c r="AKP63" s="265"/>
      <c r="AKQ63" s="265"/>
      <c r="AKR63" s="265"/>
      <c r="AKS63" s="265"/>
      <c r="AKT63" s="265"/>
      <c r="AKU63" s="265"/>
      <c r="AKV63" s="265"/>
      <c r="AKW63" s="265"/>
      <c r="AKX63" s="265"/>
      <c r="AKY63" s="265"/>
      <c r="AKZ63" s="265"/>
      <c r="ALA63" s="265"/>
      <c r="ALB63" s="265"/>
      <c r="ALC63" s="265"/>
      <c r="ALD63" s="265"/>
      <c r="ALE63" s="265"/>
      <c r="ALF63" s="265"/>
      <c r="ALG63" s="265"/>
      <c r="ALH63" s="265"/>
      <c r="ALI63" s="265"/>
      <c r="ALJ63" s="265"/>
      <c r="ALK63" s="265"/>
      <c r="ALL63" s="265"/>
      <c r="ALM63" s="265"/>
      <c r="ALN63" s="265"/>
      <c r="ALO63" s="265"/>
      <c r="ALP63" s="265"/>
      <c r="ALQ63" s="265"/>
      <c r="ALR63" s="265"/>
      <c r="ALS63" s="265"/>
      <c r="ALT63" s="265"/>
      <c r="ALU63" s="265"/>
      <c r="ALV63" s="265"/>
      <c r="ALW63" s="265"/>
      <c r="ALX63" s="265"/>
      <c r="ALY63" s="265"/>
      <c r="ALZ63" s="265"/>
      <c r="AMA63" s="265"/>
      <c r="AMB63" s="265"/>
      <c r="AMC63" s="265"/>
      <c r="AMD63" s="265"/>
      <c r="AME63" s="265"/>
      <c r="AMF63" s="265"/>
      <c r="AMG63" s="265"/>
      <c r="AMH63" s="265"/>
      <c r="AMI63" s="265"/>
      <c r="AMJ63" s="265"/>
      <c r="AMK63" s="265"/>
      <c r="AML63" s="265"/>
      <c r="AMM63" s="265"/>
      <c r="AMN63" s="265"/>
      <c r="AMO63" s="265"/>
      <c r="AMP63" s="265"/>
      <c r="AMQ63" s="265"/>
      <c r="AMR63" s="265"/>
      <c r="AMS63" s="265"/>
      <c r="AMT63" s="265"/>
      <c r="AMU63" s="265"/>
      <c r="AMV63" s="265"/>
      <c r="AMW63" s="265"/>
      <c r="AMX63" s="265"/>
      <c r="AMY63" s="265"/>
      <c r="AMZ63" s="265"/>
      <c r="ANA63" s="265"/>
      <c r="ANB63" s="265"/>
      <c r="ANC63" s="265"/>
      <c r="AND63" s="265"/>
      <c r="ANE63" s="265"/>
      <c r="ANF63" s="265"/>
      <c r="ANG63" s="265"/>
      <c r="ANH63" s="265"/>
      <c r="ANI63" s="265"/>
      <c r="ANJ63" s="265"/>
      <c r="ANK63" s="265"/>
      <c r="ANL63" s="265"/>
      <c r="ANM63" s="265"/>
      <c r="ANN63" s="265"/>
      <c r="ANO63" s="265"/>
      <c r="ANP63" s="265"/>
      <c r="ANQ63" s="265"/>
      <c r="ANR63" s="265"/>
      <c r="ANS63" s="265"/>
      <c r="ANT63" s="265"/>
      <c r="ANU63" s="265"/>
      <c r="ANV63" s="265"/>
      <c r="ANW63" s="265"/>
      <c r="ANX63" s="265"/>
      <c r="ANY63" s="265"/>
      <c r="ANZ63" s="265"/>
      <c r="AOA63" s="265"/>
      <c r="AOB63" s="265"/>
      <c r="AOC63" s="265"/>
      <c r="AOD63" s="265"/>
      <c r="AOE63" s="265"/>
      <c r="AOF63" s="265"/>
      <c r="AOG63" s="265"/>
      <c r="AOH63" s="265"/>
      <c r="AOI63" s="265"/>
      <c r="AOJ63" s="265"/>
      <c r="AOK63" s="265"/>
      <c r="AOL63" s="265"/>
      <c r="AOM63" s="265"/>
      <c r="AON63" s="265"/>
      <c r="AOO63" s="265"/>
      <c r="AOP63" s="265"/>
      <c r="AOQ63" s="265"/>
      <c r="AOR63" s="265"/>
      <c r="AOS63" s="265"/>
      <c r="AOT63" s="265"/>
      <c r="AOU63" s="265"/>
      <c r="AOV63" s="265"/>
      <c r="AOW63" s="265"/>
      <c r="AOX63" s="265"/>
      <c r="AOY63" s="265"/>
      <c r="AOZ63" s="265"/>
      <c r="APA63" s="265"/>
      <c r="APB63" s="265"/>
      <c r="APC63" s="265"/>
      <c r="APD63" s="265"/>
      <c r="APE63" s="265"/>
      <c r="APF63" s="265"/>
      <c r="APG63" s="265"/>
      <c r="APH63" s="265"/>
      <c r="API63" s="265"/>
      <c r="APJ63" s="265"/>
      <c r="APK63" s="265"/>
      <c r="APL63" s="265"/>
      <c r="APM63" s="265"/>
      <c r="APN63" s="265"/>
      <c r="APO63" s="265"/>
      <c r="APP63" s="265"/>
      <c r="APQ63" s="265"/>
      <c r="APR63" s="265"/>
      <c r="APS63" s="265"/>
      <c r="APT63" s="265"/>
      <c r="APU63" s="265"/>
      <c r="APV63" s="265"/>
      <c r="APW63" s="265"/>
      <c r="APX63" s="265"/>
      <c r="APY63" s="265"/>
      <c r="APZ63" s="265"/>
      <c r="AQA63" s="265"/>
      <c r="AQB63" s="265"/>
      <c r="AQC63" s="265"/>
      <c r="AQD63" s="265"/>
      <c r="AQE63" s="265"/>
      <c r="AQF63" s="265"/>
      <c r="AQG63" s="265"/>
      <c r="AQH63" s="265"/>
      <c r="AQI63" s="265"/>
      <c r="AQJ63" s="265"/>
      <c r="AQK63" s="265"/>
      <c r="AQL63" s="265"/>
      <c r="AQM63" s="265"/>
      <c r="AQN63" s="265"/>
      <c r="AQO63" s="265"/>
      <c r="AQP63" s="265"/>
      <c r="AQQ63" s="265"/>
      <c r="AQR63" s="265"/>
      <c r="AQS63" s="265"/>
      <c r="AQT63" s="265"/>
      <c r="AQU63" s="265"/>
      <c r="AQV63" s="265"/>
      <c r="AQW63" s="265"/>
      <c r="AQX63" s="265"/>
      <c r="AQY63" s="265"/>
      <c r="AQZ63" s="265"/>
      <c r="ARA63" s="265"/>
      <c r="ARB63" s="265"/>
      <c r="ARC63" s="265"/>
      <c r="ARD63" s="265"/>
      <c r="ARE63" s="265"/>
      <c r="ARF63" s="265"/>
      <c r="ARG63" s="265"/>
      <c r="ARH63" s="265"/>
      <c r="ARI63" s="265"/>
      <c r="ARJ63" s="265"/>
      <c r="ARK63" s="265"/>
      <c r="ARL63" s="265"/>
      <c r="ARM63" s="265"/>
      <c r="ARN63" s="265"/>
      <c r="ARO63" s="265"/>
      <c r="ARP63" s="265"/>
      <c r="ARQ63" s="265"/>
      <c r="ARR63" s="265"/>
      <c r="ARS63" s="265"/>
      <c r="ART63" s="265"/>
      <c r="ARU63" s="265"/>
      <c r="ARV63" s="265"/>
      <c r="ARW63" s="265"/>
      <c r="ARX63" s="265"/>
      <c r="ARY63" s="265"/>
      <c r="ARZ63" s="265"/>
      <c r="ASA63" s="265"/>
      <c r="ASB63" s="265"/>
      <c r="ASC63" s="265"/>
      <c r="ASD63" s="265"/>
      <c r="ASE63" s="265"/>
      <c r="ASF63" s="265"/>
      <c r="ASG63" s="265"/>
      <c r="ASH63" s="265"/>
      <c r="ASI63" s="265"/>
      <c r="ASJ63" s="265"/>
      <c r="ASK63" s="265"/>
      <c r="ASL63" s="265"/>
      <c r="ASM63" s="265"/>
      <c r="ASN63" s="265"/>
      <c r="ASO63" s="265"/>
      <c r="ASP63" s="265"/>
      <c r="ASQ63" s="265"/>
      <c r="ASR63" s="265"/>
      <c r="ASS63" s="265"/>
      <c r="AST63" s="265"/>
      <c r="ASU63" s="265"/>
      <c r="ASV63" s="265"/>
      <c r="ASW63" s="265"/>
      <c r="ASX63" s="265"/>
      <c r="ASY63" s="265"/>
      <c r="ASZ63" s="265"/>
      <c r="ATA63" s="265"/>
      <c r="ATB63" s="265"/>
      <c r="ATC63" s="265"/>
      <c r="ATD63" s="265"/>
      <c r="ATE63" s="265"/>
      <c r="ATF63" s="265"/>
      <c r="ATG63" s="265"/>
      <c r="ATH63" s="265"/>
      <c r="ATI63" s="265"/>
      <c r="ATJ63" s="265"/>
      <c r="ATK63" s="265"/>
      <c r="ATL63" s="265"/>
      <c r="ATM63" s="265"/>
      <c r="ATN63" s="265"/>
      <c r="ATO63" s="265"/>
      <c r="ATP63" s="265"/>
      <c r="ATQ63" s="265"/>
      <c r="ATR63" s="265"/>
      <c r="ATS63" s="265"/>
      <c r="ATT63" s="265"/>
      <c r="ATU63" s="265"/>
      <c r="ATV63" s="265"/>
      <c r="ATW63" s="265"/>
      <c r="ATX63" s="265"/>
      <c r="ATY63" s="265"/>
      <c r="ATZ63" s="265"/>
      <c r="AUA63" s="265"/>
      <c r="AUB63" s="265"/>
      <c r="AUC63" s="265"/>
      <c r="AUD63" s="265"/>
      <c r="AUE63" s="265"/>
      <c r="AUF63" s="265"/>
      <c r="AUG63" s="265"/>
      <c r="AUH63" s="265"/>
      <c r="AUI63" s="265"/>
      <c r="AUJ63" s="265"/>
      <c r="AUK63" s="265"/>
      <c r="AUL63" s="265"/>
      <c r="AUM63" s="265"/>
      <c r="AUN63" s="265"/>
      <c r="AUO63" s="265"/>
      <c r="AUP63" s="265"/>
      <c r="AUQ63" s="265"/>
      <c r="AUR63" s="265"/>
      <c r="AUS63" s="265"/>
      <c r="AUT63" s="265"/>
      <c r="AUU63" s="265"/>
      <c r="AUV63" s="265"/>
      <c r="AUW63" s="265"/>
      <c r="AUX63" s="265"/>
      <c r="AUY63" s="265"/>
      <c r="AUZ63" s="265"/>
      <c r="AVA63" s="265"/>
      <c r="AVB63" s="265"/>
      <c r="AVC63" s="265"/>
      <c r="AVD63" s="265"/>
      <c r="AVE63" s="265"/>
      <c r="AVF63" s="265"/>
      <c r="AVG63" s="265"/>
      <c r="AVH63" s="265"/>
      <c r="AVI63" s="265"/>
      <c r="AVJ63" s="265"/>
      <c r="AVK63" s="265"/>
      <c r="AVL63" s="265"/>
      <c r="AVM63" s="265"/>
      <c r="AVN63" s="265"/>
      <c r="AVO63" s="265"/>
      <c r="AVP63" s="265"/>
      <c r="AVQ63" s="265"/>
      <c r="AVR63" s="265"/>
      <c r="AVS63" s="265"/>
      <c r="AVT63" s="265"/>
      <c r="AVU63" s="265"/>
      <c r="AVV63" s="265"/>
      <c r="AVW63" s="265"/>
      <c r="AVX63" s="265"/>
      <c r="AVY63" s="265"/>
      <c r="AVZ63" s="265"/>
      <c r="AWA63" s="265"/>
      <c r="AWB63" s="265"/>
      <c r="AWC63" s="265"/>
      <c r="AWD63" s="265"/>
      <c r="AWE63" s="265"/>
      <c r="AWF63" s="265"/>
      <c r="AWG63" s="265"/>
      <c r="AWH63" s="265"/>
      <c r="AWI63" s="265"/>
      <c r="AWJ63" s="265"/>
      <c r="AWK63" s="265"/>
      <c r="AWL63" s="265"/>
      <c r="AWM63" s="265"/>
      <c r="AWN63" s="265"/>
      <c r="AWO63" s="265"/>
      <c r="AWP63" s="265"/>
      <c r="AWQ63" s="265"/>
      <c r="AWR63" s="265"/>
      <c r="AWS63" s="265"/>
      <c r="AWT63" s="265"/>
      <c r="AWU63" s="265"/>
      <c r="AWV63" s="265"/>
      <c r="AWW63" s="265"/>
      <c r="AWX63" s="265"/>
      <c r="AWY63" s="265"/>
      <c r="AWZ63" s="265"/>
      <c r="AXA63" s="265"/>
      <c r="AXB63" s="265"/>
      <c r="AXC63" s="265"/>
      <c r="AXD63" s="265"/>
      <c r="AXE63" s="265"/>
      <c r="AXF63" s="265"/>
      <c r="AXG63" s="265"/>
      <c r="AXH63" s="265"/>
      <c r="AXI63" s="265"/>
      <c r="AXJ63" s="265"/>
      <c r="AXK63" s="265"/>
      <c r="AXL63" s="265"/>
      <c r="AXM63" s="265"/>
      <c r="AXN63" s="265"/>
      <c r="AXO63" s="265"/>
      <c r="AXP63" s="265"/>
      <c r="AXQ63" s="265"/>
      <c r="AXR63" s="265"/>
      <c r="AXS63" s="265"/>
      <c r="AXT63" s="265"/>
      <c r="AXU63" s="265"/>
      <c r="AXV63" s="265"/>
      <c r="AXW63" s="265"/>
      <c r="AXX63" s="265"/>
      <c r="AXY63" s="265"/>
      <c r="AXZ63" s="265"/>
      <c r="AYA63" s="265"/>
      <c r="AYB63" s="265"/>
      <c r="AYC63" s="265"/>
      <c r="AYD63" s="265"/>
      <c r="AYE63" s="265"/>
      <c r="AYF63" s="265"/>
      <c r="AYG63" s="265"/>
      <c r="AYH63" s="265"/>
      <c r="AYI63" s="265"/>
      <c r="AYJ63" s="265"/>
      <c r="AYK63" s="265"/>
      <c r="AYL63" s="265"/>
      <c r="AYM63" s="265"/>
      <c r="AYN63" s="265"/>
      <c r="AYO63" s="265"/>
      <c r="AYP63" s="265"/>
      <c r="AYQ63" s="265"/>
      <c r="AYR63" s="265"/>
      <c r="AYS63" s="265"/>
      <c r="AYT63" s="265"/>
      <c r="AYU63" s="265"/>
      <c r="AYV63" s="265"/>
      <c r="AYW63" s="265"/>
      <c r="AYX63" s="265"/>
      <c r="AYY63" s="265"/>
      <c r="AYZ63" s="265"/>
      <c r="AZA63" s="265"/>
      <c r="AZB63" s="265"/>
      <c r="AZC63" s="265"/>
      <c r="AZD63" s="265"/>
      <c r="AZE63" s="265"/>
      <c r="AZF63" s="265"/>
      <c r="AZG63" s="265"/>
      <c r="AZH63" s="265"/>
      <c r="AZI63" s="265"/>
      <c r="AZJ63" s="265"/>
      <c r="AZK63" s="265"/>
      <c r="AZL63" s="265"/>
      <c r="AZM63" s="265"/>
      <c r="AZN63" s="265"/>
      <c r="AZO63" s="265"/>
      <c r="AZP63" s="265"/>
      <c r="AZQ63" s="265"/>
      <c r="AZR63" s="265"/>
      <c r="AZS63" s="265"/>
      <c r="AZT63" s="265"/>
      <c r="AZU63" s="265"/>
      <c r="AZV63" s="265"/>
      <c r="AZW63" s="265"/>
      <c r="AZX63" s="265"/>
      <c r="AZY63" s="265"/>
      <c r="AZZ63" s="265"/>
      <c r="BAA63" s="265"/>
      <c r="BAB63" s="265"/>
      <c r="BAC63" s="265"/>
      <c r="BAD63" s="265"/>
      <c r="BAE63" s="265"/>
      <c r="BAF63" s="265"/>
      <c r="BAG63" s="265"/>
      <c r="BAH63" s="265"/>
      <c r="BAI63" s="265"/>
      <c r="BAJ63" s="265"/>
      <c r="BAK63" s="265"/>
      <c r="BAL63" s="265"/>
      <c r="BAM63" s="265"/>
      <c r="BAN63" s="265"/>
      <c r="BAO63" s="265"/>
      <c r="BAP63" s="265"/>
      <c r="BAQ63" s="265"/>
      <c r="BAR63" s="265"/>
      <c r="BAS63" s="265"/>
      <c r="BAT63" s="265"/>
      <c r="BAU63" s="265"/>
      <c r="BAV63" s="265"/>
      <c r="BAW63" s="265"/>
      <c r="BAX63" s="265"/>
      <c r="BAY63" s="265"/>
      <c r="BAZ63" s="265"/>
      <c r="BBA63" s="265"/>
      <c r="BBB63" s="265"/>
      <c r="BBC63" s="265"/>
      <c r="BBD63" s="265"/>
      <c r="BBE63" s="265"/>
      <c r="BBF63" s="265"/>
      <c r="BBG63" s="265"/>
      <c r="BBH63" s="265"/>
      <c r="BBI63" s="265"/>
      <c r="BBJ63" s="265"/>
      <c r="BBK63" s="265"/>
      <c r="BBL63" s="265"/>
      <c r="BBM63" s="265"/>
      <c r="BBN63" s="265"/>
      <c r="BBO63" s="265"/>
      <c r="BBP63" s="265"/>
      <c r="BBQ63" s="265"/>
      <c r="BBR63" s="265"/>
      <c r="BBS63" s="265"/>
      <c r="BBT63" s="265"/>
      <c r="BBU63" s="265"/>
      <c r="BBV63" s="265"/>
      <c r="BBW63" s="265"/>
      <c r="BBX63" s="265"/>
      <c r="BBY63" s="265"/>
      <c r="BBZ63" s="265"/>
      <c r="BCA63" s="265"/>
      <c r="BCB63" s="265"/>
      <c r="BCC63" s="265"/>
      <c r="BCD63" s="265"/>
      <c r="BCE63" s="265"/>
      <c r="BCF63" s="265"/>
      <c r="BCG63" s="265"/>
      <c r="BCH63" s="265"/>
      <c r="BCI63" s="265"/>
      <c r="BCJ63" s="265"/>
      <c r="BCK63" s="265"/>
      <c r="BCL63" s="265"/>
      <c r="BCM63" s="265"/>
      <c r="BCN63" s="265"/>
      <c r="BCO63" s="265"/>
      <c r="BCP63" s="265"/>
      <c r="BCQ63" s="265"/>
      <c r="BCR63" s="265"/>
      <c r="BCS63" s="265"/>
      <c r="BCT63" s="265"/>
      <c r="BCU63" s="265"/>
      <c r="BCV63" s="265"/>
      <c r="BCW63" s="265"/>
      <c r="BCX63" s="265"/>
      <c r="BCY63" s="265"/>
      <c r="BCZ63" s="265"/>
      <c r="BDA63" s="265"/>
      <c r="BDB63" s="265"/>
      <c r="BDC63" s="265"/>
      <c r="BDD63" s="265"/>
      <c r="BDE63" s="265"/>
      <c r="BDF63" s="265"/>
      <c r="BDG63" s="265"/>
      <c r="BDH63" s="265"/>
      <c r="BDI63" s="265"/>
      <c r="BDJ63" s="265"/>
      <c r="BDK63" s="265"/>
      <c r="BDL63" s="265"/>
      <c r="BDM63" s="265"/>
      <c r="BDN63" s="265"/>
      <c r="BDO63" s="265"/>
      <c r="BDP63" s="265"/>
      <c r="BDQ63" s="265"/>
      <c r="BDR63" s="265"/>
      <c r="BDS63" s="265"/>
      <c r="BDT63" s="265"/>
      <c r="BDU63" s="265"/>
      <c r="BDV63" s="265"/>
      <c r="BDW63" s="265"/>
      <c r="BDX63" s="265"/>
      <c r="BDY63" s="265"/>
      <c r="BDZ63" s="265"/>
      <c r="BEA63" s="265"/>
      <c r="BEB63" s="265"/>
      <c r="BEC63" s="265"/>
      <c r="BED63" s="265"/>
      <c r="BEE63" s="265"/>
      <c r="BEF63" s="265"/>
      <c r="BEG63" s="265"/>
      <c r="BEH63" s="265"/>
      <c r="BEI63" s="265"/>
      <c r="BEJ63" s="265"/>
      <c r="BEK63" s="265"/>
      <c r="BEL63" s="265"/>
      <c r="BEM63" s="265"/>
      <c r="BEN63" s="265"/>
      <c r="BEO63" s="265"/>
      <c r="BEP63" s="265"/>
      <c r="BEQ63" s="265"/>
      <c r="BER63" s="265"/>
      <c r="BES63" s="265"/>
      <c r="BET63" s="265"/>
      <c r="BEU63" s="265"/>
      <c r="BEV63" s="265"/>
      <c r="BEW63" s="265"/>
      <c r="BEX63" s="265"/>
      <c r="BEY63" s="265"/>
      <c r="BEZ63" s="265"/>
      <c r="BFA63" s="265"/>
      <c r="BFB63" s="265"/>
      <c r="BFC63" s="265"/>
      <c r="BFD63" s="265"/>
      <c r="BFE63" s="265"/>
      <c r="BFF63" s="265"/>
      <c r="BFG63" s="265"/>
      <c r="BFH63" s="265"/>
      <c r="BFI63" s="265"/>
      <c r="BFJ63" s="265"/>
      <c r="BFK63" s="265"/>
      <c r="BFL63" s="265"/>
      <c r="BFM63" s="265"/>
      <c r="BFN63" s="265"/>
      <c r="BFO63" s="265"/>
      <c r="BFP63" s="265"/>
      <c r="BFQ63" s="265"/>
      <c r="BFR63" s="265"/>
      <c r="BFS63" s="265"/>
      <c r="BFT63" s="265"/>
      <c r="BFU63" s="265"/>
      <c r="BFV63" s="265"/>
      <c r="BFW63" s="265"/>
      <c r="BFX63" s="265"/>
      <c r="BFY63" s="265"/>
      <c r="BFZ63" s="265"/>
      <c r="BGA63" s="265"/>
      <c r="BGB63" s="265"/>
      <c r="BGC63" s="265"/>
      <c r="BGD63" s="265"/>
      <c r="BGE63" s="265"/>
      <c r="BGF63" s="265"/>
      <c r="BGG63" s="265"/>
      <c r="BGH63" s="265"/>
      <c r="BGI63" s="265"/>
      <c r="BGJ63" s="265"/>
      <c r="BGK63" s="265"/>
      <c r="BGL63" s="265"/>
      <c r="BGM63" s="265"/>
      <c r="BGN63" s="265"/>
      <c r="BGO63" s="265"/>
      <c r="BGP63" s="265"/>
      <c r="BGQ63" s="265"/>
      <c r="BGR63" s="265"/>
      <c r="BGS63" s="265"/>
      <c r="BGT63" s="265"/>
      <c r="BGU63" s="265"/>
      <c r="BGV63" s="265"/>
      <c r="BGW63" s="265"/>
      <c r="BGX63" s="265"/>
      <c r="BGY63" s="265"/>
      <c r="BGZ63" s="265"/>
      <c r="BHA63" s="265"/>
      <c r="BHB63" s="265"/>
      <c r="BHC63" s="265"/>
      <c r="BHD63" s="265"/>
      <c r="BHE63" s="265"/>
      <c r="BHF63" s="265"/>
      <c r="BHG63" s="265"/>
      <c r="BHH63" s="265"/>
      <c r="BHI63" s="265"/>
      <c r="BHJ63" s="265"/>
      <c r="BHK63" s="265"/>
      <c r="BHL63" s="265"/>
      <c r="BHM63" s="265"/>
      <c r="BHN63" s="265"/>
      <c r="BHO63" s="265"/>
      <c r="BHP63" s="265"/>
      <c r="BHQ63" s="265"/>
      <c r="BHR63" s="265"/>
      <c r="BHS63" s="265"/>
      <c r="BHT63" s="265"/>
      <c r="BHU63" s="265"/>
      <c r="BHV63" s="265"/>
      <c r="BHW63" s="265"/>
      <c r="BHX63" s="265"/>
      <c r="BHY63" s="265"/>
      <c r="BHZ63" s="265"/>
      <c r="BIA63" s="265"/>
      <c r="BIB63" s="265"/>
      <c r="BIC63" s="265"/>
      <c r="BID63" s="265"/>
      <c r="BIE63" s="265"/>
      <c r="BIF63" s="265"/>
      <c r="BIG63" s="265"/>
      <c r="BIH63" s="265"/>
      <c r="BII63" s="265"/>
      <c r="BIJ63" s="265"/>
      <c r="BIK63" s="265"/>
      <c r="BIL63" s="265"/>
      <c r="BIM63" s="265"/>
      <c r="BIN63" s="265"/>
      <c r="BIO63" s="265"/>
      <c r="BIP63" s="265"/>
      <c r="BIQ63" s="265"/>
      <c r="BIR63" s="265"/>
      <c r="BIS63" s="265"/>
      <c r="BIT63" s="265"/>
      <c r="BIU63" s="265"/>
      <c r="BIV63" s="265"/>
      <c r="BIW63" s="265"/>
      <c r="BIX63" s="265"/>
      <c r="BIY63" s="265"/>
      <c r="BIZ63" s="265"/>
      <c r="BJA63" s="265"/>
      <c r="BJB63" s="265"/>
      <c r="BJC63" s="265"/>
      <c r="BJD63" s="265"/>
      <c r="BJE63" s="265"/>
      <c r="BJF63" s="265"/>
      <c r="BJG63" s="265"/>
      <c r="BJH63" s="265"/>
      <c r="BJI63" s="265"/>
      <c r="BJJ63" s="265"/>
      <c r="BJK63" s="265"/>
      <c r="BJL63" s="265"/>
      <c r="BJM63" s="265"/>
      <c r="BJN63" s="265"/>
      <c r="BJO63" s="265"/>
      <c r="BJP63" s="265"/>
      <c r="BJQ63" s="265"/>
      <c r="BJR63" s="265"/>
      <c r="BJS63" s="265"/>
      <c r="BJT63" s="265"/>
      <c r="BJU63" s="265"/>
      <c r="BJV63" s="265"/>
      <c r="BJW63" s="265"/>
      <c r="BJX63" s="265"/>
      <c r="BJY63" s="265"/>
      <c r="BJZ63" s="265"/>
      <c r="BKA63" s="265"/>
      <c r="BKB63" s="265"/>
      <c r="BKC63" s="265"/>
      <c r="BKD63" s="265"/>
      <c r="BKE63" s="265"/>
      <c r="BKF63" s="265"/>
      <c r="BKG63" s="265"/>
      <c r="BKH63" s="265"/>
      <c r="BKI63" s="265"/>
      <c r="BKJ63" s="265"/>
      <c r="BKK63" s="265"/>
      <c r="BKL63" s="265"/>
      <c r="BKM63" s="265"/>
      <c r="BKN63" s="265"/>
      <c r="BKO63" s="265"/>
      <c r="BKP63" s="265"/>
      <c r="BKQ63" s="265"/>
      <c r="BKR63" s="265"/>
      <c r="BKS63" s="265"/>
      <c r="BKT63" s="265"/>
      <c r="BKU63" s="265"/>
      <c r="BKV63" s="265"/>
      <c r="BKW63" s="265"/>
      <c r="BKX63" s="265"/>
      <c r="BKY63" s="265"/>
      <c r="BKZ63" s="265"/>
      <c r="BLA63" s="265"/>
      <c r="BLB63" s="265"/>
      <c r="BLC63" s="265"/>
      <c r="BLD63" s="265"/>
      <c r="BLE63" s="265"/>
      <c r="BLF63" s="265"/>
      <c r="BLG63" s="265"/>
      <c r="BLH63" s="265"/>
      <c r="BLI63" s="265"/>
      <c r="BLJ63" s="265"/>
      <c r="BLK63" s="265"/>
      <c r="BLL63" s="265"/>
      <c r="BLM63" s="265"/>
      <c r="BLN63" s="265"/>
      <c r="BLO63" s="265"/>
      <c r="BLP63" s="265"/>
      <c r="BLQ63" s="265"/>
      <c r="BLR63" s="265"/>
      <c r="BLS63" s="265"/>
      <c r="BLT63" s="265"/>
      <c r="BLU63" s="265"/>
      <c r="BLV63" s="265"/>
      <c r="BLW63" s="265"/>
      <c r="BLX63" s="265"/>
      <c r="BLY63" s="265"/>
      <c r="BLZ63" s="265"/>
      <c r="BMA63" s="265"/>
      <c r="BMB63" s="265"/>
      <c r="BMC63" s="265"/>
      <c r="BMD63" s="265"/>
      <c r="BME63" s="265"/>
      <c r="BMF63" s="265"/>
      <c r="BMG63" s="265"/>
      <c r="BMH63" s="265"/>
      <c r="BMI63" s="265"/>
      <c r="BMJ63" s="265"/>
      <c r="BMK63" s="265"/>
      <c r="BML63" s="265"/>
      <c r="BMM63" s="265"/>
      <c r="BMN63" s="265"/>
      <c r="BMO63" s="265"/>
      <c r="BMP63" s="265"/>
      <c r="BMQ63" s="265"/>
      <c r="BMR63" s="265"/>
      <c r="BMS63" s="265"/>
      <c r="BMT63" s="265"/>
      <c r="BMU63" s="265"/>
      <c r="BMV63" s="265"/>
      <c r="BMW63" s="265"/>
      <c r="BMX63" s="265"/>
      <c r="BMY63" s="265"/>
      <c r="BMZ63" s="265"/>
      <c r="BNA63" s="265"/>
      <c r="BNB63" s="265"/>
      <c r="BNC63" s="265"/>
      <c r="BND63" s="265"/>
      <c r="BNE63" s="265"/>
      <c r="BNF63" s="265"/>
      <c r="BNG63" s="265"/>
      <c r="BNH63" s="265"/>
      <c r="BNI63" s="265"/>
      <c r="BNJ63" s="265"/>
      <c r="BNK63" s="265"/>
      <c r="BNL63" s="265"/>
      <c r="BNM63" s="265"/>
      <c r="BNN63" s="265"/>
      <c r="BNO63" s="265"/>
      <c r="BNP63" s="265"/>
      <c r="BNQ63" s="265"/>
      <c r="BNR63" s="265"/>
      <c r="BNS63" s="265"/>
      <c r="BNT63" s="265"/>
      <c r="BNU63" s="265"/>
      <c r="BNV63" s="265"/>
      <c r="BNW63" s="265"/>
      <c r="BNX63" s="265"/>
      <c r="BNY63" s="265"/>
      <c r="BNZ63" s="265"/>
      <c r="BOA63" s="265"/>
      <c r="BOB63" s="265"/>
      <c r="BOC63" s="265"/>
      <c r="BOD63" s="265"/>
      <c r="BOE63" s="265"/>
      <c r="BOF63" s="265"/>
      <c r="BOG63" s="265"/>
      <c r="BOH63" s="265"/>
      <c r="BOI63" s="265"/>
      <c r="BOJ63" s="265"/>
      <c r="BOK63" s="265"/>
      <c r="BOL63" s="265"/>
      <c r="BOM63" s="265"/>
      <c r="BON63" s="265"/>
      <c r="BOO63" s="265"/>
      <c r="BOP63" s="265"/>
      <c r="BOQ63" s="265"/>
      <c r="BOR63" s="265"/>
      <c r="BOS63" s="265"/>
      <c r="BOT63" s="265"/>
      <c r="BOU63" s="265"/>
      <c r="BOV63" s="265"/>
      <c r="BOW63" s="265"/>
      <c r="BOX63" s="265"/>
      <c r="BOY63" s="265"/>
      <c r="BOZ63" s="265"/>
      <c r="BPA63" s="265"/>
      <c r="BPB63" s="265"/>
      <c r="BPC63" s="265"/>
      <c r="BPD63" s="265"/>
      <c r="BPE63" s="265"/>
      <c r="BPF63" s="265"/>
      <c r="BPG63" s="265"/>
      <c r="BPH63" s="265"/>
      <c r="BPI63" s="265"/>
      <c r="BPJ63" s="265"/>
      <c r="BPK63" s="265"/>
      <c r="BPL63" s="265"/>
      <c r="BPM63" s="265"/>
      <c r="BPN63" s="265"/>
      <c r="BPO63" s="265"/>
      <c r="BPP63" s="265"/>
      <c r="BPQ63" s="265"/>
      <c r="BPR63" s="265"/>
      <c r="BPS63" s="265"/>
      <c r="BPT63" s="265"/>
      <c r="BPU63" s="265"/>
      <c r="BPV63" s="265"/>
      <c r="BPW63" s="265"/>
      <c r="BPX63" s="265"/>
      <c r="BPY63" s="265"/>
      <c r="BPZ63" s="265"/>
      <c r="BQA63" s="265"/>
      <c r="BQB63" s="265"/>
      <c r="BQC63" s="265"/>
      <c r="BQD63" s="265"/>
      <c r="BQE63" s="265"/>
      <c r="BQF63" s="265"/>
      <c r="BQG63" s="265"/>
      <c r="BQH63" s="265"/>
      <c r="BQI63" s="265"/>
      <c r="BQJ63" s="265"/>
      <c r="BQK63" s="265"/>
      <c r="BQL63" s="265"/>
      <c r="BQM63" s="265"/>
      <c r="BQN63" s="265"/>
      <c r="BQO63" s="265"/>
      <c r="BQP63" s="265"/>
      <c r="BQQ63" s="265"/>
      <c r="BQR63" s="265"/>
      <c r="BQS63" s="265"/>
      <c r="BQT63" s="265"/>
      <c r="BQU63" s="265"/>
      <c r="BQV63" s="265"/>
      <c r="BQW63" s="265"/>
      <c r="BQX63" s="265"/>
      <c r="BQY63" s="265"/>
      <c r="BQZ63" s="265"/>
      <c r="BRA63" s="265"/>
      <c r="BRB63" s="265"/>
      <c r="BRC63" s="265"/>
      <c r="BRD63" s="265"/>
      <c r="BRE63" s="265"/>
      <c r="BRF63" s="265"/>
      <c r="BRG63" s="265"/>
      <c r="BRH63" s="265"/>
      <c r="BRI63" s="265"/>
      <c r="BRJ63" s="265"/>
      <c r="BRK63" s="265"/>
      <c r="BRL63" s="265"/>
      <c r="BRM63" s="265"/>
      <c r="BRN63" s="265"/>
      <c r="BRO63" s="265"/>
      <c r="BRP63" s="265"/>
      <c r="BRQ63" s="265"/>
      <c r="BRR63" s="265"/>
      <c r="BRS63" s="265"/>
      <c r="BRT63" s="265"/>
      <c r="BRU63" s="265"/>
      <c r="BRV63" s="265"/>
      <c r="BRW63" s="265"/>
      <c r="BRX63" s="265"/>
      <c r="BRY63" s="265"/>
      <c r="BRZ63" s="265"/>
      <c r="BSA63" s="265"/>
      <c r="BSB63" s="265"/>
      <c r="BSC63" s="265"/>
      <c r="BSD63" s="265"/>
      <c r="BSE63" s="265"/>
      <c r="BSF63" s="265"/>
      <c r="BSG63" s="265"/>
      <c r="BSH63" s="265"/>
      <c r="BSI63" s="265"/>
      <c r="BSJ63" s="265"/>
      <c r="BSK63" s="265"/>
      <c r="BSL63" s="265"/>
      <c r="BSM63" s="265"/>
      <c r="BSN63" s="265"/>
      <c r="BSO63" s="265"/>
      <c r="BSP63" s="265"/>
      <c r="BSQ63" s="265"/>
      <c r="BSR63" s="265"/>
      <c r="BSS63" s="265"/>
      <c r="BST63" s="265"/>
      <c r="BSU63" s="265"/>
      <c r="BSV63" s="265"/>
      <c r="BSW63" s="265"/>
      <c r="BSX63" s="265"/>
      <c r="BSY63" s="265"/>
      <c r="BSZ63" s="265"/>
      <c r="BTA63" s="265"/>
      <c r="BTB63" s="265"/>
      <c r="BTC63" s="265"/>
      <c r="BTD63" s="265"/>
      <c r="BTE63" s="265"/>
      <c r="BTF63" s="265"/>
      <c r="BTG63" s="265"/>
      <c r="BTH63" s="265"/>
      <c r="BTI63" s="265"/>
      <c r="BTJ63" s="265"/>
      <c r="BTK63" s="265"/>
      <c r="BTL63" s="265"/>
      <c r="BTM63" s="265"/>
      <c r="BTN63" s="265"/>
      <c r="BTO63" s="265"/>
      <c r="BTP63" s="265"/>
      <c r="BTQ63" s="265"/>
      <c r="BTR63" s="265"/>
      <c r="BTS63" s="265"/>
      <c r="BTT63" s="265"/>
      <c r="BTU63" s="265"/>
      <c r="BTV63" s="265"/>
      <c r="BTW63" s="265"/>
      <c r="BTX63" s="265"/>
      <c r="BTY63" s="265"/>
      <c r="BTZ63" s="265"/>
      <c r="BUA63" s="265"/>
      <c r="BUB63" s="265"/>
      <c r="BUC63" s="265"/>
      <c r="BUD63" s="265"/>
      <c r="BUE63" s="265"/>
      <c r="BUF63" s="265"/>
      <c r="BUG63" s="265"/>
      <c r="BUH63" s="265"/>
      <c r="BUI63" s="265"/>
      <c r="BUJ63" s="265"/>
      <c r="BUK63" s="265"/>
      <c r="BUL63" s="265"/>
      <c r="BUM63" s="265"/>
      <c r="BUN63" s="265"/>
      <c r="BUO63" s="265"/>
      <c r="BUP63" s="265"/>
      <c r="BUQ63" s="265"/>
      <c r="BUR63" s="265"/>
      <c r="BUS63" s="265"/>
      <c r="BUT63" s="265"/>
      <c r="BUU63" s="265"/>
      <c r="BUV63" s="265"/>
      <c r="BUW63" s="265"/>
      <c r="BUX63" s="265"/>
      <c r="BUY63" s="265"/>
      <c r="BUZ63" s="265"/>
      <c r="BVA63" s="265"/>
      <c r="BVB63" s="265"/>
      <c r="BVC63" s="265"/>
      <c r="BVD63" s="265"/>
      <c r="BVE63" s="265"/>
      <c r="BVF63" s="265"/>
      <c r="BVG63" s="265"/>
      <c r="BVH63" s="265"/>
      <c r="BVI63" s="265"/>
      <c r="BVJ63" s="265"/>
      <c r="BVK63" s="265"/>
      <c r="BVL63" s="265"/>
      <c r="BVM63" s="265"/>
      <c r="BVN63" s="265"/>
      <c r="BVO63" s="265"/>
      <c r="BVP63" s="265"/>
      <c r="BVQ63" s="265"/>
      <c r="BVR63" s="265"/>
      <c r="BVS63" s="265"/>
      <c r="BVT63" s="265"/>
      <c r="BVU63" s="265"/>
      <c r="BVV63" s="265"/>
      <c r="BVW63" s="265"/>
      <c r="BVX63" s="265"/>
      <c r="BVY63" s="265"/>
      <c r="BVZ63" s="265"/>
      <c r="BWA63" s="265"/>
      <c r="BWB63" s="265"/>
      <c r="BWC63" s="265"/>
      <c r="BWD63" s="265"/>
      <c r="BWE63" s="265"/>
      <c r="BWF63" s="265"/>
      <c r="BWG63" s="265"/>
      <c r="BWH63" s="265"/>
      <c r="BWI63" s="265"/>
      <c r="BWJ63" s="265"/>
      <c r="BWK63" s="265"/>
      <c r="BWL63" s="265"/>
      <c r="BWM63" s="265"/>
      <c r="BWN63" s="265"/>
      <c r="BWO63" s="265"/>
      <c r="BWP63" s="265"/>
      <c r="BWQ63" s="265"/>
      <c r="BWR63" s="265"/>
      <c r="BWS63" s="265"/>
      <c r="BWT63" s="265"/>
      <c r="BWU63" s="265"/>
      <c r="BWV63" s="265"/>
      <c r="BWW63" s="265"/>
      <c r="BWX63" s="265"/>
      <c r="BWY63" s="265"/>
      <c r="BWZ63" s="265"/>
      <c r="BXA63" s="265"/>
      <c r="BXB63" s="265"/>
      <c r="BXC63" s="265"/>
      <c r="BXD63" s="265"/>
      <c r="BXE63" s="265"/>
      <c r="BXF63" s="265"/>
      <c r="BXG63" s="265"/>
      <c r="BXH63" s="265"/>
      <c r="BXI63" s="265"/>
      <c r="BXJ63" s="265"/>
      <c r="BXK63" s="265"/>
      <c r="BXL63" s="265"/>
      <c r="BXM63" s="265"/>
      <c r="BXN63" s="265"/>
      <c r="BXO63" s="265"/>
      <c r="BXP63" s="265"/>
      <c r="BXQ63" s="265"/>
      <c r="BXR63" s="265"/>
      <c r="BXS63" s="265"/>
      <c r="BXT63" s="265"/>
      <c r="BXU63" s="265"/>
      <c r="BXV63" s="265"/>
      <c r="BXW63" s="265"/>
      <c r="BXX63" s="265"/>
      <c r="BXY63" s="265"/>
      <c r="BXZ63" s="265"/>
      <c r="BYA63" s="265"/>
      <c r="BYB63" s="265"/>
      <c r="BYC63" s="265"/>
      <c r="BYD63" s="265"/>
      <c r="BYE63" s="265"/>
      <c r="BYF63" s="265"/>
      <c r="BYG63" s="265"/>
      <c r="BYH63" s="265"/>
      <c r="BYI63" s="265"/>
      <c r="BYJ63" s="265"/>
      <c r="BYK63" s="265"/>
      <c r="BYL63" s="265"/>
      <c r="BYM63" s="265"/>
      <c r="BYN63" s="265"/>
      <c r="BYO63" s="265"/>
      <c r="BYP63" s="265"/>
      <c r="BYQ63" s="265"/>
      <c r="BYR63" s="265"/>
      <c r="BYS63" s="265"/>
      <c r="BYT63" s="265"/>
      <c r="BYU63" s="265"/>
      <c r="BYV63" s="265"/>
      <c r="BYW63" s="265"/>
      <c r="BYX63" s="265"/>
      <c r="BYY63" s="265"/>
      <c r="BYZ63" s="265"/>
      <c r="BZA63" s="265"/>
      <c r="BZB63" s="265"/>
      <c r="BZC63" s="265"/>
      <c r="BZD63" s="265"/>
      <c r="BZE63" s="265"/>
      <c r="BZF63" s="265"/>
      <c r="BZG63" s="265"/>
      <c r="BZH63" s="265"/>
      <c r="BZI63" s="265"/>
      <c r="BZJ63" s="265"/>
      <c r="BZK63" s="265"/>
      <c r="BZL63" s="265"/>
      <c r="BZM63" s="265"/>
      <c r="BZN63" s="265"/>
      <c r="BZO63" s="265"/>
      <c r="BZP63" s="265"/>
      <c r="BZQ63" s="265"/>
      <c r="BZR63" s="265"/>
      <c r="BZS63" s="265"/>
      <c r="BZT63" s="265"/>
      <c r="BZU63" s="265"/>
      <c r="BZV63" s="265"/>
      <c r="BZW63" s="265"/>
      <c r="BZX63" s="265"/>
      <c r="BZY63" s="265"/>
      <c r="BZZ63" s="265"/>
      <c r="CAA63" s="265"/>
      <c r="CAB63" s="265"/>
      <c r="CAC63" s="265"/>
      <c r="CAD63" s="265"/>
      <c r="CAE63" s="265"/>
      <c r="CAF63" s="265"/>
      <c r="CAG63" s="265"/>
      <c r="CAH63" s="265"/>
      <c r="CAI63" s="265"/>
      <c r="CAJ63" s="265"/>
      <c r="CAK63" s="265"/>
      <c r="CAL63" s="265"/>
      <c r="CAM63" s="265"/>
      <c r="CAN63" s="265"/>
      <c r="CAO63" s="265"/>
      <c r="CAP63" s="265"/>
      <c r="CAQ63" s="265"/>
      <c r="CAR63" s="265"/>
      <c r="CAS63" s="265"/>
      <c r="CAT63" s="265"/>
      <c r="CAU63" s="265"/>
      <c r="CAV63" s="265"/>
      <c r="CAW63" s="265"/>
      <c r="CAX63" s="265"/>
      <c r="CAY63" s="265"/>
      <c r="CAZ63" s="265"/>
      <c r="CBA63" s="265"/>
      <c r="CBB63" s="265"/>
      <c r="CBC63" s="265"/>
      <c r="CBD63" s="265"/>
      <c r="CBE63" s="265"/>
      <c r="CBF63" s="265"/>
      <c r="CBG63" s="265"/>
      <c r="CBH63" s="265"/>
      <c r="CBI63" s="265"/>
      <c r="CBJ63" s="265"/>
      <c r="CBK63" s="265"/>
      <c r="CBL63" s="265"/>
      <c r="CBM63" s="265"/>
      <c r="CBN63" s="265"/>
      <c r="CBO63" s="265"/>
      <c r="CBP63" s="265"/>
      <c r="CBQ63" s="265"/>
      <c r="CBR63" s="265"/>
      <c r="CBS63" s="265"/>
      <c r="CBT63" s="265"/>
      <c r="CBU63" s="265"/>
      <c r="CBV63" s="265"/>
      <c r="CBW63" s="265"/>
      <c r="CBX63" s="265"/>
      <c r="CBY63" s="265"/>
      <c r="CBZ63" s="265"/>
      <c r="CCA63" s="265"/>
      <c r="CCB63" s="265"/>
      <c r="CCC63" s="265"/>
      <c r="CCD63" s="265"/>
      <c r="CCE63" s="265"/>
      <c r="CCF63" s="265"/>
      <c r="CCG63" s="265"/>
      <c r="CCH63" s="265"/>
      <c r="CCI63" s="265"/>
      <c r="CCJ63" s="265"/>
      <c r="CCK63" s="265"/>
      <c r="CCL63" s="265"/>
      <c r="CCM63" s="265"/>
      <c r="CCN63" s="265"/>
      <c r="CCO63" s="265"/>
      <c r="CCP63" s="265"/>
      <c r="CCQ63" s="265"/>
      <c r="CCR63" s="265"/>
      <c r="CCS63" s="265"/>
      <c r="CCT63" s="265"/>
      <c r="CCU63" s="265"/>
      <c r="CCV63" s="265"/>
      <c r="CCW63" s="265"/>
      <c r="CCX63" s="265"/>
      <c r="CCY63" s="265"/>
      <c r="CCZ63" s="265"/>
      <c r="CDA63" s="265"/>
      <c r="CDB63" s="265"/>
      <c r="CDC63" s="265"/>
      <c r="CDD63" s="265"/>
      <c r="CDE63" s="265"/>
      <c r="CDF63" s="265"/>
      <c r="CDG63" s="265"/>
      <c r="CDH63" s="265"/>
      <c r="CDI63" s="265"/>
      <c r="CDJ63" s="265"/>
      <c r="CDK63" s="265"/>
      <c r="CDL63" s="265"/>
      <c r="CDM63" s="265"/>
      <c r="CDN63" s="265"/>
      <c r="CDO63" s="265"/>
      <c r="CDP63" s="265"/>
      <c r="CDQ63" s="265"/>
      <c r="CDR63" s="265"/>
      <c r="CDS63" s="265"/>
      <c r="CDT63" s="265"/>
      <c r="CDU63" s="265"/>
      <c r="CDV63" s="265"/>
      <c r="CDW63" s="265"/>
      <c r="CDX63" s="265"/>
      <c r="CDY63" s="265"/>
      <c r="CDZ63" s="265"/>
      <c r="CEA63" s="265"/>
      <c r="CEB63" s="265"/>
      <c r="CEC63" s="265"/>
      <c r="CED63" s="265"/>
      <c r="CEE63" s="265"/>
      <c r="CEF63" s="265"/>
      <c r="CEG63" s="265"/>
      <c r="CEH63" s="265"/>
      <c r="CEI63" s="265"/>
      <c r="CEJ63" s="265"/>
      <c r="CEK63" s="265"/>
      <c r="CEL63" s="265"/>
      <c r="CEM63" s="265"/>
      <c r="CEN63" s="265"/>
      <c r="CEO63" s="265"/>
      <c r="CEP63" s="265"/>
      <c r="CEQ63" s="265"/>
      <c r="CER63" s="265"/>
      <c r="CES63" s="265"/>
      <c r="CET63" s="265"/>
      <c r="CEU63" s="265"/>
      <c r="CEV63" s="265"/>
      <c r="CEW63" s="265"/>
      <c r="CEX63" s="265"/>
      <c r="CEY63" s="265"/>
      <c r="CEZ63" s="265"/>
      <c r="CFA63" s="265"/>
      <c r="CFB63" s="265"/>
      <c r="CFC63" s="265"/>
      <c r="CFD63" s="265"/>
      <c r="CFE63" s="265"/>
      <c r="CFF63" s="265"/>
      <c r="CFG63" s="265"/>
      <c r="CFH63" s="265"/>
      <c r="CFI63" s="265"/>
      <c r="CFJ63" s="265"/>
      <c r="CFK63" s="265"/>
      <c r="CFL63" s="265"/>
      <c r="CFM63" s="265"/>
      <c r="CFN63" s="265"/>
      <c r="CFO63" s="265"/>
      <c r="CFP63" s="265"/>
      <c r="CFQ63" s="265"/>
      <c r="CFR63" s="265"/>
      <c r="CFS63" s="265"/>
      <c r="CFT63" s="265"/>
      <c r="CFU63" s="265"/>
      <c r="CFV63" s="265"/>
      <c r="CFW63" s="265"/>
      <c r="CFX63" s="265"/>
      <c r="CFY63" s="265"/>
      <c r="CFZ63" s="265"/>
      <c r="CGA63" s="265"/>
      <c r="CGB63" s="265"/>
      <c r="CGC63" s="265"/>
      <c r="CGD63" s="265"/>
      <c r="CGE63" s="265"/>
      <c r="CGF63" s="265"/>
      <c r="CGG63" s="265"/>
      <c r="CGH63" s="265"/>
      <c r="CGI63" s="265"/>
      <c r="CGJ63" s="265"/>
      <c r="CGK63" s="265"/>
      <c r="CGL63" s="265"/>
      <c r="CGM63" s="265"/>
      <c r="CGN63" s="265"/>
      <c r="CGO63" s="265"/>
      <c r="CGP63" s="265"/>
      <c r="CGQ63" s="265"/>
      <c r="CGR63" s="265"/>
      <c r="CGS63" s="265"/>
      <c r="CGT63" s="265"/>
      <c r="CGU63" s="265"/>
      <c r="CGV63" s="265"/>
      <c r="CGW63" s="265"/>
      <c r="CGX63" s="265"/>
      <c r="CGY63" s="265"/>
      <c r="CGZ63" s="265"/>
      <c r="CHA63" s="265"/>
      <c r="CHB63" s="265"/>
      <c r="CHC63" s="265"/>
      <c r="CHD63" s="265"/>
      <c r="CHE63" s="265"/>
      <c r="CHF63" s="265"/>
      <c r="CHG63" s="265"/>
      <c r="CHH63" s="265"/>
      <c r="CHI63" s="265"/>
      <c r="CHJ63" s="265"/>
      <c r="CHK63" s="265"/>
      <c r="CHL63" s="265"/>
      <c r="CHM63" s="265"/>
      <c r="CHN63" s="265"/>
      <c r="CHO63" s="265"/>
      <c r="CHP63" s="265"/>
      <c r="CHQ63" s="265"/>
      <c r="CHR63" s="265"/>
      <c r="CHS63" s="265"/>
      <c r="CHT63" s="265"/>
      <c r="CHU63" s="265"/>
      <c r="CHV63" s="265"/>
      <c r="CHW63" s="265"/>
      <c r="CHX63" s="265"/>
      <c r="CHY63" s="265"/>
      <c r="CHZ63" s="265"/>
      <c r="CIA63" s="265"/>
      <c r="CIB63" s="265"/>
      <c r="CIC63" s="265"/>
      <c r="CID63" s="265"/>
      <c r="CIE63" s="265"/>
      <c r="CIF63" s="265"/>
      <c r="CIG63" s="265"/>
      <c r="CIH63" s="265"/>
      <c r="CII63" s="265"/>
      <c r="CIJ63" s="265"/>
      <c r="CIK63" s="265"/>
      <c r="CIL63" s="265"/>
      <c r="CIM63" s="265"/>
      <c r="CIN63" s="265"/>
      <c r="CIO63" s="265"/>
      <c r="CIP63" s="265"/>
      <c r="CIQ63" s="265"/>
      <c r="CIR63" s="265"/>
      <c r="CIS63" s="265"/>
      <c r="CIT63" s="265"/>
      <c r="CIU63" s="265"/>
      <c r="CIV63" s="265"/>
      <c r="CIW63" s="265"/>
      <c r="CIX63" s="265"/>
      <c r="CIY63" s="265"/>
      <c r="CIZ63" s="265"/>
      <c r="CJA63" s="265"/>
      <c r="CJB63" s="265"/>
      <c r="CJC63" s="265"/>
      <c r="CJD63" s="265"/>
      <c r="CJE63" s="265"/>
      <c r="CJF63" s="265"/>
      <c r="CJG63" s="265"/>
      <c r="CJH63" s="265"/>
      <c r="CJI63" s="265"/>
      <c r="CJJ63" s="265"/>
      <c r="CJK63" s="265"/>
      <c r="CJL63" s="265"/>
      <c r="CJM63" s="265"/>
      <c r="CJN63" s="265"/>
      <c r="CJO63" s="265"/>
      <c r="CJP63" s="265"/>
      <c r="CJQ63" s="265"/>
      <c r="CJR63" s="265"/>
      <c r="CJS63" s="265"/>
      <c r="CJT63" s="265"/>
      <c r="CJU63" s="265"/>
      <c r="CJV63" s="265"/>
      <c r="CJW63" s="265"/>
      <c r="CJX63" s="265"/>
      <c r="CJY63" s="265"/>
      <c r="CJZ63" s="265"/>
      <c r="CKA63" s="265"/>
      <c r="CKB63" s="265"/>
      <c r="CKC63" s="265"/>
      <c r="CKD63" s="265"/>
      <c r="CKE63" s="265"/>
      <c r="CKF63" s="265"/>
      <c r="CKG63" s="265"/>
      <c r="CKH63" s="265"/>
      <c r="CKI63" s="265"/>
      <c r="CKJ63" s="265"/>
      <c r="CKK63" s="265"/>
      <c r="CKL63" s="265"/>
      <c r="CKM63" s="265"/>
      <c r="CKN63" s="265"/>
      <c r="CKO63" s="265"/>
      <c r="CKP63" s="265"/>
      <c r="CKQ63" s="265"/>
      <c r="CKR63" s="265"/>
      <c r="CKS63" s="265"/>
      <c r="CKT63" s="265"/>
      <c r="CKU63" s="265"/>
      <c r="CKV63" s="265"/>
      <c r="CKW63" s="265"/>
      <c r="CKX63" s="265"/>
      <c r="CKY63" s="265"/>
      <c r="CKZ63" s="265"/>
      <c r="CLA63" s="265"/>
      <c r="CLB63" s="265"/>
      <c r="CLC63" s="265"/>
      <c r="CLD63" s="265"/>
      <c r="CLE63" s="265"/>
      <c r="CLF63" s="265"/>
      <c r="CLG63" s="265"/>
      <c r="CLH63" s="265"/>
      <c r="CLI63" s="265"/>
      <c r="CLJ63" s="265"/>
      <c r="CLK63" s="265"/>
      <c r="CLL63" s="265"/>
      <c r="CLM63" s="265"/>
      <c r="CLN63" s="265"/>
      <c r="CLO63" s="265"/>
      <c r="CLP63" s="265"/>
      <c r="CLQ63" s="265"/>
      <c r="CLR63" s="265"/>
      <c r="CLS63" s="265"/>
      <c r="CLT63" s="265"/>
      <c r="CLU63" s="265"/>
      <c r="CLV63" s="265"/>
      <c r="CLW63" s="265"/>
      <c r="CLX63" s="265"/>
      <c r="CLY63" s="265"/>
      <c r="CLZ63" s="265"/>
      <c r="CMA63" s="265"/>
      <c r="CMB63" s="265"/>
      <c r="CMC63" s="265"/>
      <c r="CMD63" s="265"/>
      <c r="CME63" s="265"/>
      <c r="CMF63" s="265"/>
      <c r="CMG63" s="265"/>
      <c r="CMH63" s="265"/>
      <c r="CMI63" s="265"/>
      <c r="CMJ63" s="265"/>
      <c r="CMK63" s="265"/>
      <c r="CML63" s="265"/>
      <c r="CMM63" s="265"/>
      <c r="CMN63" s="265"/>
      <c r="CMO63" s="265"/>
      <c r="CMP63" s="265"/>
      <c r="CMQ63" s="265"/>
      <c r="CMR63" s="265"/>
      <c r="CMS63" s="265"/>
      <c r="CMT63" s="265"/>
      <c r="CMU63" s="265"/>
      <c r="CMV63" s="265"/>
      <c r="CMW63" s="265"/>
      <c r="CMX63" s="265"/>
      <c r="CMY63" s="265"/>
      <c r="CMZ63" s="265"/>
      <c r="CNA63" s="265"/>
      <c r="CNB63" s="265"/>
      <c r="CNC63" s="265"/>
      <c r="CND63" s="265"/>
      <c r="CNE63" s="265"/>
      <c r="CNF63" s="265"/>
      <c r="CNG63" s="265"/>
      <c r="CNH63" s="265"/>
      <c r="CNI63" s="265"/>
      <c r="CNJ63" s="265"/>
      <c r="CNK63" s="265"/>
      <c r="CNL63" s="265"/>
      <c r="CNM63" s="265"/>
      <c r="CNN63" s="265"/>
      <c r="CNO63" s="265"/>
      <c r="CNP63" s="265"/>
      <c r="CNQ63" s="265"/>
      <c r="CNR63" s="265"/>
      <c r="CNS63" s="265"/>
      <c r="CNT63" s="265"/>
      <c r="CNU63" s="265"/>
      <c r="CNV63" s="265"/>
      <c r="CNW63" s="265"/>
      <c r="CNX63" s="265"/>
      <c r="CNY63" s="265"/>
      <c r="CNZ63" s="265"/>
      <c r="COA63" s="265"/>
      <c r="COB63" s="265"/>
      <c r="COC63" s="265"/>
      <c r="COD63" s="265"/>
      <c r="COE63" s="265"/>
      <c r="COF63" s="265"/>
      <c r="COG63" s="265"/>
      <c r="COH63" s="265"/>
      <c r="COI63" s="265"/>
      <c r="COJ63" s="265"/>
      <c r="COK63" s="265"/>
      <c r="COL63" s="265"/>
      <c r="COM63" s="265"/>
      <c r="CON63" s="265"/>
      <c r="COO63" s="265"/>
      <c r="COP63" s="265"/>
      <c r="COQ63" s="265"/>
      <c r="COR63" s="265"/>
      <c r="COS63" s="265"/>
      <c r="COT63" s="265"/>
      <c r="COU63" s="265"/>
      <c r="COV63" s="265"/>
      <c r="COW63" s="265"/>
      <c r="COX63" s="265"/>
      <c r="COY63" s="265"/>
      <c r="COZ63" s="265"/>
      <c r="CPA63" s="265"/>
      <c r="CPB63" s="265"/>
      <c r="CPC63" s="265"/>
      <c r="CPD63" s="265"/>
      <c r="CPE63" s="265"/>
      <c r="CPF63" s="265"/>
      <c r="CPG63" s="265"/>
      <c r="CPH63" s="265"/>
      <c r="CPI63" s="265"/>
      <c r="CPJ63" s="265"/>
      <c r="CPK63" s="265"/>
      <c r="CPL63" s="265"/>
      <c r="CPM63" s="265"/>
      <c r="CPN63" s="265"/>
      <c r="CPO63" s="265"/>
      <c r="CPP63" s="265"/>
      <c r="CPQ63" s="265"/>
      <c r="CPR63" s="265"/>
      <c r="CPS63" s="265"/>
      <c r="CPT63" s="265"/>
      <c r="CPU63" s="265"/>
      <c r="CPV63" s="265"/>
      <c r="CPW63" s="265"/>
      <c r="CPX63" s="265"/>
      <c r="CPY63" s="265"/>
      <c r="CPZ63" s="265"/>
      <c r="CQA63" s="265"/>
      <c r="CQB63" s="265"/>
      <c r="CQC63" s="265"/>
      <c r="CQD63" s="265"/>
      <c r="CQE63" s="265"/>
      <c r="CQF63" s="265"/>
      <c r="CQG63" s="265"/>
      <c r="CQH63" s="265"/>
      <c r="CQI63" s="265"/>
      <c r="CQJ63" s="265"/>
      <c r="CQK63" s="265"/>
      <c r="CQL63" s="265"/>
      <c r="CQM63" s="265"/>
      <c r="CQN63" s="265"/>
      <c r="CQO63" s="265"/>
      <c r="CQP63" s="265"/>
      <c r="CQQ63" s="265"/>
      <c r="CQR63" s="265"/>
      <c r="CQS63" s="265"/>
      <c r="CQT63" s="265"/>
      <c r="CQU63" s="265"/>
      <c r="CQV63" s="265"/>
      <c r="CQW63" s="265"/>
      <c r="CQX63" s="265"/>
      <c r="CQY63" s="265"/>
      <c r="CQZ63" s="265"/>
      <c r="CRA63" s="265"/>
      <c r="CRB63" s="265"/>
      <c r="CRC63" s="265"/>
      <c r="CRD63" s="265"/>
      <c r="CRE63" s="265"/>
      <c r="CRF63" s="265"/>
      <c r="CRG63" s="265"/>
      <c r="CRH63" s="265"/>
      <c r="CRI63" s="265"/>
      <c r="CRJ63" s="265"/>
      <c r="CRK63" s="265"/>
      <c r="CRL63" s="265"/>
      <c r="CRM63" s="265"/>
      <c r="CRN63" s="265"/>
      <c r="CRO63" s="265"/>
      <c r="CRP63" s="265"/>
      <c r="CRQ63" s="265"/>
      <c r="CRR63" s="265"/>
      <c r="CRS63" s="265"/>
      <c r="CRT63" s="265"/>
      <c r="CRU63" s="265"/>
      <c r="CRV63" s="265"/>
      <c r="CRW63" s="265"/>
      <c r="CRX63" s="265"/>
      <c r="CRY63" s="265"/>
      <c r="CRZ63" s="265"/>
      <c r="CSA63" s="265"/>
      <c r="CSB63" s="265"/>
      <c r="CSC63" s="265"/>
      <c r="CSD63" s="265"/>
      <c r="CSE63" s="265"/>
      <c r="CSF63" s="265"/>
      <c r="CSG63" s="265"/>
      <c r="CSH63" s="265"/>
      <c r="CSI63" s="265"/>
      <c r="CSJ63" s="265"/>
      <c r="CSK63" s="265"/>
      <c r="CSL63" s="265"/>
      <c r="CSM63" s="265"/>
      <c r="CSN63" s="265"/>
      <c r="CSO63" s="265"/>
      <c r="CSP63" s="265"/>
      <c r="CSQ63" s="265"/>
      <c r="CSR63" s="265"/>
      <c r="CSS63" s="265"/>
      <c r="CST63" s="265"/>
      <c r="CSU63" s="265"/>
      <c r="CSV63" s="265"/>
      <c r="CSW63" s="265"/>
      <c r="CSX63" s="265"/>
      <c r="CSY63" s="265"/>
      <c r="CSZ63" s="265"/>
      <c r="CTA63" s="265"/>
      <c r="CTB63" s="265"/>
      <c r="CTC63" s="265"/>
      <c r="CTD63" s="265"/>
      <c r="CTE63" s="265"/>
      <c r="CTF63" s="265"/>
      <c r="CTG63" s="265"/>
      <c r="CTH63" s="265"/>
      <c r="CTI63" s="265"/>
      <c r="CTJ63" s="265"/>
      <c r="CTK63" s="265"/>
      <c r="CTL63" s="265"/>
      <c r="CTM63" s="265"/>
      <c r="CTN63" s="265"/>
      <c r="CTO63" s="265"/>
      <c r="CTP63" s="265"/>
      <c r="CTQ63" s="265"/>
      <c r="CTR63" s="265"/>
      <c r="CTS63" s="265"/>
      <c r="CTT63" s="265"/>
      <c r="CTU63" s="265"/>
      <c r="CTV63" s="265"/>
      <c r="CTW63" s="265"/>
      <c r="CTX63" s="265"/>
      <c r="CTY63" s="265"/>
      <c r="CTZ63" s="265"/>
      <c r="CUA63" s="265"/>
      <c r="CUB63" s="265"/>
      <c r="CUC63" s="265"/>
      <c r="CUD63" s="265"/>
      <c r="CUE63" s="265"/>
      <c r="CUF63" s="265"/>
      <c r="CUG63" s="265"/>
      <c r="CUH63" s="265"/>
      <c r="CUI63" s="265"/>
      <c r="CUJ63" s="265"/>
      <c r="CUK63" s="265"/>
      <c r="CUL63" s="265"/>
      <c r="CUM63" s="265"/>
      <c r="CUN63" s="265"/>
      <c r="CUO63" s="265"/>
      <c r="CUP63" s="265"/>
      <c r="CUQ63" s="265"/>
      <c r="CUR63" s="265"/>
      <c r="CUS63" s="265"/>
      <c r="CUT63" s="265"/>
      <c r="CUU63" s="265"/>
      <c r="CUV63" s="265"/>
      <c r="CUW63" s="265"/>
      <c r="CUX63" s="265"/>
      <c r="CUY63" s="265"/>
      <c r="CUZ63" s="265"/>
      <c r="CVA63" s="265"/>
      <c r="CVB63" s="265"/>
      <c r="CVC63" s="265"/>
      <c r="CVD63" s="265"/>
      <c r="CVE63" s="265"/>
      <c r="CVF63" s="265"/>
      <c r="CVG63" s="265"/>
      <c r="CVH63" s="265"/>
      <c r="CVI63" s="265"/>
      <c r="CVJ63" s="265"/>
      <c r="CVK63" s="265"/>
      <c r="CVL63" s="265"/>
      <c r="CVM63" s="265"/>
      <c r="CVN63" s="265"/>
      <c r="CVO63" s="265"/>
      <c r="CVP63" s="265"/>
      <c r="CVQ63" s="265"/>
      <c r="CVR63" s="265"/>
      <c r="CVS63" s="265"/>
      <c r="CVT63" s="265"/>
      <c r="CVU63" s="265"/>
      <c r="CVV63" s="265"/>
      <c r="CVW63" s="265"/>
      <c r="CVX63" s="265"/>
      <c r="CVY63" s="265"/>
      <c r="CVZ63" s="265"/>
      <c r="CWA63" s="265"/>
      <c r="CWB63" s="265"/>
      <c r="CWC63" s="265"/>
      <c r="CWD63" s="265"/>
      <c r="CWE63" s="265"/>
      <c r="CWF63" s="265"/>
      <c r="CWG63" s="265"/>
      <c r="CWH63" s="265"/>
      <c r="CWI63" s="265"/>
      <c r="CWJ63" s="265"/>
      <c r="CWK63" s="265"/>
      <c r="CWL63" s="265"/>
      <c r="CWM63" s="265"/>
      <c r="CWN63" s="265"/>
      <c r="CWO63" s="265"/>
      <c r="CWP63" s="265"/>
      <c r="CWQ63" s="265"/>
      <c r="CWR63" s="265"/>
      <c r="CWS63" s="265"/>
      <c r="CWT63" s="265"/>
      <c r="CWU63" s="265"/>
      <c r="CWV63" s="265"/>
      <c r="CWW63" s="265"/>
      <c r="CWX63" s="265"/>
      <c r="CWY63" s="265"/>
      <c r="CWZ63" s="265"/>
      <c r="CXA63" s="265"/>
      <c r="CXB63" s="265"/>
      <c r="CXC63" s="265"/>
      <c r="CXD63" s="265"/>
      <c r="CXE63" s="265"/>
      <c r="CXF63" s="265"/>
      <c r="CXG63" s="265"/>
      <c r="CXH63" s="265"/>
      <c r="CXI63" s="265"/>
      <c r="CXJ63" s="265"/>
      <c r="CXK63" s="265"/>
      <c r="CXL63" s="265"/>
      <c r="CXM63" s="265"/>
      <c r="CXN63" s="265"/>
      <c r="CXO63" s="265"/>
      <c r="CXP63" s="265"/>
      <c r="CXQ63" s="265"/>
      <c r="CXR63" s="265"/>
      <c r="CXS63" s="265"/>
      <c r="CXT63" s="265"/>
      <c r="CXU63" s="265"/>
      <c r="CXV63" s="265"/>
      <c r="CXW63" s="265"/>
      <c r="CXX63" s="265"/>
      <c r="CXY63" s="265"/>
      <c r="CXZ63" s="265"/>
      <c r="CYA63" s="265"/>
      <c r="CYB63" s="265"/>
      <c r="CYC63" s="265"/>
      <c r="CYD63" s="265"/>
      <c r="CYE63" s="265"/>
      <c r="CYF63" s="265"/>
      <c r="CYG63" s="265"/>
      <c r="CYH63" s="265"/>
      <c r="CYI63" s="265"/>
      <c r="CYJ63" s="265"/>
      <c r="CYK63" s="265"/>
      <c r="CYL63" s="265"/>
      <c r="CYM63" s="265"/>
      <c r="CYN63" s="265"/>
      <c r="CYO63" s="265"/>
      <c r="CYP63" s="265"/>
      <c r="CYQ63" s="265"/>
      <c r="CYR63" s="265"/>
      <c r="CYS63" s="265"/>
      <c r="CYT63" s="265"/>
      <c r="CYU63" s="265"/>
      <c r="CYV63" s="265"/>
      <c r="CYW63" s="265"/>
      <c r="CYX63" s="265"/>
      <c r="CYY63" s="265"/>
      <c r="CYZ63" s="265"/>
      <c r="CZA63" s="265"/>
      <c r="CZB63" s="265"/>
      <c r="CZC63" s="265"/>
      <c r="CZD63" s="265"/>
      <c r="CZE63" s="265"/>
      <c r="CZF63" s="265"/>
      <c r="CZG63" s="265"/>
      <c r="CZH63" s="265"/>
      <c r="CZI63" s="265"/>
      <c r="CZJ63" s="265"/>
      <c r="CZK63" s="265"/>
      <c r="CZL63" s="265"/>
      <c r="CZM63" s="265"/>
      <c r="CZN63" s="265"/>
      <c r="CZO63" s="265"/>
      <c r="CZP63" s="265"/>
      <c r="CZQ63" s="265"/>
      <c r="CZR63" s="265"/>
      <c r="CZS63" s="265"/>
      <c r="CZT63" s="265"/>
      <c r="CZU63" s="265"/>
      <c r="CZV63" s="265"/>
      <c r="CZW63" s="265"/>
      <c r="CZX63" s="265"/>
      <c r="CZY63" s="265"/>
      <c r="CZZ63" s="265"/>
      <c r="DAA63" s="265"/>
      <c r="DAB63" s="265"/>
      <c r="DAC63" s="265"/>
      <c r="DAD63" s="265"/>
      <c r="DAE63" s="265"/>
      <c r="DAF63" s="265"/>
      <c r="DAG63" s="265"/>
      <c r="DAH63" s="265"/>
      <c r="DAI63" s="265"/>
      <c r="DAJ63" s="265"/>
      <c r="DAK63" s="265"/>
      <c r="DAL63" s="265"/>
      <c r="DAM63" s="265"/>
      <c r="DAN63" s="265"/>
      <c r="DAO63" s="265"/>
      <c r="DAP63" s="265"/>
      <c r="DAQ63" s="265"/>
      <c r="DAR63" s="265"/>
      <c r="DAS63" s="265"/>
      <c r="DAT63" s="265"/>
      <c r="DAU63" s="265"/>
      <c r="DAV63" s="265"/>
      <c r="DAW63" s="265"/>
      <c r="DAX63" s="265"/>
      <c r="DAY63" s="265"/>
      <c r="DAZ63" s="265"/>
      <c r="DBA63" s="265"/>
      <c r="DBB63" s="265"/>
      <c r="DBC63" s="265"/>
      <c r="DBD63" s="265"/>
      <c r="DBE63" s="265"/>
      <c r="DBF63" s="265"/>
      <c r="DBG63" s="265"/>
      <c r="DBH63" s="265"/>
      <c r="DBI63" s="265"/>
      <c r="DBJ63" s="265"/>
      <c r="DBK63" s="265"/>
      <c r="DBL63" s="265"/>
      <c r="DBM63" s="265"/>
      <c r="DBN63" s="265"/>
      <c r="DBO63" s="265"/>
      <c r="DBP63" s="265"/>
      <c r="DBQ63" s="265"/>
      <c r="DBR63" s="265"/>
      <c r="DBS63" s="265"/>
      <c r="DBT63" s="265"/>
      <c r="DBU63" s="265"/>
      <c r="DBV63" s="265"/>
      <c r="DBW63" s="265"/>
      <c r="DBX63" s="265"/>
      <c r="DBY63" s="265"/>
      <c r="DBZ63" s="265"/>
      <c r="DCA63" s="265"/>
      <c r="DCB63" s="265"/>
      <c r="DCC63" s="265"/>
      <c r="DCD63" s="265"/>
      <c r="DCE63" s="265"/>
      <c r="DCF63" s="265"/>
      <c r="DCG63" s="265"/>
      <c r="DCH63" s="265"/>
      <c r="DCI63" s="265"/>
      <c r="DCJ63" s="265"/>
      <c r="DCK63" s="265"/>
      <c r="DCL63" s="265"/>
      <c r="DCM63" s="265"/>
      <c r="DCN63" s="265"/>
      <c r="DCO63" s="265"/>
      <c r="DCP63" s="265"/>
      <c r="DCQ63" s="265"/>
      <c r="DCR63" s="265"/>
      <c r="DCS63" s="265"/>
      <c r="DCT63" s="265"/>
      <c r="DCU63" s="265"/>
      <c r="DCV63" s="265"/>
      <c r="DCW63" s="265"/>
      <c r="DCX63" s="265"/>
      <c r="DCY63" s="265"/>
      <c r="DCZ63" s="265"/>
      <c r="DDA63" s="265"/>
      <c r="DDB63" s="265"/>
      <c r="DDC63" s="265"/>
      <c r="DDD63" s="265"/>
      <c r="DDE63" s="265"/>
      <c r="DDF63" s="265"/>
      <c r="DDG63" s="265"/>
      <c r="DDH63" s="265"/>
      <c r="DDI63" s="265"/>
      <c r="DDJ63" s="265"/>
      <c r="DDK63" s="265"/>
      <c r="DDL63" s="265"/>
      <c r="DDM63" s="265"/>
      <c r="DDN63" s="265"/>
      <c r="DDO63" s="265"/>
      <c r="DDP63" s="265"/>
      <c r="DDQ63" s="265"/>
      <c r="DDR63" s="265"/>
      <c r="DDS63" s="265"/>
      <c r="DDT63" s="265"/>
      <c r="DDU63" s="265"/>
      <c r="DDV63" s="265"/>
      <c r="DDW63" s="265"/>
      <c r="DDX63" s="265"/>
      <c r="DDY63" s="265"/>
      <c r="DDZ63" s="265"/>
      <c r="DEA63" s="265"/>
      <c r="DEB63" s="265"/>
      <c r="DEC63" s="265"/>
      <c r="DED63" s="265"/>
      <c r="DEE63" s="265"/>
      <c r="DEF63" s="265"/>
      <c r="DEG63" s="265"/>
      <c r="DEH63" s="265"/>
      <c r="DEI63" s="265"/>
      <c r="DEJ63" s="265"/>
      <c r="DEK63" s="265"/>
      <c r="DEL63" s="265"/>
      <c r="DEM63" s="265"/>
      <c r="DEN63" s="265"/>
      <c r="DEO63" s="265"/>
      <c r="DEP63" s="265"/>
      <c r="DEQ63" s="265"/>
      <c r="DER63" s="265"/>
      <c r="DES63" s="265"/>
      <c r="DET63" s="265"/>
      <c r="DEU63" s="265"/>
      <c r="DEV63" s="265"/>
      <c r="DEW63" s="265"/>
      <c r="DEX63" s="265"/>
      <c r="DEY63" s="265"/>
      <c r="DEZ63" s="265"/>
      <c r="DFA63" s="265"/>
      <c r="DFB63" s="265"/>
      <c r="DFC63" s="265"/>
      <c r="DFD63" s="265"/>
      <c r="DFE63" s="265"/>
      <c r="DFF63" s="265"/>
      <c r="DFG63" s="265"/>
      <c r="DFH63" s="265"/>
      <c r="DFI63" s="265"/>
      <c r="DFJ63" s="265"/>
      <c r="DFK63" s="265"/>
      <c r="DFL63" s="265"/>
      <c r="DFM63" s="265"/>
      <c r="DFN63" s="265"/>
      <c r="DFO63" s="265"/>
      <c r="DFP63" s="265"/>
      <c r="DFQ63" s="265"/>
      <c r="DFR63" s="265"/>
      <c r="DFS63" s="265"/>
      <c r="DFT63" s="265"/>
      <c r="DFU63" s="265"/>
      <c r="DFV63" s="265"/>
      <c r="DFW63" s="265"/>
      <c r="DFX63" s="265"/>
      <c r="DFY63" s="265"/>
      <c r="DFZ63" s="265"/>
      <c r="DGA63" s="265"/>
      <c r="DGB63" s="265"/>
      <c r="DGC63" s="265"/>
      <c r="DGD63" s="265"/>
      <c r="DGE63" s="265"/>
      <c r="DGF63" s="265"/>
      <c r="DGG63" s="265"/>
      <c r="DGH63" s="265"/>
      <c r="DGI63" s="265"/>
      <c r="DGJ63" s="265"/>
      <c r="DGK63" s="265"/>
      <c r="DGL63" s="265"/>
      <c r="DGM63" s="265"/>
      <c r="DGN63" s="265"/>
      <c r="DGO63" s="265"/>
      <c r="DGP63" s="265"/>
      <c r="DGQ63" s="265"/>
      <c r="DGR63" s="265"/>
      <c r="DGS63" s="265"/>
      <c r="DGT63" s="265"/>
      <c r="DGU63" s="265"/>
      <c r="DGV63" s="265"/>
      <c r="DGW63" s="265"/>
      <c r="DGX63" s="265"/>
      <c r="DGY63" s="265"/>
      <c r="DGZ63" s="265"/>
      <c r="DHA63" s="265"/>
      <c r="DHB63" s="265"/>
      <c r="DHC63" s="265"/>
      <c r="DHD63" s="265"/>
      <c r="DHE63" s="265"/>
      <c r="DHF63" s="265"/>
      <c r="DHG63" s="265"/>
      <c r="DHH63" s="265"/>
      <c r="DHI63" s="265"/>
      <c r="DHJ63" s="265"/>
      <c r="DHK63" s="265"/>
      <c r="DHL63" s="265"/>
      <c r="DHM63" s="265"/>
      <c r="DHN63" s="265"/>
      <c r="DHO63" s="265"/>
      <c r="DHP63" s="265"/>
      <c r="DHQ63" s="265"/>
      <c r="DHR63" s="265"/>
      <c r="DHS63" s="265"/>
      <c r="DHT63" s="265"/>
      <c r="DHU63" s="265"/>
      <c r="DHV63" s="265"/>
      <c r="DHW63" s="265"/>
      <c r="DHX63" s="265"/>
      <c r="DHY63" s="265"/>
      <c r="DHZ63" s="265"/>
      <c r="DIA63" s="265"/>
      <c r="DIB63" s="265"/>
      <c r="DIC63" s="265"/>
      <c r="DID63" s="265"/>
      <c r="DIE63" s="265"/>
      <c r="DIF63" s="265"/>
      <c r="DIG63" s="265"/>
      <c r="DIH63" s="265"/>
      <c r="DII63" s="265"/>
      <c r="DIJ63" s="265"/>
      <c r="DIK63" s="265"/>
      <c r="DIL63" s="265"/>
      <c r="DIM63" s="265"/>
      <c r="DIN63" s="265"/>
      <c r="DIO63" s="265"/>
      <c r="DIP63" s="265"/>
      <c r="DIQ63" s="265"/>
      <c r="DIR63" s="265"/>
      <c r="DIS63" s="265"/>
      <c r="DIT63" s="265"/>
      <c r="DIU63" s="265"/>
      <c r="DIV63" s="265"/>
      <c r="DIW63" s="265"/>
      <c r="DIX63" s="265"/>
      <c r="DIY63" s="265"/>
      <c r="DIZ63" s="265"/>
      <c r="DJA63" s="265"/>
      <c r="DJB63" s="265"/>
      <c r="DJC63" s="265"/>
      <c r="DJD63" s="265"/>
      <c r="DJE63" s="265"/>
      <c r="DJF63" s="265"/>
      <c r="DJG63" s="265"/>
      <c r="DJH63" s="265"/>
      <c r="DJI63" s="265"/>
      <c r="DJJ63" s="265"/>
      <c r="DJK63" s="265"/>
      <c r="DJL63" s="265"/>
      <c r="DJM63" s="265"/>
      <c r="DJN63" s="265"/>
      <c r="DJO63" s="265"/>
      <c r="DJP63" s="265"/>
      <c r="DJQ63" s="265"/>
      <c r="DJR63" s="265"/>
      <c r="DJS63" s="265"/>
      <c r="DJT63" s="265"/>
      <c r="DJU63" s="265"/>
      <c r="DJV63" s="265"/>
      <c r="DJW63" s="265"/>
      <c r="DJX63" s="265"/>
      <c r="DJY63" s="265"/>
      <c r="DJZ63" s="265"/>
      <c r="DKA63" s="265"/>
      <c r="DKB63" s="265"/>
      <c r="DKC63" s="265"/>
      <c r="DKD63" s="265"/>
      <c r="DKE63" s="265"/>
      <c r="DKF63" s="265"/>
      <c r="DKG63" s="265"/>
      <c r="DKH63" s="265"/>
      <c r="DKI63" s="265"/>
      <c r="DKJ63" s="265"/>
      <c r="DKK63" s="265"/>
      <c r="DKL63" s="265"/>
      <c r="DKM63" s="265"/>
      <c r="DKN63" s="265"/>
      <c r="DKO63" s="265"/>
      <c r="DKP63" s="265"/>
      <c r="DKQ63" s="265"/>
      <c r="DKR63" s="265"/>
      <c r="DKS63" s="265"/>
      <c r="DKT63" s="265"/>
      <c r="DKU63" s="265"/>
      <c r="DKV63" s="265"/>
      <c r="DKW63" s="265"/>
      <c r="DKX63" s="265"/>
      <c r="DKY63" s="265"/>
      <c r="DKZ63" s="265"/>
      <c r="DLA63" s="265"/>
      <c r="DLB63" s="265"/>
      <c r="DLC63" s="265"/>
      <c r="DLD63" s="265"/>
      <c r="DLE63" s="265"/>
      <c r="DLF63" s="265"/>
      <c r="DLG63" s="265"/>
      <c r="DLH63" s="265"/>
      <c r="DLI63" s="265"/>
      <c r="DLJ63" s="265"/>
      <c r="DLK63" s="265"/>
      <c r="DLL63" s="265"/>
      <c r="DLM63" s="265"/>
      <c r="DLN63" s="265"/>
      <c r="DLO63" s="265"/>
      <c r="DLP63" s="265"/>
      <c r="DLQ63" s="265"/>
      <c r="DLR63" s="265"/>
      <c r="DLS63" s="265"/>
      <c r="DLT63" s="265"/>
      <c r="DLU63" s="265"/>
      <c r="DLV63" s="265"/>
      <c r="DLW63" s="265"/>
      <c r="DLX63" s="265"/>
      <c r="DLY63" s="265"/>
      <c r="DLZ63" s="265"/>
      <c r="DMA63" s="265"/>
      <c r="DMB63" s="265"/>
      <c r="DMC63" s="265"/>
      <c r="DMD63" s="265"/>
      <c r="DME63" s="265"/>
      <c r="DMF63" s="265"/>
      <c r="DMG63" s="265"/>
      <c r="DMH63" s="265"/>
      <c r="DMI63" s="265"/>
      <c r="DMJ63" s="265"/>
      <c r="DMK63" s="265"/>
      <c r="DML63" s="265"/>
      <c r="DMM63" s="265"/>
      <c r="DMN63" s="265"/>
      <c r="DMO63" s="265"/>
      <c r="DMP63" s="265"/>
      <c r="DMQ63" s="265"/>
      <c r="DMR63" s="265"/>
      <c r="DMS63" s="265"/>
      <c r="DMT63" s="265"/>
      <c r="DMU63" s="265"/>
      <c r="DMV63" s="265"/>
      <c r="DMW63" s="265"/>
      <c r="DMX63" s="265"/>
      <c r="DMY63" s="265"/>
      <c r="DMZ63" s="265"/>
      <c r="DNA63" s="265"/>
      <c r="DNB63" s="265"/>
      <c r="DNC63" s="265"/>
      <c r="DND63" s="265"/>
      <c r="DNE63" s="265"/>
      <c r="DNF63" s="265"/>
      <c r="DNG63" s="265"/>
      <c r="DNH63" s="265"/>
      <c r="DNI63" s="265"/>
      <c r="DNJ63" s="265"/>
      <c r="DNK63" s="265"/>
      <c r="DNL63" s="265"/>
      <c r="DNM63" s="265"/>
      <c r="DNN63" s="265"/>
      <c r="DNO63" s="265"/>
      <c r="DNP63" s="265"/>
      <c r="DNQ63" s="265"/>
      <c r="DNR63" s="265"/>
      <c r="DNS63" s="265"/>
      <c r="DNT63" s="265"/>
      <c r="DNU63" s="265"/>
      <c r="DNV63" s="265"/>
      <c r="DNW63" s="265"/>
      <c r="DNX63" s="265"/>
      <c r="DNY63" s="265"/>
      <c r="DNZ63" s="265"/>
      <c r="DOA63" s="265"/>
      <c r="DOB63" s="265"/>
      <c r="DOC63" s="265"/>
      <c r="DOD63" s="265"/>
      <c r="DOE63" s="265"/>
      <c r="DOF63" s="265"/>
      <c r="DOG63" s="265"/>
      <c r="DOH63" s="265"/>
      <c r="DOI63" s="265"/>
      <c r="DOJ63" s="265"/>
      <c r="DOK63" s="265"/>
      <c r="DOL63" s="265"/>
      <c r="DOM63" s="265"/>
      <c r="DON63" s="265"/>
      <c r="DOO63" s="265"/>
      <c r="DOP63" s="265"/>
      <c r="DOQ63" s="265"/>
      <c r="DOR63" s="265"/>
      <c r="DOS63" s="265"/>
      <c r="DOT63" s="265"/>
      <c r="DOU63" s="265"/>
      <c r="DOV63" s="265"/>
      <c r="DOW63" s="265"/>
      <c r="DOX63" s="265"/>
      <c r="DOY63" s="265"/>
      <c r="DOZ63" s="265"/>
      <c r="DPA63" s="265"/>
      <c r="DPB63" s="265"/>
      <c r="DPC63" s="265"/>
      <c r="DPD63" s="265"/>
      <c r="DPE63" s="265"/>
      <c r="DPF63" s="265"/>
      <c r="DPG63" s="265"/>
      <c r="DPH63" s="265"/>
      <c r="DPI63" s="265"/>
      <c r="DPJ63" s="265"/>
      <c r="DPK63" s="265"/>
      <c r="DPL63" s="265"/>
      <c r="DPM63" s="265"/>
      <c r="DPN63" s="265"/>
      <c r="DPO63" s="265"/>
      <c r="DPP63" s="265"/>
      <c r="DPQ63" s="265"/>
      <c r="DPR63" s="265"/>
      <c r="DPS63" s="265"/>
      <c r="DPT63" s="265"/>
      <c r="DPU63" s="265"/>
      <c r="DPV63" s="265"/>
      <c r="DPW63" s="265"/>
      <c r="DPX63" s="265"/>
      <c r="DPY63" s="265"/>
      <c r="DPZ63" s="265"/>
      <c r="DQA63" s="265"/>
      <c r="DQB63" s="265"/>
      <c r="DQC63" s="265"/>
      <c r="DQD63" s="265"/>
      <c r="DQE63" s="265"/>
      <c r="DQF63" s="265"/>
      <c r="DQG63" s="265"/>
      <c r="DQH63" s="265"/>
      <c r="DQI63" s="265"/>
      <c r="DQJ63" s="265"/>
      <c r="DQK63" s="265"/>
      <c r="DQL63" s="265"/>
      <c r="DQM63" s="265"/>
      <c r="DQN63" s="265"/>
      <c r="DQO63" s="265"/>
      <c r="DQP63" s="265"/>
      <c r="DQQ63" s="265"/>
      <c r="DQR63" s="265"/>
      <c r="DQS63" s="265"/>
      <c r="DQT63" s="265"/>
      <c r="DQU63" s="265"/>
      <c r="DQV63" s="265"/>
      <c r="DQW63" s="265"/>
      <c r="DQX63" s="265"/>
      <c r="DQY63" s="265"/>
      <c r="DQZ63" s="265"/>
      <c r="DRA63" s="265"/>
      <c r="DRB63" s="265"/>
      <c r="DRC63" s="265"/>
      <c r="DRD63" s="265"/>
      <c r="DRE63" s="265"/>
      <c r="DRF63" s="265"/>
      <c r="DRG63" s="265"/>
      <c r="DRH63" s="265"/>
      <c r="DRI63" s="265"/>
      <c r="DRJ63" s="265"/>
      <c r="DRK63" s="265"/>
      <c r="DRL63" s="265"/>
      <c r="DRM63" s="265"/>
      <c r="DRN63" s="265"/>
      <c r="DRO63" s="265"/>
      <c r="DRP63" s="265"/>
      <c r="DRQ63" s="265"/>
      <c r="DRR63" s="265"/>
      <c r="DRS63" s="265"/>
      <c r="DRT63" s="265"/>
      <c r="DRU63" s="265"/>
      <c r="DRV63" s="265"/>
      <c r="DRW63" s="265"/>
      <c r="DRX63" s="265"/>
      <c r="DRY63" s="265"/>
      <c r="DRZ63" s="265"/>
      <c r="DSA63" s="265"/>
      <c r="DSB63" s="265"/>
      <c r="DSC63" s="265"/>
      <c r="DSD63" s="265"/>
      <c r="DSE63" s="265"/>
      <c r="DSF63" s="265"/>
      <c r="DSG63" s="265"/>
      <c r="DSH63" s="265"/>
      <c r="DSI63" s="265"/>
      <c r="DSJ63" s="265"/>
      <c r="DSK63" s="265"/>
      <c r="DSL63" s="265"/>
      <c r="DSM63" s="265"/>
      <c r="DSN63" s="265"/>
      <c r="DSO63" s="265"/>
      <c r="DSP63" s="265"/>
      <c r="DSQ63" s="265"/>
      <c r="DSR63" s="265"/>
      <c r="DSS63" s="265"/>
      <c r="DST63" s="265"/>
      <c r="DSU63" s="265"/>
      <c r="DSV63" s="265"/>
      <c r="DSW63" s="265"/>
      <c r="DSX63" s="265"/>
      <c r="DSY63" s="265"/>
      <c r="DSZ63" s="265"/>
      <c r="DTA63" s="265"/>
      <c r="DTB63" s="265"/>
      <c r="DTC63" s="265"/>
      <c r="DTD63" s="265"/>
      <c r="DTE63" s="265"/>
      <c r="DTF63" s="265"/>
      <c r="DTG63" s="265"/>
      <c r="DTH63" s="265"/>
      <c r="DTI63" s="265"/>
      <c r="DTJ63" s="265"/>
      <c r="DTK63" s="265"/>
      <c r="DTL63" s="265"/>
      <c r="DTM63" s="265"/>
      <c r="DTN63" s="265"/>
      <c r="DTO63" s="265"/>
      <c r="DTP63" s="265"/>
      <c r="DTQ63" s="265"/>
      <c r="DTR63" s="265"/>
      <c r="DTS63" s="265"/>
      <c r="DTT63" s="265"/>
      <c r="DTU63" s="265"/>
      <c r="DTV63" s="265"/>
      <c r="DTW63" s="265"/>
      <c r="DTX63" s="265"/>
      <c r="DTY63" s="265"/>
      <c r="DTZ63" s="265"/>
      <c r="DUA63" s="265"/>
      <c r="DUB63" s="265"/>
      <c r="DUC63" s="265"/>
      <c r="DUD63" s="265"/>
      <c r="DUE63" s="265"/>
      <c r="DUF63" s="265"/>
      <c r="DUG63" s="265"/>
      <c r="DUH63" s="265"/>
      <c r="DUI63" s="265"/>
      <c r="DUJ63" s="265"/>
      <c r="DUK63" s="265"/>
      <c r="DUL63" s="265"/>
      <c r="DUM63" s="265"/>
      <c r="DUN63" s="265"/>
      <c r="DUO63" s="265"/>
      <c r="DUP63" s="265"/>
      <c r="DUQ63" s="265"/>
      <c r="DUR63" s="265"/>
      <c r="DUS63" s="265"/>
      <c r="DUT63" s="265"/>
      <c r="DUU63" s="265"/>
      <c r="DUV63" s="265"/>
      <c r="DUW63" s="265"/>
      <c r="DUX63" s="265"/>
      <c r="DUY63" s="265"/>
      <c r="DUZ63" s="265"/>
      <c r="DVA63" s="265"/>
      <c r="DVB63" s="265"/>
      <c r="DVC63" s="265"/>
      <c r="DVD63" s="265"/>
      <c r="DVE63" s="265"/>
      <c r="DVF63" s="265"/>
      <c r="DVG63" s="265"/>
      <c r="DVH63" s="265"/>
      <c r="DVI63" s="265"/>
      <c r="DVJ63" s="265"/>
      <c r="DVK63" s="265"/>
      <c r="DVL63" s="265"/>
      <c r="DVM63" s="265"/>
      <c r="DVN63" s="265"/>
      <c r="DVO63" s="265"/>
      <c r="DVP63" s="265"/>
      <c r="DVQ63" s="265"/>
      <c r="DVR63" s="265"/>
      <c r="DVS63" s="265"/>
      <c r="DVT63" s="265"/>
      <c r="DVU63" s="265"/>
      <c r="DVV63" s="265"/>
      <c r="DVW63" s="265"/>
      <c r="DVX63" s="265"/>
      <c r="DVY63" s="265"/>
      <c r="DVZ63" s="265"/>
      <c r="DWA63" s="265"/>
      <c r="DWB63" s="265"/>
      <c r="DWC63" s="265"/>
      <c r="DWD63" s="265"/>
      <c r="DWE63" s="265"/>
      <c r="DWF63" s="265"/>
      <c r="DWG63" s="265"/>
      <c r="DWH63" s="265"/>
      <c r="DWI63" s="265"/>
      <c r="DWJ63" s="265"/>
      <c r="DWK63" s="265"/>
      <c r="DWL63" s="265"/>
      <c r="DWM63" s="265"/>
      <c r="DWN63" s="265"/>
      <c r="DWO63" s="265"/>
      <c r="DWP63" s="265"/>
      <c r="DWQ63" s="265"/>
      <c r="DWR63" s="265"/>
      <c r="DWS63" s="265"/>
      <c r="DWT63" s="265"/>
      <c r="DWU63" s="265"/>
      <c r="DWV63" s="265"/>
      <c r="DWW63" s="265"/>
      <c r="DWX63" s="265"/>
      <c r="DWY63" s="265"/>
      <c r="DWZ63" s="265"/>
      <c r="DXA63" s="265"/>
      <c r="DXB63" s="265"/>
      <c r="DXC63" s="265"/>
      <c r="DXD63" s="265"/>
      <c r="DXE63" s="265"/>
      <c r="DXF63" s="265"/>
      <c r="DXG63" s="265"/>
      <c r="DXH63" s="265"/>
      <c r="DXI63" s="265"/>
      <c r="DXJ63" s="265"/>
      <c r="DXK63" s="265"/>
      <c r="DXL63" s="265"/>
      <c r="DXM63" s="265"/>
      <c r="DXN63" s="265"/>
      <c r="DXO63" s="265"/>
      <c r="DXP63" s="265"/>
      <c r="DXQ63" s="265"/>
      <c r="DXR63" s="265"/>
      <c r="DXS63" s="265"/>
      <c r="DXT63" s="265"/>
      <c r="DXU63" s="265"/>
      <c r="DXV63" s="265"/>
      <c r="DXW63" s="265"/>
      <c r="DXX63" s="265"/>
      <c r="DXY63" s="265"/>
      <c r="DXZ63" s="265"/>
      <c r="DYA63" s="265"/>
      <c r="DYB63" s="265"/>
      <c r="DYC63" s="265"/>
      <c r="DYD63" s="265"/>
      <c r="DYE63" s="265"/>
      <c r="DYF63" s="265"/>
      <c r="DYG63" s="265"/>
      <c r="DYH63" s="265"/>
      <c r="DYI63" s="265"/>
      <c r="DYJ63" s="265"/>
      <c r="DYK63" s="265"/>
      <c r="DYL63" s="265"/>
      <c r="DYM63" s="265"/>
      <c r="DYN63" s="265"/>
      <c r="DYO63" s="265"/>
      <c r="DYP63" s="265"/>
      <c r="DYQ63" s="265"/>
      <c r="DYR63" s="265"/>
      <c r="DYS63" s="265"/>
      <c r="DYT63" s="265"/>
      <c r="DYU63" s="265"/>
      <c r="DYV63" s="265"/>
      <c r="DYW63" s="265"/>
      <c r="DYX63" s="265"/>
      <c r="DYY63" s="265"/>
      <c r="DYZ63" s="265"/>
      <c r="DZA63" s="265"/>
      <c r="DZB63" s="265"/>
      <c r="DZC63" s="265"/>
      <c r="DZD63" s="265"/>
      <c r="DZE63" s="265"/>
      <c r="DZF63" s="265"/>
      <c r="DZG63" s="265"/>
      <c r="DZH63" s="265"/>
      <c r="DZI63" s="265"/>
      <c r="DZJ63" s="265"/>
      <c r="DZK63" s="265"/>
      <c r="DZL63" s="265"/>
      <c r="DZM63" s="265"/>
      <c r="DZN63" s="265"/>
      <c r="DZO63" s="265"/>
      <c r="DZP63" s="265"/>
      <c r="DZQ63" s="265"/>
      <c r="DZR63" s="265"/>
      <c r="DZS63" s="265"/>
      <c r="DZT63" s="265"/>
      <c r="DZU63" s="265"/>
      <c r="DZV63" s="265"/>
      <c r="DZW63" s="265"/>
      <c r="DZX63" s="265"/>
      <c r="DZY63" s="265"/>
      <c r="DZZ63" s="265"/>
      <c r="EAA63" s="265"/>
      <c r="EAB63" s="265"/>
      <c r="EAC63" s="265"/>
      <c r="EAD63" s="265"/>
      <c r="EAE63" s="265"/>
      <c r="EAF63" s="265"/>
      <c r="EAG63" s="265"/>
      <c r="EAH63" s="265"/>
      <c r="EAI63" s="265"/>
      <c r="EAJ63" s="265"/>
      <c r="EAK63" s="265"/>
      <c r="EAL63" s="265"/>
      <c r="EAM63" s="265"/>
      <c r="EAN63" s="265"/>
      <c r="EAO63" s="265"/>
      <c r="EAP63" s="265"/>
      <c r="EAQ63" s="265"/>
      <c r="EAR63" s="265"/>
      <c r="EAS63" s="265"/>
      <c r="EAT63" s="265"/>
      <c r="EAU63" s="265"/>
      <c r="EAV63" s="265"/>
      <c r="EAW63" s="265"/>
      <c r="EAX63" s="265"/>
      <c r="EAY63" s="265"/>
      <c r="EAZ63" s="265"/>
      <c r="EBA63" s="265"/>
      <c r="EBB63" s="265"/>
      <c r="EBC63" s="265"/>
      <c r="EBD63" s="265"/>
      <c r="EBE63" s="265"/>
      <c r="EBF63" s="265"/>
      <c r="EBG63" s="265"/>
      <c r="EBH63" s="265"/>
      <c r="EBI63" s="265"/>
      <c r="EBJ63" s="265"/>
      <c r="EBK63" s="265"/>
      <c r="EBL63" s="265"/>
      <c r="EBM63" s="265"/>
      <c r="EBN63" s="265"/>
      <c r="EBO63" s="265"/>
      <c r="EBP63" s="265"/>
      <c r="EBQ63" s="265"/>
      <c r="EBR63" s="265"/>
      <c r="EBS63" s="265"/>
      <c r="EBT63" s="265"/>
      <c r="EBU63" s="265"/>
      <c r="EBV63" s="265"/>
      <c r="EBW63" s="265"/>
      <c r="EBX63" s="265"/>
      <c r="EBY63" s="265"/>
      <c r="EBZ63" s="265"/>
      <c r="ECA63" s="265"/>
      <c r="ECB63" s="265"/>
      <c r="ECC63" s="265"/>
      <c r="ECD63" s="265"/>
      <c r="ECE63" s="265"/>
      <c r="ECF63" s="265"/>
      <c r="ECG63" s="265"/>
      <c r="ECH63" s="265"/>
      <c r="ECI63" s="265"/>
      <c r="ECJ63" s="265"/>
      <c r="ECK63" s="265"/>
      <c r="ECL63" s="265"/>
      <c r="ECM63" s="265"/>
      <c r="ECN63" s="265"/>
      <c r="ECO63" s="265"/>
      <c r="ECP63" s="265"/>
      <c r="ECQ63" s="265"/>
      <c r="ECR63" s="265"/>
      <c r="ECS63" s="265"/>
      <c r="ECT63" s="265"/>
      <c r="ECU63" s="265"/>
      <c r="ECV63" s="265"/>
      <c r="ECW63" s="265"/>
      <c r="ECX63" s="265"/>
      <c r="ECY63" s="265"/>
      <c r="ECZ63" s="265"/>
      <c r="EDA63" s="265"/>
      <c r="EDB63" s="265"/>
      <c r="EDC63" s="265"/>
      <c r="EDD63" s="265"/>
      <c r="EDE63" s="265"/>
      <c r="EDF63" s="265"/>
      <c r="EDG63" s="265"/>
      <c r="EDH63" s="265"/>
      <c r="EDI63" s="265"/>
      <c r="EDJ63" s="265"/>
      <c r="EDK63" s="265"/>
      <c r="EDL63" s="265"/>
      <c r="EDM63" s="265"/>
      <c r="EDN63" s="265"/>
      <c r="EDO63" s="265"/>
      <c r="EDP63" s="265"/>
      <c r="EDQ63" s="265"/>
      <c r="EDR63" s="265"/>
      <c r="EDS63" s="265"/>
      <c r="EDT63" s="265"/>
      <c r="EDU63" s="265"/>
      <c r="EDV63" s="265"/>
      <c r="EDW63" s="265"/>
      <c r="EDX63" s="265"/>
      <c r="EDY63" s="265"/>
      <c r="EDZ63" s="265"/>
      <c r="EEA63" s="265"/>
      <c r="EEB63" s="265"/>
      <c r="EEC63" s="265"/>
      <c r="EED63" s="265"/>
      <c r="EEE63" s="265"/>
      <c r="EEF63" s="265"/>
      <c r="EEG63" s="265"/>
      <c r="EEH63" s="265"/>
      <c r="EEI63" s="265"/>
      <c r="EEJ63" s="265"/>
      <c r="EEK63" s="265"/>
      <c r="EEL63" s="265"/>
      <c r="EEM63" s="265"/>
      <c r="EEN63" s="265"/>
      <c r="EEO63" s="265"/>
      <c r="EEP63" s="265"/>
      <c r="EEQ63" s="265"/>
      <c r="EER63" s="265"/>
      <c r="EES63" s="265"/>
      <c r="EET63" s="265"/>
      <c r="EEU63" s="265"/>
      <c r="EEV63" s="265"/>
      <c r="EEW63" s="265"/>
      <c r="EEX63" s="265"/>
      <c r="EEY63" s="265"/>
      <c r="EEZ63" s="265"/>
      <c r="EFA63" s="265"/>
      <c r="EFB63" s="265"/>
      <c r="EFC63" s="265"/>
      <c r="EFD63" s="265"/>
      <c r="EFE63" s="265"/>
      <c r="EFF63" s="265"/>
      <c r="EFG63" s="265"/>
      <c r="EFH63" s="265"/>
      <c r="EFI63" s="265"/>
      <c r="EFJ63" s="265"/>
      <c r="EFK63" s="265"/>
      <c r="EFL63" s="265"/>
      <c r="EFM63" s="265"/>
      <c r="EFN63" s="265"/>
      <c r="EFO63" s="265"/>
      <c r="EFP63" s="265"/>
      <c r="EFQ63" s="265"/>
      <c r="EFR63" s="265"/>
      <c r="EFS63" s="265"/>
      <c r="EFT63" s="265"/>
      <c r="EFU63" s="265"/>
      <c r="EFV63" s="265"/>
      <c r="EFW63" s="265"/>
      <c r="EFX63" s="265"/>
      <c r="EFY63" s="265"/>
      <c r="EFZ63" s="265"/>
      <c r="EGA63" s="265"/>
      <c r="EGB63" s="265"/>
      <c r="EGC63" s="265"/>
      <c r="EGD63" s="265"/>
      <c r="EGE63" s="265"/>
      <c r="EGF63" s="265"/>
      <c r="EGG63" s="265"/>
      <c r="EGH63" s="265"/>
      <c r="EGI63" s="265"/>
      <c r="EGJ63" s="265"/>
      <c r="EGK63" s="265"/>
      <c r="EGL63" s="265"/>
      <c r="EGM63" s="265"/>
      <c r="EGN63" s="265"/>
      <c r="EGO63" s="265"/>
      <c r="EGP63" s="265"/>
      <c r="EGQ63" s="265"/>
      <c r="EGR63" s="265"/>
      <c r="EGS63" s="265"/>
      <c r="EGT63" s="265"/>
      <c r="EGU63" s="265"/>
      <c r="EGV63" s="265"/>
      <c r="EGW63" s="265"/>
      <c r="EGX63" s="265"/>
      <c r="EGY63" s="265"/>
      <c r="EGZ63" s="265"/>
      <c r="EHA63" s="265"/>
      <c r="EHB63" s="265"/>
      <c r="EHC63" s="265"/>
      <c r="EHD63" s="265"/>
      <c r="EHE63" s="265"/>
      <c r="EHF63" s="265"/>
      <c r="EHG63" s="265"/>
      <c r="EHH63" s="265"/>
      <c r="EHI63" s="265"/>
      <c r="EHJ63" s="265"/>
      <c r="EHK63" s="265"/>
      <c r="EHL63" s="265"/>
      <c r="EHM63" s="265"/>
      <c r="EHN63" s="265"/>
      <c r="EHO63" s="265"/>
      <c r="EHP63" s="265"/>
      <c r="EHQ63" s="265"/>
      <c r="EHR63" s="265"/>
      <c r="EHS63" s="265"/>
      <c r="EHT63" s="265"/>
      <c r="EHU63" s="265"/>
      <c r="EHV63" s="265"/>
      <c r="EHW63" s="265"/>
      <c r="EHX63" s="265"/>
      <c r="EHY63" s="265"/>
      <c r="EHZ63" s="265"/>
      <c r="EIA63" s="265"/>
      <c r="EIB63" s="265"/>
      <c r="EIC63" s="265"/>
      <c r="EID63" s="265"/>
      <c r="EIE63" s="265"/>
      <c r="EIF63" s="265"/>
      <c r="EIG63" s="265"/>
      <c r="EIH63" s="265"/>
      <c r="EII63" s="265"/>
      <c r="EIJ63" s="265"/>
      <c r="EIK63" s="265"/>
      <c r="EIL63" s="265"/>
      <c r="EIM63" s="265"/>
      <c r="EIN63" s="265"/>
      <c r="EIO63" s="265"/>
      <c r="EIP63" s="265"/>
      <c r="EIQ63" s="265"/>
      <c r="EIR63" s="265"/>
      <c r="EIS63" s="265"/>
      <c r="EIT63" s="265"/>
      <c r="EIU63" s="265"/>
      <c r="EIV63" s="265"/>
      <c r="EIW63" s="265"/>
      <c r="EIX63" s="265"/>
      <c r="EIY63" s="265"/>
      <c r="EIZ63" s="265"/>
      <c r="EJA63" s="265"/>
      <c r="EJB63" s="265"/>
      <c r="EJC63" s="265"/>
      <c r="EJD63" s="265"/>
      <c r="EJE63" s="265"/>
      <c r="EJF63" s="265"/>
      <c r="EJG63" s="265"/>
      <c r="EJH63" s="265"/>
      <c r="EJI63" s="265"/>
      <c r="EJJ63" s="265"/>
      <c r="EJK63" s="265"/>
      <c r="EJL63" s="265"/>
      <c r="EJM63" s="265"/>
      <c r="EJN63" s="265"/>
      <c r="EJO63" s="265"/>
      <c r="EJP63" s="265"/>
      <c r="EJQ63" s="265"/>
      <c r="EJR63" s="265"/>
      <c r="EJS63" s="265"/>
      <c r="EJT63" s="265"/>
      <c r="EJU63" s="265"/>
      <c r="EJV63" s="265"/>
      <c r="EJW63" s="265"/>
      <c r="EJX63" s="265"/>
      <c r="EJY63" s="265"/>
      <c r="EJZ63" s="265"/>
      <c r="EKA63" s="265"/>
      <c r="EKB63" s="265"/>
      <c r="EKC63" s="265"/>
      <c r="EKD63" s="265"/>
      <c r="EKE63" s="265"/>
      <c r="EKF63" s="265"/>
      <c r="EKG63" s="265"/>
      <c r="EKH63" s="265"/>
      <c r="EKI63" s="265"/>
      <c r="EKJ63" s="265"/>
      <c r="EKK63" s="265"/>
      <c r="EKL63" s="265"/>
      <c r="EKM63" s="265"/>
      <c r="EKN63" s="265"/>
      <c r="EKO63" s="265"/>
      <c r="EKP63" s="265"/>
      <c r="EKQ63" s="265"/>
      <c r="EKR63" s="265"/>
      <c r="EKS63" s="265"/>
      <c r="EKT63" s="265"/>
      <c r="EKU63" s="265"/>
      <c r="EKV63" s="265"/>
      <c r="EKW63" s="265"/>
      <c r="EKX63" s="265"/>
      <c r="EKY63" s="265"/>
      <c r="EKZ63" s="265"/>
      <c r="ELA63" s="265"/>
      <c r="ELB63" s="265"/>
      <c r="ELC63" s="265"/>
      <c r="ELD63" s="265"/>
      <c r="ELE63" s="265"/>
      <c r="ELF63" s="265"/>
      <c r="ELG63" s="265"/>
      <c r="ELH63" s="265"/>
      <c r="ELI63" s="265"/>
      <c r="ELJ63" s="265"/>
      <c r="ELK63" s="265"/>
      <c r="ELL63" s="265"/>
      <c r="ELM63" s="265"/>
      <c r="ELN63" s="265"/>
      <c r="ELO63" s="265"/>
      <c r="ELP63" s="265"/>
      <c r="ELQ63" s="265"/>
      <c r="ELR63" s="265"/>
      <c r="ELS63" s="265"/>
      <c r="ELT63" s="265"/>
      <c r="ELU63" s="265"/>
      <c r="ELV63" s="265"/>
      <c r="ELW63" s="265"/>
      <c r="ELX63" s="265"/>
      <c r="ELY63" s="265"/>
      <c r="ELZ63" s="265"/>
      <c r="EMA63" s="265"/>
      <c r="EMB63" s="265"/>
      <c r="EMC63" s="265"/>
      <c r="EMD63" s="265"/>
      <c r="EME63" s="265"/>
      <c r="EMF63" s="265"/>
      <c r="EMG63" s="265"/>
      <c r="EMH63" s="265"/>
      <c r="EMI63" s="265"/>
      <c r="EMJ63" s="265"/>
      <c r="EMK63" s="265"/>
      <c r="EML63" s="265"/>
      <c r="EMM63" s="265"/>
      <c r="EMN63" s="265"/>
      <c r="EMO63" s="265"/>
      <c r="EMP63" s="265"/>
      <c r="EMQ63" s="265"/>
      <c r="EMR63" s="265"/>
      <c r="EMS63" s="265"/>
      <c r="EMT63" s="265"/>
      <c r="EMU63" s="265"/>
      <c r="EMV63" s="265"/>
      <c r="EMW63" s="265"/>
      <c r="EMX63" s="265"/>
      <c r="EMY63" s="265"/>
      <c r="EMZ63" s="265"/>
      <c r="ENA63" s="265"/>
      <c r="ENB63" s="265"/>
      <c r="ENC63" s="265"/>
      <c r="END63" s="265"/>
      <c r="ENE63" s="265"/>
      <c r="ENF63" s="265"/>
      <c r="ENG63" s="265"/>
      <c r="ENH63" s="265"/>
      <c r="ENI63" s="265"/>
      <c r="ENJ63" s="265"/>
      <c r="ENK63" s="265"/>
      <c r="ENL63" s="265"/>
      <c r="ENM63" s="265"/>
      <c r="ENN63" s="265"/>
      <c r="ENO63" s="265"/>
      <c r="ENP63" s="265"/>
      <c r="ENQ63" s="265"/>
      <c r="ENR63" s="265"/>
      <c r="ENS63" s="265"/>
      <c r="ENT63" s="265"/>
      <c r="ENU63" s="265"/>
      <c r="ENV63" s="265"/>
      <c r="ENW63" s="265"/>
      <c r="ENX63" s="265"/>
      <c r="ENY63" s="265"/>
      <c r="ENZ63" s="265"/>
      <c r="EOA63" s="265"/>
      <c r="EOB63" s="265"/>
      <c r="EOC63" s="265"/>
      <c r="EOD63" s="265"/>
      <c r="EOE63" s="265"/>
      <c r="EOF63" s="265"/>
      <c r="EOG63" s="265"/>
      <c r="EOH63" s="265"/>
      <c r="EOI63" s="265"/>
      <c r="EOJ63" s="265"/>
      <c r="EOK63" s="265"/>
      <c r="EOL63" s="265"/>
      <c r="EOM63" s="265"/>
      <c r="EON63" s="265"/>
      <c r="EOO63" s="265"/>
      <c r="EOP63" s="265"/>
      <c r="EOQ63" s="265"/>
      <c r="EOR63" s="265"/>
      <c r="EOS63" s="265"/>
      <c r="EOT63" s="265"/>
      <c r="EOU63" s="265"/>
      <c r="EOV63" s="265"/>
      <c r="EOW63" s="265"/>
      <c r="EOX63" s="265"/>
      <c r="EOY63" s="265"/>
      <c r="EOZ63" s="265"/>
      <c r="EPA63" s="265"/>
      <c r="EPB63" s="265"/>
      <c r="EPC63" s="265"/>
      <c r="EPD63" s="265"/>
      <c r="EPE63" s="265"/>
      <c r="EPF63" s="265"/>
      <c r="EPG63" s="265"/>
      <c r="EPH63" s="265"/>
      <c r="EPI63" s="265"/>
      <c r="EPJ63" s="265"/>
      <c r="EPK63" s="265"/>
      <c r="EPL63" s="265"/>
      <c r="EPM63" s="265"/>
      <c r="EPN63" s="265"/>
      <c r="EPO63" s="265"/>
      <c r="EPP63" s="265"/>
      <c r="EPQ63" s="265"/>
      <c r="EPR63" s="265"/>
      <c r="EPS63" s="265"/>
      <c r="EPT63" s="265"/>
      <c r="EPU63" s="265"/>
      <c r="EPV63" s="265"/>
      <c r="EPW63" s="265"/>
      <c r="EPX63" s="265"/>
      <c r="EPY63" s="265"/>
      <c r="EPZ63" s="265"/>
      <c r="EQA63" s="265"/>
      <c r="EQB63" s="265"/>
      <c r="EQC63" s="265"/>
      <c r="EQD63" s="265"/>
      <c r="EQE63" s="265"/>
      <c r="EQF63" s="265"/>
      <c r="EQG63" s="265"/>
      <c r="EQH63" s="265"/>
      <c r="EQI63" s="265"/>
      <c r="EQJ63" s="265"/>
      <c r="EQK63" s="265"/>
      <c r="EQL63" s="265"/>
      <c r="EQM63" s="265"/>
      <c r="EQN63" s="265"/>
      <c r="EQO63" s="265"/>
      <c r="EQP63" s="265"/>
      <c r="EQQ63" s="265"/>
      <c r="EQR63" s="265"/>
      <c r="EQS63" s="265"/>
      <c r="EQT63" s="265"/>
      <c r="EQU63" s="265"/>
      <c r="EQV63" s="265"/>
      <c r="EQW63" s="265"/>
      <c r="EQX63" s="265"/>
      <c r="EQY63" s="265"/>
      <c r="EQZ63" s="265"/>
      <c r="ERA63" s="265"/>
      <c r="ERB63" s="265"/>
      <c r="ERC63" s="265"/>
      <c r="ERD63" s="265"/>
      <c r="ERE63" s="265"/>
      <c r="ERF63" s="265"/>
      <c r="ERG63" s="265"/>
      <c r="ERH63" s="265"/>
      <c r="ERI63" s="265"/>
      <c r="ERJ63" s="265"/>
      <c r="ERK63" s="265"/>
      <c r="ERL63" s="265"/>
      <c r="ERM63" s="265"/>
      <c r="ERN63" s="265"/>
      <c r="ERO63" s="265"/>
      <c r="ERP63" s="265"/>
      <c r="ERQ63" s="265"/>
      <c r="ERR63" s="265"/>
      <c r="ERS63" s="265"/>
      <c r="ERT63" s="265"/>
      <c r="ERU63" s="265"/>
      <c r="ERV63" s="265"/>
      <c r="ERW63" s="265"/>
      <c r="ERX63" s="265"/>
      <c r="ERY63" s="265"/>
      <c r="ERZ63" s="265"/>
      <c r="ESA63" s="265"/>
      <c r="ESB63" s="265"/>
      <c r="ESC63" s="265"/>
      <c r="ESD63" s="265"/>
      <c r="ESE63" s="265"/>
      <c r="ESF63" s="265"/>
      <c r="ESG63" s="265"/>
      <c r="ESH63" s="265"/>
      <c r="ESI63" s="265"/>
      <c r="ESJ63" s="265"/>
      <c r="ESK63" s="265"/>
      <c r="ESL63" s="265"/>
      <c r="ESM63" s="265"/>
      <c r="ESN63" s="265"/>
      <c r="ESO63" s="265"/>
      <c r="ESP63" s="265"/>
      <c r="ESQ63" s="265"/>
      <c r="ESR63" s="265"/>
      <c r="ESS63" s="265"/>
      <c r="EST63" s="265"/>
      <c r="ESU63" s="265"/>
      <c r="ESV63" s="265"/>
      <c r="ESW63" s="265"/>
      <c r="ESX63" s="265"/>
      <c r="ESY63" s="265"/>
      <c r="ESZ63" s="265"/>
      <c r="ETA63" s="265"/>
      <c r="ETB63" s="265"/>
      <c r="ETC63" s="265"/>
      <c r="ETD63" s="265"/>
      <c r="ETE63" s="265"/>
      <c r="ETF63" s="265"/>
      <c r="ETG63" s="265"/>
      <c r="ETH63" s="265"/>
      <c r="ETI63" s="265"/>
      <c r="ETJ63" s="265"/>
      <c r="ETK63" s="265"/>
      <c r="ETL63" s="265"/>
      <c r="ETM63" s="265"/>
      <c r="ETN63" s="265"/>
      <c r="ETO63" s="265"/>
      <c r="ETP63" s="265"/>
      <c r="ETQ63" s="265"/>
      <c r="ETR63" s="265"/>
      <c r="ETS63" s="265"/>
      <c r="ETT63" s="265"/>
      <c r="ETU63" s="265"/>
      <c r="ETV63" s="265"/>
      <c r="ETW63" s="265"/>
      <c r="ETX63" s="265"/>
      <c r="ETY63" s="265"/>
      <c r="ETZ63" s="265"/>
      <c r="EUA63" s="265"/>
      <c r="EUB63" s="265"/>
      <c r="EUC63" s="265"/>
      <c r="EUD63" s="265"/>
      <c r="EUE63" s="265"/>
      <c r="EUF63" s="265"/>
      <c r="EUG63" s="265"/>
      <c r="EUH63" s="265"/>
      <c r="EUI63" s="265"/>
      <c r="EUJ63" s="265"/>
      <c r="EUK63" s="265"/>
      <c r="EUL63" s="265"/>
      <c r="EUM63" s="265"/>
      <c r="EUN63" s="265"/>
      <c r="EUO63" s="265"/>
      <c r="EUP63" s="265"/>
      <c r="EUQ63" s="265"/>
      <c r="EUR63" s="265"/>
      <c r="EUS63" s="265"/>
      <c r="EUT63" s="265"/>
      <c r="EUU63" s="265"/>
      <c r="EUV63" s="265"/>
      <c r="EUW63" s="265"/>
      <c r="EUX63" s="265"/>
      <c r="EUY63" s="265"/>
      <c r="EUZ63" s="265"/>
      <c r="EVA63" s="265"/>
      <c r="EVB63" s="265"/>
      <c r="EVC63" s="265"/>
      <c r="EVD63" s="265"/>
      <c r="EVE63" s="265"/>
      <c r="EVF63" s="265"/>
      <c r="EVG63" s="265"/>
      <c r="EVH63" s="265"/>
      <c r="EVI63" s="265"/>
      <c r="EVJ63" s="265"/>
      <c r="EVK63" s="265"/>
      <c r="EVL63" s="265"/>
      <c r="EVM63" s="265"/>
      <c r="EVN63" s="265"/>
      <c r="EVO63" s="265"/>
      <c r="EVP63" s="265"/>
      <c r="EVQ63" s="265"/>
      <c r="EVR63" s="265"/>
      <c r="EVS63" s="265"/>
      <c r="EVT63" s="265"/>
      <c r="EVU63" s="265"/>
      <c r="EVV63" s="265"/>
      <c r="EVW63" s="265"/>
      <c r="EVX63" s="265"/>
      <c r="EVY63" s="265"/>
      <c r="EVZ63" s="265"/>
      <c r="EWA63" s="265"/>
      <c r="EWB63" s="265"/>
      <c r="EWC63" s="265"/>
      <c r="EWD63" s="265"/>
      <c r="EWE63" s="265"/>
      <c r="EWF63" s="265"/>
      <c r="EWG63" s="265"/>
      <c r="EWH63" s="265"/>
      <c r="EWI63" s="265"/>
      <c r="EWJ63" s="265"/>
      <c r="EWK63" s="265"/>
      <c r="EWL63" s="265"/>
      <c r="EWM63" s="265"/>
      <c r="EWN63" s="265"/>
      <c r="EWO63" s="265"/>
      <c r="EWP63" s="265"/>
      <c r="EWQ63" s="265"/>
      <c r="EWR63" s="265"/>
      <c r="EWS63" s="265"/>
      <c r="EWT63" s="265"/>
      <c r="EWU63" s="265"/>
      <c r="EWV63" s="265"/>
      <c r="EWW63" s="265"/>
      <c r="EWX63" s="265"/>
      <c r="EWY63" s="265"/>
      <c r="EWZ63" s="265"/>
      <c r="EXA63" s="265"/>
      <c r="EXB63" s="265"/>
      <c r="EXC63" s="265"/>
      <c r="EXD63" s="265"/>
      <c r="EXE63" s="265"/>
      <c r="EXF63" s="265"/>
      <c r="EXG63" s="265"/>
      <c r="EXH63" s="265"/>
      <c r="EXI63" s="265"/>
      <c r="EXJ63" s="265"/>
      <c r="EXK63" s="265"/>
      <c r="EXL63" s="265"/>
      <c r="EXM63" s="265"/>
      <c r="EXN63" s="265"/>
      <c r="EXO63" s="265"/>
      <c r="EXP63" s="265"/>
      <c r="EXQ63" s="265"/>
      <c r="EXR63" s="265"/>
      <c r="EXS63" s="265"/>
      <c r="EXT63" s="265"/>
      <c r="EXU63" s="265"/>
      <c r="EXV63" s="265"/>
      <c r="EXW63" s="265"/>
      <c r="EXX63" s="265"/>
      <c r="EXY63" s="265"/>
      <c r="EXZ63" s="265"/>
      <c r="EYA63" s="265"/>
      <c r="EYB63" s="265"/>
      <c r="EYC63" s="265"/>
      <c r="EYD63" s="265"/>
      <c r="EYE63" s="265"/>
      <c r="EYF63" s="265"/>
      <c r="EYG63" s="265"/>
      <c r="EYH63" s="265"/>
      <c r="EYI63" s="265"/>
      <c r="EYJ63" s="265"/>
      <c r="EYK63" s="265"/>
      <c r="EYL63" s="265"/>
      <c r="EYM63" s="265"/>
      <c r="EYN63" s="265"/>
      <c r="EYO63" s="265"/>
      <c r="EYP63" s="265"/>
      <c r="EYQ63" s="265"/>
      <c r="EYR63" s="265"/>
      <c r="EYS63" s="265"/>
      <c r="EYT63" s="265"/>
      <c r="EYU63" s="265"/>
      <c r="EYV63" s="265"/>
      <c r="EYW63" s="265"/>
      <c r="EYX63" s="265"/>
      <c r="EYY63" s="265"/>
      <c r="EYZ63" s="265"/>
      <c r="EZA63" s="265"/>
      <c r="EZB63" s="265"/>
      <c r="EZC63" s="265"/>
      <c r="EZD63" s="265"/>
      <c r="EZE63" s="265"/>
      <c r="EZF63" s="265"/>
      <c r="EZG63" s="265"/>
      <c r="EZH63" s="265"/>
      <c r="EZI63" s="265"/>
      <c r="EZJ63" s="265"/>
      <c r="EZK63" s="265"/>
      <c r="EZL63" s="265"/>
      <c r="EZM63" s="265"/>
      <c r="EZN63" s="265"/>
      <c r="EZO63" s="265"/>
      <c r="EZP63" s="265"/>
      <c r="EZQ63" s="265"/>
      <c r="EZR63" s="265"/>
      <c r="EZS63" s="265"/>
      <c r="EZT63" s="265"/>
      <c r="EZU63" s="265"/>
      <c r="EZV63" s="265"/>
      <c r="EZW63" s="265"/>
      <c r="EZX63" s="265"/>
      <c r="EZY63" s="265"/>
      <c r="EZZ63" s="265"/>
      <c r="FAA63" s="265"/>
      <c r="FAB63" s="265"/>
      <c r="FAC63" s="265"/>
      <c r="FAD63" s="265"/>
      <c r="FAE63" s="265"/>
      <c r="FAF63" s="265"/>
      <c r="FAG63" s="265"/>
      <c r="FAH63" s="265"/>
      <c r="FAI63" s="265"/>
      <c r="FAJ63" s="265"/>
      <c r="FAK63" s="265"/>
      <c r="FAL63" s="265"/>
      <c r="FAM63" s="265"/>
      <c r="FAN63" s="265"/>
      <c r="FAO63" s="265"/>
      <c r="FAP63" s="265"/>
      <c r="FAQ63" s="265"/>
      <c r="FAR63" s="265"/>
      <c r="FAS63" s="265"/>
      <c r="FAT63" s="265"/>
      <c r="FAU63" s="265"/>
      <c r="FAV63" s="265"/>
      <c r="FAW63" s="265"/>
      <c r="FAX63" s="265"/>
      <c r="FAY63" s="265"/>
      <c r="FAZ63" s="265"/>
      <c r="FBA63" s="265"/>
      <c r="FBB63" s="265"/>
      <c r="FBC63" s="265"/>
      <c r="FBD63" s="265"/>
      <c r="FBE63" s="265"/>
      <c r="FBF63" s="265"/>
      <c r="FBG63" s="265"/>
      <c r="FBH63" s="265"/>
      <c r="FBI63" s="265"/>
      <c r="FBJ63" s="265"/>
      <c r="FBK63" s="265"/>
      <c r="FBL63" s="265"/>
      <c r="FBM63" s="265"/>
      <c r="FBN63" s="265"/>
      <c r="FBO63" s="265"/>
      <c r="FBP63" s="265"/>
      <c r="FBQ63" s="265"/>
      <c r="FBR63" s="265"/>
      <c r="FBS63" s="265"/>
      <c r="FBT63" s="265"/>
      <c r="FBU63" s="265"/>
      <c r="FBV63" s="265"/>
      <c r="FBW63" s="265"/>
      <c r="FBX63" s="265"/>
      <c r="FBY63" s="265"/>
      <c r="FBZ63" s="265"/>
      <c r="FCA63" s="265"/>
      <c r="FCB63" s="265"/>
      <c r="FCC63" s="265"/>
      <c r="FCD63" s="265"/>
      <c r="FCE63" s="265"/>
      <c r="FCF63" s="265"/>
      <c r="FCG63" s="265"/>
      <c r="FCH63" s="265"/>
      <c r="FCI63" s="265"/>
      <c r="FCJ63" s="265"/>
      <c r="FCK63" s="265"/>
      <c r="FCL63" s="265"/>
      <c r="FCM63" s="265"/>
      <c r="FCN63" s="265"/>
      <c r="FCO63" s="265"/>
      <c r="FCP63" s="265"/>
      <c r="FCQ63" s="265"/>
      <c r="FCR63" s="265"/>
      <c r="FCS63" s="265"/>
      <c r="FCT63" s="265"/>
      <c r="FCU63" s="265"/>
      <c r="FCV63" s="265"/>
      <c r="FCW63" s="265"/>
      <c r="FCX63" s="265"/>
      <c r="FCY63" s="265"/>
      <c r="FCZ63" s="265"/>
      <c r="FDA63" s="265"/>
      <c r="FDB63" s="265"/>
      <c r="FDC63" s="265"/>
      <c r="FDD63" s="265"/>
      <c r="FDE63" s="265"/>
      <c r="FDF63" s="265"/>
      <c r="FDG63" s="265"/>
      <c r="FDH63" s="265"/>
      <c r="FDI63" s="265"/>
      <c r="FDJ63" s="265"/>
      <c r="FDK63" s="265"/>
      <c r="FDL63" s="265"/>
      <c r="FDM63" s="265"/>
      <c r="FDN63" s="265"/>
      <c r="FDO63" s="265"/>
      <c r="FDP63" s="265"/>
      <c r="FDQ63" s="265"/>
      <c r="FDR63" s="265"/>
      <c r="FDS63" s="265"/>
      <c r="FDT63" s="265"/>
      <c r="FDU63" s="265"/>
      <c r="FDV63" s="265"/>
      <c r="FDW63" s="265"/>
      <c r="FDX63" s="265"/>
      <c r="FDY63" s="265"/>
      <c r="FDZ63" s="265"/>
      <c r="FEA63" s="265"/>
      <c r="FEB63" s="265"/>
      <c r="FEC63" s="265"/>
      <c r="FED63" s="265"/>
      <c r="FEE63" s="265"/>
      <c r="FEF63" s="265"/>
      <c r="FEG63" s="265"/>
      <c r="FEH63" s="265"/>
      <c r="FEI63" s="265"/>
      <c r="FEJ63" s="265"/>
      <c r="FEK63" s="265"/>
      <c r="FEL63" s="265"/>
      <c r="FEM63" s="265"/>
      <c r="FEN63" s="265"/>
      <c r="FEO63" s="265"/>
      <c r="FEP63" s="265"/>
      <c r="FEQ63" s="265"/>
      <c r="FER63" s="265"/>
      <c r="FES63" s="265"/>
      <c r="FET63" s="265"/>
      <c r="FEU63" s="265"/>
      <c r="FEV63" s="265"/>
      <c r="FEW63" s="265"/>
      <c r="FEX63" s="265"/>
      <c r="FEY63" s="265"/>
      <c r="FEZ63" s="265"/>
      <c r="FFA63" s="265"/>
      <c r="FFB63" s="265"/>
      <c r="FFC63" s="265"/>
      <c r="FFD63" s="265"/>
      <c r="FFE63" s="265"/>
      <c r="FFF63" s="265"/>
      <c r="FFG63" s="265"/>
      <c r="FFH63" s="265"/>
      <c r="FFI63" s="265"/>
      <c r="FFJ63" s="265"/>
      <c r="FFK63" s="265"/>
      <c r="FFL63" s="265"/>
      <c r="FFM63" s="265"/>
      <c r="FFN63" s="265"/>
      <c r="FFO63" s="265"/>
      <c r="FFP63" s="265"/>
      <c r="FFQ63" s="265"/>
      <c r="FFR63" s="265"/>
      <c r="FFS63" s="265"/>
      <c r="FFT63" s="265"/>
      <c r="FFU63" s="265"/>
      <c r="FFV63" s="265"/>
      <c r="FFW63" s="265"/>
      <c r="FFX63" s="265"/>
      <c r="FFY63" s="265"/>
      <c r="FFZ63" s="265"/>
      <c r="FGA63" s="265"/>
      <c r="FGB63" s="265"/>
      <c r="FGC63" s="265"/>
      <c r="FGD63" s="265"/>
      <c r="FGE63" s="265"/>
      <c r="FGF63" s="265"/>
      <c r="FGG63" s="265"/>
      <c r="FGH63" s="265"/>
      <c r="FGI63" s="265"/>
      <c r="FGJ63" s="265"/>
      <c r="FGK63" s="265"/>
      <c r="FGL63" s="265"/>
      <c r="FGM63" s="265"/>
      <c r="FGN63" s="265"/>
      <c r="FGO63" s="265"/>
      <c r="FGP63" s="265"/>
      <c r="FGQ63" s="265"/>
      <c r="FGR63" s="265"/>
      <c r="FGS63" s="265"/>
      <c r="FGT63" s="265"/>
      <c r="FGU63" s="265"/>
      <c r="FGV63" s="265"/>
      <c r="FGW63" s="265"/>
      <c r="FGX63" s="265"/>
      <c r="FGY63" s="265"/>
      <c r="FGZ63" s="265"/>
      <c r="FHA63" s="265"/>
      <c r="FHB63" s="265"/>
      <c r="FHC63" s="265"/>
      <c r="FHD63" s="265"/>
      <c r="FHE63" s="265"/>
      <c r="FHF63" s="265"/>
      <c r="FHG63" s="265"/>
      <c r="FHH63" s="265"/>
      <c r="FHI63" s="265"/>
      <c r="FHJ63" s="265"/>
      <c r="FHK63" s="265"/>
      <c r="FHL63" s="265"/>
      <c r="FHM63" s="265"/>
      <c r="FHN63" s="265"/>
      <c r="FHO63" s="265"/>
      <c r="FHP63" s="265"/>
      <c r="FHQ63" s="265"/>
      <c r="FHR63" s="265"/>
      <c r="FHS63" s="265"/>
      <c r="FHT63" s="265"/>
      <c r="FHU63" s="265"/>
      <c r="FHV63" s="265"/>
      <c r="FHW63" s="265"/>
      <c r="FHX63" s="265"/>
      <c r="FHY63" s="265"/>
      <c r="FHZ63" s="265"/>
      <c r="FIA63" s="265"/>
      <c r="FIB63" s="265"/>
      <c r="FIC63" s="265"/>
      <c r="FID63" s="265"/>
      <c r="FIE63" s="265"/>
      <c r="FIF63" s="265"/>
      <c r="FIG63" s="265"/>
      <c r="FIH63" s="265"/>
      <c r="FII63" s="265"/>
      <c r="FIJ63" s="265"/>
      <c r="FIK63" s="265"/>
      <c r="FIL63" s="265"/>
      <c r="FIM63" s="265"/>
      <c r="FIN63" s="265"/>
      <c r="FIO63" s="265"/>
      <c r="FIP63" s="265"/>
      <c r="FIQ63" s="265"/>
      <c r="FIR63" s="265"/>
      <c r="FIS63" s="265"/>
      <c r="FIT63" s="265"/>
      <c r="FIU63" s="265"/>
      <c r="FIV63" s="265"/>
      <c r="FIW63" s="265"/>
      <c r="FIX63" s="265"/>
      <c r="FIY63" s="265"/>
      <c r="FIZ63" s="265"/>
      <c r="FJA63" s="265"/>
      <c r="FJB63" s="265"/>
      <c r="FJC63" s="265"/>
      <c r="FJD63" s="265"/>
      <c r="FJE63" s="265"/>
      <c r="FJF63" s="265"/>
      <c r="FJG63" s="265"/>
      <c r="FJH63" s="265"/>
      <c r="FJI63" s="265"/>
      <c r="FJJ63" s="265"/>
      <c r="FJK63" s="265"/>
      <c r="FJL63" s="265"/>
      <c r="FJM63" s="265"/>
      <c r="FJN63" s="265"/>
      <c r="FJO63" s="265"/>
      <c r="FJP63" s="265"/>
      <c r="FJQ63" s="265"/>
      <c r="FJR63" s="265"/>
      <c r="FJS63" s="265"/>
      <c r="FJT63" s="265"/>
      <c r="FJU63" s="265"/>
      <c r="FJV63" s="265"/>
      <c r="FJW63" s="265"/>
      <c r="FJX63" s="265"/>
      <c r="FJY63" s="265"/>
      <c r="FJZ63" s="265"/>
      <c r="FKA63" s="265"/>
      <c r="FKB63" s="265"/>
      <c r="FKC63" s="265"/>
      <c r="FKD63" s="265"/>
      <c r="FKE63" s="265"/>
      <c r="FKF63" s="265"/>
      <c r="FKG63" s="265"/>
      <c r="FKH63" s="265"/>
      <c r="FKI63" s="265"/>
      <c r="FKJ63" s="265"/>
      <c r="FKK63" s="265"/>
      <c r="FKL63" s="265"/>
      <c r="FKM63" s="265"/>
      <c r="FKN63" s="265"/>
      <c r="FKO63" s="265"/>
      <c r="FKP63" s="265"/>
      <c r="FKQ63" s="265"/>
      <c r="FKR63" s="265"/>
      <c r="FKS63" s="265"/>
      <c r="FKT63" s="265"/>
      <c r="FKU63" s="265"/>
      <c r="FKV63" s="265"/>
      <c r="FKW63" s="265"/>
      <c r="FKX63" s="265"/>
      <c r="FKY63" s="265"/>
      <c r="FKZ63" s="265"/>
      <c r="FLA63" s="265"/>
      <c r="FLB63" s="265"/>
      <c r="FLC63" s="265"/>
      <c r="FLD63" s="265"/>
      <c r="FLE63" s="265"/>
      <c r="FLF63" s="265"/>
      <c r="FLG63" s="265"/>
      <c r="FLH63" s="265"/>
      <c r="FLI63" s="265"/>
      <c r="FLJ63" s="265"/>
      <c r="FLK63" s="265"/>
      <c r="FLL63" s="265"/>
      <c r="FLM63" s="265"/>
      <c r="FLN63" s="265"/>
      <c r="FLO63" s="265"/>
      <c r="FLP63" s="265"/>
      <c r="FLQ63" s="265"/>
      <c r="FLR63" s="265"/>
      <c r="FLS63" s="265"/>
      <c r="FLT63" s="265"/>
      <c r="FLU63" s="265"/>
      <c r="FLV63" s="265"/>
      <c r="FLW63" s="265"/>
      <c r="FLX63" s="265"/>
      <c r="FLY63" s="265"/>
      <c r="FLZ63" s="265"/>
      <c r="FMA63" s="265"/>
      <c r="FMB63" s="265"/>
      <c r="FMC63" s="265"/>
      <c r="FMD63" s="265"/>
      <c r="FME63" s="265"/>
      <c r="FMF63" s="265"/>
      <c r="FMG63" s="265"/>
      <c r="FMH63" s="265"/>
      <c r="FMI63" s="265"/>
      <c r="FMJ63" s="265"/>
      <c r="FMK63" s="265"/>
      <c r="FML63" s="265"/>
      <c r="FMM63" s="265"/>
      <c r="FMN63" s="265"/>
      <c r="FMO63" s="265"/>
      <c r="FMP63" s="265"/>
      <c r="FMQ63" s="265"/>
      <c r="FMR63" s="265"/>
      <c r="FMS63" s="265"/>
      <c r="FMT63" s="265"/>
      <c r="FMU63" s="265"/>
      <c r="FMV63" s="265"/>
      <c r="FMW63" s="265"/>
      <c r="FMX63" s="265"/>
      <c r="FMY63" s="265"/>
      <c r="FMZ63" s="265"/>
      <c r="FNA63" s="265"/>
      <c r="FNB63" s="265"/>
      <c r="FNC63" s="265"/>
      <c r="FND63" s="265"/>
      <c r="FNE63" s="265"/>
      <c r="FNF63" s="265"/>
      <c r="FNG63" s="265"/>
      <c r="FNH63" s="265"/>
      <c r="FNI63" s="265"/>
      <c r="FNJ63" s="265"/>
      <c r="FNK63" s="265"/>
      <c r="FNL63" s="265"/>
      <c r="FNM63" s="265"/>
      <c r="FNN63" s="265"/>
      <c r="FNO63" s="265"/>
      <c r="FNP63" s="265"/>
      <c r="FNQ63" s="265"/>
      <c r="FNR63" s="265"/>
      <c r="FNS63" s="265"/>
      <c r="FNT63" s="265"/>
      <c r="FNU63" s="265"/>
      <c r="FNV63" s="265"/>
      <c r="FNW63" s="265"/>
      <c r="FNX63" s="265"/>
      <c r="FNY63" s="265"/>
      <c r="FNZ63" s="265"/>
      <c r="FOA63" s="265"/>
      <c r="FOB63" s="265"/>
      <c r="FOC63" s="265"/>
      <c r="FOD63" s="265"/>
      <c r="FOE63" s="265"/>
      <c r="FOF63" s="265"/>
      <c r="FOG63" s="265"/>
      <c r="FOH63" s="265"/>
      <c r="FOI63" s="265"/>
      <c r="FOJ63" s="265"/>
      <c r="FOK63" s="265"/>
      <c r="FOL63" s="265"/>
      <c r="FOM63" s="265"/>
      <c r="FON63" s="265"/>
      <c r="FOO63" s="265"/>
      <c r="FOP63" s="265"/>
      <c r="FOQ63" s="265"/>
      <c r="FOR63" s="265"/>
      <c r="FOS63" s="265"/>
      <c r="FOT63" s="265"/>
      <c r="FOU63" s="265"/>
      <c r="FOV63" s="265"/>
      <c r="FOW63" s="265"/>
      <c r="FOX63" s="265"/>
      <c r="FOY63" s="265"/>
      <c r="FOZ63" s="265"/>
      <c r="FPA63" s="265"/>
      <c r="FPB63" s="265"/>
      <c r="FPC63" s="265"/>
      <c r="FPD63" s="265"/>
      <c r="FPE63" s="265"/>
      <c r="FPF63" s="265"/>
      <c r="FPG63" s="265"/>
      <c r="FPH63" s="265"/>
      <c r="FPI63" s="265"/>
      <c r="FPJ63" s="265"/>
      <c r="FPK63" s="265"/>
      <c r="FPL63" s="265"/>
      <c r="FPM63" s="265"/>
      <c r="FPN63" s="265"/>
      <c r="FPO63" s="265"/>
      <c r="FPP63" s="265"/>
      <c r="FPQ63" s="265"/>
      <c r="FPR63" s="265"/>
      <c r="FPS63" s="265"/>
      <c r="FPT63" s="265"/>
      <c r="FPU63" s="265"/>
      <c r="FPV63" s="265"/>
      <c r="FPW63" s="265"/>
      <c r="FPX63" s="265"/>
      <c r="FPY63" s="265"/>
      <c r="FPZ63" s="265"/>
      <c r="FQA63" s="265"/>
      <c r="FQB63" s="265"/>
      <c r="FQC63" s="265"/>
      <c r="FQD63" s="265"/>
      <c r="FQE63" s="265"/>
      <c r="FQF63" s="265"/>
      <c r="FQG63" s="265"/>
      <c r="FQH63" s="265"/>
      <c r="FQI63" s="265"/>
      <c r="FQJ63" s="265"/>
      <c r="FQK63" s="265"/>
      <c r="FQL63" s="265"/>
      <c r="FQM63" s="265"/>
      <c r="FQN63" s="265"/>
      <c r="FQO63" s="265"/>
      <c r="FQP63" s="265"/>
      <c r="FQQ63" s="265"/>
      <c r="FQR63" s="265"/>
      <c r="FQS63" s="265"/>
      <c r="FQT63" s="265"/>
      <c r="FQU63" s="265"/>
      <c r="FQV63" s="265"/>
      <c r="FQW63" s="265"/>
      <c r="FQX63" s="265"/>
      <c r="FQY63" s="265"/>
      <c r="FQZ63" s="265"/>
      <c r="FRA63" s="265"/>
      <c r="FRB63" s="265"/>
      <c r="FRC63" s="265"/>
      <c r="FRD63" s="265"/>
      <c r="FRE63" s="265"/>
      <c r="FRF63" s="265"/>
      <c r="FRG63" s="265"/>
      <c r="FRH63" s="265"/>
      <c r="FRI63" s="265"/>
      <c r="FRJ63" s="265"/>
      <c r="FRK63" s="265"/>
      <c r="FRL63" s="265"/>
      <c r="FRM63" s="265"/>
      <c r="FRN63" s="265"/>
      <c r="FRO63" s="265"/>
      <c r="FRP63" s="265"/>
      <c r="FRQ63" s="265"/>
      <c r="FRR63" s="265"/>
      <c r="FRS63" s="265"/>
      <c r="FRT63" s="265"/>
      <c r="FRU63" s="265"/>
      <c r="FRV63" s="265"/>
      <c r="FRW63" s="265"/>
      <c r="FRX63" s="265"/>
      <c r="FRY63" s="265"/>
      <c r="FRZ63" s="265"/>
      <c r="FSA63" s="265"/>
      <c r="FSB63" s="265"/>
      <c r="FSC63" s="265"/>
      <c r="FSD63" s="265"/>
      <c r="FSE63" s="265"/>
      <c r="FSF63" s="265"/>
      <c r="FSG63" s="265"/>
      <c r="FSH63" s="265"/>
      <c r="FSI63" s="265"/>
      <c r="FSJ63" s="265"/>
      <c r="FSK63" s="265"/>
      <c r="FSL63" s="265"/>
      <c r="FSM63" s="265"/>
      <c r="FSN63" s="265"/>
      <c r="FSO63" s="265"/>
      <c r="FSP63" s="265"/>
      <c r="FSQ63" s="265"/>
      <c r="FSR63" s="265"/>
      <c r="FSS63" s="265"/>
      <c r="FST63" s="265"/>
      <c r="FSU63" s="265"/>
      <c r="FSV63" s="265"/>
      <c r="FSW63" s="265"/>
      <c r="FSX63" s="265"/>
      <c r="FSY63" s="265"/>
      <c r="FSZ63" s="265"/>
      <c r="FTA63" s="265"/>
      <c r="FTB63" s="265"/>
      <c r="FTC63" s="265"/>
      <c r="FTD63" s="265"/>
      <c r="FTE63" s="265"/>
      <c r="FTF63" s="265"/>
      <c r="FTG63" s="265"/>
      <c r="FTH63" s="265"/>
      <c r="FTI63" s="265"/>
      <c r="FTJ63" s="265"/>
      <c r="FTK63" s="265"/>
      <c r="FTL63" s="265"/>
      <c r="FTM63" s="265"/>
      <c r="FTN63" s="265"/>
      <c r="FTO63" s="265"/>
      <c r="FTP63" s="265"/>
      <c r="FTQ63" s="265"/>
      <c r="FTR63" s="265"/>
      <c r="FTS63" s="265"/>
      <c r="FTT63" s="265"/>
      <c r="FTU63" s="265"/>
      <c r="FTV63" s="265"/>
      <c r="FTW63" s="265"/>
      <c r="FTX63" s="265"/>
      <c r="FTY63" s="265"/>
      <c r="FTZ63" s="265"/>
      <c r="FUA63" s="265"/>
      <c r="FUB63" s="265"/>
      <c r="FUC63" s="265"/>
      <c r="FUD63" s="265"/>
      <c r="FUE63" s="265"/>
      <c r="FUF63" s="265"/>
      <c r="FUG63" s="265"/>
      <c r="FUH63" s="265"/>
      <c r="FUI63" s="265"/>
      <c r="FUJ63" s="265"/>
      <c r="FUK63" s="265"/>
      <c r="FUL63" s="265"/>
      <c r="FUM63" s="265"/>
      <c r="FUN63" s="265"/>
      <c r="FUO63" s="265"/>
      <c r="FUP63" s="265"/>
      <c r="FUQ63" s="265"/>
      <c r="FUR63" s="265"/>
      <c r="FUS63" s="265"/>
      <c r="FUT63" s="265"/>
      <c r="FUU63" s="265"/>
      <c r="FUV63" s="265"/>
      <c r="FUW63" s="265"/>
      <c r="FUX63" s="265"/>
      <c r="FUY63" s="265"/>
      <c r="FUZ63" s="265"/>
      <c r="FVA63" s="265"/>
      <c r="FVB63" s="265"/>
      <c r="FVC63" s="265"/>
      <c r="FVD63" s="265"/>
      <c r="FVE63" s="265"/>
      <c r="FVF63" s="265"/>
      <c r="FVG63" s="265"/>
      <c r="FVH63" s="265"/>
      <c r="FVI63" s="265"/>
      <c r="FVJ63" s="265"/>
      <c r="FVK63" s="265"/>
      <c r="FVL63" s="265"/>
      <c r="FVM63" s="265"/>
      <c r="FVN63" s="265"/>
      <c r="FVO63" s="265"/>
      <c r="FVP63" s="265"/>
      <c r="FVQ63" s="265"/>
      <c r="FVR63" s="265"/>
      <c r="FVS63" s="265"/>
      <c r="FVT63" s="265"/>
      <c r="FVU63" s="265"/>
      <c r="FVV63" s="265"/>
      <c r="FVW63" s="265"/>
      <c r="FVX63" s="265"/>
      <c r="FVY63" s="265"/>
      <c r="FVZ63" s="265"/>
      <c r="FWA63" s="265"/>
      <c r="FWB63" s="265"/>
      <c r="FWC63" s="265"/>
      <c r="FWD63" s="265"/>
      <c r="FWE63" s="265"/>
      <c r="FWF63" s="265"/>
      <c r="FWG63" s="265"/>
      <c r="FWH63" s="265"/>
      <c r="FWI63" s="265"/>
      <c r="FWJ63" s="265"/>
      <c r="FWK63" s="265"/>
      <c r="FWL63" s="265"/>
      <c r="FWM63" s="265"/>
      <c r="FWN63" s="265"/>
      <c r="FWO63" s="265"/>
      <c r="FWP63" s="265"/>
      <c r="FWQ63" s="265"/>
      <c r="FWR63" s="265"/>
      <c r="FWS63" s="265"/>
      <c r="FWT63" s="265"/>
      <c r="FWU63" s="265"/>
      <c r="FWV63" s="265"/>
      <c r="FWW63" s="265"/>
      <c r="FWX63" s="265"/>
      <c r="FWY63" s="265"/>
      <c r="FWZ63" s="265"/>
      <c r="FXA63" s="265"/>
      <c r="FXB63" s="265"/>
      <c r="FXC63" s="265"/>
      <c r="FXD63" s="265"/>
      <c r="FXE63" s="265"/>
      <c r="FXF63" s="265"/>
      <c r="FXG63" s="265"/>
      <c r="FXH63" s="265"/>
      <c r="FXI63" s="265"/>
      <c r="FXJ63" s="265"/>
      <c r="FXK63" s="265"/>
      <c r="FXL63" s="265"/>
      <c r="FXM63" s="265"/>
      <c r="FXN63" s="265"/>
      <c r="FXO63" s="265"/>
      <c r="FXP63" s="265"/>
      <c r="FXQ63" s="265"/>
      <c r="FXR63" s="265"/>
      <c r="FXS63" s="265"/>
      <c r="FXT63" s="265"/>
      <c r="FXU63" s="265"/>
      <c r="FXV63" s="265"/>
      <c r="FXW63" s="265"/>
      <c r="FXX63" s="265"/>
      <c r="FXY63" s="265"/>
      <c r="FXZ63" s="265"/>
      <c r="FYA63" s="265"/>
      <c r="FYB63" s="265"/>
      <c r="FYC63" s="265"/>
      <c r="FYD63" s="265"/>
      <c r="FYE63" s="265"/>
      <c r="FYF63" s="265"/>
      <c r="FYG63" s="265"/>
      <c r="FYH63" s="265"/>
      <c r="FYI63" s="265"/>
      <c r="FYJ63" s="265"/>
      <c r="FYK63" s="265"/>
      <c r="FYL63" s="265"/>
      <c r="FYM63" s="265"/>
      <c r="FYN63" s="265"/>
      <c r="FYO63" s="265"/>
      <c r="FYP63" s="265"/>
      <c r="FYQ63" s="265"/>
      <c r="FYR63" s="265"/>
      <c r="FYS63" s="265"/>
      <c r="FYT63" s="265"/>
      <c r="FYU63" s="265"/>
      <c r="FYV63" s="265"/>
      <c r="FYW63" s="265"/>
      <c r="FYX63" s="265"/>
      <c r="FYY63" s="265"/>
      <c r="FYZ63" s="265"/>
      <c r="FZA63" s="265"/>
      <c r="FZB63" s="265"/>
      <c r="FZC63" s="265"/>
      <c r="FZD63" s="265"/>
      <c r="FZE63" s="265"/>
      <c r="FZF63" s="265"/>
      <c r="FZG63" s="265"/>
      <c r="FZH63" s="265"/>
      <c r="FZI63" s="265"/>
      <c r="FZJ63" s="265"/>
      <c r="FZK63" s="265"/>
      <c r="FZL63" s="265"/>
      <c r="FZM63" s="265"/>
      <c r="FZN63" s="265"/>
      <c r="FZO63" s="265"/>
      <c r="FZP63" s="265"/>
      <c r="FZQ63" s="265"/>
      <c r="FZR63" s="265"/>
      <c r="FZS63" s="265"/>
      <c r="FZT63" s="265"/>
      <c r="FZU63" s="265"/>
      <c r="FZV63" s="265"/>
      <c r="FZW63" s="265"/>
      <c r="FZX63" s="265"/>
      <c r="FZY63" s="265"/>
      <c r="FZZ63" s="265"/>
      <c r="GAA63" s="265"/>
      <c r="GAB63" s="265"/>
      <c r="GAC63" s="265"/>
      <c r="GAD63" s="265"/>
      <c r="GAE63" s="265"/>
      <c r="GAF63" s="265"/>
      <c r="GAG63" s="265"/>
      <c r="GAH63" s="265"/>
      <c r="GAI63" s="265"/>
      <c r="GAJ63" s="265"/>
      <c r="GAK63" s="265"/>
      <c r="GAL63" s="265"/>
      <c r="GAM63" s="265"/>
      <c r="GAN63" s="265"/>
      <c r="GAO63" s="265"/>
      <c r="GAP63" s="265"/>
      <c r="GAQ63" s="265"/>
      <c r="GAR63" s="265"/>
      <c r="GAS63" s="265"/>
      <c r="GAT63" s="265"/>
      <c r="GAU63" s="265"/>
      <c r="GAV63" s="265"/>
      <c r="GAW63" s="265"/>
      <c r="GAX63" s="265"/>
      <c r="GAY63" s="265"/>
      <c r="GAZ63" s="265"/>
      <c r="GBA63" s="265"/>
      <c r="GBB63" s="265"/>
      <c r="GBC63" s="265"/>
      <c r="GBD63" s="265"/>
      <c r="GBE63" s="265"/>
      <c r="GBF63" s="265"/>
      <c r="GBG63" s="265"/>
      <c r="GBH63" s="265"/>
      <c r="GBI63" s="265"/>
      <c r="GBJ63" s="265"/>
      <c r="GBK63" s="265"/>
      <c r="GBL63" s="265"/>
      <c r="GBM63" s="265"/>
      <c r="GBN63" s="265"/>
      <c r="GBO63" s="265"/>
      <c r="GBP63" s="265"/>
      <c r="GBQ63" s="265"/>
      <c r="GBR63" s="265"/>
      <c r="GBS63" s="265"/>
      <c r="GBT63" s="265"/>
      <c r="GBU63" s="265"/>
      <c r="GBV63" s="265"/>
      <c r="GBW63" s="265"/>
      <c r="GBX63" s="265"/>
      <c r="GBY63" s="265"/>
      <c r="GBZ63" s="265"/>
      <c r="GCA63" s="265"/>
      <c r="GCB63" s="265"/>
      <c r="GCC63" s="265"/>
      <c r="GCD63" s="265"/>
      <c r="GCE63" s="265"/>
      <c r="GCF63" s="265"/>
      <c r="GCG63" s="265"/>
      <c r="GCH63" s="265"/>
      <c r="GCI63" s="265"/>
      <c r="GCJ63" s="265"/>
      <c r="GCK63" s="265"/>
      <c r="GCL63" s="265"/>
      <c r="GCM63" s="265"/>
      <c r="GCN63" s="265"/>
      <c r="GCO63" s="265"/>
      <c r="GCP63" s="265"/>
      <c r="GCQ63" s="265"/>
      <c r="GCR63" s="265"/>
      <c r="GCS63" s="265"/>
      <c r="GCT63" s="265"/>
      <c r="GCU63" s="265"/>
      <c r="GCV63" s="265"/>
      <c r="GCW63" s="265"/>
      <c r="GCX63" s="265"/>
      <c r="GCY63" s="265"/>
      <c r="GCZ63" s="265"/>
      <c r="GDA63" s="265"/>
      <c r="GDB63" s="265"/>
      <c r="GDC63" s="265"/>
      <c r="GDD63" s="265"/>
      <c r="GDE63" s="265"/>
      <c r="GDF63" s="265"/>
      <c r="GDG63" s="265"/>
      <c r="GDH63" s="265"/>
      <c r="GDI63" s="265"/>
      <c r="GDJ63" s="265"/>
      <c r="GDK63" s="265"/>
      <c r="GDL63" s="265"/>
      <c r="GDM63" s="265"/>
      <c r="GDN63" s="265"/>
      <c r="GDO63" s="265"/>
      <c r="GDP63" s="265"/>
      <c r="GDQ63" s="265"/>
      <c r="GDR63" s="265"/>
      <c r="GDS63" s="265"/>
      <c r="GDT63" s="265"/>
      <c r="GDU63" s="265"/>
      <c r="GDV63" s="265"/>
      <c r="GDW63" s="265"/>
      <c r="GDX63" s="265"/>
      <c r="GDY63" s="265"/>
      <c r="GDZ63" s="265"/>
      <c r="GEA63" s="265"/>
      <c r="GEB63" s="265"/>
      <c r="GEC63" s="265"/>
      <c r="GED63" s="265"/>
      <c r="GEE63" s="265"/>
      <c r="GEF63" s="265"/>
      <c r="GEG63" s="265"/>
      <c r="GEH63" s="265"/>
      <c r="GEI63" s="265"/>
      <c r="GEJ63" s="265"/>
      <c r="GEK63" s="265"/>
      <c r="GEL63" s="265"/>
      <c r="GEM63" s="265"/>
      <c r="GEN63" s="265"/>
      <c r="GEO63" s="265"/>
      <c r="GEP63" s="265"/>
      <c r="GEQ63" s="265"/>
      <c r="GER63" s="265"/>
      <c r="GES63" s="265"/>
      <c r="GET63" s="265"/>
      <c r="GEU63" s="265"/>
      <c r="GEV63" s="265"/>
      <c r="GEW63" s="265"/>
      <c r="GEX63" s="265"/>
      <c r="GEY63" s="265"/>
      <c r="GEZ63" s="265"/>
      <c r="GFA63" s="265"/>
      <c r="GFB63" s="265"/>
      <c r="GFC63" s="265"/>
      <c r="GFD63" s="265"/>
      <c r="GFE63" s="265"/>
      <c r="GFF63" s="265"/>
      <c r="GFG63" s="265"/>
      <c r="GFH63" s="265"/>
      <c r="GFI63" s="265"/>
      <c r="GFJ63" s="265"/>
      <c r="GFK63" s="265"/>
      <c r="GFL63" s="265"/>
      <c r="GFM63" s="265"/>
      <c r="GFN63" s="265"/>
      <c r="GFO63" s="265"/>
      <c r="GFP63" s="265"/>
      <c r="GFQ63" s="265"/>
      <c r="GFR63" s="265"/>
      <c r="GFS63" s="265"/>
      <c r="GFT63" s="265"/>
      <c r="GFU63" s="265"/>
      <c r="GFV63" s="265"/>
      <c r="GFW63" s="265"/>
      <c r="GFX63" s="265"/>
      <c r="GFY63" s="265"/>
      <c r="GFZ63" s="265"/>
      <c r="GGA63" s="265"/>
      <c r="GGB63" s="265"/>
      <c r="GGC63" s="265"/>
      <c r="GGD63" s="265"/>
      <c r="GGE63" s="265"/>
      <c r="GGF63" s="265"/>
      <c r="GGG63" s="265"/>
      <c r="GGH63" s="265"/>
      <c r="GGI63" s="265"/>
      <c r="GGJ63" s="265"/>
      <c r="GGK63" s="265"/>
      <c r="GGL63" s="265"/>
      <c r="GGM63" s="265"/>
      <c r="GGN63" s="265"/>
      <c r="GGO63" s="265"/>
      <c r="GGP63" s="265"/>
      <c r="GGQ63" s="265"/>
      <c r="GGR63" s="265"/>
      <c r="GGS63" s="265"/>
      <c r="GGT63" s="265"/>
      <c r="GGU63" s="265"/>
      <c r="GGV63" s="265"/>
      <c r="GGW63" s="265"/>
      <c r="GGX63" s="265"/>
      <c r="GGY63" s="265"/>
      <c r="GGZ63" s="265"/>
      <c r="GHA63" s="265"/>
      <c r="GHB63" s="265"/>
      <c r="GHC63" s="265"/>
      <c r="GHD63" s="265"/>
      <c r="GHE63" s="265"/>
      <c r="GHF63" s="265"/>
      <c r="GHG63" s="265"/>
      <c r="GHH63" s="265"/>
      <c r="GHI63" s="265"/>
      <c r="GHJ63" s="265"/>
      <c r="GHK63" s="265"/>
      <c r="GHL63" s="265"/>
      <c r="GHM63" s="265"/>
      <c r="GHN63" s="265"/>
      <c r="GHO63" s="265"/>
      <c r="GHP63" s="265"/>
      <c r="GHQ63" s="265"/>
      <c r="GHR63" s="265"/>
      <c r="GHS63" s="265"/>
      <c r="GHT63" s="265"/>
      <c r="GHU63" s="265"/>
      <c r="GHV63" s="265"/>
      <c r="GHW63" s="265"/>
      <c r="GHX63" s="265"/>
      <c r="GHY63" s="265"/>
      <c r="GHZ63" s="265"/>
      <c r="GIA63" s="265"/>
      <c r="GIB63" s="265"/>
      <c r="GIC63" s="265"/>
      <c r="GID63" s="265"/>
      <c r="GIE63" s="265"/>
      <c r="GIF63" s="265"/>
      <c r="GIG63" s="265"/>
      <c r="GIH63" s="265"/>
      <c r="GII63" s="265"/>
      <c r="GIJ63" s="265"/>
      <c r="GIK63" s="265"/>
      <c r="GIL63" s="265"/>
      <c r="GIM63" s="265"/>
      <c r="GIN63" s="265"/>
      <c r="GIO63" s="265"/>
      <c r="GIP63" s="265"/>
      <c r="GIQ63" s="265"/>
      <c r="GIR63" s="265"/>
      <c r="GIS63" s="265"/>
      <c r="GIT63" s="265"/>
      <c r="GIU63" s="265"/>
      <c r="GIV63" s="265"/>
      <c r="GIW63" s="265"/>
      <c r="GIX63" s="265"/>
      <c r="GIY63" s="265"/>
      <c r="GIZ63" s="265"/>
      <c r="GJA63" s="265"/>
      <c r="GJB63" s="265"/>
      <c r="GJC63" s="265"/>
      <c r="GJD63" s="265"/>
      <c r="GJE63" s="265"/>
      <c r="GJF63" s="265"/>
      <c r="GJG63" s="265"/>
      <c r="GJH63" s="265"/>
      <c r="GJI63" s="265"/>
      <c r="GJJ63" s="265"/>
      <c r="GJK63" s="265"/>
      <c r="GJL63" s="265"/>
      <c r="GJM63" s="265"/>
      <c r="GJN63" s="265"/>
      <c r="GJO63" s="265"/>
      <c r="GJP63" s="265"/>
      <c r="GJQ63" s="265"/>
      <c r="GJR63" s="265"/>
      <c r="GJS63" s="265"/>
      <c r="GJT63" s="265"/>
      <c r="GJU63" s="265"/>
      <c r="GJV63" s="265"/>
      <c r="GJW63" s="265"/>
      <c r="GJX63" s="265"/>
      <c r="GJY63" s="265"/>
      <c r="GJZ63" s="265"/>
      <c r="GKA63" s="265"/>
      <c r="GKB63" s="265"/>
      <c r="GKC63" s="265"/>
      <c r="GKD63" s="265"/>
      <c r="GKE63" s="265"/>
      <c r="GKF63" s="265"/>
      <c r="GKG63" s="265"/>
      <c r="GKH63" s="265"/>
      <c r="GKI63" s="265"/>
      <c r="GKJ63" s="265"/>
      <c r="GKK63" s="265"/>
      <c r="GKL63" s="265"/>
      <c r="GKM63" s="265"/>
      <c r="GKN63" s="265"/>
      <c r="GKO63" s="265"/>
      <c r="GKP63" s="265"/>
      <c r="GKQ63" s="265"/>
      <c r="GKR63" s="265"/>
      <c r="GKS63" s="265"/>
      <c r="GKT63" s="265"/>
      <c r="GKU63" s="265"/>
      <c r="GKV63" s="265"/>
      <c r="GKW63" s="265"/>
      <c r="GKX63" s="265"/>
      <c r="GKY63" s="265"/>
      <c r="GKZ63" s="265"/>
      <c r="GLA63" s="265"/>
      <c r="GLB63" s="265"/>
      <c r="GLC63" s="265"/>
      <c r="GLD63" s="265"/>
      <c r="GLE63" s="265"/>
      <c r="GLF63" s="265"/>
      <c r="GLG63" s="265"/>
      <c r="GLH63" s="265"/>
      <c r="GLI63" s="265"/>
      <c r="GLJ63" s="265"/>
      <c r="GLK63" s="265"/>
      <c r="GLL63" s="265"/>
      <c r="GLM63" s="265"/>
      <c r="GLN63" s="265"/>
      <c r="GLO63" s="265"/>
      <c r="GLP63" s="265"/>
      <c r="GLQ63" s="265"/>
      <c r="GLR63" s="265"/>
      <c r="GLS63" s="265"/>
      <c r="GLT63" s="265"/>
      <c r="GLU63" s="265"/>
      <c r="GLV63" s="265"/>
      <c r="GLW63" s="265"/>
      <c r="GLX63" s="265"/>
      <c r="GLY63" s="265"/>
      <c r="GLZ63" s="265"/>
      <c r="GMA63" s="265"/>
      <c r="GMB63" s="265"/>
      <c r="GMC63" s="265"/>
      <c r="GMD63" s="265"/>
      <c r="GME63" s="265"/>
      <c r="GMF63" s="265"/>
      <c r="GMG63" s="265"/>
      <c r="GMH63" s="265"/>
      <c r="GMI63" s="265"/>
      <c r="GMJ63" s="265"/>
      <c r="GMK63" s="265"/>
      <c r="GML63" s="265"/>
      <c r="GMM63" s="265"/>
      <c r="GMN63" s="265"/>
      <c r="GMO63" s="265"/>
      <c r="GMP63" s="265"/>
      <c r="GMQ63" s="265"/>
      <c r="GMR63" s="265"/>
      <c r="GMS63" s="265"/>
      <c r="GMT63" s="265"/>
      <c r="GMU63" s="265"/>
      <c r="GMV63" s="265"/>
      <c r="GMW63" s="265"/>
      <c r="GMX63" s="265"/>
      <c r="GMY63" s="265"/>
      <c r="GMZ63" s="265"/>
      <c r="GNA63" s="265"/>
      <c r="GNB63" s="265"/>
      <c r="GNC63" s="265"/>
      <c r="GND63" s="265"/>
      <c r="GNE63" s="265"/>
      <c r="GNF63" s="265"/>
      <c r="GNG63" s="265"/>
      <c r="GNH63" s="265"/>
      <c r="GNI63" s="265"/>
      <c r="GNJ63" s="265"/>
      <c r="GNK63" s="265"/>
      <c r="GNL63" s="265"/>
      <c r="GNM63" s="265"/>
      <c r="GNN63" s="265"/>
      <c r="GNO63" s="265"/>
      <c r="GNP63" s="265"/>
      <c r="GNQ63" s="265"/>
      <c r="GNR63" s="265"/>
      <c r="GNS63" s="265"/>
      <c r="GNT63" s="265"/>
      <c r="GNU63" s="265"/>
      <c r="GNV63" s="265"/>
      <c r="GNW63" s="265"/>
      <c r="GNX63" s="265"/>
      <c r="GNY63" s="265"/>
      <c r="GNZ63" s="265"/>
      <c r="GOA63" s="265"/>
      <c r="GOB63" s="265"/>
      <c r="GOC63" s="265"/>
      <c r="GOD63" s="265"/>
      <c r="GOE63" s="265"/>
      <c r="GOF63" s="265"/>
      <c r="GOG63" s="265"/>
      <c r="GOH63" s="265"/>
      <c r="GOI63" s="265"/>
      <c r="GOJ63" s="265"/>
      <c r="GOK63" s="265"/>
      <c r="GOL63" s="265"/>
      <c r="GOM63" s="265"/>
      <c r="GON63" s="265"/>
      <c r="GOO63" s="265"/>
      <c r="GOP63" s="265"/>
      <c r="GOQ63" s="265"/>
      <c r="GOR63" s="265"/>
      <c r="GOS63" s="265"/>
      <c r="GOT63" s="265"/>
      <c r="GOU63" s="265"/>
      <c r="GOV63" s="265"/>
      <c r="GOW63" s="265"/>
      <c r="GOX63" s="265"/>
      <c r="GOY63" s="265"/>
      <c r="GOZ63" s="265"/>
      <c r="GPA63" s="265"/>
      <c r="GPB63" s="265"/>
      <c r="GPC63" s="265"/>
      <c r="GPD63" s="265"/>
      <c r="GPE63" s="265"/>
      <c r="GPF63" s="265"/>
      <c r="GPG63" s="265"/>
      <c r="GPH63" s="265"/>
      <c r="GPI63" s="265"/>
      <c r="GPJ63" s="265"/>
      <c r="GPK63" s="265"/>
      <c r="GPL63" s="265"/>
      <c r="GPM63" s="265"/>
      <c r="GPN63" s="265"/>
      <c r="GPO63" s="265"/>
      <c r="GPP63" s="265"/>
      <c r="GPQ63" s="265"/>
      <c r="GPR63" s="265"/>
      <c r="GPS63" s="265"/>
      <c r="GPT63" s="265"/>
      <c r="GPU63" s="265"/>
      <c r="GPV63" s="265"/>
      <c r="GPW63" s="265"/>
      <c r="GPX63" s="265"/>
      <c r="GPY63" s="265"/>
      <c r="GPZ63" s="265"/>
      <c r="GQA63" s="265"/>
      <c r="GQB63" s="265"/>
      <c r="GQC63" s="265"/>
      <c r="GQD63" s="265"/>
      <c r="GQE63" s="265"/>
      <c r="GQF63" s="265"/>
      <c r="GQG63" s="265"/>
      <c r="GQH63" s="265"/>
      <c r="GQI63" s="265"/>
      <c r="GQJ63" s="265"/>
      <c r="GQK63" s="265"/>
      <c r="GQL63" s="265"/>
      <c r="GQM63" s="265"/>
      <c r="GQN63" s="265"/>
      <c r="GQO63" s="265"/>
      <c r="GQP63" s="265"/>
      <c r="GQQ63" s="265"/>
      <c r="GQR63" s="265"/>
      <c r="GQS63" s="265"/>
      <c r="GQT63" s="265"/>
      <c r="GQU63" s="265"/>
      <c r="GQV63" s="265"/>
      <c r="GQW63" s="265"/>
      <c r="GQX63" s="265"/>
      <c r="GQY63" s="265"/>
      <c r="GQZ63" s="265"/>
      <c r="GRA63" s="265"/>
      <c r="GRB63" s="265"/>
      <c r="GRC63" s="265"/>
      <c r="GRD63" s="265"/>
      <c r="GRE63" s="265"/>
      <c r="GRF63" s="265"/>
      <c r="GRG63" s="265"/>
      <c r="GRH63" s="265"/>
      <c r="GRI63" s="265"/>
      <c r="GRJ63" s="265"/>
      <c r="GRK63" s="265"/>
      <c r="GRL63" s="265"/>
      <c r="GRM63" s="265"/>
      <c r="GRN63" s="265"/>
      <c r="GRO63" s="265"/>
      <c r="GRP63" s="265"/>
      <c r="GRQ63" s="265"/>
      <c r="GRR63" s="265"/>
      <c r="GRS63" s="265"/>
      <c r="GRT63" s="265"/>
      <c r="GRU63" s="265"/>
      <c r="GRV63" s="265"/>
      <c r="GRW63" s="265"/>
      <c r="GRX63" s="265"/>
      <c r="GRY63" s="265"/>
      <c r="GRZ63" s="265"/>
      <c r="GSA63" s="265"/>
      <c r="GSB63" s="265"/>
      <c r="GSC63" s="265"/>
      <c r="GSD63" s="265"/>
      <c r="GSE63" s="265"/>
      <c r="GSF63" s="265"/>
      <c r="GSG63" s="265"/>
      <c r="GSH63" s="265"/>
      <c r="GSI63" s="265"/>
      <c r="GSJ63" s="265"/>
      <c r="GSK63" s="265"/>
      <c r="GSL63" s="265"/>
      <c r="GSM63" s="265"/>
      <c r="GSN63" s="265"/>
      <c r="GSO63" s="265"/>
      <c r="GSP63" s="265"/>
      <c r="GSQ63" s="265"/>
      <c r="GSR63" s="265"/>
      <c r="GSS63" s="265"/>
      <c r="GST63" s="265"/>
      <c r="GSU63" s="265"/>
      <c r="GSV63" s="265"/>
      <c r="GSW63" s="265"/>
      <c r="GSX63" s="265"/>
      <c r="GSY63" s="265"/>
      <c r="GSZ63" s="265"/>
      <c r="GTA63" s="265"/>
      <c r="GTB63" s="265"/>
      <c r="GTC63" s="265"/>
      <c r="GTD63" s="265"/>
      <c r="GTE63" s="265"/>
      <c r="GTF63" s="265"/>
      <c r="GTG63" s="265"/>
      <c r="GTH63" s="265"/>
      <c r="GTI63" s="265"/>
      <c r="GTJ63" s="265"/>
      <c r="GTK63" s="265"/>
      <c r="GTL63" s="265"/>
      <c r="GTM63" s="265"/>
      <c r="GTN63" s="265"/>
      <c r="GTO63" s="265"/>
      <c r="GTP63" s="265"/>
      <c r="GTQ63" s="265"/>
      <c r="GTR63" s="265"/>
      <c r="GTS63" s="265"/>
      <c r="GTT63" s="265"/>
      <c r="GTU63" s="265"/>
      <c r="GTV63" s="265"/>
      <c r="GTW63" s="265"/>
      <c r="GTX63" s="265"/>
      <c r="GTY63" s="265"/>
      <c r="GTZ63" s="265"/>
      <c r="GUA63" s="265"/>
      <c r="GUB63" s="265"/>
      <c r="GUC63" s="265"/>
      <c r="GUD63" s="265"/>
      <c r="GUE63" s="265"/>
      <c r="GUF63" s="265"/>
      <c r="GUG63" s="265"/>
      <c r="GUH63" s="265"/>
      <c r="GUI63" s="265"/>
      <c r="GUJ63" s="265"/>
      <c r="GUK63" s="265"/>
      <c r="GUL63" s="265"/>
      <c r="GUM63" s="265"/>
      <c r="GUN63" s="265"/>
      <c r="GUO63" s="265"/>
      <c r="GUP63" s="265"/>
      <c r="GUQ63" s="265"/>
      <c r="GUR63" s="265"/>
      <c r="GUS63" s="265"/>
      <c r="GUT63" s="265"/>
      <c r="GUU63" s="265"/>
      <c r="GUV63" s="265"/>
      <c r="GUW63" s="265"/>
      <c r="GUX63" s="265"/>
      <c r="GUY63" s="265"/>
      <c r="GUZ63" s="265"/>
      <c r="GVA63" s="265"/>
      <c r="GVB63" s="265"/>
      <c r="GVC63" s="265"/>
      <c r="GVD63" s="265"/>
      <c r="GVE63" s="265"/>
      <c r="GVF63" s="265"/>
      <c r="GVG63" s="265"/>
      <c r="GVH63" s="265"/>
      <c r="GVI63" s="265"/>
      <c r="GVJ63" s="265"/>
      <c r="GVK63" s="265"/>
      <c r="GVL63" s="265"/>
      <c r="GVM63" s="265"/>
      <c r="GVN63" s="265"/>
      <c r="GVO63" s="265"/>
      <c r="GVP63" s="265"/>
      <c r="GVQ63" s="265"/>
      <c r="GVR63" s="265"/>
      <c r="GVS63" s="265"/>
      <c r="GVT63" s="265"/>
      <c r="GVU63" s="265"/>
      <c r="GVV63" s="265"/>
      <c r="GVW63" s="265"/>
      <c r="GVX63" s="265"/>
      <c r="GVY63" s="265"/>
      <c r="GVZ63" s="265"/>
      <c r="GWA63" s="265"/>
      <c r="GWB63" s="265"/>
      <c r="GWC63" s="265"/>
      <c r="GWD63" s="265"/>
      <c r="GWE63" s="265"/>
      <c r="GWF63" s="265"/>
      <c r="GWG63" s="265"/>
      <c r="GWH63" s="265"/>
      <c r="GWI63" s="265"/>
      <c r="GWJ63" s="265"/>
      <c r="GWK63" s="265"/>
      <c r="GWL63" s="265"/>
      <c r="GWM63" s="265"/>
      <c r="GWN63" s="265"/>
      <c r="GWO63" s="265"/>
      <c r="GWP63" s="265"/>
      <c r="GWQ63" s="265"/>
      <c r="GWR63" s="265"/>
      <c r="GWS63" s="265"/>
      <c r="GWT63" s="265"/>
      <c r="GWU63" s="265"/>
      <c r="GWV63" s="265"/>
      <c r="GWW63" s="265"/>
      <c r="GWX63" s="265"/>
      <c r="GWY63" s="265"/>
      <c r="GWZ63" s="265"/>
      <c r="GXA63" s="265"/>
      <c r="GXB63" s="265"/>
      <c r="GXC63" s="265"/>
      <c r="GXD63" s="265"/>
      <c r="GXE63" s="265"/>
      <c r="GXF63" s="265"/>
      <c r="GXG63" s="265"/>
      <c r="GXH63" s="265"/>
      <c r="GXI63" s="265"/>
      <c r="GXJ63" s="265"/>
      <c r="GXK63" s="265"/>
      <c r="GXL63" s="265"/>
      <c r="GXM63" s="265"/>
      <c r="GXN63" s="265"/>
      <c r="GXO63" s="265"/>
      <c r="GXP63" s="265"/>
      <c r="GXQ63" s="265"/>
      <c r="GXR63" s="265"/>
      <c r="GXS63" s="265"/>
      <c r="GXT63" s="265"/>
      <c r="GXU63" s="265"/>
      <c r="GXV63" s="265"/>
      <c r="GXW63" s="265"/>
      <c r="GXX63" s="265"/>
      <c r="GXY63" s="265"/>
      <c r="GXZ63" s="265"/>
      <c r="GYA63" s="265"/>
      <c r="GYB63" s="265"/>
      <c r="GYC63" s="265"/>
      <c r="GYD63" s="265"/>
      <c r="GYE63" s="265"/>
      <c r="GYF63" s="265"/>
      <c r="GYG63" s="265"/>
      <c r="GYH63" s="265"/>
      <c r="GYI63" s="265"/>
      <c r="GYJ63" s="265"/>
      <c r="GYK63" s="265"/>
      <c r="GYL63" s="265"/>
      <c r="GYM63" s="265"/>
      <c r="GYN63" s="265"/>
      <c r="GYO63" s="265"/>
      <c r="GYP63" s="265"/>
      <c r="GYQ63" s="265"/>
      <c r="GYR63" s="265"/>
      <c r="GYS63" s="265"/>
      <c r="GYT63" s="265"/>
      <c r="GYU63" s="265"/>
      <c r="GYV63" s="265"/>
      <c r="GYW63" s="265"/>
      <c r="GYX63" s="265"/>
      <c r="GYY63" s="265"/>
      <c r="GYZ63" s="265"/>
      <c r="GZA63" s="265"/>
      <c r="GZB63" s="265"/>
      <c r="GZC63" s="265"/>
      <c r="GZD63" s="265"/>
      <c r="GZE63" s="265"/>
      <c r="GZF63" s="265"/>
      <c r="GZG63" s="265"/>
      <c r="GZH63" s="265"/>
      <c r="GZI63" s="265"/>
      <c r="GZJ63" s="265"/>
      <c r="GZK63" s="265"/>
      <c r="GZL63" s="265"/>
      <c r="GZM63" s="265"/>
      <c r="GZN63" s="265"/>
      <c r="GZO63" s="265"/>
      <c r="GZP63" s="265"/>
      <c r="GZQ63" s="265"/>
      <c r="GZR63" s="265"/>
      <c r="GZS63" s="265"/>
      <c r="GZT63" s="265"/>
      <c r="GZU63" s="265"/>
      <c r="GZV63" s="265"/>
      <c r="GZW63" s="265"/>
      <c r="GZX63" s="265"/>
      <c r="GZY63" s="265"/>
      <c r="GZZ63" s="265"/>
      <c r="HAA63" s="265"/>
      <c r="HAB63" s="265"/>
      <c r="HAC63" s="265"/>
      <c r="HAD63" s="265"/>
      <c r="HAE63" s="265"/>
      <c r="HAF63" s="265"/>
      <c r="HAG63" s="265"/>
      <c r="HAH63" s="265"/>
      <c r="HAI63" s="265"/>
      <c r="HAJ63" s="265"/>
      <c r="HAK63" s="265"/>
      <c r="HAL63" s="265"/>
      <c r="HAM63" s="265"/>
      <c r="HAN63" s="265"/>
      <c r="HAO63" s="265"/>
      <c r="HAP63" s="265"/>
      <c r="HAQ63" s="265"/>
      <c r="HAR63" s="265"/>
      <c r="HAS63" s="265"/>
      <c r="HAT63" s="265"/>
      <c r="HAU63" s="265"/>
      <c r="HAV63" s="265"/>
      <c r="HAW63" s="265"/>
      <c r="HAX63" s="265"/>
      <c r="HAY63" s="265"/>
      <c r="HAZ63" s="265"/>
      <c r="HBA63" s="265"/>
      <c r="HBB63" s="265"/>
      <c r="HBC63" s="265"/>
      <c r="HBD63" s="265"/>
      <c r="HBE63" s="265"/>
      <c r="HBF63" s="265"/>
      <c r="HBG63" s="265"/>
      <c r="HBH63" s="265"/>
      <c r="HBI63" s="265"/>
      <c r="HBJ63" s="265"/>
      <c r="HBK63" s="265"/>
      <c r="HBL63" s="265"/>
      <c r="HBM63" s="265"/>
      <c r="HBN63" s="265"/>
      <c r="HBO63" s="265"/>
      <c r="HBP63" s="265"/>
      <c r="HBQ63" s="265"/>
      <c r="HBR63" s="265"/>
      <c r="HBS63" s="265"/>
      <c r="HBT63" s="265"/>
      <c r="HBU63" s="265"/>
      <c r="HBV63" s="265"/>
      <c r="HBW63" s="265"/>
      <c r="HBX63" s="265"/>
      <c r="HBY63" s="265"/>
      <c r="HBZ63" s="265"/>
      <c r="HCA63" s="265"/>
      <c r="HCB63" s="265"/>
      <c r="HCC63" s="265"/>
      <c r="HCD63" s="265"/>
      <c r="HCE63" s="265"/>
      <c r="HCF63" s="265"/>
      <c r="HCG63" s="265"/>
      <c r="HCH63" s="265"/>
      <c r="HCI63" s="265"/>
      <c r="HCJ63" s="265"/>
      <c r="HCK63" s="265"/>
      <c r="HCL63" s="265"/>
      <c r="HCM63" s="265"/>
      <c r="HCN63" s="265"/>
      <c r="HCO63" s="265"/>
      <c r="HCP63" s="265"/>
      <c r="HCQ63" s="265"/>
      <c r="HCR63" s="265"/>
      <c r="HCS63" s="265"/>
      <c r="HCT63" s="265"/>
      <c r="HCU63" s="265"/>
      <c r="HCV63" s="265"/>
      <c r="HCW63" s="265"/>
      <c r="HCX63" s="265"/>
      <c r="HCY63" s="265"/>
      <c r="HCZ63" s="265"/>
      <c r="HDA63" s="265"/>
      <c r="HDB63" s="265"/>
      <c r="HDC63" s="265"/>
      <c r="HDD63" s="265"/>
      <c r="HDE63" s="265"/>
      <c r="HDF63" s="265"/>
      <c r="HDG63" s="265"/>
      <c r="HDH63" s="265"/>
      <c r="HDI63" s="265"/>
      <c r="HDJ63" s="265"/>
      <c r="HDK63" s="265"/>
      <c r="HDL63" s="265"/>
      <c r="HDM63" s="265"/>
      <c r="HDN63" s="265"/>
      <c r="HDO63" s="265"/>
      <c r="HDP63" s="265"/>
      <c r="HDQ63" s="265"/>
      <c r="HDR63" s="265"/>
      <c r="HDS63" s="265"/>
      <c r="HDT63" s="265"/>
      <c r="HDU63" s="265"/>
      <c r="HDV63" s="265"/>
      <c r="HDW63" s="265"/>
      <c r="HDX63" s="265"/>
      <c r="HDY63" s="265"/>
      <c r="HDZ63" s="265"/>
      <c r="HEA63" s="265"/>
      <c r="HEB63" s="265"/>
      <c r="HEC63" s="265"/>
      <c r="HED63" s="265"/>
      <c r="HEE63" s="265"/>
      <c r="HEF63" s="265"/>
      <c r="HEG63" s="265"/>
      <c r="HEH63" s="265"/>
      <c r="HEI63" s="265"/>
      <c r="HEJ63" s="265"/>
      <c r="HEK63" s="265"/>
      <c r="HEL63" s="265"/>
      <c r="HEM63" s="265"/>
      <c r="HEN63" s="265"/>
      <c r="HEO63" s="265"/>
      <c r="HEP63" s="265"/>
      <c r="HEQ63" s="265"/>
      <c r="HER63" s="265"/>
      <c r="HES63" s="265"/>
      <c r="HET63" s="265"/>
      <c r="HEU63" s="265"/>
      <c r="HEV63" s="265"/>
      <c r="HEW63" s="265"/>
      <c r="HEX63" s="265"/>
      <c r="HEY63" s="265"/>
      <c r="HEZ63" s="265"/>
      <c r="HFA63" s="265"/>
      <c r="HFB63" s="265"/>
      <c r="HFC63" s="265"/>
      <c r="HFD63" s="265"/>
      <c r="HFE63" s="265"/>
      <c r="HFF63" s="265"/>
      <c r="HFG63" s="265"/>
      <c r="HFH63" s="265"/>
      <c r="HFI63" s="265"/>
      <c r="HFJ63" s="265"/>
      <c r="HFK63" s="265"/>
      <c r="HFL63" s="265"/>
      <c r="HFM63" s="265"/>
      <c r="HFN63" s="265"/>
      <c r="HFO63" s="265"/>
      <c r="HFP63" s="265"/>
      <c r="HFQ63" s="265"/>
      <c r="HFR63" s="265"/>
      <c r="HFS63" s="265"/>
      <c r="HFT63" s="265"/>
      <c r="HFU63" s="265"/>
      <c r="HFV63" s="265"/>
      <c r="HFW63" s="265"/>
      <c r="HFX63" s="265"/>
      <c r="HFY63" s="265"/>
      <c r="HFZ63" s="265"/>
      <c r="HGA63" s="265"/>
      <c r="HGB63" s="265"/>
      <c r="HGC63" s="265"/>
      <c r="HGD63" s="265"/>
      <c r="HGE63" s="265"/>
      <c r="HGF63" s="265"/>
      <c r="HGG63" s="265"/>
      <c r="HGH63" s="265"/>
      <c r="HGI63" s="265"/>
      <c r="HGJ63" s="265"/>
      <c r="HGK63" s="265"/>
      <c r="HGL63" s="265"/>
      <c r="HGM63" s="265"/>
      <c r="HGN63" s="265"/>
      <c r="HGO63" s="265"/>
      <c r="HGP63" s="265"/>
      <c r="HGQ63" s="265"/>
      <c r="HGR63" s="265"/>
      <c r="HGS63" s="265"/>
      <c r="HGT63" s="265"/>
      <c r="HGU63" s="265"/>
      <c r="HGV63" s="265"/>
      <c r="HGW63" s="265"/>
      <c r="HGX63" s="265"/>
      <c r="HGY63" s="265"/>
      <c r="HGZ63" s="265"/>
      <c r="HHA63" s="265"/>
      <c r="HHB63" s="265"/>
      <c r="HHC63" s="265"/>
      <c r="HHD63" s="265"/>
      <c r="HHE63" s="265"/>
      <c r="HHF63" s="265"/>
      <c r="HHG63" s="265"/>
      <c r="HHH63" s="265"/>
      <c r="HHI63" s="265"/>
      <c r="HHJ63" s="265"/>
      <c r="HHK63" s="265"/>
      <c r="HHL63" s="265"/>
      <c r="HHM63" s="265"/>
      <c r="HHN63" s="265"/>
      <c r="HHO63" s="265"/>
      <c r="HHP63" s="265"/>
      <c r="HHQ63" s="265"/>
      <c r="HHR63" s="265"/>
      <c r="HHS63" s="265"/>
      <c r="HHT63" s="265"/>
      <c r="HHU63" s="265"/>
      <c r="HHV63" s="265"/>
      <c r="HHW63" s="265"/>
      <c r="HHX63" s="265"/>
      <c r="HHY63" s="265"/>
      <c r="HHZ63" s="265"/>
      <c r="HIA63" s="265"/>
      <c r="HIB63" s="265"/>
      <c r="HIC63" s="265"/>
      <c r="HID63" s="265"/>
      <c r="HIE63" s="265"/>
      <c r="HIF63" s="265"/>
      <c r="HIG63" s="265"/>
      <c r="HIH63" s="265"/>
      <c r="HII63" s="265"/>
      <c r="HIJ63" s="265"/>
      <c r="HIK63" s="265"/>
      <c r="HIL63" s="265"/>
      <c r="HIM63" s="265"/>
      <c r="HIN63" s="265"/>
      <c r="HIO63" s="265"/>
      <c r="HIP63" s="265"/>
      <c r="HIQ63" s="265"/>
      <c r="HIR63" s="265"/>
      <c r="HIS63" s="265"/>
      <c r="HIT63" s="265"/>
      <c r="HIU63" s="265"/>
      <c r="HIV63" s="265"/>
      <c r="HIW63" s="265"/>
      <c r="HIX63" s="265"/>
      <c r="HIY63" s="265"/>
      <c r="HIZ63" s="265"/>
      <c r="HJA63" s="265"/>
      <c r="HJB63" s="265"/>
      <c r="HJC63" s="265"/>
      <c r="HJD63" s="265"/>
      <c r="HJE63" s="265"/>
      <c r="HJF63" s="265"/>
      <c r="HJG63" s="265"/>
      <c r="HJH63" s="265"/>
      <c r="HJI63" s="265"/>
      <c r="HJJ63" s="265"/>
      <c r="HJK63" s="265"/>
      <c r="HJL63" s="265"/>
      <c r="HJM63" s="265"/>
      <c r="HJN63" s="265"/>
      <c r="HJO63" s="265"/>
      <c r="HJP63" s="265"/>
      <c r="HJQ63" s="265"/>
      <c r="HJR63" s="265"/>
      <c r="HJS63" s="265"/>
      <c r="HJT63" s="265"/>
      <c r="HJU63" s="265"/>
      <c r="HJV63" s="265"/>
      <c r="HJW63" s="265"/>
      <c r="HJX63" s="265"/>
      <c r="HJY63" s="265"/>
      <c r="HJZ63" s="265"/>
      <c r="HKA63" s="265"/>
      <c r="HKB63" s="265"/>
      <c r="HKC63" s="265"/>
      <c r="HKD63" s="265"/>
      <c r="HKE63" s="265"/>
      <c r="HKF63" s="265"/>
      <c r="HKG63" s="265"/>
      <c r="HKH63" s="265"/>
      <c r="HKI63" s="265"/>
      <c r="HKJ63" s="265"/>
      <c r="HKK63" s="265"/>
      <c r="HKL63" s="265"/>
      <c r="HKM63" s="265"/>
      <c r="HKN63" s="265"/>
      <c r="HKO63" s="265"/>
      <c r="HKP63" s="265"/>
      <c r="HKQ63" s="265"/>
      <c r="HKR63" s="265"/>
      <c r="HKS63" s="265"/>
      <c r="HKT63" s="265"/>
      <c r="HKU63" s="265"/>
      <c r="HKV63" s="265"/>
      <c r="HKW63" s="265"/>
      <c r="HKX63" s="265"/>
      <c r="HKY63" s="265"/>
      <c r="HKZ63" s="265"/>
      <c r="HLA63" s="265"/>
      <c r="HLB63" s="265"/>
      <c r="HLC63" s="265"/>
      <c r="HLD63" s="265"/>
      <c r="HLE63" s="265"/>
      <c r="HLF63" s="265"/>
      <c r="HLG63" s="265"/>
      <c r="HLH63" s="265"/>
      <c r="HLI63" s="265"/>
      <c r="HLJ63" s="265"/>
      <c r="HLK63" s="265"/>
      <c r="HLL63" s="265"/>
      <c r="HLM63" s="265"/>
      <c r="HLN63" s="265"/>
      <c r="HLO63" s="265"/>
      <c r="HLP63" s="265"/>
      <c r="HLQ63" s="265"/>
      <c r="HLR63" s="265"/>
      <c r="HLS63" s="265"/>
      <c r="HLT63" s="265"/>
      <c r="HLU63" s="265"/>
      <c r="HLV63" s="265"/>
      <c r="HLW63" s="265"/>
      <c r="HLX63" s="265"/>
      <c r="HLY63" s="265"/>
      <c r="HLZ63" s="265"/>
      <c r="HMA63" s="265"/>
      <c r="HMB63" s="265"/>
      <c r="HMC63" s="265"/>
      <c r="HMD63" s="265"/>
      <c r="HME63" s="265"/>
      <c r="HMF63" s="265"/>
      <c r="HMG63" s="265"/>
      <c r="HMH63" s="265"/>
      <c r="HMI63" s="265"/>
      <c r="HMJ63" s="265"/>
      <c r="HMK63" s="265"/>
      <c r="HML63" s="265"/>
      <c r="HMM63" s="265"/>
      <c r="HMN63" s="265"/>
      <c r="HMO63" s="265"/>
      <c r="HMP63" s="265"/>
      <c r="HMQ63" s="265"/>
      <c r="HMR63" s="265"/>
      <c r="HMS63" s="265"/>
      <c r="HMT63" s="265"/>
      <c r="HMU63" s="265"/>
      <c r="HMV63" s="265"/>
      <c r="HMW63" s="265"/>
      <c r="HMX63" s="265"/>
      <c r="HMY63" s="265"/>
      <c r="HMZ63" s="265"/>
      <c r="HNA63" s="265"/>
      <c r="HNB63" s="265"/>
      <c r="HNC63" s="265"/>
      <c r="HND63" s="265"/>
      <c r="HNE63" s="265"/>
      <c r="HNF63" s="265"/>
      <c r="HNG63" s="265"/>
      <c r="HNH63" s="265"/>
      <c r="HNI63" s="265"/>
      <c r="HNJ63" s="265"/>
      <c r="HNK63" s="265"/>
      <c r="HNL63" s="265"/>
      <c r="HNM63" s="265"/>
      <c r="HNN63" s="265"/>
      <c r="HNO63" s="265"/>
      <c r="HNP63" s="265"/>
      <c r="HNQ63" s="265"/>
      <c r="HNR63" s="265"/>
      <c r="HNS63" s="265"/>
      <c r="HNT63" s="265"/>
      <c r="HNU63" s="265"/>
      <c r="HNV63" s="265"/>
      <c r="HNW63" s="265"/>
      <c r="HNX63" s="265"/>
      <c r="HNY63" s="265"/>
      <c r="HNZ63" s="265"/>
      <c r="HOA63" s="265"/>
      <c r="HOB63" s="265"/>
      <c r="HOC63" s="265"/>
      <c r="HOD63" s="265"/>
      <c r="HOE63" s="265"/>
      <c r="HOF63" s="265"/>
      <c r="HOG63" s="265"/>
      <c r="HOH63" s="265"/>
      <c r="HOI63" s="265"/>
      <c r="HOJ63" s="265"/>
      <c r="HOK63" s="265"/>
      <c r="HOL63" s="265"/>
      <c r="HOM63" s="265"/>
      <c r="HON63" s="265"/>
      <c r="HOO63" s="265"/>
      <c r="HOP63" s="265"/>
      <c r="HOQ63" s="265"/>
      <c r="HOR63" s="265"/>
      <c r="HOS63" s="265"/>
      <c r="HOT63" s="265"/>
      <c r="HOU63" s="265"/>
      <c r="HOV63" s="265"/>
      <c r="HOW63" s="265"/>
      <c r="HOX63" s="265"/>
      <c r="HOY63" s="265"/>
      <c r="HOZ63" s="265"/>
      <c r="HPA63" s="265"/>
      <c r="HPB63" s="265"/>
      <c r="HPC63" s="265"/>
      <c r="HPD63" s="265"/>
      <c r="HPE63" s="265"/>
      <c r="HPF63" s="265"/>
      <c r="HPG63" s="265"/>
      <c r="HPH63" s="265"/>
      <c r="HPI63" s="265"/>
      <c r="HPJ63" s="265"/>
      <c r="HPK63" s="265"/>
      <c r="HPL63" s="265"/>
      <c r="HPM63" s="265"/>
      <c r="HPN63" s="265"/>
      <c r="HPO63" s="265"/>
      <c r="HPP63" s="265"/>
      <c r="HPQ63" s="265"/>
      <c r="HPR63" s="265"/>
      <c r="HPS63" s="265"/>
      <c r="HPT63" s="265"/>
      <c r="HPU63" s="265"/>
      <c r="HPV63" s="265"/>
      <c r="HPW63" s="265"/>
      <c r="HPX63" s="265"/>
      <c r="HPY63" s="265"/>
      <c r="HPZ63" s="265"/>
      <c r="HQA63" s="265"/>
      <c r="HQB63" s="265"/>
      <c r="HQC63" s="265"/>
      <c r="HQD63" s="265"/>
      <c r="HQE63" s="265"/>
      <c r="HQF63" s="265"/>
      <c r="HQG63" s="265"/>
      <c r="HQH63" s="265"/>
      <c r="HQI63" s="265"/>
      <c r="HQJ63" s="265"/>
      <c r="HQK63" s="265"/>
      <c r="HQL63" s="265"/>
      <c r="HQM63" s="265"/>
      <c r="HQN63" s="265"/>
      <c r="HQO63" s="265"/>
      <c r="HQP63" s="265"/>
      <c r="HQQ63" s="265"/>
      <c r="HQR63" s="265"/>
      <c r="HQS63" s="265"/>
      <c r="HQT63" s="265"/>
      <c r="HQU63" s="265"/>
      <c r="HQV63" s="265"/>
      <c r="HQW63" s="265"/>
      <c r="HQX63" s="265"/>
      <c r="HQY63" s="265"/>
      <c r="HQZ63" s="265"/>
      <c r="HRA63" s="265"/>
      <c r="HRB63" s="265"/>
      <c r="HRC63" s="265"/>
      <c r="HRD63" s="265"/>
      <c r="HRE63" s="265"/>
      <c r="HRF63" s="265"/>
      <c r="HRG63" s="265"/>
      <c r="HRH63" s="265"/>
      <c r="HRI63" s="265"/>
      <c r="HRJ63" s="265"/>
      <c r="HRK63" s="265"/>
      <c r="HRL63" s="265"/>
      <c r="HRM63" s="265"/>
      <c r="HRN63" s="265"/>
      <c r="HRO63" s="265"/>
      <c r="HRP63" s="265"/>
      <c r="HRQ63" s="265"/>
      <c r="HRR63" s="265"/>
      <c r="HRS63" s="265"/>
      <c r="HRT63" s="265"/>
      <c r="HRU63" s="265"/>
      <c r="HRV63" s="265"/>
      <c r="HRW63" s="265"/>
      <c r="HRX63" s="265"/>
      <c r="HRY63" s="265"/>
      <c r="HRZ63" s="265"/>
      <c r="HSA63" s="265"/>
      <c r="HSB63" s="265"/>
      <c r="HSC63" s="265"/>
      <c r="HSD63" s="265"/>
      <c r="HSE63" s="265"/>
      <c r="HSF63" s="265"/>
      <c r="HSG63" s="265"/>
      <c r="HSH63" s="265"/>
      <c r="HSI63" s="265"/>
      <c r="HSJ63" s="265"/>
      <c r="HSK63" s="265"/>
      <c r="HSL63" s="265"/>
      <c r="HSM63" s="265"/>
      <c r="HSN63" s="265"/>
      <c r="HSO63" s="265"/>
      <c r="HSP63" s="265"/>
      <c r="HSQ63" s="265"/>
      <c r="HSR63" s="265"/>
      <c r="HSS63" s="265"/>
      <c r="HST63" s="265"/>
      <c r="HSU63" s="265"/>
      <c r="HSV63" s="265"/>
      <c r="HSW63" s="265"/>
      <c r="HSX63" s="265"/>
      <c r="HSY63" s="265"/>
      <c r="HSZ63" s="265"/>
      <c r="HTA63" s="265"/>
      <c r="HTB63" s="265"/>
      <c r="HTC63" s="265"/>
      <c r="HTD63" s="265"/>
      <c r="HTE63" s="265"/>
      <c r="HTF63" s="265"/>
      <c r="HTG63" s="265"/>
      <c r="HTH63" s="265"/>
      <c r="HTI63" s="265"/>
      <c r="HTJ63" s="265"/>
      <c r="HTK63" s="265"/>
      <c r="HTL63" s="265"/>
      <c r="HTM63" s="265"/>
      <c r="HTN63" s="265"/>
      <c r="HTO63" s="265"/>
      <c r="HTP63" s="265"/>
      <c r="HTQ63" s="265"/>
      <c r="HTR63" s="265"/>
      <c r="HTS63" s="265"/>
      <c r="HTT63" s="265"/>
      <c r="HTU63" s="265"/>
      <c r="HTV63" s="265"/>
      <c r="HTW63" s="265"/>
      <c r="HTX63" s="265"/>
      <c r="HTY63" s="265"/>
      <c r="HTZ63" s="265"/>
      <c r="HUA63" s="265"/>
      <c r="HUB63" s="265"/>
      <c r="HUC63" s="265"/>
      <c r="HUD63" s="265"/>
      <c r="HUE63" s="265"/>
      <c r="HUF63" s="265"/>
      <c r="HUG63" s="265"/>
      <c r="HUH63" s="265"/>
      <c r="HUI63" s="265"/>
      <c r="HUJ63" s="265"/>
      <c r="HUK63" s="265"/>
      <c r="HUL63" s="265"/>
      <c r="HUM63" s="265"/>
      <c r="HUN63" s="265"/>
      <c r="HUO63" s="265"/>
      <c r="HUP63" s="265"/>
      <c r="HUQ63" s="265"/>
      <c r="HUR63" s="265"/>
      <c r="HUS63" s="265"/>
      <c r="HUT63" s="265"/>
      <c r="HUU63" s="265"/>
      <c r="HUV63" s="265"/>
      <c r="HUW63" s="265"/>
      <c r="HUX63" s="265"/>
      <c r="HUY63" s="265"/>
      <c r="HUZ63" s="265"/>
      <c r="HVA63" s="265"/>
      <c r="HVB63" s="265"/>
      <c r="HVC63" s="265"/>
      <c r="HVD63" s="265"/>
      <c r="HVE63" s="265"/>
      <c r="HVF63" s="265"/>
      <c r="HVG63" s="265"/>
      <c r="HVH63" s="265"/>
      <c r="HVI63" s="265"/>
      <c r="HVJ63" s="265"/>
      <c r="HVK63" s="265"/>
      <c r="HVL63" s="265"/>
      <c r="HVM63" s="265"/>
      <c r="HVN63" s="265"/>
      <c r="HVO63" s="265"/>
      <c r="HVP63" s="265"/>
      <c r="HVQ63" s="265"/>
      <c r="HVR63" s="265"/>
      <c r="HVS63" s="265"/>
      <c r="HVT63" s="265"/>
      <c r="HVU63" s="265"/>
      <c r="HVV63" s="265"/>
      <c r="HVW63" s="265"/>
      <c r="HVX63" s="265"/>
      <c r="HVY63" s="265"/>
      <c r="HVZ63" s="265"/>
      <c r="HWA63" s="265"/>
      <c r="HWB63" s="265"/>
      <c r="HWC63" s="265"/>
      <c r="HWD63" s="265"/>
      <c r="HWE63" s="265"/>
      <c r="HWF63" s="265"/>
      <c r="HWG63" s="265"/>
      <c r="HWH63" s="265"/>
      <c r="HWI63" s="265"/>
      <c r="HWJ63" s="265"/>
      <c r="HWK63" s="265"/>
      <c r="HWL63" s="265"/>
      <c r="HWM63" s="265"/>
      <c r="HWN63" s="265"/>
      <c r="HWO63" s="265"/>
      <c r="HWP63" s="265"/>
      <c r="HWQ63" s="265"/>
      <c r="HWR63" s="265"/>
      <c r="HWS63" s="265"/>
      <c r="HWT63" s="265"/>
      <c r="HWU63" s="265"/>
      <c r="HWV63" s="265"/>
      <c r="HWW63" s="265"/>
      <c r="HWX63" s="265"/>
      <c r="HWY63" s="265"/>
      <c r="HWZ63" s="265"/>
      <c r="HXA63" s="265"/>
      <c r="HXB63" s="265"/>
      <c r="HXC63" s="265"/>
      <c r="HXD63" s="265"/>
      <c r="HXE63" s="265"/>
      <c r="HXF63" s="265"/>
      <c r="HXG63" s="265"/>
      <c r="HXH63" s="265"/>
      <c r="HXI63" s="265"/>
      <c r="HXJ63" s="265"/>
      <c r="HXK63" s="265"/>
      <c r="HXL63" s="265"/>
      <c r="HXM63" s="265"/>
      <c r="HXN63" s="265"/>
      <c r="HXO63" s="265"/>
      <c r="HXP63" s="265"/>
      <c r="HXQ63" s="265"/>
      <c r="HXR63" s="265"/>
      <c r="HXS63" s="265"/>
      <c r="HXT63" s="265"/>
      <c r="HXU63" s="265"/>
      <c r="HXV63" s="265"/>
      <c r="HXW63" s="265"/>
      <c r="HXX63" s="265"/>
      <c r="HXY63" s="265"/>
      <c r="HXZ63" s="265"/>
      <c r="HYA63" s="265"/>
      <c r="HYB63" s="265"/>
      <c r="HYC63" s="265"/>
      <c r="HYD63" s="265"/>
      <c r="HYE63" s="265"/>
      <c r="HYF63" s="265"/>
      <c r="HYG63" s="265"/>
      <c r="HYH63" s="265"/>
      <c r="HYI63" s="265"/>
      <c r="HYJ63" s="265"/>
      <c r="HYK63" s="265"/>
      <c r="HYL63" s="265"/>
      <c r="HYM63" s="265"/>
      <c r="HYN63" s="265"/>
      <c r="HYO63" s="265"/>
      <c r="HYP63" s="265"/>
      <c r="HYQ63" s="265"/>
      <c r="HYR63" s="265"/>
      <c r="HYS63" s="265"/>
      <c r="HYT63" s="265"/>
      <c r="HYU63" s="265"/>
      <c r="HYV63" s="265"/>
      <c r="HYW63" s="265"/>
      <c r="HYX63" s="265"/>
      <c r="HYY63" s="265"/>
      <c r="HYZ63" s="265"/>
      <c r="HZA63" s="265"/>
      <c r="HZB63" s="265"/>
      <c r="HZC63" s="265"/>
      <c r="HZD63" s="265"/>
      <c r="HZE63" s="265"/>
      <c r="HZF63" s="265"/>
      <c r="HZG63" s="265"/>
      <c r="HZH63" s="265"/>
      <c r="HZI63" s="265"/>
      <c r="HZJ63" s="265"/>
      <c r="HZK63" s="265"/>
      <c r="HZL63" s="265"/>
      <c r="HZM63" s="265"/>
      <c r="HZN63" s="265"/>
      <c r="HZO63" s="265"/>
      <c r="HZP63" s="265"/>
      <c r="HZQ63" s="265"/>
      <c r="HZR63" s="265"/>
      <c r="HZS63" s="265"/>
      <c r="HZT63" s="265"/>
      <c r="HZU63" s="265"/>
      <c r="HZV63" s="265"/>
      <c r="HZW63" s="265"/>
      <c r="HZX63" s="265"/>
      <c r="HZY63" s="265"/>
      <c r="HZZ63" s="265"/>
      <c r="IAA63" s="265"/>
      <c r="IAB63" s="265"/>
      <c r="IAC63" s="265"/>
      <c r="IAD63" s="265"/>
      <c r="IAE63" s="265"/>
      <c r="IAF63" s="265"/>
      <c r="IAG63" s="265"/>
      <c r="IAH63" s="265"/>
      <c r="IAI63" s="265"/>
      <c r="IAJ63" s="265"/>
      <c r="IAK63" s="265"/>
      <c r="IAL63" s="265"/>
      <c r="IAM63" s="265"/>
      <c r="IAN63" s="265"/>
      <c r="IAO63" s="265"/>
      <c r="IAP63" s="265"/>
      <c r="IAQ63" s="265"/>
      <c r="IAR63" s="265"/>
      <c r="IAS63" s="265"/>
      <c r="IAT63" s="265"/>
      <c r="IAU63" s="265"/>
      <c r="IAV63" s="265"/>
      <c r="IAW63" s="265"/>
      <c r="IAX63" s="265"/>
      <c r="IAY63" s="265"/>
      <c r="IAZ63" s="265"/>
      <c r="IBA63" s="265"/>
      <c r="IBB63" s="265"/>
      <c r="IBC63" s="265"/>
      <c r="IBD63" s="265"/>
      <c r="IBE63" s="265"/>
      <c r="IBF63" s="265"/>
      <c r="IBG63" s="265"/>
      <c r="IBH63" s="265"/>
      <c r="IBI63" s="265"/>
      <c r="IBJ63" s="265"/>
      <c r="IBK63" s="265"/>
      <c r="IBL63" s="265"/>
      <c r="IBM63" s="265"/>
      <c r="IBN63" s="265"/>
      <c r="IBO63" s="265"/>
      <c r="IBP63" s="265"/>
      <c r="IBQ63" s="265"/>
      <c r="IBR63" s="265"/>
      <c r="IBS63" s="265"/>
      <c r="IBT63" s="265"/>
      <c r="IBU63" s="265"/>
      <c r="IBV63" s="265"/>
      <c r="IBW63" s="265"/>
      <c r="IBX63" s="265"/>
      <c r="IBY63" s="265"/>
      <c r="IBZ63" s="265"/>
      <c r="ICA63" s="265"/>
      <c r="ICB63" s="265"/>
      <c r="ICC63" s="265"/>
      <c r="ICD63" s="265"/>
      <c r="ICE63" s="265"/>
      <c r="ICF63" s="265"/>
      <c r="ICG63" s="265"/>
      <c r="ICH63" s="265"/>
      <c r="ICI63" s="265"/>
      <c r="ICJ63" s="265"/>
      <c r="ICK63" s="265"/>
      <c r="ICL63" s="265"/>
      <c r="ICM63" s="265"/>
      <c r="ICN63" s="265"/>
      <c r="ICO63" s="265"/>
      <c r="ICP63" s="265"/>
      <c r="ICQ63" s="265"/>
      <c r="ICR63" s="265"/>
      <c r="ICS63" s="265"/>
      <c r="ICT63" s="265"/>
      <c r="ICU63" s="265"/>
      <c r="ICV63" s="265"/>
      <c r="ICW63" s="265"/>
      <c r="ICX63" s="265"/>
      <c r="ICY63" s="265"/>
      <c r="ICZ63" s="265"/>
      <c r="IDA63" s="265"/>
      <c r="IDB63" s="265"/>
      <c r="IDC63" s="265"/>
      <c r="IDD63" s="265"/>
      <c r="IDE63" s="265"/>
      <c r="IDF63" s="265"/>
      <c r="IDG63" s="265"/>
      <c r="IDH63" s="265"/>
      <c r="IDI63" s="265"/>
      <c r="IDJ63" s="265"/>
      <c r="IDK63" s="265"/>
      <c r="IDL63" s="265"/>
      <c r="IDM63" s="265"/>
      <c r="IDN63" s="265"/>
      <c r="IDO63" s="265"/>
      <c r="IDP63" s="265"/>
      <c r="IDQ63" s="265"/>
      <c r="IDR63" s="265"/>
      <c r="IDS63" s="265"/>
      <c r="IDT63" s="265"/>
      <c r="IDU63" s="265"/>
      <c r="IDV63" s="265"/>
      <c r="IDW63" s="265"/>
      <c r="IDX63" s="265"/>
      <c r="IDY63" s="265"/>
      <c r="IDZ63" s="265"/>
      <c r="IEA63" s="265"/>
      <c r="IEB63" s="265"/>
      <c r="IEC63" s="265"/>
      <c r="IED63" s="265"/>
      <c r="IEE63" s="265"/>
      <c r="IEF63" s="265"/>
      <c r="IEG63" s="265"/>
      <c r="IEH63" s="265"/>
      <c r="IEI63" s="265"/>
      <c r="IEJ63" s="265"/>
      <c r="IEK63" s="265"/>
      <c r="IEL63" s="265"/>
      <c r="IEM63" s="265"/>
      <c r="IEN63" s="265"/>
      <c r="IEO63" s="265"/>
      <c r="IEP63" s="265"/>
      <c r="IEQ63" s="265"/>
      <c r="IER63" s="265"/>
      <c r="IES63" s="265"/>
      <c r="IET63" s="265"/>
      <c r="IEU63" s="265"/>
      <c r="IEV63" s="265"/>
      <c r="IEW63" s="265"/>
      <c r="IEX63" s="265"/>
      <c r="IEY63" s="265"/>
      <c r="IEZ63" s="265"/>
      <c r="IFA63" s="265"/>
      <c r="IFB63" s="265"/>
      <c r="IFC63" s="265"/>
      <c r="IFD63" s="265"/>
      <c r="IFE63" s="265"/>
      <c r="IFF63" s="265"/>
      <c r="IFG63" s="265"/>
      <c r="IFH63" s="265"/>
      <c r="IFI63" s="265"/>
      <c r="IFJ63" s="265"/>
      <c r="IFK63" s="265"/>
      <c r="IFL63" s="265"/>
      <c r="IFM63" s="265"/>
      <c r="IFN63" s="265"/>
      <c r="IFO63" s="265"/>
      <c r="IFP63" s="265"/>
      <c r="IFQ63" s="265"/>
      <c r="IFR63" s="265"/>
      <c r="IFS63" s="265"/>
      <c r="IFT63" s="265"/>
      <c r="IFU63" s="265"/>
      <c r="IFV63" s="265"/>
      <c r="IFW63" s="265"/>
      <c r="IFX63" s="265"/>
      <c r="IFY63" s="265"/>
      <c r="IFZ63" s="265"/>
      <c r="IGA63" s="265"/>
      <c r="IGB63" s="265"/>
      <c r="IGC63" s="265"/>
      <c r="IGD63" s="265"/>
      <c r="IGE63" s="265"/>
      <c r="IGF63" s="265"/>
      <c r="IGG63" s="265"/>
      <c r="IGH63" s="265"/>
      <c r="IGI63" s="265"/>
      <c r="IGJ63" s="265"/>
      <c r="IGK63" s="265"/>
      <c r="IGL63" s="265"/>
      <c r="IGM63" s="265"/>
      <c r="IGN63" s="265"/>
      <c r="IGO63" s="265"/>
      <c r="IGP63" s="265"/>
      <c r="IGQ63" s="265"/>
      <c r="IGR63" s="265"/>
      <c r="IGS63" s="265"/>
      <c r="IGT63" s="265"/>
      <c r="IGU63" s="265"/>
      <c r="IGV63" s="265"/>
      <c r="IGW63" s="265"/>
      <c r="IGX63" s="265"/>
      <c r="IGY63" s="265"/>
      <c r="IGZ63" s="265"/>
      <c r="IHA63" s="265"/>
      <c r="IHB63" s="265"/>
      <c r="IHC63" s="265"/>
      <c r="IHD63" s="265"/>
      <c r="IHE63" s="265"/>
      <c r="IHF63" s="265"/>
      <c r="IHG63" s="265"/>
      <c r="IHH63" s="265"/>
      <c r="IHI63" s="265"/>
      <c r="IHJ63" s="265"/>
      <c r="IHK63" s="265"/>
      <c r="IHL63" s="265"/>
      <c r="IHM63" s="265"/>
      <c r="IHN63" s="265"/>
      <c r="IHO63" s="265"/>
      <c r="IHP63" s="265"/>
      <c r="IHQ63" s="265"/>
      <c r="IHR63" s="265"/>
      <c r="IHS63" s="265"/>
      <c r="IHT63" s="265"/>
      <c r="IHU63" s="265"/>
      <c r="IHV63" s="265"/>
      <c r="IHW63" s="265"/>
      <c r="IHX63" s="265"/>
      <c r="IHY63" s="265"/>
      <c r="IHZ63" s="265"/>
      <c r="IIA63" s="265"/>
      <c r="IIB63" s="265"/>
      <c r="IIC63" s="265"/>
      <c r="IID63" s="265"/>
      <c r="IIE63" s="265"/>
      <c r="IIF63" s="265"/>
      <c r="IIG63" s="265"/>
      <c r="IIH63" s="265"/>
      <c r="III63" s="265"/>
      <c r="IIJ63" s="265"/>
      <c r="IIK63" s="265"/>
      <c r="IIL63" s="265"/>
      <c r="IIM63" s="265"/>
      <c r="IIN63" s="265"/>
      <c r="IIO63" s="265"/>
      <c r="IIP63" s="265"/>
      <c r="IIQ63" s="265"/>
      <c r="IIR63" s="265"/>
      <c r="IIS63" s="265"/>
      <c r="IIT63" s="265"/>
      <c r="IIU63" s="265"/>
      <c r="IIV63" s="265"/>
      <c r="IIW63" s="265"/>
      <c r="IIX63" s="265"/>
      <c r="IIY63" s="265"/>
      <c r="IIZ63" s="265"/>
      <c r="IJA63" s="265"/>
      <c r="IJB63" s="265"/>
      <c r="IJC63" s="265"/>
      <c r="IJD63" s="265"/>
      <c r="IJE63" s="265"/>
      <c r="IJF63" s="265"/>
      <c r="IJG63" s="265"/>
      <c r="IJH63" s="265"/>
      <c r="IJI63" s="265"/>
      <c r="IJJ63" s="265"/>
      <c r="IJK63" s="265"/>
      <c r="IJL63" s="265"/>
      <c r="IJM63" s="265"/>
      <c r="IJN63" s="265"/>
      <c r="IJO63" s="265"/>
      <c r="IJP63" s="265"/>
      <c r="IJQ63" s="265"/>
      <c r="IJR63" s="265"/>
      <c r="IJS63" s="265"/>
      <c r="IJT63" s="265"/>
      <c r="IJU63" s="265"/>
      <c r="IJV63" s="265"/>
      <c r="IJW63" s="265"/>
      <c r="IJX63" s="265"/>
      <c r="IJY63" s="265"/>
      <c r="IJZ63" s="265"/>
      <c r="IKA63" s="265"/>
      <c r="IKB63" s="265"/>
      <c r="IKC63" s="265"/>
      <c r="IKD63" s="265"/>
      <c r="IKE63" s="265"/>
      <c r="IKF63" s="265"/>
      <c r="IKG63" s="265"/>
      <c r="IKH63" s="265"/>
      <c r="IKI63" s="265"/>
      <c r="IKJ63" s="265"/>
      <c r="IKK63" s="265"/>
      <c r="IKL63" s="265"/>
      <c r="IKM63" s="265"/>
      <c r="IKN63" s="265"/>
      <c r="IKO63" s="265"/>
      <c r="IKP63" s="265"/>
      <c r="IKQ63" s="265"/>
      <c r="IKR63" s="265"/>
      <c r="IKS63" s="265"/>
      <c r="IKT63" s="265"/>
      <c r="IKU63" s="265"/>
      <c r="IKV63" s="265"/>
      <c r="IKW63" s="265"/>
      <c r="IKX63" s="265"/>
      <c r="IKY63" s="265"/>
      <c r="IKZ63" s="265"/>
      <c r="ILA63" s="265"/>
      <c r="ILB63" s="265"/>
      <c r="ILC63" s="265"/>
      <c r="ILD63" s="265"/>
      <c r="ILE63" s="265"/>
      <c r="ILF63" s="265"/>
      <c r="ILG63" s="265"/>
      <c r="ILH63" s="265"/>
      <c r="ILI63" s="265"/>
      <c r="ILJ63" s="265"/>
      <c r="ILK63" s="265"/>
      <c r="ILL63" s="265"/>
      <c r="ILM63" s="265"/>
      <c r="ILN63" s="265"/>
      <c r="ILO63" s="265"/>
      <c r="ILP63" s="265"/>
      <c r="ILQ63" s="265"/>
      <c r="ILR63" s="265"/>
      <c r="ILS63" s="265"/>
      <c r="ILT63" s="265"/>
      <c r="ILU63" s="265"/>
      <c r="ILV63" s="265"/>
      <c r="ILW63" s="265"/>
      <c r="ILX63" s="265"/>
      <c r="ILY63" s="265"/>
      <c r="ILZ63" s="265"/>
      <c r="IMA63" s="265"/>
      <c r="IMB63" s="265"/>
      <c r="IMC63" s="265"/>
      <c r="IMD63" s="265"/>
      <c r="IME63" s="265"/>
      <c r="IMF63" s="265"/>
      <c r="IMG63" s="265"/>
      <c r="IMH63" s="265"/>
      <c r="IMI63" s="265"/>
      <c r="IMJ63" s="265"/>
      <c r="IMK63" s="265"/>
      <c r="IML63" s="265"/>
      <c r="IMM63" s="265"/>
      <c r="IMN63" s="265"/>
      <c r="IMO63" s="265"/>
      <c r="IMP63" s="265"/>
      <c r="IMQ63" s="265"/>
      <c r="IMR63" s="265"/>
      <c r="IMS63" s="265"/>
      <c r="IMT63" s="265"/>
      <c r="IMU63" s="265"/>
      <c r="IMV63" s="265"/>
      <c r="IMW63" s="265"/>
      <c r="IMX63" s="265"/>
      <c r="IMY63" s="265"/>
      <c r="IMZ63" s="265"/>
      <c r="INA63" s="265"/>
      <c r="INB63" s="265"/>
      <c r="INC63" s="265"/>
      <c r="IND63" s="265"/>
      <c r="INE63" s="265"/>
      <c r="INF63" s="265"/>
      <c r="ING63" s="265"/>
      <c r="INH63" s="265"/>
      <c r="INI63" s="265"/>
      <c r="INJ63" s="265"/>
      <c r="INK63" s="265"/>
      <c r="INL63" s="265"/>
      <c r="INM63" s="265"/>
      <c r="INN63" s="265"/>
      <c r="INO63" s="265"/>
      <c r="INP63" s="265"/>
      <c r="INQ63" s="265"/>
      <c r="INR63" s="265"/>
      <c r="INS63" s="265"/>
      <c r="INT63" s="265"/>
      <c r="INU63" s="265"/>
      <c r="INV63" s="265"/>
      <c r="INW63" s="265"/>
      <c r="INX63" s="265"/>
      <c r="INY63" s="265"/>
      <c r="INZ63" s="265"/>
      <c r="IOA63" s="265"/>
      <c r="IOB63" s="265"/>
      <c r="IOC63" s="265"/>
      <c r="IOD63" s="265"/>
      <c r="IOE63" s="265"/>
      <c r="IOF63" s="265"/>
      <c r="IOG63" s="265"/>
      <c r="IOH63" s="265"/>
      <c r="IOI63" s="265"/>
      <c r="IOJ63" s="265"/>
      <c r="IOK63" s="265"/>
      <c r="IOL63" s="265"/>
      <c r="IOM63" s="265"/>
      <c r="ION63" s="265"/>
      <c r="IOO63" s="265"/>
      <c r="IOP63" s="265"/>
      <c r="IOQ63" s="265"/>
      <c r="IOR63" s="265"/>
      <c r="IOS63" s="265"/>
      <c r="IOT63" s="265"/>
      <c r="IOU63" s="265"/>
      <c r="IOV63" s="265"/>
      <c r="IOW63" s="265"/>
      <c r="IOX63" s="265"/>
      <c r="IOY63" s="265"/>
      <c r="IOZ63" s="265"/>
      <c r="IPA63" s="265"/>
      <c r="IPB63" s="265"/>
      <c r="IPC63" s="265"/>
      <c r="IPD63" s="265"/>
      <c r="IPE63" s="265"/>
      <c r="IPF63" s="265"/>
      <c r="IPG63" s="265"/>
      <c r="IPH63" s="265"/>
      <c r="IPI63" s="265"/>
      <c r="IPJ63" s="265"/>
      <c r="IPK63" s="265"/>
      <c r="IPL63" s="265"/>
      <c r="IPM63" s="265"/>
      <c r="IPN63" s="265"/>
      <c r="IPO63" s="265"/>
      <c r="IPP63" s="265"/>
      <c r="IPQ63" s="265"/>
      <c r="IPR63" s="265"/>
      <c r="IPS63" s="265"/>
      <c r="IPT63" s="265"/>
      <c r="IPU63" s="265"/>
      <c r="IPV63" s="265"/>
      <c r="IPW63" s="265"/>
      <c r="IPX63" s="265"/>
      <c r="IPY63" s="265"/>
      <c r="IPZ63" s="265"/>
      <c r="IQA63" s="265"/>
      <c r="IQB63" s="265"/>
      <c r="IQC63" s="265"/>
      <c r="IQD63" s="265"/>
      <c r="IQE63" s="265"/>
      <c r="IQF63" s="265"/>
      <c r="IQG63" s="265"/>
      <c r="IQH63" s="265"/>
      <c r="IQI63" s="265"/>
      <c r="IQJ63" s="265"/>
      <c r="IQK63" s="265"/>
      <c r="IQL63" s="265"/>
      <c r="IQM63" s="265"/>
      <c r="IQN63" s="265"/>
      <c r="IQO63" s="265"/>
      <c r="IQP63" s="265"/>
      <c r="IQQ63" s="265"/>
      <c r="IQR63" s="265"/>
      <c r="IQS63" s="265"/>
      <c r="IQT63" s="265"/>
      <c r="IQU63" s="265"/>
      <c r="IQV63" s="265"/>
      <c r="IQW63" s="265"/>
      <c r="IQX63" s="265"/>
      <c r="IQY63" s="265"/>
      <c r="IQZ63" s="265"/>
      <c r="IRA63" s="265"/>
      <c r="IRB63" s="265"/>
      <c r="IRC63" s="265"/>
      <c r="IRD63" s="265"/>
      <c r="IRE63" s="265"/>
      <c r="IRF63" s="265"/>
      <c r="IRG63" s="265"/>
      <c r="IRH63" s="265"/>
      <c r="IRI63" s="265"/>
      <c r="IRJ63" s="265"/>
      <c r="IRK63" s="265"/>
      <c r="IRL63" s="265"/>
      <c r="IRM63" s="265"/>
      <c r="IRN63" s="265"/>
      <c r="IRO63" s="265"/>
      <c r="IRP63" s="265"/>
      <c r="IRQ63" s="265"/>
      <c r="IRR63" s="265"/>
      <c r="IRS63" s="265"/>
      <c r="IRT63" s="265"/>
      <c r="IRU63" s="265"/>
      <c r="IRV63" s="265"/>
      <c r="IRW63" s="265"/>
      <c r="IRX63" s="265"/>
      <c r="IRY63" s="265"/>
      <c r="IRZ63" s="265"/>
      <c r="ISA63" s="265"/>
      <c r="ISB63" s="265"/>
      <c r="ISC63" s="265"/>
      <c r="ISD63" s="265"/>
      <c r="ISE63" s="265"/>
      <c r="ISF63" s="265"/>
      <c r="ISG63" s="265"/>
      <c r="ISH63" s="265"/>
      <c r="ISI63" s="265"/>
      <c r="ISJ63" s="265"/>
      <c r="ISK63" s="265"/>
      <c r="ISL63" s="265"/>
      <c r="ISM63" s="265"/>
      <c r="ISN63" s="265"/>
      <c r="ISO63" s="265"/>
      <c r="ISP63" s="265"/>
      <c r="ISQ63" s="265"/>
      <c r="ISR63" s="265"/>
      <c r="ISS63" s="265"/>
      <c r="IST63" s="265"/>
      <c r="ISU63" s="265"/>
      <c r="ISV63" s="265"/>
      <c r="ISW63" s="265"/>
      <c r="ISX63" s="265"/>
      <c r="ISY63" s="265"/>
      <c r="ISZ63" s="265"/>
      <c r="ITA63" s="265"/>
      <c r="ITB63" s="265"/>
      <c r="ITC63" s="265"/>
      <c r="ITD63" s="265"/>
      <c r="ITE63" s="265"/>
      <c r="ITF63" s="265"/>
      <c r="ITG63" s="265"/>
      <c r="ITH63" s="265"/>
      <c r="ITI63" s="265"/>
      <c r="ITJ63" s="265"/>
      <c r="ITK63" s="265"/>
      <c r="ITL63" s="265"/>
      <c r="ITM63" s="265"/>
      <c r="ITN63" s="265"/>
      <c r="ITO63" s="265"/>
      <c r="ITP63" s="265"/>
      <c r="ITQ63" s="265"/>
      <c r="ITR63" s="265"/>
      <c r="ITS63" s="265"/>
      <c r="ITT63" s="265"/>
      <c r="ITU63" s="265"/>
      <c r="ITV63" s="265"/>
      <c r="ITW63" s="265"/>
      <c r="ITX63" s="265"/>
      <c r="ITY63" s="265"/>
      <c r="ITZ63" s="265"/>
      <c r="IUA63" s="265"/>
      <c r="IUB63" s="265"/>
      <c r="IUC63" s="265"/>
      <c r="IUD63" s="265"/>
      <c r="IUE63" s="265"/>
      <c r="IUF63" s="265"/>
      <c r="IUG63" s="265"/>
      <c r="IUH63" s="265"/>
      <c r="IUI63" s="265"/>
      <c r="IUJ63" s="265"/>
      <c r="IUK63" s="265"/>
      <c r="IUL63" s="265"/>
      <c r="IUM63" s="265"/>
      <c r="IUN63" s="265"/>
      <c r="IUO63" s="265"/>
      <c r="IUP63" s="265"/>
      <c r="IUQ63" s="265"/>
      <c r="IUR63" s="265"/>
      <c r="IUS63" s="265"/>
      <c r="IUT63" s="265"/>
      <c r="IUU63" s="265"/>
      <c r="IUV63" s="265"/>
      <c r="IUW63" s="265"/>
      <c r="IUX63" s="265"/>
      <c r="IUY63" s="265"/>
      <c r="IUZ63" s="265"/>
      <c r="IVA63" s="265"/>
      <c r="IVB63" s="265"/>
      <c r="IVC63" s="265"/>
      <c r="IVD63" s="265"/>
      <c r="IVE63" s="265"/>
      <c r="IVF63" s="265"/>
      <c r="IVG63" s="265"/>
      <c r="IVH63" s="265"/>
      <c r="IVI63" s="265"/>
      <c r="IVJ63" s="265"/>
      <c r="IVK63" s="265"/>
      <c r="IVL63" s="265"/>
      <c r="IVM63" s="265"/>
      <c r="IVN63" s="265"/>
      <c r="IVO63" s="265"/>
      <c r="IVP63" s="265"/>
      <c r="IVQ63" s="265"/>
      <c r="IVR63" s="265"/>
      <c r="IVS63" s="265"/>
      <c r="IVT63" s="265"/>
      <c r="IVU63" s="265"/>
      <c r="IVV63" s="265"/>
      <c r="IVW63" s="265"/>
      <c r="IVX63" s="265"/>
      <c r="IVY63" s="265"/>
      <c r="IVZ63" s="265"/>
      <c r="IWA63" s="265"/>
      <c r="IWB63" s="265"/>
      <c r="IWC63" s="265"/>
      <c r="IWD63" s="265"/>
      <c r="IWE63" s="265"/>
      <c r="IWF63" s="265"/>
      <c r="IWG63" s="265"/>
      <c r="IWH63" s="265"/>
      <c r="IWI63" s="265"/>
      <c r="IWJ63" s="265"/>
      <c r="IWK63" s="265"/>
      <c r="IWL63" s="265"/>
      <c r="IWM63" s="265"/>
      <c r="IWN63" s="265"/>
      <c r="IWO63" s="265"/>
      <c r="IWP63" s="265"/>
      <c r="IWQ63" s="265"/>
      <c r="IWR63" s="265"/>
      <c r="IWS63" s="265"/>
      <c r="IWT63" s="265"/>
      <c r="IWU63" s="265"/>
      <c r="IWV63" s="265"/>
      <c r="IWW63" s="265"/>
      <c r="IWX63" s="265"/>
      <c r="IWY63" s="265"/>
      <c r="IWZ63" s="265"/>
      <c r="IXA63" s="265"/>
      <c r="IXB63" s="265"/>
      <c r="IXC63" s="265"/>
      <c r="IXD63" s="265"/>
      <c r="IXE63" s="265"/>
      <c r="IXF63" s="265"/>
      <c r="IXG63" s="265"/>
      <c r="IXH63" s="265"/>
      <c r="IXI63" s="265"/>
      <c r="IXJ63" s="265"/>
      <c r="IXK63" s="265"/>
      <c r="IXL63" s="265"/>
      <c r="IXM63" s="265"/>
      <c r="IXN63" s="265"/>
      <c r="IXO63" s="265"/>
      <c r="IXP63" s="265"/>
      <c r="IXQ63" s="265"/>
      <c r="IXR63" s="265"/>
      <c r="IXS63" s="265"/>
      <c r="IXT63" s="265"/>
      <c r="IXU63" s="265"/>
      <c r="IXV63" s="265"/>
      <c r="IXW63" s="265"/>
      <c r="IXX63" s="265"/>
      <c r="IXY63" s="265"/>
      <c r="IXZ63" s="265"/>
      <c r="IYA63" s="265"/>
      <c r="IYB63" s="265"/>
      <c r="IYC63" s="265"/>
      <c r="IYD63" s="265"/>
      <c r="IYE63" s="265"/>
      <c r="IYF63" s="265"/>
      <c r="IYG63" s="265"/>
      <c r="IYH63" s="265"/>
      <c r="IYI63" s="265"/>
      <c r="IYJ63" s="265"/>
      <c r="IYK63" s="265"/>
      <c r="IYL63" s="265"/>
      <c r="IYM63" s="265"/>
      <c r="IYN63" s="265"/>
      <c r="IYO63" s="265"/>
      <c r="IYP63" s="265"/>
      <c r="IYQ63" s="265"/>
      <c r="IYR63" s="265"/>
      <c r="IYS63" s="265"/>
      <c r="IYT63" s="265"/>
      <c r="IYU63" s="265"/>
      <c r="IYV63" s="265"/>
      <c r="IYW63" s="265"/>
      <c r="IYX63" s="265"/>
      <c r="IYY63" s="265"/>
      <c r="IYZ63" s="265"/>
      <c r="IZA63" s="265"/>
      <c r="IZB63" s="265"/>
      <c r="IZC63" s="265"/>
      <c r="IZD63" s="265"/>
      <c r="IZE63" s="265"/>
      <c r="IZF63" s="265"/>
      <c r="IZG63" s="265"/>
      <c r="IZH63" s="265"/>
      <c r="IZI63" s="265"/>
      <c r="IZJ63" s="265"/>
      <c r="IZK63" s="265"/>
      <c r="IZL63" s="265"/>
      <c r="IZM63" s="265"/>
      <c r="IZN63" s="265"/>
      <c r="IZO63" s="265"/>
      <c r="IZP63" s="265"/>
      <c r="IZQ63" s="265"/>
      <c r="IZR63" s="265"/>
      <c r="IZS63" s="265"/>
      <c r="IZT63" s="265"/>
      <c r="IZU63" s="265"/>
      <c r="IZV63" s="265"/>
      <c r="IZW63" s="265"/>
      <c r="IZX63" s="265"/>
      <c r="IZY63" s="265"/>
      <c r="IZZ63" s="265"/>
      <c r="JAA63" s="265"/>
      <c r="JAB63" s="265"/>
      <c r="JAC63" s="265"/>
      <c r="JAD63" s="265"/>
      <c r="JAE63" s="265"/>
      <c r="JAF63" s="265"/>
      <c r="JAG63" s="265"/>
      <c r="JAH63" s="265"/>
      <c r="JAI63" s="265"/>
      <c r="JAJ63" s="265"/>
      <c r="JAK63" s="265"/>
      <c r="JAL63" s="265"/>
      <c r="JAM63" s="265"/>
      <c r="JAN63" s="265"/>
      <c r="JAO63" s="265"/>
      <c r="JAP63" s="265"/>
      <c r="JAQ63" s="265"/>
      <c r="JAR63" s="265"/>
      <c r="JAS63" s="265"/>
      <c r="JAT63" s="265"/>
      <c r="JAU63" s="265"/>
      <c r="JAV63" s="265"/>
      <c r="JAW63" s="265"/>
      <c r="JAX63" s="265"/>
      <c r="JAY63" s="265"/>
      <c r="JAZ63" s="265"/>
      <c r="JBA63" s="265"/>
      <c r="JBB63" s="265"/>
      <c r="JBC63" s="265"/>
      <c r="JBD63" s="265"/>
      <c r="JBE63" s="265"/>
      <c r="JBF63" s="265"/>
      <c r="JBG63" s="265"/>
      <c r="JBH63" s="265"/>
      <c r="JBI63" s="265"/>
      <c r="JBJ63" s="265"/>
      <c r="JBK63" s="265"/>
      <c r="JBL63" s="265"/>
      <c r="JBM63" s="265"/>
      <c r="JBN63" s="265"/>
      <c r="JBO63" s="265"/>
      <c r="JBP63" s="265"/>
      <c r="JBQ63" s="265"/>
      <c r="JBR63" s="265"/>
      <c r="JBS63" s="265"/>
      <c r="JBT63" s="265"/>
      <c r="JBU63" s="265"/>
      <c r="JBV63" s="265"/>
      <c r="JBW63" s="265"/>
      <c r="JBX63" s="265"/>
      <c r="JBY63" s="265"/>
      <c r="JBZ63" s="265"/>
      <c r="JCA63" s="265"/>
      <c r="JCB63" s="265"/>
      <c r="JCC63" s="265"/>
      <c r="JCD63" s="265"/>
      <c r="JCE63" s="265"/>
      <c r="JCF63" s="265"/>
      <c r="JCG63" s="265"/>
      <c r="JCH63" s="265"/>
      <c r="JCI63" s="265"/>
      <c r="JCJ63" s="265"/>
      <c r="JCK63" s="265"/>
      <c r="JCL63" s="265"/>
      <c r="JCM63" s="265"/>
      <c r="JCN63" s="265"/>
      <c r="JCO63" s="265"/>
      <c r="JCP63" s="265"/>
      <c r="JCQ63" s="265"/>
      <c r="JCR63" s="265"/>
      <c r="JCS63" s="265"/>
      <c r="JCT63" s="265"/>
      <c r="JCU63" s="265"/>
      <c r="JCV63" s="265"/>
      <c r="JCW63" s="265"/>
      <c r="JCX63" s="265"/>
      <c r="JCY63" s="265"/>
      <c r="JCZ63" s="265"/>
      <c r="JDA63" s="265"/>
      <c r="JDB63" s="265"/>
      <c r="JDC63" s="265"/>
      <c r="JDD63" s="265"/>
      <c r="JDE63" s="265"/>
      <c r="JDF63" s="265"/>
      <c r="JDG63" s="265"/>
      <c r="JDH63" s="265"/>
      <c r="JDI63" s="265"/>
      <c r="JDJ63" s="265"/>
      <c r="JDK63" s="265"/>
      <c r="JDL63" s="265"/>
      <c r="JDM63" s="265"/>
      <c r="JDN63" s="265"/>
      <c r="JDO63" s="265"/>
      <c r="JDP63" s="265"/>
      <c r="JDQ63" s="265"/>
      <c r="JDR63" s="265"/>
      <c r="JDS63" s="265"/>
      <c r="JDT63" s="265"/>
      <c r="JDU63" s="265"/>
      <c r="JDV63" s="265"/>
      <c r="JDW63" s="265"/>
      <c r="JDX63" s="265"/>
      <c r="JDY63" s="265"/>
      <c r="JDZ63" s="265"/>
      <c r="JEA63" s="265"/>
      <c r="JEB63" s="265"/>
      <c r="JEC63" s="265"/>
      <c r="JED63" s="265"/>
      <c r="JEE63" s="265"/>
      <c r="JEF63" s="265"/>
      <c r="JEG63" s="265"/>
      <c r="JEH63" s="265"/>
      <c r="JEI63" s="265"/>
      <c r="JEJ63" s="265"/>
      <c r="JEK63" s="265"/>
      <c r="JEL63" s="265"/>
      <c r="JEM63" s="265"/>
      <c r="JEN63" s="265"/>
      <c r="JEO63" s="265"/>
      <c r="JEP63" s="265"/>
      <c r="JEQ63" s="265"/>
      <c r="JER63" s="265"/>
      <c r="JES63" s="265"/>
      <c r="JET63" s="265"/>
      <c r="JEU63" s="265"/>
      <c r="JEV63" s="265"/>
      <c r="JEW63" s="265"/>
      <c r="JEX63" s="265"/>
      <c r="JEY63" s="265"/>
      <c r="JEZ63" s="265"/>
      <c r="JFA63" s="265"/>
      <c r="JFB63" s="265"/>
      <c r="JFC63" s="265"/>
      <c r="JFD63" s="265"/>
      <c r="JFE63" s="265"/>
      <c r="JFF63" s="265"/>
      <c r="JFG63" s="265"/>
      <c r="JFH63" s="265"/>
      <c r="JFI63" s="265"/>
      <c r="JFJ63" s="265"/>
      <c r="JFK63" s="265"/>
      <c r="JFL63" s="265"/>
      <c r="JFM63" s="265"/>
      <c r="JFN63" s="265"/>
      <c r="JFO63" s="265"/>
      <c r="JFP63" s="265"/>
      <c r="JFQ63" s="265"/>
      <c r="JFR63" s="265"/>
      <c r="JFS63" s="265"/>
      <c r="JFT63" s="265"/>
      <c r="JFU63" s="265"/>
      <c r="JFV63" s="265"/>
      <c r="JFW63" s="265"/>
      <c r="JFX63" s="265"/>
      <c r="JFY63" s="265"/>
      <c r="JFZ63" s="265"/>
      <c r="JGA63" s="265"/>
      <c r="JGB63" s="265"/>
      <c r="JGC63" s="265"/>
      <c r="JGD63" s="265"/>
      <c r="JGE63" s="265"/>
      <c r="JGF63" s="265"/>
      <c r="JGG63" s="265"/>
      <c r="JGH63" s="265"/>
      <c r="JGI63" s="265"/>
      <c r="JGJ63" s="265"/>
      <c r="JGK63" s="265"/>
      <c r="JGL63" s="265"/>
      <c r="JGM63" s="265"/>
      <c r="JGN63" s="265"/>
      <c r="JGO63" s="265"/>
      <c r="JGP63" s="265"/>
      <c r="JGQ63" s="265"/>
      <c r="JGR63" s="265"/>
      <c r="JGS63" s="265"/>
      <c r="JGT63" s="265"/>
      <c r="JGU63" s="265"/>
      <c r="JGV63" s="265"/>
      <c r="JGW63" s="265"/>
      <c r="JGX63" s="265"/>
      <c r="JGY63" s="265"/>
      <c r="JGZ63" s="265"/>
      <c r="JHA63" s="265"/>
      <c r="JHB63" s="265"/>
      <c r="JHC63" s="265"/>
      <c r="JHD63" s="265"/>
      <c r="JHE63" s="265"/>
      <c r="JHF63" s="265"/>
      <c r="JHG63" s="265"/>
      <c r="JHH63" s="265"/>
      <c r="JHI63" s="265"/>
      <c r="JHJ63" s="265"/>
      <c r="JHK63" s="265"/>
      <c r="JHL63" s="265"/>
      <c r="JHM63" s="265"/>
      <c r="JHN63" s="265"/>
      <c r="JHO63" s="265"/>
      <c r="JHP63" s="265"/>
      <c r="JHQ63" s="265"/>
      <c r="JHR63" s="265"/>
      <c r="JHS63" s="265"/>
      <c r="JHT63" s="265"/>
      <c r="JHU63" s="265"/>
      <c r="JHV63" s="265"/>
      <c r="JHW63" s="265"/>
      <c r="JHX63" s="265"/>
      <c r="JHY63" s="265"/>
      <c r="JHZ63" s="265"/>
      <c r="JIA63" s="265"/>
      <c r="JIB63" s="265"/>
      <c r="JIC63" s="265"/>
      <c r="JID63" s="265"/>
      <c r="JIE63" s="265"/>
      <c r="JIF63" s="265"/>
      <c r="JIG63" s="265"/>
      <c r="JIH63" s="265"/>
      <c r="JII63" s="265"/>
      <c r="JIJ63" s="265"/>
      <c r="JIK63" s="265"/>
      <c r="JIL63" s="265"/>
      <c r="JIM63" s="265"/>
      <c r="JIN63" s="265"/>
      <c r="JIO63" s="265"/>
      <c r="JIP63" s="265"/>
      <c r="JIQ63" s="265"/>
      <c r="JIR63" s="265"/>
      <c r="JIS63" s="265"/>
      <c r="JIT63" s="265"/>
      <c r="JIU63" s="265"/>
      <c r="JIV63" s="265"/>
      <c r="JIW63" s="265"/>
      <c r="JIX63" s="265"/>
      <c r="JIY63" s="265"/>
      <c r="JIZ63" s="265"/>
      <c r="JJA63" s="265"/>
      <c r="JJB63" s="265"/>
      <c r="JJC63" s="265"/>
      <c r="JJD63" s="265"/>
      <c r="JJE63" s="265"/>
      <c r="JJF63" s="265"/>
      <c r="JJG63" s="265"/>
      <c r="JJH63" s="265"/>
      <c r="JJI63" s="265"/>
      <c r="JJJ63" s="265"/>
      <c r="JJK63" s="265"/>
      <c r="JJL63" s="265"/>
      <c r="JJM63" s="265"/>
      <c r="JJN63" s="265"/>
      <c r="JJO63" s="265"/>
      <c r="JJP63" s="265"/>
      <c r="JJQ63" s="265"/>
      <c r="JJR63" s="265"/>
      <c r="JJS63" s="265"/>
      <c r="JJT63" s="265"/>
      <c r="JJU63" s="265"/>
      <c r="JJV63" s="265"/>
      <c r="JJW63" s="265"/>
      <c r="JJX63" s="265"/>
      <c r="JJY63" s="265"/>
      <c r="JJZ63" s="265"/>
      <c r="JKA63" s="265"/>
      <c r="JKB63" s="265"/>
      <c r="JKC63" s="265"/>
      <c r="JKD63" s="265"/>
      <c r="JKE63" s="265"/>
      <c r="JKF63" s="265"/>
      <c r="JKG63" s="265"/>
      <c r="JKH63" s="265"/>
      <c r="JKI63" s="265"/>
      <c r="JKJ63" s="265"/>
      <c r="JKK63" s="265"/>
      <c r="JKL63" s="265"/>
      <c r="JKM63" s="265"/>
      <c r="JKN63" s="265"/>
      <c r="JKO63" s="265"/>
      <c r="JKP63" s="265"/>
      <c r="JKQ63" s="265"/>
      <c r="JKR63" s="265"/>
      <c r="JKS63" s="265"/>
      <c r="JKT63" s="265"/>
      <c r="JKU63" s="265"/>
      <c r="JKV63" s="265"/>
      <c r="JKW63" s="265"/>
      <c r="JKX63" s="265"/>
      <c r="JKY63" s="265"/>
      <c r="JKZ63" s="265"/>
      <c r="JLA63" s="265"/>
      <c r="JLB63" s="265"/>
      <c r="JLC63" s="265"/>
      <c r="JLD63" s="265"/>
      <c r="JLE63" s="265"/>
      <c r="JLF63" s="265"/>
      <c r="JLG63" s="265"/>
      <c r="JLH63" s="265"/>
      <c r="JLI63" s="265"/>
      <c r="JLJ63" s="265"/>
      <c r="JLK63" s="265"/>
      <c r="JLL63" s="265"/>
      <c r="JLM63" s="265"/>
      <c r="JLN63" s="265"/>
      <c r="JLO63" s="265"/>
      <c r="JLP63" s="265"/>
      <c r="JLQ63" s="265"/>
      <c r="JLR63" s="265"/>
      <c r="JLS63" s="265"/>
      <c r="JLT63" s="265"/>
      <c r="JLU63" s="265"/>
      <c r="JLV63" s="265"/>
      <c r="JLW63" s="265"/>
      <c r="JLX63" s="265"/>
      <c r="JLY63" s="265"/>
      <c r="JLZ63" s="265"/>
      <c r="JMA63" s="265"/>
      <c r="JMB63" s="265"/>
      <c r="JMC63" s="265"/>
      <c r="JMD63" s="265"/>
      <c r="JME63" s="265"/>
      <c r="JMF63" s="265"/>
      <c r="JMG63" s="265"/>
      <c r="JMH63" s="265"/>
      <c r="JMI63" s="265"/>
      <c r="JMJ63" s="265"/>
      <c r="JMK63" s="265"/>
      <c r="JML63" s="265"/>
      <c r="JMM63" s="265"/>
      <c r="JMN63" s="265"/>
      <c r="JMO63" s="265"/>
      <c r="JMP63" s="265"/>
      <c r="JMQ63" s="265"/>
      <c r="JMR63" s="265"/>
      <c r="JMS63" s="265"/>
      <c r="JMT63" s="265"/>
      <c r="JMU63" s="265"/>
      <c r="JMV63" s="265"/>
      <c r="JMW63" s="265"/>
      <c r="JMX63" s="265"/>
      <c r="JMY63" s="265"/>
      <c r="JMZ63" s="265"/>
      <c r="JNA63" s="265"/>
      <c r="JNB63" s="265"/>
      <c r="JNC63" s="265"/>
      <c r="JND63" s="265"/>
      <c r="JNE63" s="265"/>
      <c r="JNF63" s="265"/>
      <c r="JNG63" s="265"/>
      <c r="JNH63" s="265"/>
      <c r="JNI63" s="265"/>
      <c r="JNJ63" s="265"/>
      <c r="JNK63" s="265"/>
      <c r="JNL63" s="265"/>
      <c r="JNM63" s="265"/>
      <c r="JNN63" s="265"/>
      <c r="JNO63" s="265"/>
      <c r="JNP63" s="265"/>
      <c r="JNQ63" s="265"/>
      <c r="JNR63" s="265"/>
      <c r="JNS63" s="265"/>
      <c r="JNT63" s="265"/>
      <c r="JNU63" s="265"/>
      <c r="JNV63" s="265"/>
      <c r="JNW63" s="265"/>
      <c r="JNX63" s="265"/>
      <c r="JNY63" s="265"/>
      <c r="JNZ63" s="265"/>
      <c r="JOA63" s="265"/>
      <c r="JOB63" s="265"/>
      <c r="JOC63" s="265"/>
      <c r="JOD63" s="265"/>
      <c r="JOE63" s="265"/>
      <c r="JOF63" s="265"/>
      <c r="JOG63" s="265"/>
      <c r="JOH63" s="265"/>
      <c r="JOI63" s="265"/>
      <c r="JOJ63" s="265"/>
      <c r="JOK63" s="265"/>
      <c r="JOL63" s="265"/>
      <c r="JOM63" s="265"/>
      <c r="JON63" s="265"/>
      <c r="JOO63" s="265"/>
      <c r="JOP63" s="265"/>
      <c r="JOQ63" s="265"/>
      <c r="JOR63" s="265"/>
      <c r="JOS63" s="265"/>
      <c r="JOT63" s="265"/>
      <c r="JOU63" s="265"/>
      <c r="JOV63" s="265"/>
      <c r="JOW63" s="265"/>
      <c r="JOX63" s="265"/>
      <c r="JOY63" s="265"/>
      <c r="JOZ63" s="265"/>
      <c r="JPA63" s="265"/>
      <c r="JPB63" s="265"/>
      <c r="JPC63" s="265"/>
      <c r="JPD63" s="265"/>
      <c r="JPE63" s="265"/>
      <c r="JPF63" s="265"/>
      <c r="JPG63" s="265"/>
      <c r="JPH63" s="265"/>
      <c r="JPI63" s="265"/>
      <c r="JPJ63" s="265"/>
      <c r="JPK63" s="265"/>
      <c r="JPL63" s="265"/>
      <c r="JPM63" s="265"/>
      <c r="JPN63" s="265"/>
      <c r="JPO63" s="265"/>
      <c r="JPP63" s="265"/>
      <c r="JPQ63" s="265"/>
      <c r="JPR63" s="265"/>
      <c r="JPS63" s="265"/>
      <c r="JPT63" s="265"/>
      <c r="JPU63" s="265"/>
      <c r="JPV63" s="265"/>
      <c r="JPW63" s="265"/>
      <c r="JPX63" s="265"/>
      <c r="JPY63" s="265"/>
      <c r="JPZ63" s="265"/>
      <c r="JQA63" s="265"/>
      <c r="JQB63" s="265"/>
      <c r="JQC63" s="265"/>
      <c r="JQD63" s="265"/>
      <c r="JQE63" s="265"/>
      <c r="JQF63" s="265"/>
      <c r="JQG63" s="265"/>
      <c r="JQH63" s="265"/>
      <c r="JQI63" s="265"/>
      <c r="JQJ63" s="265"/>
      <c r="JQK63" s="265"/>
      <c r="JQL63" s="265"/>
      <c r="JQM63" s="265"/>
      <c r="JQN63" s="265"/>
      <c r="JQO63" s="265"/>
      <c r="JQP63" s="265"/>
      <c r="JQQ63" s="265"/>
      <c r="JQR63" s="265"/>
      <c r="JQS63" s="265"/>
      <c r="JQT63" s="265"/>
      <c r="JQU63" s="265"/>
      <c r="JQV63" s="265"/>
      <c r="JQW63" s="265"/>
      <c r="JQX63" s="265"/>
      <c r="JQY63" s="265"/>
      <c r="JQZ63" s="265"/>
      <c r="JRA63" s="265"/>
      <c r="JRB63" s="265"/>
      <c r="JRC63" s="265"/>
      <c r="JRD63" s="265"/>
      <c r="JRE63" s="265"/>
      <c r="JRF63" s="265"/>
      <c r="JRG63" s="265"/>
      <c r="JRH63" s="265"/>
      <c r="JRI63" s="265"/>
      <c r="JRJ63" s="265"/>
      <c r="JRK63" s="265"/>
      <c r="JRL63" s="265"/>
      <c r="JRM63" s="265"/>
      <c r="JRN63" s="265"/>
      <c r="JRO63" s="265"/>
      <c r="JRP63" s="265"/>
      <c r="JRQ63" s="265"/>
      <c r="JRR63" s="265"/>
      <c r="JRS63" s="265"/>
      <c r="JRT63" s="265"/>
      <c r="JRU63" s="265"/>
      <c r="JRV63" s="265"/>
      <c r="JRW63" s="265"/>
      <c r="JRX63" s="265"/>
      <c r="JRY63" s="265"/>
      <c r="JRZ63" s="265"/>
      <c r="JSA63" s="265"/>
      <c r="JSB63" s="265"/>
      <c r="JSC63" s="265"/>
      <c r="JSD63" s="265"/>
      <c r="JSE63" s="265"/>
      <c r="JSF63" s="265"/>
      <c r="JSG63" s="265"/>
      <c r="JSH63" s="265"/>
      <c r="JSI63" s="265"/>
      <c r="JSJ63" s="265"/>
      <c r="JSK63" s="265"/>
      <c r="JSL63" s="265"/>
      <c r="JSM63" s="265"/>
      <c r="JSN63" s="265"/>
      <c r="JSO63" s="265"/>
      <c r="JSP63" s="265"/>
      <c r="JSQ63" s="265"/>
      <c r="JSR63" s="265"/>
      <c r="JSS63" s="265"/>
      <c r="JST63" s="265"/>
      <c r="JSU63" s="265"/>
      <c r="JSV63" s="265"/>
      <c r="JSW63" s="265"/>
      <c r="JSX63" s="265"/>
      <c r="JSY63" s="265"/>
      <c r="JSZ63" s="265"/>
      <c r="JTA63" s="265"/>
      <c r="JTB63" s="265"/>
      <c r="JTC63" s="265"/>
      <c r="JTD63" s="265"/>
      <c r="JTE63" s="265"/>
      <c r="JTF63" s="265"/>
      <c r="JTG63" s="265"/>
      <c r="JTH63" s="265"/>
      <c r="JTI63" s="265"/>
      <c r="JTJ63" s="265"/>
      <c r="JTK63" s="265"/>
      <c r="JTL63" s="265"/>
      <c r="JTM63" s="265"/>
      <c r="JTN63" s="265"/>
      <c r="JTO63" s="265"/>
      <c r="JTP63" s="265"/>
      <c r="JTQ63" s="265"/>
      <c r="JTR63" s="265"/>
      <c r="JTS63" s="265"/>
      <c r="JTT63" s="265"/>
      <c r="JTU63" s="265"/>
      <c r="JTV63" s="265"/>
      <c r="JTW63" s="265"/>
      <c r="JTX63" s="265"/>
      <c r="JTY63" s="265"/>
      <c r="JTZ63" s="265"/>
      <c r="JUA63" s="265"/>
      <c r="JUB63" s="265"/>
      <c r="JUC63" s="265"/>
      <c r="JUD63" s="265"/>
      <c r="JUE63" s="265"/>
      <c r="JUF63" s="265"/>
      <c r="JUG63" s="265"/>
      <c r="JUH63" s="265"/>
      <c r="JUI63" s="265"/>
      <c r="JUJ63" s="265"/>
      <c r="JUK63" s="265"/>
      <c r="JUL63" s="265"/>
      <c r="JUM63" s="265"/>
      <c r="JUN63" s="265"/>
      <c r="JUO63" s="265"/>
      <c r="JUP63" s="265"/>
      <c r="JUQ63" s="265"/>
      <c r="JUR63" s="265"/>
      <c r="JUS63" s="265"/>
      <c r="JUT63" s="265"/>
      <c r="JUU63" s="265"/>
      <c r="JUV63" s="265"/>
      <c r="JUW63" s="265"/>
      <c r="JUX63" s="265"/>
      <c r="JUY63" s="265"/>
      <c r="JUZ63" s="265"/>
      <c r="JVA63" s="265"/>
      <c r="JVB63" s="265"/>
      <c r="JVC63" s="265"/>
      <c r="JVD63" s="265"/>
      <c r="JVE63" s="265"/>
      <c r="JVF63" s="265"/>
      <c r="JVG63" s="265"/>
      <c r="JVH63" s="265"/>
      <c r="JVI63" s="265"/>
      <c r="JVJ63" s="265"/>
      <c r="JVK63" s="265"/>
      <c r="JVL63" s="265"/>
      <c r="JVM63" s="265"/>
      <c r="JVN63" s="265"/>
      <c r="JVO63" s="265"/>
      <c r="JVP63" s="265"/>
      <c r="JVQ63" s="265"/>
      <c r="JVR63" s="265"/>
      <c r="JVS63" s="265"/>
      <c r="JVT63" s="265"/>
      <c r="JVU63" s="265"/>
      <c r="JVV63" s="265"/>
      <c r="JVW63" s="265"/>
      <c r="JVX63" s="265"/>
      <c r="JVY63" s="265"/>
      <c r="JVZ63" s="265"/>
      <c r="JWA63" s="265"/>
      <c r="JWB63" s="265"/>
      <c r="JWC63" s="265"/>
      <c r="JWD63" s="265"/>
      <c r="JWE63" s="265"/>
      <c r="JWF63" s="265"/>
      <c r="JWG63" s="265"/>
      <c r="JWH63" s="265"/>
      <c r="JWI63" s="265"/>
      <c r="JWJ63" s="265"/>
      <c r="JWK63" s="265"/>
      <c r="JWL63" s="265"/>
      <c r="JWM63" s="265"/>
      <c r="JWN63" s="265"/>
      <c r="JWO63" s="265"/>
      <c r="JWP63" s="265"/>
      <c r="JWQ63" s="265"/>
      <c r="JWR63" s="265"/>
      <c r="JWS63" s="265"/>
      <c r="JWT63" s="265"/>
      <c r="JWU63" s="265"/>
      <c r="JWV63" s="265"/>
      <c r="JWW63" s="265"/>
      <c r="JWX63" s="265"/>
      <c r="JWY63" s="265"/>
      <c r="JWZ63" s="265"/>
      <c r="JXA63" s="265"/>
      <c r="JXB63" s="265"/>
      <c r="JXC63" s="265"/>
      <c r="JXD63" s="265"/>
      <c r="JXE63" s="265"/>
      <c r="JXF63" s="265"/>
      <c r="JXG63" s="265"/>
      <c r="JXH63" s="265"/>
      <c r="JXI63" s="265"/>
      <c r="JXJ63" s="265"/>
      <c r="JXK63" s="265"/>
      <c r="JXL63" s="265"/>
      <c r="JXM63" s="265"/>
      <c r="JXN63" s="265"/>
      <c r="JXO63" s="265"/>
      <c r="JXP63" s="265"/>
      <c r="JXQ63" s="265"/>
      <c r="JXR63" s="265"/>
      <c r="JXS63" s="265"/>
      <c r="JXT63" s="265"/>
      <c r="JXU63" s="265"/>
      <c r="JXV63" s="265"/>
      <c r="JXW63" s="265"/>
      <c r="JXX63" s="265"/>
      <c r="JXY63" s="265"/>
      <c r="JXZ63" s="265"/>
      <c r="JYA63" s="265"/>
      <c r="JYB63" s="265"/>
      <c r="JYC63" s="265"/>
      <c r="JYD63" s="265"/>
      <c r="JYE63" s="265"/>
      <c r="JYF63" s="265"/>
      <c r="JYG63" s="265"/>
      <c r="JYH63" s="265"/>
      <c r="JYI63" s="265"/>
      <c r="JYJ63" s="265"/>
      <c r="JYK63" s="265"/>
      <c r="JYL63" s="265"/>
      <c r="JYM63" s="265"/>
      <c r="JYN63" s="265"/>
      <c r="JYO63" s="265"/>
      <c r="JYP63" s="265"/>
      <c r="JYQ63" s="265"/>
      <c r="JYR63" s="265"/>
      <c r="JYS63" s="265"/>
      <c r="JYT63" s="265"/>
      <c r="JYU63" s="265"/>
      <c r="JYV63" s="265"/>
      <c r="JYW63" s="265"/>
      <c r="JYX63" s="265"/>
      <c r="JYY63" s="265"/>
      <c r="JYZ63" s="265"/>
      <c r="JZA63" s="265"/>
      <c r="JZB63" s="265"/>
      <c r="JZC63" s="265"/>
      <c r="JZD63" s="265"/>
      <c r="JZE63" s="265"/>
      <c r="JZF63" s="265"/>
      <c r="JZG63" s="265"/>
      <c r="JZH63" s="265"/>
      <c r="JZI63" s="265"/>
      <c r="JZJ63" s="265"/>
      <c r="JZK63" s="265"/>
      <c r="JZL63" s="265"/>
      <c r="JZM63" s="265"/>
      <c r="JZN63" s="265"/>
      <c r="JZO63" s="265"/>
      <c r="JZP63" s="265"/>
      <c r="JZQ63" s="265"/>
      <c r="JZR63" s="265"/>
      <c r="JZS63" s="265"/>
      <c r="JZT63" s="265"/>
      <c r="JZU63" s="265"/>
      <c r="JZV63" s="265"/>
      <c r="JZW63" s="265"/>
      <c r="JZX63" s="265"/>
      <c r="JZY63" s="265"/>
      <c r="JZZ63" s="265"/>
      <c r="KAA63" s="265"/>
      <c r="KAB63" s="265"/>
      <c r="KAC63" s="265"/>
      <c r="KAD63" s="265"/>
      <c r="KAE63" s="265"/>
      <c r="KAF63" s="265"/>
      <c r="KAG63" s="265"/>
      <c r="KAH63" s="265"/>
      <c r="KAI63" s="265"/>
      <c r="KAJ63" s="265"/>
      <c r="KAK63" s="265"/>
      <c r="KAL63" s="265"/>
      <c r="KAM63" s="265"/>
      <c r="KAN63" s="265"/>
      <c r="KAO63" s="265"/>
      <c r="KAP63" s="265"/>
      <c r="KAQ63" s="265"/>
      <c r="KAR63" s="265"/>
      <c r="KAS63" s="265"/>
      <c r="KAT63" s="265"/>
      <c r="KAU63" s="265"/>
      <c r="KAV63" s="265"/>
      <c r="KAW63" s="265"/>
      <c r="KAX63" s="265"/>
      <c r="KAY63" s="265"/>
      <c r="KAZ63" s="265"/>
      <c r="KBA63" s="265"/>
      <c r="KBB63" s="265"/>
      <c r="KBC63" s="265"/>
      <c r="KBD63" s="265"/>
      <c r="KBE63" s="265"/>
      <c r="KBF63" s="265"/>
      <c r="KBG63" s="265"/>
      <c r="KBH63" s="265"/>
      <c r="KBI63" s="265"/>
      <c r="KBJ63" s="265"/>
      <c r="KBK63" s="265"/>
      <c r="KBL63" s="265"/>
      <c r="KBM63" s="265"/>
      <c r="KBN63" s="265"/>
      <c r="KBO63" s="265"/>
      <c r="KBP63" s="265"/>
      <c r="KBQ63" s="265"/>
      <c r="KBR63" s="265"/>
      <c r="KBS63" s="265"/>
      <c r="KBT63" s="265"/>
      <c r="KBU63" s="265"/>
      <c r="KBV63" s="265"/>
      <c r="KBW63" s="265"/>
      <c r="KBX63" s="265"/>
      <c r="KBY63" s="265"/>
      <c r="KBZ63" s="265"/>
      <c r="KCA63" s="265"/>
      <c r="KCB63" s="265"/>
      <c r="KCC63" s="265"/>
      <c r="KCD63" s="265"/>
      <c r="KCE63" s="265"/>
      <c r="KCF63" s="265"/>
      <c r="KCG63" s="265"/>
      <c r="KCH63" s="265"/>
      <c r="KCI63" s="265"/>
      <c r="KCJ63" s="265"/>
      <c r="KCK63" s="265"/>
      <c r="KCL63" s="265"/>
      <c r="KCM63" s="265"/>
      <c r="KCN63" s="265"/>
      <c r="KCO63" s="265"/>
      <c r="KCP63" s="265"/>
      <c r="KCQ63" s="265"/>
      <c r="KCR63" s="265"/>
      <c r="KCS63" s="265"/>
      <c r="KCT63" s="265"/>
      <c r="KCU63" s="265"/>
      <c r="KCV63" s="265"/>
      <c r="KCW63" s="265"/>
      <c r="KCX63" s="265"/>
      <c r="KCY63" s="265"/>
      <c r="KCZ63" s="265"/>
      <c r="KDA63" s="265"/>
      <c r="KDB63" s="265"/>
      <c r="KDC63" s="265"/>
      <c r="KDD63" s="265"/>
      <c r="KDE63" s="265"/>
      <c r="KDF63" s="265"/>
      <c r="KDG63" s="265"/>
      <c r="KDH63" s="265"/>
      <c r="KDI63" s="265"/>
      <c r="KDJ63" s="265"/>
      <c r="KDK63" s="265"/>
      <c r="KDL63" s="265"/>
      <c r="KDM63" s="265"/>
      <c r="KDN63" s="265"/>
      <c r="KDO63" s="265"/>
      <c r="KDP63" s="265"/>
      <c r="KDQ63" s="265"/>
      <c r="KDR63" s="265"/>
      <c r="KDS63" s="265"/>
      <c r="KDT63" s="265"/>
      <c r="KDU63" s="265"/>
      <c r="KDV63" s="265"/>
      <c r="KDW63" s="265"/>
      <c r="KDX63" s="265"/>
      <c r="KDY63" s="265"/>
      <c r="KDZ63" s="265"/>
      <c r="KEA63" s="265"/>
      <c r="KEB63" s="265"/>
      <c r="KEC63" s="265"/>
      <c r="KED63" s="265"/>
      <c r="KEE63" s="265"/>
      <c r="KEF63" s="265"/>
      <c r="KEG63" s="265"/>
      <c r="KEH63" s="265"/>
      <c r="KEI63" s="265"/>
      <c r="KEJ63" s="265"/>
      <c r="KEK63" s="265"/>
      <c r="KEL63" s="265"/>
      <c r="KEM63" s="265"/>
      <c r="KEN63" s="265"/>
      <c r="KEO63" s="265"/>
      <c r="KEP63" s="265"/>
      <c r="KEQ63" s="265"/>
      <c r="KER63" s="265"/>
      <c r="KES63" s="265"/>
      <c r="KET63" s="265"/>
      <c r="KEU63" s="265"/>
      <c r="KEV63" s="265"/>
      <c r="KEW63" s="265"/>
      <c r="KEX63" s="265"/>
      <c r="KEY63" s="265"/>
      <c r="KEZ63" s="265"/>
      <c r="KFA63" s="265"/>
      <c r="KFB63" s="265"/>
      <c r="KFC63" s="265"/>
      <c r="KFD63" s="265"/>
      <c r="KFE63" s="265"/>
      <c r="KFF63" s="265"/>
      <c r="KFG63" s="265"/>
      <c r="KFH63" s="265"/>
      <c r="KFI63" s="265"/>
      <c r="KFJ63" s="265"/>
      <c r="KFK63" s="265"/>
      <c r="KFL63" s="265"/>
      <c r="KFM63" s="265"/>
      <c r="KFN63" s="265"/>
      <c r="KFO63" s="265"/>
      <c r="KFP63" s="265"/>
      <c r="KFQ63" s="265"/>
      <c r="KFR63" s="265"/>
      <c r="KFS63" s="265"/>
      <c r="KFT63" s="265"/>
      <c r="KFU63" s="265"/>
      <c r="KFV63" s="265"/>
      <c r="KFW63" s="265"/>
      <c r="KFX63" s="265"/>
      <c r="KFY63" s="265"/>
      <c r="KFZ63" s="265"/>
      <c r="KGA63" s="265"/>
      <c r="KGB63" s="265"/>
      <c r="KGC63" s="265"/>
      <c r="KGD63" s="265"/>
      <c r="KGE63" s="265"/>
      <c r="KGF63" s="265"/>
      <c r="KGG63" s="265"/>
      <c r="KGH63" s="265"/>
      <c r="KGI63" s="265"/>
      <c r="KGJ63" s="265"/>
      <c r="KGK63" s="265"/>
      <c r="KGL63" s="265"/>
      <c r="KGM63" s="265"/>
      <c r="KGN63" s="265"/>
      <c r="KGO63" s="265"/>
      <c r="KGP63" s="265"/>
      <c r="KGQ63" s="265"/>
      <c r="KGR63" s="265"/>
      <c r="KGS63" s="265"/>
      <c r="KGT63" s="265"/>
      <c r="KGU63" s="265"/>
      <c r="KGV63" s="265"/>
      <c r="KGW63" s="265"/>
      <c r="KGX63" s="265"/>
      <c r="KGY63" s="265"/>
      <c r="KGZ63" s="265"/>
      <c r="KHA63" s="265"/>
      <c r="KHB63" s="265"/>
      <c r="KHC63" s="265"/>
      <c r="KHD63" s="265"/>
      <c r="KHE63" s="265"/>
      <c r="KHF63" s="265"/>
      <c r="KHG63" s="265"/>
      <c r="KHH63" s="265"/>
      <c r="KHI63" s="265"/>
      <c r="KHJ63" s="265"/>
      <c r="KHK63" s="265"/>
      <c r="KHL63" s="265"/>
      <c r="KHM63" s="265"/>
      <c r="KHN63" s="265"/>
      <c r="KHO63" s="265"/>
      <c r="KHP63" s="265"/>
      <c r="KHQ63" s="265"/>
      <c r="KHR63" s="265"/>
      <c r="KHS63" s="265"/>
      <c r="KHT63" s="265"/>
      <c r="KHU63" s="265"/>
      <c r="KHV63" s="265"/>
      <c r="KHW63" s="265"/>
      <c r="KHX63" s="265"/>
      <c r="KHY63" s="265"/>
      <c r="KHZ63" s="265"/>
      <c r="KIA63" s="265"/>
      <c r="KIB63" s="265"/>
      <c r="KIC63" s="265"/>
      <c r="KID63" s="265"/>
      <c r="KIE63" s="265"/>
      <c r="KIF63" s="265"/>
      <c r="KIG63" s="265"/>
      <c r="KIH63" s="265"/>
      <c r="KII63" s="265"/>
      <c r="KIJ63" s="265"/>
      <c r="KIK63" s="265"/>
      <c r="KIL63" s="265"/>
      <c r="KIM63" s="265"/>
      <c r="KIN63" s="265"/>
      <c r="KIO63" s="265"/>
      <c r="KIP63" s="265"/>
      <c r="KIQ63" s="265"/>
      <c r="KIR63" s="265"/>
      <c r="KIS63" s="265"/>
      <c r="KIT63" s="265"/>
      <c r="KIU63" s="265"/>
      <c r="KIV63" s="265"/>
      <c r="KIW63" s="265"/>
      <c r="KIX63" s="265"/>
      <c r="KIY63" s="265"/>
      <c r="KIZ63" s="265"/>
      <c r="KJA63" s="265"/>
      <c r="KJB63" s="265"/>
      <c r="KJC63" s="265"/>
      <c r="KJD63" s="265"/>
      <c r="KJE63" s="265"/>
      <c r="KJF63" s="265"/>
      <c r="KJG63" s="265"/>
      <c r="KJH63" s="265"/>
      <c r="KJI63" s="265"/>
      <c r="KJJ63" s="265"/>
      <c r="KJK63" s="265"/>
      <c r="KJL63" s="265"/>
      <c r="KJM63" s="265"/>
      <c r="KJN63" s="265"/>
      <c r="KJO63" s="265"/>
      <c r="KJP63" s="265"/>
      <c r="KJQ63" s="265"/>
      <c r="KJR63" s="265"/>
      <c r="KJS63" s="265"/>
      <c r="KJT63" s="265"/>
      <c r="KJU63" s="265"/>
      <c r="KJV63" s="265"/>
      <c r="KJW63" s="265"/>
      <c r="KJX63" s="265"/>
      <c r="KJY63" s="265"/>
      <c r="KJZ63" s="265"/>
      <c r="KKA63" s="265"/>
      <c r="KKB63" s="265"/>
      <c r="KKC63" s="265"/>
      <c r="KKD63" s="265"/>
      <c r="KKE63" s="265"/>
      <c r="KKF63" s="265"/>
      <c r="KKG63" s="265"/>
      <c r="KKH63" s="265"/>
      <c r="KKI63" s="265"/>
      <c r="KKJ63" s="265"/>
      <c r="KKK63" s="265"/>
      <c r="KKL63" s="265"/>
      <c r="KKM63" s="265"/>
      <c r="KKN63" s="265"/>
      <c r="KKO63" s="265"/>
      <c r="KKP63" s="265"/>
      <c r="KKQ63" s="265"/>
      <c r="KKR63" s="265"/>
      <c r="KKS63" s="265"/>
      <c r="KKT63" s="265"/>
      <c r="KKU63" s="265"/>
      <c r="KKV63" s="265"/>
      <c r="KKW63" s="265"/>
      <c r="KKX63" s="265"/>
      <c r="KKY63" s="265"/>
      <c r="KKZ63" s="265"/>
      <c r="KLA63" s="265"/>
      <c r="KLB63" s="265"/>
      <c r="KLC63" s="265"/>
      <c r="KLD63" s="265"/>
      <c r="KLE63" s="265"/>
      <c r="KLF63" s="265"/>
      <c r="KLG63" s="265"/>
      <c r="KLH63" s="265"/>
      <c r="KLI63" s="265"/>
      <c r="KLJ63" s="265"/>
      <c r="KLK63" s="265"/>
      <c r="KLL63" s="265"/>
      <c r="KLM63" s="265"/>
      <c r="KLN63" s="265"/>
      <c r="KLO63" s="265"/>
      <c r="KLP63" s="265"/>
      <c r="KLQ63" s="265"/>
      <c r="KLR63" s="265"/>
      <c r="KLS63" s="265"/>
      <c r="KLT63" s="265"/>
      <c r="KLU63" s="265"/>
      <c r="KLV63" s="265"/>
      <c r="KLW63" s="265"/>
      <c r="KLX63" s="265"/>
      <c r="KLY63" s="265"/>
      <c r="KLZ63" s="265"/>
      <c r="KMA63" s="265"/>
      <c r="KMB63" s="265"/>
      <c r="KMC63" s="265"/>
      <c r="KMD63" s="265"/>
      <c r="KME63" s="265"/>
      <c r="KMF63" s="265"/>
      <c r="KMG63" s="265"/>
      <c r="KMH63" s="265"/>
      <c r="KMI63" s="265"/>
      <c r="KMJ63" s="265"/>
      <c r="KMK63" s="265"/>
      <c r="KML63" s="265"/>
      <c r="KMM63" s="265"/>
      <c r="KMN63" s="265"/>
      <c r="KMO63" s="265"/>
      <c r="KMP63" s="265"/>
      <c r="KMQ63" s="265"/>
      <c r="KMR63" s="265"/>
      <c r="KMS63" s="265"/>
      <c r="KMT63" s="265"/>
      <c r="KMU63" s="265"/>
      <c r="KMV63" s="265"/>
      <c r="KMW63" s="265"/>
      <c r="KMX63" s="265"/>
      <c r="KMY63" s="265"/>
      <c r="KMZ63" s="265"/>
      <c r="KNA63" s="265"/>
      <c r="KNB63" s="265"/>
      <c r="KNC63" s="265"/>
      <c r="KND63" s="265"/>
      <c r="KNE63" s="265"/>
      <c r="KNF63" s="265"/>
      <c r="KNG63" s="265"/>
      <c r="KNH63" s="265"/>
      <c r="KNI63" s="265"/>
      <c r="KNJ63" s="265"/>
      <c r="KNK63" s="265"/>
      <c r="KNL63" s="265"/>
      <c r="KNM63" s="265"/>
      <c r="KNN63" s="265"/>
      <c r="KNO63" s="265"/>
      <c r="KNP63" s="265"/>
      <c r="KNQ63" s="265"/>
      <c r="KNR63" s="265"/>
      <c r="KNS63" s="265"/>
      <c r="KNT63" s="265"/>
      <c r="KNU63" s="265"/>
      <c r="KNV63" s="265"/>
      <c r="KNW63" s="265"/>
      <c r="KNX63" s="265"/>
      <c r="KNY63" s="265"/>
      <c r="KNZ63" s="265"/>
      <c r="KOA63" s="265"/>
      <c r="KOB63" s="265"/>
      <c r="KOC63" s="265"/>
      <c r="KOD63" s="265"/>
      <c r="KOE63" s="265"/>
      <c r="KOF63" s="265"/>
      <c r="KOG63" s="265"/>
      <c r="KOH63" s="265"/>
      <c r="KOI63" s="265"/>
      <c r="KOJ63" s="265"/>
      <c r="KOK63" s="265"/>
      <c r="KOL63" s="265"/>
      <c r="KOM63" s="265"/>
      <c r="KON63" s="265"/>
      <c r="KOO63" s="265"/>
      <c r="KOP63" s="265"/>
      <c r="KOQ63" s="265"/>
      <c r="KOR63" s="265"/>
      <c r="KOS63" s="265"/>
      <c r="KOT63" s="265"/>
      <c r="KOU63" s="265"/>
      <c r="KOV63" s="265"/>
      <c r="KOW63" s="265"/>
      <c r="KOX63" s="265"/>
      <c r="KOY63" s="265"/>
      <c r="KOZ63" s="265"/>
      <c r="KPA63" s="265"/>
      <c r="KPB63" s="265"/>
      <c r="KPC63" s="265"/>
      <c r="KPD63" s="265"/>
      <c r="KPE63" s="265"/>
      <c r="KPF63" s="265"/>
      <c r="KPG63" s="265"/>
      <c r="KPH63" s="265"/>
      <c r="KPI63" s="265"/>
      <c r="KPJ63" s="265"/>
      <c r="KPK63" s="265"/>
      <c r="KPL63" s="265"/>
      <c r="KPM63" s="265"/>
      <c r="KPN63" s="265"/>
      <c r="KPO63" s="265"/>
      <c r="KPP63" s="265"/>
      <c r="KPQ63" s="265"/>
      <c r="KPR63" s="265"/>
      <c r="KPS63" s="265"/>
      <c r="KPT63" s="265"/>
      <c r="KPU63" s="265"/>
      <c r="KPV63" s="265"/>
      <c r="KPW63" s="265"/>
      <c r="KPX63" s="265"/>
      <c r="KPY63" s="265"/>
      <c r="KPZ63" s="265"/>
      <c r="KQA63" s="265"/>
      <c r="KQB63" s="265"/>
      <c r="KQC63" s="265"/>
      <c r="KQD63" s="265"/>
      <c r="KQE63" s="265"/>
      <c r="KQF63" s="265"/>
      <c r="KQG63" s="265"/>
      <c r="KQH63" s="265"/>
      <c r="KQI63" s="265"/>
      <c r="KQJ63" s="265"/>
      <c r="KQK63" s="265"/>
      <c r="KQL63" s="265"/>
      <c r="KQM63" s="265"/>
      <c r="KQN63" s="265"/>
      <c r="KQO63" s="265"/>
      <c r="KQP63" s="265"/>
      <c r="KQQ63" s="265"/>
      <c r="KQR63" s="265"/>
      <c r="KQS63" s="265"/>
      <c r="KQT63" s="265"/>
      <c r="KQU63" s="265"/>
      <c r="KQV63" s="265"/>
      <c r="KQW63" s="265"/>
      <c r="KQX63" s="265"/>
      <c r="KQY63" s="265"/>
      <c r="KQZ63" s="265"/>
      <c r="KRA63" s="265"/>
      <c r="KRB63" s="265"/>
      <c r="KRC63" s="265"/>
      <c r="KRD63" s="265"/>
      <c r="KRE63" s="265"/>
      <c r="KRF63" s="265"/>
      <c r="KRG63" s="265"/>
      <c r="KRH63" s="265"/>
      <c r="KRI63" s="265"/>
      <c r="KRJ63" s="265"/>
      <c r="KRK63" s="265"/>
      <c r="KRL63" s="265"/>
      <c r="KRM63" s="265"/>
      <c r="KRN63" s="265"/>
      <c r="KRO63" s="265"/>
      <c r="KRP63" s="265"/>
      <c r="KRQ63" s="265"/>
      <c r="KRR63" s="265"/>
      <c r="KRS63" s="265"/>
      <c r="KRT63" s="265"/>
      <c r="KRU63" s="265"/>
      <c r="KRV63" s="265"/>
      <c r="KRW63" s="265"/>
      <c r="KRX63" s="265"/>
      <c r="KRY63" s="265"/>
      <c r="KRZ63" s="265"/>
      <c r="KSA63" s="265"/>
      <c r="KSB63" s="265"/>
      <c r="KSC63" s="265"/>
      <c r="KSD63" s="265"/>
      <c r="KSE63" s="265"/>
      <c r="KSF63" s="265"/>
      <c r="KSG63" s="265"/>
      <c r="KSH63" s="265"/>
      <c r="KSI63" s="265"/>
      <c r="KSJ63" s="265"/>
      <c r="KSK63" s="265"/>
      <c r="KSL63" s="265"/>
      <c r="KSM63" s="265"/>
      <c r="KSN63" s="265"/>
      <c r="KSO63" s="265"/>
      <c r="KSP63" s="265"/>
      <c r="KSQ63" s="265"/>
      <c r="KSR63" s="265"/>
      <c r="KSS63" s="265"/>
      <c r="KST63" s="265"/>
      <c r="KSU63" s="265"/>
      <c r="KSV63" s="265"/>
      <c r="KSW63" s="265"/>
      <c r="KSX63" s="265"/>
      <c r="KSY63" s="265"/>
      <c r="KSZ63" s="265"/>
      <c r="KTA63" s="265"/>
      <c r="KTB63" s="265"/>
      <c r="KTC63" s="265"/>
      <c r="KTD63" s="265"/>
      <c r="KTE63" s="265"/>
      <c r="KTF63" s="265"/>
      <c r="KTG63" s="265"/>
      <c r="KTH63" s="265"/>
      <c r="KTI63" s="265"/>
      <c r="KTJ63" s="265"/>
      <c r="KTK63" s="265"/>
      <c r="KTL63" s="265"/>
      <c r="KTM63" s="265"/>
      <c r="KTN63" s="265"/>
      <c r="KTO63" s="265"/>
      <c r="KTP63" s="265"/>
      <c r="KTQ63" s="265"/>
      <c r="KTR63" s="265"/>
      <c r="KTS63" s="265"/>
      <c r="KTT63" s="265"/>
      <c r="KTU63" s="265"/>
      <c r="KTV63" s="265"/>
      <c r="KTW63" s="265"/>
      <c r="KTX63" s="265"/>
      <c r="KTY63" s="265"/>
      <c r="KTZ63" s="265"/>
      <c r="KUA63" s="265"/>
      <c r="KUB63" s="265"/>
      <c r="KUC63" s="265"/>
      <c r="KUD63" s="265"/>
      <c r="KUE63" s="265"/>
      <c r="KUF63" s="265"/>
      <c r="KUG63" s="265"/>
      <c r="KUH63" s="265"/>
      <c r="KUI63" s="265"/>
      <c r="KUJ63" s="265"/>
      <c r="KUK63" s="265"/>
      <c r="KUL63" s="265"/>
      <c r="KUM63" s="265"/>
      <c r="KUN63" s="265"/>
      <c r="KUO63" s="265"/>
      <c r="KUP63" s="265"/>
      <c r="KUQ63" s="265"/>
      <c r="KUR63" s="265"/>
      <c r="KUS63" s="265"/>
      <c r="KUT63" s="265"/>
      <c r="KUU63" s="265"/>
      <c r="KUV63" s="265"/>
      <c r="KUW63" s="265"/>
      <c r="KUX63" s="265"/>
      <c r="KUY63" s="265"/>
      <c r="KUZ63" s="265"/>
      <c r="KVA63" s="265"/>
      <c r="KVB63" s="265"/>
      <c r="KVC63" s="265"/>
      <c r="KVD63" s="265"/>
      <c r="KVE63" s="265"/>
      <c r="KVF63" s="265"/>
      <c r="KVG63" s="265"/>
      <c r="KVH63" s="265"/>
      <c r="KVI63" s="265"/>
      <c r="KVJ63" s="265"/>
      <c r="KVK63" s="265"/>
      <c r="KVL63" s="265"/>
      <c r="KVM63" s="265"/>
      <c r="KVN63" s="265"/>
      <c r="KVO63" s="265"/>
      <c r="KVP63" s="265"/>
      <c r="KVQ63" s="265"/>
      <c r="KVR63" s="265"/>
      <c r="KVS63" s="265"/>
      <c r="KVT63" s="265"/>
      <c r="KVU63" s="265"/>
      <c r="KVV63" s="265"/>
      <c r="KVW63" s="265"/>
      <c r="KVX63" s="265"/>
      <c r="KVY63" s="265"/>
      <c r="KVZ63" s="265"/>
      <c r="KWA63" s="265"/>
      <c r="KWB63" s="265"/>
      <c r="KWC63" s="265"/>
      <c r="KWD63" s="265"/>
      <c r="KWE63" s="265"/>
      <c r="KWF63" s="265"/>
      <c r="KWG63" s="265"/>
      <c r="KWH63" s="265"/>
      <c r="KWI63" s="265"/>
      <c r="KWJ63" s="265"/>
      <c r="KWK63" s="265"/>
      <c r="KWL63" s="265"/>
      <c r="KWM63" s="265"/>
      <c r="KWN63" s="265"/>
      <c r="KWO63" s="265"/>
      <c r="KWP63" s="265"/>
      <c r="KWQ63" s="265"/>
      <c r="KWR63" s="265"/>
      <c r="KWS63" s="265"/>
      <c r="KWT63" s="265"/>
      <c r="KWU63" s="265"/>
      <c r="KWV63" s="265"/>
      <c r="KWW63" s="265"/>
      <c r="KWX63" s="265"/>
      <c r="KWY63" s="265"/>
      <c r="KWZ63" s="265"/>
      <c r="KXA63" s="265"/>
      <c r="KXB63" s="265"/>
      <c r="KXC63" s="265"/>
      <c r="KXD63" s="265"/>
      <c r="KXE63" s="265"/>
      <c r="KXF63" s="265"/>
      <c r="KXG63" s="265"/>
      <c r="KXH63" s="265"/>
      <c r="KXI63" s="265"/>
      <c r="KXJ63" s="265"/>
      <c r="KXK63" s="265"/>
      <c r="KXL63" s="265"/>
      <c r="KXM63" s="265"/>
      <c r="KXN63" s="265"/>
      <c r="KXO63" s="265"/>
      <c r="KXP63" s="265"/>
      <c r="KXQ63" s="265"/>
      <c r="KXR63" s="265"/>
      <c r="KXS63" s="265"/>
      <c r="KXT63" s="265"/>
      <c r="KXU63" s="265"/>
      <c r="KXV63" s="265"/>
      <c r="KXW63" s="265"/>
      <c r="KXX63" s="265"/>
      <c r="KXY63" s="265"/>
      <c r="KXZ63" s="265"/>
      <c r="KYA63" s="265"/>
      <c r="KYB63" s="265"/>
      <c r="KYC63" s="265"/>
      <c r="KYD63" s="265"/>
      <c r="KYE63" s="265"/>
      <c r="KYF63" s="265"/>
      <c r="KYG63" s="265"/>
      <c r="KYH63" s="265"/>
      <c r="KYI63" s="265"/>
      <c r="KYJ63" s="265"/>
      <c r="KYK63" s="265"/>
      <c r="KYL63" s="265"/>
      <c r="KYM63" s="265"/>
      <c r="KYN63" s="265"/>
      <c r="KYO63" s="265"/>
      <c r="KYP63" s="265"/>
      <c r="KYQ63" s="265"/>
      <c r="KYR63" s="265"/>
      <c r="KYS63" s="265"/>
      <c r="KYT63" s="265"/>
      <c r="KYU63" s="265"/>
      <c r="KYV63" s="265"/>
      <c r="KYW63" s="265"/>
      <c r="KYX63" s="265"/>
      <c r="KYY63" s="265"/>
      <c r="KYZ63" s="265"/>
      <c r="KZA63" s="265"/>
      <c r="KZB63" s="265"/>
      <c r="KZC63" s="265"/>
      <c r="KZD63" s="265"/>
      <c r="KZE63" s="265"/>
      <c r="KZF63" s="265"/>
      <c r="KZG63" s="265"/>
      <c r="KZH63" s="265"/>
      <c r="KZI63" s="265"/>
      <c r="KZJ63" s="265"/>
      <c r="KZK63" s="265"/>
      <c r="KZL63" s="265"/>
      <c r="KZM63" s="265"/>
      <c r="KZN63" s="265"/>
      <c r="KZO63" s="265"/>
      <c r="KZP63" s="265"/>
      <c r="KZQ63" s="265"/>
      <c r="KZR63" s="265"/>
      <c r="KZS63" s="265"/>
      <c r="KZT63" s="265"/>
      <c r="KZU63" s="265"/>
      <c r="KZV63" s="265"/>
      <c r="KZW63" s="265"/>
      <c r="KZX63" s="265"/>
      <c r="KZY63" s="265"/>
      <c r="KZZ63" s="265"/>
      <c r="LAA63" s="265"/>
      <c r="LAB63" s="265"/>
      <c r="LAC63" s="265"/>
      <c r="LAD63" s="265"/>
      <c r="LAE63" s="265"/>
      <c r="LAF63" s="265"/>
      <c r="LAG63" s="265"/>
      <c r="LAH63" s="265"/>
      <c r="LAI63" s="265"/>
      <c r="LAJ63" s="265"/>
      <c r="LAK63" s="265"/>
      <c r="LAL63" s="265"/>
      <c r="LAM63" s="265"/>
      <c r="LAN63" s="265"/>
      <c r="LAO63" s="265"/>
      <c r="LAP63" s="265"/>
      <c r="LAQ63" s="265"/>
      <c r="LAR63" s="265"/>
      <c r="LAS63" s="265"/>
      <c r="LAT63" s="265"/>
      <c r="LAU63" s="265"/>
      <c r="LAV63" s="265"/>
      <c r="LAW63" s="265"/>
      <c r="LAX63" s="265"/>
      <c r="LAY63" s="265"/>
      <c r="LAZ63" s="265"/>
      <c r="LBA63" s="265"/>
      <c r="LBB63" s="265"/>
      <c r="LBC63" s="265"/>
      <c r="LBD63" s="265"/>
      <c r="LBE63" s="265"/>
      <c r="LBF63" s="265"/>
      <c r="LBG63" s="265"/>
      <c r="LBH63" s="265"/>
      <c r="LBI63" s="265"/>
      <c r="LBJ63" s="265"/>
      <c r="LBK63" s="265"/>
      <c r="LBL63" s="265"/>
      <c r="LBM63" s="265"/>
      <c r="LBN63" s="265"/>
      <c r="LBO63" s="265"/>
      <c r="LBP63" s="265"/>
      <c r="LBQ63" s="265"/>
      <c r="LBR63" s="265"/>
      <c r="LBS63" s="265"/>
      <c r="LBT63" s="265"/>
      <c r="LBU63" s="265"/>
      <c r="LBV63" s="265"/>
      <c r="LBW63" s="265"/>
      <c r="LBX63" s="265"/>
      <c r="LBY63" s="265"/>
      <c r="LBZ63" s="265"/>
      <c r="LCA63" s="265"/>
      <c r="LCB63" s="265"/>
      <c r="LCC63" s="265"/>
      <c r="LCD63" s="265"/>
      <c r="LCE63" s="265"/>
      <c r="LCF63" s="265"/>
      <c r="LCG63" s="265"/>
      <c r="LCH63" s="265"/>
      <c r="LCI63" s="265"/>
      <c r="LCJ63" s="265"/>
      <c r="LCK63" s="265"/>
      <c r="LCL63" s="265"/>
      <c r="LCM63" s="265"/>
      <c r="LCN63" s="265"/>
      <c r="LCO63" s="265"/>
      <c r="LCP63" s="265"/>
      <c r="LCQ63" s="265"/>
      <c r="LCR63" s="265"/>
      <c r="LCS63" s="265"/>
      <c r="LCT63" s="265"/>
      <c r="LCU63" s="265"/>
      <c r="LCV63" s="265"/>
      <c r="LCW63" s="265"/>
      <c r="LCX63" s="265"/>
      <c r="LCY63" s="265"/>
      <c r="LCZ63" s="265"/>
      <c r="LDA63" s="265"/>
      <c r="LDB63" s="265"/>
      <c r="LDC63" s="265"/>
      <c r="LDD63" s="265"/>
      <c r="LDE63" s="265"/>
      <c r="LDF63" s="265"/>
      <c r="LDG63" s="265"/>
      <c r="LDH63" s="265"/>
      <c r="LDI63" s="265"/>
      <c r="LDJ63" s="265"/>
      <c r="LDK63" s="265"/>
      <c r="LDL63" s="265"/>
      <c r="LDM63" s="265"/>
      <c r="LDN63" s="265"/>
      <c r="LDO63" s="265"/>
      <c r="LDP63" s="265"/>
      <c r="LDQ63" s="265"/>
      <c r="LDR63" s="265"/>
      <c r="LDS63" s="265"/>
      <c r="LDT63" s="265"/>
      <c r="LDU63" s="265"/>
      <c r="LDV63" s="265"/>
      <c r="LDW63" s="265"/>
      <c r="LDX63" s="265"/>
      <c r="LDY63" s="265"/>
      <c r="LDZ63" s="265"/>
      <c r="LEA63" s="265"/>
      <c r="LEB63" s="265"/>
      <c r="LEC63" s="265"/>
      <c r="LED63" s="265"/>
      <c r="LEE63" s="265"/>
      <c r="LEF63" s="265"/>
      <c r="LEG63" s="265"/>
      <c r="LEH63" s="265"/>
      <c r="LEI63" s="265"/>
      <c r="LEJ63" s="265"/>
      <c r="LEK63" s="265"/>
      <c r="LEL63" s="265"/>
      <c r="LEM63" s="265"/>
      <c r="LEN63" s="265"/>
      <c r="LEO63" s="265"/>
      <c r="LEP63" s="265"/>
      <c r="LEQ63" s="265"/>
      <c r="LER63" s="265"/>
      <c r="LES63" s="265"/>
      <c r="LET63" s="265"/>
      <c r="LEU63" s="265"/>
      <c r="LEV63" s="265"/>
      <c r="LEW63" s="265"/>
      <c r="LEX63" s="265"/>
      <c r="LEY63" s="265"/>
      <c r="LEZ63" s="265"/>
      <c r="LFA63" s="265"/>
      <c r="LFB63" s="265"/>
      <c r="LFC63" s="265"/>
      <c r="LFD63" s="265"/>
      <c r="LFE63" s="265"/>
      <c r="LFF63" s="265"/>
      <c r="LFG63" s="265"/>
      <c r="LFH63" s="265"/>
      <c r="LFI63" s="265"/>
      <c r="LFJ63" s="265"/>
      <c r="LFK63" s="265"/>
      <c r="LFL63" s="265"/>
      <c r="LFM63" s="265"/>
      <c r="LFN63" s="265"/>
      <c r="LFO63" s="265"/>
      <c r="LFP63" s="265"/>
      <c r="LFQ63" s="265"/>
      <c r="LFR63" s="265"/>
      <c r="LFS63" s="265"/>
      <c r="LFT63" s="265"/>
      <c r="LFU63" s="265"/>
      <c r="LFV63" s="265"/>
      <c r="LFW63" s="265"/>
      <c r="LFX63" s="265"/>
      <c r="LFY63" s="265"/>
      <c r="LFZ63" s="265"/>
      <c r="LGA63" s="265"/>
      <c r="LGB63" s="265"/>
      <c r="LGC63" s="265"/>
      <c r="LGD63" s="265"/>
      <c r="LGE63" s="265"/>
      <c r="LGF63" s="265"/>
      <c r="LGG63" s="265"/>
      <c r="LGH63" s="265"/>
      <c r="LGI63" s="265"/>
      <c r="LGJ63" s="265"/>
      <c r="LGK63" s="265"/>
      <c r="LGL63" s="265"/>
      <c r="LGM63" s="265"/>
      <c r="LGN63" s="265"/>
      <c r="LGO63" s="265"/>
      <c r="LGP63" s="265"/>
      <c r="LGQ63" s="265"/>
      <c r="LGR63" s="265"/>
      <c r="LGS63" s="265"/>
      <c r="LGT63" s="265"/>
      <c r="LGU63" s="265"/>
      <c r="LGV63" s="265"/>
      <c r="LGW63" s="265"/>
      <c r="LGX63" s="265"/>
      <c r="LGY63" s="265"/>
      <c r="LGZ63" s="265"/>
      <c r="LHA63" s="265"/>
      <c r="LHB63" s="265"/>
      <c r="LHC63" s="265"/>
      <c r="LHD63" s="265"/>
      <c r="LHE63" s="265"/>
      <c r="LHF63" s="265"/>
      <c r="LHG63" s="265"/>
      <c r="LHH63" s="265"/>
      <c r="LHI63" s="265"/>
      <c r="LHJ63" s="265"/>
      <c r="LHK63" s="265"/>
      <c r="LHL63" s="265"/>
      <c r="LHM63" s="265"/>
      <c r="LHN63" s="265"/>
      <c r="LHO63" s="265"/>
      <c r="LHP63" s="265"/>
      <c r="LHQ63" s="265"/>
      <c r="LHR63" s="265"/>
      <c r="LHS63" s="265"/>
      <c r="LHT63" s="265"/>
      <c r="LHU63" s="265"/>
      <c r="LHV63" s="265"/>
      <c r="LHW63" s="265"/>
      <c r="LHX63" s="265"/>
      <c r="LHY63" s="265"/>
      <c r="LHZ63" s="265"/>
      <c r="LIA63" s="265"/>
      <c r="LIB63" s="265"/>
      <c r="LIC63" s="265"/>
      <c r="LID63" s="265"/>
      <c r="LIE63" s="265"/>
      <c r="LIF63" s="265"/>
      <c r="LIG63" s="265"/>
      <c r="LIH63" s="265"/>
      <c r="LII63" s="265"/>
      <c r="LIJ63" s="265"/>
      <c r="LIK63" s="265"/>
      <c r="LIL63" s="265"/>
      <c r="LIM63" s="265"/>
      <c r="LIN63" s="265"/>
      <c r="LIO63" s="265"/>
      <c r="LIP63" s="265"/>
      <c r="LIQ63" s="265"/>
      <c r="LIR63" s="265"/>
      <c r="LIS63" s="265"/>
      <c r="LIT63" s="265"/>
      <c r="LIU63" s="265"/>
      <c r="LIV63" s="265"/>
      <c r="LIW63" s="265"/>
      <c r="LIX63" s="265"/>
      <c r="LIY63" s="265"/>
      <c r="LIZ63" s="265"/>
      <c r="LJA63" s="265"/>
      <c r="LJB63" s="265"/>
      <c r="LJC63" s="265"/>
      <c r="LJD63" s="265"/>
      <c r="LJE63" s="265"/>
      <c r="LJF63" s="265"/>
      <c r="LJG63" s="265"/>
      <c r="LJH63" s="265"/>
      <c r="LJI63" s="265"/>
      <c r="LJJ63" s="265"/>
      <c r="LJK63" s="265"/>
      <c r="LJL63" s="265"/>
      <c r="LJM63" s="265"/>
      <c r="LJN63" s="265"/>
      <c r="LJO63" s="265"/>
      <c r="LJP63" s="265"/>
      <c r="LJQ63" s="265"/>
      <c r="LJR63" s="265"/>
      <c r="LJS63" s="265"/>
      <c r="LJT63" s="265"/>
      <c r="LJU63" s="265"/>
      <c r="LJV63" s="265"/>
      <c r="LJW63" s="265"/>
      <c r="LJX63" s="265"/>
      <c r="LJY63" s="265"/>
      <c r="LJZ63" s="265"/>
      <c r="LKA63" s="265"/>
      <c r="LKB63" s="265"/>
      <c r="LKC63" s="265"/>
      <c r="LKD63" s="265"/>
      <c r="LKE63" s="265"/>
      <c r="LKF63" s="265"/>
      <c r="LKG63" s="265"/>
      <c r="LKH63" s="265"/>
      <c r="LKI63" s="265"/>
      <c r="LKJ63" s="265"/>
      <c r="LKK63" s="265"/>
      <c r="LKL63" s="265"/>
      <c r="LKM63" s="265"/>
      <c r="LKN63" s="265"/>
      <c r="LKO63" s="265"/>
      <c r="LKP63" s="265"/>
      <c r="LKQ63" s="265"/>
      <c r="LKR63" s="265"/>
      <c r="LKS63" s="265"/>
      <c r="LKT63" s="265"/>
      <c r="LKU63" s="265"/>
      <c r="LKV63" s="265"/>
      <c r="LKW63" s="265"/>
      <c r="LKX63" s="265"/>
      <c r="LKY63" s="265"/>
      <c r="LKZ63" s="265"/>
      <c r="LLA63" s="265"/>
      <c r="LLB63" s="265"/>
      <c r="LLC63" s="265"/>
      <c r="LLD63" s="265"/>
      <c r="LLE63" s="265"/>
      <c r="LLF63" s="265"/>
      <c r="LLG63" s="265"/>
      <c r="LLH63" s="265"/>
      <c r="LLI63" s="265"/>
      <c r="LLJ63" s="265"/>
      <c r="LLK63" s="265"/>
      <c r="LLL63" s="265"/>
      <c r="LLM63" s="265"/>
      <c r="LLN63" s="265"/>
      <c r="LLO63" s="265"/>
      <c r="LLP63" s="265"/>
      <c r="LLQ63" s="265"/>
      <c r="LLR63" s="265"/>
      <c r="LLS63" s="265"/>
      <c r="LLT63" s="265"/>
      <c r="LLU63" s="265"/>
      <c r="LLV63" s="265"/>
      <c r="LLW63" s="265"/>
      <c r="LLX63" s="265"/>
      <c r="LLY63" s="265"/>
      <c r="LLZ63" s="265"/>
      <c r="LMA63" s="265"/>
      <c r="LMB63" s="265"/>
      <c r="LMC63" s="265"/>
      <c r="LMD63" s="265"/>
      <c r="LME63" s="265"/>
      <c r="LMF63" s="265"/>
      <c r="LMG63" s="265"/>
      <c r="LMH63" s="265"/>
      <c r="LMI63" s="265"/>
      <c r="LMJ63" s="265"/>
      <c r="LMK63" s="265"/>
      <c r="LML63" s="265"/>
      <c r="LMM63" s="265"/>
      <c r="LMN63" s="265"/>
      <c r="LMO63" s="265"/>
      <c r="LMP63" s="265"/>
      <c r="LMQ63" s="265"/>
      <c r="LMR63" s="265"/>
      <c r="LMS63" s="265"/>
      <c r="LMT63" s="265"/>
      <c r="LMU63" s="265"/>
      <c r="LMV63" s="265"/>
      <c r="LMW63" s="265"/>
      <c r="LMX63" s="265"/>
      <c r="LMY63" s="265"/>
      <c r="LMZ63" s="265"/>
      <c r="LNA63" s="265"/>
      <c r="LNB63" s="265"/>
      <c r="LNC63" s="265"/>
      <c r="LND63" s="265"/>
      <c r="LNE63" s="265"/>
      <c r="LNF63" s="265"/>
      <c r="LNG63" s="265"/>
      <c r="LNH63" s="265"/>
      <c r="LNI63" s="265"/>
      <c r="LNJ63" s="265"/>
      <c r="LNK63" s="265"/>
      <c r="LNL63" s="265"/>
      <c r="LNM63" s="265"/>
      <c r="LNN63" s="265"/>
      <c r="LNO63" s="265"/>
      <c r="LNP63" s="265"/>
      <c r="LNQ63" s="265"/>
      <c r="LNR63" s="265"/>
      <c r="LNS63" s="265"/>
      <c r="LNT63" s="265"/>
      <c r="LNU63" s="265"/>
      <c r="LNV63" s="265"/>
      <c r="LNW63" s="265"/>
      <c r="LNX63" s="265"/>
      <c r="LNY63" s="265"/>
      <c r="LNZ63" s="265"/>
      <c r="LOA63" s="265"/>
      <c r="LOB63" s="265"/>
      <c r="LOC63" s="265"/>
      <c r="LOD63" s="265"/>
      <c r="LOE63" s="265"/>
      <c r="LOF63" s="265"/>
      <c r="LOG63" s="265"/>
      <c r="LOH63" s="265"/>
      <c r="LOI63" s="265"/>
      <c r="LOJ63" s="265"/>
      <c r="LOK63" s="265"/>
      <c r="LOL63" s="265"/>
      <c r="LOM63" s="265"/>
      <c r="LON63" s="265"/>
      <c r="LOO63" s="265"/>
      <c r="LOP63" s="265"/>
      <c r="LOQ63" s="265"/>
      <c r="LOR63" s="265"/>
      <c r="LOS63" s="265"/>
      <c r="LOT63" s="265"/>
      <c r="LOU63" s="265"/>
      <c r="LOV63" s="265"/>
      <c r="LOW63" s="265"/>
      <c r="LOX63" s="265"/>
      <c r="LOY63" s="265"/>
      <c r="LOZ63" s="265"/>
      <c r="LPA63" s="265"/>
      <c r="LPB63" s="265"/>
      <c r="LPC63" s="265"/>
      <c r="LPD63" s="265"/>
      <c r="LPE63" s="265"/>
      <c r="LPF63" s="265"/>
      <c r="LPG63" s="265"/>
      <c r="LPH63" s="265"/>
      <c r="LPI63" s="265"/>
      <c r="LPJ63" s="265"/>
      <c r="LPK63" s="265"/>
      <c r="LPL63" s="265"/>
      <c r="LPM63" s="265"/>
      <c r="LPN63" s="265"/>
      <c r="LPO63" s="265"/>
      <c r="LPP63" s="265"/>
      <c r="LPQ63" s="265"/>
      <c r="LPR63" s="265"/>
      <c r="LPS63" s="265"/>
      <c r="LPT63" s="265"/>
      <c r="LPU63" s="265"/>
      <c r="LPV63" s="265"/>
      <c r="LPW63" s="265"/>
      <c r="LPX63" s="265"/>
      <c r="LPY63" s="265"/>
      <c r="LPZ63" s="265"/>
      <c r="LQA63" s="265"/>
      <c r="LQB63" s="265"/>
      <c r="LQC63" s="265"/>
      <c r="LQD63" s="265"/>
      <c r="LQE63" s="265"/>
      <c r="LQF63" s="265"/>
      <c r="LQG63" s="265"/>
      <c r="LQH63" s="265"/>
      <c r="LQI63" s="265"/>
      <c r="LQJ63" s="265"/>
      <c r="LQK63" s="265"/>
      <c r="LQL63" s="265"/>
      <c r="LQM63" s="265"/>
      <c r="LQN63" s="265"/>
      <c r="LQO63" s="265"/>
      <c r="LQP63" s="265"/>
      <c r="LQQ63" s="265"/>
      <c r="LQR63" s="265"/>
      <c r="LQS63" s="265"/>
      <c r="LQT63" s="265"/>
      <c r="LQU63" s="265"/>
      <c r="LQV63" s="265"/>
      <c r="LQW63" s="265"/>
      <c r="LQX63" s="265"/>
      <c r="LQY63" s="265"/>
      <c r="LQZ63" s="265"/>
      <c r="LRA63" s="265"/>
      <c r="LRB63" s="265"/>
      <c r="LRC63" s="265"/>
      <c r="LRD63" s="265"/>
      <c r="LRE63" s="265"/>
      <c r="LRF63" s="265"/>
      <c r="LRG63" s="265"/>
      <c r="LRH63" s="265"/>
      <c r="LRI63" s="265"/>
      <c r="LRJ63" s="265"/>
      <c r="LRK63" s="265"/>
      <c r="LRL63" s="265"/>
      <c r="LRM63" s="265"/>
      <c r="LRN63" s="265"/>
      <c r="LRO63" s="265"/>
      <c r="LRP63" s="265"/>
      <c r="LRQ63" s="265"/>
      <c r="LRR63" s="265"/>
      <c r="LRS63" s="265"/>
      <c r="LRT63" s="265"/>
      <c r="LRU63" s="265"/>
      <c r="LRV63" s="265"/>
      <c r="LRW63" s="265"/>
      <c r="LRX63" s="265"/>
      <c r="LRY63" s="265"/>
      <c r="LRZ63" s="265"/>
      <c r="LSA63" s="265"/>
      <c r="LSB63" s="265"/>
      <c r="LSC63" s="265"/>
      <c r="LSD63" s="265"/>
      <c r="LSE63" s="265"/>
      <c r="LSF63" s="265"/>
      <c r="LSG63" s="265"/>
      <c r="LSH63" s="265"/>
      <c r="LSI63" s="265"/>
      <c r="LSJ63" s="265"/>
      <c r="LSK63" s="265"/>
      <c r="LSL63" s="265"/>
      <c r="LSM63" s="265"/>
      <c r="LSN63" s="265"/>
      <c r="LSO63" s="265"/>
      <c r="LSP63" s="265"/>
      <c r="LSQ63" s="265"/>
      <c r="LSR63" s="265"/>
      <c r="LSS63" s="265"/>
      <c r="LST63" s="265"/>
      <c r="LSU63" s="265"/>
      <c r="LSV63" s="265"/>
      <c r="LSW63" s="265"/>
      <c r="LSX63" s="265"/>
      <c r="LSY63" s="265"/>
      <c r="LSZ63" s="265"/>
      <c r="LTA63" s="265"/>
      <c r="LTB63" s="265"/>
      <c r="LTC63" s="265"/>
      <c r="LTD63" s="265"/>
      <c r="LTE63" s="265"/>
      <c r="LTF63" s="265"/>
      <c r="LTG63" s="265"/>
      <c r="LTH63" s="265"/>
      <c r="LTI63" s="265"/>
      <c r="LTJ63" s="265"/>
      <c r="LTK63" s="265"/>
      <c r="LTL63" s="265"/>
      <c r="LTM63" s="265"/>
      <c r="LTN63" s="265"/>
      <c r="LTO63" s="265"/>
      <c r="LTP63" s="265"/>
      <c r="LTQ63" s="265"/>
      <c r="LTR63" s="265"/>
      <c r="LTS63" s="265"/>
      <c r="LTT63" s="265"/>
      <c r="LTU63" s="265"/>
      <c r="LTV63" s="265"/>
      <c r="LTW63" s="265"/>
      <c r="LTX63" s="265"/>
      <c r="LTY63" s="265"/>
      <c r="LTZ63" s="265"/>
      <c r="LUA63" s="265"/>
      <c r="LUB63" s="265"/>
      <c r="LUC63" s="265"/>
      <c r="LUD63" s="265"/>
      <c r="LUE63" s="265"/>
      <c r="LUF63" s="265"/>
      <c r="LUG63" s="265"/>
      <c r="LUH63" s="265"/>
      <c r="LUI63" s="265"/>
      <c r="LUJ63" s="265"/>
      <c r="LUK63" s="265"/>
      <c r="LUL63" s="265"/>
      <c r="LUM63" s="265"/>
      <c r="LUN63" s="265"/>
      <c r="LUO63" s="265"/>
      <c r="LUP63" s="265"/>
      <c r="LUQ63" s="265"/>
      <c r="LUR63" s="265"/>
      <c r="LUS63" s="265"/>
      <c r="LUT63" s="265"/>
      <c r="LUU63" s="265"/>
      <c r="LUV63" s="265"/>
      <c r="LUW63" s="265"/>
      <c r="LUX63" s="265"/>
      <c r="LUY63" s="265"/>
      <c r="LUZ63" s="265"/>
      <c r="LVA63" s="265"/>
      <c r="LVB63" s="265"/>
      <c r="LVC63" s="265"/>
      <c r="LVD63" s="265"/>
      <c r="LVE63" s="265"/>
      <c r="LVF63" s="265"/>
      <c r="LVG63" s="265"/>
      <c r="LVH63" s="265"/>
      <c r="LVI63" s="265"/>
      <c r="LVJ63" s="265"/>
      <c r="LVK63" s="265"/>
      <c r="LVL63" s="265"/>
      <c r="LVM63" s="265"/>
      <c r="LVN63" s="265"/>
      <c r="LVO63" s="265"/>
      <c r="LVP63" s="265"/>
      <c r="LVQ63" s="265"/>
      <c r="LVR63" s="265"/>
      <c r="LVS63" s="265"/>
      <c r="LVT63" s="265"/>
      <c r="LVU63" s="265"/>
      <c r="LVV63" s="265"/>
      <c r="LVW63" s="265"/>
      <c r="LVX63" s="265"/>
      <c r="LVY63" s="265"/>
      <c r="LVZ63" s="265"/>
      <c r="LWA63" s="265"/>
      <c r="LWB63" s="265"/>
      <c r="LWC63" s="265"/>
      <c r="LWD63" s="265"/>
      <c r="LWE63" s="265"/>
      <c r="LWF63" s="265"/>
      <c r="LWG63" s="265"/>
      <c r="LWH63" s="265"/>
      <c r="LWI63" s="265"/>
      <c r="LWJ63" s="265"/>
      <c r="LWK63" s="265"/>
      <c r="LWL63" s="265"/>
      <c r="LWM63" s="265"/>
      <c r="LWN63" s="265"/>
      <c r="LWO63" s="265"/>
      <c r="LWP63" s="265"/>
      <c r="LWQ63" s="265"/>
      <c r="LWR63" s="265"/>
      <c r="LWS63" s="265"/>
      <c r="LWT63" s="265"/>
      <c r="LWU63" s="265"/>
      <c r="LWV63" s="265"/>
      <c r="LWW63" s="265"/>
      <c r="LWX63" s="265"/>
      <c r="LWY63" s="265"/>
      <c r="LWZ63" s="265"/>
      <c r="LXA63" s="265"/>
      <c r="LXB63" s="265"/>
      <c r="LXC63" s="265"/>
      <c r="LXD63" s="265"/>
      <c r="LXE63" s="265"/>
      <c r="LXF63" s="265"/>
      <c r="LXG63" s="265"/>
      <c r="LXH63" s="265"/>
      <c r="LXI63" s="265"/>
      <c r="LXJ63" s="265"/>
      <c r="LXK63" s="265"/>
      <c r="LXL63" s="265"/>
      <c r="LXM63" s="265"/>
      <c r="LXN63" s="265"/>
      <c r="LXO63" s="265"/>
      <c r="LXP63" s="265"/>
      <c r="LXQ63" s="265"/>
      <c r="LXR63" s="265"/>
      <c r="LXS63" s="265"/>
      <c r="LXT63" s="265"/>
      <c r="LXU63" s="265"/>
      <c r="LXV63" s="265"/>
      <c r="LXW63" s="265"/>
      <c r="LXX63" s="265"/>
      <c r="LXY63" s="265"/>
      <c r="LXZ63" s="265"/>
      <c r="LYA63" s="265"/>
      <c r="LYB63" s="265"/>
      <c r="LYC63" s="265"/>
      <c r="LYD63" s="265"/>
      <c r="LYE63" s="265"/>
      <c r="LYF63" s="265"/>
      <c r="LYG63" s="265"/>
      <c r="LYH63" s="265"/>
      <c r="LYI63" s="265"/>
      <c r="LYJ63" s="265"/>
      <c r="LYK63" s="265"/>
      <c r="LYL63" s="265"/>
      <c r="LYM63" s="265"/>
      <c r="LYN63" s="265"/>
      <c r="LYO63" s="265"/>
      <c r="LYP63" s="265"/>
      <c r="LYQ63" s="265"/>
      <c r="LYR63" s="265"/>
      <c r="LYS63" s="265"/>
      <c r="LYT63" s="265"/>
      <c r="LYU63" s="265"/>
      <c r="LYV63" s="265"/>
      <c r="LYW63" s="265"/>
      <c r="LYX63" s="265"/>
      <c r="LYY63" s="265"/>
      <c r="LYZ63" s="265"/>
      <c r="LZA63" s="265"/>
      <c r="LZB63" s="265"/>
      <c r="LZC63" s="265"/>
      <c r="LZD63" s="265"/>
      <c r="LZE63" s="265"/>
      <c r="LZF63" s="265"/>
      <c r="LZG63" s="265"/>
      <c r="LZH63" s="265"/>
      <c r="LZI63" s="265"/>
      <c r="LZJ63" s="265"/>
      <c r="LZK63" s="265"/>
      <c r="LZL63" s="265"/>
      <c r="LZM63" s="265"/>
      <c r="LZN63" s="265"/>
      <c r="LZO63" s="265"/>
      <c r="LZP63" s="265"/>
      <c r="LZQ63" s="265"/>
      <c r="LZR63" s="265"/>
      <c r="LZS63" s="265"/>
      <c r="LZT63" s="265"/>
      <c r="LZU63" s="265"/>
      <c r="LZV63" s="265"/>
      <c r="LZW63" s="265"/>
      <c r="LZX63" s="265"/>
      <c r="LZY63" s="265"/>
      <c r="LZZ63" s="265"/>
      <c r="MAA63" s="265"/>
      <c r="MAB63" s="265"/>
      <c r="MAC63" s="265"/>
      <c r="MAD63" s="265"/>
      <c r="MAE63" s="265"/>
      <c r="MAF63" s="265"/>
      <c r="MAG63" s="265"/>
      <c r="MAH63" s="265"/>
      <c r="MAI63" s="265"/>
      <c r="MAJ63" s="265"/>
      <c r="MAK63" s="265"/>
      <c r="MAL63" s="265"/>
      <c r="MAM63" s="265"/>
      <c r="MAN63" s="265"/>
      <c r="MAO63" s="265"/>
      <c r="MAP63" s="265"/>
      <c r="MAQ63" s="265"/>
      <c r="MAR63" s="265"/>
      <c r="MAS63" s="265"/>
      <c r="MAT63" s="265"/>
      <c r="MAU63" s="265"/>
      <c r="MAV63" s="265"/>
      <c r="MAW63" s="265"/>
      <c r="MAX63" s="265"/>
      <c r="MAY63" s="265"/>
      <c r="MAZ63" s="265"/>
      <c r="MBA63" s="265"/>
      <c r="MBB63" s="265"/>
      <c r="MBC63" s="265"/>
      <c r="MBD63" s="265"/>
      <c r="MBE63" s="265"/>
      <c r="MBF63" s="265"/>
      <c r="MBG63" s="265"/>
      <c r="MBH63" s="265"/>
      <c r="MBI63" s="265"/>
      <c r="MBJ63" s="265"/>
      <c r="MBK63" s="265"/>
      <c r="MBL63" s="265"/>
      <c r="MBM63" s="265"/>
      <c r="MBN63" s="265"/>
      <c r="MBO63" s="265"/>
      <c r="MBP63" s="265"/>
      <c r="MBQ63" s="265"/>
      <c r="MBR63" s="265"/>
      <c r="MBS63" s="265"/>
      <c r="MBT63" s="265"/>
      <c r="MBU63" s="265"/>
      <c r="MBV63" s="265"/>
      <c r="MBW63" s="265"/>
      <c r="MBX63" s="265"/>
      <c r="MBY63" s="265"/>
      <c r="MBZ63" s="265"/>
      <c r="MCA63" s="265"/>
      <c r="MCB63" s="265"/>
      <c r="MCC63" s="265"/>
      <c r="MCD63" s="265"/>
      <c r="MCE63" s="265"/>
      <c r="MCF63" s="265"/>
      <c r="MCG63" s="265"/>
      <c r="MCH63" s="265"/>
      <c r="MCI63" s="265"/>
      <c r="MCJ63" s="265"/>
      <c r="MCK63" s="265"/>
      <c r="MCL63" s="265"/>
      <c r="MCM63" s="265"/>
      <c r="MCN63" s="265"/>
      <c r="MCO63" s="265"/>
      <c r="MCP63" s="265"/>
      <c r="MCQ63" s="265"/>
      <c r="MCR63" s="265"/>
      <c r="MCS63" s="265"/>
      <c r="MCT63" s="265"/>
      <c r="MCU63" s="265"/>
      <c r="MCV63" s="265"/>
      <c r="MCW63" s="265"/>
      <c r="MCX63" s="265"/>
      <c r="MCY63" s="265"/>
      <c r="MCZ63" s="265"/>
      <c r="MDA63" s="265"/>
      <c r="MDB63" s="265"/>
      <c r="MDC63" s="265"/>
      <c r="MDD63" s="265"/>
      <c r="MDE63" s="265"/>
      <c r="MDF63" s="265"/>
      <c r="MDG63" s="265"/>
      <c r="MDH63" s="265"/>
      <c r="MDI63" s="265"/>
      <c r="MDJ63" s="265"/>
      <c r="MDK63" s="265"/>
      <c r="MDL63" s="265"/>
      <c r="MDM63" s="265"/>
      <c r="MDN63" s="265"/>
      <c r="MDO63" s="265"/>
      <c r="MDP63" s="265"/>
      <c r="MDQ63" s="265"/>
      <c r="MDR63" s="265"/>
      <c r="MDS63" s="265"/>
      <c r="MDT63" s="265"/>
      <c r="MDU63" s="265"/>
      <c r="MDV63" s="265"/>
      <c r="MDW63" s="265"/>
      <c r="MDX63" s="265"/>
      <c r="MDY63" s="265"/>
      <c r="MDZ63" s="265"/>
      <c r="MEA63" s="265"/>
      <c r="MEB63" s="265"/>
      <c r="MEC63" s="265"/>
      <c r="MED63" s="265"/>
      <c r="MEE63" s="265"/>
      <c r="MEF63" s="265"/>
      <c r="MEG63" s="265"/>
      <c r="MEH63" s="265"/>
      <c r="MEI63" s="265"/>
      <c r="MEJ63" s="265"/>
      <c r="MEK63" s="265"/>
      <c r="MEL63" s="265"/>
      <c r="MEM63" s="265"/>
      <c r="MEN63" s="265"/>
      <c r="MEO63" s="265"/>
      <c r="MEP63" s="265"/>
      <c r="MEQ63" s="265"/>
      <c r="MER63" s="265"/>
      <c r="MES63" s="265"/>
      <c r="MET63" s="265"/>
      <c r="MEU63" s="265"/>
      <c r="MEV63" s="265"/>
      <c r="MEW63" s="265"/>
      <c r="MEX63" s="265"/>
      <c r="MEY63" s="265"/>
      <c r="MEZ63" s="265"/>
      <c r="MFA63" s="265"/>
      <c r="MFB63" s="265"/>
      <c r="MFC63" s="265"/>
      <c r="MFD63" s="265"/>
      <c r="MFE63" s="265"/>
      <c r="MFF63" s="265"/>
      <c r="MFG63" s="265"/>
      <c r="MFH63" s="265"/>
      <c r="MFI63" s="265"/>
      <c r="MFJ63" s="265"/>
      <c r="MFK63" s="265"/>
      <c r="MFL63" s="265"/>
      <c r="MFM63" s="265"/>
      <c r="MFN63" s="265"/>
      <c r="MFO63" s="265"/>
      <c r="MFP63" s="265"/>
      <c r="MFQ63" s="265"/>
      <c r="MFR63" s="265"/>
      <c r="MFS63" s="265"/>
      <c r="MFT63" s="265"/>
      <c r="MFU63" s="265"/>
      <c r="MFV63" s="265"/>
      <c r="MFW63" s="265"/>
      <c r="MFX63" s="265"/>
      <c r="MFY63" s="265"/>
      <c r="MFZ63" s="265"/>
      <c r="MGA63" s="265"/>
      <c r="MGB63" s="265"/>
      <c r="MGC63" s="265"/>
      <c r="MGD63" s="265"/>
      <c r="MGE63" s="265"/>
      <c r="MGF63" s="265"/>
      <c r="MGG63" s="265"/>
      <c r="MGH63" s="265"/>
      <c r="MGI63" s="265"/>
      <c r="MGJ63" s="265"/>
      <c r="MGK63" s="265"/>
      <c r="MGL63" s="265"/>
      <c r="MGM63" s="265"/>
      <c r="MGN63" s="265"/>
      <c r="MGO63" s="265"/>
      <c r="MGP63" s="265"/>
      <c r="MGQ63" s="265"/>
      <c r="MGR63" s="265"/>
      <c r="MGS63" s="265"/>
      <c r="MGT63" s="265"/>
      <c r="MGU63" s="265"/>
      <c r="MGV63" s="265"/>
      <c r="MGW63" s="265"/>
      <c r="MGX63" s="265"/>
      <c r="MGY63" s="265"/>
      <c r="MGZ63" s="265"/>
      <c r="MHA63" s="265"/>
      <c r="MHB63" s="265"/>
      <c r="MHC63" s="265"/>
      <c r="MHD63" s="265"/>
      <c r="MHE63" s="265"/>
      <c r="MHF63" s="265"/>
      <c r="MHG63" s="265"/>
      <c r="MHH63" s="265"/>
      <c r="MHI63" s="265"/>
      <c r="MHJ63" s="265"/>
      <c r="MHK63" s="265"/>
      <c r="MHL63" s="265"/>
      <c r="MHM63" s="265"/>
      <c r="MHN63" s="265"/>
      <c r="MHO63" s="265"/>
      <c r="MHP63" s="265"/>
      <c r="MHQ63" s="265"/>
      <c r="MHR63" s="265"/>
      <c r="MHS63" s="265"/>
      <c r="MHT63" s="265"/>
      <c r="MHU63" s="265"/>
      <c r="MHV63" s="265"/>
      <c r="MHW63" s="265"/>
      <c r="MHX63" s="265"/>
      <c r="MHY63" s="265"/>
      <c r="MHZ63" s="265"/>
      <c r="MIA63" s="265"/>
      <c r="MIB63" s="265"/>
      <c r="MIC63" s="265"/>
      <c r="MID63" s="265"/>
      <c r="MIE63" s="265"/>
      <c r="MIF63" s="265"/>
      <c r="MIG63" s="265"/>
      <c r="MIH63" s="265"/>
      <c r="MII63" s="265"/>
      <c r="MIJ63" s="265"/>
      <c r="MIK63" s="265"/>
      <c r="MIL63" s="265"/>
      <c r="MIM63" s="265"/>
      <c r="MIN63" s="265"/>
      <c r="MIO63" s="265"/>
      <c r="MIP63" s="265"/>
      <c r="MIQ63" s="265"/>
      <c r="MIR63" s="265"/>
      <c r="MIS63" s="265"/>
      <c r="MIT63" s="265"/>
      <c r="MIU63" s="265"/>
      <c r="MIV63" s="265"/>
      <c r="MIW63" s="265"/>
      <c r="MIX63" s="265"/>
      <c r="MIY63" s="265"/>
      <c r="MIZ63" s="265"/>
      <c r="MJA63" s="265"/>
      <c r="MJB63" s="265"/>
      <c r="MJC63" s="265"/>
      <c r="MJD63" s="265"/>
      <c r="MJE63" s="265"/>
      <c r="MJF63" s="265"/>
      <c r="MJG63" s="265"/>
      <c r="MJH63" s="265"/>
      <c r="MJI63" s="265"/>
      <c r="MJJ63" s="265"/>
      <c r="MJK63" s="265"/>
      <c r="MJL63" s="265"/>
      <c r="MJM63" s="265"/>
      <c r="MJN63" s="265"/>
      <c r="MJO63" s="265"/>
      <c r="MJP63" s="265"/>
      <c r="MJQ63" s="265"/>
      <c r="MJR63" s="265"/>
      <c r="MJS63" s="265"/>
      <c r="MJT63" s="265"/>
      <c r="MJU63" s="265"/>
      <c r="MJV63" s="265"/>
      <c r="MJW63" s="265"/>
      <c r="MJX63" s="265"/>
      <c r="MJY63" s="265"/>
      <c r="MJZ63" s="265"/>
      <c r="MKA63" s="265"/>
      <c r="MKB63" s="265"/>
      <c r="MKC63" s="265"/>
      <c r="MKD63" s="265"/>
      <c r="MKE63" s="265"/>
      <c r="MKF63" s="265"/>
      <c r="MKG63" s="265"/>
      <c r="MKH63" s="265"/>
      <c r="MKI63" s="265"/>
      <c r="MKJ63" s="265"/>
      <c r="MKK63" s="265"/>
      <c r="MKL63" s="265"/>
      <c r="MKM63" s="265"/>
      <c r="MKN63" s="265"/>
      <c r="MKO63" s="265"/>
      <c r="MKP63" s="265"/>
      <c r="MKQ63" s="265"/>
      <c r="MKR63" s="265"/>
      <c r="MKS63" s="265"/>
      <c r="MKT63" s="265"/>
      <c r="MKU63" s="265"/>
      <c r="MKV63" s="265"/>
      <c r="MKW63" s="265"/>
      <c r="MKX63" s="265"/>
      <c r="MKY63" s="265"/>
      <c r="MKZ63" s="265"/>
      <c r="MLA63" s="265"/>
      <c r="MLB63" s="265"/>
      <c r="MLC63" s="265"/>
      <c r="MLD63" s="265"/>
      <c r="MLE63" s="265"/>
      <c r="MLF63" s="265"/>
      <c r="MLG63" s="265"/>
      <c r="MLH63" s="265"/>
      <c r="MLI63" s="265"/>
      <c r="MLJ63" s="265"/>
      <c r="MLK63" s="265"/>
      <c r="MLL63" s="265"/>
      <c r="MLM63" s="265"/>
      <c r="MLN63" s="265"/>
      <c r="MLO63" s="265"/>
      <c r="MLP63" s="265"/>
      <c r="MLQ63" s="265"/>
      <c r="MLR63" s="265"/>
      <c r="MLS63" s="265"/>
      <c r="MLT63" s="265"/>
      <c r="MLU63" s="265"/>
      <c r="MLV63" s="265"/>
      <c r="MLW63" s="265"/>
      <c r="MLX63" s="265"/>
      <c r="MLY63" s="265"/>
      <c r="MLZ63" s="265"/>
      <c r="MMA63" s="265"/>
      <c r="MMB63" s="265"/>
      <c r="MMC63" s="265"/>
      <c r="MMD63" s="265"/>
      <c r="MME63" s="265"/>
      <c r="MMF63" s="265"/>
      <c r="MMG63" s="265"/>
      <c r="MMH63" s="265"/>
      <c r="MMI63" s="265"/>
      <c r="MMJ63" s="265"/>
      <c r="MMK63" s="265"/>
      <c r="MML63" s="265"/>
      <c r="MMM63" s="265"/>
      <c r="MMN63" s="265"/>
      <c r="MMO63" s="265"/>
      <c r="MMP63" s="265"/>
      <c r="MMQ63" s="265"/>
      <c r="MMR63" s="265"/>
      <c r="MMS63" s="265"/>
      <c r="MMT63" s="265"/>
      <c r="MMU63" s="265"/>
      <c r="MMV63" s="265"/>
      <c r="MMW63" s="265"/>
      <c r="MMX63" s="265"/>
      <c r="MMY63" s="265"/>
      <c r="MMZ63" s="265"/>
      <c r="MNA63" s="265"/>
      <c r="MNB63" s="265"/>
      <c r="MNC63" s="265"/>
      <c r="MND63" s="265"/>
      <c r="MNE63" s="265"/>
      <c r="MNF63" s="265"/>
      <c r="MNG63" s="265"/>
      <c r="MNH63" s="265"/>
      <c r="MNI63" s="265"/>
      <c r="MNJ63" s="265"/>
      <c r="MNK63" s="265"/>
      <c r="MNL63" s="265"/>
      <c r="MNM63" s="265"/>
      <c r="MNN63" s="265"/>
      <c r="MNO63" s="265"/>
      <c r="MNP63" s="265"/>
      <c r="MNQ63" s="265"/>
      <c r="MNR63" s="265"/>
      <c r="MNS63" s="265"/>
      <c r="MNT63" s="265"/>
      <c r="MNU63" s="265"/>
      <c r="MNV63" s="265"/>
      <c r="MNW63" s="265"/>
      <c r="MNX63" s="265"/>
      <c r="MNY63" s="265"/>
      <c r="MNZ63" s="265"/>
      <c r="MOA63" s="265"/>
      <c r="MOB63" s="265"/>
      <c r="MOC63" s="265"/>
      <c r="MOD63" s="265"/>
      <c r="MOE63" s="265"/>
      <c r="MOF63" s="265"/>
      <c r="MOG63" s="265"/>
      <c r="MOH63" s="265"/>
      <c r="MOI63" s="265"/>
      <c r="MOJ63" s="265"/>
      <c r="MOK63" s="265"/>
      <c r="MOL63" s="265"/>
      <c r="MOM63" s="265"/>
      <c r="MON63" s="265"/>
      <c r="MOO63" s="265"/>
      <c r="MOP63" s="265"/>
      <c r="MOQ63" s="265"/>
      <c r="MOR63" s="265"/>
      <c r="MOS63" s="265"/>
      <c r="MOT63" s="265"/>
      <c r="MOU63" s="265"/>
      <c r="MOV63" s="265"/>
      <c r="MOW63" s="265"/>
      <c r="MOX63" s="265"/>
      <c r="MOY63" s="265"/>
      <c r="MOZ63" s="265"/>
      <c r="MPA63" s="265"/>
      <c r="MPB63" s="265"/>
      <c r="MPC63" s="265"/>
      <c r="MPD63" s="265"/>
      <c r="MPE63" s="265"/>
      <c r="MPF63" s="265"/>
      <c r="MPG63" s="265"/>
      <c r="MPH63" s="265"/>
      <c r="MPI63" s="265"/>
      <c r="MPJ63" s="265"/>
      <c r="MPK63" s="265"/>
      <c r="MPL63" s="265"/>
      <c r="MPM63" s="265"/>
      <c r="MPN63" s="265"/>
      <c r="MPO63" s="265"/>
      <c r="MPP63" s="265"/>
      <c r="MPQ63" s="265"/>
      <c r="MPR63" s="265"/>
      <c r="MPS63" s="265"/>
      <c r="MPT63" s="265"/>
      <c r="MPU63" s="265"/>
      <c r="MPV63" s="265"/>
      <c r="MPW63" s="265"/>
      <c r="MPX63" s="265"/>
      <c r="MPY63" s="265"/>
      <c r="MPZ63" s="265"/>
      <c r="MQA63" s="265"/>
      <c r="MQB63" s="265"/>
      <c r="MQC63" s="265"/>
      <c r="MQD63" s="265"/>
      <c r="MQE63" s="265"/>
      <c r="MQF63" s="265"/>
      <c r="MQG63" s="265"/>
      <c r="MQH63" s="265"/>
      <c r="MQI63" s="265"/>
      <c r="MQJ63" s="265"/>
      <c r="MQK63" s="265"/>
      <c r="MQL63" s="265"/>
      <c r="MQM63" s="265"/>
      <c r="MQN63" s="265"/>
      <c r="MQO63" s="265"/>
      <c r="MQP63" s="265"/>
      <c r="MQQ63" s="265"/>
      <c r="MQR63" s="265"/>
      <c r="MQS63" s="265"/>
      <c r="MQT63" s="265"/>
      <c r="MQU63" s="265"/>
      <c r="MQV63" s="265"/>
      <c r="MQW63" s="265"/>
      <c r="MQX63" s="265"/>
      <c r="MQY63" s="265"/>
      <c r="MQZ63" s="265"/>
      <c r="MRA63" s="265"/>
      <c r="MRB63" s="265"/>
      <c r="MRC63" s="265"/>
      <c r="MRD63" s="265"/>
      <c r="MRE63" s="265"/>
      <c r="MRF63" s="265"/>
      <c r="MRG63" s="265"/>
      <c r="MRH63" s="265"/>
      <c r="MRI63" s="265"/>
      <c r="MRJ63" s="265"/>
      <c r="MRK63" s="265"/>
      <c r="MRL63" s="265"/>
      <c r="MRM63" s="265"/>
      <c r="MRN63" s="265"/>
      <c r="MRO63" s="265"/>
      <c r="MRP63" s="265"/>
      <c r="MRQ63" s="265"/>
      <c r="MRR63" s="265"/>
      <c r="MRS63" s="265"/>
      <c r="MRT63" s="265"/>
      <c r="MRU63" s="265"/>
      <c r="MRV63" s="265"/>
      <c r="MRW63" s="265"/>
      <c r="MRX63" s="265"/>
      <c r="MRY63" s="265"/>
      <c r="MRZ63" s="265"/>
      <c r="MSA63" s="265"/>
      <c r="MSB63" s="265"/>
      <c r="MSC63" s="265"/>
      <c r="MSD63" s="265"/>
      <c r="MSE63" s="265"/>
      <c r="MSF63" s="265"/>
      <c r="MSG63" s="265"/>
      <c r="MSH63" s="265"/>
      <c r="MSI63" s="265"/>
      <c r="MSJ63" s="265"/>
      <c r="MSK63" s="265"/>
      <c r="MSL63" s="265"/>
      <c r="MSM63" s="265"/>
      <c r="MSN63" s="265"/>
      <c r="MSO63" s="265"/>
      <c r="MSP63" s="265"/>
      <c r="MSQ63" s="265"/>
      <c r="MSR63" s="265"/>
      <c r="MSS63" s="265"/>
      <c r="MST63" s="265"/>
      <c r="MSU63" s="265"/>
      <c r="MSV63" s="265"/>
      <c r="MSW63" s="265"/>
      <c r="MSX63" s="265"/>
      <c r="MSY63" s="265"/>
      <c r="MSZ63" s="265"/>
      <c r="MTA63" s="265"/>
      <c r="MTB63" s="265"/>
      <c r="MTC63" s="265"/>
      <c r="MTD63" s="265"/>
      <c r="MTE63" s="265"/>
      <c r="MTF63" s="265"/>
      <c r="MTG63" s="265"/>
      <c r="MTH63" s="265"/>
      <c r="MTI63" s="265"/>
      <c r="MTJ63" s="265"/>
      <c r="MTK63" s="265"/>
      <c r="MTL63" s="265"/>
      <c r="MTM63" s="265"/>
      <c r="MTN63" s="265"/>
      <c r="MTO63" s="265"/>
      <c r="MTP63" s="265"/>
      <c r="MTQ63" s="265"/>
      <c r="MTR63" s="265"/>
      <c r="MTS63" s="265"/>
      <c r="MTT63" s="265"/>
      <c r="MTU63" s="265"/>
      <c r="MTV63" s="265"/>
      <c r="MTW63" s="265"/>
      <c r="MTX63" s="265"/>
      <c r="MTY63" s="265"/>
      <c r="MTZ63" s="265"/>
      <c r="MUA63" s="265"/>
      <c r="MUB63" s="265"/>
      <c r="MUC63" s="265"/>
      <c r="MUD63" s="265"/>
      <c r="MUE63" s="265"/>
      <c r="MUF63" s="265"/>
      <c r="MUG63" s="265"/>
      <c r="MUH63" s="265"/>
      <c r="MUI63" s="265"/>
      <c r="MUJ63" s="265"/>
      <c r="MUK63" s="265"/>
      <c r="MUL63" s="265"/>
      <c r="MUM63" s="265"/>
      <c r="MUN63" s="265"/>
      <c r="MUO63" s="265"/>
      <c r="MUP63" s="265"/>
      <c r="MUQ63" s="265"/>
      <c r="MUR63" s="265"/>
      <c r="MUS63" s="265"/>
      <c r="MUT63" s="265"/>
      <c r="MUU63" s="265"/>
      <c r="MUV63" s="265"/>
      <c r="MUW63" s="265"/>
      <c r="MUX63" s="265"/>
      <c r="MUY63" s="265"/>
      <c r="MUZ63" s="265"/>
      <c r="MVA63" s="265"/>
      <c r="MVB63" s="265"/>
      <c r="MVC63" s="265"/>
      <c r="MVD63" s="265"/>
      <c r="MVE63" s="265"/>
      <c r="MVF63" s="265"/>
      <c r="MVG63" s="265"/>
      <c r="MVH63" s="265"/>
      <c r="MVI63" s="265"/>
      <c r="MVJ63" s="265"/>
      <c r="MVK63" s="265"/>
      <c r="MVL63" s="265"/>
      <c r="MVM63" s="265"/>
      <c r="MVN63" s="265"/>
      <c r="MVO63" s="265"/>
      <c r="MVP63" s="265"/>
      <c r="MVQ63" s="265"/>
      <c r="MVR63" s="265"/>
      <c r="MVS63" s="265"/>
      <c r="MVT63" s="265"/>
      <c r="MVU63" s="265"/>
      <c r="MVV63" s="265"/>
      <c r="MVW63" s="265"/>
      <c r="MVX63" s="265"/>
      <c r="MVY63" s="265"/>
      <c r="MVZ63" s="265"/>
      <c r="MWA63" s="265"/>
      <c r="MWB63" s="265"/>
      <c r="MWC63" s="265"/>
      <c r="MWD63" s="265"/>
      <c r="MWE63" s="265"/>
      <c r="MWF63" s="265"/>
      <c r="MWG63" s="265"/>
      <c r="MWH63" s="265"/>
      <c r="MWI63" s="265"/>
      <c r="MWJ63" s="265"/>
      <c r="MWK63" s="265"/>
      <c r="MWL63" s="265"/>
      <c r="MWM63" s="265"/>
      <c r="MWN63" s="265"/>
      <c r="MWO63" s="265"/>
      <c r="MWP63" s="265"/>
      <c r="MWQ63" s="265"/>
      <c r="MWR63" s="265"/>
      <c r="MWS63" s="265"/>
      <c r="MWT63" s="265"/>
      <c r="MWU63" s="265"/>
      <c r="MWV63" s="265"/>
      <c r="MWW63" s="265"/>
      <c r="MWX63" s="265"/>
      <c r="MWY63" s="265"/>
      <c r="MWZ63" s="265"/>
      <c r="MXA63" s="265"/>
      <c r="MXB63" s="265"/>
      <c r="MXC63" s="265"/>
      <c r="MXD63" s="265"/>
      <c r="MXE63" s="265"/>
      <c r="MXF63" s="265"/>
      <c r="MXG63" s="265"/>
      <c r="MXH63" s="265"/>
      <c r="MXI63" s="265"/>
      <c r="MXJ63" s="265"/>
      <c r="MXK63" s="265"/>
      <c r="MXL63" s="265"/>
      <c r="MXM63" s="265"/>
      <c r="MXN63" s="265"/>
      <c r="MXO63" s="265"/>
      <c r="MXP63" s="265"/>
      <c r="MXQ63" s="265"/>
      <c r="MXR63" s="265"/>
      <c r="MXS63" s="265"/>
      <c r="MXT63" s="265"/>
      <c r="MXU63" s="265"/>
      <c r="MXV63" s="265"/>
      <c r="MXW63" s="265"/>
      <c r="MXX63" s="265"/>
      <c r="MXY63" s="265"/>
      <c r="MXZ63" s="265"/>
      <c r="MYA63" s="265"/>
      <c r="MYB63" s="265"/>
      <c r="MYC63" s="265"/>
      <c r="MYD63" s="265"/>
      <c r="MYE63" s="265"/>
      <c r="MYF63" s="265"/>
      <c r="MYG63" s="265"/>
      <c r="MYH63" s="265"/>
      <c r="MYI63" s="265"/>
      <c r="MYJ63" s="265"/>
      <c r="MYK63" s="265"/>
      <c r="MYL63" s="265"/>
      <c r="MYM63" s="265"/>
      <c r="MYN63" s="265"/>
      <c r="MYO63" s="265"/>
      <c r="MYP63" s="265"/>
      <c r="MYQ63" s="265"/>
      <c r="MYR63" s="265"/>
      <c r="MYS63" s="265"/>
      <c r="MYT63" s="265"/>
      <c r="MYU63" s="265"/>
      <c r="MYV63" s="265"/>
      <c r="MYW63" s="265"/>
      <c r="MYX63" s="265"/>
      <c r="MYY63" s="265"/>
      <c r="MYZ63" s="265"/>
      <c r="MZA63" s="265"/>
      <c r="MZB63" s="265"/>
      <c r="MZC63" s="265"/>
      <c r="MZD63" s="265"/>
      <c r="MZE63" s="265"/>
      <c r="MZF63" s="265"/>
      <c r="MZG63" s="265"/>
      <c r="MZH63" s="265"/>
      <c r="MZI63" s="265"/>
      <c r="MZJ63" s="265"/>
      <c r="MZK63" s="265"/>
      <c r="MZL63" s="265"/>
      <c r="MZM63" s="265"/>
      <c r="MZN63" s="265"/>
      <c r="MZO63" s="265"/>
      <c r="MZP63" s="265"/>
      <c r="MZQ63" s="265"/>
      <c r="MZR63" s="265"/>
      <c r="MZS63" s="265"/>
      <c r="MZT63" s="265"/>
      <c r="MZU63" s="265"/>
      <c r="MZV63" s="265"/>
      <c r="MZW63" s="265"/>
      <c r="MZX63" s="265"/>
      <c r="MZY63" s="265"/>
      <c r="MZZ63" s="265"/>
      <c r="NAA63" s="265"/>
      <c r="NAB63" s="265"/>
      <c r="NAC63" s="265"/>
      <c r="NAD63" s="265"/>
      <c r="NAE63" s="265"/>
      <c r="NAF63" s="265"/>
      <c r="NAG63" s="265"/>
      <c r="NAH63" s="265"/>
      <c r="NAI63" s="265"/>
      <c r="NAJ63" s="265"/>
      <c r="NAK63" s="265"/>
      <c r="NAL63" s="265"/>
      <c r="NAM63" s="265"/>
      <c r="NAN63" s="265"/>
      <c r="NAO63" s="265"/>
      <c r="NAP63" s="265"/>
      <c r="NAQ63" s="265"/>
      <c r="NAR63" s="265"/>
      <c r="NAS63" s="265"/>
      <c r="NAT63" s="265"/>
      <c r="NAU63" s="265"/>
      <c r="NAV63" s="265"/>
      <c r="NAW63" s="265"/>
      <c r="NAX63" s="265"/>
      <c r="NAY63" s="265"/>
      <c r="NAZ63" s="265"/>
      <c r="NBA63" s="265"/>
      <c r="NBB63" s="265"/>
      <c r="NBC63" s="265"/>
      <c r="NBD63" s="265"/>
      <c r="NBE63" s="265"/>
      <c r="NBF63" s="265"/>
      <c r="NBG63" s="265"/>
      <c r="NBH63" s="265"/>
      <c r="NBI63" s="265"/>
      <c r="NBJ63" s="265"/>
      <c r="NBK63" s="265"/>
      <c r="NBL63" s="265"/>
      <c r="NBM63" s="265"/>
      <c r="NBN63" s="265"/>
      <c r="NBO63" s="265"/>
      <c r="NBP63" s="265"/>
      <c r="NBQ63" s="265"/>
      <c r="NBR63" s="265"/>
      <c r="NBS63" s="265"/>
      <c r="NBT63" s="265"/>
      <c r="NBU63" s="265"/>
      <c r="NBV63" s="265"/>
      <c r="NBW63" s="265"/>
      <c r="NBX63" s="265"/>
      <c r="NBY63" s="265"/>
      <c r="NBZ63" s="265"/>
      <c r="NCA63" s="265"/>
      <c r="NCB63" s="265"/>
      <c r="NCC63" s="265"/>
      <c r="NCD63" s="265"/>
      <c r="NCE63" s="265"/>
      <c r="NCF63" s="265"/>
      <c r="NCG63" s="265"/>
      <c r="NCH63" s="265"/>
      <c r="NCI63" s="265"/>
      <c r="NCJ63" s="265"/>
      <c r="NCK63" s="265"/>
      <c r="NCL63" s="265"/>
      <c r="NCM63" s="265"/>
      <c r="NCN63" s="265"/>
      <c r="NCO63" s="265"/>
      <c r="NCP63" s="265"/>
      <c r="NCQ63" s="265"/>
      <c r="NCR63" s="265"/>
      <c r="NCS63" s="265"/>
      <c r="NCT63" s="265"/>
      <c r="NCU63" s="265"/>
      <c r="NCV63" s="265"/>
      <c r="NCW63" s="265"/>
      <c r="NCX63" s="265"/>
      <c r="NCY63" s="265"/>
      <c r="NCZ63" s="265"/>
      <c r="NDA63" s="265"/>
      <c r="NDB63" s="265"/>
      <c r="NDC63" s="265"/>
      <c r="NDD63" s="265"/>
      <c r="NDE63" s="265"/>
      <c r="NDF63" s="265"/>
      <c r="NDG63" s="265"/>
      <c r="NDH63" s="265"/>
      <c r="NDI63" s="265"/>
      <c r="NDJ63" s="265"/>
      <c r="NDK63" s="265"/>
      <c r="NDL63" s="265"/>
      <c r="NDM63" s="265"/>
      <c r="NDN63" s="265"/>
      <c r="NDO63" s="265"/>
      <c r="NDP63" s="265"/>
      <c r="NDQ63" s="265"/>
      <c r="NDR63" s="265"/>
      <c r="NDS63" s="265"/>
      <c r="NDT63" s="265"/>
      <c r="NDU63" s="265"/>
      <c r="NDV63" s="265"/>
      <c r="NDW63" s="265"/>
      <c r="NDX63" s="265"/>
      <c r="NDY63" s="265"/>
      <c r="NDZ63" s="265"/>
      <c r="NEA63" s="265"/>
      <c r="NEB63" s="265"/>
      <c r="NEC63" s="265"/>
      <c r="NED63" s="265"/>
      <c r="NEE63" s="265"/>
      <c r="NEF63" s="265"/>
      <c r="NEG63" s="265"/>
      <c r="NEH63" s="265"/>
      <c r="NEI63" s="265"/>
      <c r="NEJ63" s="265"/>
      <c r="NEK63" s="265"/>
      <c r="NEL63" s="265"/>
      <c r="NEM63" s="265"/>
      <c r="NEN63" s="265"/>
      <c r="NEO63" s="265"/>
      <c r="NEP63" s="265"/>
      <c r="NEQ63" s="265"/>
      <c r="NER63" s="265"/>
      <c r="NES63" s="265"/>
      <c r="NET63" s="265"/>
      <c r="NEU63" s="265"/>
      <c r="NEV63" s="265"/>
      <c r="NEW63" s="265"/>
      <c r="NEX63" s="265"/>
      <c r="NEY63" s="265"/>
      <c r="NEZ63" s="265"/>
      <c r="NFA63" s="265"/>
      <c r="NFB63" s="265"/>
      <c r="NFC63" s="265"/>
      <c r="NFD63" s="265"/>
      <c r="NFE63" s="265"/>
      <c r="NFF63" s="265"/>
      <c r="NFG63" s="265"/>
      <c r="NFH63" s="265"/>
      <c r="NFI63" s="265"/>
      <c r="NFJ63" s="265"/>
      <c r="NFK63" s="265"/>
      <c r="NFL63" s="265"/>
      <c r="NFM63" s="265"/>
      <c r="NFN63" s="265"/>
      <c r="NFO63" s="265"/>
      <c r="NFP63" s="265"/>
      <c r="NFQ63" s="265"/>
      <c r="NFR63" s="265"/>
      <c r="NFS63" s="265"/>
      <c r="NFT63" s="265"/>
      <c r="NFU63" s="265"/>
      <c r="NFV63" s="265"/>
      <c r="NFW63" s="265"/>
      <c r="NFX63" s="265"/>
      <c r="NFY63" s="265"/>
      <c r="NFZ63" s="265"/>
      <c r="NGA63" s="265"/>
      <c r="NGB63" s="265"/>
      <c r="NGC63" s="265"/>
      <c r="NGD63" s="265"/>
      <c r="NGE63" s="265"/>
      <c r="NGF63" s="265"/>
      <c r="NGG63" s="265"/>
      <c r="NGH63" s="265"/>
      <c r="NGI63" s="265"/>
      <c r="NGJ63" s="265"/>
      <c r="NGK63" s="265"/>
      <c r="NGL63" s="265"/>
      <c r="NGM63" s="265"/>
      <c r="NGN63" s="265"/>
      <c r="NGO63" s="265"/>
      <c r="NGP63" s="265"/>
      <c r="NGQ63" s="265"/>
      <c r="NGR63" s="265"/>
      <c r="NGS63" s="265"/>
      <c r="NGT63" s="265"/>
      <c r="NGU63" s="265"/>
      <c r="NGV63" s="265"/>
      <c r="NGW63" s="265"/>
      <c r="NGX63" s="265"/>
      <c r="NGY63" s="265"/>
      <c r="NGZ63" s="265"/>
      <c r="NHA63" s="265"/>
      <c r="NHB63" s="265"/>
      <c r="NHC63" s="265"/>
      <c r="NHD63" s="265"/>
      <c r="NHE63" s="265"/>
      <c r="NHF63" s="265"/>
      <c r="NHG63" s="265"/>
      <c r="NHH63" s="265"/>
      <c r="NHI63" s="265"/>
      <c r="NHJ63" s="265"/>
      <c r="NHK63" s="265"/>
      <c r="NHL63" s="265"/>
      <c r="NHM63" s="265"/>
      <c r="NHN63" s="265"/>
      <c r="NHO63" s="265"/>
      <c r="NHP63" s="265"/>
      <c r="NHQ63" s="265"/>
      <c r="NHR63" s="265"/>
      <c r="NHS63" s="265"/>
      <c r="NHT63" s="265"/>
      <c r="NHU63" s="265"/>
      <c r="NHV63" s="265"/>
      <c r="NHW63" s="265"/>
      <c r="NHX63" s="265"/>
      <c r="NHY63" s="265"/>
      <c r="NHZ63" s="265"/>
      <c r="NIA63" s="265"/>
      <c r="NIB63" s="265"/>
      <c r="NIC63" s="265"/>
      <c r="NID63" s="265"/>
      <c r="NIE63" s="265"/>
      <c r="NIF63" s="265"/>
      <c r="NIG63" s="265"/>
      <c r="NIH63" s="265"/>
      <c r="NII63" s="265"/>
      <c r="NIJ63" s="265"/>
      <c r="NIK63" s="265"/>
      <c r="NIL63" s="265"/>
      <c r="NIM63" s="265"/>
      <c r="NIN63" s="265"/>
      <c r="NIO63" s="265"/>
      <c r="NIP63" s="265"/>
      <c r="NIQ63" s="265"/>
      <c r="NIR63" s="265"/>
      <c r="NIS63" s="265"/>
      <c r="NIT63" s="265"/>
      <c r="NIU63" s="265"/>
      <c r="NIV63" s="265"/>
      <c r="NIW63" s="265"/>
      <c r="NIX63" s="265"/>
      <c r="NIY63" s="265"/>
      <c r="NIZ63" s="265"/>
      <c r="NJA63" s="265"/>
      <c r="NJB63" s="265"/>
      <c r="NJC63" s="265"/>
      <c r="NJD63" s="265"/>
      <c r="NJE63" s="265"/>
      <c r="NJF63" s="265"/>
      <c r="NJG63" s="265"/>
      <c r="NJH63" s="265"/>
      <c r="NJI63" s="265"/>
      <c r="NJJ63" s="265"/>
      <c r="NJK63" s="265"/>
      <c r="NJL63" s="265"/>
      <c r="NJM63" s="265"/>
      <c r="NJN63" s="265"/>
      <c r="NJO63" s="265"/>
      <c r="NJP63" s="265"/>
      <c r="NJQ63" s="265"/>
      <c r="NJR63" s="265"/>
      <c r="NJS63" s="265"/>
      <c r="NJT63" s="265"/>
      <c r="NJU63" s="265"/>
      <c r="NJV63" s="265"/>
      <c r="NJW63" s="265"/>
      <c r="NJX63" s="265"/>
      <c r="NJY63" s="265"/>
      <c r="NJZ63" s="265"/>
      <c r="NKA63" s="265"/>
      <c r="NKB63" s="265"/>
      <c r="NKC63" s="265"/>
      <c r="NKD63" s="265"/>
      <c r="NKE63" s="265"/>
      <c r="NKF63" s="265"/>
      <c r="NKG63" s="265"/>
      <c r="NKH63" s="265"/>
      <c r="NKI63" s="265"/>
      <c r="NKJ63" s="265"/>
      <c r="NKK63" s="265"/>
      <c r="NKL63" s="265"/>
      <c r="NKM63" s="265"/>
      <c r="NKN63" s="265"/>
      <c r="NKO63" s="265"/>
      <c r="NKP63" s="265"/>
      <c r="NKQ63" s="265"/>
      <c r="NKR63" s="265"/>
      <c r="NKS63" s="265"/>
      <c r="NKT63" s="265"/>
      <c r="NKU63" s="265"/>
      <c r="NKV63" s="265"/>
      <c r="NKW63" s="265"/>
      <c r="NKX63" s="265"/>
      <c r="NKY63" s="265"/>
      <c r="NKZ63" s="265"/>
      <c r="NLA63" s="265"/>
      <c r="NLB63" s="265"/>
      <c r="NLC63" s="265"/>
      <c r="NLD63" s="265"/>
      <c r="NLE63" s="265"/>
      <c r="NLF63" s="265"/>
      <c r="NLG63" s="265"/>
      <c r="NLH63" s="265"/>
      <c r="NLI63" s="265"/>
      <c r="NLJ63" s="265"/>
      <c r="NLK63" s="265"/>
      <c r="NLL63" s="265"/>
      <c r="NLM63" s="265"/>
      <c r="NLN63" s="265"/>
      <c r="NLO63" s="265"/>
      <c r="NLP63" s="265"/>
      <c r="NLQ63" s="265"/>
      <c r="NLR63" s="265"/>
      <c r="NLS63" s="265"/>
      <c r="NLT63" s="265"/>
      <c r="NLU63" s="265"/>
      <c r="NLV63" s="265"/>
      <c r="NLW63" s="265"/>
      <c r="NLX63" s="265"/>
      <c r="NLY63" s="265"/>
      <c r="NLZ63" s="265"/>
      <c r="NMA63" s="265"/>
      <c r="NMB63" s="265"/>
      <c r="NMC63" s="265"/>
      <c r="NMD63" s="265"/>
      <c r="NME63" s="265"/>
      <c r="NMF63" s="265"/>
      <c r="NMG63" s="265"/>
      <c r="NMH63" s="265"/>
      <c r="NMI63" s="265"/>
      <c r="NMJ63" s="265"/>
      <c r="NMK63" s="265"/>
      <c r="NML63" s="265"/>
      <c r="NMM63" s="265"/>
      <c r="NMN63" s="265"/>
      <c r="NMO63" s="265"/>
      <c r="NMP63" s="265"/>
      <c r="NMQ63" s="265"/>
      <c r="NMR63" s="265"/>
      <c r="NMS63" s="265"/>
      <c r="NMT63" s="265"/>
      <c r="NMU63" s="265"/>
      <c r="NMV63" s="265"/>
      <c r="NMW63" s="265"/>
      <c r="NMX63" s="265"/>
      <c r="NMY63" s="265"/>
      <c r="NMZ63" s="265"/>
      <c r="NNA63" s="265"/>
      <c r="NNB63" s="265"/>
      <c r="NNC63" s="265"/>
      <c r="NND63" s="265"/>
      <c r="NNE63" s="265"/>
      <c r="NNF63" s="265"/>
      <c r="NNG63" s="265"/>
      <c r="NNH63" s="265"/>
      <c r="NNI63" s="265"/>
      <c r="NNJ63" s="265"/>
      <c r="NNK63" s="265"/>
      <c r="NNL63" s="265"/>
      <c r="NNM63" s="265"/>
      <c r="NNN63" s="265"/>
      <c r="NNO63" s="265"/>
      <c r="NNP63" s="265"/>
      <c r="NNQ63" s="265"/>
      <c r="NNR63" s="265"/>
      <c r="NNS63" s="265"/>
      <c r="NNT63" s="265"/>
      <c r="NNU63" s="265"/>
      <c r="NNV63" s="265"/>
      <c r="NNW63" s="265"/>
      <c r="NNX63" s="265"/>
      <c r="NNY63" s="265"/>
      <c r="NNZ63" s="265"/>
      <c r="NOA63" s="265"/>
      <c r="NOB63" s="265"/>
      <c r="NOC63" s="265"/>
      <c r="NOD63" s="265"/>
      <c r="NOE63" s="265"/>
      <c r="NOF63" s="265"/>
      <c r="NOG63" s="265"/>
      <c r="NOH63" s="265"/>
      <c r="NOI63" s="265"/>
      <c r="NOJ63" s="265"/>
      <c r="NOK63" s="265"/>
      <c r="NOL63" s="265"/>
      <c r="NOM63" s="265"/>
      <c r="NON63" s="265"/>
      <c r="NOO63" s="265"/>
      <c r="NOP63" s="265"/>
      <c r="NOQ63" s="265"/>
      <c r="NOR63" s="265"/>
      <c r="NOS63" s="265"/>
      <c r="NOT63" s="265"/>
      <c r="NOU63" s="265"/>
      <c r="NOV63" s="265"/>
      <c r="NOW63" s="265"/>
      <c r="NOX63" s="265"/>
      <c r="NOY63" s="265"/>
      <c r="NOZ63" s="265"/>
      <c r="NPA63" s="265"/>
      <c r="NPB63" s="265"/>
      <c r="NPC63" s="265"/>
      <c r="NPD63" s="265"/>
      <c r="NPE63" s="265"/>
      <c r="NPF63" s="265"/>
      <c r="NPG63" s="265"/>
      <c r="NPH63" s="265"/>
      <c r="NPI63" s="265"/>
      <c r="NPJ63" s="265"/>
      <c r="NPK63" s="265"/>
      <c r="NPL63" s="265"/>
      <c r="NPM63" s="265"/>
      <c r="NPN63" s="265"/>
      <c r="NPO63" s="265"/>
      <c r="NPP63" s="265"/>
      <c r="NPQ63" s="265"/>
      <c r="NPR63" s="265"/>
      <c r="NPS63" s="265"/>
      <c r="NPT63" s="265"/>
      <c r="NPU63" s="265"/>
      <c r="NPV63" s="265"/>
      <c r="NPW63" s="265"/>
      <c r="NPX63" s="265"/>
      <c r="NPY63" s="265"/>
      <c r="NPZ63" s="265"/>
      <c r="NQA63" s="265"/>
      <c r="NQB63" s="265"/>
      <c r="NQC63" s="265"/>
      <c r="NQD63" s="265"/>
      <c r="NQE63" s="265"/>
      <c r="NQF63" s="265"/>
      <c r="NQG63" s="265"/>
      <c r="NQH63" s="265"/>
      <c r="NQI63" s="265"/>
      <c r="NQJ63" s="265"/>
      <c r="NQK63" s="265"/>
      <c r="NQL63" s="265"/>
      <c r="NQM63" s="265"/>
      <c r="NQN63" s="265"/>
      <c r="NQO63" s="265"/>
      <c r="NQP63" s="265"/>
      <c r="NQQ63" s="265"/>
      <c r="NQR63" s="265"/>
      <c r="NQS63" s="265"/>
      <c r="NQT63" s="265"/>
      <c r="NQU63" s="265"/>
      <c r="NQV63" s="265"/>
      <c r="NQW63" s="265"/>
      <c r="NQX63" s="265"/>
      <c r="NQY63" s="265"/>
      <c r="NQZ63" s="265"/>
      <c r="NRA63" s="265"/>
      <c r="NRB63" s="265"/>
      <c r="NRC63" s="265"/>
      <c r="NRD63" s="265"/>
      <c r="NRE63" s="265"/>
      <c r="NRF63" s="265"/>
      <c r="NRG63" s="265"/>
      <c r="NRH63" s="265"/>
      <c r="NRI63" s="265"/>
      <c r="NRJ63" s="265"/>
      <c r="NRK63" s="265"/>
      <c r="NRL63" s="265"/>
      <c r="NRM63" s="265"/>
      <c r="NRN63" s="265"/>
      <c r="NRO63" s="265"/>
      <c r="NRP63" s="265"/>
      <c r="NRQ63" s="265"/>
      <c r="NRR63" s="265"/>
      <c r="NRS63" s="265"/>
      <c r="NRT63" s="265"/>
      <c r="NRU63" s="265"/>
      <c r="NRV63" s="265"/>
      <c r="NRW63" s="265"/>
      <c r="NRX63" s="265"/>
      <c r="NRY63" s="265"/>
      <c r="NRZ63" s="265"/>
      <c r="NSA63" s="265"/>
      <c r="NSB63" s="265"/>
      <c r="NSC63" s="265"/>
      <c r="NSD63" s="265"/>
      <c r="NSE63" s="265"/>
      <c r="NSF63" s="265"/>
      <c r="NSG63" s="265"/>
      <c r="NSH63" s="265"/>
      <c r="NSI63" s="265"/>
      <c r="NSJ63" s="265"/>
      <c r="NSK63" s="265"/>
      <c r="NSL63" s="265"/>
      <c r="NSM63" s="265"/>
      <c r="NSN63" s="265"/>
      <c r="NSO63" s="265"/>
      <c r="NSP63" s="265"/>
      <c r="NSQ63" s="265"/>
      <c r="NSR63" s="265"/>
      <c r="NSS63" s="265"/>
      <c r="NST63" s="265"/>
      <c r="NSU63" s="265"/>
      <c r="NSV63" s="265"/>
      <c r="NSW63" s="265"/>
      <c r="NSX63" s="265"/>
      <c r="NSY63" s="265"/>
      <c r="NSZ63" s="265"/>
      <c r="NTA63" s="265"/>
      <c r="NTB63" s="265"/>
      <c r="NTC63" s="265"/>
      <c r="NTD63" s="265"/>
      <c r="NTE63" s="265"/>
      <c r="NTF63" s="265"/>
      <c r="NTG63" s="265"/>
      <c r="NTH63" s="265"/>
      <c r="NTI63" s="265"/>
      <c r="NTJ63" s="265"/>
      <c r="NTK63" s="265"/>
      <c r="NTL63" s="265"/>
      <c r="NTM63" s="265"/>
      <c r="NTN63" s="265"/>
      <c r="NTO63" s="265"/>
      <c r="NTP63" s="265"/>
      <c r="NTQ63" s="265"/>
      <c r="NTR63" s="265"/>
      <c r="NTS63" s="265"/>
      <c r="NTT63" s="265"/>
      <c r="NTU63" s="265"/>
      <c r="NTV63" s="265"/>
      <c r="NTW63" s="265"/>
      <c r="NTX63" s="265"/>
      <c r="NTY63" s="265"/>
      <c r="NTZ63" s="265"/>
      <c r="NUA63" s="265"/>
      <c r="NUB63" s="265"/>
      <c r="NUC63" s="265"/>
      <c r="NUD63" s="265"/>
      <c r="NUE63" s="265"/>
      <c r="NUF63" s="265"/>
      <c r="NUG63" s="265"/>
      <c r="NUH63" s="265"/>
      <c r="NUI63" s="265"/>
      <c r="NUJ63" s="265"/>
      <c r="NUK63" s="265"/>
      <c r="NUL63" s="265"/>
      <c r="NUM63" s="265"/>
      <c r="NUN63" s="265"/>
      <c r="NUO63" s="265"/>
      <c r="NUP63" s="265"/>
      <c r="NUQ63" s="265"/>
      <c r="NUR63" s="265"/>
      <c r="NUS63" s="265"/>
      <c r="NUT63" s="265"/>
      <c r="NUU63" s="265"/>
      <c r="NUV63" s="265"/>
      <c r="NUW63" s="265"/>
      <c r="NUX63" s="265"/>
      <c r="NUY63" s="265"/>
      <c r="NUZ63" s="265"/>
      <c r="NVA63" s="265"/>
      <c r="NVB63" s="265"/>
      <c r="NVC63" s="265"/>
      <c r="NVD63" s="265"/>
      <c r="NVE63" s="265"/>
      <c r="NVF63" s="265"/>
      <c r="NVG63" s="265"/>
      <c r="NVH63" s="265"/>
      <c r="NVI63" s="265"/>
      <c r="NVJ63" s="265"/>
      <c r="NVK63" s="265"/>
      <c r="NVL63" s="265"/>
      <c r="NVM63" s="265"/>
      <c r="NVN63" s="265"/>
      <c r="NVO63" s="265"/>
      <c r="NVP63" s="265"/>
      <c r="NVQ63" s="265"/>
      <c r="NVR63" s="265"/>
      <c r="NVS63" s="265"/>
      <c r="NVT63" s="265"/>
      <c r="NVU63" s="265"/>
      <c r="NVV63" s="265"/>
      <c r="NVW63" s="265"/>
      <c r="NVX63" s="265"/>
      <c r="NVY63" s="265"/>
      <c r="NVZ63" s="265"/>
      <c r="NWA63" s="265"/>
      <c r="NWB63" s="265"/>
      <c r="NWC63" s="265"/>
      <c r="NWD63" s="265"/>
      <c r="NWE63" s="265"/>
      <c r="NWF63" s="265"/>
      <c r="NWG63" s="265"/>
      <c r="NWH63" s="265"/>
      <c r="NWI63" s="265"/>
      <c r="NWJ63" s="265"/>
      <c r="NWK63" s="265"/>
      <c r="NWL63" s="265"/>
      <c r="NWM63" s="265"/>
      <c r="NWN63" s="265"/>
      <c r="NWO63" s="265"/>
      <c r="NWP63" s="265"/>
      <c r="NWQ63" s="265"/>
      <c r="NWR63" s="265"/>
      <c r="NWS63" s="265"/>
      <c r="NWT63" s="265"/>
      <c r="NWU63" s="265"/>
      <c r="NWV63" s="265"/>
      <c r="NWW63" s="265"/>
      <c r="NWX63" s="265"/>
      <c r="NWY63" s="265"/>
      <c r="NWZ63" s="265"/>
      <c r="NXA63" s="265"/>
      <c r="NXB63" s="265"/>
      <c r="NXC63" s="265"/>
      <c r="NXD63" s="265"/>
      <c r="NXE63" s="265"/>
      <c r="NXF63" s="265"/>
      <c r="NXG63" s="265"/>
      <c r="NXH63" s="265"/>
      <c r="NXI63" s="265"/>
      <c r="NXJ63" s="265"/>
      <c r="NXK63" s="265"/>
      <c r="NXL63" s="265"/>
      <c r="NXM63" s="265"/>
      <c r="NXN63" s="265"/>
      <c r="NXO63" s="265"/>
      <c r="NXP63" s="265"/>
      <c r="NXQ63" s="265"/>
      <c r="NXR63" s="265"/>
      <c r="NXS63" s="265"/>
      <c r="NXT63" s="265"/>
      <c r="NXU63" s="265"/>
      <c r="NXV63" s="265"/>
      <c r="NXW63" s="265"/>
      <c r="NXX63" s="265"/>
      <c r="NXY63" s="265"/>
      <c r="NXZ63" s="265"/>
      <c r="NYA63" s="265"/>
      <c r="NYB63" s="265"/>
      <c r="NYC63" s="265"/>
      <c r="NYD63" s="265"/>
      <c r="NYE63" s="265"/>
      <c r="NYF63" s="265"/>
      <c r="NYG63" s="265"/>
      <c r="NYH63" s="265"/>
      <c r="NYI63" s="265"/>
      <c r="NYJ63" s="265"/>
      <c r="NYK63" s="265"/>
      <c r="NYL63" s="265"/>
      <c r="NYM63" s="265"/>
      <c r="NYN63" s="265"/>
      <c r="NYO63" s="265"/>
      <c r="NYP63" s="265"/>
      <c r="NYQ63" s="265"/>
      <c r="NYR63" s="265"/>
      <c r="NYS63" s="265"/>
      <c r="NYT63" s="265"/>
      <c r="NYU63" s="265"/>
      <c r="NYV63" s="265"/>
      <c r="NYW63" s="265"/>
      <c r="NYX63" s="265"/>
      <c r="NYY63" s="265"/>
      <c r="NYZ63" s="265"/>
      <c r="NZA63" s="265"/>
      <c r="NZB63" s="265"/>
      <c r="NZC63" s="265"/>
      <c r="NZD63" s="265"/>
      <c r="NZE63" s="265"/>
      <c r="NZF63" s="265"/>
      <c r="NZG63" s="265"/>
      <c r="NZH63" s="265"/>
      <c r="NZI63" s="265"/>
      <c r="NZJ63" s="265"/>
      <c r="NZK63" s="265"/>
      <c r="NZL63" s="265"/>
      <c r="NZM63" s="265"/>
      <c r="NZN63" s="265"/>
      <c r="NZO63" s="265"/>
      <c r="NZP63" s="265"/>
      <c r="NZQ63" s="265"/>
      <c r="NZR63" s="265"/>
      <c r="NZS63" s="265"/>
      <c r="NZT63" s="265"/>
      <c r="NZU63" s="265"/>
      <c r="NZV63" s="265"/>
      <c r="NZW63" s="265"/>
      <c r="NZX63" s="265"/>
      <c r="NZY63" s="265"/>
      <c r="NZZ63" s="265"/>
      <c r="OAA63" s="265"/>
      <c r="OAB63" s="265"/>
      <c r="OAC63" s="265"/>
      <c r="OAD63" s="265"/>
      <c r="OAE63" s="265"/>
      <c r="OAF63" s="265"/>
      <c r="OAG63" s="265"/>
      <c r="OAH63" s="265"/>
      <c r="OAI63" s="265"/>
      <c r="OAJ63" s="265"/>
      <c r="OAK63" s="265"/>
      <c r="OAL63" s="265"/>
      <c r="OAM63" s="265"/>
      <c r="OAN63" s="265"/>
      <c r="OAO63" s="265"/>
      <c r="OAP63" s="265"/>
      <c r="OAQ63" s="265"/>
      <c r="OAR63" s="265"/>
      <c r="OAS63" s="265"/>
      <c r="OAT63" s="265"/>
      <c r="OAU63" s="265"/>
      <c r="OAV63" s="265"/>
      <c r="OAW63" s="265"/>
      <c r="OAX63" s="265"/>
      <c r="OAY63" s="265"/>
      <c r="OAZ63" s="265"/>
      <c r="OBA63" s="265"/>
      <c r="OBB63" s="265"/>
      <c r="OBC63" s="265"/>
      <c r="OBD63" s="265"/>
      <c r="OBE63" s="265"/>
      <c r="OBF63" s="265"/>
      <c r="OBG63" s="265"/>
      <c r="OBH63" s="265"/>
      <c r="OBI63" s="265"/>
      <c r="OBJ63" s="265"/>
      <c r="OBK63" s="265"/>
      <c r="OBL63" s="265"/>
      <c r="OBM63" s="265"/>
      <c r="OBN63" s="265"/>
      <c r="OBO63" s="265"/>
      <c r="OBP63" s="265"/>
      <c r="OBQ63" s="265"/>
      <c r="OBR63" s="265"/>
      <c r="OBS63" s="265"/>
      <c r="OBT63" s="265"/>
      <c r="OBU63" s="265"/>
      <c r="OBV63" s="265"/>
      <c r="OBW63" s="265"/>
      <c r="OBX63" s="265"/>
      <c r="OBY63" s="265"/>
      <c r="OBZ63" s="265"/>
      <c r="OCA63" s="265"/>
      <c r="OCB63" s="265"/>
      <c r="OCC63" s="265"/>
      <c r="OCD63" s="265"/>
      <c r="OCE63" s="265"/>
      <c r="OCF63" s="265"/>
      <c r="OCG63" s="265"/>
      <c r="OCH63" s="265"/>
      <c r="OCI63" s="265"/>
      <c r="OCJ63" s="265"/>
      <c r="OCK63" s="265"/>
      <c r="OCL63" s="265"/>
      <c r="OCM63" s="265"/>
      <c r="OCN63" s="265"/>
      <c r="OCO63" s="265"/>
      <c r="OCP63" s="265"/>
      <c r="OCQ63" s="265"/>
      <c r="OCR63" s="265"/>
      <c r="OCS63" s="265"/>
      <c r="OCT63" s="265"/>
      <c r="OCU63" s="265"/>
      <c r="OCV63" s="265"/>
      <c r="OCW63" s="265"/>
      <c r="OCX63" s="265"/>
      <c r="OCY63" s="265"/>
      <c r="OCZ63" s="265"/>
      <c r="ODA63" s="265"/>
      <c r="ODB63" s="265"/>
      <c r="ODC63" s="265"/>
      <c r="ODD63" s="265"/>
      <c r="ODE63" s="265"/>
      <c r="ODF63" s="265"/>
      <c r="ODG63" s="265"/>
      <c r="ODH63" s="265"/>
      <c r="ODI63" s="265"/>
      <c r="ODJ63" s="265"/>
      <c r="ODK63" s="265"/>
      <c r="ODL63" s="265"/>
      <c r="ODM63" s="265"/>
      <c r="ODN63" s="265"/>
      <c r="ODO63" s="265"/>
      <c r="ODP63" s="265"/>
      <c r="ODQ63" s="265"/>
      <c r="ODR63" s="265"/>
      <c r="ODS63" s="265"/>
      <c r="ODT63" s="265"/>
      <c r="ODU63" s="265"/>
      <c r="ODV63" s="265"/>
      <c r="ODW63" s="265"/>
      <c r="ODX63" s="265"/>
      <c r="ODY63" s="265"/>
      <c r="ODZ63" s="265"/>
      <c r="OEA63" s="265"/>
      <c r="OEB63" s="265"/>
      <c r="OEC63" s="265"/>
      <c r="OED63" s="265"/>
      <c r="OEE63" s="265"/>
      <c r="OEF63" s="265"/>
      <c r="OEG63" s="265"/>
      <c r="OEH63" s="265"/>
      <c r="OEI63" s="265"/>
      <c r="OEJ63" s="265"/>
      <c r="OEK63" s="265"/>
      <c r="OEL63" s="265"/>
      <c r="OEM63" s="265"/>
      <c r="OEN63" s="265"/>
      <c r="OEO63" s="265"/>
      <c r="OEP63" s="265"/>
      <c r="OEQ63" s="265"/>
      <c r="OER63" s="265"/>
      <c r="OES63" s="265"/>
      <c r="OET63" s="265"/>
      <c r="OEU63" s="265"/>
      <c r="OEV63" s="265"/>
      <c r="OEW63" s="265"/>
      <c r="OEX63" s="265"/>
      <c r="OEY63" s="265"/>
      <c r="OEZ63" s="265"/>
      <c r="OFA63" s="265"/>
      <c r="OFB63" s="265"/>
      <c r="OFC63" s="265"/>
      <c r="OFD63" s="265"/>
      <c r="OFE63" s="265"/>
      <c r="OFF63" s="265"/>
      <c r="OFG63" s="265"/>
      <c r="OFH63" s="265"/>
      <c r="OFI63" s="265"/>
      <c r="OFJ63" s="265"/>
      <c r="OFK63" s="265"/>
      <c r="OFL63" s="265"/>
      <c r="OFM63" s="265"/>
      <c r="OFN63" s="265"/>
      <c r="OFO63" s="265"/>
      <c r="OFP63" s="265"/>
      <c r="OFQ63" s="265"/>
      <c r="OFR63" s="265"/>
      <c r="OFS63" s="265"/>
      <c r="OFT63" s="265"/>
      <c r="OFU63" s="265"/>
      <c r="OFV63" s="265"/>
      <c r="OFW63" s="265"/>
      <c r="OFX63" s="265"/>
      <c r="OFY63" s="265"/>
      <c r="OFZ63" s="265"/>
      <c r="OGA63" s="265"/>
      <c r="OGB63" s="265"/>
      <c r="OGC63" s="265"/>
      <c r="OGD63" s="265"/>
      <c r="OGE63" s="265"/>
      <c r="OGF63" s="265"/>
      <c r="OGG63" s="265"/>
      <c r="OGH63" s="265"/>
      <c r="OGI63" s="265"/>
      <c r="OGJ63" s="265"/>
      <c r="OGK63" s="265"/>
      <c r="OGL63" s="265"/>
      <c r="OGM63" s="265"/>
      <c r="OGN63" s="265"/>
      <c r="OGO63" s="265"/>
      <c r="OGP63" s="265"/>
      <c r="OGQ63" s="265"/>
      <c r="OGR63" s="265"/>
      <c r="OGS63" s="265"/>
      <c r="OGT63" s="265"/>
      <c r="OGU63" s="265"/>
      <c r="OGV63" s="265"/>
      <c r="OGW63" s="265"/>
      <c r="OGX63" s="265"/>
      <c r="OGY63" s="265"/>
      <c r="OGZ63" s="265"/>
      <c r="OHA63" s="265"/>
      <c r="OHB63" s="265"/>
      <c r="OHC63" s="265"/>
      <c r="OHD63" s="265"/>
      <c r="OHE63" s="265"/>
      <c r="OHF63" s="265"/>
      <c r="OHG63" s="265"/>
      <c r="OHH63" s="265"/>
      <c r="OHI63" s="265"/>
      <c r="OHJ63" s="265"/>
      <c r="OHK63" s="265"/>
      <c r="OHL63" s="265"/>
      <c r="OHM63" s="265"/>
      <c r="OHN63" s="265"/>
      <c r="OHO63" s="265"/>
      <c r="OHP63" s="265"/>
      <c r="OHQ63" s="265"/>
      <c r="OHR63" s="265"/>
      <c r="OHS63" s="265"/>
      <c r="OHT63" s="265"/>
      <c r="OHU63" s="265"/>
      <c r="OHV63" s="265"/>
      <c r="OHW63" s="265"/>
      <c r="OHX63" s="265"/>
      <c r="OHY63" s="265"/>
      <c r="OHZ63" s="265"/>
      <c r="OIA63" s="265"/>
      <c r="OIB63" s="265"/>
      <c r="OIC63" s="265"/>
      <c r="OID63" s="265"/>
      <c r="OIE63" s="265"/>
      <c r="OIF63" s="265"/>
      <c r="OIG63" s="265"/>
      <c r="OIH63" s="265"/>
      <c r="OII63" s="265"/>
      <c r="OIJ63" s="265"/>
      <c r="OIK63" s="265"/>
      <c r="OIL63" s="265"/>
      <c r="OIM63" s="265"/>
      <c r="OIN63" s="265"/>
      <c r="OIO63" s="265"/>
      <c r="OIP63" s="265"/>
      <c r="OIQ63" s="265"/>
      <c r="OIR63" s="265"/>
      <c r="OIS63" s="265"/>
      <c r="OIT63" s="265"/>
      <c r="OIU63" s="265"/>
      <c r="OIV63" s="265"/>
      <c r="OIW63" s="265"/>
      <c r="OIX63" s="265"/>
      <c r="OIY63" s="265"/>
      <c r="OIZ63" s="265"/>
      <c r="OJA63" s="265"/>
      <c r="OJB63" s="265"/>
      <c r="OJC63" s="265"/>
      <c r="OJD63" s="265"/>
      <c r="OJE63" s="265"/>
      <c r="OJF63" s="265"/>
      <c r="OJG63" s="265"/>
      <c r="OJH63" s="265"/>
      <c r="OJI63" s="265"/>
      <c r="OJJ63" s="265"/>
      <c r="OJK63" s="265"/>
      <c r="OJL63" s="265"/>
      <c r="OJM63" s="265"/>
      <c r="OJN63" s="265"/>
      <c r="OJO63" s="265"/>
      <c r="OJP63" s="265"/>
      <c r="OJQ63" s="265"/>
      <c r="OJR63" s="265"/>
      <c r="OJS63" s="265"/>
      <c r="OJT63" s="265"/>
      <c r="OJU63" s="265"/>
      <c r="OJV63" s="265"/>
      <c r="OJW63" s="265"/>
      <c r="OJX63" s="265"/>
      <c r="OJY63" s="265"/>
      <c r="OJZ63" s="265"/>
      <c r="OKA63" s="265"/>
      <c r="OKB63" s="265"/>
      <c r="OKC63" s="265"/>
      <c r="OKD63" s="265"/>
      <c r="OKE63" s="265"/>
      <c r="OKF63" s="265"/>
      <c r="OKG63" s="265"/>
      <c r="OKH63" s="265"/>
      <c r="OKI63" s="265"/>
      <c r="OKJ63" s="265"/>
      <c r="OKK63" s="265"/>
      <c r="OKL63" s="265"/>
      <c r="OKM63" s="265"/>
      <c r="OKN63" s="265"/>
      <c r="OKO63" s="265"/>
      <c r="OKP63" s="265"/>
      <c r="OKQ63" s="265"/>
      <c r="OKR63" s="265"/>
      <c r="OKS63" s="265"/>
      <c r="OKT63" s="265"/>
      <c r="OKU63" s="265"/>
      <c r="OKV63" s="265"/>
      <c r="OKW63" s="265"/>
      <c r="OKX63" s="265"/>
      <c r="OKY63" s="265"/>
      <c r="OKZ63" s="265"/>
      <c r="OLA63" s="265"/>
      <c r="OLB63" s="265"/>
      <c r="OLC63" s="265"/>
      <c r="OLD63" s="265"/>
      <c r="OLE63" s="265"/>
      <c r="OLF63" s="265"/>
      <c r="OLG63" s="265"/>
      <c r="OLH63" s="265"/>
      <c r="OLI63" s="265"/>
      <c r="OLJ63" s="265"/>
      <c r="OLK63" s="265"/>
      <c r="OLL63" s="265"/>
      <c r="OLM63" s="265"/>
      <c r="OLN63" s="265"/>
      <c r="OLO63" s="265"/>
      <c r="OLP63" s="265"/>
      <c r="OLQ63" s="265"/>
      <c r="OLR63" s="265"/>
      <c r="OLS63" s="265"/>
      <c r="OLT63" s="265"/>
      <c r="OLU63" s="265"/>
      <c r="OLV63" s="265"/>
      <c r="OLW63" s="265"/>
      <c r="OLX63" s="265"/>
      <c r="OLY63" s="265"/>
      <c r="OLZ63" s="265"/>
      <c r="OMA63" s="265"/>
      <c r="OMB63" s="265"/>
      <c r="OMC63" s="265"/>
      <c r="OMD63" s="265"/>
      <c r="OME63" s="265"/>
      <c r="OMF63" s="265"/>
      <c r="OMG63" s="265"/>
      <c r="OMH63" s="265"/>
      <c r="OMI63" s="265"/>
      <c r="OMJ63" s="265"/>
      <c r="OMK63" s="265"/>
      <c r="OML63" s="265"/>
      <c r="OMM63" s="265"/>
      <c r="OMN63" s="265"/>
      <c r="OMO63" s="265"/>
      <c r="OMP63" s="265"/>
      <c r="OMQ63" s="265"/>
      <c r="OMR63" s="265"/>
      <c r="OMS63" s="265"/>
      <c r="OMT63" s="265"/>
      <c r="OMU63" s="265"/>
      <c r="OMV63" s="265"/>
      <c r="OMW63" s="265"/>
      <c r="OMX63" s="265"/>
      <c r="OMY63" s="265"/>
      <c r="OMZ63" s="265"/>
      <c r="ONA63" s="265"/>
      <c r="ONB63" s="265"/>
      <c r="ONC63" s="265"/>
      <c r="OND63" s="265"/>
      <c r="ONE63" s="265"/>
      <c r="ONF63" s="265"/>
      <c r="ONG63" s="265"/>
      <c r="ONH63" s="265"/>
      <c r="ONI63" s="265"/>
      <c r="ONJ63" s="265"/>
      <c r="ONK63" s="265"/>
      <c r="ONL63" s="265"/>
      <c r="ONM63" s="265"/>
      <c r="ONN63" s="265"/>
      <c r="ONO63" s="265"/>
      <c r="ONP63" s="265"/>
      <c r="ONQ63" s="265"/>
      <c r="ONR63" s="265"/>
      <c r="ONS63" s="265"/>
      <c r="ONT63" s="265"/>
      <c r="ONU63" s="265"/>
      <c r="ONV63" s="265"/>
      <c r="ONW63" s="265"/>
      <c r="ONX63" s="265"/>
      <c r="ONY63" s="265"/>
      <c r="ONZ63" s="265"/>
      <c r="OOA63" s="265"/>
      <c r="OOB63" s="265"/>
      <c r="OOC63" s="265"/>
      <c r="OOD63" s="265"/>
      <c r="OOE63" s="265"/>
      <c r="OOF63" s="265"/>
      <c r="OOG63" s="265"/>
      <c r="OOH63" s="265"/>
      <c r="OOI63" s="265"/>
      <c r="OOJ63" s="265"/>
      <c r="OOK63" s="265"/>
      <c r="OOL63" s="265"/>
      <c r="OOM63" s="265"/>
      <c r="OON63" s="265"/>
      <c r="OOO63" s="265"/>
      <c r="OOP63" s="265"/>
      <c r="OOQ63" s="265"/>
      <c r="OOR63" s="265"/>
      <c r="OOS63" s="265"/>
      <c r="OOT63" s="265"/>
      <c r="OOU63" s="265"/>
      <c r="OOV63" s="265"/>
      <c r="OOW63" s="265"/>
      <c r="OOX63" s="265"/>
      <c r="OOY63" s="265"/>
      <c r="OOZ63" s="265"/>
      <c r="OPA63" s="265"/>
      <c r="OPB63" s="265"/>
      <c r="OPC63" s="265"/>
      <c r="OPD63" s="265"/>
      <c r="OPE63" s="265"/>
      <c r="OPF63" s="265"/>
      <c r="OPG63" s="265"/>
      <c r="OPH63" s="265"/>
      <c r="OPI63" s="265"/>
      <c r="OPJ63" s="265"/>
      <c r="OPK63" s="265"/>
      <c r="OPL63" s="265"/>
      <c r="OPM63" s="265"/>
      <c r="OPN63" s="265"/>
      <c r="OPO63" s="265"/>
      <c r="OPP63" s="265"/>
      <c r="OPQ63" s="265"/>
      <c r="OPR63" s="265"/>
      <c r="OPS63" s="265"/>
      <c r="OPT63" s="265"/>
      <c r="OPU63" s="265"/>
      <c r="OPV63" s="265"/>
      <c r="OPW63" s="265"/>
      <c r="OPX63" s="265"/>
      <c r="OPY63" s="265"/>
      <c r="OPZ63" s="265"/>
      <c r="OQA63" s="265"/>
      <c r="OQB63" s="265"/>
      <c r="OQC63" s="265"/>
      <c r="OQD63" s="265"/>
      <c r="OQE63" s="265"/>
      <c r="OQF63" s="265"/>
      <c r="OQG63" s="265"/>
      <c r="OQH63" s="265"/>
      <c r="OQI63" s="265"/>
      <c r="OQJ63" s="265"/>
      <c r="OQK63" s="265"/>
      <c r="OQL63" s="265"/>
      <c r="OQM63" s="265"/>
      <c r="OQN63" s="265"/>
      <c r="OQO63" s="265"/>
      <c r="OQP63" s="265"/>
      <c r="OQQ63" s="265"/>
      <c r="OQR63" s="265"/>
      <c r="OQS63" s="265"/>
      <c r="OQT63" s="265"/>
      <c r="OQU63" s="265"/>
      <c r="OQV63" s="265"/>
      <c r="OQW63" s="265"/>
      <c r="OQX63" s="265"/>
      <c r="OQY63" s="265"/>
      <c r="OQZ63" s="265"/>
      <c r="ORA63" s="265"/>
      <c r="ORB63" s="265"/>
      <c r="ORC63" s="265"/>
      <c r="ORD63" s="265"/>
      <c r="ORE63" s="265"/>
      <c r="ORF63" s="265"/>
      <c r="ORG63" s="265"/>
      <c r="ORH63" s="265"/>
      <c r="ORI63" s="265"/>
      <c r="ORJ63" s="265"/>
      <c r="ORK63" s="265"/>
      <c r="ORL63" s="265"/>
      <c r="ORM63" s="265"/>
      <c r="ORN63" s="265"/>
      <c r="ORO63" s="265"/>
      <c r="ORP63" s="265"/>
      <c r="ORQ63" s="265"/>
      <c r="ORR63" s="265"/>
      <c r="ORS63" s="265"/>
      <c r="ORT63" s="265"/>
      <c r="ORU63" s="265"/>
      <c r="ORV63" s="265"/>
      <c r="ORW63" s="265"/>
      <c r="ORX63" s="265"/>
      <c r="ORY63" s="265"/>
      <c r="ORZ63" s="265"/>
      <c r="OSA63" s="265"/>
      <c r="OSB63" s="265"/>
      <c r="OSC63" s="265"/>
      <c r="OSD63" s="265"/>
      <c r="OSE63" s="265"/>
      <c r="OSF63" s="265"/>
      <c r="OSG63" s="265"/>
      <c r="OSH63" s="265"/>
      <c r="OSI63" s="265"/>
      <c r="OSJ63" s="265"/>
      <c r="OSK63" s="265"/>
      <c r="OSL63" s="265"/>
      <c r="OSM63" s="265"/>
      <c r="OSN63" s="265"/>
      <c r="OSO63" s="265"/>
      <c r="OSP63" s="265"/>
      <c r="OSQ63" s="265"/>
      <c r="OSR63" s="265"/>
      <c r="OSS63" s="265"/>
      <c r="OST63" s="265"/>
      <c r="OSU63" s="265"/>
      <c r="OSV63" s="265"/>
      <c r="OSW63" s="265"/>
      <c r="OSX63" s="265"/>
      <c r="OSY63" s="265"/>
      <c r="OSZ63" s="265"/>
      <c r="OTA63" s="265"/>
      <c r="OTB63" s="265"/>
      <c r="OTC63" s="265"/>
      <c r="OTD63" s="265"/>
      <c r="OTE63" s="265"/>
      <c r="OTF63" s="265"/>
      <c r="OTG63" s="265"/>
      <c r="OTH63" s="265"/>
      <c r="OTI63" s="265"/>
      <c r="OTJ63" s="265"/>
      <c r="OTK63" s="265"/>
      <c r="OTL63" s="265"/>
      <c r="OTM63" s="265"/>
      <c r="OTN63" s="265"/>
      <c r="OTO63" s="265"/>
      <c r="OTP63" s="265"/>
      <c r="OTQ63" s="265"/>
      <c r="OTR63" s="265"/>
      <c r="OTS63" s="265"/>
      <c r="OTT63" s="265"/>
      <c r="OTU63" s="265"/>
      <c r="OTV63" s="265"/>
      <c r="OTW63" s="265"/>
      <c r="OTX63" s="265"/>
      <c r="OTY63" s="265"/>
      <c r="OTZ63" s="265"/>
      <c r="OUA63" s="265"/>
      <c r="OUB63" s="265"/>
      <c r="OUC63" s="265"/>
      <c r="OUD63" s="265"/>
      <c r="OUE63" s="265"/>
      <c r="OUF63" s="265"/>
      <c r="OUG63" s="265"/>
      <c r="OUH63" s="265"/>
      <c r="OUI63" s="265"/>
      <c r="OUJ63" s="265"/>
      <c r="OUK63" s="265"/>
      <c r="OUL63" s="265"/>
      <c r="OUM63" s="265"/>
      <c r="OUN63" s="265"/>
      <c r="OUO63" s="265"/>
      <c r="OUP63" s="265"/>
      <c r="OUQ63" s="265"/>
      <c r="OUR63" s="265"/>
      <c r="OUS63" s="265"/>
      <c r="OUT63" s="265"/>
      <c r="OUU63" s="265"/>
      <c r="OUV63" s="265"/>
      <c r="OUW63" s="265"/>
      <c r="OUX63" s="265"/>
      <c r="OUY63" s="265"/>
      <c r="OUZ63" s="265"/>
      <c r="OVA63" s="265"/>
      <c r="OVB63" s="265"/>
      <c r="OVC63" s="265"/>
      <c r="OVD63" s="265"/>
      <c r="OVE63" s="265"/>
      <c r="OVF63" s="265"/>
      <c r="OVG63" s="265"/>
      <c r="OVH63" s="265"/>
      <c r="OVI63" s="265"/>
      <c r="OVJ63" s="265"/>
      <c r="OVK63" s="265"/>
      <c r="OVL63" s="265"/>
      <c r="OVM63" s="265"/>
      <c r="OVN63" s="265"/>
      <c r="OVO63" s="265"/>
      <c r="OVP63" s="265"/>
      <c r="OVQ63" s="265"/>
      <c r="OVR63" s="265"/>
      <c r="OVS63" s="265"/>
      <c r="OVT63" s="265"/>
      <c r="OVU63" s="265"/>
      <c r="OVV63" s="265"/>
      <c r="OVW63" s="265"/>
      <c r="OVX63" s="265"/>
      <c r="OVY63" s="265"/>
      <c r="OVZ63" s="265"/>
      <c r="OWA63" s="265"/>
      <c r="OWB63" s="265"/>
      <c r="OWC63" s="265"/>
      <c r="OWD63" s="265"/>
      <c r="OWE63" s="265"/>
      <c r="OWF63" s="265"/>
      <c r="OWG63" s="265"/>
      <c r="OWH63" s="265"/>
      <c r="OWI63" s="265"/>
      <c r="OWJ63" s="265"/>
      <c r="OWK63" s="265"/>
      <c r="OWL63" s="265"/>
      <c r="OWM63" s="265"/>
      <c r="OWN63" s="265"/>
      <c r="OWO63" s="265"/>
      <c r="OWP63" s="265"/>
      <c r="OWQ63" s="265"/>
      <c r="OWR63" s="265"/>
      <c r="OWS63" s="265"/>
      <c r="OWT63" s="265"/>
      <c r="OWU63" s="265"/>
      <c r="OWV63" s="265"/>
      <c r="OWW63" s="265"/>
      <c r="OWX63" s="265"/>
      <c r="OWY63" s="265"/>
      <c r="OWZ63" s="265"/>
      <c r="OXA63" s="265"/>
      <c r="OXB63" s="265"/>
      <c r="OXC63" s="265"/>
      <c r="OXD63" s="265"/>
      <c r="OXE63" s="265"/>
      <c r="OXF63" s="265"/>
      <c r="OXG63" s="265"/>
      <c r="OXH63" s="265"/>
      <c r="OXI63" s="265"/>
      <c r="OXJ63" s="265"/>
      <c r="OXK63" s="265"/>
      <c r="OXL63" s="265"/>
      <c r="OXM63" s="265"/>
      <c r="OXN63" s="265"/>
      <c r="OXO63" s="265"/>
      <c r="OXP63" s="265"/>
      <c r="OXQ63" s="265"/>
      <c r="OXR63" s="265"/>
      <c r="OXS63" s="265"/>
      <c r="OXT63" s="265"/>
      <c r="OXU63" s="265"/>
      <c r="OXV63" s="265"/>
      <c r="OXW63" s="265"/>
      <c r="OXX63" s="265"/>
      <c r="OXY63" s="265"/>
      <c r="OXZ63" s="265"/>
      <c r="OYA63" s="265"/>
      <c r="OYB63" s="265"/>
      <c r="OYC63" s="265"/>
      <c r="OYD63" s="265"/>
      <c r="OYE63" s="265"/>
      <c r="OYF63" s="265"/>
      <c r="OYG63" s="265"/>
      <c r="OYH63" s="265"/>
      <c r="OYI63" s="265"/>
      <c r="OYJ63" s="265"/>
      <c r="OYK63" s="265"/>
      <c r="OYL63" s="265"/>
      <c r="OYM63" s="265"/>
      <c r="OYN63" s="265"/>
      <c r="OYO63" s="265"/>
      <c r="OYP63" s="265"/>
      <c r="OYQ63" s="265"/>
      <c r="OYR63" s="265"/>
      <c r="OYS63" s="265"/>
      <c r="OYT63" s="265"/>
      <c r="OYU63" s="265"/>
      <c r="OYV63" s="265"/>
      <c r="OYW63" s="265"/>
      <c r="OYX63" s="265"/>
      <c r="OYY63" s="265"/>
      <c r="OYZ63" s="265"/>
      <c r="OZA63" s="265"/>
      <c r="OZB63" s="265"/>
      <c r="OZC63" s="265"/>
      <c r="OZD63" s="265"/>
      <c r="OZE63" s="265"/>
      <c r="OZF63" s="265"/>
      <c r="OZG63" s="265"/>
      <c r="OZH63" s="265"/>
      <c r="OZI63" s="265"/>
      <c r="OZJ63" s="265"/>
      <c r="OZK63" s="265"/>
      <c r="OZL63" s="265"/>
      <c r="OZM63" s="265"/>
      <c r="OZN63" s="265"/>
      <c r="OZO63" s="265"/>
      <c r="OZP63" s="265"/>
      <c r="OZQ63" s="265"/>
      <c r="OZR63" s="265"/>
      <c r="OZS63" s="265"/>
      <c r="OZT63" s="265"/>
      <c r="OZU63" s="265"/>
      <c r="OZV63" s="265"/>
      <c r="OZW63" s="265"/>
      <c r="OZX63" s="265"/>
      <c r="OZY63" s="265"/>
      <c r="OZZ63" s="265"/>
      <c r="PAA63" s="265"/>
      <c r="PAB63" s="265"/>
      <c r="PAC63" s="265"/>
      <c r="PAD63" s="265"/>
      <c r="PAE63" s="265"/>
      <c r="PAF63" s="265"/>
      <c r="PAG63" s="265"/>
      <c r="PAH63" s="265"/>
      <c r="PAI63" s="265"/>
      <c r="PAJ63" s="265"/>
      <c r="PAK63" s="265"/>
      <c r="PAL63" s="265"/>
      <c r="PAM63" s="265"/>
      <c r="PAN63" s="265"/>
      <c r="PAO63" s="265"/>
      <c r="PAP63" s="265"/>
      <c r="PAQ63" s="265"/>
      <c r="PAR63" s="265"/>
      <c r="PAS63" s="265"/>
      <c r="PAT63" s="265"/>
      <c r="PAU63" s="265"/>
      <c r="PAV63" s="265"/>
      <c r="PAW63" s="265"/>
      <c r="PAX63" s="265"/>
      <c r="PAY63" s="265"/>
      <c r="PAZ63" s="265"/>
      <c r="PBA63" s="265"/>
      <c r="PBB63" s="265"/>
      <c r="PBC63" s="265"/>
      <c r="PBD63" s="265"/>
      <c r="PBE63" s="265"/>
      <c r="PBF63" s="265"/>
      <c r="PBG63" s="265"/>
      <c r="PBH63" s="265"/>
      <c r="PBI63" s="265"/>
      <c r="PBJ63" s="265"/>
      <c r="PBK63" s="265"/>
      <c r="PBL63" s="265"/>
      <c r="PBM63" s="265"/>
      <c r="PBN63" s="265"/>
      <c r="PBO63" s="265"/>
      <c r="PBP63" s="265"/>
      <c r="PBQ63" s="265"/>
      <c r="PBR63" s="265"/>
      <c r="PBS63" s="265"/>
      <c r="PBT63" s="265"/>
      <c r="PBU63" s="265"/>
      <c r="PBV63" s="265"/>
      <c r="PBW63" s="265"/>
      <c r="PBX63" s="265"/>
      <c r="PBY63" s="265"/>
      <c r="PBZ63" s="265"/>
      <c r="PCA63" s="265"/>
      <c r="PCB63" s="265"/>
      <c r="PCC63" s="265"/>
      <c r="PCD63" s="265"/>
      <c r="PCE63" s="265"/>
      <c r="PCF63" s="265"/>
      <c r="PCG63" s="265"/>
      <c r="PCH63" s="265"/>
      <c r="PCI63" s="265"/>
      <c r="PCJ63" s="265"/>
      <c r="PCK63" s="265"/>
      <c r="PCL63" s="265"/>
      <c r="PCM63" s="265"/>
      <c r="PCN63" s="265"/>
      <c r="PCO63" s="265"/>
      <c r="PCP63" s="265"/>
      <c r="PCQ63" s="265"/>
      <c r="PCR63" s="265"/>
      <c r="PCS63" s="265"/>
      <c r="PCT63" s="265"/>
      <c r="PCU63" s="265"/>
      <c r="PCV63" s="265"/>
      <c r="PCW63" s="265"/>
      <c r="PCX63" s="265"/>
      <c r="PCY63" s="265"/>
      <c r="PCZ63" s="265"/>
      <c r="PDA63" s="265"/>
      <c r="PDB63" s="265"/>
      <c r="PDC63" s="265"/>
      <c r="PDD63" s="265"/>
      <c r="PDE63" s="265"/>
      <c r="PDF63" s="265"/>
      <c r="PDG63" s="265"/>
      <c r="PDH63" s="265"/>
      <c r="PDI63" s="265"/>
      <c r="PDJ63" s="265"/>
      <c r="PDK63" s="265"/>
      <c r="PDL63" s="265"/>
      <c r="PDM63" s="265"/>
      <c r="PDN63" s="265"/>
      <c r="PDO63" s="265"/>
      <c r="PDP63" s="265"/>
      <c r="PDQ63" s="265"/>
      <c r="PDR63" s="265"/>
      <c r="PDS63" s="265"/>
      <c r="PDT63" s="265"/>
      <c r="PDU63" s="265"/>
      <c r="PDV63" s="265"/>
      <c r="PDW63" s="265"/>
      <c r="PDX63" s="265"/>
      <c r="PDY63" s="265"/>
      <c r="PDZ63" s="265"/>
      <c r="PEA63" s="265"/>
      <c r="PEB63" s="265"/>
      <c r="PEC63" s="265"/>
      <c r="PED63" s="265"/>
      <c r="PEE63" s="265"/>
      <c r="PEF63" s="265"/>
      <c r="PEG63" s="265"/>
      <c r="PEH63" s="265"/>
      <c r="PEI63" s="265"/>
      <c r="PEJ63" s="265"/>
      <c r="PEK63" s="265"/>
      <c r="PEL63" s="265"/>
      <c r="PEM63" s="265"/>
      <c r="PEN63" s="265"/>
      <c r="PEO63" s="265"/>
      <c r="PEP63" s="265"/>
      <c r="PEQ63" s="265"/>
      <c r="PER63" s="265"/>
      <c r="PES63" s="265"/>
      <c r="PET63" s="265"/>
      <c r="PEU63" s="265"/>
      <c r="PEV63" s="265"/>
      <c r="PEW63" s="265"/>
      <c r="PEX63" s="265"/>
      <c r="PEY63" s="265"/>
      <c r="PEZ63" s="265"/>
      <c r="PFA63" s="265"/>
      <c r="PFB63" s="265"/>
      <c r="PFC63" s="265"/>
      <c r="PFD63" s="265"/>
      <c r="PFE63" s="265"/>
      <c r="PFF63" s="265"/>
      <c r="PFG63" s="265"/>
      <c r="PFH63" s="265"/>
      <c r="PFI63" s="265"/>
      <c r="PFJ63" s="265"/>
      <c r="PFK63" s="265"/>
      <c r="PFL63" s="265"/>
      <c r="PFM63" s="265"/>
      <c r="PFN63" s="265"/>
      <c r="PFO63" s="265"/>
      <c r="PFP63" s="265"/>
      <c r="PFQ63" s="265"/>
      <c r="PFR63" s="265"/>
      <c r="PFS63" s="265"/>
      <c r="PFT63" s="265"/>
      <c r="PFU63" s="265"/>
      <c r="PFV63" s="265"/>
      <c r="PFW63" s="265"/>
      <c r="PFX63" s="265"/>
      <c r="PFY63" s="265"/>
      <c r="PFZ63" s="265"/>
      <c r="PGA63" s="265"/>
      <c r="PGB63" s="265"/>
      <c r="PGC63" s="265"/>
      <c r="PGD63" s="265"/>
      <c r="PGE63" s="265"/>
      <c r="PGF63" s="265"/>
      <c r="PGG63" s="265"/>
      <c r="PGH63" s="265"/>
      <c r="PGI63" s="265"/>
      <c r="PGJ63" s="265"/>
      <c r="PGK63" s="265"/>
      <c r="PGL63" s="265"/>
      <c r="PGM63" s="265"/>
      <c r="PGN63" s="265"/>
      <c r="PGO63" s="265"/>
      <c r="PGP63" s="265"/>
      <c r="PGQ63" s="265"/>
      <c r="PGR63" s="265"/>
      <c r="PGS63" s="265"/>
      <c r="PGT63" s="265"/>
      <c r="PGU63" s="265"/>
      <c r="PGV63" s="265"/>
      <c r="PGW63" s="265"/>
      <c r="PGX63" s="265"/>
      <c r="PGY63" s="265"/>
      <c r="PGZ63" s="265"/>
      <c r="PHA63" s="265"/>
      <c r="PHB63" s="265"/>
      <c r="PHC63" s="265"/>
      <c r="PHD63" s="265"/>
      <c r="PHE63" s="265"/>
      <c r="PHF63" s="265"/>
      <c r="PHG63" s="265"/>
      <c r="PHH63" s="265"/>
      <c r="PHI63" s="265"/>
      <c r="PHJ63" s="265"/>
      <c r="PHK63" s="265"/>
      <c r="PHL63" s="265"/>
      <c r="PHM63" s="265"/>
      <c r="PHN63" s="265"/>
      <c r="PHO63" s="265"/>
      <c r="PHP63" s="265"/>
      <c r="PHQ63" s="265"/>
      <c r="PHR63" s="265"/>
      <c r="PHS63" s="265"/>
      <c r="PHT63" s="265"/>
      <c r="PHU63" s="265"/>
      <c r="PHV63" s="265"/>
      <c r="PHW63" s="265"/>
      <c r="PHX63" s="265"/>
      <c r="PHY63" s="265"/>
      <c r="PHZ63" s="265"/>
      <c r="PIA63" s="265"/>
      <c r="PIB63" s="265"/>
      <c r="PIC63" s="265"/>
      <c r="PID63" s="265"/>
      <c r="PIE63" s="265"/>
      <c r="PIF63" s="265"/>
      <c r="PIG63" s="265"/>
      <c r="PIH63" s="265"/>
      <c r="PII63" s="265"/>
      <c r="PIJ63" s="265"/>
      <c r="PIK63" s="265"/>
      <c r="PIL63" s="265"/>
      <c r="PIM63" s="265"/>
      <c r="PIN63" s="265"/>
      <c r="PIO63" s="265"/>
      <c r="PIP63" s="265"/>
      <c r="PIQ63" s="265"/>
      <c r="PIR63" s="265"/>
      <c r="PIS63" s="265"/>
      <c r="PIT63" s="265"/>
      <c r="PIU63" s="265"/>
      <c r="PIV63" s="265"/>
      <c r="PIW63" s="265"/>
      <c r="PIX63" s="265"/>
      <c r="PIY63" s="265"/>
      <c r="PIZ63" s="265"/>
      <c r="PJA63" s="265"/>
      <c r="PJB63" s="265"/>
      <c r="PJC63" s="265"/>
      <c r="PJD63" s="265"/>
      <c r="PJE63" s="265"/>
      <c r="PJF63" s="265"/>
      <c r="PJG63" s="265"/>
      <c r="PJH63" s="265"/>
      <c r="PJI63" s="265"/>
      <c r="PJJ63" s="265"/>
      <c r="PJK63" s="265"/>
      <c r="PJL63" s="265"/>
      <c r="PJM63" s="265"/>
      <c r="PJN63" s="265"/>
      <c r="PJO63" s="265"/>
      <c r="PJP63" s="265"/>
      <c r="PJQ63" s="265"/>
      <c r="PJR63" s="265"/>
      <c r="PJS63" s="265"/>
      <c r="PJT63" s="265"/>
      <c r="PJU63" s="265"/>
      <c r="PJV63" s="265"/>
      <c r="PJW63" s="265"/>
      <c r="PJX63" s="265"/>
      <c r="PJY63" s="265"/>
      <c r="PJZ63" s="265"/>
      <c r="PKA63" s="265"/>
      <c r="PKB63" s="265"/>
      <c r="PKC63" s="265"/>
      <c r="PKD63" s="265"/>
      <c r="PKE63" s="265"/>
      <c r="PKF63" s="265"/>
      <c r="PKG63" s="265"/>
      <c r="PKH63" s="265"/>
      <c r="PKI63" s="265"/>
      <c r="PKJ63" s="265"/>
      <c r="PKK63" s="265"/>
      <c r="PKL63" s="265"/>
      <c r="PKM63" s="265"/>
      <c r="PKN63" s="265"/>
      <c r="PKO63" s="265"/>
      <c r="PKP63" s="265"/>
      <c r="PKQ63" s="265"/>
      <c r="PKR63" s="265"/>
      <c r="PKS63" s="265"/>
      <c r="PKT63" s="265"/>
      <c r="PKU63" s="265"/>
      <c r="PKV63" s="265"/>
      <c r="PKW63" s="265"/>
      <c r="PKX63" s="265"/>
      <c r="PKY63" s="265"/>
      <c r="PKZ63" s="265"/>
      <c r="PLA63" s="265"/>
      <c r="PLB63" s="265"/>
      <c r="PLC63" s="265"/>
      <c r="PLD63" s="265"/>
      <c r="PLE63" s="265"/>
      <c r="PLF63" s="265"/>
      <c r="PLG63" s="265"/>
      <c r="PLH63" s="265"/>
      <c r="PLI63" s="265"/>
      <c r="PLJ63" s="265"/>
      <c r="PLK63" s="265"/>
      <c r="PLL63" s="265"/>
      <c r="PLM63" s="265"/>
      <c r="PLN63" s="265"/>
      <c r="PLO63" s="265"/>
      <c r="PLP63" s="265"/>
      <c r="PLQ63" s="265"/>
      <c r="PLR63" s="265"/>
      <c r="PLS63" s="265"/>
      <c r="PLT63" s="265"/>
      <c r="PLU63" s="265"/>
      <c r="PLV63" s="265"/>
      <c r="PLW63" s="265"/>
      <c r="PLX63" s="265"/>
      <c r="PLY63" s="265"/>
      <c r="PLZ63" s="265"/>
      <c r="PMA63" s="265"/>
      <c r="PMB63" s="265"/>
      <c r="PMC63" s="265"/>
      <c r="PMD63" s="265"/>
      <c r="PME63" s="265"/>
      <c r="PMF63" s="265"/>
      <c r="PMG63" s="265"/>
      <c r="PMH63" s="265"/>
      <c r="PMI63" s="265"/>
      <c r="PMJ63" s="265"/>
      <c r="PMK63" s="265"/>
      <c r="PML63" s="265"/>
      <c r="PMM63" s="265"/>
      <c r="PMN63" s="265"/>
      <c r="PMO63" s="265"/>
      <c r="PMP63" s="265"/>
      <c r="PMQ63" s="265"/>
      <c r="PMR63" s="265"/>
      <c r="PMS63" s="265"/>
      <c r="PMT63" s="265"/>
      <c r="PMU63" s="265"/>
      <c r="PMV63" s="265"/>
      <c r="PMW63" s="265"/>
      <c r="PMX63" s="265"/>
      <c r="PMY63" s="265"/>
      <c r="PMZ63" s="265"/>
      <c r="PNA63" s="265"/>
      <c r="PNB63" s="265"/>
      <c r="PNC63" s="265"/>
      <c r="PND63" s="265"/>
      <c r="PNE63" s="265"/>
      <c r="PNF63" s="265"/>
      <c r="PNG63" s="265"/>
      <c r="PNH63" s="265"/>
      <c r="PNI63" s="265"/>
      <c r="PNJ63" s="265"/>
      <c r="PNK63" s="265"/>
      <c r="PNL63" s="265"/>
      <c r="PNM63" s="265"/>
      <c r="PNN63" s="265"/>
      <c r="PNO63" s="265"/>
      <c r="PNP63" s="265"/>
      <c r="PNQ63" s="265"/>
      <c r="PNR63" s="265"/>
      <c r="PNS63" s="265"/>
      <c r="PNT63" s="265"/>
      <c r="PNU63" s="265"/>
      <c r="PNV63" s="265"/>
      <c r="PNW63" s="265"/>
      <c r="PNX63" s="265"/>
      <c r="PNY63" s="265"/>
      <c r="PNZ63" s="265"/>
      <c r="POA63" s="265"/>
      <c r="POB63" s="265"/>
      <c r="POC63" s="265"/>
      <c r="POD63" s="265"/>
      <c r="POE63" s="265"/>
      <c r="POF63" s="265"/>
      <c r="POG63" s="265"/>
      <c r="POH63" s="265"/>
      <c r="POI63" s="265"/>
      <c r="POJ63" s="265"/>
      <c r="POK63" s="265"/>
      <c r="POL63" s="265"/>
      <c r="POM63" s="265"/>
      <c r="PON63" s="265"/>
      <c r="POO63" s="265"/>
      <c r="POP63" s="265"/>
      <c r="POQ63" s="265"/>
      <c r="POR63" s="265"/>
      <c r="POS63" s="265"/>
      <c r="POT63" s="265"/>
      <c r="POU63" s="265"/>
      <c r="POV63" s="265"/>
      <c r="POW63" s="265"/>
      <c r="POX63" s="265"/>
      <c r="POY63" s="265"/>
      <c r="POZ63" s="265"/>
      <c r="PPA63" s="265"/>
      <c r="PPB63" s="265"/>
      <c r="PPC63" s="265"/>
      <c r="PPD63" s="265"/>
      <c r="PPE63" s="265"/>
      <c r="PPF63" s="265"/>
      <c r="PPG63" s="265"/>
      <c r="PPH63" s="265"/>
      <c r="PPI63" s="265"/>
      <c r="PPJ63" s="265"/>
      <c r="PPK63" s="265"/>
      <c r="PPL63" s="265"/>
      <c r="PPM63" s="265"/>
      <c r="PPN63" s="265"/>
      <c r="PPO63" s="265"/>
      <c r="PPP63" s="265"/>
      <c r="PPQ63" s="265"/>
      <c r="PPR63" s="265"/>
      <c r="PPS63" s="265"/>
      <c r="PPT63" s="265"/>
      <c r="PPU63" s="265"/>
      <c r="PPV63" s="265"/>
      <c r="PPW63" s="265"/>
      <c r="PPX63" s="265"/>
      <c r="PPY63" s="265"/>
      <c r="PPZ63" s="265"/>
      <c r="PQA63" s="265"/>
      <c r="PQB63" s="265"/>
      <c r="PQC63" s="265"/>
      <c r="PQD63" s="265"/>
      <c r="PQE63" s="265"/>
      <c r="PQF63" s="265"/>
      <c r="PQG63" s="265"/>
      <c r="PQH63" s="265"/>
      <c r="PQI63" s="265"/>
      <c r="PQJ63" s="265"/>
      <c r="PQK63" s="265"/>
      <c r="PQL63" s="265"/>
      <c r="PQM63" s="265"/>
      <c r="PQN63" s="265"/>
      <c r="PQO63" s="265"/>
      <c r="PQP63" s="265"/>
      <c r="PQQ63" s="265"/>
      <c r="PQR63" s="265"/>
      <c r="PQS63" s="265"/>
      <c r="PQT63" s="265"/>
      <c r="PQU63" s="265"/>
      <c r="PQV63" s="265"/>
      <c r="PQW63" s="265"/>
      <c r="PQX63" s="265"/>
      <c r="PQY63" s="265"/>
      <c r="PQZ63" s="265"/>
      <c r="PRA63" s="265"/>
      <c r="PRB63" s="265"/>
      <c r="PRC63" s="265"/>
      <c r="PRD63" s="265"/>
      <c r="PRE63" s="265"/>
      <c r="PRF63" s="265"/>
      <c r="PRG63" s="265"/>
      <c r="PRH63" s="265"/>
      <c r="PRI63" s="265"/>
      <c r="PRJ63" s="265"/>
      <c r="PRK63" s="265"/>
      <c r="PRL63" s="265"/>
      <c r="PRM63" s="265"/>
      <c r="PRN63" s="265"/>
      <c r="PRO63" s="265"/>
      <c r="PRP63" s="265"/>
      <c r="PRQ63" s="265"/>
      <c r="PRR63" s="265"/>
      <c r="PRS63" s="265"/>
      <c r="PRT63" s="265"/>
      <c r="PRU63" s="265"/>
      <c r="PRV63" s="265"/>
      <c r="PRW63" s="265"/>
      <c r="PRX63" s="265"/>
      <c r="PRY63" s="265"/>
      <c r="PRZ63" s="265"/>
      <c r="PSA63" s="265"/>
      <c r="PSB63" s="265"/>
      <c r="PSC63" s="265"/>
      <c r="PSD63" s="265"/>
      <c r="PSE63" s="265"/>
      <c r="PSF63" s="265"/>
      <c r="PSG63" s="265"/>
      <c r="PSH63" s="265"/>
      <c r="PSI63" s="265"/>
      <c r="PSJ63" s="265"/>
      <c r="PSK63" s="265"/>
      <c r="PSL63" s="265"/>
      <c r="PSM63" s="265"/>
      <c r="PSN63" s="265"/>
      <c r="PSO63" s="265"/>
      <c r="PSP63" s="265"/>
      <c r="PSQ63" s="265"/>
      <c r="PSR63" s="265"/>
      <c r="PSS63" s="265"/>
      <c r="PST63" s="265"/>
      <c r="PSU63" s="265"/>
      <c r="PSV63" s="265"/>
      <c r="PSW63" s="265"/>
      <c r="PSX63" s="265"/>
      <c r="PSY63" s="265"/>
      <c r="PSZ63" s="265"/>
      <c r="PTA63" s="265"/>
      <c r="PTB63" s="265"/>
      <c r="PTC63" s="265"/>
      <c r="PTD63" s="265"/>
      <c r="PTE63" s="265"/>
      <c r="PTF63" s="265"/>
      <c r="PTG63" s="265"/>
      <c r="PTH63" s="265"/>
      <c r="PTI63" s="265"/>
      <c r="PTJ63" s="265"/>
      <c r="PTK63" s="265"/>
      <c r="PTL63" s="265"/>
      <c r="PTM63" s="265"/>
      <c r="PTN63" s="265"/>
      <c r="PTO63" s="265"/>
      <c r="PTP63" s="265"/>
      <c r="PTQ63" s="265"/>
      <c r="PTR63" s="265"/>
      <c r="PTS63" s="265"/>
      <c r="PTT63" s="265"/>
      <c r="PTU63" s="265"/>
      <c r="PTV63" s="265"/>
      <c r="PTW63" s="265"/>
      <c r="PTX63" s="265"/>
      <c r="PTY63" s="265"/>
      <c r="PTZ63" s="265"/>
      <c r="PUA63" s="265"/>
      <c r="PUB63" s="265"/>
      <c r="PUC63" s="265"/>
      <c r="PUD63" s="265"/>
      <c r="PUE63" s="265"/>
      <c r="PUF63" s="265"/>
      <c r="PUG63" s="265"/>
      <c r="PUH63" s="265"/>
      <c r="PUI63" s="265"/>
      <c r="PUJ63" s="265"/>
      <c r="PUK63" s="265"/>
      <c r="PUL63" s="265"/>
      <c r="PUM63" s="265"/>
      <c r="PUN63" s="265"/>
      <c r="PUO63" s="265"/>
      <c r="PUP63" s="265"/>
      <c r="PUQ63" s="265"/>
      <c r="PUR63" s="265"/>
      <c r="PUS63" s="265"/>
      <c r="PUT63" s="265"/>
      <c r="PUU63" s="265"/>
      <c r="PUV63" s="265"/>
      <c r="PUW63" s="265"/>
      <c r="PUX63" s="265"/>
      <c r="PUY63" s="265"/>
      <c r="PUZ63" s="265"/>
      <c r="PVA63" s="265"/>
      <c r="PVB63" s="265"/>
      <c r="PVC63" s="265"/>
      <c r="PVD63" s="265"/>
      <c r="PVE63" s="265"/>
      <c r="PVF63" s="265"/>
      <c r="PVG63" s="265"/>
      <c r="PVH63" s="265"/>
      <c r="PVI63" s="265"/>
      <c r="PVJ63" s="265"/>
      <c r="PVK63" s="265"/>
      <c r="PVL63" s="265"/>
      <c r="PVM63" s="265"/>
      <c r="PVN63" s="265"/>
      <c r="PVO63" s="265"/>
      <c r="PVP63" s="265"/>
      <c r="PVQ63" s="265"/>
      <c r="PVR63" s="265"/>
      <c r="PVS63" s="265"/>
      <c r="PVT63" s="265"/>
      <c r="PVU63" s="265"/>
      <c r="PVV63" s="265"/>
      <c r="PVW63" s="265"/>
      <c r="PVX63" s="265"/>
      <c r="PVY63" s="265"/>
      <c r="PVZ63" s="265"/>
      <c r="PWA63" s="265"/>
      <c r="PWB63" s="265"/>
      <c r="PWC63" s="265"/>
      <c r="PWD63" s="265"/>
      <c r="PWE63" s="265"/>
      <c r="PWF63" s="265"/>
      <c r="PWG63" s="265"/>
      <c r="PWH63" s="265"/>
      <c r="PWI63" s="265"/>
      <c r="PWJ63" s="265"/>
      <c r="PWK63" s="265"/>
      <c r="PWL63" s="265"/>
      <c r="PWM63" s="265"/>
      <c r="PWN63" s="265"/>
      <c r="PWO63" s="265"/>
      <c r="PWP63" s="265"/>
      <c r="PWQ63" s="265"/>
      <c r="PWR63" s="265"/>
      <c r="PWS63" s="265"/>
      <c r="PWT63" s="265"/>
      <c r="PWU63" s="265"/>
      <c r="PWV63" s="265"/>
      <c r="PWW63" s="265"/>
      <c r="PWX63" s="265"/>
      <c r="PWY63" s="265"/>
      <c r="PWZ63" s="265"/>
      <c r="PXA63" s="265"/>
      <c r="PXB63" s="265"/>
      <c r="PXC63" s="265"/>
      <c r="PXD63" s="265"/>
      <c r="PXE63" s="265"/>
      <c r="PXF63" s="265"/>
      <c r="PXG63" s="265"/>
      <c r="PXH63" s="265"/>
      <c r="PXI63" s="265"/>
      <c r="PXJ63" s="265"/>
      <c r="PXK63" s="265"/>
      <c r="PXL63" s="265"/>
      <c r="PXM63" s="265"/>
      <c r="PXN63" s="265"/>
      <c r="PXO63" s="265"/>
      <c r="PXP63" s="265"/>
      <c r="PXQ63" s="265"/>
      <c r="PXR63" s="265"/>
      <c r="PXS63" s="265"/>
      <c r="PXT63" s="265"/>
      <c r="PXU63" s="265"/>
      <c r="PXV63" s="265"/>
      <c r="PXW63" s="265"/>
      <c r="PXX63" s="265"/>
      <c r="PXY63" s="265"/>
      <c r="PXZ63" s="265"/>
      <c r="PYA63" s="265"/>
      <c r="PYB63" s="265"/>
      <c r="PYC63" s="265"/>
      <c r="PYD63" s="265"/>
      <c r="PYE63" s="265"/>
      <c r="PYF63" s="265"/>
      <c r="PYG63" s="265"/>
      <c r="PYH63" s="265"/>
      <c r="PYI63" s="265"/>
      <c r="PYJ63" s="265"/>
      <c r="PYK63" s="265"/>
      <c r="PYL63" s="265"/>
      <c r="PYM63" s="265"/>
      <c r="PYN63" s="265"/>
      <c r="PYO63" s="265"/>
      <c r="PYP63" s="265"/>
      <c r="PYQ63" s="265"/>
      <c r="PYR63" s="265"/>
      <c r="PYS63" s="265"/>
      <c r="PYT63" s="265"/>
      <c r="PYU63" s="265"/>
      <c r="PYV63" s="265"/>
      <c r="PYW63" s="265"/>
      <c r="PYX63" s="265"/>
      <c r="PYY63" s="265"/>
      <c r="PYZ63" s="265"/>
      <c r="PZA63" s="265"/>
      <c r="PZB63" s="265"/>
      <c r="PZC63" s="265"/>
      <c r="PZD63" s="265"/>
      <c r="PZE63" s="265"/>
      <c r="PZF63" s="265"/>
      <c r="PZG63" s="265"/>
      <c r="PZH63" s="265"/>
      <c r="PZI63" s="265"/>
      <c r="PZJ63" s="265"/>
      <c r="PZK63" s="265"/>
      <c r="PZL63" s="265"/>
      <c r="PZM63" s="265"/>
      <c r="PZN63" s="265"/>
      <c r="PZO63" s="265"/>
      <c r="PZP63" s="265"/>
      <c r="PZQ63" s="265"/>
      <c r="PZR63" s="265"/>
      <c r="PZS63" s="265"/>
      <c r="PZT63" s="265"/>
      <c r="PZU63" s="265"/>
      <c r="PZV63" s="265"/>
      <c r="PZW63" s="265"/>
      <c r="PZX63" s="265"/>
      <c r="PZY63" s="265"/>
      <c r="PZZ63" s="265"/>
      <c r="QAA63" s="265"/>
      <c r="QAB63" s="265"/>
      <c r="QAC63" s="265"/>
      <c r="QAD63" s="265"/>
      <c r="QAE63" s="265"/>
      <c r="QAF63" s="265"/>
      <c r="QAG63" s="265"/>
      <c r="QAH63" s="265"/>
      <c r="QAI63" s="265"/>
      <c r="QAJ63" s="265"/>
      <c r="QAK63" s="265"/>
      <c r="QAL63" s="265"/>
      <c r="QAM63" s="265"/>
      <c r="QAN63" s="265"/>
      <c r="QAO63" s="265"/>
      <c r="QAP63" s="265"/>
      <c r="QAQ63" s="265"/>
      <c r="QAR63" s="265"/>
      <c r="QAS63" s="265"/>
      <c r="QAT63" s="265"/>
      <c r="QAU63" s="265"/>
      <c r="QAV63" s="265"/>
      <c r="QAW63" s="265"/>
      <c r="QAX63" s="265"/>
      <c r="QAY63" s="265"/>
      <c r="QAZ63" s="265"/>
      <c r="QBA63" s="265"/>
      <c r="QBB63" s="265"/>
      <c r="QBC63" s="265"/>
      <c r="QBD63" s="265"/>
      <c r="QBE63" s="265"/>
      <c r="QBF63" s="265"/>
      <c r="QBG63" s="265"/>
      <c r="QBH63" s="265"/>
      <c r="QBI63" s="265"/>
      <c r="QBJ63" s="265"/>
      <c r="QBK63" s="265"/>
      <c r="QBL63" s="265"/>
      <c r="QBM63" s="265"/>
      <c r="QBN63" s="265"/>
      <c r="QBO63" s="265"/>
      <c r="QBP63" s="265"/>
      <c r="QBQ63" s="265"/>
      <c r="QBR63" s="265"/>
      <c r="QBS63" s="265"/>
      <c r="QBT63" s="265"/>
      <c r="QBU63" s="265"/>
      <c r="QBV63" s="265"/>
      <c r="QBW63" s="265"/>
      <c r="QBX63" s="265"/>
      <c r="QBY63" s="265"/>
      <c r="QBZ63" s="265"/>
      <c r="QCA63" s="265"/>
      <c r="QCB63" s="265"/>
      <c r="QCC63" s="265"/>
      <c r="QCD63" s="265"/>
      <c r="QCE63" s="265"/>
      <c r="QCF63" s="265"/>
      <c r="QCG63" s="265"/>
      <c r="QCH63" s="265"/>
      <c r="QCI63" s="265"/>
      <c r="QCJ63" s="265"/>
      <c r="QCK63" s="265"/>
      <c r="QCL63" s="265"/>
      <c r="QCM63" s="265"/>
      <c r="QCN63" s="265"/>
      <c r="QCO63" s="265"/>
      <c r="QCP63" s="265"/>
      <c r="QCQ63" s="265"/>
      <c r="QCR63" s="265"/>
      <c r="QCS63" s="265"/>
      <c r="QCT63" s="265"/>
      <c r="QCU63" s="265"/>
      <c r="QCV63" s="265"/>
      <c r="QCW63" s="265"/>
      <c r="QCX63" s="265"/>
      <c r="QCY63" s="265"/>
      <c r="QCZ63" s="265"/>
      <c r="QDA63" s="265"/>
      <c r="QDB63" s="265"/>
      <c r="QDC63" s="265"/>
      <c r="QDD63" s="265"/>
      <c r="QDE63" s="265"/>
      <c r="QDF63" s="265"/>
      <c r="QDG63" s="265"/>
      <c r="QDH63" s="265"/>
      <c r="QDI63" s="265"/>
      <c r="QDJ63" s="265"/>
      <c r="QDK63" s="265"/>
      <c r="QDL63" s="265"/>
      <c r="QDM63" s="265"/>
      <c r="QDN63" s="265"/>
      <c r="QDO63" s="265"/>
      <c r="QDP63" s="265"/>
      <c r="QDQ63" s="265"/>
      <c r="QDR63" s="265"/>
      <c r="QDS63" s="265"/>
      <c r="QDT63" s="265"/>
      <c r="QDU63" s="265"/>
      <c r="QDV63" s="265"/>
      <c r="QDW63" s="265"/>
      <c r="QDX63" s="265"/>
      <c r="QDY63" s="265"/>
      <c r="QDZ63" s="265"/>
      <c r="QEA63" s="265"/>
      <c r="QEB63" s="265"/>
      <c r="QEC63" s="265"/>
      <c r="QED63" s="265"/>
      <c r="QEE63" s="265"/>
      <c r="QEF63" s="265"/>
      <c r="QEG63" s="265"/>
      <c r="QEH63" s="265"/>
      <c r="QEI63" s="265"/>
      <c r="QEJ63" s="265"/>
      <c r="QEK63" s="265"/>
      <c r="QEL63" s="265"/>
      <c r="QEM63" s="265"/>
      <c r="QEN63" s="265"/>
      <c r="QEO63" s="265"/>
      <c r="QEP63" s="265"/>
      <c r="QEQ63" s="265"/>
      <c r="QER63" s="265"/>
      <c r="QES63" s="265"/>
      <c r="QET63" s="265"/>
      <c r="QEU63" s="265"/>
      <c r="QEV63" s="265"/>
      <c r="QEW63" s="265"/>
      <c r="QEX63" s="265"/>
      <c r="QEY63" s="265"/>
      <c r="QEZ63" s="265"/>
      <c r="QFA63" s="265"/>
      <c r="QFB63" s="265"/>
      <c r="QFC63" s="265"/>
      <c r="QFD63" s="265"/>
      <c r="QFE63" s="265"/>
      <c r="QFF63" s="265"/>
      <c r="QFG63" s="265"/>
      <c r="QFH63" s="265"/>
      <c r="QFI63" s="265"/>
      <c r="QFJ63" s="265"/>
      <c r="QFK63" s="265"/>
      <c r="QFL63" s="265"/>
      <c r="QFM63" s="265"/>
      <c r="QFN63" s="265"/>
      <c r="QFO63" s="265"/>
      <c r="QFP63" s="265"/>
      <c r="QFQ63" s="265"/>
      <c r="QFR63" s="265"/>
      <c r="QFS63" s="265"/>
      <c r="QFT63" s="265"/>
      <c r="QFU63" s="265"/>
      <c r="QFV63" s="265"/>
      <c r="QFW63" s="265"/>
      <c r="QFX63" s="265"/>
      <c r="QFY63" s="265"/>
      <c r="QFZ63" s="265"/>
      <c r="QGA63" s="265"/>
      <c r="QGB63" s="265"/>
      <c r="QGC63" s="265"/>
      <c r="QGD63" s="265"/>
      <c r="QGE63" s="265"/>
      <c r="QGF63" s="265"/>
      <c r="QGG63" s="265"/>
      <c r="QGH63" s="265"/>
      <c r="QGI63" s="265"/>
      <c r="QGJ63" s="265"/>
      <c r="QGK63" s="265"/>
      <c r="QGL63" s="265"/>
      <c r="QGM63" s="265"/>
      <c r="QGN63" s="265"/>
      <c r="QGO63" s="265"/>
      <c r="QGP63" s="265"/>
      <c r="QGQ63" s="265"/>
      <c r="QGR63" s="265"/>
      <c r="QGS63" s="265"/>
      <c r="QGT63" s="265"/>
      <c r="QGU63" s="265"/>
      <c r="QGV63" s="265"/>
      <c r="QGW63" s="265"/>
      <c r="QGX63" s="265"/>
      <c r="QGY63" s="265"/>
      <c r="QGZ63" s="265"/>
      <c r="QHA63" s="265"/>
      <c r="QHB63" s="265"/>
      <c r="QHC63" s="265"/>
      <c r="QHD63" s="265"/>
      <c r="QHE63" s="265"/>
      <c r="QHF63" s="265"/>
      <c r="QHG63" s="265"/>
      <c r="QHH63" s="265"/>
      <c r="QHI63" s="265"/>
      <c r="QHJ63" s="265"/>
      <c r="QHK63" s="265"/>
      <c r="QHL63" s="265"/>
      <c r="QHM63" s="265"/>
      <c r="QHN63" s="265"/>
      <c r="QHO63" s="265"/>
      <c r="QHP63" s="265"/>
      <c r="QHQ63" s="265"/>
      <c r="QHR63" s="265"/>
      <c r="QHS63" s="265"/>
      <c r="QHT63" s="265"/>
      <c r="QHU63" s="265"/>
      <c r="QHV63" s="265"/>
      <c r="QHW63" s="265"/>
      <c r="QHX63" s="265"/>
      <c r="QHY63" s="265"/>
      <c r="QHZ63" s="265"/>
      <c r="QIA63" s="265"/>
      <c r="QIB63" s="265"/>
      <c r="QIC63" s="265"/>
      <c r="QID63" s="265"/>
      <c r="QIE63" s="265"/>
      <c r="QIF63" s="265"/>
      <c r="QIG63" s="265"/>
      <c r="QIH63" s="265"/>
      <c r="QII63" s="265"/>
      <c r="QIJ63" s="265"/>
      <c r="QIK63" s="265"/>
      <c r="QIL63" s="265"/>
      <c r="QIM63" s="265"/>
      <c r="QIN63" s="265"/>
      <c r="QIO63" s="265"/>
      <c r="QIP63" s="265"/>
      <c r="QIQ63" s="265"/>
      <c r="QIR63" s="265"/>
      <c r="QIS63" s="265"/>
      <c r="QIT63" s="265"/>
      <c r="QIU63" s="265"/>
      <c r="QIV63" s="265"/>
      <c r="QIW63" s="265"/>
      <c r="QIX63" s="265"/>
      <c r="QIY63" s="265"/>
      <c r="QIZ63" s="265"/>
      <c r="QJA63" s="265"/>
      <c r="QJB63" s="265"/>
      <c r="QJC63" s="265"/>
      <c r="QJD63" s="265"/>
      <c r="QJE63" s="265"/>
      <c r="QJF63" s="265"/>
      <c r="QJG63" s="265"/>
      <c r="QJH63" s="265"/>
      <c r="QJI63" s="265"/>
      <c r="QJJ63" s="265"/>
      <c r="QJK63" s="265"/>
      <c r="QJL63" s="265"/>
      <c r="QJM63" s="265"/>
      <c r="QJN63" s="265"/>
      <c r="QJO63" s="265"/>
      <c r="QJP63" s="265"/>
      <c r="QJQ63" s="265"/>
      <c r="QJR63" s="265"/>
      <c r="QJS63" s="265"/>
      <c r="QJT63" s="265"/>
      <c r="QJU63" s="265"/>
      <c r="QJV63" s="265"/>
      <c r="QJW63" s="265"/>
      <c r="QJX63" s="265"/>
      <c r="QJY63" s="265"/>
      <c r="QJZ63" s="265"/>
      <c r="QKA63" s="265"/>
      <c r="QKB63" s="265"/>
      <c r="QKC63" s="265"/>
      <c r="QKD63" s="265"/>
      <c r="QKE63" s="265"/>
      <c r="QKF63" s="265"/>
      <c r="QKG63" s="265"/>
      <c r="QKH63" s="265"/>
      <c r="QKI63" s="265"/>
      <c r="QKJ63" s="265"/>
      <c r="QKK63" s="265"/>
      <c r="QKL63" s="265"/>
      <c r="QKM63" s="265"/>
      <c r="QKN63" s="265"/>
      <c r="QKO63" s="265"/>
      <c r="QKP63" s="265"/>
      <c r="QKQ63" s="265"/>
      <c r="QKR63" s="265"/>
      <c r="QKS63" s="265"/>
      <c r="QKT63" s="265"/>
      <c r="QKU63" s="265"/>
      <c r="QKV63" s="265"/>
      <c r="QKW63" s="265"/>
      <c r="QKX63" s="265"/>
      <c r="QKY63" s="265"/>
      <c r="QKZ63" s="265"/>
      <c r="QLA63" s="265"/>
      <c r="QLB63" s="265"/>
      <c r="QLC63" s="265"/>
      <c r="QLD63" s="265"/>
      <c r="QLE63" s="265"/>
      <c r="QLF63" s="265"/>
      <c r="QLG63" s="265"/>
      <c r="QLH63" s="265"/>
      <c r="QLI63" s="265"/>
      <c r="QLJ63" s="265"/>
      <c r="QLK63" s="265"/>
      <c r="QLL63" s="265"/>
      <c r="QLM63" s="265"/>
      <c r="QLN63" s="265"/>
      <c r="QLO63" s="265"/>
      <c r="QLP63" s="265"/>
      <c r="QLQ63" s="265"/>
      <c r="QLR63" s="265"/>
      <c r="QLS63" s="265"/>
      <c r="QLT63" s="265"/>
      <c r="QLU63" s="265"/>
      <c r="QLV63" s="265"/>
      <c r="QLW63" s="265"/>
      <c r="QLX63" s="265"/>
      <c r="QLY63" s="265"/>
      <c r="QLZ63" s="265"/>
      <c r="QMA63" s="265"/>
      <c r="QMB63" s="265"/>
      <c r="QMC63" s="265"/>
      <c r="QMD63" s="265"/>
      <c r="QME63" s="265"/>
      <c r="QMF63" s="265"/>
      <c r="QMG63" s="265"/>
      <c r="QMH63" s="265"/>
      <c r="QMI63" s="265"/>
      <c r="QMJ63" s="265"/>
      <c r="QMK63" s="265"/>
      <c r="QML63" s="265"/>
      <c r="QMM63" s="265"/>
      <c r="QMN63" s="265"/>
      <c r="QMO63" s="265"/>
      <c r="QMP63" s="265"/>
      <c r="QMQ63" s="265"/>
      <c r="QMR63" s="265"/>
      <c r="QMS63" s="265"/>
      <c r="QMT63" s="265"/>
      <c r="QMU63" s="265"/>
      <c r="QMV63" s="265"/>
      <c r="QMW63" s="265"/>
      <c r="QMX63" s="265"/>
      <c r="QMY63" s="265"/>
      <c r="QMZ63" s="265"/>
      <c r="QNA63" s="265"/>
      <c r="QNB63" s="265"/>
      <c r="QNC63" s="265"/>
      <c r="QND63" s="265"/>
      <c r="QNE63" s="265"/>
      <c r="QNF63" s="265"/>
      <c r="QNG63" s="265"/>
      <c r="QNH63" s="265"/>
      <c r="QNI63" s="265"/>
      <c r="QNJ63" s="265"/>
      <c r="QNK63" s="265"/>
      <c r="QNL63" s="265"/>
      <c r="QNM63" s="265"/>
      <c r="QNN63" s="265"/>
      <c r="QNO63" s="265"/>
      <c r="QNP63" s="265"/>
      <c r="QNQ63" s="265"/>
      <c r="QNR63" s="265"/>
      <c r="QNS63" s="265"/>
      <c r="QNT63" s="265"/>
      <c r="QNU63" s="265"/>
      <c r="QNV63" s="265"/>
      <c r="QNW63" s="265"/>
      <c r="QNX63" s="265"/>
      <c r="QNY63" s="265"/>
      <c r="QNZ63" s="265"/>
      <c r="QOA63" s="265"/>
      <c r="QOB63" s="265"/>
      <c r="QOC63" s="265"/>
      <c r="QOD63" s="265"/>
      <c r="QOE63" s="265"/>
      <c r="QOF63" s="265"/>
      <c r="QOG63" s="265"/>
      <c r="QOH63" s="265"/>
      <c r="QOI63" s="265"/>
      <c r="QOJ63" s="265"/>
      <c r="QOK63" s="265"/>
      <c r="QOL63" s="265"/>
      <c r="QOM63" s="265"/>
      <c r="QON63" s="265"/>
      <c r="QOO63" s="265"/>
      <c r="QOP63" s="265"/>
      <c r="QOQ63" s="265"/>
      <c r="QOR63" s="265"/>
      <c r="QOS63" s="265"/>
      <c r="QOT63" s="265"/>
      <c r="QOU63" s="265"/>
      <c r="QOV63" s="265"/>
      <c r="QOW63" s="265"/>
      <c r="QOX63" s="265"/>
      <c r="QOY63" s="265"/>
      <c r="QOZ63" s="265"/>
      <c r="QPA63" s="265"/>
      <c r="QPB63" s="265"/>
      <c r="QPC63" s="265"/>
      <c r="QPD63" s="265"/>
      <c r="QPE63" s="265"/>
      <c r="QPF63" s="265"/>
      <c r="QPG63" s="265"/>
      <c r="QPH63" s="265"/>
      <c r="QPI63" s="265"/>
      <c r="QPJ63" s="265"/>
      <c r="QPK63" s="265"/>
      <c r="QPL63" s="265"/>
      <c r="QPM63" s="265"/>
      <c r="QPN63" s="265"/>
      <c r="QPO63" s="265"/>
      <c r="QPP63" s="265"/>
      <c r="QPQ63" s="265"/>
      <c r="QPR63" s="265"/>
      <c r="QPS63" s="265"/>
      <c r="QPT63" s="265"/>
      <c r="QPU63" s="265"/>
      <c r="QPV63" s="265"/>
      <c r="QPW63" s="265"/>
      <c r="QPX63" s="265"/>
      <c r="QPY63" s="265"/>
      <c r="QPZ63" s="265"/>
      <c r="QQA63" s="265"/>
      <c r="QQB63" s="265"/>
      <c r="QQC63" s="265"/>
      <c r="QQD63" s="265"/>
      <c r="QQE63" s="265"/>
      <c r="QQF63" s="265"/>
      <c r="QQG63" s="265"/>
      <c r="QQH63" s="265"/>
      <c r="QQI63" s="265"/>
      <c r="QQJ63" s="265"/>
      <c r="QQK63" s="265"/>
      <c r="QQL63" s="265"/>
      <c r="QQM63" s="265"/>
      <c r="QQN63" s="265"/>
      <c r="QQO63" s="265"/>
      <c r="QQP63" s="265"/>
      <c r="QQQ63" s="265"/>
      <c r="QQR63" s="265"/>
      <c r="QQS63" s="265"/>
      <c r="QQT63" s="265"/>
      <c r="QQU63" s="265"/>
      <c r="QQV63" s="265"/>
      <c r="QQW63" s="265"/>
      <c r="QQX63" s="265"/>
      <c r="QQY63" s="265"/>
      <c r="QQZ63" s="265"/>
      <c r="QRA63" s="265"/>
      <c r="QRB63" s="265"/>
      <c r="QRC63" s="265"/>
      <c r="QRD63" s="265"/>
      <c r="QRE63" s="265"/>
      <c r="QRF63" s="265"/>
      <c r="QRG63" s="265"/>
      <c r="QRH63" s="265"/>
      <c r="QRI63" s="265"/>
      <c r="QRJ63" s="265"/>
      <c r="QRK63" s="265"/>
      <c r="QRL63" s="265"/>
      <c r="QRM63" s="265"/>
      <c r="QRN63" s="265"/>
      <c r="QRO63" s="265"/>
      <c r="QRP63" s="265"/>
      <c r="QRQ63" s="265"/>
      <c r="QRR63" s="265"/>
      <c r="QRS63" s="265"/>
      <c r="QRT63" s="265"/>
      <c r="QRU63" s="265"/>
      <c r="QRV63" s="265"/>
      <c r="QRW63" s="265"/>
      <c r="QRX63" s="265"/>
      <c r="QRY63" s="265"/>
      <c r="QRZ63" s="265"/>
      <c r="QSA63" s="265"/>
      <c r="QSB63" s="265"/>
      <c r="QSC63" s="265"/>
      <c r="QSD63" s="265"/>
      <c r="QSE63" s="265"/>
      <c r="QSF63" s="265"/>
      <c r="QSG63" s="265"/>
      <c r="QSH63" s="265"/>
      <c r="QSI63" s="265"/>
      <c r="QSJ63" s="265"/>
      <c r="QSK63" s="265"/>
      <c r="QSL63" s="265"/>
      <c r="QSM63" s="265"/>
      <c r="QSN63" s="265"/>
      <c r="QSO63" s="265"/>
      <c r="QSP63" s="265"/>
      <c r="QSQ63" s="265"/>
      <c r="QSR63" s="265"/>
      <c r="QSS63" s="265"/>
      <c r="QST63" s="265"/>
      <c r="QSU63" s="265"/>
      <c r="QSV63" s="265"/>
      <c r="QSW63" s="265"/>
      <c r="QSX63" s="265"/>
      <c r="QSY63" s="265"/>
      <c r="QSZ63" s="265"/>
      <c r="QTA63" s="265"/>
      <c r="QTB63" s="265"/>
      <c r="QTC63" s="265"/>
      <c r="QTD63" s="265"/>
      <c r="QTE63" s="265"/>
      <c r="QTF63" s="265"/>
      <c r="QTG63" s="265"/>
      <c r="QTH63" s="265"/>
      <c r="QTI63" s="265"/>
      <c r="QTJ63" s="265"/>
      <c r="QTK63" s="265"/>
      <c r="QTL63" s="265"/>
      <c r="QTM63" s="265"/>
      <c r="QTN63" s="265"/>
      <c r="QTO63" s="265"/>
      <c r="QTP63" s="265"/>
      <c r="QTQ63" s="265"/>
      <c r="QTR63" s="265"/>
      <c r="QTS63" s="265"/>
      <c r="QTT63" s="265"/>
      <c r="QTU63" s="265"/>
      <c r="QTV63" s="265"/>
      <c r="QTW63" s="265"/>
      <c r="QTX63" s="265"/>
      <c r="QTY63" s="265"/>
      <c r="QTZ63" s="265"/>
      <c r="QUA63" s="265"/>
      <c r="QUB63" s="265"/>
      <c r="QUC63" s="265"/>
      <c r="QUD63" s="265"/>
      <c r="QUE63" s="265"/>
      <c r="QUF63" s="265"/>
      <c r="QUG63" s="265"/>
      <c r="QUH63" s="265"/>
      <c r="QUI63" s="265"/>
      <c r="QUJ63" s="265"/>
      <c r="QUK63" s="265"/>
      <c r="QUL63" s="265"/>
      <c r="QUM63" s="265"/>
      <c r="QUN63" s="265"/>
      <c r="QUO63" s="265"/>
      <c r="QUP63" s="265"/>
      <c r="QUQ63" s="265"/>
      <c r="QUR63" s="265"/>
      <c r="QUS63" s="265"/>
      <c r="QUT63" s="265"/>
      <c r="QUU63" s="265"/>
      <c r="QUV63" s="265"/>
      <c r="QUW63" s="265"/>
      <c r="QUX63" s="265"/>
      <c r="QUY63" s="265"/>
      <c r="QUZ63" s="265"/>
      <c r="QVA63" s="265"/>
      <c r="QVB63" s="265"/>
      <c r="QVC63" s="265"/>
      <c r="QVD63" s="265"/>
      <c r="QVE63" s="265"/>
      <c r="QVF63" s="265"/>
      <c r="QVG63" s="265"/>
      <c r="QVH63" s="265"/>
      <c r="QVI63" s="265"/>
      <c r="QVJ63" s="265"/>
      <c r="QVK63" s="265"/>
      <c r="QVL63" s="265"/>
      <c r="QVM63" s="265"/>
      <c r="QVN63" s="265"/>
      <c r="QVO63" s="265"/>
      <c r="QVP63" s="265"/>
      <c r="QVQ63" s="265"/>
      <c r="QVR63" s="265"/>
      <c r="QVS63" s="265"/>
      <c r="QVT63" s="265"/>
      <c r="QVU63" s="265"/>
      <c r="QVV63" s="265"/>
      <c r="QVW63" s="265"/>
      <c r="QVX63" s="265"/>
      <c r="QVY63" s="265"/>
      <c r="QVZ63" s="265"/>
      <c r="QWA63" s="265"/>
      <c r="QWB63" s="265"/>
      <c r="QWC63" s="265"/>
      <c r="QWD63" s="265"/>
      <c r="QWE63" s="265"/>
      <c r="QWF63" s="265"/>
      <c r="QWG63" s="265"/>
      <c r="QWH63" s="265"/>
      <c r="QWI63" s="265"/>
      <c r="QWJ63" s="265"/>
      <c r="QWK63" s="265"/>
      <c r="QWL63" s="265"/>
      <c r="QWM63" s="265"/>
      <c r="QWN63" s="265"/>
      <c r="QWO63" s="265"/>
      <c r="QWP63" s="265"/>
      <c r="QWQ63" s="265"/>
      <c r="QWR63" s="265"/>
      <c r="QWS63" s="265"/>
      <c r="QWT63" s="265"/>
      <c r="QWU63" s="265"/>
      <c r="QWV63" s="265"/>
      <c r="QWW63" s="265"/>
      <c r="QWX63" s="265"/>
      <c r="QWY63" s="265"/>
      <c r="QWZ63" s="265"/>
      <c r="QXA63" s="265"/>
      <c r="QXB63" s="265"/>
      <c r="QXC63" s="265"/>
      <c r="QXD63" s="265"/>
      <c r="QXE63" s="265"/>
      <c r="QXF63" s="265"/>
      <c r="QXG63" s="265"/>
      <c r="QXH63" s="265"/>
      <c r="QXI63" s="265"/>
      <c r="QXJ63" s="265"/>
      <c r="QXK63" s="265"/>
      <c r="QXL63" s="265"/>
      <c r="QXM63" s="265"/>
      <c r="QXN63" s="265"/>
      <c r="QXO63" s="265"/>
      <c r="QXP63" s="265"/>
      <c r="QXQ63" s="265"/>
      <c r="QXR63" s="265"/>
      <c r="QXS63" s="265"/>
      <c r="QXT63" s="265"/>
      <c r="QXU63" s="265"/>
      <c r="QXV63" s="265"/>
      <c r="QXW63" s="265"/>
      <c r="QXX63" s="265"/>
      <c r="QXY63" s="265"/>
      <c r="QXZ63" s="265"/>
      <c r="QYA63" s="265"/>
      <c r="QYB63" s="265"/>
      <c r="QYC63" s="265"/>
      <c r="QYD63" s="265"/>
      <c r="QYE63" s="265"/>
      <c r="QYF63" s="265"/>
      <c r="QYG63" s="265"/>
      <c r="QYH63" s="265"/>
      <c r="QYI63" s="265"/>
      <c r="QYJ63" s="265"/>
      <c r="QYK63" s="265"/>
      <c r="QYL63" s="265"/>
      <c r="QYM63" s="265"/>
      <c r="QYN63" s="265"/>
      <c r="QYO63" s="265"/>
      <c r="QYP63" s="265"/>
      <c r="QYQ63" s="265"/>
      <c r="QYR63" s="265"/>
      <c r="QYS63" s="265"/>
      <c r="QYT63" s="265"/>
      <c r="QYU63" s="265"/>
      <c r="QYV63" s="265"/>
      <c r="QYW63" s="265"/>
      <c r="QYX63" s="265"/>
      <c r="QYY63" s="265"/>
      <c r="QYZ63" s="265"/>
      <c r="QZA63" s="265"/>
      <c r="QZB63" s="265"/>
      <c r="QZC63" s="265"/>
      <c r="QZD63" s="265"/>
      <c r="QZE63" s="265"/>
      <c r="QZF63" s="265"/>
      <c r="QZG63" s="265"/>
      <c r="QZH63" s="265"/>
      <c r="QZI63" s="265"/>
      <c r="QZJ63" s="265"/>
      <c r="QZK63" s="265"/>
      <c r="QZL63" s="265"/>
      <c r="QZM63" s="265"/>
      <c r="QZN63" s="265"/>
      <c r="QZO63" s="265"/>
      <c r="QZP63" s="265"/>
      <c r="QZQ63" s="265"/>
      <c r="QZR63" s="265"/>
      <c r="QZS63" s="265"/>
      <c r="QZT63" s="265"/>
      <c r="QZU63" s="265"/>
      <c r="QZV63" s="265"/>
      <c r="QZW63" s="265"/>
      <c r="QZX63" s="265"/>
      <c r="QZY63" s="265"/>
      <c r="QZZ63" s="265"/>
      <c r="RAA63" s="265"/>
      <c r="RAB63" s="265"/>
      <c r="RAC63" s="265"/>
      <c r="RAD63" s="265"/>
      <c r="RAE63" s="265"/>
      <c r="RAF63" s="265"/>
      <c r="RAG63" s="265"/>
      <c r="RAH63" s="265"/>
      <c r="RAI63" s="265"/>
      <c r="RAJ63" s="265"/>
      <c r="RAK63" s="265"/>
      <c r="RAL63" s="265"/>
      <c r="RAM63" s="265"/>
      <c r="RAN63" s="265"/>
      <c r="RAO63" s="265"/>
      <c r="RAP63" s="265"/>
      <c r="RAQ63" s="265"/>
      <c r="RAR63" s="265"/>
      <c r="RAS63" s="265"/>
      <c r="RAT63" s="265"/>
      <c r="RAU63" s="265"/>
      <c r="RAV63" s="265"/>
      <c r="RAW63" s="265"/>
      <c r="RAX63" s="265"/>
      <c r="RAY63" s="265"/>
      <c r="RAZ63" s="265"/>
      <c r="RBA63" s="265"/>
      <c r="RBB63" s="265"/>
      <c r="RBC63" s="265"/>
      <c r="RBD63" s="265"/>
      <c r="RBE63" s="265"/>
      <c r="RBF63" s="265"/>
      <c r="RBG63" s="265"/>
      <c r="RBH63" s="265"/>
      <c r="RBI63" s="265"/>
      <c r="RBJ63" s="265"/>
      <c r="RBK63" s="265"/>
      <c r="RBL63" s="265"/>
      <c r="RBM63" s="265"/>
      <c r="RBN63" s="265"/>
      <c r="RBO63" s="265"/>
      <c r="RBP63" s="265"/>
      <c r="RBQ63" s="265"/>
      <c r="RBR63" s="265"/>
      <c r="RBS63" s="265"/>
      <c r="RBT63" s="265"/>
      <c r="RBU63" s="265"/>
      <c r="RBV63" s="265"/>
      <c r="RBW63" s="265"/>
      <c r="RBX63" s="265"/>
      <c r="RBY63" s="265"/>
      <c r="RBZ63" s="265"/>
      <c r="RCA63" s="265"/>
      <c r="RCB63" s="265"/>
      <c r="RCC63" s="265"/>
      <c r="RCD63" s="265"/>
      <c r="RCE63" s="265"/>
      <c r="RCF63" s="265"/>
      <c r="RCG63" s="265"/>
      <c r="RCH63" s="265"/>
      <c r="RCI63" s="265"/>
      <c r="RCJ63" s="265"/>
      <c r="RCK63" s="265"/>
      <c r="RCL63" s="265"/>
      <c r="RCM63" s="265"/>
      <c r="RCN63" s="265"/>
      <c r="RCO63" s="265"/>
      <c r="RCP63" s="265"/>
      <c r="RCQ63" s="265"/>
      <c r="RCR63" s="265"/>
      <c r="RCS63" s="265"/>
      <c r="RCT63" s="265"/>
      <c r="RCU63" s="265"/>
      <c r="RCV63" s="265"/>
      <c r="RCW63" s="265"/>
      <c r="RCX63" s="265"/>
      <c r="RCY63" s="265"/>
      <c r="RCZ63" s="265"/>
      <c r="RDA63" s="265"/>
      <c r="RDB63" s="265"/>
      <c r="RDC63" s="265"/>
      <c r="RDD63" s="265"/>
      <c r="RDE63" s="265"/>
      <c r="RDF63" s="265"/>
      <c r="RDG63" s="265"/>
      <c r="RDH63" s="265"/>
      <c r="RDI63" s="265"/>
      <c r="RDJ63" s="265"/>
      <c r="RDK63" s="265"/>
      <c r="RDL63" s="265"/>
      <c r="RDM63" s="265"/>
      <c r="RDN63" s="265"/>
      <c r="RDO63" s="265"/>
      <c r="RDP63" s="265"/>
      <c r="RDQ63" s="265"/>
      <c r="RDR63" s="265"/>
      <c r="RDS63" s="265"/>
      <c r="RDT63" s="265"/>
      <c r="RDU63" s="265"/>
      <c r="RDV63" s="265"/>
      <c r="RDW63" s="265"/>
      <c r="RDX63" s="265"/>
      <c r="RDY63" s="265"/>
      <c r="RDZ63" s="265"/>
      <c r="REA63" s="265"/>
      <c r="REB63" s="265"/>
      <c r="REC63" s="265"/>
      <c r="RED63" s="265"/>
      <c r="REE63" s="265"/>
      <c r="REF63" s="265"/>
      <c r="REG63" s="265"/>
      <c r="REH63" s="265"/>
      <c r="REI63" s="265"/>
      <c r="REJ63" s="265"/>
      <c r="REK63" s="265"/>
      <c r="REL63" s="265"/>
      <c r="REM63" s="265"/>
      <c r="REN63" s="265"/>
      <c r="REO63" s="265"/>
      <c r="REP63" s="265"/>
      <c r="REQ63" s="265"/>
      <c r="RER63" s="265"/>
      <c r="RES63" s="265"/>
      <c r="RET63" s="265"/>
      <c r="REU63" s="265"/>
      <c r="REV63" s="265"/>
      <c r="REW63" s="265"/>
      <c r="REX63" s="265"/>
      <c r="REY63" s="265"/>
      <c r="REZ63" s="265"/>
      <c r="RFA63" s="265"/>
      <c r="RFB63" s="265"/>
      <c r="RFC63" s="265"/>
      <c r="RFD63" s="265"/>
      <c r="RFE63" s="265"/>
      <c r="RFF63" s="265"/>
      <c r="RFG63" s="265"/>
      <c r="RFH63" s="265"/>
      <c r="RFI63" s="265"/>
      <c r="RFJ63" s="265"/>
      <c r="RFK63" s="265"/>
      <c r="RFL63" s="265"/>
      <c r="RFM63" s="265"/>
      <c r="RFN63" s="265"/>
      <c r="RFO63" s="265"/>
      <c r="RFP63" s="265"/>
      <c r="RFQ63" s="265"/>
      <c r="RFR63" s="265"/>
      <c r="RFS63" s="265"/>
      <c r="RFT63" s="265"/>
      <c r="RFU63" s="265"/>
      <c r="RFV63" s="265"/>
      <c r="RFW63" s="265"/>
      <c r="RFX63" s="265"/>
      <c r="RFY63" s="265"/>
      <c r="RFZ63" s="265"/>
      <c r="RGA63" s="265"/>
      <c r="RGB63" s="265"/>
      <c r="RGC63" s="265"/>
      <c r="RGD63" s="265"/>
      <c r="RGE63" s="265"/>
      <c r="RGF63" s="265"/>
      <c r="RGG63" s="265"/>
      <c r="RGH63" s="265"/>
      <c r="RGI63" s="265"/>
      <c r="RGJ63" s="265"/>
      <c r="RGK63" s="265"/>
      <c r="RGL63" s="265"/>
      <c r="RGM63" s="265"/>
      <c r="RGN63" s="265"/>
      <c r="RGO63" s="265"/>
      <c r="RGP63" s="265"/>
      <c r="RGQ63" s="265"/>
      <c r="RGR63" s="265"/>
      <c r="RGS63" s="265"/>
      <c r="RGT63" s="265"/>
      <c r="RGU63" s="265"/>
      <c r="RGV63" s="265"/>
      <c r="RGW63" s="265"/>
      <c r="RGX63" s="265"/>
      <c r="RGY63" s="265"/>
      <c r="RGZ63" s="265"/>
      <c r="RHA63" s="265"/>
      <c r="RHB63" s="265"/>
      <c r="RHC63" s="265"/>
      <c r="RHD63" s="265"/>
      <c r="RHE63" s="265"/>
      <c r="RHF63" s="265"/>
      <c r="RHG63" s="265"/>
      <c r="RHH63" s="265"/>
      <c r="RHI63" s="265"/>
      <c r="RHJ63" s="265"/>
      <c r="RHK63" s="265"/>
      <c r="RHL63" s="265"/>
      <c r="RHM63" s="265"/>
      <c r="RHN63" s="265"/>
      <c r="RHO63" s="265"/>
      <c r="RHP63" s="265"/>
      <c r="RHQ63" s="265"/>
      <c r="RHR63" s="265"/>
      <c r="RHS63" s="265"/>
      <c r="RHT63" s="265"/>
      <c r="RHU63" s="265"/>
      <c r="RHV63" s="265"/>
      <c r="RHW63" s="265"/>
      <c r="RHX63" s="265"/>
      <c r="RHY63" s="265"/>
      <c r="RHZ63" s="265"/>
      <c r="RIA63" s="265"/>
      <c r="RIB63" s="265"/>
      <c r="RIC63" s="265"/>
      <c r="RID63" s="265"/>
      <c r="RIE63" s="265"/>
      <c r="RIF63" s="265"/>
      <c r="RIG63" s="265"/>
      <c r="RIH63" s="265"/>
      <c r="RII63" s="265"/>
      <c r="RIJ63" s="265"/>
      <c r="RIK63" s="265"/>
      <c r="RIL63" s="265"/>
      <c r="RIM63" s="265"/>
      <c r="RIN63" s="265"/>
      <c r="RIO63" s="265"/>
      <c r="RIP63" s="265"/>
      <c r="RIQ63" s="265"/>
      <c r="RIR63" s="265"/>
      <c r="RIS63" s="265"/>
      <c r="RIT63" s="265"/>
      <c r="RIU63" s="265"/>
      <c r="RIV63" s="265"/>
      <c r="RIW63" s="265"/>
      <c r="RIX63" s="265"/>
      <c r="RIY63" s="265"/>
      <c r="RIZ63" s="265"/>
      <c r="RJA63" s="265"/>
      <c r="RJB63" s="265"/>
      <c r="RJC63" s="265"/>
      <c r="RJD63" s="265"/>
      <c r="RJE63" s="265"/>
      <c r="RJF63" s="265"/>
      <c r="RJG63" s="265"/>
      <c r="RJH63" s="265"/>
      <c r="RJI63" s="265"/>
      <c r="RJJ63" s="265"/>
      <c r="RJK63" s="265"/>
      <c r="RJL63" s="265"/>
      <c r="RJM63" s="265"/>
      <c r="RJN63" s="265"/>
      <c r="RJO63" s="265"/>
      <c r="RJP63" s="265"/>
      <c r="RJQ63" s="265"/>
      <c r="RJR63" s="265"/>
      <c r="RJS63" s="265"/>
      <c r="RJT63" s="265"/>
      <c r="RJU63" s="265"/>
      <c r="RJV63" s="265"/>
      <c r="RJW63" s="265"/>
      <c r="RJX63" s="265"/>
      <c r="RJY63" s="265"/>
      <c r="RJZ63" s="265"/>
      <c r="RKA63" s="265"/>
      <c r="RKB63" s="265"/>
      <c r="RKC63" s="265"/>
      <c r="RKD63" s="265"/>
      <c r="RKE63" s="265"/>
      <c r="RKF63" s="265"/>
      <c r="RKG63" s="265"/>
      <c r="RKH63" s="265"/>
      <c r="RKI63" s="265"/>
      <c r="RKJ63" s="265"/>
      <c r="RKK63" s="265"/>
      <c r="RKL63" s="265"/>
      <c r="RKM63" s="265"/>
      <c r="RKN63" s="265"/>
      <c r="RKO63" s="265"/>
      <c r="RKP63" s="265"/>
      <c r="RKQ63" s="265"/>
      <c r="RKR63" s="265"/>
      <c r="RKS63" s="265"/>
      <c r="RKT63" s="265"/>
      <c r="RKU63" s="265"/>
      <c r="RKV63" s="265"/>
      <c r="RKW63" s="265"/>
      <c r="RKX63" s="265"/>
      <c r="RKY63" s="265"/>
      <c r="RKZ63" s="265"/>
      <c r="RLA63" s="265"/>
      <c r="RLB63" s="265"/>
      <c r="RLC63" s="265"/>
      <c r="RLD63" s="265"/>
      <c r="RLE63" s="265"/>
      <c r="RLF63" s="265"/>
      <c r="RLG63" s="265"/>
      <c r="RLH63" s="265"/>
      <c r="RLI63" s="265"/>
      <c r="RLJ63" s="265"/>
      <c r="RLK63" s="265"/>
      <c r="RLL63" s="265"/>
      <c r="RLM63" s="265"/>
      <c r="RLN63" s="265"/>
      <c r="RLO63" s="265"/>
      <c r="RLP63" s="265"/>
      <c r="RLQ63" s="265"/>
      <c r="RLR63" s="265"/>
      <c r="RLS63" s="265"/>
      <c r="RLT63" s="265"/>
      <c r="RLU63" s="265"/>
      <c r="RLV63" s="265"/>
      <c r="RLW63" s="265"/>
      <c r="RLX63" s="265"/>
      <c r="RLY63" s="265"/>
      <c r="RLZ63" s="265"/>
      <c r="RMA63" s="265"/>
      <c r="RMB63" s="265"/>
      <c r="RMC63" s="265"/>
      <c r="RMD63" s="265"/>
      <c r="RME63" s="265"/>
      <c r="RMF63" s="265"/>
      <c r="RMG63" s="265"/>
      <c r="RMH63" s="265"/>
      <c r="RMI63" s="265"/>
      <c r="RMJ63" s="265"/>
      <c r="RMK63" s="265"/>
      <c r="RML63" s="265"/>
      <c r="RMM63" s="265"/>
      <c r="RMN63" s="265"/>
      <c r="RMO63" s="265"/>
      <c r="RMP63" s="265"/>
      <c r="RMQ63" s="265"/>
      <c r="RMR63" s="265"/>
      <c r="RMS63" s="265"/>
      <c r="RMT63" s="265"/>
      <c r="RMU63" s="265"/>
      <c r="RMV63" s="265"/>
      <c r="RMW63" s="265"/>
      <c r="RMX63" s="265"/>
      <c r="RMY63" s="265"/>
      <c r="RMZ63" s="265"/>
      <c r="RNA63" s="265"/>
      <c r="RNB63" s="265"/>
      <c r="RNC63" s="265"/>
      <c r="RND63" s="265"/>
      <c r="RNE63" s="265"/>
      <c r="RNF63" s="265"/>
      <c r="RNG63" s="265"/>
      <c r="RNH63" s="265"/>
      <c r="RNI63" s="265"/>
      <c r="RNJ63" s="265"/>
      <c r="RNK63" s="265"/>
      <c r="RNL63" s="265"/>
      <c r="RNM63" s="265"/>
      <c r="RNN63" s="265"/>
      <c r="RNO63" s="265"/>
      <c r="RNP63" s="265"/>
      <c r="RNQ63" s="265"/>
      <c r="RNR63" s="265"/>
      <c r="RNS63" s="265"/>
      <c r="RNT63" s="265"/>
      <c r="RNU63" s="265"/>
      <c r="RNV63" s="265"/>
      <c r="RNW63" s="265"/>
      <c r="RNX63" s="265"/>
      <c r="RNY63" s="265"/>
      <c r="RNZ63" s="265"/>
      <c r="ROA63" s="265"/>
      <c r="ROB63" s="265"/>
      <c r="ROC63" s="265"/>
      <c r="ROD63" s="265"/>
      <c r="ROE63" s="265"/>
      <c r="ROF63" s="265"/>
      <c r="ROG63" s="265"/>
      <c r="ROH63" s="265"/>
      <c r="ROI63" s="265"/>
      <c r="ROJ63" s="265"/>
      <c r="ROK63" s="265"/>
      <c r="ROL63" s="265"/>
      <c r="ROM63" s="265"/>
      <c r="RON63" s="265"/>
      <c r="ROO63" s="265"/>
      <c r="ROP63" s="265"/>
      <c r="ROQ63" s="265"/>
      <c r="ROR63" s="265"/>
      <c r="ROS63" s="265"/>
      <c r="ROT63" s="265"/>
      <c r="ROU63" s="265"/>
      <c r="ROV63" s="265"/>
      <c r="ROW63" s="265"/>
      <c r="ROX63" s="265"/>
      <c r="ROY63" s="265"/>
      <c r="ROZ63" s="265"/>
      <c r="RPA63" s="265"/>
      <c r="RPB63" s="265"/>
      <c r="RPC63" s="265"/>
      <c r="RPD63" s="265"/>
      <c r="RPE63" s="265"/>
      <c r="RPF63" s="265"/>
      <c r="RPG63" s="265"/>
      <c r="RPH63" s="265"/>
      <c r="RPI63" s="265"/>
      <c r="RPJ63" s="265"/>
      <c r="RPK63" s="265"/>
      <c r="RPL63" s="265"/>
      <c r="RPM63" s="265"/>
      <c r="RPN63" s="265"/>
      <c r="RPO63" s="265"/>
      <c r="RPP63" s="265"/>
      <c r="RPQ63" s="265"/>
      <c r="RPR63" s="265"/>
      <c r="RPS63" s="265"/>
      <c r="RPT63" s="265"/>
      <c r="RPU63" s="265"/>
      <c r="RPV63" s="265"/>
      <c r="RPW63" s="265"/>
      <c r="RPX63" s="265"/>
      <c r="RPY63" s="265"/>
      <c r="RPZ63" s="265"/>
      <c r="RQA63" s="265"/>
      <c r="RQB63" s="265"/>
      <c r="RQC63" s="265"/>
      <c r="RQD63" s="265"/>
      <c r="RQE63" s="265"/>
      <c r="RQF63" s="265"/>
      <c r="RQG63" s="265"/>
      <c r="RQH63" s="265"/>
      <c r="RQI63" s="265"/>
      <c r="RQJ63" s="265"/>
      <c r="RQK63" s="265"/>
      <c r="RQL63" s="265"/>
      <c r="RQM63" s="265"/>
      <c r="RQN63" s="265"/>
      <c r="RQO63" s="265"/>
      <c r="RQP63" s="265"/>
      <c r="RQQ63" s="265"/>
      <c r="RQR63" s="265"/>
      <c r="RQS63" s="265"/>
      <c r="RQT63" s="265"/>
      <c r="RQU63" s="265"/>
      <c r="RQV63" s="265"/>
      <c r="RQW63" s="265"/>
      <c r="RQX63" s="265"/>
      <c r="RQY63" s="265"/>
      <c r="RQZ63" s="265"/>
      <c r="RRA63" s="265"/>
      <c r="RRB63" s="265"/>
      <c r="RRC63" s="265"/>
      <c r="RRD63" s="265"/>
      <c r="RRE63" s="265"/>
      <c r="RRF63" s="265"/>
      <c r="RRG63" s="265"/>
      <c r="RRH63" s="265"/>
      <c r="RRI63" s="265"/>
      <c r="RRJ63" s="265"/>
      <c r="RRK63" s="265"/>
      <c r="RRL63" s="265"/>
      <c r="RRM63" s="265"/>
      <c r="RRN63" s="265"/>
      <c r="RRO63" s="265"/>
      <c r="RRP63" s="265"/>
      <c r="RRQ63" s="265"/>
      <c r="RRR63" s="265"/>
      <c r="RRS63" s="265"/>
      <c r="RRT63" s="265"/>
      <c r="RRU63" s="265"/>
      <c r="RRV63" s="265"/>
      <c r="RRW63" s="265"/>
      <c r="RRX63" s="265"/>
      <c r="RRY63" s="265"/>
      <c r="RRZ63" s="265"/>
      <c r="RSA63" s="265"/>
      <c r="RSB63" s="265"/>
      <c r="RSC63" s="265"/>
      <c r="RSD63" s="265"/>
      <c r="RSE63" s="265"/>
      <c r="RSF63" s="265"/>
      <c r="RSG63" s="265"/>
      <c r="RSH63" s="265"/>
      <c r="RSI63" s="265"/>
      <c r="RSJ63" s="265"/>
      <c r="RSK63" s="265"/>
      <c r="RSL63" s="265"/>
      <c r="RSM63" s="265"/>
      <c r="RSN63" s="265"/>
      <c r="RSO63" s="265"/>
      <c r="RSP63" s="265"/>
      <c r="RSQ63" s="265"/>
      <c r="RSR63" s="265"/>
      <c r="RSS63" s="265"/>
      <c r="RST63" s="265"/>
      <c r="RSU63" s="265"/>
      <c r="RSV63" s="265"/>
      <c r="RSW63" s="265"/>
      <c r="RSX63" s="265"/>
      <c r="RSY63" s="265"/>
      <c r="RSZ63" s="265"/>
      <c r="RTA63" s="265"/>
      <c r="RTB63" s="265"/>
      <c r="RTC63" s="265"/>
      <c r="RTD63" s="265"/>
      <c r="RTE63" s="265"/>
      <c r="RTF63" s="265"/>
      <c r="RTG63" s="265"/>
      <c r="RTH63" s="265"/>
      <c r="RTI63" s="265"/>
      <c r="RTJ63" s="265"/>
      <c r="RTK63" s="265"/>
      <c r="RTL63" s="265"/>
      <c r="RTM63" s="265"/>
      <c r="RTN63" s="265"/>
      <c r="RTO63" s="265"/>
      <c r="RTP63" s="265"/>
      <c r="RTQ63" s="265"/>
      <c r="RTR63" s="265"/>
      <c r="RTS63" s="265"/>
      <c r="RTT63" s="265"/>
      <c r="RTU63" s="265"/>
      <c r="RTV63" s="265"/>
      <c r="RTW63" s="265"/>
      <c r="RTX63" s="265"/>
      <c r="RTY63" s="265"/>
      <c r="RTZ63" s="265"/>
      <c r="RUA63" s="265"/>
      <c r="RUB63" s="265"/>
      <c r="RUC63" s="265"/>
      <c r="RUD63" s="265"/>
      <c r="RUE63" s="265"/>
      <c r="RUF63" s="265"/>
      <c r="RUG63" s="265"/>
      <c r="RUH63" s="265"/>
      <c r="RUI63" s="265"/>
      <c r="RUJ63" s="265"/>
      <c r="RUK63" s="265"/>
      <c r="RUL63" s="265"/>
      <c r="RUM63" s="265"/>
      <c r="RUN63" s="265"/>
      <c r="RUO63" s="265"/>
      <c r="RUP63" s="265"/>
      <c r="RUQ63" s="265"/>
      <c r="RUR63" s="265"/>
      <c r="RUS63" s="265"/>
      <c r="RUT63" s="265"/>
      <c r="RUU63" s="265"/>
      <c r="RUV63" s="265"/>
      <c r="RUW63" s="265"/>
      <c r="RUX63" s="265"/>
      <c r="RUY63" s="265"/>
      <c r="RUZ63" s="265"/>
      <c r="RVA63" s="265"/>
      <c r="RVB63" s="265"/>
      <c r="RVC63" s="265"/>
      <c r="RVD63" s="265"/>
      <c r="RVE63" s="265"/>
      <c r="RVF63" s="265"/>
      <c r="RVG63" s="265"/>
      <c r="RVH63" s="265"/>
      <c r="RVI63" s="265"/>
      <c r="RVJ63" s="265"/>
      <c r="RVK63" s="265"/>
      <c r="RVL63" s="265"/>
      <c r="RVM63" s="265"/>
      <c r="RVN63" s="265"/>
      <c r="RVO63" s="265"/>
      <c r="RVP63" s="265"/>
      <c r="RVQ63" s="265"/>
      <c r="RVR63" s="265"/>
      <c r="RVS63" s="265"/>
      <c r="RVT63" s="265"/>
      <c r="RVU63" s="265"/>
      <c r="RVV63" s="265"/>
      <c r="RVW63" s="265"/>
      <c r="RVX63" s="265"/>
      <c r="RVY63" s="265"/>
      <c r="RVZ63" s="265"/>
      <c r="RWA63" s="265"/>
      <c r="RWB63" s="265"/>
      <c r="RWC63" s="265"/>
      <c r="RWD63" s="265"/>
      <c r="RWE63" s="265"/>
      <c r="RWF63" s="265"/>
      <c r="RWG63" s="265"/>
      <c r="RWH63" s="265"/>
      <c r="RWI63" s="265"/>
      <c r="RWJ63" s="265"/>
      <c r="RWK63" s="265"/>
      <c r="RWL63" s="265"/>
      <c r="RWM63" s="265"/>
      <c r="RWN63" s="265"/>
      <c r="RWO63" s="265"/>
      <c r="RWP63" s="265"/>
      <c r="RWQ63" s="265"/>
      <c r="RWR63" s="265"/>
      <c r="RWS63" s="265"/>
      <c r="RWT63" s="265"/>
      <c r="RWU63" s="265"/>
      <c r="RWV63" s="265"/>
      <c r="RWW63" s="265"/>
      <c r="RWX63" s="265"/>
      <c r="RWY63" s="265"/>
      <c r="RWZ63" s="265"/>
      <c r="RXA63" s="265"/>
      <c r="RXB63" s="265"/>
      <c r="RXC63" s="265"/>
      <c r="RXD63" s="265"/>
      <c r="RXE63" s="265"/>
      <c r="RXF63" s="265"/>
      <c r="RXG63" s="265"/>
      <c r="RXH63" s="265"/>
      <c r="RXI63" s="265"/>
      <c r="RXJ63" s="265"/>
      <c r="RXK63" s="265"/>
      <c r="RXL63" s="265"/>
      <c r="RXM63" s="265"/>
      <c r="RXN63" s="265"/>
      <c r="RXO63" s="265"/>
      <c r="RXP63" s="265"/>
      <c r="RXQ63" s="265"/>
      <c r="RXR63" s="265"/>
      <c r="RXS63" s="265"/>
      <c r="RXT63" s="265"/>
      <c r="RXU63" s="265"/>
      <c r="RXV63" s="265"/>
      <c r="RXW63" s="265"/>
      <c r="RXX63" s="265"/>
      <c r="RXY63" s="265"/>
      <c r="RXZ63" s="265"/>
      <c r="RYA63" s="265"/>
      <c r="RYB63" s="265"/>
      <c r="RYC63" s="265"/>
      <c r="RYD63" s="265"/>
      <c r="RYE63" s="265"/>
      <c r="RYF63" s="265"/>
      <c r="RYG63" s="265"/>
      <c r="RYH63" s="265"/>
      <c r="RYI63" s="265"/>
      <c r="RYJ63" s="265"/>
      <c r="RYK63" s="265"/>
      <c r="RYL63" s="265"/>
      <c r="RYM63" s="265"/>
      <c r="RYN63" s="265"/>
      <c r="RYO63" s="265"/>
      <c r="RYP63" s="265"/>
      <c r="RYQ63" s="265"/>
      <c r="RYR63" s="265"/>
      <c r="RYS63" s="265"/>
      <c r="RYT63" s="265"/>
      <c r="RYU63" s="265"/>
      <c r="RYV63" s="265"/>
      <c r="RYW63" s="265"/>
      <c r="RYX63" s="265"/>
      <c r="RYY63" s="265"/>
      <c r="RYZ63" s="265"/>
      <c r="RZA63" s="265"/>
      <c r="RZB63" s="265"/>
      <c r="RZC63" s="265"/>
      <c r="RZD63" s="265"/>
      <c r="RZE63" s="265"/>
      <c r="RZF63" s="265"/>
      <c r="RZG63" s="265"/>
      <c r="RZH63" s="265"/>
      <c r="RZI63" s="265"/>
      <c r="RZJ63" s="265"/>
      <c r="RZK63" s="265"/>
      <c r="RZL63" s="265"/>
      <c r="RZM63" s="265"/>
      <c r="RZN63" s="265"/>
      <c r="RZO63" s="265"/>
      <c r="RZP63" s="265"/>
      <c r="RZQ63" s="265"/>
      <c r="RZR63" s="265"/>
      <c r="RZS63" s="265"/>
      <c r="RZT63" s="265"/>
      <c r="RZU63" s="265"/>
      <c r="RZV63" s="265"/>
      <c r="RZW63" s="265"/>
      <c r="RZX63" s="265"/>
      <c r="RZY63" s="265"/>
      <c r="RZZ63" s="265"/>
      <c r="SAA63" s="265"/>
      <c r="SAB63" s="265"/>
      <c r="SAC63" s="265"/>
      <c r="SAD63" s="265"/>
      <c r="SAE63" s="265"/>
      <c r="SAF63" s="265"/>
      <c r="SAG63" s="265"/>
      <c r="SAH63" s="265"/>
      <c r="SAI63" s="265"/>
      <c r="SAJ63" s="265"/>
      <c r="SAK63" s="265"/>
      <c r="SAL63" s="265"/>
      <c r="SAM63" s="265"/>
      <c r="SAN63" s="265"/>
      <c r="SAO63" s="265"/>
      <c r="SAP63" s="265"/>
      <c r="SAQ63" s="265"/>
      <c r="SAR63" s="265"/>
      <c r="SAS63" s="265"/>
      <c r="SAT63" s="265"/>
      <c r="SAU63" s="265"/>
      <c r="SAV63" s="265"/>
      <c r="SAW63" s="265"/>
      <c r="SAX63" s="265"/>
      <c r="SAY63" s="265"/>
      <c r="SAZ63" s="265"/>
      <c r="SBA63" s="265"/>
      <c r="SBB63" s="265"/>
      <c r="SBC63" s="265"/>
      <c r="SBD63" s="265"/>
      <c r="SBE63" s="265"/>
      <c r="SBF63" s="265"/>
      <c r="SBG63" s="265"/>
      <c r="SBH63" s="265"/>
      <c r="SBI63" s="265"/>
      <c r="SBJ63" s="265"/>
      <c r="SBK63" s="265"/>
      <c r="SBL63" s="265"/>
      <c r="SBM63" s="265"/>
      <c r="SBN63" s="265"/>
      <c r="SBO63" s="265"/>
      <c r="SBP63" s="265"/>
      <c r="SBQ63" s="265"/>
      <c r="SBR63" s="265"/>
      <c r="SBS63" s="265"/>
      <c r="SBT63" s="265"/>
      <c r="SBU63" s="265"/>
      <c r="SBV63" s="265"/>
      <c r="SBW63" s="265"/>
      <c r="SBX63" s="265"/>
      <c r="SBY63" s="265"/>
      <c r="SBZ63" s="265"/>
      <c r="SCA63" s="265"/>
      <c r="SCB63" s="265"/>
      <c r="SCC63" s="265"/>
      <c r="SCD63" s="265"/>
      <c r="SCE63" s="265"/>
      <c r="SCF63" s="265"/>
      <c r="SCG63" s="265"/>
      <c r="SCH63" s="265"/>
      <c r="SCI63" s="265"/>
      <c r="SCJ63" s="265"/>
      <c r="SCK63" s="265"/>
      <c r="SCL63" s="265"/>
      <c r="SCM63" s="265"/>
      <c r="SCN63" s="265"/>
      <c r="SCO63" s="265"/>
      <c r="SCP63" s="265"/>
      <c r="SCQ63" s="265"/>
      <c r="SCR63" s="265"/>
      <c r="SCS63" s="265"/>
      <c r="SCT63" s="265"/>
      <c r="SCU63" s="265"/>
      <c r="SCV63" s="265"/>
      <c r="SCW63" s="265"/>
      <c r="SCX63" s="265"/>
      <c r="SCY63" s="265"/>
      <c r="SCZ63" s="265"/>
      <c r="SDA63" s="265"/>
      <c r="SDB63" s="265"/>
      <c r="SDC63" s="265"/>
      <c r="SDD63" s="265"/>
      <c r="SDE63" s="265"/>
      <c r="SDF63" s="265"/>
      <c r="SDG63" s="265"/>
      <c r="SDH63" s="265"/>
      <c r="SDI63" s="265"/>
      <c r="SDJ63" s="265"/>
      <c r="SDK63" s="265"/>
      <c r="SDL63" s="265"/>
      <c r="SDM63" s="265"/>
      <c r="SDN63" s="265"/>
      <c r="SDO63" s="265"/>
      <c r="SDP63" s="265"/>
      <c r="SDQ63" s="265"/>
      <c r="SDR63" s="265"/>
      <c r="SDS63" s="265"/>
      <c r="SDT63" s="265"/>
      <c r="SDU63" s="265"/>
      <c r="SDV63" s="265"/>
      <c r="SDW63" s="265"/>
      <c r="SDX63" s="265"/>
      <c r="SDY63" s="265"/>
      <c r="SDZ63" s="265"/>
      <c r="SEA63" s="265"/>
      <c r="SEB63" s="265"/>
      <c r="SEC63" s="265"/>
      <c r="SED63" s="265"/>
      <c r="SEE63" s="265"/>
      <c r="SEF63" s="265"/>
      <c r="SEG63" s="265"/>
      <c r="SEH63" s="265"/>
      <c r="SEI63" s="265"/>
      <c r="SEJ63" s="265"/>
      <c r="SEK63" s="265"/>
      <c r="SEL63" s="265"/>
      <c r="SEM63" s="265"/>
      <c r="SEN63" s="265"/>
      <c r="SEO63" s="265"/>
      <c r="SEP63" s="265"/>
      <c r="SEQ63" s="265"/>
      <c r="SER63" s="265"/>
      <c r="SES63" s="265"/>
      <c r="SET63" s="265"/>
      <c r="SEU63" s="265"/>
      <c r="SEV63" s="265"/>
      <c r="SEW63" s="265"/>
      <c r="SEX63" s="265"/>
      <c r="SEY63" s="265"/>
      <c r="SEZ63" s="265"/>
      <c r="SFA63" s="265"/>
      <c r="SFB63" s="265"/>
      <c r="SFC63" s="265"/>
      <c r="SFD63" s="265"/>
      <c r="SFE63" s="265"/>
      <c r="SFF63" s="265"/>
      <c r="SFG63" s="265"/>
      <c r="SFH63" s="265"/>
      <c r="SFI63" s="265"/>
      <c r="SFJ63" s="265"/>
      <c r="SFK63" s="265"/>
      <c r="SFL63" s="265"/>
      <c r="SFM63" s="265"/>
      <c r="SFN63" s="265"/>
      <c r="SFO63" s="265"/>
      <c r="SFP63" s="265"/>
      <c r="SFQ63" s="265"/>
      <c r="SFR63" s="265"/>
      <c r="SFS63" s="265"/>
      <c r="SFT63" s="265"/>
      <c r="SFU63" s="265"/>
      <c r="SFV63" s="265"/>
      <c r="SFW63" s="265"/>
      <c r="SFX63" s="265"/>
      <c r="SFY63" s="265"/>
      <c r="SFZ63" s="265"/>
      <c r="SGA63" s="265"/>
      <c r="SGB63" s="265"/>
      <c r="SGC63" s="265"/>
      <c r="SGD63" s="265"/>
      <c r="SGE63" s="265"/>
      <c r="SGF63" s="265"/>
      <c r="SGG63" s="265"/>
      <c r="SGH63" s="265"/>
      <c r="SGI63" s="265"/>
      <c r="SGJ63" s="265"/>
      <c r="SGK63" s="265"/>
      <c r="SGL63" s="265"/>
      <c r="SGM63" s="265"/>
      <c r="SGN63" s="265"/>
      <c r="SGO63" s="265"/>
      <c r="SGP63" s="265"/>
      <c r="SGQ63" s="265"/>
      <c r="SGR63" s="265"/>
      <c r="SGS63" s="265"/>
      <c r="SGT63" s="265"/>
      <c r="SGU63" s="265"/>
      <c r="SGV63" s="265"/>
      <c r="SGW63" s="265"/>
      <c r="SGX63" s="265"/>
      <c r="SGY63" s="265"/>
      <c r="SGZ63" s="265"/>
      <c r="SHA63" s="265"/>
      <c r="SHB63" s="265"/>
      <c r="SHC63" s="265"/>
      <c r="SHD63" s="265"/>
      <c r="SHE63" s="265"/>
      <c r="SHF63" s="265"/>
      <c r="SHG63" s="265"/>
      <c r="SHH63" s="265"/>
      <c r="SHI63" s="265"/>
      <c r="SHJ63" s="265"/>
      <c r="SHK63" s="265"/>
      <c r="SHL63" s="265"/>
      <c r="SHM63" s="265"/>
      <c r="SHN63" s="265"/>
      <c r="SHO63" s="265"/>
      <c r="SHP63" s="265"/>
      <c r="SHQ63" s="265"/>
      <c r="SHR63" s="265"/>
      <c r="SHS63" s="265"/>
      <c r="SHT63" s="265"/>
      <c r="SHU63" s="265"/>
      <c r="SHV63" s="265"/>
      <c r="SHW63" s="265"/>
      <c r="SHX63" s="265"/>
      <c r="SHY63" s="265"/>
      <c r="SHZ63" s="265"/>
      <c r="SIA63" s="265"/>
      <c r="SIB63" s="265"/>
      <c r="SIC63" s="265"/>
      <c r="SID63" s="265"/>
      <c r="SIE63" s="265"/>
      <c r="SIF63" s="265"/>
      <c r="SIG63" s="265"/>
      <c r="SIH63" s="265"/>
      <c r="SII63" s="265"/>
      <c r="SIJ63" s="265"/>
      <c r="SIK63" s="265"/>
      <c r="SIL63" s="265"/>
      <c r="SIM63" s="265"/>
      <c r="SIN63" s="265"/>
      <c r="SIO63" s="265"/>
      <c r="SIP63" s="265"/>
      <c r="SIQ63" s="265"/>
      <c r="SIR63" s="265"/>
      <c r="SIS63" s="265"/>
      <c r="SIT63" s="265"/>
      <c r="SIU63" s="265"/>
      <c r="SIV63" s="265"/>
      <c r="SIW63" s="265"/>
      <c r="SIX63" s="265"/>
      <c r="SIY63" s="265"/>
      <c r="SIZ63" s="265"/>
      <c r="SJA63" s="265"/>
      <c r="SJB63" s="265"/>
      <c r="SJC63" s="265"/>
      <c r="SJD63" s="265"/>
      <c r="SJE63" s="265"/>
      <c r="SJF63" s="265"/>
      <c r="SJG63" s="265"/>
      <c r="SJH63" s="265"/>
      <c r="SJI63" s="265"/>
      <c r="SJJ63" s="265"/>
      <c r="SJK63" s="265"/>
      <c r="SJL63" s="265"/>
      <c r="SJM63" s="265"/>
      <c r="SJN63" s="265"/>
      <c r="SJO63" s="265"/>
      <c r="SJP63" s="265"/>
      <c r="SJQ63" s="265"/>
      <c r="SJR63" s="265"/>
      <c r="SJS63" s="265"/>
      <c r="SJT63" s="265"/>
      <c r="SJU63" s="265"/>
      <c r="SJV63" s="265"/>
      <c r="SJW63" s="265"/>
      <c r="SJX63" s="265"/>
      <c r="SJY63" s="265"/>
      <c r="SJZ63" s="265"/>
      <c r="SKA63" s="265"/>
      <c r="SKB63" s="265"/>
      <c r="SKC63" s="265"/>
      <c r="SKD63" s="265"/>
      <c r="SKE63" s="265"/>
      <c r="SKF63" s="265"/>
      <c r="SKG63" s="265"/>
      <c r="SKH63" s="265"/>
      <c r="SKI63" s="265"/>
      <c r="SKJ63" s="265"/>
      <c r="SKK63" s="265"/>
      <c r="SKL63" s="265"/>
      <c r="SKM63" s="265"/>
      <c r="SKN63" s="265"/>
      <c r="SKO63" s="265"/>
      <c r="SKP63" s="265"/>
      <c r="SKQ63" s="265"/>
      <c r="SKR63" s="265"/>
      <c r="SKS63" s="265"/>
      <c r="SKT63" s="265"/>
      <c r="SKU63" s="265"/>
      <c r="SKV63" s="265"/>
      <c r="SKW63" s="265"/>
      <c r="SKX63" s="265"/>
      <c r="SKY63" s="265"/>
      <c r="SKZ63" s="265"/>
      <c r="SLA63" s="265"/>
      <c r="SLB63" s="265"/>
      <c r="SLC63" s="265"/>
      <c r="SLD63" s="265"/>
      <c r="SLE63" s="265"/>
      <c r="SLF63" s="265"/>
      <c r="SLG63" s="265"/>
      <c r="SLH63" s="265"/>
      <c r="SLI63" s="265"/>
      <c r="SLJ63" s="265"/>
      <c r="SLK63" s="265"/>
      <c r="SLL63" s="265"/>
      <c r="SLM63" s="265"/>
      <c r="SLN63" s="265"/>
      <c r="SLO63" s="265"/>
      <c r="SLP63" s="265"/>
      <c r="SLQ63" s="265"/>
      <c r="SLR63" s="265"/>
      <c r="SLS63" s="265"/>
      <c r="SLT63" s="265"/>
      <c r="SLU63" s="265"/>
      <c r="SLV63" s="265"/>
      <c r="SLW63" s="265"/>
      <c r="SLX63" s="265"/>
      <c r="SLY63" s="265"/>
      <c r="SLZ63" s="265"/>
      <c r="SMA63" s="265"/>
      <c r="SMB63" s="265"/>
      <c r="SMC63" s="265"/>
      <c r="SMD63" s="265"/>
      <c r="SME63" s="265"/>
      <c r="SMF63" s="265"/>
      <c r="SMG63" s="265"/>
      <c r="SMH63" s="265"/>
      <c r="SMI63" s="265"/>
      <c r="SMJ63" s="265"/>
      <c r="SMK63" s="265"/>
      <c r="SML63" s="265"/>
      <c r="SMM63" s="265"/>
      <c r="SMN63" s="265"/>
      <c r="SMO63" s="265"/>
      <c r="SMP63" s="265"/>
      <c r="SMQ63" s="265"/>
      <c r="SMR63" s="265"/>
      <c r="SMS63" s="265"/>
      <c r="SMT63" s="265"/>
      <c r="SMU63" s="265"/>
      <c r="SMV63" s="265"/>
      <c r="SMW63" s="265"/>
      <c r="SMX63" s="265"/>
      <c r="SMY63" s="265"/>
      <c r="SMZ63" s="265"/>
      <c r="SNA63" s="265"/>
      <c r="SNB63" s="265"/>
      <c r="SNC63" s="265"/>
      <c r="SND63" s="265"/>
      <c r="SNE63" s="265"/>
      <c r="SNF63" s="265"/>
      <c r="SNG63" s="265"/>
      <c r="SNH63" s="265"/>
      <c r="SNI63" s="265"/>
      <c r="SNJ63" s="265"/>
      <c r="SNK63" s="265"/>
      <c r="SNL63" s="265"/>
      <c r="SNM63" s="265"/>
      <c r="SNN63" s="265"/>
      <c r="SNO63" s="265"/>
      <c r="SNP63" s="265"/>
      <c r="SNQ63" s="265"/>
      <c r="SNR63" s="265"/>
      <c r="SNS63" s="265"/>
      <c r="SNT63" s="265"/>
      <c r="SNU63" s="265"/>
      <c r="SNV63" s="265"/>
      <c r="SNW63" s="265"/>
      <c r="SNX63" s="265"/>
      <c r="SNY63" s="265"/>
      <c r="SNZ63" s="265"/>
      <c r="SOA63" s="265"/>
      <c r="SOB63" s="265"/>
      <c r="SOC63" s="265"/>
      <c r="SOD63" s="265"/>
      <c r="SOE63" s="265"/>
      <c r="SOF63" s="265"/>
      <c r="SOG63" s="265"/>
      <c r="SOH63" s="265"/>
      <c r="SOI63" s="265"/>
      <c r="SOJ63" s="265"/>
      <c r="SOK63" s="265"/>
      <c r="SOL63" s="265"/>
      <c r="SOM63" s="265"/>
      <c r="SON63" s="265"/>
      <c r="SOO63" s="265"/>
      <c r="SOP63" s="265"/>
      <c r="SOQ63" s="265"/>
      <c r="SOR63" s="265"/>
      <c r="SOS63" s="265"/>
      <c r="SOT63" s="265"/>
      <c r="SOU63" s="265"/>
      <c r="SOV63" s="265"/>
      <c r="SOW63" s="265"/>
      <c r="SOX63" s="265"/>
      <c r="SOY63" s="265"/>
      <c r="SOZ63" s="265"/>
      <c r="SPA63" s="265"/>
      <c r="SPB63" s="265"/>
      <c r="SPC63" s="265"/>
      <c r="SPD63" s="265"/>
      <c r="SPE63" s="265"/>
      <c r="SPF63" s="265"/>
      <c r="SPG63" s="265"/>
      <c r="SPH63" s="265"/>
      <c r="SPI63" s="265"/>
      <c r="SPJ63" s="265"/>
      <c r="SPK63" s="265"/>
      <c r="SPL63" s="265"/>
      <c r="SPM63" s="265"/>
      <c r="SPN63" s="265"/>
      <c r="SPO63" s="265"/>
      <c r="SPP63" s="265"/>
      <c r="SPQ63" s="265"/>
      <c r="SPR63" s="265"/>
      <c r="SPS63" s="265"/>
      <c r="SPT63" s="265"/>
      <c r="SPU63" s="265"/>
      <c r="SPV63" s="265"/>
      <c r="SPW63" s="265"/>
      <c r="SPX63" s="265"/>
      <c r="SPY63" s="265"/>
      <c r="SPZ63" s="265"/>
      <c r="SQA63" s="265"/>
      <c r="SQB63" s="265"/>
      <c r="SQC63" s="265"/>
      <c r="SQD63" s="265"/>
      <c r="SQE63" s="265"/>
      <c r="SQF63" s="265"/>
      <c r="SQG63" s="265"/>
      <c r="SQH63" s="265"/>
      <c r="SQI63" s="265"/>
      <c r="SQJ63" s="265"/>
      <c r="SQK63" s="265"/>
      <c r="SQL63" s="265"/>
      <c r="SQM63" s="265"/>
      <c r="SQN63" s="265"/>
      <c r="SQO63" s="265"/>
      <c r="SQP63" s="265"/>
      <c r="SQQ63" s="265"/>
      <c r="SQR63" s="265"/>
      <c r="SQS63" s="265"/>
      <c r="SQT63" s="265"/>
      <c r="SQU63" s="265"/>
      <c r="SQV63" s="265"/>
      <c r="SQW63" s="265"/>
      <c r="SQX63" s="265"/>
      <c r="SQY63" s="265"/>
      <c r="SQZ63" s="265"/>
      <c r="SRA63" s="265"/>
      <c r="SRB63" s="265"/>
      <c r="SRC63" s="265"/>
      <c r="SRD63" s="265"/>
      <c r="SRE63" s="265"/>
      <c r="SRF63" s="265"/>
      <c r="SRG63" s="265"/>
      <c r="SRH63" s="265"/>
      <c r="SRI63" s="265"/>
      <c r="SRJ63" s="265"/>
      <c r="SRK63" s="265"/>
      <c r="SRL63" s="265"/>
      <c r="SRM63" s="265"/>
      <c r="SRN63" s="265"/>
      <c r="SRO63" s="265"/>
      <c r="SRP63" s="265"/>
      <c r="SRQ63" s="265"/>
      <c r="SRR63" s="265"/>
      <c r="SRS63" s="265"/>
      <c r="SRT63" s="265"/>
      <c r="SRU63" s="265"/>
      <c r="SRV63" s="265"/>
      <c r="SRW63" s="265"/>
      <c r="SRX63" s="265"/>
      <c r="SRY63" s="265"/>
      <c r="SRZ63" s="265"/>
      <c r="SSA63" s="265"/>
      <c r="SSB63" s="265"/>
      <c r="SSC63" s="265"/>
      <c r="SSD63" s="265"/>
      <c r="SSE63" s="265"/>
      <c r="SSF63" s="265"/>
      <c r="SSG63" s="265"/>
      <c r="SSH63" s="265"/>
      <c r="SSI63" s="265"/>
      <c r="SSJ63" s="265"/>
      <c r="SSK63" s="265"/>
      <c r="SSL63" s="265"/>
      <c r="SSM63" s="265"/>
      <c r="SSN63" s="265"/>
      <c r="SSO63" s="265"/>
      <c r="SSP63" s="265"/>
      <c r="SSQ63" s="265"/>
      <c r="SSR63" s="265"/>
      <c r="SSS63" s="265"/>
      <c r="SST63" s="265"/>
      <c r="SSU63" s="265"/>
      <c r="SSV63" s="265"/>
      <c r="SSW63" s="265"/>
      <c r="SSX63" s="265"/>
      <c r="SSY63" s="265"/>
      <c r="SSZ63" s="265"/>
      <c r="STA63" s="265"/>
      <c r="STB63" s="265"/>
      <c r="STC63" s="265"/>
      <c r="STD63" s="265"/>
      <c r="STE63" s="265"/>
      <c r="STF63" s="265"/>
      <c r="STG63" s="265"/>
      <c r="STH63" s="265"/>
      <c r="STI63" s="265"/>
      <c r="STJ63" s="265"/>
      <c r="STK63" s="265"/>
      <c r="STL63" s="265"/>
      <c r="STM63" s="265"/>
      <c r="STN63" s="265"/>
      <c r="STO63" s="265"/>
      <c r="STP63" s="265"/>
      <c r="STQ63" s="265"/>
      <c r="STR63" s="265"/>
      <c r="STS63" s="265"/>
      <c r="STT63" s="265"/>
      <c r="STU63" s="265"/>
      <c r="STV63" s="265"/>
      <c r="STW63" s="265"/>
      <c r="STX63" s="265"/>
      <c r="STY63" s="265"/>
      <c r="STZ63" s="265"/>
      <c r="SUA63" s="265"/>
      <c r="SUB63" s="265"/>
      <c r="SUC63" s="265"/>
      <c r="SUD63" s="265"/>
      <c r="SUE63" s="265"/>
      <c r="SUF63" s="265"/>
      <c r="SUG63" s="265"/>
      <c r="SUH63" s="265"/>
      <c r="SUI63" s="265"/>
      <c r="SUJ63" s="265"/>
      <c r="SUK63" s="265"/>
      <c r="SUL63" s="265"/>
      <c r="SUM63" s="265"/>
      <c r="SUN63" s="265"/>
      <c r="SUO63" s="265"/>
      <c r="SUP63" s="265"/>
      <c r="SUQ63" s="265"/>
      <c r="SUR63" s="265"/>
      <c r="SUS63" s="265"/>
      <c r="SUT63" s="265"/>
      <c r="SUU63" s="265"/>
      <c r="SUV63" s="265"/>
      <c r="SUW63" s="265"/>
      <c r="SUX63" s="265"/>
      <c r="SUY63" s="265"/>
      <c r="SUZ63" s="265"/>
      <c r="SVA63" s="265"/>
      <c r="SVB63" s="265"/>
      <c r="SVC63" s="265"/>
      <c r="SVD63" s="265"/>
      <c r="SVE63" s="265"/>
      <c r="SVF63" s="265"/>
      <c r="SVG63" s="265"/>
      <c r="SVH63" s="265"/>
      <c r="SVI63" s="265"/>
      <c r="SVJ63" s="265"/>
      <c r="SVK63" s="265"/>
      <c r="SVL63" s="265"/>
      <c r="SVM63" s="265"/>
      <c r="SVN63" s="265"/>
      <c r="SVO63" s="265"/>
      <c r="SVP63" s="265"/>
      <c r="SVQ63" s="265"/>
      <c r="SVR63" s="265"/>
      <c r="SVS63" s="265"/>
      <c r="SVT63" s="265"/>
      <c r="SVU63" s="265"/>
      <c r="SVV63" s="265"/>
      <c r="SVW63" s="265"/>
      <c r="SVX63" s="265"/>
      <c r="SVY63" s="265"/>
      <c r="SVZ63" s="265"/>
      <c r="SWA63" s="265"/>
      <c r="SWB63" s="265"/>
      <c r="SWC63" s="265"/>
      <c r="SWD63" s="265"/>
      <c r="SWE63" s="265"/>
      <c r="SWF63" s="265"/>
      <c r="SWG63" s="265"/>
      <c r="SWH63" s="265"/>
      <c r="SWI63" s="265"/>
      <c r="SWJ63" s="265"/>
      <c r="SWK63" s="265"/>
      <c r="SWL63" s="265"/>
      <c r="SWM63" s="265"/>
      <c r="SWN63" s="265"/>
      <c r="SWO63" s="265"/>
      <c r="SWP63" s="265"/>
      <c r="SWQ63" s="265"/>
      <c r="SWR63" s="265"/>
      <c r="SWS63" s="265"/>
      <c r="SWT63" s="265"/>
      <c r="SWU63" s="265"/>
      <c r="SWV63" s="265"/>
      <c r="SWW63" s="265"/>
      <c r="SWX63" s="265"/>
      <c r="SWY63" s="265"/>
      <c r="SWZ63" s="265"/>
      <c r="SXA63" s="265"/>
      <c r="SXB63" s="265"/>
      <c r="SXC63" s="265"/>
      <c r="SXD63" s="265"/>
      <c r="SXE63" s="265"/>
      <c r="SXF63" s="265"/>
      <c r="SXG63" s="265"/>
      <c r="SXH63" s="265"/>
      <c r="SXI63" s="265"/>
      <c r="SXJ63" s="265"/>
      <c r="SXK63" s="265"/>
      <c r="SXL63" s="265"/>
      <c r="SXM63" s="265"/>
      <c r="SXN63" s="265"/>
      <c r="SXO63" s="265"/>
      <c r="SXP63" s="265"/>
      <c r="SXQ63" s="265"/>
      <c r="SXR63" s="265"/>
      <c r="SXS63" s="265"/>
      <c r="SXT63" s="265"/>
      <c r="SXU63" s="265"/>
      <c r="SXV63" s="265"/>
      <c r="SXW63" s="265"/>
      <c r="SXX63" s="265"/>
      <c r="SXY63" s="265"/>
      <c r="SXZ63" s="265"/>
      <c r="SYA63" s="265"/>
      <c r="SYB63" s="265"/>
      <c r="SYC63" s="265"/>
      <c r="SYD63" s="265"/>
      <c r="SYE63" s="265"/>
      <c r="SYF63" s="265"/>
      <c r="SYG63" s="265"/>
      <c r="SYH63" s="265"/>
      <c r="SYI63" s="265"/>
      <c r="SYJ63" s="265"/>
      <c r="SYK63" s="265"/>
      <c r="SYL63" s="265"/>
      <c r="SYM63" s="265"/>
      <c r="SYN63" s="265"/>
      <c r="SYO63" s="265"/>
      <c r="SYP63" s="265"/>
      <c r="SYQ63" s="265"/>
      <c r="SYR63" s="265"/>
      <c r="SYS63" s="265"/>
      <c r="SYT63" s="265"/>
      <c r="SYU63" s="265"/>
      <c r="SYV63" s="265"/>
      <c r="SYW63" s="265"/>
      <c r="SYX63" s="265"/>
      <c r="SYY63" s="265"/>
      <c r="SYZ63" s="265"/>
      <c r="SZA63" s="265"/>
      <c r="SZB63" s="265"/>
      <c r="SZC63" s="265"/>
      <c r="SZD63" s="265"/>
      <c r="SZE63" s="265"/>
      <c r="SZF63" s="265"/>
      <c r="SZG63" s="265"/>
      <c r="SZH63" s="265"/>
      <c r="SZI63" s="265"/>
      <c r="SZJ63" s="265"/>
      <c r="SZK63" s="265"/>
      <c r="SZL63" s="265"/>
      <c r="SZM63" s="265"/>
      <c r="SZN63" s="265"/>
      <c r="SZO63" s="265"/>
      <c r="SZP63" s="265"/>
      <c r="SZQ63" s="265"/>
      <c r="SZR63" s="265"/>
      <c r="SZS63" s="265"/>
      <c r="SZT63" s="265"/>
      <c r="SZU63" s="265"/>
      <c r="SZV63" s="265"/>
      <c r="SZW63" s="265"/>
      <c r="SZX63" s="265"/>
      <c r="SZY63" s="265"/>
      <c r="SZZ63" s="265"/>
      <c r="TAA63" s="265"/>
      <c r="TAB63" s="265"/>
      <c r="TAC63" s="265"/>
      <c r="TAD63" s="265"/>
      <c r="TAE63" s="265"/>
      <c r="TAF63" s="265"/>
      <c r="TAG63" s="265"/>
      <c r="TAH63" s="265"/>
      <c r="TAI63" s="265"/>
      <c r="TAJ63" s="265"/>
      <c r="TAK63" s="265"/>
      <c r="TAL63" s="265"/>
      <c r="TAM63" s="265"/>
      <c r="TAN63" s="265"/>
      <c r="TAO63" s="265"/>
      <c r="TAP63" s="265"/>
      <c r="TAQ63" s="265"/>
      <c r="TAR63" s="265"/>
      <c r="TAS63" s="265"/>
      <c r="TAT63" s="265"/>
      <c r="TAU63" s="265"/>
      <c r="TAV63" s="265"/>
      <c r="TAW63" s="265"/>
      <c r="TAX63" s="265"/>
      <c r="TAY63" s="265"/>
      <c r="TAZ63" s="265"/>
      <c r="TBA63" s="265"/>
      <c r="TBB63" s="265"/>
      <c r="TBC63" s="265"/>
      <c r="TBD63" s="265"/>
      <c r="TBE63" s="265"/>
      <c r="TBF63" s="265"/>
      <c r="TBG63" s="265"/>
      <c r="TBH63" s="265"/>
      <c r="TBI63" s="265"/>
      <c r="TBJ63" s="265"/>
      <c r="TBK63" s="265"/>
      <c r="TBL63" s="265"/>
      <c r="TBM63" s="265"/>
      <c r="TBN63" s="265"/>
      <c r="TBO63" s="265"/>
      <c r="TBP63" s="265"/>
      <c r="TBQ63" s="265"/>
      <c r="TBR63" s="265"/>
      <c r="TBS63" s="265"/>
      <c r="TBT63" s="265"/>
      <c r="TBU63" s="265"/>
      <c r="TBV63" s="265"/>
      <c r="TBW63" s="265"/>
      <c r="TBX63" s="265"/>
      <c r="TBY63" s="265"/>
      <c r="TBZ63" s="265"/>
      <c r="TCA63" s="265"/>
      <c r="TCB63" s="265"/>
      <c r="TCC63" s="265"/>
      <c r="TCD63" s="265"/>
      <c r="TCE63" s="265"/>
      <c r="TCF63" s="265"/>
      <c r="TCG63" s="265"/>
      <c r="TCH63" s="265"/>
      <c r="TCI63" s="265"/>
      <c r="TCJ63" s="265"/>
      <c r="TCK63" s="265"/>
      <c r="TCL63" s="265"/>
      <c r="TCM63" s="265"/>
      <c r="TCN63" s="265"/>
      <c r="TCO63" s="265"/>
      <c r="TCP63" s="265"/>
      <c r="TCQ63" s="265"/>
      <c r="TCR63" s="265"/>
      <c r="TCS63" s="265"/>
      <c r="TCT63" s="265"/>
      <c r="TCU63" s="265"/>
      <c r="TCV63" s="265"/>
      <c r="TCW63" s="265"/>
      <c r="TCX63" s="265"/>
      <c r="TCY63" s="265"/>
      <c r="TCZ63" s="265"/>
      <c r="TDA63" s="265"/>
      <c r="TDB63" s="265"/>
      <c r="TDC63" s="265"/>
      <c r="TDD63" s="265"/>
      <c r="TDE63" s="265"/>
      <c r="TDF63" s="265"/>
      <c r="TDG63" s="265"/>
      <c r="TDH63" s="265"/>
      <c r="TDI63" s="265"/>
      <c r="TDJ63" s="265"/>
      <c r="TDK63" s="265"/>
      <c r="TDL63" s="265"/>
      <c r="TDM63" s="265"/>
      <c r="TDN63" s="265"/>
      <c r="TDO63" s="265"/>
      <c r="TDP63" s="265"/>
      <c r="TDQ63" s="265"/>
      <c r="TDR63" s="265"/>
      <c r="TDS63" s="265"/>
      <c r="TDT63" s="265"/>
      <c r="TDU63" s="265"/>
      <c r="TDV63" s="265"/>
      <c r="TDW63" s="265"/>
      <c r="TDX63" s="265"/>
      <c r="TDY63" s="265"/>
      <c r="TDZ63" s="265"/>
      <c r="TEA63" s="265"/>
      <c r="TEB63" s="265"/>
      <c r="TEC63" s="265"/>
      <c r="TED63" s="265"/>
      <c r="TEE63" s="265"/>
      <c r="TEF63" s="265"/>
      <c r="TEG63" s="265"/>
      <c r="TEH63" s="265"/>
      <c r="TEI63" s="265"/>
      <c r="TEJ63" s="265"/>
      <c r="TEK63" s="265"/>
      <c r="TEL63" s="265"/>
      <c r="TEM63" s="265"/>
      <c r="TEN63" s="265"/>
      <c r="TEO63" s="265"/>
      <c r="TEP63" s="265"/>
      <c r="TEQ63" s="265"/>
      <c r="TER63" s="265"/>
      <c r="TES63" s="265"/>
      <c r="TET63" s="265"/>
      <c r="TEU63" s="265"/>
      <c r="TEV63" s="265"/>
      <c r="TEW63" s="265"/>
      <c r="TEX63" s="265"/>
      <c r="TEY63" s="265"/>
      <c r="TEZ63" s="265"/>
      <c r="TFA63" s="265"/>
      <c r="TFB63" s="265"/>
      <c r="TFC63" s="265"/>
      <c r="TFD63" s="265"/>
      <c r="TFE63" s="265"/>
      <c r="TFF63" s="265"/>
      <c r="TFG63" s="265"/>
      <c r="TFH63" s="265"/>
      <c r="TFI63" s="265"/>
      <c r="TFJ63" s="265"/>
      <c r="TFK63" s="265"/>
      <c r="TFL63" s="265"/>
      <c r="TFM63" s="265"/>
      <c r="TFN63" s="265"/>
      <c r="TFO63" s="265"/>
      <c r="TFP63" s="265"/>
      <c r="TFQ63" s="265"/>
      <c r="TFR63" s="265"/>
      <c r="TFS63" s="265"/>
      <c r="TFT63" s="265"/>
      <c r="TFU63" s="265"/>
      <c r="TFV63" s="265"/>
      <c r="TFW63" s="265"/>
      <c r="TFX63" s="265"/>
      <c r="TFY63" s="265"/>
      <c r="TFZ63" s="265"/>
      <c r="TGA63" s="265"/>
      <c r="TGB63" s="265"/>
      <c r="TGC63" s="265"/>
      <c r="TGD63" s="265"/>
      <c r="TGE63" s="265"/>
      <c r="TGF63" s="265"/>
      <c r="TGG63" s="265"/>
      <c r="TGH63" s="265"/>
      <c r="TGI63" s="265"/>
      <c r="TGJ63" s="265"/>
      <c r="TGK63" s="265"/>
      <c r="TGL63" s="265"/>
      <c r="TGM63" s="265"/>
      <c r="TGN63" s="265"/>
      <c r="TGO63" s="265"/>
      <c r="TGP63" s="265"/>
      <c r="TGQ63" s="265"/>
      <c r="TGR63" s="265"/>
      <c r="TGS63" s="265"/>
      <c r="TGT63" s="265"/>
      <c r="TGU63" s="265"/>
      <c r="TGV63" s="265"/>
      <c r="TGW63" s="265"/>
      <c r="TGX63" s="265"/>
      <c r="TGY63" s="265"/>
      <c r="TGZ63" s="265"/>
      <c r="THA63" s="265"/>
      <c r="THB63" s="265"/>
      <c r="THC63" s="265"/>
      <c r="THD63" s="265"/>
      <c r="THE63" s="265"/>
      <c r="THF63" s="265"/>
      <c r="THG63" s="265"/>
      <c r="THH63" s="265"/>
      <c r="THI63" s="265"/>
      <c r="THJ63" s="265"/>
      <c r="THK63" s="265"/>
      <c r="THL63" s="265"/>
      <c r="THM63" s="265"/>
      <c r="THN63" s="265"/>
      <c r="THO63" s="265"/>
      <c r="THP63" s="265"/>
      <c r="THQ63" s="265"/>
      <c r="THR63" s="265"/>
      <c r="THS63" s="265"/>
      <c r="THT63" s="265"/>
      <c r="THU63" s="265"/>
      <c r="THV63" s="265"/>
      <c r="THW63" s="265"/>
      <c r="THX63" s="265"/>
      <c r="THY63" s="265"/>
      <c r="THZ63" s="265"/>
      <c r="TIA63" s="265"/>
      <c r="TIB63" s="265"/>
      <c r="TIC63" s="265"/>
      <c r="TID63" s="265"/>
      <c r="TIE63" s="265"/>
      <c r="TIF63" s="265"/>
      <c r="TIG63" s="265"/>
      <c r="TIH63" s="265"/>
      <c r="TII63" s="265"/>
      <c r="TIJ63" s="265"/>
      <c r="TIK63" s="265"/>
      <c r="TIL63" s="265"/>
      <c r="TIM63" s="265"/>
      <c r="TIN63" s="265"/>
      <c r="TIO63" s="265"/>
      <c r="TIP63" s="265"/>
      <c r="TIQ63" s="265"/>
      <c r="TIR63" s="265"/>
      <c r="TIS63" s="265"/>
      <c r="TIT63" s="265"/>
      <c r="TIU63" s="265"/>
      <c r="TIV63" s="265"/>
      <c r="TIW63" s="265"/>
      <c r="TIX63" s="265"/>
      <c r="TIY63" s="265"/>
      <c r="TIZ63" s="265"/>
      <c r="TJA63" s="265"/>
      <c r="TJB63" s="265"/>
      <c r="TJC63" s="265"/>
      <c r="TJD63" s="265"/>
      <c r="TJE63" s="265"/>
      <c r="TJF63" s="265"/>
      <c r="TJG63" s="265"/>
      <c r="TJH63" s="265"/>
      <c r="TJI63" s="265"/>
      <c r="TJJ63" s="265"/>
      <c r="TJK63" s="265"/>
      <c r="TJL63" s="265"/>
      <c r="TJM63" s="265"/>
      <c r="TJN63" s="265"/>
      <c r="TJO63" s="265"/>
      <c r="TJP63" s="265"/>
      <c r="TJQ63" s="265"/>
      <c r="TJR63" s="265"/>
      <c r="TJS63" s="265"/>
      <c r="TJT63" s="265"/>
      <c r="TJU63" s="265"/>
      <c r="TJV63" s="265"/>
      <c r="TJW63" s="265"/>
      <c r="TJX63" s="265"/>
      <c r="TJY63" s="265"/>
      <c r="TJZ63" s="265"/>
      <c r="TKA63" s="265"/>
      <c r="TKB63" s="265"/>
      <c r="TKC63" s="265"/>
      <c r="TKD63" s="265"/>
      <c r="TKE63" s="265"/>
      <c r="TKF63" s="265"/>
      <c r="TKG63" s="265"/>
      <c r="TKH63" s="265"/>
      <c r="TKI63" s="265"/>
      <c r="TKJ63" s="265"/>
      <c r="TKK63" s="265"/>
      <c r="TKL63" s="265"/>
      <c r="TKM63" s="265"/>
      <c r="TKN63" s="265"/>
      <c r="TKO63" s="265"/>
      <c r="TKP63" s="265"/>
      <c r="TKQ63" s="265"/>
      <c r="TKR63" s="265"/>
      <c r="TKS63" s="265"/>
      <c r="TKT63" s="265"/>
      <c r="TKU63" s="265"/>
      <c r="TKV63" s="265"/>
      <c r="TKW63" s="265"/>
      <c r="TKX63" s="265"/>
      <c r="TKY63" s="265"/>
      <c r="TKZ63" s="265"/>
      <c r="TLA63" s="265"/>
      <c r="TLB63" s="265"/>
      <c r="TLC63" s="265"/>
      <c r="TLD63" s="265"/>
      <c r="TLE63" s="265"/>
      <c r="TLF63" s="265"/>
      <c r="TLG63" s="265"/>
      <c r="TLH63" s="265"/>
      <c r="TLI63" s="265"/>
      <c r="TLJ63" s="265"/>
      <c r="TLK63" s="265"/>
      <c r="TLL63" s="265"/>
      <c r="TLM63" s="265"/>
      <c r="TLN63" s="265"/>
      <c r="TLO63" s="265"/>
      <c r="TLP63" s="265"/>
      <c r="TLQ63" s="265"/>
      <c r="TLR63" s="265"/>
      <c r="TLS63" s="265"/>
      <c r="TLT63" s="265"/>
      <c r="TLU63" s="265"/>
      <c r="TLV63" s="265"/>
      <c r="TLW63" s="265"/>
      <c r="TLX63" s="265"/>
      <c r="TLY63" s="265"/>
      <c r="TLZ63" s="265"/>
      <c r="TMA63" s="265"/>
      <c r="TMB63" s="265"/>
      <c r="TMC63" s="265"/>
      <c r="TMD63" s="265"/>
      <c r="TME63" s="265"/>
      <c r="TMF63" s="265"/>
      <c r="TMG63" s="265"/>
      <c r="TMH63" s="265"/>
      <c r="TMI63" s="265"/>
      <c r="TMJ63" s="265"/>
      <c r="TMK63" s="265"/>
      <c r="TML63" s="265"/>
      <c r="TMM63" s="265"/>
      <c r="TMN63" s="265"/>
      <c r="TMO63" s="265"/>
      <c r="TMP63" s="265"/>
      <c r="TMQ63" s="265"/>
      <c r="TMR63" s="265"/>
      <c r="TMS63" s="265"/>
      <c r="TMT63" s="265"/>
      <c r="TMU63" s="265"/>
      <c r="TMV63" s="265"/>
      <c r="TMW63" s="265"/>
      <c r="TMX63" s="265"/>
      <c r="TMY63" s="265"/>
      <c r="TMZ63" s="265"/>
      <c r="TNA63" s="265"/>
      <c r="TNB63" s="265"/>
      <c r="TNC63" s="265"/>
      <c r="TND63" s="265"/>
      <c r="TNE63" s="265"/>
      <c r="TNF63" s="265"/>
      <c r="TNG63" s="265"/>
      <c r="TNH63" s="265"/>
      <c r="TNI63" s="265"/>
      <c r="TNJ63" s="265"/>
      <c r="TNK63" s="265"/>
      <c r="TNL63" s="265"/>
      <c r="TNM63" s="265"/>
      <c r="TNN63" s="265"/>
      <c r="TNO63" s="265"/>
      <c r="TNP63" s="265"/>
      <c r="TNQ63" s="265"/>
      <c r="TNR63" s="265"/>
      <c r="TNS63" s="265"/>
      <c r="TNT63" s="265"/>
      <c r="TNU63" s="265"/>
      <c r="TNV63" s="265"/>
      <c r="TNW63" s="265"/>
      <c r="TNX63" s="265"/>
      <c r="TNY63" s="265"/>
      <c r="TNZ63" s="265"/>
      <c r="TOA63" s="265"/>
      <c r="TOB63" s="265"/>
      <c r="TOC63" s="265"/>
      <c r="TOD63" s="265"/>
      <c r="TOE63" s="265"/>
      <c r="TOF63" s="265"/>
      <c r="TOG63" s="265"/>
      <c r="TOH63" s="265"/>
      <c r="TOI63" s="265"/>
      <c r="TOJ63" s="265"/>
      <c r="TOK63" s="265"/>
      <c r="TOL63" s="265"/>
      <c r="TOM63" s="265"/>
      <c r="TON63" s="265"/>
      <c r="TOO63" s="265"/>
      <c r="TOP63" s="265"/>
      <c r="TOQ63" s="265"/>
      <c r="TOR63" s="265"/>
      <c r="TOS63" s="265"/>
      <c r="TOT63" s="265"/>
      <c r="TOU63" s="265"/>
      <c r="TOV63" s="265"/>
      <c r="TOW63" s="265"/>
      <c r="TOX63" s="265"/>
      <c r="TOY63" s="265"/>
      <c r="TOZ63" s="265"/>
      <c r="TPA63" s="265"/>
      <c r="TPB63" s="265"/>
      <c r="TPC63" s="265"/>
      <c r="TPD63" s="265"/>
      <c r="TPE63" s="265"/>
      <c r="TPF63" s="265"/>
      <c r="TPG63" s="265"/>
      <c r="TPH63" s="265"/>
      <c r="TPI63" s="265"/>
      <c r="TPJ63" s="265"/>
      <c r="TPK63" s="265"/>
      <c r="TPL63" s="265"/>
      <c r="TPM63" s="265"/>
      <c r="TPN63" s="265"/>
      <c r="TPO63" s="265"/>
      <c r="TPP63" s="265"/>
      <c r="TPQ63" s="265"/>
      <c r="TPR63" s="265"/>
      <c r="TPS63" s="265"/>
      <c r="TPT63" s="265"/>
      <c r="TPU63" s="265"/>
      <c r="TPV63" s="265"/>
      <c r="TPW63" s="265"/>
      <c r="TPX63" s="265"/>
      <c r="TPY63" s="265"/>
      <c r="TPZ63" s="265"/>
      <c r="TQA63" s="265"/>
      <c r="TQB63" s="265"/>
      <c r="TQC63" s="265"/>
      <c r="TQD63" s="265"/>
      <c r="TQE63" s="265"/>
      <c r="TQF63" s="265"/>
      <c r="TQG63" s="265"/>
      <c r="TQH63" s="265"/>
      <c r="TQI63" s="265"/>
      <c r="TQJ63" s="265"/>
      <c r="TQK63" s="265"/>
      <c r="TQL63" s="265"/>
      <c r="TQM63" s="265"/>
      <c r="TQN63" s="265"/>
      <c r="TQO63" s="265"/>
      <c r="TQP63" s="265"/>
      <c r="TQQ63" s="265"/>
      <c r="TQR63" s="265"/>
      <c r="TQS63" s="265"/>
      <c r="TQT63" s="265"/>
      <c r="TQU63" s="265"/>
      <c r="TQV63" s="265"/>
      <c r="TQW63" s="265"/>
      <c r="TQX63" s="265"/>
      <c r="TQY63" s="265"/>
      <c r="TQZ63" s="265"/>
      <c r="TRA63" s="265"/>
      <c r="TRB63" s="265"/>
      <c r="TRC63" s="265"/>
      <c r="TRD63" s="265"/>
      <c r="TRE63" s="265"/>
      <c r="TRF63" s="265"/>
      <c r="TRG63" s="265"/>
      <c r="TRH63" s="265"/>
      <c r="TRI63" s="265"/>
      <c r="TRJ63" s="265"/>
      <c r="TRK63" s="265"/>
      <c r="TRL63" s="265"/>
      <c r="TRM63" s="265"/>
      <c r="TRN63" s="265"/>
      <c r="TRO63" s="265"/>
      <c r="TRP63" s="265"/>
      <c r="TRQ63" s="265"/>
      <c r="TRR63" s="265"/>
      <c r="TRS63" s="265"/>
      <c r="TRT63" s="265"/>
      <c r="TRU63" s="265"/>
      <c r="TRV63" s="265"/>
      <c r="TRW63" s="265"/>
      <c r="TRX63" s="265"/>
      <c r="TRY63" s="265"/>
      <c r="TRZ63" s="265"/>
      <c r="TSA63" s="265"/>
      <c r="TSB63" s="265"/>
      <c r="TSC63" s="265"/>
      <c r="TSD63" s="265"/>
      <c r="TSE63" s="265"/>
      <c r="TSF63" s="265"/>
      <c r="TSG63" s="265"/>
      <c r="TSH63" s="265"/>
      <c r="TSI63" s="265"/>
      <c r="TSJ63" s="265"/>
      <c r="TSK63" s="265"/>
      <c r="TSL63" s="265"/>
      <c r="TSM63" s="265"/>
      <c r="TSN63" s="265"/>
      <c r="TSO63" s="265"/>
      <c r="TSP63" s="265"/>
      <c r="TSQ63" s="265"/>
      <c r="TSR63" s="265"/>
      <c r="TSS63" s="265"/>
      <c r="TST63" s="265"/>
      <c r="TSU63" s="265"/>
      <c r="TSV63" s="265"/>
      <c r="TSW63" s="265"/>
      <c r="TSX63" s="265"/>
      <c r="TSY63" s="265"/>
      <c r="TSZ63" s="265"/>
      <c r="TTA63" s="265"/>
      <c r="TTB63" s="265"/>
      <c r="TTC63" s="265"/>
      <c r="TTD63" s="265"/>
      <c r="TTE63" s="265"/>
      <c r="TTF63" s="265"/>
      <c r="TTG63" s="265"/>
      <c r="TTH63" s="265"/>
      <c r="TTI63" s="265"/>
      <c r="TTJ63" s="265"/>
      <c r="TTK63" s="265"/>
      <c r="TTL63" s="265"/>
      <c r="TTM63" s="265"/>
      <c r="TTN63" s="265"/>
      <c r="TTO63" s="265"/>
      <c r="TTP63" s="265"/>
      <c r="TTQ63" s="265"/>
      <c r="TTR63" s="265"/>
      <c r="TTS63" s="265"/>
      <c r="TTT63" s="265"/>
      <c r="TTU63" s="265"/>
      <c r="TTV63" s="265"/>
      <c r="TTW63" s="265"/>
      <c r="TTX63" s="265"/>
      <c r="TTY63" s="265"/>
      <c r="TTZ63" s="265"/>
      <c r="TUA63" s="265"/>
      <c r="TUB63" s="265"/>
      <c r="TUC63" s="265"/>
      <c r="TUD63" s="265"/>
      <c r="TUE63" s="265"/>
      <c r="TUF63" s="265"/>
      <c r="TUG63" s="265"/>
      <c r="TUH63" s="265"/>
      <c r="TUI63" s="265"/>
      <c r="TUJ63" s="265"/>
      <c r="TUK63" s="265"/>
      <c r="TUL63" s="265"/>
      <c r="TUM63" s="265"/>
      <c r="TUN63" s="265"/>
      <c r="TUO63" s="265"/>
      <c r="TUP63" s="265"/>
      <c r="TUQ63" s="265"/>
      <c r="TUR63" s="265"/>
      <c r="TUS63" s="265"/>
      <c r="TUT63" s="265"/>
      <c r="TUU63" s="265"/>
      <c r="TUV63" s="265"/>
      <c r="TUW63" s="265"/>
      <c r="TUX63" s="265"/>
      <c r="TUY63" s="265"/>
      <c r="TUZ63" s="265"/>
      <c r="TVA63" s="265"/>
      <c r="TVB63" s="265"/>
      <c r="TVC63" s="265"/>
      <c r="TVD63" s="265"/>
      <c r="TVE63" s="265"/>
      <c r="TVF63" s="265"/>
      <c r="TVG63" s="265"/>
      <c r="TVH63" s="265"/>
      <c r="TVI63" s="265"/>
      <c r="TVJ63" s="265"/>
      <c r="TVK63" s="265"/>
      <c r="TVL63" s="265"/>
      <c r="TVM63" s="265"/>
      <c r="TVN63" s="265"/>
      <c r="TVO63" s="265"/>
      <c r="TVP63" s="265"/>
      <c r="TVQ63" s="265"/>
      <c r="TVR63" s="265"/>
      <c r="TVS63" s="265"/>
      <c r="TVT63" s="265"/>
      <c r="TVU63" s="265"/>
      <c r="TVV63" s="265"/>
      <c r="TVW63" s="265"/>
      <c r="TVX63" s="265"/>
      <c r="TVY63" s="265"/>
      <c r="TVZ63" s="265"/>
      <c r="TWA63" s="265"/>
      <c r="TWB63" s="265"/>
      <c r="TWC63" s="265"/>
      <c r="TWD63" s="265"/>
      <c r="TWE63" s="265"/>
      <c r="TWF63" s="265"/>
      <c r="TWG63" s="265"/>
      <c r="TWH63" s="265"/>
      <c r="TWI63" s="265"/>
      <c r="TWJ63" s="265"/>
      <c r="TWK63" s="265"/>
      <c r="TWL63" s="265"/>
      <c r="TWM63" s="265"/>
      <c r="TWN63" s="265"/>
      <c r="TWO63" s="265"/>
      <c r="TWP63" s="265"/>
      <c r="TWQ63" s="265"/>
      <c r="TWR63" s="265"/>
      <c r="TWS63" s="265"/>
      <c r="TWT63" s="265"/>
      <c r="TWU63" s="265"/>
      <c r="TWV63" s="265"/>
      <c r="TWW63" s="265"/>
      <c r="TWX63" s="265"/>
      <c r="TWY63" s="265"/>
      <c r="TWZ63" s="265"/>
      <c r="TXA63" s="265"/>
      <c r="TXB63" s="265"/>
      <c r="TXC63" s="265"/>
      <c r="TXD63" s="265"/>
      <c r="TXE63" s="265"/>
      <c r="TXF63" s="265"/>
      <c r="TXG63" s="265"/>
      <c r="TXH63" s="265"/>
      <c r="TXI63" s="265"/>
      <c r="TXJ63" s="265"/>
      <c r="TXK63" s="265"/>
      <c r="TXL63" s="265"/>
      <c r="TXM63" s="265"/>
      <c r="TXN63" s="265"/>
      <c r="TXO63" s="265"/>
      <c r="TXP63" s="265"/>
      <c r="TXQ63" s="265"/>
      <c r="TXR63" s="265"/>
      <c r="TXS63" s="265"/>
      <c r="TXT63" s="265"/>
      <c r="TXU63" s="265"/>
      <c r="TXV63" s="265"/>
      <c r="TXW63" s="265"/>
      <c r="TXX63" s="265"/>
      <c r="TXY63" s="265"/>
      <c r="TXZ63" s="265"/>
      <c r="TYA63" s="265"/>
      <c r="TYB63" s="265"/>
      <c r="TYC63" s="265"/>
      <c r="TYD63" s="265"/>
      <c r="TYE63" s="265"/>
      <c r="TYF63" s="265"/>
      <c r="TYG63" s="265"/>
      <c r="TYH63" s="265"/>
      <c r="TYI63" s="265"/>
      <c r="TYJ63" s="265"/>
      <c r="TYK63" s="265"/>
      <c r="TYL63" s="265"/>
      <c r="TYM63" s="265"/>
      <c r="TYN63" s="265"/>
      <c r="TYO63" s="265"/>
      <c r="TYP63" s="265"/>
      <c r="TYQ63" s="265"/>
      <c r="TYR63" s="265"/>
      <c r="TYS63" s="265"/>
      <c r="TYT63" s="265"/>
      <c r="TYU63" s="265"/>
      <c r="TYV63" s="265"/>
      <c r="TYW63" s="265"/>
      <c r="TYX63" s="265"/>
      <c r="TYY63" s="265"/>
      <c r="TYZ63" s="265"/>
      <c r="TZA63" s="265"/>
      <c r="TZB63" s="265"/>
      <c r="TZC63" s="265"/>
      <c r="TZD63" s="265"/>
      <c r="TZE63" s="265"/>
      <c r="TZF63" s="265"/>
      <c r="TZG63" s="265"/>
      <c r="TZH63" s="265"/>
      <c r="TZI63" s="265"/>
      <c r="TZJ63" s="265"/>
      <c r="TZK63" s="265"/>
      <c r="TZL63" s="265"/>
      <c r="TZM63" s="265"/>
      <c r="TZN63" s="265"/>
      <c r="TZO63" s="265"/>
      <c r="TZP63" s="265"/>
      <c r="TZQ63" s="265"/>
      <c r="TZR63" s="265"/>
      <c r="TZS63" s="265"/>
      <c r="TZT63" s="265"/>
      <c r="TZU63" s="265"/>
      <c r="TZV63" s="265"/>
      <c r="TZW63" s="265"/>
      <c r="TZX63" s="265"/>
      <c r="TZY63" s="265"/>
      <c r="TZZ63" s="265"/>
      <c r="UAA63" s="265"/>
      <c r="UAB63" s="265"/>
      <c r="UAC63" s="265"/>
      <c r="UAD63" s="265"/>
      <c r="UAE63" s="265"/>
      <c r="UAF63" s="265"/>
      <c r="UAG63" s="265"/>
      <c r="UAH63" s="265"/>
      <c r="UAI63" s="265"/>
      <c r="UAJ63" s="265"/>
      <c r="UAK63" s="265"/>
      <c r="UAL63" s="265"/>
      <c r="UAM63" s="265"/>
      <c r="UAN63" s="265"/>
      <c r="UAO63" s="265"/>
      <c r="UAP63" s="265"/>
      <c r="UAQ63" s="265"/>
      <c r="UAR63" s="265"/>
      <c r="UAS63" s="265"/>
      <c r="UAT63" s="265"/>
      <c r="UAU63" s="265"/>
      <c r="UAV63" s="265"/>
      <c r="UAW63" s="265"/>
      <c r="UAX63" s="265"/>
      <c r="UAY63" s="265"/>
      <c r="UAZ63" s="265"/>
      <c r="UBA63" s="265"/>
      <c r="UBB63" s="265"/>
      <c r="UBC63" s="265"/>
      <c r="UBD63" s="265"/>
      <c r="UBE63" s="265"/>
      <c r="UBF63" s="265"/>
      <c r="UBG63" s="265"/>
      <c r="UBH63" s="265"/>
      <c r="UBI63" s="265"/>
      <c r="UBJ63" s="265"/>
      <c r="UBK63" s="265"/>
      <c r="UBL63" s="265"/>
      <c r="UBM63" s="265"/>
      <c r="UBN63" s="265"/>
      <c r="UBO63" s="265"/>
      <c r="UBP63" s="265"/>
      <c r="UBQ63" s="265"/>
      <c r="UBR63" s="265"/>
      <c r="UBS63" s="265"/>
      <c r="UBT63" s="265"/>
      <c r="UBU63" s="265"/>
      <c r="UBV63" s="265"/>
      <c r="UBW63" s="265"/>
      <c r="UBX63" s="265"/>
      <c r="UBY63" s="265"/>
      <c r="UBZ63" s="265"/>
      <c r="UCA63" s="265"/>
      <c r="UCB63" s="265"/>
      <c r="UCC63" s="265"/>
      <c r="UCD63" s="265"/>
      <c r="UCE63" s="265"/>
      <c r="UCF63" s="265"/>
      <c r="UCG63" s="265"/>
      <c r="UCH63" s="265"/>
      <c r="UCI63" s="265"/>
      <c r="UCJ63" s="265"/>
      <c r="UCK63" s="265"/>
      <c r="UCL63" s="265"/>
      <c r="UCM63" s="265"/>
      <c r="UCN63" s="265"/>
      <c r="UCO63" s="265"/>
      <c r="UCP63" s="265"/>
      <c r="UCQ63" s="265"/>
      <c r="UCR63" s="265"/>
      <c r="UCS63" s="265"/>
      <c r="UCT63" s="265"/>
      <c r="UCU63" s="265"/>
      <c r="UCV63" s="265"/>
      <c r="UCW63" s="265"/>
      <c r="UCX63" s="265"/>
      <c r="UCY63" s="265"/>
      <c r="UCZ63" s="265"/>
      <c r="UDA63" s="265"/>
      <c r="UDB63" s="265"/>
      <c r="UDC63" s="265"/>
      <c r="UDD63" s="265"/>
      <c r="UDE63" s="265"/>
      <c r="UDF63" s="265"/>
      <c r="UDG63" s="265"/>
      <c r="UDH63" s="265"/>
      <c r="UDI63" s="265"/>
      <c r="UDJ63" s="265"/>
      <c r="UDK63" s="265"/>
      <c r="UDL63" s="265"/>
      <c r="UDM63" s="265"/>
      <c r="UDN63" s="265"/>
      <c r="UDO63" s="265"/>
      <c r="UDP63" s="265"/>
      <c r="UDQ63" s="265"/>
      <c r="UDR63" s="265"/>
      <c r="UDS63" s="265"/>
      <c r="UDT63" s="265"/>
      <c r="UDU63" s="265"/>
      <c r="UDV63" s="265"/>
      <c r="UDW63" s="265"/>
      <c r="UDX63" s="265"/>
      <c r="UDY63" s="265"/>
      <c r="UDZ63" s="265"/>
      <c r="UEA63" s="265"/>
      <c r="UEB63" s="265"/>
      <c r="UEC63" s="265"/>
      <c r="UED63" s="265"/>
      <c r="UEE63" s="265"/>
      <c r="UEF63" s="265"/>
      <c r="UEG63" s="265"/>
      <c r="UEH63" s="265"/>
      <c r="UEI63" s="265"/>
      <c r="UEJ63" s="265"/>
      <c r="UEK63" s="265"/>
      <c r="UEL63" s="265"/>
      <c r="UEM63" s="265"/>
      <c r="UEN63" s="265"/>
      <c r="UEO63" s="265"/>
      <c r="UEP63" s="265"/>
      <c r="UEQ63" s="265"/>
      <c r="UER63" s="265"/>
      <c r="UES63" s="265"/>
      <c r="UET63" s="265"/>
      <c r="UEU63" s="265"/>
      <c r="UEV63" s="265"/>
      <c r="UEW63" s="265"/>
      <c r="UEX63" s="265"/>
      <c r="UEY63" s="265"/>
      <c r="UEZ63" s="265"/>
      <c r="UFA63" s="265"/>
      <c r="UFB63" s="265"/>
      <c r="UFC63" s="265"/>
      <c r="UFD63" s="265"/>
      <c r="UFE63" s="265"/>
      <c r="UFF63" s="265"/>
      <c r="UFG63" s="265"/>
      <c r="UFH63" s="265"/>
      <c r="UFI63" s="265"/>
      <c r="UFJ63" s="265"/>
      <c r="UFK63" s="265"/>
      <c r="UFL63" s="265"/>
      <c r="UFM63" s="265"/>
      <c r="UFN63" s="265"/>
      <c r="UFO63" s="265"/>
      <c r="UFP63" s="265"/>
      <c r="UFQ63" s="265"/>
      <c r="UFR63" s="265"/>
      <c r="UFS63" s="265"/>
      <c r="UFT63" s="265"/>
      <c r="UFU63" s="265"/>
      <c r="UFV63" s="265"/>
      <c r="UFW63" s="265"/>
      <c r="UFX63" s="265"/>
      <c r="UFY63" s="265"/>
      <c r="UFZ63" s="265"/>
      <c r="UGA63" s="265"/>
      <c r="UGB63" s="265"/>
      <c r="UGC63" s="265"/>
      <c r="UGD63" s="265"/>
      <c r="UGE63" s="265"/>
      <c r="UGF63" s="265"/>
      <c r="UGG63" s="265"/>
      <c r="UGH63" s="265"/>
      <c r="UGI63" s="265"/>
      <c r="UGJ63" s="265"/>
      <c r="UGK63" s="265"/>
      <c r="UGL63" s="265"/>
      <c r="UGM63" s="265"/>
      <c r="UGN63" s="265"/>
      <c r="UGO63" s="265"/>
      <c r="UGP63" s="265"/>
      <c r="UGQ63" s="265"/>
      <c r="UGR63" s="265"/>
      <c r="UGS63" s="265"/>
      <c r="UGT63" s="265"/>
      <c r="UGU63" s="265"/>
      <c r="UGV63" s="265"/>
      <c r="UGW63" s="265"/>
      <c r="UGX63" s="265"/>
      <c r="UGY63" s="265"/>
      <c r="UGZ63" s="265"/>
      <c r="UHA63" s="265"/>
      <c r="UHB63" s="265"/>
      <c r="UHC63" s="265"/>
      <c r="UHD63" s="265"/>
      <c r="UHE63" s="265"/>
      <c r="UHF63" s="265"/>
      <c r="UHG63" s="265"/>
      <c r="UHH63" s="265"/>
      <c r="UHI63" s="265"/>
      <c r="UHJ63" s="265"/>
      <c r="UHK63" s="265"/>
      <c r="UHL63" s="265"/>
      <c r="UHM63" s="265"/>
      <c r="UHN63" s="265"/>
      <c r="UHO63" s="265"/>
      <c r="UHP63" s="265"/>
      <c r="UHQ63" s="265"/>
      <c r="UHR63" s="265"/>
      <c r="UHS63" s="265"/>
      <c r="UHT63" s="265"/>
      <c r="UHU63" s="265"/>
      <c r="UHV63" s="265"/>
      <c r="UHW63" s="265"/>
      <c r="UHX63" s="265"/>
      <c r="UHY63" s="265"/>
      <c r="UHZ63" s="265"/>
      <c r="UIA63" s="265"/>
      <c r="UIB63" s="265"/>
      <c r="UIC63" s="265"/>
      <c r="UID63" s="265"/>
      <c r="UIE63" s="265"/>
      <c r="UIF63" s="265"/>
      <c r="UIG63" s="265"/>
      <c r="UIH63" s="265"/>
      <c r="UII63" s="265"/>
      <c r="UIJ63" s="265"/>
      <c r="UIK63" s="265"/>
      <c r="UIL63" s="265"/>
      <c r="UIM63" s="265"/>
      <c r="UIN63" s="265"/>
      <c r="UIO63" s="265"/>
      <c r="UIP63" s="265"/>
      <c r="UIQ63" s="265"/>
      <c r="UIR63" s="265"/>
      <c r="UIS63" s="265"/>
      <c r="UIT63" s="265"/>
      <c r="UIU63" s="265"/>
      <c r="UIV63" s="265"/>
      <c r="UIW63" s="265"/>
      <c r="UIX63" s="265"/>
      <c r="UIY63" s="265"/>
      <c r="UIZ63" s="265"/>
      <c r="UJA63" s="265"/>
      <c r="UJB63" s="265"/>
      <c r="UJC63" s="265"/>
      <c r="UJD63" s="265"/>
      <c r="UJE63" s="265"/>
      <c r="UJF63" s="265"/>
      <c r="UJG63" s="265"/>
      <c r="UJH63" s="265"/>
      <c r="UJI63" s="265"/>
      <c r="UJJ63" s="265"/>
      <c r="UJK63" s="265"/>
      <c r="UJL63" s="265"/>
      <c r="UJM63" s="265"/>
      <c r="UJN63" s="265"/>
      <c r="UJO63" s="265"/>
      <c r="UJP63" s="265"/>
      <c r="UJQ63" s="265"/>
      <c r="UJR63" s="265"/>
      <c r="UJS63" s="265"/>
      <c r="UJT63" s="265"/>
      <c r="UJU63" s="265"/>
      <c r="UJV63" s="265"/>
      <c r="UJW63" s="265"/>
      <c r="UJX63" s="265"/>
      <c r="UJY63" s="265"/>
      <c r="UJZ63" s="265"/>
      <c r="UKA63" s="265"/>
      <c r="UKB63" s="265"/>
      <c r="UKC63" s="265"/>
      <c r="UKD63" s="265"/>
      <c r="UKE63" s="265"/>
      <c r="UKF63" s="265"/>
      <c r="UKG63" s="265"/>
      <c r="UKH63" s="265"/>
      <c r="UKI63" s="265"/>
      <c r="UKJ63" s="265"/>
      <c r="UKK63" s="265"/>
      <c r="UKL63" s="265"/>
      <c r="UKM63" s="265"/>
      <c r="UKN63" s="265"/>
      <c r="UKO63" s="265"/>
      <c r="UKP63" s="265"/>
      <c r="UKQ63" s="265"/>
      <c r="UKR63" s="265"/>
      <c r="UKS63" s="265"/>
      <c r="UKT63" s="265"/>
      <c r="UKU63" s="265"/>
      <c r="UKV63" s="265"/>
      <c r="UKW63" s="265"/>
      <c r="UKX63" s="265"/>
      <c r="UKY63" s="265"/>
      <c r="UKZ63" s="265"/>
      <c r="ULA63" s="265"/>
      <c r="ULB63" s="265"/>
      <c r="ULC63" s="265"/>
      <c r="ULD63" s="265"/>
      <c r="ULE63" s="265"/>
      <c r="ULF63" s="265"/>
      <c r="ULG63" s="265"/>
      <c r="ULH63" s="265"/>
      <c r="ULI63" s="265"/>
      <c r="ULJ63" s="265"/>
      <c r="ULK63" s="265"/>
      <c r="ULL63" s="265"/>
      <c r="ULM63" s="265"/>
      <c r="ULN63" s="265"/>
      <c r="ULO63" s="265"/>
      <c r="ULP63" s="265"/>
      <c r="ULQ63" s="265"/>
      <c r="ULR63" s="265"/>
      <c r="ULS63" s="265"/>
      <c r="ULT63" s="265"/>
      <c r="ULU63" s="265"/>
      <c r="ULV63" s="265"/>
      <c r="ULW63" s="265"/>
      <c r="ULX63" s="265"/>
      <c r="ULY63" s="265"/>
      <c r="ULZ63" s="265"/>
      <c r="UMA63" s="265"/>
      <c r="UMB63" s="265"/>
      <c r="UMC63" s="265"/>
      <c r="UMD63" s="265"/>
      <c r="UME63" s="265"/>
      <c r="UMF63" s="265"/>
      <c r="UMG63" s="265"/>
      <c r="UMH63" s="265"/>
      <c r="UMI63" s="265"/>
      <c r="UMJ63" s="265"/>
      <c r="UMK63" s="265"/>
      <c r="UML63" s="265"/>
      <c r="UMM63" s="265"/>
      <c r="UMN63" s="265"/>
      <c r="UMO63" s="265"/>
      <c r="UMP63" s="265"/>
      <c r="UMQ63" s="265"/>
      <c r="UMR63" s="265"/>
      <c r="UMS63" s="265"/>
      <c r="UMT63" s="265"/>
      <c r="UMU63" s="265"/>
      <c r="UMV63" s="265"/>
      <c r="UMW63" s="265"/>
      <c r="UMX63" s="265"/>
      <c r="UMY63" s="265"/>
      <c r="UMZ63" s="265"/>
      <c r="UNA63" s="265"/>
      <c r="UNB63" s="265"/>
      <c r="UNC63" s="265"/>
      <c r="UND63" s="265"/>
      <c r="UNE63" s="265"/>
      <c r="UNF63" s="265"/>
      <c r="UNG63" s="265"/>
      <c r="UNH63" s="265"/>
      <c r="UNI63" s="265"/>
      <c r="UNJ63" s="265"/>
      <c r="UNK63" s="265"/>
      <c r="UNL63" s="265"/>
      <c r="UNM63" s="265"/>
      <c r="UNN63" s="265"/>
      <c r="UNO63" s="265"/>
      <c r="UNP63" s="265"/>
      <c r="UNQ63" s="265"/>
      <c r="UNR63" s="265"/>
      <c r="UNS63" s="265"/>
      <c r="UNT63" s="265"/>
      <c r="UNU63" s="265"/>
      <c r="UNV63" s="265"/>
      <c r="UNW63" s="265"/>
      <c r="UNX63" s="265"/>
      <c r="UNY63" s="265"/>
      <c r="UNZ63" s="265"/>
      <c r="UOA63" s="265"/>
      <c r="UOB63" s="265"/>
      <c r="UOC63" s="265"/>
      <c r="UOD63" s="265"/>
      <c r="UOE63" s="265"/>
      <c r="UOF63" s="265"/>
      <c r="UOG63" s="265"/>
      <c r="UOH63" s="265"/>
      <c r="UOI63" s="265"/>
      <c r="UOJ63" s="265"/>
      <c r="UOK63" s="265"/>
      <c r="UOL63" s="265"/>
      <c r="UOM63" s="265"/>
      <c r="UON63" s="265"/>
      <c r="UOO63" s="265"/>
      <c r="UOP63" s="265"/>
      <c r="UOQ63" s="265"/>
      <c r="UOR63" s="265"/>
      <c r="UOS63" s="265"/>
      <c r="UOT63" s="265"/>
      <c r="UOU63" s="265"/>
      <c r="UOV63" s="265"/>
      <c r="UOW63" s="265"/>
      <c r="UOX63" s="265"/>
      <c r="UOY63" s="265"/>
      <c r="UOZ63" s="265"/>
      <c r="UPA63" s="265"/>
      <c r="UPB63" s="265"/>
      <c r="UPC63" s="265"/>
      <c r="UPD63" s="265"/>
      <c r="UPE63" s="265"/>
      <c r="UPF63" s="265"/>
      <c r="UPG63" s="265"/>
      <c r="UPH63" s="265"/>
      <c r="UPI63" s="265"/>
      <c r="UPJ63" s="265"/>
      <c r="UPK63" s="265"/>
      <c r="UPL63" s="265"/>
      <c r="UPM63" s="265"/>
      <c r="UPN63" s="265"/>
      <c r="UPO63" s="265"/>
      <c r="UPP63" s="265"/>
      <c r="UPQ63" s="265"/>
      <c r="UPR63" s="265"/>
      <c r="UPS63" s="265"/>
      <c r="UPT63" s="265"/>
      <c r="UPU63" s="265"/>
      <c r="UPV63" s="265"/>
      <c r="UPW63" s="265"/>
      <c r="UPX63" s="265"/>
      <c r="UPY63" s="265"/>
      <c r="UPZ63" s="265"/>
      <c r="UQA63" s="265"/>
      <c r="UQB63" s="265"/>
      <c r="UQC63" s="265"/>
      <c r="UQD63" s="265"/>
      <c r="UQE63" s="265"/>
      <c r="UQF63" s="265"/>
      <c r="UQG63" s="265"/>
      <c r="UQH63" s="265"/>
      <c r="UQI63" s="265"/>
      <c r="UQJ63" s="265"/>
      <c r="UQK63" s="265"/>
      <c r="UQL63" s="265"/>
      <c r="UQM63" s="265"/>
      <c r="UQN63" s="265"/>
      <c r="UQO63" s="265"/>
      <c r="UQP63" s="265"/>
      <c r="UQQ63" s="265"/>
      <c r="UQR63" s="265"/>
      <c r="UQS63" s="265"/>
      <c r="UQT63" s="265"/>
      <c r="UQU63" s="265"/>
      <c r="UQV63" s="265"/>
      <c r="UQW63" s="265"/>
      <c r="UQX63" s="265"/>
      <c r="UQY63" s="265"/>
      <c r="UQZ63" s="265"/>
      <c r="URA63" s="265"/>
      <c r="URB63" s="265"/>
      <c r="URC63" s="265"/>
      <c r="URD63" s="265"/>
      <c r="URE63" s="265"/>
      <c r="URF63" s="265"/>
      <c r="URG63" s="265"/>
      <c r="URH63" s="265"/>
      <c r="URI63" s="265"/>
      <c r="URJ63" s="265"/>
      <c r="URK63" s="265"/>
      <c r="URL63" s="265"/>
      <c r="URM63" s="265"/>
      <c r="URN63" s="265"/>
      <c r="URO63" s="265"/>
      <c r="URP63" s="265"/>
      <c r="URQ63" s="265"/>
      <c r="URR63" s="265"/>
      <c r="URS63" s="265"/>
      <c r="URT63" s="265"/>
      <c r="URU63" s="265"/>
      <c r="URV63" s="265"/>
      <c r="URW63" s="265"/>
      <c r="URX63" s="265"/>
      <c r="URY63" s="265"/>
      <c r="URZ63" s="265"/>
      <c r="USA63" s="265"/>
      <c r="USB63" s="265"/>
      <c r="USC63" s="265"/>
      <c r="USD63" s="265"/>
      <c r="USE63" s="265"/>
      <c r="USF63" s="265"/>
      <c r="USG63" s="265"/>
      <c r="USH63" s="265"/>
      <c r="USI63" s="265"/>
      <c r="USJ63" s="265"/>
      <c r="USK63" s="265"/>
      <c r="USL63" s="265"/>
      <c r="USM63" s="265"/>
      <c r="USN63" s="265"/>
      <c r="USO63" s="265"/>
      <c r="USP63" s="265"/>
      <c r="USQ63" s="265"/>
      <c r="USR63" s="265"/>
      <c r="USS63" s="265"/>
      <c r="UST63" s="265"/>
      <c r="USU63" s="265"/>
      <c r="USV63" s="265"/>
      <c r="USW63" s="265"/>
      <c r="USX63" s="265"/>
      <c r="USY63" s="265"/>
      <c r="USZ63" s="265"/>
      <c r="UTA63" s="265"/>
      <c r="UTB63" s="265"/>
      <c r="UTC63" s="265"/>
      <c r="UTD63" s="265"/>
      <c r="UTE63" s="265"/>
      <c r="UTF63" s="265"/>
      <c r="UTG63" s="265"/>
      <c r="UTH63" s="265"/>
      <c r="UTI63" s="265"/>
      <c r="UTJ63" s="265"/>
      <c r="UTK63" s="265"/>
      <c r="UTL63" s="265"/>
      <c r="UTM63" s="265"/>
      <c r="UTN63" s="265"/>
      <c r="UTO63" s="265"/>
      <c r="UTP63" s="265"/>
      <c r="UTQ63" s="265"/>
      <c r="UTR63" s="265"/>
      <c r="UTS63" s="265"/>
      <c r="UTT63" s="265"/>
      <c r="UTU63" s="265"/>
      <c r="UTV63" s="265"/>
      <c r="UTW63" s="265"/>
      <c r="UTX63" s="265"/>
      <c r="UTY63" s="265"/>
      <c r="UTZ63" s="265"/>
      <c r="UUA63" s="265"/>
      <c r="UUB63" s="265"/>
      <c r="UUC63" s="265"/>
      <c r="UUD63" s="265"/>
      <c r="UUE63" s="265"/>
      <c r="UUF63" s="265"/>
      <c r="UUG63" s="265"/>
      <c r="UUH63" s="265"/>
      <c r="UUI63" s="265"/>
      <c r="UUJ63" s="265"/>
      <c r="UUK63" s="265"/>
      <c r="UUL63" s="265"/>
      <c r="UUM63" s="265"/>
      <c r="UUN63" s="265"/>
      <c r="UUO63" s="265"/>
      <c r="UUP63" s="265"/>
      <c r="UUQ63" s="265"/>
      <c r="UUR63" s="265"/>
      <c r="UUS63" s="265"/>
      <c r="UUT63" s="265"/>
      <c r="UUU63" s="265"/>
      <c r="UUV63" s="265"/>
      <c r="UUW63" s="265"/>
      <c r="UUX63" s="265"/>
      <c r="UUY63" s="265"/>
      <c r="UUZ63" s="265"/>
      <c r="UVA63" s="265"/>
      <c r="UVB63" s="265"/>
      <c r="UVC63" s="265"/>
      <c r="UVD63" s="265"/>
      <c r="UVE63" s="265"/>
      <c r="UVF63" s="265"/>
      <c r="UVG63" s="265"/>
      <c r="UVH63" s="265"/>
      <c r="UVI63" s="265"/>
      <c r="UVJ63" s="265"/>
      <c r="UVK63" s="265"/>
      <c r="UVL63" s="265"/>
      <c r="UVM63" s="265"/>
      <c r="UVN63" s="265"/>
      <c r="UVO63" s="265"/>
      <c r="UVP63" s="265"/>
      <c r="UVQ63" s="265"/>
      <c r="UVR63" s="265"/>
      <c r="UVS63" s="265"/>
      <c r="UVT63" s="265"/>
      <c r="UVU63" s="265"/>
      <c r="UVV63" s="265"/>
      <c r="UVW63" s="265"/>
      <c r="UVX63" s="265"/>
      <c r="UVY63" s="265"/>
      <c r="UVZ63" s="265"/>
      <c r="UWA63" s="265"/>
      <c r="UWB63" s="265"/>
      <c r="UWC63" s="265"/>
      <c r="UWD63" s="265"/>
      <c r="UWE63" s="265"/>
      <c r="UWF63" s="265"/>
      <c r="UWG63" s="265"/>
      <c r="UWH63" s="265"/>
      <c r="UWI63" s="265"/>
      <c r="UWJ63" s="265"/>
      <c r="UWK63" s="265"/>
      <c r="UWL63" s="265"/>
      <c r="UWM63" s="265"/>
      <c r="UWN63" s="265"/>
      <c r="UWO63" s="265"/>
      <c r="UWP63" s="265"/>
      <c r="UWQ63" s="265"/>
      <c r="UWR63" s="265"/>
      <c r="UWS63" s="265"/>
      <c r="UWT63" s="265"/>
      <c r="UWU63" s="265"/>
      <c r="UWV63" s="265"/>
      <c r="UWW63" s="265"/>
      <c r="UWX63" s="265"/>
      <c r="UWY63" s="265"/>
      <c r="UWZ63" s="265"/>
      <c r="UXA63" s="265"/>
      <c r="UXB63" s="265"/>
      <c r="UXC63" s="265"/>
      <c r="UXD63" s="265"/>
      <c r="UXE63" s="265"/>
      <c r="UXF63" s="265"/>
      <c r="UXG63" s="265"/>
      <c r="UXH63" s="265"/>
      <c r="UXI63" s="265"/>
      <c r="UXJ63" s="265"/>
      <c r="UXK63" s="265"/>
      <c r="UXL63" s="265"/>
      <c r="UXM63" s="265"/>
      <c r="UXN63" s="265"/>
      <c r="UXO63" s="265"/>
      <c r="UXP63" s="265"/>
      <c r="UXQ63" s="265"/>
      <c r="UXR63" s="265"/>
      <c r="UXS63" s="265"/>
      <c r="UXT63" s="265"/>
      <c r="UXU63" s="265"/>
      <c r="UXV63" s="265"/>
      <c r="UXW63" s="265"/>
      <c r="UXX63" s="265"/>
      <c r="UXY63" s="265"/>
      <c r="UXZ63" s="265"/>
      <c r="UYA63" s="265"/>
      <c r="UYB63" s="265"/>
      <c r="UYC63" s="265"/>
      <c r="UYD63" s="265"/>
      <c r="UYE63" s="265"/>
      <c r="UYF63" s="265"/>
      <c r="UYG63" s="265"/>
      <c r="UYH63" s="265"/>
      <c r="UYI63" s="265"/>
      <c r="UYJ63" s="265"/>
      <c r="UYK63" s="265"/>
      <c r="UYL63" s="265"/>
      <c r="UYM63" s="265"/>
      <c r="UYN63" s="265"/>
      <c r="UYO63" s="265"/>
      <c r="UYP63" s="265"/>
      <c r="UYQ63" s="265"/>
      <c r="UYR63" s="265"/>
      <c r="UYS63" s="265"/>
      <c r="UYT63" s="265"/>
      <c r="UYU63" s="265"/>
      <c r="UYV63" s="265"/>
      <c r="UYW63" s="265"/>
      <c r="UYX63" s="265"/>
      <c r="UYY63" s="265"/>
      <c r="UYZ63" s="265"/>
      <c r="UZA63" s="265"/>
      <c r="UZB63" s="265"/>
      <c r="UZC63" s="265"/>
      <c r="UZD63" s="265"/>
      <c r="UZE63" s="265"/>
      <c r="UZF63" s="265"/>
      <c r="UZG63" s="265"/>
      <c r="UZH63" s="265"/>
      <c r="UZI63" s="265"/>
      <c r="UZJ63" s="265"/>
      <c r="UZK63" s="265"/>
      <c r="UZL63" s="265"/>
      <c r="UZM63" s="265"/>
      <c r="UZN63" s="265"/>
      <c r="UZO63" s="265"/>
      <c r="UZP63" s="265"/>
      <c r="UZQ63" s="265"/>
      <c r="UZR63" s="265"/>
      <c r="UZS63" s="265"/>
      <c r="UZT63" s="265"/>
      <c r="UZU63" s="265"/>
      <c r="UZV63" s="265"/>
      <c r="UZW63" s="265"/>
      <c r="UZX63" s="265"/>
      <c r="UZY63" s="265"/>
      <c r="UZZ63" s="265"/>
      <c r="VAA63" s="265"/>
      <c r="VAB63" s="265"/>
      <c r="VAC63" s="265"/>
      <c r="VAD63" s="265"/>
      <c r="VAE63" s="265"/>
      <c r="VAF63" s="265"/>
      <c r="VAG63" s="265"/>
      <c r="VAH63" s="265"/>
      <c r="VAI63" s="265"/>
      <c r="VAJ63" s="265"/>
      <c r="VAK63" s="265"/>
      <c r="VAL63" s="265"/>
      <c r="VAM63" s="265"/>
      <c r="VAN63" s="265"/>
      <c r="VAO63" s="265"/>
      <c r="VAP63" s="265"/>
      <c r="VAQ63" s="265"/>
      <c r="VAR63" s="265"/>
      <c r="VAS63" s="265"/>
      <c r="VAT63" s="265"/>
      <c r="VAU63" s="265"/>
      <c r="VAV63" s="265"/>
      <c r="VAW63" s="265"/>
      <c r="VAX63" s="265"/>
      <c r="VAY63" s="265"/>
      <c r="VAZ63" s="265"/>
      <c r="VBA63" s="265"/>
      <c r="VBB63" s="265"/>
      <c r="VBC63" s="265"/>
      <c r="VBD63" s="265"/>
      <c r="VBE63" s="265"/>
      <c r="VBF63" s="265"/>
      <c r="VBG63" s="265"/>
      <c r="VBH63" s="265"/>
      <c r="VBI63" s="265"/>
      <c r="VBJ63" s="265"/>
      <c r="VBK63" s="265"/>
      <c r="VBL63" s="265"/>
      <c r="VBM63" s="265"/>
      <c r="VBN63" s="265"/>
      <c r="VBO63" s="265"/>
      <c r="VBP63" s="265"/>
      <c r="VBQ63" s="265"/>
      <c r="VBR63" s="265"/>
      <c r="VBS63" s="265"/>
      <c r="VBT63" s="265"/>
      <c r="VBU63" s="265"/>
      <c r="VBV63" s="265"/>
      <c r="VBW63" s="265"/>
      <c r="VBX63" s="265"/>
      <c r="VBY63" s="265"/>
      <c r="VBZ63" s="265"/>
      <c r="VCA63" s="265"/>
      <c r="VCB63" s="265"/>
      <c r="VCC63" s="265"/>
      <c r="VCD63" s="265"/>
      <c r="VCE63" s="265"/>
      <c r="VCF63" s="265"/>
      <c r="VCG63" s="265"/>
      <c r="VCH63" s="265"/>
      <c r="VCI63" s="265"/>
      <c r="VCJ63" s="265"/>
      <c r="VCK63" s="265"/>
      <c r="VCL63" s="265"/>
      <c r="VCM63" s="265"/>
      <c r="VCN63" s="265"/>
      <c r="VCO63" s="265"/>
      <c r="VCP63" s="265"/>
      <c r="VCQ63" s="265"/>
      <c r="VCR63" s="265"/>
      <c r="VCS63" s="265"/>
      <c r="VCT63" s="265"/>
      <c r="VCU63" s="265"/>
      <c r="VCV63" s="265"/>
      <c r="VCW63" s="265"/>
      <c r="VCX63" s="265"/>
      <c r="VCY63" s="265"/>
      <c r="VCZ63" s="265"/>
      <c r="VDA63" s="265"/>
      <c r="VDB63" s="265"/>
      <c r="VDC63" s="265"/>
      <c r="VDD63" s="265"/>
      <c r="VDE63" s="265"/>
      <c r="VDF63" s="265"/>
      <c r="VDG63" s="265"/>
      <c r="VDH63" s="265"/>
      <c r="VDI63" s="265"/>
      <c r="VDJ63" s="265"/>
      <c r="VDK63" s="265"/>
      <c r="VDL63" s="265"/>
      <c r="VDM63" s="265"/>
      <c r="VDN63" s="265"/>
      <c r="VDO63" s="265"/>
      <c r="VDP63" s="265"/>
      <c r="VDQ63" s="265"/>
      <c r="VDR63" s="265"/>
      <c r="VDS63" s="265"/>
      <c r="VDT63" s="265"/>
      <c r="VDU63" s="265"/>
      <c r="VDV63" s="265"/>
      <c r="VDW63" s="265"/>
      <c r="VDX63" s="265"/>
      <c r="VDY63" s="265"/>
      <c r="VDZ63" s="265"/>
      <c r="VEA63" s="265"/>
      <c r="VEB63" s="265"/>
      <c r="VEC63" s="265"/>
      <c r="VED63" s="265"/>
      <c r="VEE63" s="265"/>
      <c r="VEF63" s="265"/>
      <c r="VEG63" s="265"/>
      <c r="VEH63" s="265"/>
      <c r="VEI63" s="265"/>
      <c r="VEJ63" s="265"/>
      <c r="VEK63" s="265"/>
      <c r="VEL63" s="265"/>
      <c r="VEM63" s="265"/>
      <c r="VEN63" s="265"/>
      <c r="VEO63" s="265"/>
      <c r="VEP63" s="265"/>
      <c r="VEQ63" s="265"/>
      <c r="VER63" s="265"/>
      <c r="VES63" s="265"/>
      <c r="VET63" s="265"/>
      <c r="VEU63" s="265"/>
      <c r="VEV63" s="265"/>
      <c r="VEW63" s="265"/>
      <c r="VEX63" s="265"/>
      <c r="VEY63" s="265"/>
      <c r="VEZ63" s="265"/>
      <c r="VFA63" s="265"/>
      <c r="VFB63" s="265"/>
      <c r="VFC63" s="265"/>
      <c r="VFD63" s="265"/>
      <c r="VFE63" s="265"/>
      <c r="VFF63" s="265"/>
      <c r="VFG63" s="265"/>
      <c r="VFH63" s="265"/>
      <c r="VFI63" s="265"/>
      <c r="VFJ63" s="265"/>
      <c r="VFK63" s="265"/>
      <c r="VFL63" s="265"/>
      <c r="VFM63" s="265"/>
      <c r="VFN63" s="265"/>
      <c r="VFO63" s="265"/>
      <c r="VFP63" s="265"/>
      <c r="VFQ63" s="265"/>
      <c r="VFR63" s="265"/>
      <c r="VFS63" s="265"/>
      <c r="VFT63" s="265"/>
      <c r="VFU63" s="265"/>
      <c r="VFV63" s="265"/>
      <c r="VFW63" s="265"/>
      <c r="VFX63" s="265"/>
      <c r="VFY63" s="265"/>
      <c r="VFZ63" s="265"/>
      <c r="VGA63" s="265"/>
      <c r="VGB63" s="265"/>
      <c r="VGC63" s="265"/>
      <c r="VGD63" s="265"/>
      <c r="VGE63" s="265"/>
      <c r="VGF63" s="265"/>
      <c r="VGG63" s="265"/>
      <c r="VGH63" s="265"/>
      <c r="VGI63" s="265"/>
      <c r="VGJ63" s="265"/>
      <c r="VGK63" s="265"/>
      <c r="VGL63" s="265"/>
      <c r="VGM63" s="265"/>
      <c r="VGN63" s="265"/>
      <c r="VGO63" s="265"/>
      <c r="VGP63" s="265"/>
      <c r="VGQ63" s="265"/>
      <c r="VGR63" s="265"/>
      <c r="VGS63" s="265"/>
      <c r="VGT63" s="265"/>
      <c r="VGU63" s="265"/>
      <c r="VGV63" s="265"/>
      <c r="VGW63" s="265"/>
      <c r="VGX63" s="265"/>
      <c r="VGY63" s="265"/>
      <c r="VGZ63" s="265"/>
      <c r="VHA63" s="265"/>
      <c r="VHB63" s="265"/>
      <c r="VHC63" s="265"/>
      <c r="VHD63" s="265"/>
      <c r="VHE63" s="265"/>
      <c r="VHF63" s="265"/>
      <c r="VHG63" s="265"/>
      <c r="VHH63" s="265"/>
      <c r="VHI63" s="265"/>
      <c r="VHJ63" s="265"/>
      <c r="VHK63" s="265"/>
      <c r="VHL63" s="265"/>
      <c r="VHM63" s="265"/>
      <c r="VHN63" s="265"/>
      <c r="VHO63" s="265"/>
      <c r="VHP63" s="265"/>
      <c r="VHQ63" s="265"/>
      <c r="VHR63" s="265"/>
      <c r="VHS63" s="265"/>
      <c r="VHT63" s="265"/>
      <c r="VHU63" s="265"/>
      <c r="VHV63" s="265"/>
      <c r="VHW63" s="265"/>
      <c r="VHX63" s="265"/>
      <c r="VHY63" s="265"/>
      <c r="VHZ63" s="265"/>
      <c r="VIA63" s="265"/>
      <c r="VIB63" s="265"/>
      <c r="VIC63" s="265"/>
      <c r="VID63" s="265"/>
      <c r="VIE63" s="265"/>
      <c r="VIF63" s="265"/>
      <c r="VIG63" s="265"/>
      <c r="VIH63" s="265"/>
      <c r="VII63" s="265"/>
      <c r="VIJ63" s="265"/>
      <c r="VIK63" s="265"/>
      <c r="VIL63" s="265"/>
      <c r="VIM63" s="265"/>
      <c r="VIN63" s="265"/>
      <c r="VIO63" s="265"/>
      <c r="VIP63" s="265"/>
      <c r="VIQ63" s="265"/>
      <c r="VIR63" s="265"/>
      <c r="VIS63" s="265"/>
      <c r="VIT63" s="265"/>
      <c r="VIU63" s="265"/>
      <c r="VIV63" s="265"/>
      <c r="VIW63" s="265"/>
      <c r="VIX63" s="265"/>
      <c r="VIY63" s="265"/>
      <c r="VIZ63" s="265"/>
      <c r="VJA63" s="265"/>
      <c r="VJB63" s="265"/>
      <c r="VJC63" s="265"/>
      <c r="VJD63" s="265"/>
      <c r="VJE63" s="265"/>
      <c r="VJF63" s="265"/>
      <c r="VJG63" s="265"/>
      <c r="VJH63" s="265"/>
      <c r="VJI63" s="265"/>
      <c r="VJJ63" s="265"/>
      <c r="VJK63" s="265"/>
      <c r="VJL63" s="265"/>
      <c r="VJM63" s="265"/>
      <c r="VJN63" s="265"/>
      <c r="VJO63" s="265"/>
      <c r="VJP63" s="265"/>
      <c r="VJQ63" s="265"/>
      <c r="VJR63" s="265"/>
      <c r="VJS63" s="265"/>
      <c r="VJT63" s="265"/>
      <c r="VJU63" s="265"/>
      <c r="VJV63" s="265"/>
      <c r="VJW63" s="265"/>
      <c r="VJX63" s="265"/>
      <c r="VJY63" s="265"/>
      <c r="VJZ63" s="265"/>
      <c r="VKA63" s="265"/>
      <c r="VKB63" s="265"/>
      <c r="VKC63" s="265"/>
      <c r="VKD63" s="265"/>
      <c r="VKE63" s="265"/>
      <c r="VKF63" s="265"/>
      <c r="VKG63" s="265"/>
      <c r="VKH63" s="265"/>
      <c r="VKI63" s="265"/>
      <c r="VKJ63" s="265"/>
      <c r="VKK63" s="265"/>
      <c r="VKL63" s="265"/>
      <c r="VKM63" s="265"/>
      <c r="VKN63" s="265"/>
      <c r="VKO63" s="265"/>
      <c r="VKP63" s="265"/>
      <c r="VKQ63" s="265"/>
      <c r="VKR63" s="265"/>
      <c r="VKS63" s="265"/>
      <c r="VKT63" s="265"/>
      <c r="VKU63" s="265"/>
      <c r="VKV63" s="265"/>
      <c r="VKW63" s="265"/>
      <c r="VKX63" s="265"/>
      <c r="VKY63" s="265"/>
      <c r="VKZ63" s="265"/>
      <c r="VLA63" s="265"/>
      <c r="VLB63" s="265"/>
      <c r="VLC63" s="265"/>
      <c r="VLD63" s="265"/>
      <c r="VLE63" s="265"/>
      <c r="VLF63" s="265"/>
      <c r="VLG63" s="265"/>
      <c r="VLH63" s="265"/>
      <c r="VLI63" s="265"/>
      <c r="VLJ63" s="265"/>
      <c r="VLK63" s="265"/>
      <c r="VLL63" s="265"/>
      <c r="VLM63" s="265"/>
      <c r="VLN63" s="265"/>
      <c r="VLO63" s="265"/>
      <c r="VLP63" s="265"/>
      <c r="VLQ63" s="265"/>
      <c r="VLR63" s="265"/>
      <c r="VLS63" s="265"/>
      <c r="VLT63" s="265"/>
      <c r="VLU63" s="265"/>
      <c r="VLV63" s="265"/>
      <c r="VLW63" s="265"/>
      <c r="VLX63" s="265"/>
      <c r="VLY63" s="265"/>
      <c r="VLZ63" s="265"/>
      <c r="VMA63" s="265"/>
      <c r="VMB63" s="265"/>
      <c r="VMC63" s="265"/>
      <c r="VMD63" s="265"/>
      <c r="VME63" s="265"/>
      <c r="VMF63" s="265"/>
      <c r="VMG63" s="265"/>
      <c r="VMH63" s="265"/>
      <c r="VMI63" s="265"/>
      <c r="VMJ63" s="265"/>
      <c r="VMK63" s="265"/>
      <c r="VML63" s="265"/>
      <c r="VMM63" s="265"/>
      <c r="VMN63" s="265"/>
      <c r="VMO63" s="265"/>
      <c r="VMP63" s="265"/>
      <c r="VMQ63" s="265"/>
      <c r="VMR63" s="265"/>
      <c r="VMS63" s="265"/>
      <c r="VMT63" s="265"/>
      <c r="VMU63" s="265"/>
      <c r="VMV63" s="265"/>
      <c r="VMW63" s="265"/>
      <c r="VMX63" s="265"/>
      <c r="VMY63" s="265"/>
      <c r="VMZ63" s="265"/>
      <c r="VNA63" s="265"/>
      <c r="VNB63" s="265"/>
      <c r="VNC63" s="265"/>
      <c r="VND63" s="265"/>
      <c r="VNE63" s="265"/>
      <c r="VNF63" s="265"/>
      <c r="VNG63" s="265"/>
      <c r="VNH63" s="265"/>
      <c r="VNI63" s="265"/>
      <c r="VNJ63" s="265"/>
      <c r="VNK63" s="265"/>
      <c r="VNL63" s="265"/>
      <c r="VNM63" s="265"/>
      <c r="VNN63" s="265"/>
      <c r="VNO63" s="265"/>
      <c r="VNP63" s="265"/>
      <c r="VNQ63" s="265"/>
      <c r="VNR63" s="265"/>
      <c r="VNS63" s="265"/>
      <c r="VNT63" s="265"/>
      <c r="VNU63" s="265"/>
      <c r="VNV63" s="265"/>
      <c r="VNW63" s="265"/>
      <c r="VNX63" s="265"/>
      <c r="VNY63" s="265"/>
      <c r="VNZ63" s="265"/>
      <c r="VOA63" s="265"/>
      <c r="VOB63" s="265"/>
      <c r="VOC63" s="265"/>
      <c r="VOD63" s="265"/>
      <c r="VOE63" s="265"/>
      <c r="VOF63" s="265"/>
      <c r="VOG63" s="265"/>
      <c r="VOH63" s="265"/>
      <c r="VOI63" s="265"/>
      <c r="VOJ63" s="265"/>
      <c r="VOK63" s="265"/>
      <c r="VOL63" s="265"/>
      <c r="VOM63" s="265"/>
      <c r="VON63" s="265"/>
      <c r="VOO63" s="265"/>
      <c r="VOP63" s="265"/>
      <c r="VOQ63" s="265"/>
      <c r="VOR63" s="265"/>
      <c r="VOS63" s="265"/>
      <c r="VOT63" s="265"/>
      <c r="VOU63" s="265"/>
      <c r="VOV63" s="265"/>
      <c r="VOW63" s="265"/>
      <c r="VOX63" s="265"/>
      <c r="VOY63" s="265"/>
      <c r="VOZ63" s="265"/>
      <c r="VPA63" s="265"/>
      <c r="VPB63" s="265"/>
      <c r="VPC63" s="265"/>
      <c r="VPD63" s="265"/>
      <c r="VPE63" s="265"/>
      <c r="VPF63" s="265"/>
      <c r="VPG63" s="265"/>
      <c r="VPH63" s="265"/>
      <c r="VPI63" s="265"/>
      <c r="VPJ63" s="265"/>
      <c r="VPK63" s="265"/>
      <c r="VPL63" s="265"/>
      <c r="VPM63" s="265"/>
      <c r="VPN63" s="265"/>
      <c r="VPO63" s="265"/>
      <c r="VPP63" s="265"/>
      <c r="VPQ63" s="265"/>
      <c r="VPR63" s="265"/>
      <c r="VPS63" s="265"/>
      <c r="VPT63" s="265"/>
      <c r="VPU63" s="265"/>
      <c r="VPV63" s="265"/>
      <c r="VPW63" s="265"/>
      <c r="VPX63" s="265"/>
      <c r="VPY63" s="265"/>
      <c r="VPZ63" s="265"/>
      <c r="VQA63" s="265"/>
      <c r="VQB63" s="265"/>
      <c r="VQC63" s="265"/>
      <c r="VQD63" s="265"/>
      <c r="VQE63" s="265"/>
      <c r="VQF63" s="265"/>
      <c r="VQG63" s="265"/>
      <c r="VQH63" s="265"/>
      <c r="VQI63" s="265"/>
      <c r="VQJ63" s="265"/>
      <c r="VQK63" s="265"/>
      <c r="VQL63" s="265"/>
      <c r="VQM63" s="265"/>
      <c r="VQN63" s="265"/>
      <c r="VQO63" s="265"/>
      <c r="VQP63" s="265"/>
      <c r="VQQ63" s="265"/>
      <c r="VQR63" s="265"/>
      <c r="VQS63" s="265"/>
      <c r="VQT63" s="265"/>
      <c r="VQU63" s="265"/>
      <c r="VQV63" s="265"/>
      <c r="VQW63" s="265"/>
      <c r="VQX63" s="265"/>
      <c r="VQY63" s="265"/>
      <c r="VQZ63" s="265"/>
      <c r="VRA63" s="265"/>
      <c r="VRB63" s="265"/>
      <c r="VRC63" s="265"/>
      <c r="VRD63" s="265"/>
      <c r="VRE63" s="265"/>
      <c r="VRF63" s="265"/>
      <c r="VRG63" s="265"/>
      <c r="VRH63" s="265"/>
      <c r="VRI63" s="265"/>
      <c r="VRJ63" s="265"/>
      <c r="VRK63" s="265"/>
      <c r="VRL63" s="265"/>
      <c r="VRM63" s="265"/>
      <c r="VRN63" s="265"/>
      <c r="VRO63" s="265"/>
      <c r="VRP63" s="265"/>
      <c r="VRQ63" s="265"/>
      <c r="VRR63" s="265"/>
      <c r="VRS63" s="265"/>
      <c r="VRT63" s="265"/>
      <c r="VRU63" s="265"/>
      <c r="VRV63" s="265"/>
      <c r="VRW63" s="265"/>
      <c r="VRX63" s="265"/>
      <c r="VRY63" s="265"/>
      <c r="VRZ63" s="265"/>
      <c r="VSA63" s="265"/>
      <c r="VSB63" s="265"/>
      <c r="VSC63" s="265"/>
      <c r="VSD63" s="265"/>
      <c r="VSE63" s="265"/>
      <c r="VSF63" s="265"/>
      <c r="VSG63" s="265"/>
      <c r="VSH63" s="265"/>
      <c r="VSI63" s="265"/>
      <c r="VSJ63" s="265"/>
      <c r="VSK63" s="265"/>
      <c r="VSL63" s="265"/>
      <c r="VSM63" s="265"/>
      <c r="VSN63" s="265"/>
      <c r="VSO63" s="265"/>
      <c r="VSP63" s="265"/>
      <c r="VSQ63" s="265"/>
      <c r="VSR63" s="265"/>
      <c r="VSS63" s="265"/>
      <c r="VST63" s="265"/>
      <c r="VSU63" s="265"/>
      <c r="VSV63" s="265"/>
      <c r="VSW63" s="265"/>
      <c r="VSX63" s="265"/>
      <c r="VSY63" s="265"/>
      <c r="VSZ63" s="265"/>
      <c r="VTA63" s="265"/>
      <c r="VTB63" s="265"/>
      <c r="VTC63" s="265"/>
      <c r="VTD63" s="265"/>
      <c r="VTE63" s="265"/>
      <c r="VTF63" s="265"/>
      <c r="VTG63" s="265"/>
      <c r="VTH63" s="265"/>
      <c r="VTI63" s="265"/>
      <c r="VTJ63" s="265"/>
      <c r="VTK63" s="265"/>
      <c r="VTL63" s="265"/>
      <c r="VTM63" s="265"/>
      <c r="VTN63" s="265"/>
      <c r="VTO63" s="265"/>
      <c r="VTP63" s="265"/>
      <c r="VTQ63" s="265"/>
      <c r="VTR63" s="265"/>
      <c r="VTS63" s="265"/>
      <c r="VTT63" s="265"/>
      <c r="VTU63" s="265"/>
      <c r="VTV63" s="265"/>
      <c r="VTW63" s="265"/>
      <c r="VTX63" s="265"/>
      <c r="VTY63" s="265"/>
      <c r="VTZ63" s="265"/>
      <c r="VUA63" s="265"/>
      <c r="VUB63" s="265"/>
      <c r="VUC63" s="265"/>
      <c r="VUD63" s="265"/>
      <c r="VUE63" s="265"/>
      <c r="VUF63" s="265"/>
      <c r="VUG63" s="265"/>
      <c r="VUH63" s="265"/>
      <c r="VUI63" s="265"/>
      <c r="VUJ63" s="265"/>
      <c r="VUK63" s="265"/>
      <c r="VUL63" s="265"/>
      <c r="VUM63" s="265"/>
      <c r="VUN63" s="265"/>
      <c r="VUO63" s="265"/>
      <c r="VUP63" s="265"/>
      <c r="VUQ63" s="265"/>
      <c r="VUR63" s="265"/>
      <c r="VUS63" s="265"/>
      <c r="VUT63" s="265"/>
      <c r="VUU63" s="265"/>
      <c r="VUV63" s="265"/>
      <c r="VUW63" s="265"/>
      <c r="VUX63" s="265"/>
      <c r="VUY63" s="265"/>
      <c r="VUZ63" s="265"/>
      <c r="VVA63" s="265"/>
      <c r="VVB63" s="265"/>
      <c r="VVC63" s="265"/>
      <c r="VVD63" s="265"/>
      <c r="VVE63" s="265"/>
      <c r="VVF63" s="265"/>
      <c r="VVG63" s="265"/>
      <c r="VVH63" s="265"/>
      <c r="VVI63" s="265"/>
      <c r="VVJ63" s="265"/>
      <c r="VVK63" s="265"/>
      <c r="VVL63" s="265"/>
      <c r="VVM63" s="265"/>
      <c r="VVN63" s="265"/>
      <c r="VVO63" s="265"/>
      <c r="VVP63" s="265"/>
      <c r="VVQ63" s="265"/>
      <c r="VVR63" s="265"/>
      <c r="VVS63" s="265"/>
      <c r="VVT63" s="265"/>
      <c r="VVU63" s="265"/>
      <c r="VVV63" s="265"/>
      <c r="VVW63" s="265"/>
      <c r="VVX63" s="265"/>
      <c r="VVY63" s="265"/>
      <c r="VVZ63" s="265"/>
      <c r="VWA63" s="265"/>
      <c r="VWB63" s="265"/>
      <c r="VWC63" s="265"/>
      <c r="VWD63" s="265"/>
      <c r="VWE63" s="265"/>
      <c r="VWF63" s="265"/>
      <c r="VWG63" s="265"/>
      <c r="VWH63" s="265"/>
      <c r="VWI63" s="265"/>
      <c r="VWJ63" s="265"/>
      <c r="VWK63" s="265"/>
      <c r="VWL63" s="265"/>
      <c r="VWM63" s="265"/>
      <c r="VWN63" s="265"/>
      <c r="VWO63" s="265"/>
      <c r="VWP63" s="265"/>
      <c r="VWQ63" s="265"/>
      <c r="VWR63" s="265"/>
      <c r="VWS63" s="265"/>
      <c r="VWT63" s="265"/>
      <c r="VWU63" s="265"/>
      <c r="VWV63" s="265"/>
      <c r="VWW63" s="265"/>
      <c r="VWX63" s="265"/>
      <c r="VWY63" s="265"/>
      <c r="VWZ63" s="265"/>
      <c r="VXA63" s="265"/>
      <c r="VXB63" s="265"/>
      <c r="VXC63" s="265"/>
      <c r="VXD63" s="265"/>
      <c r="VXE63" s="265"/>
      <c r="VXF63" s="265"/>
      <c r="VXG63" s="265"/>
      <c r="VXH63" s="265"/>
      <c r="VXI63" s="265"/>
      <c r="VXJ63" s="265"/>
      <c r="VXK63" s="265"/>
      <c r="VXL63" s="265"/>
      <c r="VXM63" s="265"/>
      <c r="VXN63" s="265"/>
      <c r="VXO63" s="265"/>
      <c r="VXP63" s="265"/>
      <c r="VXQ63" s="265"/>
      <c r="VXR63" s="265"/>
      <c r="VXS63" s="265"/>
      <c r="VXT63" s="265"/>
      <c r="VXU63" s="265"/>
      <c r="VXV63" s="265"/>
      <c r="VXW63" s="265"/>
      <c r="VXX63" s="265"/>
      <c r="VXY63" s="265"/>
      <c r="VXZ63" s="265"/>
      <c r="VYA63" s="265"/>
      <c r="VYB63" s="265"/>
      <c r="VYC63" s="265"/>
      <c r="VYD63" s="265"/>
      <c r="VYE63" s="265"/>
      <c r="VYF63" s="265"/>
      <c r="VYG63" s="265"/>
      <c r="VYH63" s="265"/>
      <c r="VYI63" s="265"/>
      <c r="VYJ63" s="265"/>
      <c r="VYK63" s="265"/>
      <c r="VYL63" s="265"/>
      <c r="VYM63" s="265"/>
      <c r="VYN63" s="265"/>
      <c r="VYO63" s="265"/>
      <c r="VYP63" s="265"/>
      <c r="VYQ63" s="265"/>
      <c r="VYR63" s="265"/>
      <c r="VYS63" s="265"/>
      <c r="VYT63" s="265"/>
      <c r="VYU63" s="265"/>
      <c r="VYV63" s="265"/>
      <c r="VYW63" s="265"/>
      <c r="VYX63" s="265"/>
      <c r="VYY63" s="265"/>
      <c r="VYZ63" s="265"/>
      <c r="VZA63" s="265"/>
      <c r="VZB63" s="265"/>
      <c r="VZC63" s="265"/>
      <c r="VZD63" s="265"/>
      <c r="VZE63" s="265"/>
      <c r="VZF63" s="265"/>
      <c r="VZG63" s="265"/>
      <c r="VZH63" s="265"/>
      <c r="VZI63" s="265"/>
      <c r="VZJ63" s="265"/>
      <c r="VZK63" s="265"/>
      <c r="VZL63" s="265"/>
      <c r="VZM63" s="265"/>
      <c r="VZN63" s="265"/>
      <c r="VZO63" s="265"/>
      <c r="VZP63" s="265"/>
      <c r="VZQ63" s="265"/>
      <c r="VZR63" s="265"/>
      <c r="VZS63" s="265"/>
      <c r="VZT63" s="265"/>
      <c r="VZU63" s="265"/>
      <c r="VZV63" s="265"/>
      <c r="VZW63" s="265"/>
      <c r="VZX63" s="265"/>
      <c r="VZY63" s="265"/>
      <c r="VZZ63" s="265"/>
      <c r="WAA63" s="265"/>
      <c r="WAB63" s="265"/>
      <c r="WAC63" s="265"/>
      <c r="WAD63" s="265"/>
      <c r="WAE63" s="265"/>
      <c r="WAF63" s="265"/>
      <c r="WAG63" s="265"/>
      <c r="WAH63" s="265"/>
      <c r="WAI63" s="265"/>
      <c r="WAJ63" s="265"/>
      <c r="WAK63" s="265"/>
      <c r="WAL63" s="265"/>
      <c r="WAM63" s="265"/>
      <c r="WAN63" s="265"/>
      <c r="WAO63" s="265"/>
      <c r="WAP63" s="265"/>
      <c r="WAQ63" s="265"/>
      <c r="WAR63" s="265"/>
      <c r="WAS63" s="265"/>
      <c r="WAT63" s="265"/>
      <c r="WAU63" s="265"/>
      <c r="WAV63" s="265"/>
      <c r="WAW63" s="265"/>
      <c r="WAX63" s="265"/>
      <c r="WAY63" s="265"/>
      <c r="WAZ63" s="265"/>
      <c r="WBA63" s="265"/>
      <c r="WBB63" s="265"/>
      <c r="WBC63" s="265"/>
      <c r="WBD63" s="265"/>
      <c r="WBE63" s="265"/>
      <c r="WBF63" s="265"/>
      <c r="WBG63" s="265"/>
      <c r="WBH63" s="265"/>
      <c r="WBI63" s="265"/>
      <c r="WBJ63" s="265"/>
      <c r="WBK63" s="265"/>
      <c r="WBL63" s="265"/>
      <c r="WBM63" s="265"/>
      <c r="WBN63" s="265"/>
      <c r="WBO63" s="265"/>
      <c r="WBP63" s="265"/>
      <c r="WBQ63" s="265"/>
      <c r="WBR63" s="265"/>
      <c r="WBS63" s="265"/>
      <c r="WBT63" s="265"/>
      <c r="WBU63" s="265"/>
      <c r="WBV63" s="265"/>
      <c r="WBW63" s="265"/>
      <c r="WBX63" s="265"/>
      <c r="WBY63" s="265"/>
      <c r="WBZ63" s="265"/>
      <c r="WCA63" s="265"/>
      <c r="WCB63" s="265"/>
      <c r="WCC63" s="265"/>
      <c r="WCD63" s="265"/>
      <c r="WCE63" s="265"/>
      <c r="WCF63" s="265"/>
      <c r="WCG63" s="265"/>
      <c r="WCH63" s="265"/>
      <c r="WCI63" s="265"/>
      <c r="WCJ63" s="265"/>
      <c r="WCK63" s="265"/>
      <c r="WCL63" s="265"/>
      <c r="WCM63" s="265"/>
      <c r="WCN63" s="265"/>
      <c r="WCO63" s="265"/>
      <c r="WCP63" s="265"/>
      <c r="WCQ63" s="265"/>
      <c r="WCR63" s="265"/>
      <c r="WCS63" s="265"/>
      <c r="WCT63" s="265"/>
      <c r="WCU63" s="265"/>
      <c r="WCV63" s="265"/>
      <c r="WCW63" s="265"/>
      <c r="WCX63" s="265"/>
      <c r="WCY63" s="265"/>
      <c r="WCZ63" s="265"/>
      <c r="WDA63" s="265"/>
      <c r="WDB63" s="265"/>
      <c r="WDC63" s="265"/>
      <c r="WDD63" s="265"/>
      <c r="WDE63" s="265"/>
      <c r="WDF63" s="265"/>
      <c r="WDG63" s="265"/>
      <c r="WDH63" s="265"/>
      <c r="WDI63" s="265"/>
      <c r="WDJ63" s="265"/>
      <c r="WDK63" s="265"/>
      <c r="WDL63" s="265"/>
      <c r="WDM63" s="265"/>
      <c r="WDN63" s="265"/>
      <c r="WDO63" s="265"/>
      <c r="WDP63" s="265"/>
      <c r="WDQ63" s="265"/>
      <c r="WDR63" s="265"/>
      <c r="WDS63" s="265"/>
      <c r="WDT63" s="265"/>
      <c r="WDU63" s="265"/>
      <c r="WDV63" s="265"/>
      <c r="WDW63" s="265"/>
      <c r="WDX63" s="265"/>
      <c r="WDY63" s="265"/>
      <c r="WDZ63" s="265"/>
      <c r="WEA63" s="265"/>
      <c r="WEB63" s="265"/>
      <c r="WEC63" s="265"/>
      <c r="WED63" s="265"/>
      <c r="WEE63" s="265"/>
      <c r="WEF63" s="265"/>
      <c r="WEG63" s="265"/>
      <c r="WEH63" s="265"/>
      <c r="WEI63" s="265"/>
      <c r="WEJ63" s="265"/>
      <c r="WEK63" s="265"/>
      <c r="WEL63" s="265"/>
      <c r="WEM63" s="265"/>
      <c r="WEN63" s="265"/>
      <c r="WEO63" s="265"/>
      <c r="WEP63" s="265"/>
      <c r="WEQ63" s="265"/>
      <c r="WER63" s="265"/>
      <c r="WES63" s="265"/>
      <c r="WET63" s="265"/>
      <c r="WEU63" s="265"/>
      <c r="WEV63" s="265"/>
      <c r="WEW63" s="265"/>
      <c r="WEX63" s="265"/>
      <c r="WEY63" s="265"/>
      <c r="WEZ63" s="265"/>
      <c r="WFA63" s="265"/>
      <c r="WFB63" s="265"/>
      <c r="WFC63" s="265"/>
      <c r="WFD63" s="265"/>
      <c r="WFE63" s="265"/>
      <c r="WFF63" s="265"/>
      <c r="WFG63" s="265"/>
      <c r="WFH63" s="265"/>
      <c r="WFI63" s="265"/>
      <c r="WFJ63" s="265"/>
      <c r="WFK63" s="265"/>
      <c r="WFL63" s="265"/>
      <c r="WFM63" s="265"/>
      <c r="WFN63" s="265"/>
      <c r="WFO63" s="265"/>
      <c r="WFP63" s="265"/>
      <c r="WFQ63" s="265"/>
      <c r="WFR63" s="265"/>
      <c r="WFS63" s="265"/>
      <c r="WFT63" s="265"/>
      <c r="WFU63" s="265"/>
      <c r="WFV63" s="265"/>
      <c r="WFW63" s="265"/>
      <c r="WFX63" s="265"/>
      <c r="WFY63" s="265"/>
      <c r="WFZ63" s="265"/>
      <c r="WGA63" s="265"/>
      <c r="WGB63" s="265"/>
      <c r="WGC63" s="265"/>
      <c r="WGD63" s="265"/>
      <c r="WGE63" s="265"/>
      <c r="WGF63" s="265"/>
      <c r="WGG63" s="265"/>
      <c r="WGH63" s="265"/>
      <c r="WGI63" s="265"/>
      <c r="WGJ63" s="265"/>
      <c r="WGK63" s="265"/>
      <c r="WGL63" s="265"/>
      <c r="WGM63" s="265"/>
      <c r="WGN63" s="265"/>
      <c r="WGO63" s="265"/>
      <c r="WGP63" s="265"/>
      <c r="WGQ63" s="265"/>
      <c r="WGR63" s="265"/>
      <c r="WGS63" s="265"/>
      <c r="WGT63" s="265"/>
      <c r="WGU63" s="265"/>
      <c r="WGV63" s="265"/>
      <c r="WGW63" s="265"/>
      <c r="WGX63" s="265"/>
      <c r="WGY63" s="265"/>
      <c r="WGZ63" s="265"/>
      <c r="WHA63" s="265"/>
      <c r="WHB63" s="265"/>
      <c r="WHC63" s="265"/>
      <c r="WHD63" s="265"/>
      <c r="WHE63" s="265"/>
      <c r="WHF63" s="265"/>
      <c r="WHG63" s="265"/>
      <c r="WHH63" s="265"/>
      <c r="WHI63" s="265"/>
      <c r="WHJ63" s="265"/>
      <c r="WHK63" s="265"/>
      <c r="WHL63" s="265"/>
      <c r="WHM63" s="265"/>
      <c r="WHN63" s="265"/>
      <c r="WHO63" s="265"/>
      <c r="WHP63" s="265"/>
      <c r="WHQ63" s="265"/>
      <c r="WHR63" s="265"/>
      <c r="WHS63" s="265"/>
      <c r="WHT63" s="265"/>
      <c r="WHU63" s="265"/>
      <c r="WHV63" s="265"/>
      <c r="WHW63" s="265"/>
      <c r="WHX63" s="265"/>
      <c r="WHY63" s="265"/>
      <c r="WHZ63" s="265"/>
      <c r="WIA63" s="265"/>
      <c r="WIB63" s="265"/>
      <c r="WIC63" s="265"/>
      <c r="WID63" s="265"/>
      <c r="WIE63" s="265"/>
      <c r="WIF63" s="265"/>
      <c r="WIG63" s="265"/>
      <c r="WIH63" s="265"/>
      <c r="WII63" s="265"/>
      <c r="WIJ63" s="265"/>
      <c r="WIK63" s="265"/>
      <c r="WIL63" s="265"/>
      <c r="WIM63" s="265"/>
      <c r="WIN63" s="265"/>
      <c r="WIO63" s="265"/>
      <c r="WIP63" s="265"/>
      <c r="WIQ63" s="265"/>
      <c r="WIR63" s="265"/>
      <c r="WIS63" s="265"/>
      <c r="WIT63" s="265"/>
      <c r="WIU63" s="265"/>
      <c r="WIV63" s="265"/>
      <c r="WIW63" s="265"/>
      <c r="WIX63" s="265"/>
      <c r="WIY63" s="265"/>
      <c r="WIZ63" s="265"/>
      <c r="WJA63" s="265"/>
      <c r="WJB63" s="265"/>
      <c r="WJC63" s="265"/>
      <c r="WJD63" s="265"/>
      <c r="WJE63" s="265"/>
      <c r="WJF63" s="265"/>
      <c r="WJG63" s="265"/>
      <c r="WJH63" s="265"/>
      <c r="WJI63" s="265"/>
      <c r="WJJ63" s="265"/>
      <c r="WJK63" s="265"/>
      <c r="WJL63" s="265"/>
      <c r="WJM63" s="265"/>
      <c r="WJN63" s="265"/>
      <c r="WJO63" s="265"/>
      <c r="WJP63" s="265"/>
      <c r="WJQ63" s="265"/>
      <c r="WJR63" s="265"/>
      <c r="WJS63" s="265"/>
      <c r="WJT63" s="265"/>
      <c r="WJU63" s="265"/>
      <c r="WJV63" s="265"/>
      <c r="WJW63" s="265"/>
      <c r="WJX63" s="265"/>
      <c r="WJY63" s="265"/>
      <c r="WJZ63" s="265"/>
      <c r="WKA63" s="265"/>
      <c r="WKB63" s="265"/>
      <c r="WKC63" s="265"/>
      <c r="WKD63" s="265"/>
      <c r="WKE63" s="265"/>
      <c r="WKF63" s="265"/>
      <c r="WKG63" s="265"/>
      <c r="WKH63" s="265"/>
      <c r="WKI63" s="265"/>
      <c r="WKJ63" s="265"/>
      <c r="WKK63" s="265"/>
      <c r="WKL63" s="265"/>
      <c r="WKM63" s="265"/>
      <c r="WKN63" s="265"/>
      <c r="WKO63" s="265"/>
      <c r="WKP63" s="265"/>
      <c r="WKQ63" s="265"/>
      <c r="WKR63" s="265"/>
      <c r="WKS63" s="265"/>
      <c r="WKT63" s="265"/>
      <c r="WKU63" s="265"/>
      <c r="WKV63" s="265"/>
      <c r="WKW63" s="265"/>
      <c r="WKX63" s="265"/>
      <c r="WKY63" s="265"/>
      <c r="WKZ63" s="265"/>
      <c r="WLA63" s="265"/>
      <c r="WLB63" s="265"/>
      <c r="WLC63" s="265"/>
      <c r="WLD63" s="265"/>
      <c r="WLE63" s="265"/>
      <c r="WLF63" s="265"/>
      <c r="WLG63" s="265"/>
      <c r="WLH63" s="265"/>
      <c r="WLI63" s="265"/>
      <c r="WLJ63" s="265"/>
      <c r="WLK63" s="265"/>
      <c r="WLL63" s="265"/>
      <c r="WLM63" s="265"/>
      <c r="WLN63" s="265"/>
      <c r="WLO63" s="265"/>
      <c r="WLP63" s="265"/>
      <c r="WLQ63" s="265"/>
      <c r="WLR63" s="265"/>
      <c r="WLS63" s="265"/>
      <c r="WLT63" s="265"/>
      <c r="WLU63" s="265"/>
      <c r="WLV63" s="265"/>
      <c r="WLW63" s="265"/>
      <c r="WLX63" s="265"/>
      <c r="WLY63" s="265"/>
      <c r="WLZ63" s="265"/>
      <c r="WMA63" s="265"/>
      <c r="WMB63" s="265"/>
      <c r="WMC63" s="265"/>
      <c r="WMD63" s="265"/>
      <c r="WME63" s="265"/>
      <c r="WMF63" s="265"/>
      <c r="WMG63" s="265"/>
      <c r="WMH63" s="265"/>
      <c r="WMI63" s="265"/>
      <c r="WMJ63" s="265"/>
      <c r="WMK63" s="265"/>
      <c r="WML63" s="265"/>
      <c r="WMM63" s="265"/>
      <c r="WMN63" s="265"/>
      <c r="WMO63" s="265"/>
      <c r="WMP63" s="265"/>
      <c r="WMQ63" s="265"/>
      <c r="WMR63" s="265"/>
      <c r="WMS63" s="265"/>
      <c r="WMT63" s="265"/>
      <c r="WMU63" s="265"/>
      <c r="WMV63" s="265"/>
      <c r="WMW63" s="265"/>
      <c r="WMX63" s="265"/>
      <c r="WMY63" s="265"/>
      <c r="WMZ63" s="265"/>
      <c r="WNA63" s="265"/>
      <c r="WNB63" s="265"/>
      <c r="WNC63" s="265"/>
      <c r="WND63" s="265"/>
      <c r="WNE63" s="265"/>
      <c r="WNF63" s="265"/>
      <c r="WNG63" s="265"/>
      <c r="WNH63" s="265"/>
      <c r="WNI63" s="265"/>
      <c r="WNJ63" s="265"/>
      <c r="WNK63" s="265"/>
      <c r="WNL63" s="265"/>
      <c r="WNM63" s="265"/>
      <c r="WNN63" s="265"/>
      <c r="WNO63" s="265"/>
      <c r="WNP63" s="265"/>
      <c r="WNQ63" s="265"/>
      <c r="WNR63" s="265"/>
      <c r="WNS63" s="265"/>
      <c r="WNT63" s="265"/>
      <c r="WNU63" s="265"/>
      <c r="WNV63" s="265"/>
      <c r="WNW63" s="265"/>
      <c r="WNX63" s="265"/>
      <c r="WNY63" s="265"/>
      <c r="WNZ63" s="265"/>
      <c r="WOA63" s="265"/>
      <c r="WOB63" s="265"/>
      <c r="WOC63" s="265"/>
      <c r="WOD63" s="265"/>
      <c r="WOE63" s="265"/>
      <c r="WOF63" s="265"/>
      <c r="WOG63" s="265"/>
      <c r="WOH63" s="265"/>
      <c r="WOI63" s="265"/>
      <c r="WOJ63" s="265"/>
      <c r="WOK63" s="265"/>
      <c r="WOL63" s="265"/>
      <c r="WOM63" s="265"/>
      <c r="WON63" s="265"/>
      <c r="WOO63" s="265"/>
      <c r="WOP63" s="265"/>
      <c r="WOQ63" s="265"/>
      <c r="WOR63" s="265"/>
      <c r="WOS63" s="265"/>
      <c r="WOT63" s="265"/>
      <c r="WOU63" s="265"/>
      <c r="WOV63" s="265"/>
      <c r="WOW63" s="265"/>
      <c r="WOX63" s="265"/>
      <c r="WOY63" s="265"/>
      <c r="WOZ63" s="265"/>
      <c r="WPA63" s="265"/>
      <c r="WPB63" s="265"/>
      <c r="WPC63" s="265"/>
      <c r="WPD63" s="265"/>
      <c r="WPE63" s="265"/>
      <c r="WPF63" s="265"/>
      <c r="WPG63" s="265"/>
      <c r="WPH63" s="265"/>
      <c r="WPI63" s="265"/>
      <c r="WPJ63" s="265"/>
      <c r="WPK63" s="265"/>
      <c r="WPL63" s="265"/>
      <c r="WPM63" s="265"/>
      <c r="WPN63" s="265"/>
      <c r="WPO63" s="265"/>
      <c r="WPP63" s="265"/>
      <c r="WPQ63" s="265"/>
      <c r="WPR63" s="265"/>
      <c r="WPS63" s="265"/>
      <c r="WPT63" s="265"/>
      <c r="WPU63" s="265"/>
      <c r="WPV63" s="265"/>
      <c r="WPW63" s="265"/>
      <c r="WPX63" s="265"/>
      <c r="WPY63" s="265"/>
      <c r="WPZ63" s="265"/>
      <c r="WQA63" s="265"/>
      <c r="WQB63" s="265"/>
      <c r="WQC63" s="265"/>
      <c r="WQD63" s="265"/>
      <c r="WQE63" s="265"/>
      <c r="WQF63" s="265"/>
      <c r="WQG63" s="265"/>
      <c r="WQH63" s="265"/>
      <c r="WQI63" s="265"/>
      <c r="WQJ63" s="265"/>
      <c r="WQK63" s="265"/>
      <c r="WQL63" s="265"/>
      <c r="WQM63" s="265"/>
      <c r="WQN63" s="265"/>
      <c r="WQO63" s="265"/>
      <c r="WQP63" s="265"/>
      <c r="WQQ63" s="265"/>
      <c r="WQR63" s="265"/>
      <c r="WQS63" s="265"/>
      <c r="WQT63" s="265"/>
      <c r="WQU63" s="265"/>
      <c r="WQV63" s="265"/>
      <c r="WQW63" s="265"/>
      <c r="WQX63" s="265"/>
      <c r="WQY63" s="265"/>
      <c r="WQZ63" s="265"/>
      <c r="WRA63" s="265"/>
      <c r="WRB63" s="265"/>
      <c r="WRC63" s="265"/>
      <c r="WRD63" s="265"/>
      <c r="WRE63" s="265"/>
      <c r="WRF63" s="265"/>
      <c r="WRG63" s="265"/>
      <c r="WRH63" s="265"/>
      <c r="WRI63" s="265"/>
      <c r="WRJ63" s="265"/>
      <c r="WRK63" s="265"/>
      <c r="WRL63" s="265"/>
      <c r="WRM63" s="265"/>
      <c r="WRN63" s="265"/>
      <c r="WRO63" s="265"/>
      <c r="WRP63" s="265"/>
      <c r="WRQ63" s="265"/>
      <c r="WRR63" s="265"/>
      <c r="WRS63" s="265"/>
      <c r="WRT63" s="265"/>
      <c r="WRU63" s="265"/>
      <c r="WRV63" s="265"/>
      <c r="WRW63" s="265"/>
      <c r="WRX63" s="265"/>
      <c r="WRY63" s="265"/>
      <c r="WRZ63" s="265"/>
      <c r="WSA63" s="265"/>
      <c r="WSB63" s="265"/>
      <c r="WSC63" s="265"/>
      <c r="WSD63" s="265"/>
      <c r="WSE63" s="265"/>
      <c r="WSF63" s="265"/>
      <c r="WSG63" s="265"/>
      <c r="WSH63" s="265"/>
      <c r="WSI63" s="265"/>
      <c r="WSJ63" s="265"/>
      <c r="WSK63" s="265"/>
      <c r="WSL63" s="265"/>
      <c r="WSM63" s="265"/>
      <c r="WSN63" s="265"/>
      <c r="WSO63" s="265"/>
      <c r="WSP63" s="265"/>
      <c r="WSQ63" s="265"/>
      <c r="WSR63" s="265"/>
      <c r="WSS63" s="265"/>
      <c r="WST63" s="265"/>
      <c r="WSU63" s="265"/>
      <c r="WSV63" s="265"/>
      <c r="WSW63" s="265"/>
      <c r="WSX63" s="265"/>
      <c r="WSY63" s="265"/>
      <c r="WSZ63" s="265"/>
      <c r="WTA63" s="265"/>
      <c r="WTB63" s="265"/>
      <c r="WTC63" s="265"/>
      <c r="WTD63" s="265"/>
      <c r="WTE63" s="265"/>
      <c r="WTF63" s="265"/>
      <c r="WTG63" s="265"/>
      <c r="WTH63" s="265"/>
      <c r="WTI63" s="265"/>
      <c r="WTJ63" s="265"/>
      <c r="WTK63" s="265"/>
      <c r="WTL63" s="265"/>
      <c r="WTM63" s="265"/>
      <c r="WTN63" s="265"/>
      <c r="WTO63" s="265"/>
      <c r="WTP63" s="265"/>
      <c r="WTQ63" s="265"/>
      <c r="WTR63" s="265"/>
      <c r="WTS63" s="265"/>
      <c r="WTT63" s="265"/>
      <c r="WTU63" s="265"/>
      <c r="WTV63" s="265"/>
      <c r="WTW63" s="265"/>
      <c r="WTX63" s="265"/>
      <c r="WTY63" s="265"/>
      <c r="WTZ63" s="265"/>
      <c r="WUA63" s="265"/>
      <c r="WUB63" s="265"/>
      <c r="WUC63" s="265"/>
      <c r="WUD63" s="265"/>
      <c r="WUE63" s="265"/>
      <c r="WUF63" s="265"/>
      <c r="WUG63" s="265"/>
      <c r="WUH63" s="265"/>
      <c r="WUI63" s="265"/>
      <c r="WUJ63" s="265"/>
      <c r="WUK63" s="265"/>
      <c r="WUL63" s="265"/>
      <c r="WUM63" s="265"/>
      <c r="WUN63" s="265"/>
      <c r="WUO63" s="265"/>
      <c r="WUP63" s="265"/>
      <c r="WUQ63" s="265"/>
      <c r="WUR63" s="265"/>
      <c r="WUS63" s="265"/>
      <c r="WUT63" s="265"/>
      <c r="WUU63" s="265"/>
      <c r="WUV63" s="265"/>
      <c r="WUW63" s="265"/>
      <c r="WUX63" s="265"/>
      <c r="WUY63" s="265"/>
      <c r="WUZ63" s="265"/>
      <c r="WVA63" s="265"/>
      <c r="WVB63" s="265"/>
      <c r="WVC63" s="265"/>
      <c r="WVD63" s="265"/>
      <c r="WVE63" s="265"/>
      <c r="WVF63" s="265"/>
      <c r="WVG63" s="265"/>
      <c r="WVH63" s="265"/>
      <c r="WVI63" s="265"/>
      <c r="WVJ63" s="265"/>
      <c r="WVK63" s="265"/>
      <c r="WVL63" s="265"/>
      <c r="WVM63" s="265"/>
      <c r="WVN63" s="265"/>
      <c r="WVO63" s="265"/>
      <c r="WVP63" s="265"/>
      <c r="WVQ63" s="265"/>
      <c r="WVR63" s="265"/>
      <c r="WVS63" s="265"/>
      <c r="WVT63" s="265"/>
      <c r="WVU63" s="265"/>
      <c r="WVV63" s="265"/>
      <c r="WVW63" s="265"/>
      <c r="WVX63" s="265"/>
      <c r="WVY63" s="265"/>
      <c r="WVZ63" s="265"/>
      <c r="WWA63" s="265"/>
      <c r="WWB63" s="265"/>
      <c r="WWC63" s="265"/>
      <c r="WWD63" s="265"/>
      <c r="WWE63" s="265"/>
      <c r="WWF63" s="265"/>
      <c r="WWG63" s="265"/>
      <c r="WWH63" s="265"/>
      <c r="WWI63" s="265"/>
      <c r="WWJ63" s="265"/>
      <c r="WWK63" s="265"/>
      <c r="WWL63" s="265"/>
      <c r="WWM63" s="265"/>
      <c r="WWN63" s="265"/>
      <c r="WWO63" s="265"/>
      <c r="WWP63" s="265"/>
      <c r="WWQ63" s="265"/>
      <c r="WWR63" s="265"/>
      <c r="WWS63" s="265"/>
      <c r="WWT63" s="265"/>
      <c r="WWU63" s="265"/>
      <c r="WWV63" s="265"/>
      <c r="WWW63" s="265"/>
      <c r="WWX63" s="265"/>
      <c r="WWY63" s="265"/>
      <c r="WWZ63" s="265"/>
      <c r="WXA63" s="265"/>
      <c r="WXB63" s="265"/>
      <c r="WXC63" s="265"/>
      <c r="WXD63" s="265"/>
      <c r="WXE63" s="265"/>
      <c r="WXF63" s="265"/>
      <c r="WXG63" s="265"/>
      <c r="WXH63" s="265"/>
      <c r="WXI63" s="265"/>
      <c r="WXJ63" s="265"/>
      <c r="WXK63" s="265"/>
      <c r="WXL63" s="265"/>
      <c r="WXM63" s="265"/>
      <c r="WXN63" s="265"/>
      <c r="WXO63" s="265"/>
      <c r="WXP63" s="265"/>
      <c r="WXQ63" s="265"/>
      <c r="WXR63" s="265"/>
      <c r="WXS63" s="265"/>
      <c r="WXT63" s="265"/>
      <c r="WXU63" s="265"/>
      <c r="WXV63" s="265"/>
      <c r="WXW63" s="265"/>
      <c r="WXX63" s="265"/>
      <c r="WXY63" s="265"/>
      <c r="WXZ63" s="265"/>
      <c r="WYA63" s="265"/>
      <c r="WYB63" s="265"/>
      <c r="WYC63" s="265"/>
      <c r="WYD63" s="265"/>
      <c r="WYE63" s="265"/>
      <c r="WYF63" s="265"/>
      <c r="WYG63" s="265"/>
      <c r="WYH63" s="265"/>
      <c r="WYI63" s="265"/>
      <c r="WYJ63" s="265"/>
      <c r="WYK63" s="265"/>
      <c r="WYL63" s="265"/>
      <c r="WYM63" s="265"/>
      <c r="WYN63" s="265"/>
      <c r="WYO63" s="265"/>
      <c r="WYP63" s="265"/>
      <c r="WYQ63" s="265"/>
      <c r="WYR63" s="265"/>
      <c r="WYS63" s="265"/>
      <c r="WYT63" s="265"/>
      <c r="WYU63" s="265"/>
      <c r="WYV63" s="265"/>
      <c r="WYW63" s="265"/>
      <c r="WYX63" s="265"/>
      <c r="WYY63" s="265"/>
      <c r="WYZ63" s="265"/>
      <c r="WZA63" s="265"/>
      <c r="WZB63" s="265"/>
      <c r="WZC63" s="265"/>
      <c r="WZD63" s="265"/>
      <c r="WZE63" s="265"/>
      <c r="WZF63" s="265"/>
      <c r="WZG63" s="265"/>
      <c r="WZH63" s="265"/>
      <c r="WZI63" s="265"/>
      <c r="WZJ63" s="265"/>
      <c r="WZK63" s="265"/>
      <c r="WZL63" s="265"/>
      <c r="WZM63" s="265"/>
      <c r="WZN63" s="265"/>
      <c r="WZO63" s="265"/>
      <c r="WZP63" s="265"/>
      <c r="WZQ63" s="265"/>
      <c r="WZR63" s="265"/>
      <c r="WZS63" s="265"/>
      <c r="WZT63" s="265"/>
      <c r="WZU63" s="265"/>
      <c r="WZV63" s="265"/>
      <c r="WZW63" s="265"/>
      <c r="WZX63" s="265"/>
      <c r="WZY63" s="265"/>
      <c r="WZZ63" s="265"/>
      <c r="XAA63" s="265"/>
      <c r="XAB63" s="265"/>
      <c r="XAC63" s="265"/>
      <c r="XAD63" s="265"/>
      <c r="XAE63" s="265"/>
      <c r="XAF63" s="265"/>
      <c r="XAG63" s="265"/>
      <c r="XAH63" s="265"/>
      <c r="XAI63" s="265"/>
      <c r="XAJ63" s="265"/>
      <c r="XAK63" s="265"/>
      <c r="XAL63" s="265"/>
      <c r="XAM63" s="265"/>
      <c r="XAN63" s="265"/>
      <c r="XAO63" s="265"/>
      <c r="XAP63" s="265"/>
      <c r="XAQ63" s="265"/>
      <c r="XAR63" s="265"/>
      <c r="XAS63" s="265"/>
      <c r="XAT63" s="265"/>
      <c r="XAU63" s="265"/>
      <c r="XAV63" s="265"/>
      <c r="XAW63" s="265"/>
      <c r="XAX63" s="265"/>
      <c r="XAY63" s="265"/>
      <c r="XAZ63" s="265"/>
      <c r="XBA63" s="265"/>
      <c r="XBB63" s="265"/>
      <c r="XBC63" s="265"/>
      <c r="XBD63" s="265"/>
      <c r="XBE63" s="265"/>
      <c r="XBF63" s="265"/>
      <c r="XBG63" s="265"/>
      <c r="XBH63" s="265"/>
      <c r="XBI63" s="265"/>
      <c r="XBJ63" s="265"/>
      <c r="XBK63" s="265"/>
      <c r="XBL63" s="265"/>
      <c r="XBM63" s="265"/>
      <c r="XBN63" s="265"/>
      <c r="XBO63" s="265"/>
      <c r="XBP63" s="265"/>
      <c r="XBQ63" s="265"/>
      <c r="XBR63" s="265"/>
      <c r="XBS63" s="265"/>
      <c r="XBT63" s="265"/>
      <c r="XBU63" s="265"/>
      <c r="XBV63" s="265"/>
      <c r="XBW63" s="265"/>
      <c r="XBX63" s="265"/>
      <c r="XBY63" s="265"/>
      <c r="XBZ63" s="265"/>
      <c r="XCA63" s="265"/>
      <c r="XCB63" s="265"/>
      <c r="XCC63" s="265"/>
      <c r="XCD63" s="265"/>
      <c r="XCE63" s="265"/>
      <c r="XCF63" s="265"/>
      <c r="XCG63" s="265"/>
      <c r="XCH63" s="265"/>
      <c r="XCI63" s="265"/>
      <c r="XCJ63" s="265"/>
      <c r="XCK63" s="265"/>
      <c r="XCL63" s="265"/>
      <c r="XCM63" s="265"/>
      <c r="XCN63" s="265"/>
      <c r="XCO63" s="265"/>
      <c r="XCP63" s="265"/>
      <c r="XCQ63" s="265"/>
      <c r="XCR63" s="265"/>
      <c r="XCS63" s="265"/>
      <c r="XCT63" s="265"/>
      <c r="XCU63" s="265"/>
      <c r="XCV63" s="265"/>
      <c r="XCW63" s="265"/>
      <c r="XCX63" s="265"/>
      <c r="XCY63" s="265"/>
      <c r="XCZ63" s="265"/>
      <c r="XDA63" s="265"/>
      <c r="XDB63" s="265"/>
      <c r="XDC63" s="265"/>
      <c r="XDD63" s="265"/>
      <c r="XDE63" s="265"/>
      <c r="XDF63" s="265"/>
      <c r="XDG63" s="265"/>
      <c r="XDH63" s="265"/>
      <c r="XDI63" s="265"/>
      <c r="XDJ63" s="265"/>
      <c r="XDK63" s="265"/>
      <c r="XDL63" s="265"/>
      <c r="XDM63" s="265"/>
      <c r="XDN63" s="265"/>
      <c r="XDO63" s="265"/>
    </row>
    <row r="64" spans="1:16343">
      <c r="B64" s="220" t="str">
        <f>B63</f>
        <v>Contracts</v>
      </c>
      <c r="D64" s="19" t="s">
        <v>23</v>
      </c>
      <c r="F64" s="12"/>
      <c r="G64" s="131"/>
      <c r="H64" s="287">
        <f ca="1">SUMIF(Tot_cost!$AF$13:$AS$13,H$13, Tot_cost!$AF64:$AS64)</f>
        <v>167974.59926308473</v>
      </c>
      <c r="I64" s="287">
        <f ca="1">SUMIF(Tot_cost!$AF$13:$AS$13,I$13, Tot_cost!$AF64:$AS64)</f>
        <v>596558.8884485818</v>
      </c>
      <c r="J64" s="287">
        <f ca="1">SUMIF(Tot_cost!$AF$13:$AS$13,J$13, Tot_cost!$AF64:$AS64)</f>
        <v>917496.14942625305</v>
      </c>
      <c r="K64" s="287">
        <f ca="1">SUMIF(Tot_cost!$AF$13:$AS$13,K$13, Tot_cost!$AF64:$AS64)</f>
        <v>1011940.7946836418</v>
      </c>
      <c r="L64" s="287">
        <f ca="1">SUMIF(Tot_cost!$AF$13:$AS$13,L$13, Tot_cost!$AF64:$AS64)</f>
        <v>523028.93444288586</v>
      </c>
      <c r="M64" s="287">
        <f>SUMIF(Tot_cost!$AF$13:$AS$13,M$13, Tot_cost!$AF64:$AS64)</f>
        <v>0</v>
      </c>
      <c r="N64" s="287">
        <f>SUMIF(Tot_cost!$AF$13:$AS$13,N$13, Tot_cost!$AF64:$AS64)</f>
        <v>0</v>
      </c>
      <c r="O64" s="131"/>
      <c r="P64" s="287">
        <f ca="1">SUM(H64:N64)</f>
        <v>3216999.3662644471</v>
      </c>
    </row>
    <row r="65" spans="1:17">
      <c r="B65" s="220" t="str">
        <f>B64</f>
        <v>Contracts</v>
      </c>
      <c r="D65" s="19" t="s">
        <v>26</v>
      </c>
      <c r="F65" s="12"/>
      <c r="G65" s="131"/>
      <c r="H65" s="287">
        <f ca="1">SUMIF(Tot_cost!$AF$13:$AS$13,H$13, Tot_cost!$AF65:$AS65)</f>
        <v>85440.917618592634</v>
      </c>
      <c r="I65" s="287">
        <f ca="1">SUMIF(Tot_cost!$AF$13:$AS$13,I$13, Tot_cost!$AF65:$AS65)</f>
        <v>223283.48124085314</v>
      </c>
      <c r="J65" s="287">
        <f ca="1">SUMIF(Tot_cost!$AF$13:$AS$13,J$13, Tot_cost!$AF65:$AS65)</f>
        <v>337833.62807958818</v>
      </c>
      <c r="K65" s="287">
        <f ca="1">SUMIF(Tot_cost!$AF$13:$AS$13,K$13, Tot_cost!$AF65:$AS65)</f>
        <v>333351.10294884362</v>
      </c>
      <c r="L65" s="287">
        <f ca="1">SUMIF(Tot_cost!$AF$13:$AS$13,L$13, Tot_cost!$AF65:$AS65)</f>
        <v>133360.038491516</v>
      </c>
      <c r="M65" s="287">
        <f>SUMIF(Tot_cost!$AF$13:$AS$13,M$13, Tot_cost!$AF65:$AS65)</f>
        <v>0</v>
      </c>
      <c r="N65" s="287">
        <f>SUMIF(Tot_cost!$AF$13:$AS$13,N$13, Tot_cost!$AF65:$AS65)</f>
        <v>0</v>
      </c>
      <c r="O65" s="131"/>
      <c r="P65" s="287">
        <f ca="1">SUM(H65:N65)</f>
        <v>1113269.1683793936</v>
      </c>
    </row>
    <row r="66" spans="1:17">
      <c r="B66" s="220" t="str">
        <f>B65</f>
        <v>Contracts</v>
      </c>
      <c r="D66" s="19" t="s">
        <v>19</v>
      </c>
      <c r="F66" s="12"/>
      <c r="G66" s="131"/>
      <c r="H66" s="287">
        <f ca="1">SUMIF(Tot_cost!$AF$13:$AS$13,H$13, Tot_cost!$AF66:$AS66)</f>
        <v>442816.15924566204</v>
      </c>
      <c r="I66" s="287">
        <f ca="1">SUMIF(Tot_cost!$AF$13:$AS$13,I$13, Tot_cost!$AF66:$AS66)</f>
        <v>4616798.9157421552</v>
      </c>
      <c r="J66" s="287">
        <f ca="1">SUMIF(Tot_cost!$AF$13:$AS$13,J$13, Tot_cost!$AF66:$AS66)</f>
        <v>8127688.8700847346</v>
      </c>
      <c r="K66" s="287">
        <f ca="1">SUMIF(Tot_cost!$AF$13:$AS$13,K$13, Tot_cost!$AF66:$AS66)</f>
        <v>5794370.5873154597</v>
      </c>
      <c r="L66" s="287">
        <f ca="1">SUMIF(Tot_cost!$AF$13:$AS$13,L$13, Tot_cost!$AF66:$AS66)</f>
        <v>1840664.4737272176</v>
      </c>
      <c r="M66" s="287">
        <f>SUMIF(Tot_cost!$AF$13:$AS$13,M$13, Tot_cost!$AF66:$AS66)</f>
        <v>0</v>
      </c>
      <c r="N66" s="287">
        <f>SUMIF(Tot_cost!$AF$13:$AS$13,N$13, Tot_cost!$AF66:$AS66)</f>
        <v>0</v>
      </c>
      <c r="O66" s="131"/>
      <c r="P66" s="287">
        <f ca="1">SUM(H66:N66)</f>
        <v>20822339.006115232</v>
      </c>
    </row>
    <row r="67" spans="1:17">
      <c r="B67" s="220" t="str">
        <f>B66</f>
        <v>Contracts</v>
      </c>
      <c r="D67" s="162" t="s">
        <v>24</v>
      </c>
      <c r="F67" s="12"/>
      <c r="G67" s="131"/>
      <c r="H67" s="287">
        <f ca="1">SUMIF(Tot_cost!$AF$13:$AS$13,H$13, Tot_cost!$AF67:$AS67)</f>
        <v>16523.871820031101</v>
      </c>
      <c r="I67" s="287">
        <f ca="1">SUMIF(Tot_cost!$AF$13:$AS$13,I$13, Tot_cost!$AF67:$AS67)</f>
        <v>164499.86507464392</v>
      </c>
      <c r="J67" s="287">
        <f ca="1">SUMIF(Tot_cost!$AF$13:$AS$13,J$13, Tot_cost!$AF67:$AS67)</f>
        <v>219602.25648821334</v>
      </c>
      <c r="K67" s="287">
        <f ca="1">SUMIF(Tot_cost!$AF$13:$AS$13,K$13, Tot_cost!$AF67:$AS67)</f>
        <v>104400.18271207364</v>
      </c>
      <c r="L67" s="287">
        <f ca="1">SUMIF(Tot_cost!$AF$13:$AS$13,L$13, Tot_cost!$AF67:$AS67)</f>
        <v>32773.919478473115</v>
      </c>
      <c r="M67" s="287">
        <f>SUMIF(Tot_cost!$AF$13:$AS$13,M$13, Tot_cost!$AF67:$AS67)</f>
        <v>0</v>
      </c>
      <c r="N67" s="287">
        <f>SUMIF(Tot_cost!$AF$13:$AS$13,N$13, Tot_cost!$AF67:$AS67)</f>
        <v>0</v>
      </c>
      <c r="O67" s="131"/>
      <c r="P67" s="287">
        <f ca="1">SUM(H67:N67)</f>
        <v>537800.09557343519</v>
      </c>
    </row>
    <row r="68" spans="1:17">
      <c r="B68" s="220" t="str">
        <f>B66</f>
        <v>Contracts</v>
      </c>
      <c r="D68" s="162" t="s">
        <v>133</v>
      </c>
      <c r="F68" s="12"/>
      <c r="G68" s="131"/>
      <c r="H68" s="287">
        <f ca="1">SUMIF(Tot_cost!$AF$13:$AS$13,H$13, Tot_cost!$AF68:$AS68)</f>
        <v>235687.06542845504</v>
      </c>
      <c r="I68" s="287">
        <f ca="1">SUMIF(Tot_cost!$AF$13:$AS$13,I$13, Tot_cost!$AF68:$AS68)</f>
        <v>764214.90835773549</v>
      </c>
      <c r="J68" s="287">
        <f ca="1">SUMIF(Tot_cost!$AF$13:$AS$13,J$13, Tot_cost!$AF68:$AS68)</f>
        <v>1300410.303593535</v>
      </c>
      <c r="K68" s="287">
        <f ca="1">SUMIF(Tot_cost!$AF$13:$AS$13,K$13, Tot_cost!$AF68:$AS68)</f>
        <v>1114162.6626506129</v>
      </c>
      <c r="L68" s="287">
        <f ca="1">SUMIF(Tot_cost!$AF$13:$AS$13,L$13, Tot_cost!$AF68:$AS68)</f>
        <v>342280.2019863585</v>
      </c>
      <c r="M68" s="287">
        <f>SUMIF(Tot_cost!$AF$13:$AS$13,M$13, Tot_cost!$AF68:$AS68)</f>
        <v>0</v>
      </c>
      <c r="N68" s="287">
        <f>SUMIF(Tot_cost!$AF$13:$AS$13,N$13, Tot_cost!$AF68:$AS68)</f>
        <v>0</v>
      </c>
      <c r="O68" s="131"/>
      <c r="P68" s="287">
        <f ca="1">SUM(H68:N68)</f>
        <v>3756755.1420166967</v>
      </c>
    </row>
    <row r="69" spans="1:17">
      <c r="D69" s="19"/>
      <c r="F69" s="12"/>
      <c r="H69" s="111"/>
      <c r="I69" s="111"/>
      <c r="J69" s="111"/>
      <c r="K69" s="111"/>
      <c r="L69" s="111"/>
      <c r="M69" s="111"/>
      <c r="N69" s="111"/>
      <c r="P69" s="111"/>
      <c r="Q69" s="18"/>
    </row>
    <row r="70" spans="1:17" ht="15">
      <c r="B70" s="9" t="s">
        <v>136</v>
      </c>
      <c r="D70" s="19"/>
      <c r="F70" s="12"/>
      <c r="H70" s="112"/>
      <c r="I70" s="112"/>
      <c r="J70" s="112"/>
      <c r="K70" s="112"/>
      <c r="L70" s="112"/>
      <c r="M70" s="112"/>
      <c r="N70" s="112"/>
      <c r="P70" s="112"/>
    </row>
    <row r="71" spans="1:17" ht="15">
      <c r="B71" s="220" t="s">
        <v>40</v>
      </c>
      <c r="D71" s="8" t="s">
        <v>40</v>
      </c>
      <c r="F71" s="12"/>
      <c r="H71" s="287">
        <f ca="1">SUMIF(Tot_cost!$AF$13:$AS$13,H$13, Tot_cost!$AF71:$AS71)</f>
        <v>300972.6270482199</v>
      </c>
      <c r="I71" s="287">
        <f ca="1">SUMIF(Tot_cost!$AF$13:$AS$13,I$13, Tot_cost!$AF71:$AS71)</f>
        <v>1129696.2018847037</v>
      </c>
      <c r="J71" s="287">
        <f ca="1">SUMIF(Tot_cost!$AF$13:$AS$13,J$13, Tot_cost!$AF71:$AS71)</f>
        <v>1705451.2373675923</v>
      </c>
      <c r="K71" s="287">
        <f ca="1">SUMIF(Tot_cost!$AF$13:$AS$13,K$13, Tot_cost!$AF71:$AS71)</f>
        <v>1247369.2268036525</v>
      </c>
      <c r="L71" s="287">
        <f ca="1">SUMIF(Tot_cost!$AF$13:$AS$13,L$13, Tot_cost!$AF71:$AS71)</f>
        <v>370641.56427254394</v>
      </c>
      <c r="M71" s="287">
        <f ca="1">SUMIF(Tot_cost!$AF$13:$AS$13,M$13, Tot_cost!$AF71:$AS71)</f>
        <v>0</v>
      </c>
      <c r="N71" s="287">
        <f ca="1">SUMIF(Tot_cost!$AF$13:$AS$13,N$13, Tot_cost!$AF71:$AS71)</f>
        <v>0</v>
      </c>
      <c r="O71" s="131"/>
      <c r="P71" s="287">
        <f ca="1">SUM(H71:N71)</f>
        <v>4754130.8573767124</v>
      </c>
    </row>
    <row r="72" spans="1:17" ht="15">
      <c r="B72" s="220"/>
      <c r="D72" s="8" t="s">
        <v>135</v>
      </c>
      <c r="F72" s="12"/>
      <c r="H72" s="287">
        <f>SUMIF(Tot_cost!$AF$13:$AS$13,H$13, Tot_cost!$AF72:$AS72)</f>
        <v>0</v>
      </c>
      <c r="I72" s="287">
        <f>SUMIF(Tot_cost!$AF$13:$AS$13,I$13, Tot_cost!$AF72:$AS72)</f>
        <v>154582</v>
      </c>
      <c r="J72" s="287">
        <f>SUMIF(Tot_cost!$AF$13:$AS$13,J$13, Tot_cost!$AF72:$AS72)</f>
        <v>154582</v>
      </c>
      <c r="K72" s="287">
        <f>SUMIF(Tot_cost!$AF$13:$AS$13,K$13, Tot_cost!$AF72:$AS72)</f>
        <v>0</v>
      </c>
      <c r="L72" s="287">
        <f>SUMIF(Tot_cost!$AF$13:$AS$13,L$13, Tot_cost!$AF72:$AS72)</f>
        <v>0</v>
      </c>
      <c r="M72" s="287">
        <f>SUMIF(Tot_cost!$AF$13:$AS$13,M$13, Tot_cost!$AF72:$AS72)</f>
        <v>0</v>
      </c>
      <c r="N72" s="287">
        <f>SUMIF(Tot_cost!$AF$13:$AS$13,N$13, Tot_cost!$AF72:$AS72)</f>
        <v>0</v>
      </c>
      <c r="O72" s="131"/>
      <c r="P72" s="287">
        <f>SUM(H72:N72)</f>
        <v>309164</v>
      </c>
    </row>
    <row r="73" spans="1:17" ht="15">
      <c r="B73" s="220"/>
      <c r="D73" s="8" t="s">
        <v>193</v>
      </c>
      <c r="F73" s="12"/>
      <c r="H73" s="287">
        <f>SUMIF(Tot_cost!$AF$13:$AS$13,H$13, Tot_cost!$AF73:$AS73)</f>
        <v>0</v>
      </c>
      <c r="I73" s="287">
        <f>SUMIF(Tot_cost!$AF$13:$AS$13,I$13, Tot_cost!$AF73:$AS73)</f>
        <v>0</v>
      </c>
      <c r="J73" s="287">
        <f>SUMIF(Tot_cost!$AF$13:$AS$13,J$13, Tot_cost!$AF73:$AS73)</f>
        <v>1051794.1234294574</v>
      </c>
      <c r="K73" s="287">
        <f>SUMIF(Tot_cost!$AF$13:$AS$13,K$13, Tot_cost!$AF73:$AS73)</f>
        <v>1523904.7468589174</v>
      </c>
      <c r="L73" s="287">
        <f>SUMIF(Tot_cost!$AF$13:$AS$13,L$13, Tot_cost!$AF73:$AS73)</f>
        <v>472110.62342946004</v>
      </c>
      <c r="M73" s="287">
        <f>SUMIF(Tot_cost!$AF$13:$AS$13,M$13, Tot_cost!$AF73:$AS73)</f>
        <v>0</v>
      </c>
      <c r="N73" s="287">
        <f>SUMIF(Tot_cost!$AF$13:$AS$13,N$13, Tot_cost!$AF73:$AS73)</f>
        <v>0</v>
      </c>
      <c r="O73" s="131"/>
      <c r="P73" s="287">
        <f>SUM(H73:N73)</f>
        <v>3047809.4937178348</v>
      </c>
    </row>
    <row r="74" spans="1:17">
      <c r="D74" s="19"/>
      <c r="F74" s="12"/>
      <c r="H74" s="287"/>
      <c r="I74" s="287"/>
      <c r="J74" s="287"/>
      <c r="K74" s="287"/>
      <c r="L74" s="287"/>
      <c r="M74" s="287"/>
      <c r="N74" s="287"/>
      <c r="O74" s="131"/>
      <c r="P74" s="287"/>
    </row>
    <row r="75" spans="1:17" ht="13.5" thickBot="1">
      <c r="C75" s="15" t="s">
        <v>54</v>
      </c>
      <c r="D75" s="16"/>
      <c r="E75" s="16"/>
      <c r="F75" s="12"/>
      <c r="H75" s="296">
        <f ca="1">SUM(H15:H73)</f>
        <v>10198525.999498814</v>
      </c>
      <c r="I75" s="296">
        <f t="shared" ref="I75:N75" ca="1" si="6">SUM(I15:I73)</f>
        <v>38434595.034575246</v>
      </c>
      <c r="J75" s="296">
        <f t="shared" ca="1" si="6"/>
        <v>58995979.635725588</v>
      </c>
      <c r="K75" s="296">
        <f t="shared" ca="1" si="6"/>
        <v>43791295.025157042</v>
      </c>
      <c r="L75" s="296">
        <f t="shared" ca="1" si="6"/>
        <v>13031384.424507856</v>
      </c>
      <c r="M75" s="296">
        <f t="shared" ca="1" si="6"/>
        <v>0</v>
      </c>
      <c r="N75" s="326">
        <f t="shared" ca="1" si="6"/>
        <v>0</v>
      </c>
      <c r="P75" s="297">
        <f ca="1">SUM(H75:N75)</f>
        <v>164451780.11946455</v>
      </c>
    </row>
    <row r="76" spans="1:17" ht="13.5" thickTop="1">
      <c r="C76" s="18"/>
      <c r="D76" s="18"/>
      <c r="E76" s="18"/>
      <c r="F76" s="121"/>
      <c r="G76" s="18"/>
      <c r="H76" s="18"/>
      <c r="I76" s="18"/>
      <c r="J76" s="18"/>
      <c r="K76" s="18"/>
      <c r="L76" s="18"/>
      <c r="M76" s="18"/>
      <c r="N76" s="18"/>
      <c r="O76" s="18"/>
      <c r="P76" s="266"/>
      <c r="Q76" s="18"/>
    </row>
    <row r="77" spans="1:17" s="266" customFormat="1">
      <c r="A77" s="265"/>
      <c r="B77" s="265"/>
      <c r="C77" s="265"/>
      <c r="D77" s="352" t="s">
        <v>67</v>
      </c>
      <c r="E77" s="353" t="b">
        <f>ABS(ART_cost!AA70+CRO_cost!AA70+HTN_cost!AA70+KRT_cost!AA70+MBN_cost!AA70+STL_cost!AA70+TRG_cost!AA70-SUM(E15:E68))&lt;check_limit</f>
        <v>1</v>
      </c>
      <c r="F77" s="354"/>
      <c r="G77" s="355"/>
      <c r="H77" s="353"/>
      <c r="I77" s="353"/>
      <c r="J77" s="353"/>
      <c r="K77" s="353"/>
      <c r="L77" s="353"/>
      <c r="M77" s="353"/>
      <c r="N77" s="353"/>
      <c r="O77" s="355"/>
      <c r="P77" s="353" t="b">
        <f ca="1">ABS(ART_cost!AL70+CRO_cost!AL70+HTN_cost!AL70+KRT_cost!AL70+MBN_cost!AL70+STL_cost!AL70+TRG_cost!AL70-SUM(P15:P68))&lt;check_limit</f>
        <v>1</v>
      </c>
      <c r="Q77" s="300"/>
    </row>
    <row r="78" spans="1:17">
      <c r="P78" s="266"/>
    </row>
    <row r="79" spans="1:17" s="266" customFormat="1">
      <c r="A79" s="265"/>
      <c r="B79" s="265"/>
      <c r="C79" s="265"/>
      <c r="D79" s="265"/>
      <c r="E79" s="265"/>
      <c r="F79" s="20"/>
      <c r="H79" s="100"/>
    </row>
    <row r="80" spans="1:17" s="266" customFormat="1">
      <c r="A80" s="265"/>
      <c r="B80" s="265"/>
      <c r="C80" s="265"/>
      <c r="D80" s="265"/>
      <c r="E80" s="265"/>
      <c r="F80" s="20"/>
    </row>
    <row r="81" spans="1:6" s="266" customFormat="1">
      <c r="A81" s="265"/>
      <c r="B81" s="265"/>
      <c r="C81" s="265"/>
      <c r="D81" s="265"/>
      <c r="E81" s="265"/>
      <c r="F81" s="20"/>
    </row>
    <row r="82" spans="1:6" s="266" customFormat="1">
      <c r="A82" s="265"/>
      <c r="B82" s="265"/>
      <c r="C82" s="265"/>
      <c r="D82" s="265"/>
      <c r="E82" s="265"/>
      <c r="F82" s="20"/>
    </row>
    <row r="83" spans="1:6" s="266" customFormat="1">
      <c r="A83" s="265"/>
      <c r="B83" s="265"/>
      <c r="C83" s="265"/>
      <c r="D83" s="265"/>
      <c r="E83" s="265"/>
      <c r="F83" s="20"/>
    </row>
    <row r="84" spans="1:6" s="266" customFormat="1">
      <c r="A84" s="265"/>
      <c r="B84" s="265"/>
      <c r="C84" s="265"/>
      <c r="D84" s="265"/>
      <c r="E84" s="265"/>
      <c r="F84" s="20"/>
    </row>
    <row r="85" spans="1:6" s="266" customFormat="1">
      <c r="A85" s="265"/>
      <c r="B85" s="265"/>
      <c r="C85" s="265"/>
      <c r="D85" s="265"/>
      <c r="E85" s="265"/>
      <c r="F85" s="20"/>
    </row>
    <row r="86" spans="1:6" s="266" customFormat="1">
      <c r="A86" s="265"/>
      <c r="B86" s="265"/>
      <c r="C86" s="265"/>
      <c r="D86" s="265"/>
      <c r="E86" s="265"/>
      <c r="F86" s="20"/>
    </row>
    <row r="87" spans="1:6" s="266" customFormat="1">
      <c r="A87" s="265"/>
      <c r="B87" s="265"/>
      <c r="C87" s="265"/>
      <c r="D87" s="265"/>
      <c r="E87" s="265"/>
      <c r="F87" s="20"/>
    </row>
    <row r="88" spans="1:6" s="266" customFormat="1">
      <c r="A88" s="265"/>
      <c r="B88" s="265"/>
      <c r="C88" s="265"/>
      <c r="D88" s="265"/>
      <c r="E88" s="265"/>
      <c r="F88" s="20"/>
    </row>
    <row r="89" spans="1:6" s="266" customFormat="1">
      <c r="A89" s="265"/>
      <c r="B89" s="265"/>
      <c r="C89" s="265"/>
      <c r="D89" s="265"/>
      <c r="E89" s="265"/>
      <c r="F89" s="20"/>
    </row>
    <row r="90" spans="1:6" s="266" customFormat="1">
      <c r="A90" s="265"/>
      <c r="B90" s="265"/>
      <c r="C90" s="265"/>
      <c r="D90" s="265"/>
      <c r="E90" s="265"/>
      <c r="F90" s="20"/>
    </row>
    <row r="91" spans="1:6" s="266" customFormat="1">
      <c r="A91" s="265"/>
      <c r="B91" s="265"/>
      <c r="C91" s="265"/>
      <c r="D91" s="265"/>
      <c r="E91" s="265"/>
      <c r="F91" s="20"/>
    </row>
    <row r="92" spans="1:6" s="266" customFormat="1">
      <c r="A92" s="265"/>
      <c r="B92" s="265"/>
      <c r="C92" s="265"/>
      <c r="D92" s="265"/>
      <c r="E92" s="265"/>
      <c r="F92" s="20"/>
    </row>
    <row r="93" spans="1:6" s="266" customFormat="1">
      <c r="A93" s="265"/>
      <c r="B93" s="265"/>
      <c r="C93" s="265"/>
      <c r="D93" s="265"/>
      <c r="E93" s="265"/>
      <c r="F93" s="20"/>
    </row>
    <row r="94" spans="1:6" s="266" customFormat="1">
      <c r="A94" s="265"/>
      <c r="B94" s="265"/>
      <c r="C94" s="265"/>
      <c r="D94" s="265"/>
      <c r="E94" s="265"/>
      <c r="F94" s="20"/>
    </row>
    <row r="95" spans="1:6" s="266" customFormat="1">
      <c r="A95" s="265"/>
      <c r="B95" s="265"/>
      <c r="C95" s="265"/>
      <c r="D95" s="265"/>
      <c r="E95" s="265"/>
      <c r="F95" s="20"/>
    </row>
    <row r="96" spans="1:6" s="266" customFormat="1">
      <c r="A96" s="265"/>
      <c r="B96" s="265"/>
      <c r="C96" s="265"/>
      <c r="D96" s="265"/>
      <c r="E96" s="265"/>
      <c r="F96" s="20"/>
    </row>
    <row r="97" spans="1:6" s="266" customFormat="1">
      <c r="A97" s="265"/>
      <c r="B97" s="265"/>
      <c r="C97" s="265"/>
      <c r="D97" s="265"/>
      <c r="E97" s="265"/>
      <c r="F97" s="20"/>
    </row>
    <row r="98" spans="1:6" s="266" customFormat="1">
      <c r="A98" s="265"/>
      <c r="B98" s="265"/>
      <c r="C98" s="265"/>
      <c r="D98" s="265"/>
      <c r="E98" s="265"/>
      <c r="F98" s="20"/>
    </row>
    <row r="99" spans="1:6" s="266" customFormat="1">
      <c r="A99" s="265"/>
      <c r="B99" s="265"/>
      <c r="C99" s="265"/>
      <c r="D99" s="265"/>
      <c r="E99" s="265"/>
      <c r="F99" s="20"/>
    </row>
    <row r="100" spans="1:6" s="266" customFormat="1">
      <c r="A100" s="265"/>
      <c r="B100" s="265"/>
      <c r="C100" s="265"/>
      <c r="D100" s="265"/>
      <c r="E100" s="265"/>
      <c r="F100" s="20"/>
    </row>
    <row r="101" spans="1:6" s="266" customFormat="1">
      <c r="A101" s="265"/>
      <c r="B101" s="265"/>
      <c r="C101" s="265"/>
      <c r="D101" s="265"/>
      <c r="E101" s="265"/>
      <c r="F101" s="20"/>
    </row>
    <row r="102" spans="1:6" s="266" customFormat="1">
      <c r="A102" s="265"/>
      <c r="B102" s="265"/>
      <c r="C102" s="265"/>
      <c r="D102" s="265"/>
      <c r="E102" s="265"/>
      <c r="F102" s="20"/>
    </row>
    <row r="103" spans="1:6" s="266" customFormat="1">
      <c r="A103" s="265"/>
      <c r="B103" s="265"/>
      <c r="C103" s="265"/>
      <c r="D103" s="265"/>
      <c r="E103" s="265"/>
      <c r="F103" s="20"/>
    </row>
    <row r="104" spans="1:6" s="266" customFormat="1">
      <c r="A104" s="265"/>
      <c r="B104" s="265"/>
      <c r="C104" s="265"/>
      <c r="D104" s="265"/>
      <c r="E104" s="265"/>
      <c r="F104" s="20"/>
    </row>
    <row r="105" spans="1:6" s="266" customFormat="1">
      <c r="A105" s="265"/>
      <c r="B105" s="265"/>
      <c r="C105" s="265"/>
      <c r="D105" s="265"/>
      <c r="E105" s="265"/>
      <c r="F105" s="20"/>
    </row>
    <row r="106" spans="1:6" s="266" customFormat="1">
      <c r="A106" s="265"/>
      <c r="B106" s="265"/>
      <c r="C106" s="265"/>
      <c r="D106" s="265"/>
      <c r="E106" s="265"/>
      <c r="F106" s="20"/>
    </row>
    <row r="107" spans="1:6" s="266" customFormat="1">
      <c r="A107" s="265"/>
      <c r="B107" s="265"/>
      <c r="C107" s="265"/>
      <c r="D107" s="265"/>
      <c r="E107" s="265"/>
      <c r="F107" s="20"/>
    </row>
    <row r="108" spans="1:6" s="266" customFormat="1">
      <c r="A108" s="265"/>
      <c r="B108" s="265"/>
      <c r="C108" s="265"/>
      <c r="D108" s="265"/>
      <c r="E108" s="265"/>
      <c r="F108" s="20"/>
    </row>
    <row r="109" spans="1:6" s="266" customFormat="1">
      <c r="A109" s="265"/>
      <c r="B109" s="265"/>
      <c r="C109" s="265"/>
      <c r="D109" s="265"/>
      <c r="E109" s="265"/>
      <c r="F109" s="20"/>
    </row>
    <row r="110" spans="1:6" s="266" customFormat="1">
      <c r="A110" s="265"/>
      <c r="B110" s="265"/>
      <c r="C110" s="265"/>
      <c r="D110" s="265"/>
      <c r="E110" s="265"/>
      <c r="F110" s="20"/>
    </row>
    <row r="111" spans="1:6" s="266" customFormat="1">
      <c r="A111" s="265"/>
      <c r="B111" s="265"/>
      <c r="C111" s="265"/>
      <c r="D111" s="265"/>
      <c r="E111" s="265"/>
      <c r="F111" s="20"/>
    </row>
    <row r="112" spans="1:6" s="266" customFormat="1">
      <c r="A112" s="265"/>
      <c r="B112" s="265"/>
      <c r="C112" s="265"/>
      <c r="D112" s="265"/>
      <c r="E112" s="265"/>
      <c r="F112" s="20"/>
    </row>
    <row r="113" spans="1:6" s="266" customFormat="1">
      <c r="A113" s="265"/>
      <c r="B113" s="265"/>
      <c r="C113" s="265"/>
      <c r="D113" s="265"/>
      <c r="E113" s="265"/>
      <c r="F113" s="20"/>
    </row>
    <row r="114" spans="1:6" s="266" customFormat="1">
      <c r="A114" s="265"/>
      <c r="B114" s="265"/>
      <c r="C114" s="265"/>
      <c r="D114" s="265"/>
      <c r="E114" s="265"/>
      <c r="F114" s="20"/>
    </row>
    <row r="115" spans="1:6" s="266" customFormat="1">
      <c r="A115" s="265"/>
      <c r="B115" s="265"/>
      <c r="C115" s="265"/>
      <c r="D115" s="265"/>
      <c r="E115" s="265"/>
      <c r="F115" s="20"/>
    </row>
    <row r="116" spans="1:6" s="266" customFormat="1">
      <c r="A116" s="265"/>
      <c r="B116" s="265"/>
      <c r="C116" s="265"/>
      <c r="D116" s="265"/>
      <c r="E116" s="265"/>
      <c r="F116" s="20"/>
    </row>
    <row r="117" spans="1:6" s="266" customFormat="1">
      <c r="A117" s="265"/>
      <c r="B117" s="265"/>
      <c r="C117" s="265"/>
      <c r="D117" s="265"/>
      <c r="E117" s="265"/>
      <c r="F117" s="20"/>
    </row>
    <row r="118" spans="1:6" s="266" customFormat="1">
      <c r="A118" s="265"/>
      <c r="B118" s="265"/>
      <c r="C118" s="265"/>
      <c r="D118" s="265"/>
      <c r="E118" s="265"/>
      <c r="F118" s="20"/>
    </row>
    <row r="119" spans="1:6" s="266" customFormat="1">
      <c r="A119" s="265"/>
      <c r="B119" s="265"/>
      <c r="C119" s="265"/>
      <c r="D119" s="265"/>
      <c r="E119" s="265"/>
      <c r="F119" s="20"/>
    </row>
    <row r="120" spans="1:6" s="266" customFormat="1">
      <c r="A120" s="265"/>
      <c r="B120" s="265"/>
      <c r="C120" s="265"/>
      <c r="D120" s="265"/>
      <c r="E120" s="265"/>
      <c r="F120" s="20"/>
    </row>
    <row r="121" spans="1:6" s="266" customFormat="1">
      <c r="A121" s="265"/>
      <c r="B121" s="265"/>
      <c r="C121" s="265"/>
      <c r="D121" s="265"/>
      <c r="E121" s="265"/>
      <c r="F121" s="20"/>
    </row>
    <row r="122" spans="1:6" s="266" customFormat="1">
      <c r="A122" s="265"/>
      <c r="B122" s="265"/>
      <c r="C122" s="265"/>
      <c r="D122" s="265"/>
      <c r="E122" s="265"/>
      <c r="F122" s="20"/>
    </row>
    <row r="123" spans="1:6" s="266" customFormat="1">
      <c r="A123" s="265"/>
      <c r="B123" s="265"/>
      <c r="C123" s="265"/>
      <c r="D123" s="265"/>
      <c r="E123" s="265"/>
      <c r="F123" s="20"/>
    </row>
    <row r="124" spans="1:6" s="266" customFormat="1">
      <c r="A124" s="265"/>
      <c r="B124" s="265"/>
      <c r="C124" s="265"/>
      <c r="D124" s="265"/>
      <c r="E124" s="265"/>
      <c r="F124" s="20"/>
    </row>
    <row r="125" spans="1:6" s="266" customFormat="1">
      <c r="A125" s="265"/>
      <c r="B125" s="265"/>
      <c r="C125" s="265"/>
      <c r="D125" s="265"/>
      <c r="E125" s="265"/>
      <c r="F125" s="20"/>
    </row>
    <row r="126" spans="1:6" s="266" customFormat="1">
      <c r="A126" s="265"/>
      <c r="B126" s="265"/>
      <c r="C126" s="265"/>
      <c r="D126" s="265"/>
      <c r="E126" s="265"/>
      <c r="F126" s="20"/>
    </row>
    <row r="127" spans="1:6" s="266" customFormat="1">
      <c r="A127" s="265"/>
      <c r="B127" s="265"/>
      <c r="C127" s="265"/>
      <c r="D127" s="265"/>
      <c r="E127" s="265"/>
      <c r="F127" s="20"/>
    </row>
    <row r="128" spans="1:6" s="266" customFormat="1">
      <c r="A128" s="265"/>
      <c r="B128" s="265"/>
      <c r="C128" s="265"/>
      <c r="D128" s="265"/>
      <c r="E128" s="265"/>
      <c r="F128" s="20"/>
    </row>
    <row r="129" spans="1:16" s="266" customFormat="1">
      <c r="A129" s="265"/>
      <c r="B129" s="265"/>
      <c r="C129" s="265"/>
      <c r="D129" s="265"/>
      <c r="E129" s="265"/>
      <c r="F129" s="20"/>
    </row>
    <row r="130" spans="1:16" s="266" customFormat="1">
      <c r="A130" s="265"/>
      <c r="B130" s="265"/>
      <c r="C130" s="265"/>
      <c r="D130" s="265"/>
      <c r="E130" s="265"/>
      <c r="F130" s="20"/>
    </row>
    <row r="131" spans="1:16" s="266" customFormat="1">
      <c r="A131" s="265"/>
      <c r="B131" s="265"/>
      <c r="C131" s="265"/>
      <c r="D131" s="265"/>
      <c r="E131" s="265"/>
      <c r="F131" s="20"/>
    </row>
    <row r="132" spans="1:16" s="266" customFormat="1">
      <c r="A132" s="265"/>
      <c r="B132" s="265"/>
      <c r="C132" s="265"/>
      <c r="D132" s="265"/>
      <c r="E132" s="265"/>
      <c r="F132" s="20"/>
    </row>
    <row r="133" spans="1:16" s="266" customFormat="1">
      <c r="A133" s="265"/>
      <c r="B133" s="265"/>
      <c r="C133" s="265"/>
      <c r="D133" s="265"/>
      <c r="E133" s="265"/>
      <c r="F133" s="20"/>
    </row>
    <row r="134" spans="1:16" s="266" customFormat="1">
      <c r="A134" s="265"/>
      <c r="B134" s="265"/>
      <c r="C134" s="265"/>
      <c r="D134" s="265"/>
      <c r="E134" s="265"/>
      <c r="F134" s="20"/>
    </row>
    <row r="135" spans="1:16" s="266" customFormat="1">
      <c r="A135" s="265"/>
      <c r="B135" s="265"/>
      <c r="C135" s="265"/>
      <c r="D135" s="265"/>
      <c r="E135" s="265"/>
      <c r="F135" s="20"/>
    </row>
    <row r="136" spans="1:16" s="266" customFormat="1">
      <c r="A136" s="265"/>
      <c r="B136" s="265"/>
      <c r="C136" s="265"/>
      <c r="D136" s="265"/>
      <c r="E136" s="265"/>
      <c r="F136" s="20"/>
    </row>
    <row r="137" spans="1:16" s="266" customFormat="1">
      <c r="A137" s="265"/>
      <c r="B137" s="265"/>
      <c r="C137" s="265"/>
      <c r="D137" s="265"/>
      <c r="E137" s="265"/>
      <c r="F137" s="20"/>
    </row>
    <row r="138" spans="1:16" s="266" customFormat="1">
      <c r="A138" s="265"/>
      <c r="B138" s="265"/>
      <c r="C138" s="265"/>
      <c r="D138" s="265"/>
      <c r="E138" s="265"/>
      <c r="F138" s="20"/>
    </row>
    <row r="139" spans="1:16" s="266" customFormat="1">
      <c r="A139" s="265"/>
      <c r="B139" s="265"/>
      <c r="C139" s="265"/>
      <c r="D139" s="265"/>
      <c r="E139" s="265"/>
      <c r="F139" s="20"/>
    </row>
    <row r="140" spans="1:16" s="266" customFormat="1">
      <c r="A140" s="265"/>
      <c r="B140" s="265"/>
      <c r="C140" s="265"/>
      <c r="D140" s="265"/>
      <c r="E140" s="265"/>
      <c r="F140" s="20"/>
      <c r="P140" s="265"/>
    </row>
    <row r="141" spans="1:16" s="266" customFormat="1">
      <c r="A141" s="265"/>
      <c r="B141" s="265"/>
      <c r="C141" s="265"/>
      <c r="D141" s="265"/>
      <c r="E141" s="265"/>
      <c r="F141" s="20"/>
      <c r="P141" s="265"/>
    </row>
    <row r="142" spans="1:16" s="266" customFormat="1">
      <c r="A142" s="265"/>
      <c r="B142" s="265"/>
      <c r="C142" s="265"/>
      <c r="D142" s="265"/>
      <c r="E142" s="265"/>
      <c r="F142" s="20"/>
      <c r="P142" s="265"/>
    </row>
    <row r="143" spans="1:16" s="266" customFormat="1">
      <c r="A143" s="265"/>
      <c r="B143" s="265"/>
      <c r="C143" s="265"/>
      <c r="D143" s="265"/>
      <c r="E143" s="265"/>
      <c r="F143" s="20"/>
      <c r="P143" s="265"/>
    </row>
    <row r="144" spans="1:16" s="266" customFormat="1">
      <c r="A144" s="265"/>
      <c r="B144" s="265"/>
      <c r="C144" s="265"/>
      <c r="D144" s="265"/>
      <c r="E144" s="265"/>
      <c r="F144" s="20"/>
      <c r="P144" s="265"/>
    </row>
    <row r="145" spans="1:16" s="266" customFormat="1">
      <c r="A145" s="265"/>
      <c r="B145" s="265"/>
      <c r="C145" s="265"/>
      <c r="D145" s="265"/>
      <c r="E145" s="265"/>
      <c r="F145" s="20"/>
      <c r="P145" s="265"/>
    </row>
    <row r="146" spans="1:16" s="266" customFormat="1">
      <c r="A146" s="265"/>
      <c r="B146" s="265"/>
      <c r="C146" s="265"/>
      <c r="D146" s="265"/>
      <c r="E146" s="265"/>
      <c r="F146" s="20"/>
      <c r="P146" s="265"/>
    </row>
    <row r="147" spans="1:16" s="266" customFormat="1">
      <c r="A147" s="265"/>
      <c r="B147" s="265"/>
      <c r="C147" s="265"/>
      <c r="D147" s="265"/>
      <c r="E147" s="265"/>
      <c r="F147" s="20"/>
      <c r="P147" s="265"/>
    </row>
    <row r="148" spans="1:16" s="266" customFormat="1">
      <c r="A148" s="265"/>
      <c r="B148" s="265"/>
      <c r="C148" s="265"/>
      <c r="D148" s="265"/>
      <c r="E148" s="265"/>
      <c r="F148" s="20"/>
      <c r="P148" s="265"/>
    </row>
  </sheetData>
  <pageMargins left="0.43307086614173229" right="0.23622047244094488" top="0.55118110236220474" bottom="0.55118110236220474" header="0.31496062992125984" footer="0.31496062992125984"/>
  <pageSetup paperSize="9" scale="2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0">
    <pageSetUpPr fitToPage="1"/>
  </sheetPr>
  <dimension ref="A1:AU90"/>
  <sheetViews>
    <sheetView showGridLines="0" zoomScale="85" zoomScaleNormal="85" workbookViewId="0"/>
  </sheetViews>
  <sheetFormatPr defaultColWidth="9.140625" defaultRowHeight="12.75"/>
  <cols>
    <col min="1" max="1" width="3.140625" style="72" customWidth="1"/>
    <col min="2" max="2" width="28.5703125" style="74" customWidth="1"/>
    <col min="3" max="3" width="16.85546875" style="74" customWidth="1"/>
    <col min="4" max="5" width="12" style="74" customWidth="1"/>
    <col min="6" max="6" width="12" style="73" customWidth="1"/>
    <col min="7" max="7" width="12.42578125" style="73" customWidth="1"/>
    <col min="8" max="16" width="12.28515625" style="73" customWidth="1"/>
    <col min="17" max="17" width="25.140625" style="73" customWidth="1"/>
    <col min="18" max="18" width="1.140625" style="73" hidden="1" customWidth="1"/>
    <col min="19" max="19" width="12.28515625" style="72" hidden="1" customWidth="1"/>
    <col min="20" max="20" width="1.140625" style="73" hidden="1" customWidth="1"/>
    <col min="21" max="22" width="12.28515625" style="72" customWidth="1"/>
    <col min="23" max="23" width="13.85546875" style="72" customWidth="1"/>
    <col min="24" max="25" width="12" style="72" customWidth="1"/>
    <col min="26" max="28" width="10.7109375" style="72" bestFit="1" customWidth="1"/>
    <col min="29" max="29" width="16.5703125" style="72" customWidth="1"/>
    <col min="30" max="33" width="10.7109375" style="72" bestFit="1" customWidth="1"/>
    <col min="34" max="34" width="9.140625" style="72"/>
    <col min="35" max="38" width="10.7109375" style="72" bestFit="1" customWidth="1"/>
    <col min="39" max="39" width="9.140625" style="72"/>
    <col min="40" max="43" width="10.7109375" style="72" bestFit="1" customWidth="1"/>
    <col min="44" max="51" width="9.140625" style="72"/>
    <col min="52" max="52" width="9.140625" style="72" customWidth="1"/>
    <col min="53" max="16384" width="9.140625" style="72"/>
  </cols>
  <sheetData>
    <row r="1" spans="1:47" customFormat="1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206"/>
      <c r="Q1" s="206"/>
      <c r="R1" s="206"/>
      <c r="S1" s="207"/>
      <c r="T1" s="206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</row>
    <row r="2" spans="1:47" customFormat="1" ht="17.25" customHeight="1">
      <c r="A2" s="187" t="s">
        <v>33</v>
      </c>
      <c r="B2" s="186"/>
      <c r="C2" s="187"/>
      <c r="D2" s="187"/>
      <c r="E2" s="187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206"/>
      <c r="Q2" s="206"/>
      <c r="R2" s="206"/>
      <c r="S2" s="207"/>
      <c r="T2" s="206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  <c r="AG2" s="207"/>
      <c r="AH2" s="207"/>
      <c r="AI2" s="207"/>
      <c r="AJ2" s="207"/>
      <c r="AK2" s="207"/>
      <c r="AL2" s="207"/>
      <c r="AM2" s="207"/>
      <c r="AN2" s="207"/>
    </row>
    <row r="3" spans="1:47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206"/>
      <c r="Q3" s="206"/>
      <c r="R3" s="206"/>
      <c r="S3" s="207"/>
      <c r="T3" s="206"/>
      <c r="U3" s="207"/>
      <c r="V3" s="207"/>
      <c r="W3" s="207"/>
      <c r="X3" s="207"/>
      <c r="Y3" s="207"/>
      <c r="Z3" s="10"/>
      <c r="AA3" s="10"/>
      <c r="AC3" s="207"/>
    </row>
    <row r="4" spans="1:47" ht="15">
      <c r="P4" s="206"/>
      <c r="Q4" s="304"/>
      <c r="R4" s="206"/>
      <c r="S4" s="207"/>
      <c r="T4" s="206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</row>
    <row r="5" spans="1:47" ht="12.75" customHeight="1">
      <c r="A5" s="79"/>
      <c r="B5" s="72"/>
      <c r="F5" s="74"/>
      <c r="G5" s="74"/>
      <c r="H5" s="278"/>
      <c r="I5" s="278"/>
      <c r="J5" s="278"/>
      <c r="K5" s="278"/>
      <c r="L5" s="278"/>
      <c r="M5" s="278"/>
      <c r="N5" s="278"/>
      <c r="O5" s="278"/>
      <c r="P5" s="206"/>
      <c r="Q5" s="304"/>
      <c r="R5" s="206"/>
      <c r="S5" s="207"/>
      <c r="T5" s="206"/>
      <c r="U5" s="207"/>
      <c r="V5" s="207"/>
      <c r="W5" s="207"/>
      <c r="X5" s="207"/>
      <c r="Y5" s="207"/>
      <c r="Z5"/>
      <c r="AA5"/>
      <c r="AB5"/>
      <c r="AC5" s="207"/>
      <c r="AD5"/>
      <c r="AE5"/>
      <c r="AF5"/>
    </row>
    <row r="6" spans="1:47" ht="12.75" customHeight="1">
      <c r="B6" s="72"/>
      <c r="D6" s="76"/>
      <c r="E6" s="76"/>
      <c r="P6" s="206"/>
      <c r="Q6" s="206"/>
      <c r="R6" s="206"/>
      <c r="S6" s="207"/>
      <c r="T6" s="206"/>
      <c r="U6" s="207"/>
      <c r="V6" s="207"/>
      <c r="W6" s="207"/>
      <c r="X6" s="207"/>
      <c r="Y6" s="207"/>
      <c r="Z6"/>
      <c r="AA6"/>
      <c r="AB6"/>
      <c r="AC6" s="207"/>
      <c r="AD6"/>
      <c r="AE6"/>
      <c r="AF6"/>
    </row>
    <row r="7" spans="1:47" ht="12.75" customHeight="1">
      <c r="B7" s="72"/>
      <c r="D7" s="76"/>
      <c r="E7" s="76"/>
      <c r="P7" s="206"/>
      <c r="Q7" s="206"/>
      <c r="R7" s="206"/>
      <c r="S7" s="207"/>
      <c r="T7" s="206"/>
      <c r="U7" s="207"/>
      <c r="V7" s="207"/>
      <c r="W7" s="207"/>
      <c r="X7" s="207"/>
      <c r="Y7" s="207"/>
      <c r="Z7" s="265"/>
      <c r="AA7" s="265"/>
      <c r="AB7" s="265"/>
      <c r="AC7" s="207"/>
      <c r="AD7" s="265"/>
      <c r="AE7" s="265"/>
      <c r="AF7" s="265"/>
    </row>
    <row r="8" spans="1:47" s="2" customFormat="1">
      <c r="A8" s="190" t="s">
        <v>174</v>
      </c>
      <c r="B8" s="190"/>
      <c r="C8" s="190"/>
      <c r="D8" s="190"/>
      <c r="E8" s="190"/>
      <c r="F8" s="192"/>
      <c r="G8" s="192"/>
      <c r="H8" s="192"/>
      <c r="I8" s="192"/>
      <c r="J8" s="192"/>
      <c r="K8" s="192"/>
      <c r="L8" s="192"/>
      <c r="M8" s="192"/>
      <c r="N8" s="192"/>
      <c r="O8" s="205"/>
      <c r="Q8" s="206"/>
      <c r="R8" s="206"/>
      <c r="S8" s="207"/>
      <c r="T8" s="206"/>
      <c r="U8" s="207"/>
      <c r="V8" s="207"/>
      <c r="W8" s="207"/>
      <c r="X8" s="207"/>
      <c r="Y8" s="207"/>
      <c r="Z8" s="265"/>
      <c r="AA8" s="265"/>
      <c r="AB8" s="265"/>
      <c r="AC8" s="207"/>
      <c r="AD8" s="265"/>
      <c r="AE8" s="265"/>
      <c r="AF8" s="265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</row>
    <row r="9" spans="1:47" ht="12.75" customHeight="1">
      <c r="B9" s="72"/>
      <c r="C9" s="75"/>
      <c r="D9" s="76"/>
      <c r="E9" s="76"/>
      <c r="Q9" s="206"/>
      <c r="R9" s="206"/>
      <c r="S9" s="207"/>
      <c r="T9" s="206"/>
      <c r="U9" s="207"/>
      <c r="V9" s="207"/>
      <c r="W9" s="207"/>
      <c r="X9" s="207"/>
      <c r="Y9" s="207"/>
      <c r="Z9" s="265"/>
      <c r="AA9" s="265"/>
      <c r="AB9" s="265"/>
      <c r="AC9" s="207"/>
      <c r="AD9" s="265"/>
      <c r="AE9" s="265"/>
      <c r="AF9" s="265"/>
    </row>
    <row r="10" spans="1:47" s="79" customFormat="1">
      <c r="B10" s="245" t="s">
        <v>175</v>
      </c>
      <c r="C10" s="245"/>
      <c r="D10" s="249"/>
      <c r="E10" s="249"/>
      <c r="F10" s="249">
        <v>2016</v>
      </c>
      <c r="G10" s="249">
        <v>2017</v>
      </c>
      <c r="H10" s="249">
        <v>2018</v>
      </c>
      <c r="I10" s="249">
        <v>2019</v>
      </c>
      <c r="J10" s="302">
        <f>I10+1</f>
        <v>2020</v>
      </c>
      <c r="K10" s="302">
        <f t="shared" ref="K10:O10" si="0">J10+1</f>
        <v>2021</v>
      </c>
      <c r="L10" s="302">
        <f t="shared" si="0"/>
        <v>2022</v>
      </c>
      <c r="M10" s="302">
        <f t="shared" si="0"/>
        <v>2023</v>
      </c>
      <c r="N10" s="302">
        <f t="shared" si="0"/>
        <v>2024</v>
      </c>
      <c r="O10" s="302">
        <f t="shared" si="0"/>
        <v>2025</v>
      </c>
      <c r="P10" s="250"/>
      <c r="Q10" s="206"/>
      <c r="R10" s="206"/>
      <c r="S10" s="207"/>
      <c r="T10" s="206"/>
      <c r="U10" s="207"/>
      <c r="V10" s="207"/>
      <c r="W10" s="207"/>
      <c r="X10" s="207"/>
      <c r="Y10" s="207"/>
      <c r="Z10" s="265"/>
      <c r="AA10" s="265"/>
      <c r="AB10" s="265"/>
      <c r="AC10" s="207"/>
      <c r="AD10" s="265"/>
      <c r="AE10" s="265"/>
      <c r="AF10" s="265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</row>
    <row r="11" spans="1:47">
      <c r="B11" s="74" t="s">
        <v>172</v>
      </c>
      <c r="D11" s="73" t="s">
        <v>146</v>
      </c>
      <c r="E11" s="120"/>
      <c r="F11" s="77"/>
      <c r="G11" s="77"/>
      <c r="H11" s="279">
        <v>199.14808546434855</v>
      </c>
      <c r="I11" s="77">
        <f>H11*(1+Project_inputs!M$84)</f>
        <v>200.3301657629531</v>
      </c>
      <c r="J11" s="77">
        <f>I11*(1+Project_inputs!N$84)</f>
        <v>201.59617348081446</v>
      </c>
      <c r="K11" s="77">
        <f>J11*(1+Project_inputs!O$84)</f>
        <v>205.01668071188718</v>
      </c>
      <c r="L11" s="77">
        <f>K11*(1+Project_inputs!P$84)</f>
        <v>209.34205311933343</v>
      </c>
      <c r="M11" s="77">
        <f>L11*(1+Project_inputs!Q$84)</f>
        <v>213.90830559064304</v>
      </c>
      <c r="N11" s="77">
        <f>M11*(1+Project_inputs!R$84)</f>
        <v>218.23054228466091</v>
      </c>
      <c r="O11" s="77">
        <f>N11*(1+Project_inputs!S$84)</f>
        <v>222.14352965805926</v>
      </c>
      <c r="Q11" s="206"/>
      <c r="R11" s="206"/>
      <c r="S11" s="207"/>
      <c r="T11" s="206"/>
      <c r="U11" s="207"/>
      <c r="V11" s="207"/>
      <c r="W11" s="207"/>
      <c r="X11" s="207"/>
      <c r="Y11" s="207"/>
      <c r="Z11" s="265"/>
      <c r="AA11" s="265"/>
      <c r="AB11" s="265"/>
      <c r="AC11" s="207"/>
      <c r="AD11" s="265"/>
      <c r="AE11" s="265"/>
      <c r="AF11" s="265"/>
      <c r="AU11" s="334"/>
    </row>
    <row r="12" spans="1:47">
      <c r="F12" s="77"/>
      <c r="G12" s="77"/>
      <c r="H12" s="77"/>
      <c r="I12" s="77"/>
      <c r="J12" s="77"/>
      <c r="K12" s="77"/>
      <c r="L12" s="77"/>
      <c r="M12" s="77"/>
      <c r="N12" s="77"/>
      <c r="O12" s="77"/>
      <c r="Q12" s="206"/>
      <c r="R12" s="206"/>
      <c r="S12" s="207"/>
      <c r="T12" s="206"/>
      <c r="U12" s="207"/>
      <c r="V12" s="207"/>
      <c r="W12" s="207"/>
      <c r="X12" s="207"/>
      <c r="Y12" s="207"/>
      <c r="Z12" s="265"/>
      <c r="AA12" s="265"/>
      <c r="AB12" s="265"/>
      <c r="AC12" s="207"/>
      <c r="AD12" s="265"/>
      <c r="AE12" s="265"/>
      <c r="AF12" s="265"/>
      <c r="AU12" s="334"/>
    </row>
    <row r="13" spans="1:47"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206"/>
      <c r="R13" s="206"/>
      <c r="S13" s="207"/>
      <c r="T13" s="206"/>
      <c r="U13" s="207"/>
      <c r="V13" s="207"/>
      <c r="W13" s="207"/>
      <c r="X13" s="207"/>
      <c r="Y13" s="207"/>
      <c r="Z13" s="265"/>
      <c r="AA13" s="265"/>
      <c r="AB13" s="265"/>
      <c r="AC13" s="207"/>
      <c r="AD13" s="265"/>
      <c r="AE13" s="265"/>
      <c r="AF13" s="265"/>
      <c r="AU13" s="334"/>
    </row>
    <row r="14" spans="1:47" s="2" customFormat="1">
      <c r="A14" s="190" t="s">
        <v>132</v>
      </c>
      <c r="B14" s="190"/>
      <c r="C14" s="190"/>
      <c r="D14" s="190"/>
      <c r="E14" s="190"/>
      <c r="F14" s="192"/>
      <c r="G14" s="192"/>
      <c r="H14" s="192"/>
      <c r="I14" s="192"/>
      <c r="J14" s="192"/>
      <c r="K14" s="192"/>
      <c r="L14" s="192"/>
      <c r="M14" s="192"/>
      <c r="N14" s="192"/>
      <c r="O14" s="205"/>
      <c r="Q14" s="206"/>
      <c r="R14" s="206"/>
      <c r="S14" s="207"/>
      <c r="T14" s="206"/>
      <c r="U14" s="207"/>
      <c r="V14" s="207"/>
      <c r="W14" s="207"/>
      <c r="X14" s="207"/>
      <c r="Y14" s="207"/>
      <c r="Z14" s="265"/>
      <c r="AA14" s="265"/>
      <c r="AB14" s="265"/>
      <c r="AC14" s="207"/>
      <c r="AD14" s="265"/>
      <c r="AE14" s="265"/>
      <c r="AF14" s="265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335"/>
    </row>
    <row r="15" spans="1:47" ht="12.75" customHeight="1">
      <c r="B15" s="72"/>
      <c r="C15" s="72"/>
      <c r="D15" s="73"/>
      <c r="E15" s="81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2"/>
      <c r="Q15" s="206"/>
      <c r="R15" s="206"/>
      <c r="S15" s="207"/>
      <c r="T15" s="206"/>
      <c r="U15" s="207"/>
      <c r="V15" s="207"/>
      <c r="W15" s="207"/>
      <c r="X15" s="207"/>
      <c r="Y15" s="207"/>
      <c r="Z15" s="265"/>
      <c r="AA15" s="265"/>
      <c r="AB15" s="265"/>
      <c r="AC15" s="207"/>
      <c r="AD15" s="265"/>
      <c r="AE15" s="265"/>
      <c r="AF15" s="265"/>
    </row>
    <row r="16" spans="1:47" ht="12.75" customHeight="1">
      <c r="B16" s="245" t="s">
        <v>29</v>
      </c>
      <c r="C16" s="247"/>
      <c r="D16" s="248"/>
      <c r="E16" s="249"/>
      <c r="F16" s="249">
        <v>2016</v>
      </c>
      <c r="G16" s="249">
        <v>2017</v>
      </c>
      <c r="H16" s="249">
        <v>2018</v>
      </c>
      <c r="I16" s="249">
        <v>2019</v>
      </c>
      <c r="J16" s="302">
        <f>I16+1</f>
        <v>2020</v>
      </c>
      <c r="K16" s="302">
        <f t="shared" ref="K16:O16" si="1">J16+1</f>
        <v>2021</v>
      </c>
      <c r="L16" s="302">
        <f t="shared" si="1"/>
        <v>2022</v>
      </c>
      <c r="M16" s="302">
        <f t="shared" si="1"/>
        <v>2023</v>
      </c>
      <c r="N16" s="302">
        <f t="shared" si="1"/>
        <v>2024</v>
      </c>
      <c r="O16" s="302">
        <f t="shared" si="1"/>
        <v>2025</v>
      </c>
      <c r="P16" s="72"/>
      <c r="Q16" s="206"/>
      <c r="R16" s="206"/>
      <c r="S16" s="207"/>
      <c r="T16" s="206"/>
      <c r="U16" s="207"/>
      <c r="V16" s="207"/>
      <c r="W16" s="207"/>
      <c r="X16" s="207"/>
      <c r="Y16" s="207"/>
      <c r="Z16" s="265"/>
      <c r="AA16" s="265"/>
      <c r="AB16" s="265"/>
      <c r="AC16" s="207"/>
      <c r="AD16" s="265"/>
      <c r="AE16" s="265"/>
      <c r="AF16" s="265"/>
    </row>
    <row r="17" spans="1:32" ht="12.75" customHeight="1">
      <c r="B17" s="80" t="s">
        <v>28</v>
      </c>
      <c r="C17" s="72"/>
      <c r="D17" s="73" t="s">
        <v>146</v>
      </c>
      <c r="E17" s="73"/>
      <c r="F17" s="77"/>
      <c r="G17" s="77"/>
      <c r="H17" s="279">
        <v>192.58407061885816</v>
      </c>
      <c r="I17" s="77">
        <f>H17*(1+Project_inputs!M$84)</f>
        <v>193.7271889931715</v>
      </c>
      <c r="J17" s="77">
        <f>I17*(1+Project_inputs!N$84)</f>
        <v>194.95146849940997</v>
      </c>
      <c r="K17" s="77">
        <f>J17*(1+Project_inputs!O$84)</f>
        <v>198.25923419851406</v>
      </c>
      <c r="L17" s="77">
        <f>K17*(1+Project_inputs!P$84)</f>
        <v>202.44204029090611</v>
      </c>
      <c r="M17" s="77">
        <f>L17*(1+Project_inputs!Q$84)</f>
        <v>206.85778692662083</v>
      </c>
      <c r="N17" s="77">
        <f>M17*(1+Project_inputs!R$84)</f>
        <v>211.03756066017837</v>
      </c>
      <c r="O17" s="77">
        <f>N17*(1+Project_inputs!S$84)</f>
        <v>214.82157412378837</v>
      </c>
      <c r="P17" s="72"/>
      <c r="Q17" s="206"/>
      <c r="R17" s="206"/>
      <c r="S17" s="207"/>
      <c r="T17" s="206"/>
      <c r="U17" s="207"/>
      <c r="V17" s="207"/>
      <c r="W17" s="207"/>
      <c r="X17" s="207"/>
      <c r="Y17" s="207"/>
      <c r="Z17" s="265"/>
      <c r="AA17" s="265"/>
      <c r="AB17" s="265"/>
      <c r="AC17" s="207"/>
      <c r="AD17" s="265"/>
      <c r="AE17" s="265"/>
      <c r="AF17" s="265"/>
    </row>
    <row r="18" spans="1:32" ht="12.75" customHeight="1">
      <c r="B18" s="80" t="s">
        <v>27</v>
      </c>
      <c r="C18" s="72"/>
      <c r="D18" s="73" t="s">
        <v>146</v>
      </c>
      <c r="E18" s="73"/>
      <c r="F18" s="77"/>
      <c r="G18" s="77"/>
      <c r="H18" s="279">
        <v>181.04691523752265</v>
      </c>
      <c r="I18" s="77">
        <f>H18*(1+Project_inputs!M$84)</f>
        <v>182.12155269198973</v>
      </c>
      <c r="J18" s="77">
        <f>I18*(1+Project_inputs!N$84)</f>
        <v>183.27248914940662</v>
      </c>
      <c r="K18" s="77">
        <f>J18*(1+Project_inputs!O$84)</f>
        <v>186.38209616013643</v>
      </c>
      <c r="L18" s="77">
        <f>K18*(1+Project_inputs!P$84)</f>
        <v>190.31432242179349</v>
      </c>
      <c r="M18" s="77">
        <f>L18*(1+Project_inputs!Q$84)</f>
        <v>194.46553443168406</v>
      </c>
      <c r="N18" s="77">
        <f>M18*(1+Project_inputs!R$84)</f>
        <v>198.39490999436529</v>
      </c>
      <c r="O18" s="77">
        <f>N18*(1+Project_inputs!S$84)</f>
        <v>201.95223414169672</v>
      </c>
      <c r="P18" s="72"/>
      <c r="Q18" s="206"/>
      <c r="R18" s="206"/>
      <c r="S18" s="207"/>
      <c r="T18" s="206"/>
      <c r="U18" s="207"/>
      <c r="V18" s="207"/>
      <c r="W18" s="207"/>
      <c r="X18" s="207"/>
      <c r="Y18" s="207"/>
      <c r="Z18" s="265"/>
      <c r="AA18" s="265"/>
      <c r="AB18" s="265"/>
      <c r="AC18" s="207"/>
      <c r="AD18" s="265"/>
      <c r="AE18" s="265"/>
      <c r="AF18" s="265"/>
    </row>
    <row r="19" spans="1:32" ht="12.75" customHeight="1">
      <c r="B19" s="80" t="s">
        <v>2</v>
      </c>
      <c r="C19" s="72"/>
      <c r="D19" s="73" t="s">
        <v>146</v>
      </c>
      <c r="E19" s="73"/>
      <c r="F19" s="77"/>
      <c r="G19" s="77"/>
      <c r="H19" s="279">
        <v>249.98663943674038</v>
      </c>
      <c r="I19" s="77">
        <f>H19*(1+Project_inputs!M$84)</f>
        <v>251.47048137628755</v>
      </c>
      <c r="J19" s="77">
        <f>I19*(1+Project_inputs!N$84)</f>
        <v>253.05967573962374</v>
      </c>
      <c r="K19" s="77">
        <f>J19*(1+Project_inputs!O$84)</f>
        <v>257.35337058419719</v>
      </c>
      <c r="L19" s="77">
        <f>K19*(1+Project_inputs!P$84)</f>
        <v>262.78292472692812</v>
      </c>
      <c r="M19" s="77">
        <f>L19*(1+Project_inputs!Q$84)</f>
        <v>268.51485083337695</v>
      </c>
      <c r="N19" s="77">
        <f>M19*(1+Project_inputs!R$84)</f>
        <v>273.94046877727192</v>
      </c>
      <c r="O19" s="77">
        <f>N19*(1+Project_inputs!S$84)</f>
        <v>278.8523641708602</v>
      </c>
      <c r="P19" s="72"/>
      <c r="Q19" s="206"/>
      <c r="R19" s="206"/>
      <c r="S19" s="207"/>
      <c r="T19" s="206"/>
      <c r="U19" s="207"/>
      <c r="V19" s="207"/>
      <c r="W19" s="207"/>
      <c r="X19" s="207"/>
      <c r="Y19" s="207"/>
      <c r="Z19" s="265"/>
      <c r="AA19" s="265"/>
      <c r="AB19" s="265"/>
      <c r="AC19" s="207"/>
      <c r="AD19" s="265"/>
      <c r="AE19" s="265"/>
      <c r="AF19" s="265"/>
    </row>
    <row r="20" spans="1:32" ht="12.75" customHeight="1">
      <c r="B20" s="80" t="s">
        <v>3</v>
      </c>
      <c r="C20" s="72"/>
      <c r="D20" s="73" t="s">
        <v>146</v>
      </c>
      <c r="E20" s="73"/>
      <c r="F20" s="77"/>
      <c r="G20" s="77"/>
      <c r="H20" s="279">
        <v>160.69111297552467</v>
      </c>
      <c r="I20" s="77">
        <f>H20*(1+Project_inputs!M$84)</f>
        <v>161.64492480035997</v>
      </c>
      <c r="J20" s="77">
        <f>I20*(1+Project_inputs!N$84)</f>
        <v>162.66645703725996</v>
      </c>
      <c r="K20" s="77">
        <f>J20*(1+Project_inputs!O$84)</f>
        <v>165.42643895031884</v>
      </c>
      <c r="L20" s="77">
        <f>K20*(1+Project_inputs!P$84)</f>
        <v>168.91654986233456</v>
      </c>
      <c r="M20" s="77">
        <f>L20*(1+Project_inputs!Q$84)</f>
        <v>172.60102511114803</v>
      </c>
      <c r="N20" s="77">
        <f>M20*(1+Project_inputs!R$84)</f>
        <v>176.08860583925761</v>
      </c>
      <c r="O20" s="77">
        <f>N20*(1+Project_inputs!S$84)</f>
        <v>179.24596632617587</v>
      </c>
      <c r="Q20" s="206"/>
      <c r="R20" s="206"/>
      <c r="S20" s="207"/>
      <c r="T20" s="206"/>
      <c r="U20" s="207"/>
      <c r="V20" s="207"/>
      <c r="W20" s="207"/>
      <c r="X20" s="207"/>
      <c r="Y20" s="207"/>
      <c r="Z20" s="265"/>
      <c r="AA20" s="265"/>
      <c r="AB20" s="265"/>
      <c r="AC20" s="207"/>
      <c r="AD20" s="265"/>
      <c r="AE20" s="265"/>
      <c r="AF20" s="265"/>
    </row>
    <row r="21" spans="1:32">
      <c r="Q21" s="206"/>
      <c r="R21" s="206"/>
      <c r="S21" s="207"/>
      <c r="T21" s="206"/>
      <c r="U21" s="207"/>
      <c r="V21" s="207"/>
      <c r="W21" s="207"/>
      <c r="X21" s="207"/>
      <c r="Y21" s="207"/>
      <c r="Z21" s="265"/>
      <c r="AA21" s="265"/>
      <c r="AB21" s="265"/>
      <c r="AC21" s="207"/>
      <c r="AD21" s="265"/>
      <c r="AE21" s="265"/>
      <c r="AF21" s="265"/>
    </row>
    <row r="22" spans="1:32">
      <c r="Q22" s="206"/>
      <c r="R22" s="206"/>
      <c r="S22" s="207"/>
      <c r="T22" s="206"/>
      <c r="U22" s="207"/>
      <c r="V22" s="207"/>
      <c r="W22" s="207"/>
      <c r="X22" s="207"/>
      <c r="Y22" s="207"/>
      <c r="Z22" s="265"/>
      <c r="AA22" s="265"/>
      <c r="AB22" s="265"/>
      <c r="AC22" s="207"/>
      <c r="AD22" s="265"/>
      <c r="AE22" s="265"/>
      <c r="AF22" s="265"/>
    </row>
    <row r="23" spans="1:32">
      <c r="A23" s="190" t="s">
        <v>157</v>
      </c>
      <c r="B23" s="190"/>
      <c r="C23" s="190"/>
      <c r="D23" s="190"/>
      <c r="E23" s="190"/>
      <c r="F23" s="192"/>
      <c r="G23" s="192"/>
      <c r="H23" s="192"/>
      <c r="I23" s="192"/>
      <c r="J23" s="192"/>
      <c r="K23" s="192"/>
      <c r="L23" s="192"/>
      <c r="M23" s="192"/>
      <c r="N23" s="192"/>
      <c r="O23" s="205"/>
      <c r="Q23" s="206"/>
      <c r="R23" s="206"/>
      <c r="S23" s="207"/>
      <c r="T23" s="206"/>
      <c r="U23" s="207"/>
      <c r="V23" s="207"/>
      <c r="W23" s="207"/>
      <c r="X23" s="207"/>
      <c r="Y23" s="207"/>
      <c r="Z23" s="265"/>
      <c r="AA23" s="265"/>
      <c r="AB23" s="265"/>
      <c r="AC23" s="207"/>
      <c r="AD23" s="265"/>
      <c r="AE23" s="265"/>
      <c r="AF23" s="265"/>
    </row>
    <row r="24" spans="1:32">
      <c r="B24" s="72"/>
      <c r="C24" s="76"/>
      <c r="D24" s="76"/>
      <c r="E24" s="76"/>
      <c r="Q24" s="206"/>
      <c r="R24" s="206"/>
      <c r="S24" s="207"/>
      <c r="T24" s="206"/>
      <c r="U24" s="207"/>
      <c r="V24" s="207"/>
      <c r="W24" s="207"/>
      <c r="X24" s="207"/>
      <c r="Y24" s="207"/>
      <c r="Z24" s="265"/>
      <c r="AA24" s="265"/>
      <c r="AB24" s="265"/>
      <c r="AC24" s="207"/>
      <c r="AD24" s="265"/>
      <c r="AE24" s="265"/>
      <c r="AF24" s="265"/>
    </row>
    <row r="25" spans="1:32">
      <c r="B25" s="245" t="s">
        <v>29</v>
      </c>
      <c r="C25" s="247"/>
      <c r="D25" s="248"/>
      <c r="E25" s="249"/>
      <c r="F25" s="249">
        <v>2016</v>
      </c>
      <c r="G25" s="249">
        <v>2017</v>
      </c>
      <c r="H25" s="249">
        <v>2018</v>
      </c>
      <c r="I25" s="249">
        <v>2019</v>
      </c>
      <c r="J25" s="302">
        <f>I25+1</f>
        <v>2020</v>
      </c>
      <c r="K25" s="302">
        <f t="shared" ref="K25" si="2">J25+1</f>
        <v>2021</v>
      </c>
      <c r="L25" s="302">
        <f t="shared" ref="L25" si="3">K25+1</f>
        <v>2022</v>
      </c>
      <c r="M25" s="302">
        <f t="shared" ref="M25" si="4">L25+1</f>
        <v>2023</v>
      </c>
      <c r="N25" s="302">
        <f t="shared" ref="N25" si="5">M25+1</f>
        <v>2024</v>
      </c>
      <c r="O25" s="302">
        <f t="shared" ref="O25" si="6">N25+1</f>
        <v>2025</v>
      </c>
      <c r="Q25" s="206"/>
      <c r="R25" s="206"/>
      <c r="S25" s="207"/>
      <c r="T25" s="206"/>
      <c r="U25" s="207"/>
      <c r="V25" s="207"/>
      <c r="W25" s="207"/>
      <c r="X25" s="207"/>
      <c r="Y25" s="207"/>
      <c r="Z25" s="265"/>
      <c r="AA25" s="265"/>
      <c r="AB25" s="265"/>
      <c r="AC25" s="207"/>
      <c r="AD25" s="265"/>
      <c r="AE25" s="265"/>
      <c r="AF25" s="265"/>
    </row>
    <row r="26" spans="1:32">
      <c r="B26" s="80" t="s">
        <v>28</v>
      </c>
      <c r="C26" s="72"/>
      <c r="D26" s="73" t="s">
        <v>146</v>
      </c>
      <c r="E26" s="73"/>
      <c r="F26" s="77"/>
      <c r="G26" s="77"/>
      <c r="H26" s="279">
        <v>162.20064582317733</v>
      </c>
      <c r="I26" s="77">
        <f>H26*(1+Project_inputs!M$84)</f>
        <v>163.16341775945503</v>
      </c>
      <c r="J26" s="77">
        <f>I26*(1+Project_inputs!N$84)</f>
        <v>164.19454627357271</v>
      </c>
      <c r="K26" s="77">
        <f>J26*(1+Project_inputs!O$84)</f>
        <v>166.98045546586653</v>
      </c>
      <c r="L26" s="77">
        <f>K26*(1+Project_inputs!P$84)</f>
        <v>170.50335249135225</v>
      </c>
      <c r="M26" s="77">
        <f>L26*(1+Project_inputs!Q$84)</f>
        <v>174.22243971285951</v>
      </c>
      <c r="N26" s="77">
        <f>M26*(1+Project_inputs!R$84)</f>
        <v>177.74278278588312</v>
      </c>
      <c r="O26" s="77">
        <f>N26*(1+Project_inputs!S$84)</f>
        <v>180.92980352767566</v>
      </c>
      <c r="Q26" s="206"/>
      <c r="R26" s="206"/>
      <c r="S26" s="207"/>
      <c r="T26" s="206"/>
      <c r="U26" s="207"/>
      <c r="V26" s="207"/>
      <c r="W26" s="207"/>
      <c r="X26" s="207"/>
      <c r="Y26" s="207"/>
      <c r="Z26" s="265"/>
      <c r="AA26" s="265"/>
      <c r="AB26" s="265"/>
      <c r="AC26" s="207"/>
      <c r="AD26" s="265"/>
      <c r="AE26" s="265"/>
      <c r="AF26" s="265"/>
    </row>
    <row r="27" spans="1:32">
      <c r="B27" s="80" t="s">
        <v>27</v>
      </c>
      <c r="C27" s="72"/>
      <c r="D27" s="73" t="s">
        <v>146</v>
      </c>
      <c r="E27" s="73"/>
      <c r="F27" s="77"/>
      <c r="G27" s="77"/>
      <c r="H27" s="279">
        <v>152.36145385566402</v>
      </c>
      <c r="I27" s="77">
        <f>H27*(1+Project_inputs!M$84)</f>
        <v>153.2658234480183</v>
      </c>
      <c r="J27" s="77">
        <f>I27*(1+Project_inputs!N$84)</f>
        <v>154.23440306572382</v>
      </c>
      <c r="K27" s="77">
        <f>J27*(1+Project_inputs!O$84)</f>
        <v>156.85131727524231</v>
      </c>
      <c r="L27" s="77">
        <f>K27*(1+Project_inputs!P$84)</f>
        <v>160.16051317802521</v>
      </c>
      <c r="M27" s="77">
        <f>L27*(1+Project_inputs!Q$84)</f>
        <v>163.65399825762594</v>
      </c>
      <c r="N27" s="77">
        <f>M27*(1+Project_inputs!R$84)</f>
        <v>166.96079513229012</v>
      </c>
      <c r="O27" s="77">
        <f>N27*(1+Project_inputs!S$84)</f>
        <v>169.95448921546301</v>
      </c>
      <c r="Q27" s="206"/>
      <c r="R27" s="206"/>
      <c r="S27" s="207"/>
      <c r="T27" s="206"/>
      <c r="U27" s="207"/>
      <c r="V27" s="207"/>
      <c r="W27" s="207"/>
      <c r="X27" s="207"/>
      <c r="Y27" s="207"/>
      <c r="Z27" s="265"/>
      <c r="AA27" s="265"/>
      <c r="AB27" s="265"/>
      <c r="AC27" s="207"/>
      <c r="AD27" s="265"/>
      <c r="AE27" s="265"/>
      <c r="AF27" s="265"/>
    </row>
    <row r="28" spans="1:32">
      <c r="B28" s="80" t="s">
        <v>2</v>
      </c>
      <c r="C28" s="72"/>
      <c r="D28" s="73" t="s">
        <v>146</v>
      </c>
      <c r="E28" s="73"/>
      <c r="F28" s="77"/>
      <c r="G28" s="77"/>
      <c r="H28" s="279">
        <v>234.69533032020837</v>
      </c>
      <c r="I28" s="77">
        <f>H28*(1+Project_inputs!M$84)</f>
        <v>236.08840786599109</v>
      </c>
      <c r="J28" s="77">
        <f>I28*(1+Project_inputs!N$84)</f>
        <v>237.58039358525423</v>
      </c>
      <c r="K28" s="77">
        <f>J28*(1+Project_inputs!O$84)</f>
        <v>241.61144953333155</v>
      </c>
      <c r="L28" s="77">
        <f>K28*(1+Project_inputs!P$84)</f>
        <v>246.7088859638979</v>
      </c>
      <c r="M28" s="77">
        <f>L28*(1+Project_inputs!Q$84)</f>
        <v>252.09019871707187</v>
      </c>
      <c r="N28" s="77">
        <f>M28*(1+Project_inputs!R$84)</f>
        <v>257.18393972020215</v>
      </c>
      <c r="O28" s="77">
        <f>N28*(1+Project_inputs!S$84)</f>
        <v>261.79538181364342</v>
      </c>
      <c r="Q28" s="206"/>
      <c r="R28" s="206"/>
      <c r="S28" s="207"/>
      <c r="T28" s="206"/>
      <c r="U28" s="207"/>
      <c r="V28" s="207"/>
      <c r="W28" s="207"/>
      <c r="X28" s="207"/>
      <c r="Y28" s="207"/>
      <c r="Z28" s="265"/>
      <c r="AA28" s="265"/>
      <c r="AB28" s="265"/>
      <c r="AC28" s="207"/>
      <c r="AD28" s="265"/>
      <c r="AE28" s="265"/>
      <c r="AF28" s="265"/>
    </row>
    <row r="29" spans="1:32">
      <c r="B29" s="80" t="s">
        <v>3</v>
      </c>
      <c r="C29" s="72"/>
      <c r="D29" s="73" t="s">
        <v>146</v>
      </c>
      <c r="E29" s="73"/>
      <c r="F29" s="77"/>
      <c r="G29" s="77"/>
      <c r="H29" s="279">
        <v>165.72138982892403</v>
      </c>
      <c r="I29" s="77">
        <f>H29*(1+Project_inputs!M$84)</f>
        <v>166.70505979249594</v>
      </c>
      <c r="J29" s="77">
        <f>I29*(1+Project_inputs!N$84)</f>
        <v>167.75857008886123</v>
      </c>
      <c r="K29" s="77">
        <f>J29*(1+Project_inputs!O$84)</f>
        <v>170.60495051442015</v>
      </c>
      <c r="L29" s="77">
        <f>K29*(1+Project_inputs!P$84)</f>
        <v>174.20431590735532</v>
      </c>
      <c r="M29" s="77">
        <f>L29*(1+Project_inputs!Q$84)</f>
        <v>178.00413002101226</v>
      </c>
      <c r="N29" s="77">
        <f>M29*(1+Project_inputs!R$84)</f>
        <v>181.60088602512883</v>
      </c>
      <c r="O29" s="77">
        <f>N29*(1+Project_inputs!S$84)</f>
        <v>184.85708456899431</v>
      </c>
      <c r="Q29" s="206"/>
      <c r="R29" s="206"/>
      <c r="S29" s="207"/>
      <c r="T29" s="206"/>
      <c r="U29" s="207"/>
      <c r="V29" s="207"/>
      <c r="W29" s="207"/>
      <c r="X29" s="207"/>
      <c r="Y29" s="207"/>
      <c r="Z29" s="265"/>
      <c r="AA29" s="265"/>
      <c r="AB29" s="265"/>
      <c r="AC29" s="207"/>
      <c r="AD29" s="265"/>
      <c r="AE29" s="265"/>
      <c r="AF29" s="265"/>
    </row>
    <row r="30" spans="1:32">
      <c r="Q30" s="206"/>
      <c r="R30" s="206"/>
      <c r="S30" s="207"/>
      <c r="T30" s="206"/>
      <c r="U30" s="207"/>
      <c r="V30" s="207"/>
      <c r="W30" s="207"/>
      <c r="X30" s="207"/>
      <c r="Y30" s="207"/>
      <c r="Z30" s="265"/>
      <c r="AA30" s="265"/>
      <c r="AB30" s="265"/>
      <c r="AC30" s="207"/>
      <c r="AD30" s="265"/>
      <c r="AE30" s="265"/>
      <c r="AF30" s="265"/>
    </row>
    <row r="31" spans="1:32">
      <c r="Q31" s="206"/>
      <c r="R31" s="206"/>
      <c r="S31" s="207"/>
      <c r="T31" s="206"/>
      <c r="U31" s="207"/>
      <c r="V31" s="207"/>
      <c r="W31" s="207"/>
      <c r="X31" s="207"/>
      <c r="Y31" s="207"/>
      <c r="Z31" s="265"/>
      <c r="AA31" s="265"/>
      <c r="AB31" s="265"/>
      <c r="AC31" s="207"/>
      <c r="AD31" s="265"/>
      <c r="AE31" s="265"/>
      <c r="AF31" s="265"/>
    </row>
    <row r="32" spans="1:32">
      <c r="A32" s="190" t="s">
        <v>159</v>
      </c>
      <c r="B32" s="190"/>
      <c r="C32" s="190"/>
      <c r="D32" s="190"/>
      <c r="E32" s="190"/>
      <c r="F32" s="192"/>
      <c r="G32" s="192"/>
      <c r="H32" s="192"/>
      <c r="I32" s="192"/>
      <c r="J32" s="192"/>
      <c r="K32" s="192"/>
      <c r="L32" s="192"/>
      <c r="M32" s="192"/>
      <c r="N32" s="192"/>
      <c r="O32" s="205"/>
      <c r="Q32" s="206"/>
      <c r="R32" s="206"/>
      <c r="S32" s="207"/>
      <c r="T32" s="206"/>
      <c r="U32" s="207"/>
      <c r="V32" s="207"/>
      <c r="W32" s="207"/>
      <c r="X32" s="207"/>
      <c r="Y32" s="207"/>
      <c r="Z32" s="265"/>
      <c r="AA32" s="265"/>
      <c r="AB32" s="265"/>
      <c r="AC32" s="207"/>
      <c r="AD32" s="265"/>
      <c r="AE32" s="265"/>
      <c r="AF32" s="265"/>
    </row>
    <row r="33" spans="1:32">
      <c r="B33" s="72"/>
      <c r="C33" s="76"/>
      <c r="D33" s="76"/>
      <c r="E33" s="76"/>
      <c r="Q33" s="206"/>
      <c r="R33" s="206"/>
      <c r="S33" s="207"/>
      <c r="T33" s="206"/>
      <c r="U33" s="207"/>
      <c r="V33" s="207"/>
      <c r="W33" s="207"/>
      <c r="X33" s="207"/>
      <c r="Y33" s="207"/>
      <c r="Z33" s="265"/>
      <c r="AA33" s="265"/>
      <c r="AB33" s="265"/>
      <c r="AC33" s="207"/>
      <c r="AD33" s="265"/>
      <c r="AE33" s="265"/>
      <c r="AF33" s="265"/>
    </row>
    <row r="34" spans="1:32">
      <c r="B34" s="245" t="s">
        <v>29</v>
      </c>
      <c r="C34" s="247"/>
      <c r="D34" s="248"/>
      <c r="E34" s="249"/>
      <c r="F34" s="249">
        <v>2016</v>
      </c>
      <c r="G34" s="249">
        <v>2017</v>
      </c>
      <c r="H34" s="249">
        <v>2018</v>
      </c>
      <c r="I34" s="249">
        <v>2019</v>
      </c>
      <c r="J34" s="302">
        <f>I34+1</f>
        <v>2020</v>
      </c>
      <c r="K34" s="302">
        <f t="shared" ref="K34" si="7">J34+1</f>
        <v>2021</v>
      </c>
      <c r="L34" s="302">
        <f t="shared" ref="L34" si="8">K34+1</f>
        <v>2022</v>
      </c>
      <c r="M34" s="302">
        <f t="shared" ref="M34" si="9">L34+1</f>
        <v>2023</v>
      </c>
      <c r="N34" s="302">
        <f t="shared" ref="N34" si="10">M34+1</f>
        <v>2024</v>
      </c>
      <c r="O34" s="302">
        <f t="shared" ref="O34" si="11">N34+1</f>
        <v>2025</v>
      </c>
      <c r="Q34" s="206"/>
      <c r="R34" s="206"/>
      <c r="S34" s="207"/>
      <c r="T34" s="206"/>
      <c r="U34" s="207"/>
      <c r="V34" s="207"/>
      <c r="W34" s="207"/>
      <c r="X34" s="207"/>
      <c r="Y34" s="207"/>
      <c r="Z34" s="265"/>
      <c r="AA34" s="265"/>
      <c r="AB34" s="265"/>
      <c r="AC34" s="207"/>
      <c r="AD34" s="265"/>
      <c r="AE34" s="265"/>
      <c r="AF34" s="265"/>
    </row>
    <row r="35" spans="1:32">
      <c r="B35" s="80" t="s">
        <v>28</v>
      </c>
      <c r="C35" s="72"/>
      <c r="D35" s="73" t="s">
        <v>146</v>
      </c>
      <c r="E35" s="73"/>
      <c r="F35" s="77"/>
      <c r="G35" s="77"/>
      <c r="H35" s="279">
        <v>205.09518552507586</v>
      </c>
      <c r="I35" s="77">
        <f>H35*(1+Project_inputs!M$84)</f>
        <v>206.31256593615311</v>
      </c>
      <c r="J35" s="77">
        <f>I35*(1+Project_inputs!N$84)</f>
        <v>207.6163800660531</v>
      </c>
      <c r="K35" s="77">
        <f>J35*(1+Project_inputs!O$84)</f>
        <v>211.13903288749995</v>
      </c>
      <c r="L35" s="77">
        <f>K35*(1+Project_inputs!P$84)</f>
        <v>215.59357260502608</v>
      </c>
      <c r="M35" s="77">
        <f>L35*(1+Project_inputs!Q$84)</f>
        <v>220.2961857161385</v>
      </c>
      <c r="N35" s="77">
        <f>M35*(1+Project_inputs!R$84)</f>
        <v>224.74749607935854</v>
      </c>
      <c r="O35" s="77">
        <f>N35*(1+Project_inputs!S$84)</f>
        <v>228.77733583118527</v>
      </c>
      <c r="Q35" s="206"/>
      <c r="R35" s="206"/>
      <c r="S35" s="207"/>
      <c r="T35" s="206"/>
      <c r="U35" s="207"/>
      <c r="V35" s="207"/>
      <c r="W35" s="207"/>
      <c r="X35" s="207"/>
      <c r="Y35" s="207"/>
      <c r="Z35" s="265"/>
      <c r="AA35" s="265"/>
      <c r="AB35" s="265"/>
      <c r="AC35" s="207"/>
      <c r="AD35" s="265"/>
      <c r="AE35" s="265"/>
      <c r="AF35" s="265"/>
    </row>
    <row r="36" spans="1:32">
      <c r="B36" s="80" t="s">
        <v>27</v>
      </c>
      <c r="C36" s="72"/>
      <c r="D36" s="73" t="s">
        <v>146</v>
      </c>
      <c r="E36" s="73"/>
      <c r="F36" s="77"/>
      <c r="G36" s="77"/>
      <c r="H36" s="279">
        <v>193.37136661612814</v>
      </c>
      <c r="I36" s="77">
        <f>H36*(1+Project_inputs!M$84)</f>
        <v>194.519158131463</v>
      </c>
      <c r="J36" s="77">
        <f>I36*(1+Project_inputs!N$84)</f>
        <v>195.74844257062091</v>
      </c>
      <c r="K36" s="77">
        <f>J36*(1+Project_inputs!O$84)</f>
        <v>199.06973062744879</v>
      </c>
      <c r="L36" s="77">
        <f>K36*(1+Project_inputs!P$84)</f>
        <v>203.26963629865497</v>
      </c>
      <c r="M36" s="77">
        <f>L36*(1+Project_inputs!Q$84)</f>
        <v>207.70343478902251</v>
      </c>
      <c r="N36" s="77">
        <f>M36*(1+Project_inputs!R$84)</f>
        <v>211.90029570491734</v>
      </c>
      <c r="O36" s="77">
        <f>N36*(1+Project_inputs!S$84)</f>
        <v>215.69977845757052</v>
      </c>
      <c r="Q36" s="206"/>
      <c r="R36" s="206"/>
      <c r="S36" s="207"/>
      <c r="T36" s="206"/>
      <c r="U36" s="207"/>
      <c r="V36" s="207"/>
      <c r="W36" s="207"/>
      <c r="X36" s="207"/>
      <c r="Y36" s="207"/>
      <c r="Z36" s="265"/>
      <c r="AA36" s="265"/>
      <c r="AB36" s="265"/>
      <c r="AC36" s="207"/>
      <c r="AD36" s="265"/>
      <c r="AE36" s="265"/>
      <c r="AF36" s="265"/>
    </row>
    <row r="37" spans="1:32">
      <c r="B37" s="80" t="s">
        <v>2</v>
      </c>
      <c r="C37" s="72"/>
      <c r="D37" s="73" t="s">
        <v>146</v>
      </c>
      <c r="E37" s="73"/>
      <c r="F37" s="77"/>
      <c r="G37" s="77"/>
      <c r="H37" s="279">
        <v>304.980895340713</v>
      </c>
      <c r="I37" s="77">
        <f>H37*(1+Project_inputs!M$84)</f>
        <v>306.79116585871691</v>
      </c>
      <c r="J37" s="77">
        <f>I37*(1+Project_inputs!N$84)</f>
        <v>308.72996515172207</v>
      </c>
      <c r="K37" s="77">
        <f>J37*(1+Project_inputs!O$84)</f>
        <v>313.96822468818493</v>
      </c>
      <c r="L37" s="77">
        <f>K37*(1+Project_inputs!P$84)</f>
        <v>320.59221982441295</v>
      </c>
      <c r="M37" s="77">
        <f>L37*(1+Project_inputs!Q$84)</f>
        <v>327.58510536385768</v>
      </c>
      <c r="N37" s="77">
        <f>M37*(1+Project_inputs!R$84)</f>
        <v>334.20429838166871</v>
      </c>
      <c r="O37" s="77">
        <f>N37*(1+Project_inputs!S$84)</f>
        <v>340.19675565191233</v>
      </c>
      <c r="Q37" s="206"/>
      <c r="R37" s="206"/>
      <c r="S37" s="207"/>
      <c r="T37" s="206"/>
      <c r="U37" s="207"/>
      <c r="V37" s="207"/>
      <c r="W37" s="207"/>
      <c r="X37" s="207"/>
      <c r="Y37" s="207"/>
      <c r="Z37" s="265"/>
      <c r="AA37" s="265"/>
      <c r="AB37" s="265"/>
      <c r="AC37" s="207"/>
      <c r="AD37" s="265"/>
      <c r="AE37" s="265"/>
      <c r="AF37" s="265"/>
    </row>
    <row r="38" spans="1:32">
      <c r="B38" s="80" t="s">
        <v>3</v>
      </c>
      <c r="C38" s="72"/>
      <c r="D38" s="73" t="s">
        <v>146</v>
      </c>
      <c r="E38" s="73"/>
      <c r="F38" s="77"/>
      <c r="G38" s="77"/>
      <c r="H38" s="279">
        <v>192.66840655000831</v>
      </c>
      <c r="I38" s="77">
        <f>H38*(1+Project_inputs!M$84)</f>
        <v>193.81202551584099</v>
      </c>
      <c r="J38" s="77">
        <f>I38*(1+Project_inputs!N$84)</f>
        <v>195.03684115547728</v>
      </c>
      <c r="K38" s="77">
        <f>J38*(1+Project_inputs!O$84)</f>
        <v>198.34605538300517</v>
      </c>
      <c r="L38" s="77">
        <f>K38*(1+Project_inputs!P$84)</f>
        <v>202.53069319930609</v>
      </c>
      <c r="M38" s="77">
        <f>L38*(1+Project_inputs!Q$84)</f>
        <v>206.94837356766573</v>
      </c>
      <c r="N38" s="77">
        <f>M38*(1+Project_inputs!R$84)</f>
        <v>211.1299776972092</v>
      </c>
      <c r="O38" s="77">
        <f>N38*(1+Project_inputs!S$84)</f>
        <v>214.91564824646451</v>
      </c>
      <c r="Q38" s="206"/>
      <c r="R38" s="206"/>
      <c r="S38" s="207"/>
      <c r="T38" s="206"/>
      <c r="U38" s="207"/>
      <c r="V38" s="207"/>
      <c r="W38" s="207"/>
      <c r="X38" s="207"/>
      <c r="Y38" s="207"/>
      <c r="Z38" s="265"/>
      <c r="AA38" s="265"/>
      <c r="AB38" s="265"/>
      <c r="AC38" s="207"/>
      <c r="AD38" s="265"/>
      <c r="AE38" s="265"/>
      <c r="AF38" s="265"/>
    </row>
    <row r="39" spans="1:32">
      <c r="Q39" s="206"/>
      <c r="R39" s="206"/>
      <c r="S39" s="207"/>
      <c r="T39" s="206"/>
      <c r="U39" s="207"/>
      <c r="V39" s="207"/>
      <c r="W39" s="207"/>
      <c r="X39" s="207"/>
      <c r="Y39" s="207"/>
      <c r="Z39" s="265"/>
      <c r="AA39" s="265"/>
      <c r="AB39" s="265"/>
      <c r="AC39" s="207"/>
      <c r="AD39" s="265"/>
      <c r="AE39" s="265"/>
      <c r="AF39" s="265"/>
    </row>
    <row r="40" spans="1:32">
      <c r="Q40" s="206"/>
      <c r="R40" s="206"/>
      <c r="S40" s="207"/>
      <c r="T40" s="206"/>
      <c r="U40" s="207"/>
      <c r="V40" s="207"/>
      <c r="W40" s="207"/>
      <c r="X40" s="207"/>
      <c r="Y40" s="207"/>
      <c r="Z40" s="265"/>
      <c r="AA40" s="265"/>
      <c r="AB40" s="265"/>
      <c r="AC40" s="207"/>
      <c r="AD40" s="265"/>
      <c r="AE40" s="265"/>
      <c r="AF40" s="265"/>
    </row>
    <row r="41" spans="1:32">
      <c r="A41" s="190" t="s">
        <v>160</v>
      </c>
      <c r="B41" s="190"/>
      <c r="C41" s="190"/>
      <c r="D41" s="190"/>
      <c r="E41" s="190"/>
      <c r="F41" s="192"/>
      <c r="G41" s="192"/>
      <c r="H41" s="192"/>
      <c r="I41" s="192"/>
      <c r="J41" s="192"/>
      <c r="K41" s="192"/>
      <c r="L41" s="192"/>
      <c r="M41" s="192"/>
      <c r="N41" s="192"/>
      <c r="O41" s="205"/>
      <c r="Q41" s="206"/>
      <c r="R41" s="206"/>
      <c r="S41" s="207"/>
      <c r="T41" s="206"/>
      <c r="U41" s="207"/>
      <c r="V41" s="207"/>
      <c r="W41" s="207"/>
      <c r="X41" s="207"/>
      <c r="Y41" s="207"/>
      <c r="Z41" s="265"/>
      <c r="AA41" s="265"/>
      <c r="AB41" s="265"/>
      <c r="AC41" s="207"/>
      <c r="AD41" s="265"/>
      <c r="AE41" s="265"/>
      <c r="AF41" s="265"/>
    </row>
    <row r="42" spans="1:32">
      <c r="B42" s="72"/>
      <c r="C42" s="76"/>
      <c r="D42" s="76"/>
      <c r="E42" s="76"/>
      <c r="Q42" s="206"/>
      <c r="R42" s="206"/>
      <c r="S42" s="207"/>
      <c r="T42" s="206"/>
      <c r="U42" s="207"/>
      <c r="V42" s="207"/>
      <c r="W42" s="207"/>
      <c r="X42" s="207"/>
      <c r="Y42" s="207"/>
      <c r="Z42" s="265"/>
      <c r="AA42" s="265"/>
      <c r="AB42" s="265"/>
      <c r="AC42" s="207"/>
      <c r="AD42" s="265"/>
      <c r="AE42" s="265"/>
      <c r="AF42" s="265"/>
    </row>
    <row r="43" spans="1:32">
      <c r="B43" s="245" t="s">
        <v>29</v>
      </c>
      <c r="C43" s="247"/>
      <c r="D43" s="248"/>
      <c r="E43" s="249"/>
      <c r="F43" s="249">
        <v>2016</v>
      </c>
      <c r="G43" s="249">
        <v>2017</v>
      </c>
      <c r="H43" s="249">
        <v>2018</v>
      </c>
      <c r="I43" s="249">
        <v>2019</v>
      </c>
      <c r="J43" s="302">
        <f>I43+1</f>
        <v>2020</v>
      </c>
      <c r="K43" s="302">
        <f t="shared" ref="K43" si="12">J43+1</f>
        <v>2021</v>
      </c>
      <c r="L43" s="302">
        <f t="shared" ref="L43" si="13">K43+1</f>
        <v>2022</v>
      </c>
      <c r="M43" s="302">
        <f t="shared" ref="M43" si="14">L43+1</f>
        <v>2023</v>
      </c>
      <c r="N43" s="302">
        <f t="shared" ref="N43" si="15">M43+1</f>
        <v>2024</v>
      </c>
      <c r="O43" s="302">
        <f t="shared" ref="O43" si="16">N43+1</f>
        <v>2025</v>
      </c>
      <c r="Q43" s="206"/>
      <c r="R43" s="206"/>
      <c r="S43" s="207"/>
      <c r="T43" s="206"/>
      <c r="U43" s="207"/>
      <c r="V43" s="207"/>
      <c r="W43" s="207"/>
      <c r="X43" s="207"/>
      <c r="Y43" s="207"/>
      <c r="Z43" s="265"/>
      <c r="AA43" s="265"/>
      <c r="AB43" s="265"/>
      <c r="AC43" s="207"/>
      <c r="AD43" s="265"/>
      <c r="AE43" s="265"/>
      <c r="AF43" s="265"/>
    </row>
    <row r="44" spans="1:32">
      <c r="B44" s="80" t="s">
        <v>28</v>
      </c>
      <c r="C44" s="72"/>
      <c r="D44" s="73" t="s">
        <v>146</v>
      </c>
      <c r="E44" s="73"/>
      <c r="F44" s="77"/>
      <c r="G44" s="77"/>
      <c r="H44" s="279">
        <v>215.70127222651416</v>
      </c>
      <c r="I44" s="77">
        <f>H44*(1+Project_inputs!M$84)</f>
        <v>216.98160702706409</v>
      </c>
      <c r="J44" s="77">
        <f>I44*(1+Project_inputs!N$84)</f>
        <v>218.35284529307376</v>
      </c>
      <c r="K44" s="77">
        <f>J44*(1+Project_inputs!O$84)</f>
        <v>222.05766504909627</v>
      </c>
      <c r="L44" s="77">
        <f>K44*(1+Project_inputs!P$84)</f>
        <v>226.74256236540333</v>
      </c>
      <c r="M44" s="77">
        <f>L44*(1+Project_inputs!Q$84)</f>
        <v>231.68836169394004</v>
      </c>
      <c r="N44" s="77">
        <f>M44*(1+Project_inputs!R$84)</f>
        <v>236.36986265635164</v>
      </c>
      <c r="O44" s="77">
        <f>N44*(1+Project_inputs!S$84)</f>
        <v>240.60809749893269</v>
      </c>
      <c r="Q44" s="206"/>
      <c r="R44" s="206"/>
      <c r="S44" s="207"/>
      <c r="T44" s="206"/>
      <c r="U44" s="207"/>
      <c r="V44" s="207"/>
      <c r="W44" s="207"/>
      <c r="X44" s="207"/>
      <c r="Y44" s="207"/>
      <c r="Z44" s="265"/>
      <c r="AA44" s="265"/>
      <c r="AB44" s="265"/>
      <c r="AC44" s="207"/>
      <c r="AD44" s="265"/>
      <c r="AE44" s="265"/>
      <c r="AF44" s="265"/>
    </row>
    <row r="45" spans="1:32">
      <c r="B45" s="80" t="s">
        <v>27</v>
      </c>
      <c r="C45" s="72"/>
      <c r="D45" s="73" t="s">
        <v>146</v>
      </c>
      <c r="E45" s="73"/>
      <c r="F45" s="77"/>
      <c r="G45" s="77"/>
      <c r="H45" s="279">
        <v>203.67095244778653</v>
      </c>
      <c r="I45" s="77">
        <f>H45*(1+Project_inputs!M$84)</f>
        <v>204.87987905998662</v>
      </c>
      <c r="J45" s="77">
        <f>I45*(1+Project_inputs!N$84)</f>
        <v>206.17463917330556</v>
      </c>
      <c r="K45" s="77">
        <f>J45*(1+Project_inputs!O$84)</f>
        <v>209.67282979855182</v>
      </c>
      <c r="L45" s="77">
        <f>K45*(1+Project_inputs!P$84)</f>
        <v>214.09643606050435</v>
      </c>
      <c r="M45" s="77">
        <f>L45*(1+Project_inputs!Q$84)</f>
        <v>218.76639303136952</v>
      </c>
      <c r="N45" s="77">
        <f>M45*(1+Project_inputs!R$84)</f>
        <v>223.18679236447275</v>
      </c>
      <c r="O45" s="77">
        <f>N45*(1+Project_inputs!S$84)</f>
        <v>227.18864788519218</v>
      </c>
      <c r="Q45" s="206"/>
      <c r="R45" s="206"/>
      <c r="S45" s="207"/>
      <c r="T45" s="206"/>
      <c r="U45" s="207"/>
      <c r="V45" s="207"/>
      <c r="W45" s="207"/>
      <c r="X45" s="207"/>
      <c r="Y45" s="207"/>
      <c r="Z45" s="265"/>
      <c r="AA45" s="265"/>
      <c r="AB45" s="265"/>
      <c r="AC45" s="207"/>
      <c r="AD45" s="265"/>
      <c r="AE45" s="265"/>
      <c r="AF45" s="265"/>
    </row>
    <row r="46" spans="1:32">
      <c r="B46" s="80" t="s">
        <v>2</v>
      </c>
      <c r="C46" s="72"/>
      <c r="D46" s="73" t="s">
        <v>146</v>
      </c>
      <c r="E46" s="73"/>
      <c r="F46" s="77"/>
      <c r="G46" s="77"/>
      <c r="H46" s="279">
        <v>296.02008217611177</v>
      </c>
      <c r="I46" s="77">
        <f>H46*(1+Project_inputs!M$84)</f>
        <v>297.77716413005464</v>
      </c>
      <c r="J46" s="77">
        <f>I46*(1+Project_inputs!N$84)</f>
        <v>299.65899848363671</v>
      </c>
      <c r="K46" s="77">
        <f>J46*(1+Project_inputs!O$84)</f>
        <v>304.74334980574571</v>
      </c>
      <c r="L46" s="77">
        <f>K46*(1+Project_inputs!P$84)</f>
        <v>311.17272165990664</v>
      </c>
      <c r="M46" s="77">
        <f>L46*(1+Project_inputs!Q$84)</f>
        <v>317.96014534335416</v>
      </c>
      <c r="N46" s="77">
        <f>M46*(1+Project_inputs!R$84)</f>
        <v>324.38485617280787</v>
      </c>
      <c r="O46" s="77">
        <f>N46*(1+Project_inputs!S$84)</f>
        <v>330.201245725972</v>
      </c>
      <c r="Q46" s="206"/>
      <c r="R46" s="206"/>
      <c r="S46" s="207"/>
      <c r="T46" s="206"/>
      <c r="U46" s="207"/>
      <c r="V46" s="207"/>
      <c r="W46" s="207"/>
      <c r="X46" s="207"/>
      <c r="Y46" s="207"/>
      <c r="Z46" s="265"/>
      <c r="AA46" s="265"/>
      <c r="AB46" s="265"/>
      <c r="AC46" s="207"/>
      <c r="AD46" s="265"/>
      <c r="AE46" s="265"/>
      <c r="AF46" s="265"/>
    </row>
    <row r="47" spans="1:32">
      <c r="B47" s="80" t="s">
        <v>3</v>
      </c>
      <c r="C47" s="72"/>
      <c r="D47" s="73" t="s">
        <v>146</v>
      </c>
      <c r="E47" s="73"/>
      <c r="F47" s="77"/>
      <c r="G47" s="77"/>
      <c r="H47" s="279">
        <v>199.33239086968698</v>
      </c>
      <c r="I47" s="77">
        <f>H47*(1+Project_inputs!M$84)</f>
        <v>200.51556514711672</v>
      </c>
      <c r="J47" s="77">
        <f>I47*(1+Project_inputs!N$84)</f>
        <v>201.78274451603892</v>
      </c>
      <c r="K47" s="77">
        <f>J47*(1+Project_inputs!O$84)</f>
        <v>205.20641732096195</v>
      </c>
      <c r="L47" s="77">
        <f>K47*(1+Project_inputs!P$84)</f>
        <v>209.53579272704579</v>
      </c>
      <c r="M47" s="77">
        <f>L47*(1+Project_inputs!Q$84)</f>
        <v>214.10627112405606</v>
      </c>
      <c r="N47" s="77">
        <f>M47*(1+Project_inputs!R$84)</f>
        <v>218.43250791470555</v>
      </c>
      <c r="O47" s="77">
        <f>N47*(1+Project_inputs!S$84)</f>
        <v>222.34911663712296</v>
      </c>
      <c r="Q47" s="206"/>
      <c r="R47" s="206"/>
      <c r="S47" s="207"/>
      <c r="T47" s="206"/>
      <c r="U47" s="207"/>
      <c r="V47" s="207"/>
      <c r="W47" s="207"/>
      <c r="X47" s="207"/>
      <c r="Y47" s="207"/>
      <c r="Z47" s="265"/>
      <c r="AA47" s="265"/>
      <c r="AB47" s="265"/>
      <c r="AC47" s="207"/>
      <c r="AD47" s="265"/>
      <c r="AE47" s="265"/>
      <c r="AF47" s="265"/>
    </row>
    <row r="48" spans="1:32">
      <c r="Q48" s="206"/>
      <c r="R48" s="206"/>
      <c r="S48" s="207"/>
      <c r="T48" s="206"/>
      <c r="U48" s="207"/>
      <c r="V48" s="207"/>
      <c r="W48" s="207"/>
      <c r="X48" s="207"/>
      <c r="Y48" s="207"/>
      <c r="Z48" s="265"/>
      <c r="AA48" s="265"/>
      <c r="AB48" s="265"/>
      <c r="AC48" s="207"/>
      <c r="AD48" s="265"/>
      <c r="AE48" s="265"/>
      <c r="AF48" s="265"/>
    </row>
    <row r="49" spans="1:32">
      <c r="Q49" s="206"/>
      <c r="R49" s="206"/>
      <c r="S49" s="207"/>
      <c r="T49" s="206"/>
      <c r="U49" s="207"/>
      <c r="V49" s="207"/>
      <c r="W49" s="207"/>
      <c r="X49" s="207"/>
      <c r="Y49" s="207"/>
      <c r="Z49" s="265"/>
      <c r="AA49" s="265"/>
      <c r="AB49" s="265"/>
      <c r="AC49" s="207"/>
      <c r="AD49" s="265"/>
      <c r="AE49" s="265"/>
      <c r="AF49" s="265"/>
    </row>
    <row r="50" spans="1:32">
      <c r="A50" s="190" t="s">
        <v>158</v>
      </c>
      <c r="B50" s="190"/>
      <c r="C50" s="190"/>
      <c r="D50" s="190"/>
      <c r="E50" s="190"/>
      <c r="F50" s="192"/>
      <c r="G50" s="192"/>
      <c r="H50" s="192"/>
      <c r="I50" s="192"/>
      <c r="J50" s="192"/>
      <c r="K50" s="192"/>
      <c r="L50" s="192"/>
      <c r="M50" s="192"/>
      <c r="N50" s="192"/>
      <c r="O50" s="205"/>
      <c r="Q50" s="206"/>
      <c r="R50" s="206"/>
      <c r="S50" s="207"/>
      <c r="T50" s="206"/>
      <c r="U50" s="207"/>
      <c r="V50" s="207"/>
      <c r="W50" s="207"/>
      <c r="X50" s="207"/>
      <c r="Y50" s="207"/>
      <c r="Z50" s="265"/>
      <c r="AA50" s="265"/>
      <c r="AB50" s="265"/>
      <c r="AC50" s="207"/>
      <c r="AD50" s="265"/>
      <c r="AE50" s="265"/>
      <c r="AF50" s="265"/>
    </row>
    <row r="51" spans="1:32">
      <c r="B51" s="72"/>
      <c r="C51" s="76"/>
      <c r="D51" s="76"/>
      <c r="E51" s="76"/>
      <c r="Q51" s="206"/>
      <c r="R51" s="206"/>
      <c r="S51" s="207"/>
      <c r="T51" s="206"/>
      <c r="U51" s="207"/>
      <c r="V51" s="207"/>
      <c r="W51" s="207"/>
      <c r="X51" s="207"/>
      <c r="Y51" s="207"/>
      <c r="Z51" s="265"/>
      <c r="AA51" s="265"/>
      <c r="AB51" s="265"/>
      <c r="AC51" s="207"/>
      <c r="AD51" s="265"/>
      <c r="AE51" s="265"/>
      <c r="AF51" s="265"/>
    </row>
    <row r="52" spans="1:32">
      <c r="B52" s="245" t="s">
        <v>29</v>
      </c>
      <c r="C52" s="247"/>
      <c r="D52" s="248"/>
      <c r="E52" s="249"/>
      <c r="F52" s="249">
        <v>2016</v>
      </c>
      <c r="G52" s="249">
        <v>2017</v>
      </c>
      <c r="H52" s="249">
        <v>2018</v>
      </c>
      <c r="I52" s="249">
        <v>2019</v>
      </c>
      <c r="J52" s="302">
        <f>I52+1</f>
        <v>2020</v>
      </c>
      <c r="K52" s="302">
        <f t="shared" ref="K52" si="17">J52+1</f>
        <v>2021</v>
      </c>
      <c r="L52" s="302">
        <f t="shared" ref="L52" si="18">K52+1</f>
        <v>2022</v>
      </c>
      <c r="M52" s="302">
        <f t="shared" ref="M52" si="19">L52+1</f>
        <v>2023</v>
      </c>
      <c r="N52" s="302">
        <f t="shared" ref="N52" si="20">M52+1</f>
        <v>2024</v>
      </c>
      <c r="O52" s="302">
        <f t="shared" ref="O52" si="21">N52+1</f>
        <v>2025</v>
      </c>
      <c r="Q52" s="206"/>
      <c r="R52" s="206"/>
      <c r="S52" s="207"/>
      <c r="T52" s="206"/>
      <c r="U52" s="207"/>
      <c r="V52" s="207"/>
      <c r="W52" s="207"/>
      <c r="X52" s="207"/>
      <c r="Y52" s="207"/>
      <c r="Z52" s="265"/>
      <c r="AA52" s="265"/>
      <c r="AB52" s="265"/>
      <c r="AC52" s="207"/>
      <c r="AD52" s="265"/>
      <c r="AE52" s="265"/>
      <c r="AF52" s="265"/>
    </row>
    <row r="53" spans="1:32">
      <c r="B53" s="80" t="s">
        <v>28</v>
      </c>
      <c r="C53" s="72"/>
      <c r="D53" s="73" t="s">
        <v>146</v>
      </c>
      <c r="E53" s="73"/>
      <c r="F53" s="77"/>
      <c r="G53" s="77"/>
      <c r="H53" s="279">
        <v>198.41835001588859</v>
      </c>
      <c r="I53" s="77">
        <f>H53*(1+Project_inputs!M$84)</f>
        <v>199.5960988347563</v>
      </c>
      <c r="J53" s="77">
        <f>I53*(1+Project_inputs!N$84)</f>
        <v>200.85746753885263</v>
      </c>
      <c r="K53" s="77">
        <f>J53*(1+Project_inputs!O$84)</f>
        <v>204.26544105476356</v>
      </c>
      <c r="L53" s="77">
        <f>K53*(1+Project_inputs!P$84)</f>
        <v>208.57496406267305</v>
      </c>
      <c r="M53" s="77">
        <f>L53*(1+Project_inputs!Q$84)</f>
        <v>213.12448448111275</v>
      </c>
      <c r="N53" s="77">
        <f>M53*(1+Project_inputs!R$84)</f>
        <v>217.4308832657432</v>
      </c>
      <c r="O53" s="77">
        <f>N53*(1+Project_inputs!S$84)</f>
        <v>221.32953233611903</v>
      </c>
      <c r="Q53" s="206"/>
      <c r="R53" s="206"/>
      <c r="S53" s="207"/>
      <c r="T53" s="206"/>
      <c r="U53" s="207"/>
      <c r="V53" s="207"/>
      <c r="W53" s="207"/>
      <c r="X53" s="207"/>
      <c r="Y53" s="207"/>
      <c r="Z53" s="265"/>
      <c r="AA53" s="265"/>
      <c r="AB53" s="265"/>
      <c r="AC53" s="207"/>
      <c r="AD53" s="265"/>
      <c r="AE53" s="265"/>
      <c r="AF53" s="265"/>
    </row>
    <row r="54" spans="1:32">
      <c r="B54" s="80" t="s">
        <v>27</v>
      </c>
      <c r="C54" s="72"/>
      <c r="D54" s="73" t="s">
        <v>146</v>
      </c>
      <c r="E54" s="73"/>
      <c r="F54" s="77"/>
      <c r="G54" s="77"/>
      <c r="H54" s="279">
        <v>187.11058836728139</v>
      </c>
      <c r="I54" s="77">
        <f>H54*(1+Project_inputs!M$84)</f>
        <v>188.22121787523548</v>
      </c>
      <c r="J54" s="77">
        <f>I54*(1+Project_inputs!N$84)</f>
        <v>189.41070181335229</v>
      </c>
      <c r="K54" s="77">
        <f>J54*(1+Project_inputs!O$84)</f>
        <v>192.62445663820162</v>
      </c>
      <c r="L54" s="77">
        <f>K54*(1+Project_inputs!P$84)</f>
        <v>196.6883821044083</v>
      </c>
      <c r="M54" s="77">
        <f>L54*(1+Project_inputs!Q$84)</f>
        <v>200.97862764981801</v>
      </c>
      <c r="N54" s="77">
        <f>M54*(1+Project_inputs!R$84)</f>
        <v>205.0396069406539</v>
      </c>
      <c r="O54" s="77">
        <f>N54*(1+Project_inputs!S$84)</f>
        <v>208.71607396770639</v>
      </c>
      <c r="Q54" s="206"/>
      <c r="R54" s="206"/>
      <c r="S54" s="207"/>
      <c r="T54" s="206"/>
      <c r="U54" s="207"/>
      <c r="V54" s="207"/>
      <c r="W54" s="207"/>
      <c r="X54" s="207"/>
      <c r="Y54" s="207"/>
      <c r="Z54" s="265"/>
      <c r="AA54" s="265"/>
      <c r="AB54" s="265"/>
      <c r="AC54" s="207"/>
      <c r="AD54" s="265"/>
      <c r="AE54" s="265"/>
      <c r="AF54" s="265"/>
    </row>
    <row r="55" spans="1:32">
      <c r="B55" s="80" t="s">
        <v>2</v>
      </c>
      <c r="C55" s="72"/>
      <c r="D55" s="73" t="s">
        <v>146</v>
      </c>
      <c r="E55" s="73"/>
      <c r="F55" s="77"/>
      <c r="G55" s="77"/>
      <c r="H55" s="279">
        <v>290.69920779994942</v>
      </c>
      <c r="I55" s="77">
        <f>H55*(1+Project_inputs!M$84)</f>
        <v>292.42470671980612</v>
      </c>
      <c r="J55" s="77">
        <f>I55*(1+Project_inputs!N$84)</f>
        <v>294.27271565141496</v>
      </c>
      <c r="K55" s="77">
        <f>J55*(1+Project_inputs!O$84)</f>
        <v>299.26567724594076</v>
      </c>
      <c r="L55" s="77">
        <f>K55*(1+Project_inputs!P$84)</f>
        <v>305.57948302194194</v>
      </c>
      <c r="M55" s="77">
        <f>L55*(1+Project_inputs!Q$84)</f>
        <v>312.24490475034662</v>
      </c>
      <c r="N55" s="77">
        <f>M55*(1+Project_inputs!R$84)</f>
        <v>318.55413328219612</v>
      </c>
      <c r="O55" s="77">
        <f>N55*(1+Project_inputs!S$84)</f>
        <v>324.26597493473236</v>
      </c>
      <c r="Q55" s="206"/>
      <c r="R55" s="206"/>
      <c r="S55" s="207"/>
      <c r="T55" s="206"/>
      <c r="U55" s="207"/>
      <c r="V55" s="207"/>
      <c r="W55" s="207"/>
      <c r="X55" s="207"/>
      <c r="Y55" s="207"/>
      <c r="Z55" s="265"/>
      <c r="AA55" s="265"/>
      <c r="AB55" s="265"/>
      <c r="AC55" s="207"/>
      <c r="AD55" s="265"/>
      <c r="AE55" s="265"/>
      <c r="AF55" s="265"/>
    </row>
    <row r="56" spans="1:32">
      <c r="B56" s="80" t="s">
        <v>3</v>
      </c>
      <c r="C56" s="72"/>
      <c r="D56" s="73" t="s">
        <v>146</v>
      </c>
      <c r="E56" s="73"/>
      <c r="F56" s="77"/>
      <c r="G56" s="77"/>
      <c r="H56" s="279">
        <v>191.9262503558873</v>
      </c>
      <c r="I56" s="77">
        <f>H56*(1+Project_inputs!M$84)</f>
        <v>193.06546411634974</v>
      </c>
      <c r="J56" s="77">
        <f>I56*(1+Project_inputs!N$84)</f>
        <v>194.28556178208524</v>
      </c>
      <c r="K56" s="77">
        <f>J56*(1+Project_inputs!O$84)</f>
        <v>197.58202895948381</v>
      </c>
      <c r="L56" s="77">
        <f>K56*(1+Project_inputs!P$84)</f>
        <v>201.75054760538657</v>
      </c>
      <c r="M56" s="77">
        <f>L56*(1+Project_inputs!Q$84)</f>
        <v>206.15121112647097</v>
      </c>
      <c r="N56" s="77">
        <f>M56*(1+Project_inputs!R$84)</f>
        <v>210.3167077713382</v>
      </c>
      <c r="O56" s="77">
        <f>N56*(1+Project_inputs!S$84)</f>
        <v>214.08779596691477</v>
      </c>
      <c r="Q56" s="206"/>
      <c r="R56" s="206"/>
      <c r="S56" s="207"/>
      <c r="T56" s="206"/>
      <c r="U56" s="207"/>
      <c r="V56" s="207"/>
      <c r="W56" s="207"/>
      <c r="X56" s="207"/>
      <c r="Y56" s="207"/>
      <c r="Z56" s="265"/>
      <c r="AA56" s="265"/>
      <c r="AB56" s="265"/>
      <c r="AC56" s="207"/>
      <c r="AD56" s="265"/>
      <c r="AE56" s="265"/>
      <c r="AF56" s="265"/>
    </row>
    <row r="57" spans="1:32">
      <c r="Q57" s="206"/>
      <c r="R57" s="206"/>
      <c r="S57" s="207"/>
      <c r="T57" s="206"/>
      <c r="U57" s="207"/>
      <c r="V57" s="207"/>
      <c r="W57" s="207"/>
      <c r="X57" s="207"/>
      <c r="Y57" s="207"/>
      <c r="Z57" s="265"/>
      <c r="AA57" s="265"/>
      <c r="AB57" s="265"/>
      <c r="AC57" s="207"/>
      <c r="AD57" s="265"/>
      <c r="AE57" s="265"/>
      <c r="AF57" s="265"/>
    </row>
    <row r="58" spans="1:32">
      <c r="Q58" s="206"/>
      <c r="R58" s="206"/>
      <c r="S58" s="207"/>
      <c r="T58" s="206"/>
      <c r="U58" s="207"/>
      <c r="V58" s="207"/>
      <c r="W58" s="207"/>
      <c r="X58" s="207"/>
      <c r="Y58" s="207"/>
      <c r="Z58" s="265"/>
      <c r="AA58" s="265"/>
      <c r="AB58" s="265"/>
      <c r="AC58" s="207"/>
      <c r="AD58" s="265"/>
      <c r="AE58" s="265"/>
      <c r="AF58" s="265"/>
    </row>
    <row r="59" spans="1:32">
      <c r="Q59" s="206"/>
      <c r="R59" s="206"/>
      <c r="S59" s="207"/>
      <c r="T59" s="206"/>
      <c r="U59" s="207"/>
      <c r="V59" s="207"/>
      <c r="W59" s="207"/>
      <c r="X59" s="207"/>
      <c r="Y59" s="207"/>
      <c r="Z59" s="265"/>
      <c r="AA59" s="265"/>
      <c r="AB59" s="265"/>
      <c r="AC59" s="207"/>
      <c r="AD59" s="265"/>
      <c r="AE59" s="265"/>
      <c r="AF59" s="265"/>
    </row>
    <row r="60" spans="1:32">
      <c r="Q60" s="206"/>
      <c r="R60" s="206"/>
      <c r="S60" s="207"/>
      <c r="T60" s="206"/>
      <c r="U60" s="207"/>
      <c r="V60" s="207"/>
      <c r="W60" s="207"/>
      <c r="X60" s="207"/>
      <c r="Y60" s="207"/>
      <c r="Z60" s="265"/>
      <c r="AA60" s="265"/>
      <c r="AB60" s="265"/>
      <c r="AC60" s="207"/>
      <c r="AD60" s="265"/>
      <c r="AE60" s="265"/>
      <c r="AF60" s="265"/>
    </row>
    <row r="61" spans="1:32">
      <c r="Q61" s="206"/>
      <c r="R61" s="206"/>
      <c r="S61" s="207"/>
      <c r="T61" s="206"/>
      <c r="U61" s="207"/>
      <c r="V61" s="207"/>
      <c r="W61" s="207"/>
      <c r="X61" s="207"/>
      <c r="Y61" s="207"/>
      <c r="Z61" s="265"/>
      <c r="AA61" s="265"/>
      <c r="AB61" s="265"/>
      <c r="AC61" s="207"/>
      <c r="AD61" s="265"/>
      <c r="AE61" s="265"/>
      <c r="AF61" s="265"/>
    </row>
    <row r="62" spans="1:32">
      <c r="Q62" s="206"/>
      <c r="R62" s="206"/>
      <c r="S62" s="207"/>
      <c r="T62" s="206"/>
      <c r="U62" s="207"/>
      <c r="V62" s="207"/>
      <c r="W62" s="207"/>
      <c r="X62" s="207"/>
      <c r="Y62" s="207"/>
      <c r="Z62" s="265"/>
      <c r="AA62" s="265"/>
      <c r="AB62" s="265"/>
      <c r="AC62" s="207"/>
      <c r="AD62" s="265"/>
      <c r="AE62" s="265"/>
      <c r="AF62" s="265"/>
    </row>
    <row r="63" spans="1:32">
      <c r="Q63" s="206"/>
      <c r="R63" s="206"/>
      <c r="S63" s="207"/>
      <c r="T63" s="206"/>
      <c r="U63" s="207"/>
      <c r="V63" s="207"/>
      <c r="W63" s="207"/>
      <c r="X63" s="207"/>
      <c r="Y63" s="207"/>
      <c r="Z63" s="265"/>
      <c r="AA63" s="265"/>
      <c r="AB63" s="265"/>
      <c r="AC63" s="207"/>
      <c r="AD63" s="265"/>
      <c r="AE63" s="265"/>
      <c r="AF63" s="265"/>
    </row>
    <row r="64" spans="1:32">
      <c r="Q64" s="206"/>
      <c r="R64" s="206"/>
      <c r="S64" s="207"/>
      <c r="T64" s="206"/>
      <c r="U64" s="207"/>
      <c r="V64" s="207"/>
      <c r="W64" s="207"/>
      <c r="X64" s="207"/>
      <c r="Y64" s="207"/>
      <c r="Z64" s="265"/>
      <c r="AA64" s="265"/>
      <c r="AB64" s="265"/>
      <c r="AC64" s="207"/>
      <c r="AD64" s="265"/>
      <c r="AE64" s="265"/>
      <c r="AF64" s="265"/>
    </row>
    <row r="65" spans="17:43">
      <c r="Q65" s="206"/>
      <c r="R65" s="206"/>
      <c r="S65" s="207"/>
      <c r="T65" s="206"/>
      <c r="U65" s="207"/>
      <c r="V65" s="207"/>
      <c r="W65" s="207"/>
      <c r="X65" s="207"/>
      <c r="Y65" s="207"/>
      <c r="Z65" s="265"/>
      <c r="AA65" s="265"/>
      <c r="AB65" s="265"/>
      <c r="AC65" s="207"/>
      <c r="AD65" s="265"/>
      <c r="AE65" s="265"/>
      <c r="AF65" s="265"/>
    </row>
    <row r="66" spans="17:43">
      <c r="Y66" s="332"/>
      <c r="Z66" s="332"/>
      <c r="AA66" s="332"/>
      <c r="AB66" s="332"/>
      <c r="AC66" s="332"/>
      <c r="AD66" s="333"/>
      <c r="AE66" s="333"/>
      <c r="AF66" s="332"/>
      <c r="AG66" s="333"/>
      <c r="AH66" s="333"/>
      <c r="AI66" s="332"/>
      <c r="AJ66" s="332"/>
      <c r="AK66" s="332"/>
      <c r="AL66" s="332"/>
      <c r="AM66" s="332"/>
      <c r="AN66" s="332"/>
      <c r="AO66" s="332"/>
      <c r="AP66" s="332"/>
      <c r="AQ66" s="332"/>
    </row>
    <row r="67" spans="17:43">
      <c r="Y67" s="332"/>
      <c r="Z67" s="332"/>
      <c r="AA67" s="332"/>
      <c r="AB67" s="332"/>
      <c r="AC67" s="332"/>
      <c r="AD67" s="333"/>
      <c r="AE67" s="333"/>
      <c r="AF67" s="332"/>
      <c r="AG67" s="333"/>
      <c r="AH67" s="333"/>
      <c r="AI67" s="332"/>
      <c r="AJ67" s="332"/>
      <c r="AK67" s="332"/>
      <c r="AL67" s="332"/>
      <c r="AM67" s="332"/>
      <c r="AN67" s="332"/>
      <c r="AO67" s="332"/>
      <c r="AP67" s="332"/>
      <c r="AQ67" s="332"/>
    </row>
    <row r="68" spans="17:43">
      <c r="Y68" s="332"/>
      <c r="Z68" s="333"/>
      <c r="AA68" s="333"/>
      <c r="AB68" s="333"/>
      <c r="AC68" s="333"/>
      <c r="AD68" s="333"/>
      <c r="AE68" s="333"/>
      <c r="AF68" s="332"/>
      <c r="AG68" s="333"/>
      <c r="AH68" s="333"/>
      <c r="AI68" s="332"/>
      <c r="AJ68" s="332"/>
      <c r="AK68" s="332"/>
      <c r="AL68" s="332"/>
      <c r="AM68" s="332"/>
      <c r="AN68" s="332"/>
      <c r="AO68" s="332"/>
      <c r="AP68" s="332"/>
      <c r="AQ68" s="332"/>
    </row>
    <row r="69" spans="17:43">
      <c r="Y69"/>
      <c r="Z69"/>
      <c r="AA69"/>
      <c r="AB69"/>
      <c r="AC69" s="265"/>
      <c r="AD69"/>
      <c r="AF69" s="265"/>
    </row>
    <row r="70" spans="17:43">
      <c r="Z70"/>
      <c r="AA70"/>
      <c r="AD70" s="265"/>
    </row>
    <row r="71" spans="17:43">
      <c r="Z71"/>
      <c r="AA71"/>
      <c r="AD71" s="265"/>
    </row>
    <row r="72" spans="17:43">
      <c r="Z72"/>
      <c r="AA72"/>
      <c r="AD72" s="265"/>
    </row>
    <row r="76" spans="17:43">
      <c r="Q76"/>
      <c r="R76" s="265"/>
      <c r="S76"/>
      <c r="T76" s="265"/>
      <c r="U76" s="265"/>
      <c r="V76" s="265"/>
    </row>
    <row r="77" spans="17:43">
      <c r="Q77"/>
      <c r="R77" s="265"/>
      <c r="S77"/>
      <c r="T77" s="265"/>
      <c r="U77" s="265"/>
      <c r="V77" s="265"/>
    </row>
    <row r="78" spans="17:43">
      <c r="Q78"/>
      <c r="R78" s="265"/>
      <c r="S78"/>
      <c r="T78" s="265"/>
      <c r="U78" s="265"/>
      <c r="V78" s="265"/>
    </row>
    <row r="79" spans="17:43">
      <c r="Q79" s="331"/>
      <c r="R79" s="265"/>
      <c r="S79"/>
      <c r="T79" s="265"/>
      <c r="U79" s="35"/>
      <c r="V79" s="35"/>
      <c r="W79" s="334"/>
      <c r="X79" s="334"/>
      <c r="Y79" s="334"/>
      <c r="Z79" s="330"/>
      <c r="AA79" s="330"/>
    </row>
    <row r="80" spans="17:43">
      <c r="Q80" s="331"/>
      <c r="R80" s="265"/>
      <c r="S80" s="265"/>
      <c r="T80" s="265"/>
      <c r="U80" s="35"/>
      <c r="V80" s="35"/>
      <c r="W80" s="334"/>
      <c r="X80" s="334"/>
      <c r="Y80" s="334"/>
      <c r="Z80" s="330"/>
      <c r="AA80" s="330"/>
    </row>
    <row r="81" spans="17:27">
      <c r="Q81"/>
      <c r="R81" s="265"/>
      <c r="S81" s="265"/>
      <c r="T81" s="265"/>
      <c r="U81" s="35"/>
      <c r="V81" s="35"/>
      <c r="W81" s="334"/>
      <c r="X81" s="334"/>
      <c r="Y81" s="334"/>
      <c r="Z81" s="330"/>
      <c r="AA81" s="330"/>
    </row>
    <row r="82" spans="17:27">
      <c r="Q82" s="265"/>
      <c r="R82" s="265"/>
      <c r="S82" s="265"/>
      <c r="T82" s="265"/>
      <c r="U82" s="35"/>
      <c r="V82" s="35"/>
      <c r="W82" s="334"/>
      <c r="X82" s="334"/>
      <c r="Y82" s="334"/>
      <c r="Z82" s="330"/>
      <c r="AA82" s="330"/>
    </row>
    <row r="83" spans="17:27">
      <c r="Q83"/>
      <c r="R83" s="265"/>
      <c r="S83" s="265"/>
      <c r="T83" s="265"/>
      <c r="U83" s="35"/>
      <c r="V83" s="35"/>
      <c r="W83" s="334"/>
      <c r="X83" s="334"/>
      <c r="Y83" s="334"/>
      <c r="Z83" s="330"/>
      <c r="AA83" s="330"/>
    </row>
    <row r="84" spans="17:27">
      <c r="Q84" s="265"/>
      <c r="R84" s="265"/>
      <c r="S84" s="265"/>
      <c r="T84" s="265"/>
      <c r="U84" s="35"/>
      <c r="V84" s="35"/>
      <c r="W84" s="334"/>
      <c r="X84" s="334"/>
      <c r="Y84" s="334"/>
      <c r="Z84" s="330"/>
      <c r="AA84" s="330"/>
    </row>
    <row r="85" spans="17:27">
      <c r="Q85"/>
      <c r="R85" s="265"/>
      <c r="S85" s="265"/>
      <c r="T85" s="265"/>
      <c r="U85" s="35"/>
      <c r="V85" s="35"/>
      <c r="W85" s="334"/>
      <c r="X85" s="334"/>
      <c r="Y85" s="334"/>
      <c r="Z85" s="330"/>
      <c r="AA85" s="330"/>
    </row>
    <row r="86" spans="17:27">
      <c r="Q86"/>
      <c r="R86" s="265"/>
      <c r="S86"/>
      <c r="T86" s="265"/>
      <c r="U86" s="35"/>
      <c r="V86" s="35"/>
      <c r="W86" s="334"/>
      <c r="X86" s="334"/>
      <c r="Y86" s="334"/>
    </row>
    <row r="87" spans="17:27">
      <c r="U87" s="35"/>
      <c r="V87" s="334"/>
      <c r="W87" s="334"/>
      <c r="X87" s="334"/>
      <c r="Y87" s="334"/>
    </row>
    <row r="88" spans="17:27">
      <c r="U88" s="334"/>
      <c r="V88" s="35"/>
      <c r="W88" s="334"/>
      <c r="X88" s="334"/>
      <c r="Y88" s="334"/>
    </row>
    <row r="89" spans="17:27">
      <c r="U89" s="334"/>
      <c r="V89" s="334"/>
      <c r="W89" s="334"/>
      <c r="X89" s="334"/>
      <c r="Y89" s="334"/>
    </row>
    <row r="90" spans="17:27">
      <c r="U90" s="334"/>
      <c r="V90" s="334"/>
      <c r="W90" s="334"/>
      <c r="X90" s="334"/>
      <c r="Y90" s="334"/>
    </row>
  </sheetData>
  <printOptions horizontalCentered="1"/>
  <pageMargins left="0.62992125984251968" right="0.23622047244094491" top="0.55118110236220474" bottom="0.5511811023622047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C000"/>
    <pageSetUpPr fitToPage="1"/>
  </sheetPr>
  <dimension ref="A1:AE61"/>
  <sheetViews>
    <sheetView showGridLines="0" zoomScale="80" zoomScaleNormal="80" workbookViewId="0">
      <pane xSplit="7" topLeftCell="H1" activePane="topRight" state="frozen"/>
      <selection activeCell="L44" sqref="L44:P44"/>
      <selection pane="topRight"/>
    </sheetView>
  </sheetViews>
  <sheetFormatPr defaultRowHeight="12.75"/>
  <cols>
    <col min="1" max="1" width="2.28515625" customWidth="1"/>
    <col min="2" max="2" width="2.7109375" customWidth="1"/>
    <col min="3" max="3" width="5" customWidth="1"/>
    <col min="4" max="4" width="20.7109375" customWidth="1"/>
    <col min="5" max="5" width="19" customWidth="1"/>
    <col min="6" max="6" width="18.28515625" customWidth="1"/>
    <col min="7" max="7" width="36.140625" customWidth="1"/>
    <col min="8" max="8" width="14.140625" customWidth="1"/>
    <col min="9" max="13" width="12.140625" customWidth="1"/>
    <col min="14" max="14" width="10.42578125" customWidth="1"/>
    <col min="15" max="15" width="10.28515625" customWidth="1"/>
    <col min="16" max="16" width="11.7109375" bestFit="1" customWidth="1"/>
  </cols>
  <sheetData>
    <row r="1" spans="1:31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V1" s="10"/>
      <c r="W1" s="10"/>
      <c r="X1" s="10"/>
    </row>
    <row r="2" spans="1:31" ht="21">
      <c r="A2" s="187" t="s">
        <v>103</v>
      </c>
      <c r="B2" s="186"/>
      <c r="C2" s="186"/>
      <c r="D2" s="186"/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29"/>
      <c r="T2" s="174"/>
      <c r="V2" s="10"/>
      <c r="W2" s="10"/>
      <c r="X2" s="10"/>
    </row>
    <row r="3" spans="1:3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0"/>
      <c r="T3" s="174"/>
      <c r="V3" s="10"/>
      <c r="W3" s="10"/>
      <c r="X3" s="10"/>
    </row>
    <row r="4" spans="1:31">
      <c r="A4" s="3"/>
      <c r="N4" s="265"/>
      <c r="O4" s="265"/>
      <c r="P4" s="265"/>
      <c r="Q4" s="265"/>
      <c r="R4" s="265"/>
    </row>
    <row r="5" spans="1:31">
      <c r="A5" s="3"/>
      <c r="C5" s="365" t="s">
        <v>198</v>
      </c>
      <c r="D5" s="272"/>
      <c r="E5" s="272"/>
      <c r="F5" s="272"/>
      <c r="G5" s="272"/>
      <c r="N5" s="265"/>
      <c r="O5" s="265"/>
      <c r="P5" s="265"/>
      <c r="Q5" s="265"/>
      <c r="R5" s="265"/>
    </row>
    <row r="6" spans="1:31">
      <c r="A6" s="3"/>
      <c r="N6" s="265"/>
      <c r="O6" s="265"/>
      <c r="P6" s="265"/>
      <c r="Q6" s="265"/>
      <c r="R6" s="265"/>
    </row>
    <row r="7" spans="1:31" s="2" customFormat="1">
      <c r="A7" s="190" t="s">
        <v>61</v>
      </c>
      <c r="B7" s="190"/>
      <c r="C7" s="190"/>
      <c r="D7" s="190"/>
      <c r="E7" s="190"/>
      <c r="F7" s="191"/>
      <c r="G7" s="191"/>
      <c r="H7" s="191"/>
      <c r="I7" s="192"/>
      <c r="J7" s="192"/>
      <c r="K7" s="192"/>
      <c r="L7" s="192"/>
      <c r="M7" s="192"/>
      <c r="N7" s="192"/>
      <c r="O7" s="192"/>
      <c r="P7" s="192"/>
      <c r="Q7" s="192"/>
      <c r="R7" s="192"/>
      <c r="T7" s="357" t="b">
        <f ca="1">SUM(I25:R35)=SUM(Year_Summary!L33:R33)</f>
        <v>1</v>
      </c>
    </row>
    <row r="8" spans="1:31">
      <c r="A8" s="3"/>
    </row>
    <row r="9" spans="1:31" ht="12.75" customHeight="1">
      <c r="A9" s="6"/>
      <c r="B9" s="43"/>
      <c r="C9" s="6"/>
      <c r="D9" s="6"/>
      <c r="E9" s="6"/>
      <c r="F9" s="6"/>
      <c r="G9" s="6"/>
      <c r="H9" s="7"/>
      <c r="S9" s="265"/>
      <c r="T9" s="265"/>
      <c r="U9" s="265"/>
      <c r="V9" s="265"/>
      <c r="W9" s="265"/>
      <c r="X9" s="265"/>
    </row>
    <row r="10" spans="1:31" ht="12.75" customHeight="1">
      <c r="A10" s="13"/>
      <c r="B10" s="25" t="s">
        <v>184</v>
      </c>
      <c r="C10" s="218"/>
      <c r="D10" s="218"/>
      <c r="E10" s="218"/>
      <c r="F10" s="280"/>
      <c r="G10" s="45"/>
      <c r="H10" s="41">
        <v>2015</v>
      </c>
      <c r="I10" s="41">
        <v>2016</v>
      </c>
      <c r="J10" s="41">
        <v>2017</v>
      </c>
      <c r="K10" s="41">
        <v>2018</v>
      </c>
      <c r="L10" s="41">
        <v>2019</v>
      </c>
      <c r="M10" s="41">
        <v>2020</v>
      </c>
      <c r="N10" s="41">
        <v>2021</v>
      </c>
      <c r="O10" s="41">
        <v>2022</v>
      </c>
      <c r="P10" s="41">
        <v>2023</v>
      </c>
      <c r="Q10" s="41">
        <v>2024</v>
      </c>
      <c r="R10" s="41">
        <v>2025</v>
      </c>
      <c r="S10" s="265"/>
      <c r="T10" s="265"/>
      <c r="U10" s="265"/>
      <c r="V10" s="265"/>
      <c r="W10" s="265"/>
      <c r="X10" s="265"/>
    </row>
    <row r="11" spans="1:31" s="2" customFormat="1">
      <c r="A11"/>
      <c r="C11" t="s">
        <v>43</v>
      </c>
      <c r="D11"/>
      <c r="E11"/>
      <c r="F11" s="20"/>
      <c r="G11" s="20"/>
      <c r="H11" s="177"/>
      <c r="I11" s="359">
        <v>47.081806848659454</v>
      </c>
      <c r="J11" s="360">
        <v>50.258913481220638</v>
      </c>
      <c r="K11" s="360">
        <v>46.451052147065099</v>
      </c>
      <c r="L11" s="360">
        <v>47.686365046044678</v>
      </c>
      <c r="M11" s="360">
        <v>48.117509228062552</v>
      </c>
      <c r="N11" s="361">
        <v>0</v>
      </c>
      <c r="O11" s="361">
        <v>0</v>
      </c>
      <c r="P11" s="361">
        <v>0</v>
      </c>
      <c r="Q11" s="361">
        <v>0</v>
      </c>
      <c r="R11" s="361">
        <v>0</v>
      </c>
      <c r="S11" s="265"/>
      <c r="T11" s="265"/>
      <c r="U11" s="265"/>
      <c r="V11" s="265"/>
      <c r="W11" s="265"/>
      <c r="X11" s="265"/>
      <c r="Y11" s="179"/>
      <c r="Z11" s="179"/>
      <c r="AA11" s="179"/>
      <c r="AB11" s="179"/>
      <c r="AC11" s="179"/>
      <c r="AD11" s="179"/>
      <c r="AE11" s="179"/>
    </row>
    <row r="12" spans="1:31" s="2" customFormat="1">
      <c r="A12"/>
      <c r="C12" t="s">
        <v>42</v>
      </c>
      <c r="D12"/>
      <c r="E12"/>
      <c r="F12" s="20"/>
      <c r="G12" s="20"/>
      <c r="H12" s="177"/>
      <c r="I12" s="359">
        <v>293.50606554608288</v>
      </c>
      <c r="J12" s="359">
        <v>327.71557981982249</v>
      </c>
      <c r="K12" s="359">
        <v>331.84023857726766</v>
      </c>
      <c r="L12" s="359">
        <v>302.92717101065318</v>
      </c>
      <c r="M12" s="359">
        <v>282.49142977470007</v>
      </c>
      <c r="N12" s="361">
        <v>0</v>
      </c>
      <c r="O12" s="361">
        <v>0</v>
      </c>
      <c r="P12" s="361">
        <v>0</v>
      </c>
      <c r="Q12" s="361">
        <v>0</v>
      </c>
      <c r="R12" s="361">
        <v>0</v>
      </c>
      <c r="S12" s="265"/>
      <c r="T12" s="265"/>
      <c r="U12" s="265"/>
      <c r="V12" s="265"/>
      <c r="W12" s="265"/>
      <c r="X12" s="265"/>
      <c r="Y12" s="179"/>
      <c r="Z12" s="179"/>
      <c r="AA12" s="179"/>
      <c r="AB12" s="179"/>
      <c r="AC12" s="179"/>
      <c r="AD12" s="179"/>
      <c r="AE12" s="179"/>
    </row>
    <row r="13" spans="1:31" s="2" customFormat="1">
      <c r="A13"/>
      <c r="C13" t="s">
        <v>72</v>
      </c>
      <c r="D13"/>
      <c r="E13"/>
      <c r="F13" s="20"/>
      <c r="G13" s="20"/>
      <c r="H13" s="177"/>
      <c r="I13" s="359">
        <v>0</v>
      </c>
      <c r="J13" s="359">
        <v>0</v>
      </c>
      <c r="K13" s="359">
        <v>0</v>
      </c>
      <c r="L13" s="359">
        <v>0</v>
      </c>
      <c r="M13" s="359">
        <v>0</v>
      </c>
      <c r="N13" s="361">
        <v>0</v>
      </c>
      <c r="O13" s="361">
        <v>0</v>
      </c>
      <c r="P13" s="361">
        <v>0</v>
      </c>
      <c r="Q13" s="361">
        <v>0</v>
      </c>
      <c r="R13" s="361">
        <v>0</v>
      </c>
      <c r="S13" s="265"/>
      <c r="T13" s="265"/>
      <c r="U13" s="265"/>
      <c r="V13" s="265"/>
      <c r="W13" s="265"/>
      <c r="X13" s="265"/>
      <c r="Y13" s="179"/>
      <c r="Z13" s="179"/>
      <c r="AA13" s="179"/>
      <c r="AB13" s="179"/>
      <c r="AC13" s="179"/>
      <c r="AD13" s="179"/>
      <c r="AE13" s="179"/>
    </row>
    <row r="14" spans="1:31" s="2" customFormat="1">
      <c r="A14"/>
      <c r="C14" t="s">
        <v>73</v>
      </c>
      <c r="D14"/>
      <c r="E14"/>
      <c r="F14" s="20"/>
      <c r="G14" s="20"/>
      <c r="H14" s="177"/>
      <c r="I14" s="359">
        <v>0</v>
      </c>
      <c r="J14" s="359">
        <v>0</v>
      </c>
      <c r="K14" s="359">
        <v>0</v>
      </c>
      <c r="L14" s="359">
        <v>0</v>
      </c>
      <c r="M14" s="359">
        <v>0</v>
      </c>
      <c r="N14" s="361">
        <v>0</v>
      </c>
      <c r="O14" s="361">
        <v>0</v>
      </c>
      <c r="P14" s="361">
        <v>0</v>
      </c>
      <c r="Q14" s="361">
        <v>0</v>
      </c>
      <c r="R14" s="361">
        <v>0</v>
      </c>
      <c r="S14" s="265"/>
      <c r="T14" s="265"/>
      <c r="U14" s="265"/>
      <c r="V14" s="265"/>
      <c r="W14" s="265"/>
      <c r="X14" s="265"/>
      <c r="Y14" s="179"/>
      <c r="Z14" s="179"/>
      <c r="AA14" s="179"/>
      <c r="AB14" s="179"/>
      <c r="AC14" s="179"/>
      <c r="AD14" s="179"/>
      <c r="AE14" s="179"/>
    </row>
    <row r="15" spans="1:31" s="2" customFormat="1">
      <c r="A15"/>
      <c r="C15" t="s">
        <v>44</v>
      </c>
      <c r="D15"/>
      <c r="E15"/>
      <c r="F15" s="20"/>
      <c r="G15" s="20"/>
      <c r="H15" s="177"/>
      <c r="I15" s="359">
        <v>5.9461975027873928</v>
      </c>
      <c r="J15" s="359">
        <v>18.203389867520869</v>
      </c>
      <c r="K15" s="359">
        <v>45.746073859768117</v>
      </c>
      <c r="L15" s="359">
        <v>31.606826834773333</v>
      </c>
      <c r="M15" s="359">
        <v>8.1689372636266953</v>
      </c>
      <c r="N15" s="361">
        <v>0</v>
      </c>
      <c r="O15" s="361">
        <v>0</v>
      </c>
      <c r="P15" s="361">
        <v>0</v>
      </c>
      <c r="Q15" s="361">
        <v>0</v>
      </c>
      <c r="R15" s="361">
        <v>0</v>
      </c>
      <c r="S15" s="265"/>
      <c r="T15" s="265"/>
      <c r="U15" s="265"/>
      <c r="V15" s="265"/>
      <c r="W15" s="265"/>
      <c r="X15" s="265"/>
      <c r="Y15" s="179"/>
      <c r="Z15" s="179"/>
      <c r="AA15" s="179"/>
      <c r="AB15" s="179"/>
      <c r="AC15" s="179"/>
      <c r="AD15" s="179"/>
      <c r="AE15" s="179"/>
    </row>
    <row r="16" spans="1:31" s="2" customFormat="1">
      <c r="A16"/>
      <c r="C16" t="s">
        <v>45</v>
      </c>
      <c r="D16"/>
      <c r="E16"/>
      <c r="F16" s="20"/>
      <c r="G16" s="20"/>
      <c r="H16" s="177"/>
      <c r="I16" s="359">
        <v>39.836373559873593</v>
      </c>
      <c r="J16" s="359">
        <v>39.690149736788491</v>
      </c>
      <c r="K16" s="359">
        <v>33.493575656447291</v>
      </c>
      <c r="L16" s="359">
        <v>24.929360309251759</v>
      </c>
      <c r="M16" s="359">
        <v>19.088480439478893</v>
      </c>
      <c r="N16" s="361">
        <v>0</v>
      </c>
      <c r="O16" s="361">
        <v>0</v>
      </c>
      <c r="P16" s="361">
        <v>0</v>
      </c>
      <c r="Q16" s="361">
        <v>0</v>
      </c>
      <c r="R16" s="361">
        <v>0</v>
      </c>
      <c r="S16" s="265"/>
      <c r="T16" s="265"/>
      <c r="U16" s="265"/>
      <c r="V16" s="265"/>
      <c r="W16" s="265"/>
      <c r="X16" s="265"/>
      <c r="Y16" s="179"/>
      <c r="Z16" s="179"/>
      <c r="AA16" s="179"/>
      <c r="AB16" s="179"/>
      <c r="AC16" s="179"/>
      <c r="AD16" s="179"/>
      <c r="AE16" s="179"/>
    </row>
    <row r="17" spans="1:31" s="2" customFormat="1">
      <c r="A17"/>
      <c r="C17" t="s">
        <v>74</v>
      </c>
      <c r="D17"/>
      <c r="E17"/>
      <c r="F17" s="20"/>
      <c r="G17" s="20"/>
      <c r="H17" s="177"/>
      <c r="I17" s="359">
        <v>17.113827493747586</v>
      </c>
      <c r="J17" s="359">
        <v>17.102976212762687</v>
      </c>
      <c r="K17" s="359">
        <v>17.125365850743403</v>
      </c>
      <c r="L17" s="359">
        <v>17.181957275029738</v>
      </c>
      <c r="M17" s="359">
        <v>17.252723315972315</v>
      </c>
      <c r="N17" s="361">
        <v>0</v>
      </c>
      <c r="O17" s="361">
        <v>0</v>
      </c>
      <c r="P17" s="361">
        <v>0</v>
      </c>
      <c r="Q17" s="361">
        <v>0</v>
      </c>
      <c r="R17" s="361">
        <v>0</v>
      </c>
      <c r="S17" s="265"/>
      <c r="T17" s="265"/>
      <c r="U17" s="265"/>
      <c r="V17" s="265"/>
      <c r="W17" s="265"/>
      <c r="X17" s="265"/>
      <c r="Y17" s="179"/>
      <c r="Z17" s="179"/>
      <c r="AA17" s="179"/>
      <c r="AB17" s="179"/>
      <c r="AC17" s="179"/>
      <c r="AD17" s="179"/>
      <c r="AE17" s="179"/>
    </row>
    <row r="18" spans="1:31" s="2" customFormat="1">
      <c r="A18"/>
      <c r="C18" t="s">
        <v>46</v>
      </c>
      <c r="D18"/>
      <c r="E18"/>
      <c r="F18" s="20"/>
      <c r="G18" s="20"/>
      <c r="H18" s="177"/>
      <c r="I18" s="359">
        <v>11.769409794318051</v>
      </c>
      <c r="J18" s="359">
        <v>13.072667991696802</v>
      </c>
      <c r="K18" s="359">
        <v>10.155643577931121</v>
      </c>
      <c r="L18" s="359">
        <v>13.229059066594468</v>
      </c>
      <c r="M18" s="359">
        <v>13.181104067267098</v>
      </c>
      <c r="N18" s="361">
        <v>0</v>
      </c>
      <c r="O18" s="361">
        <v>0</v>
      </c>
      <c r="P18" s="361">
        <v>0</v>
      </c>
      <c r="Q18" s="361">
        <v>0</v>
      </c>
      <c r="R18" s="361">
        <v>0</v>
      </c>
      <c r="S18" s="265"/>
      <c r="T18" s="265"/>
      <c r="U18" s="265"/>
      <c r="V18" s="265"/>
      <c r="W18" s="265"/>
      <c r="X18" s="265"/>
      <c r="Y18" s="179"/>
      <c r="Z18" s="179"/>
      <c r="AA18" s="179"/>
      <c r="AB18" s="179"/>
      <c r="AC18" s="179"/>
      <c r="AD18" s="179"/>
      <c r="AE18" s="179"/>
    </row>
    <row r="19" spans="1:31" s="2" customFormat="1">
      <c r="A19"/>
      <c r="C19" t="s">
        <v>75</v>
      </c>
      <c r="D19"/>
      <c r="E19"/>
      <c r="F19" s="20"/>
      <c r="G19" s="20"/>
      <c r="H19" s="177"/>
      <c r="I19" s="359">
        <v>0</v>
      </c>
      <c r="J19" s="359">
        <v>0</v>
      </c>
      <c r="K19" s="359">
        <v>0</v>
      </c>
      <c r="L19" s="359">
        <v>0</v>
      </c>
      <c r="M19" s="359">
        <v>0</v>
      </c>
      <c r="N19" s="361">
        <v>0</v>
      </c>
      <c r="O19" s="361">
        <v>0</v>
      </c>
      <c r="P19" s="361">
        <v>0</v>
      </c>
      <c r="Q19" s="361">
        <v>0</v>
      </c>
      <c r="R19" s="361">
        <v>0</v>
      </c>
      <c r="S19" s="265"/>
      <c r="T19" s="265"/>
      <c r="U19" s="265"/>
      <c r="V19" s="265"/>
      <c r="W19" s="265"/>
      <c r="X19" s="265"/>
      <c r="Y19" s="179"/>
      <c r="Z19" s="179"/>
      <c r="AA19" s="179"/>
      <c r="AB19" s="179"/>
      <c r="AC19" s="179"/>
      <c r="AD19" s="179"/>
      <c r="AE19" s="179"/>
    </row>
    <row r="20" spans="1:31" s="2" customFormat="1">
      <c r="A20"/>
      <c r="C20" t="s">
        <v>76</v>
      </c>
      <c r="D20"/>
      <c r="E20"/>
      <c r="F20" s="20"/>
      <c r="G20" s="20"/>
      <c r="H20" s="177"/>
      <c r="I20" s="359">
        <v>0</v>
      </c>
      <c r="J20" s="359">
        <v>0</v>
      </c>
      <c r="K20" s="359">
        <v>0</v>
      </c>
      <c r="L20" s="359">
        <v>0</v>
      </c>
      <c r="M20" s="359">
        <v>0</v>
      </c>
      <c r="N20" s="361">
        <v>0</v>
      </c>
      <c r="O20" s="361">
        <v>0</v>
      </c>
      <c r="P20" s="361">
        <v>0</v>
      </c>
      <c r="Q20" s="361">
        <v>0</v>
      </c>
      <c r="R20" s="361">
        <v>0</v>
      </c>
      <c r="S20" s="265"/>
      <c r="T20" s="265"/>
      <c r="U20" s="265"/>
      <c r="V20" s="265"/>
      <c r="W20" s="265"/>
      <c r="X20" s="265"/>
      <c r="Y20" s="179"/>
      <c r="Z20" s="179"/>
      <c r="AA20" s="179"/>
      <c r="AB20" s="179"/>
      <c r="AC20" s="179"/>
      <c r="AD20" s="179"/>
      <c r="AE20" s="179"/>
    </row>
    <row r="21" spans="1:31" s="2" customFormat="1">
      <c r="A21"/>
      <c r="C21" t="s">
        <v>77</v>
      </c>
      <c r="D21"/>
      <c r="E21"/>
      <c r="F21" s="20"/>
      <c r="G21" s="20"/>
      <c r="H21" s="177"/>
      <c r="I21" s="359">
        <v>6.8474065442303819E-2</v>
      </c>
      <c r="J21" s="359">
        <v>0.18442121531309255</v>
      </c>
      <c r="K21" s="359">
        <v>0.23590643129963162</v>
      </c>
      <c r="L21" s="359">
        <v>0.21643081966767955</v>
      </c>
      <c r="M21" s="359">
        <v>0.29611646530268765</v>
      </c>
      <c r="N21" s="361">
        <v>0</v>
      </c>
      <c r="O21" s="361">
        <v>0</v>
      </c>
      <c r="P21" s="361">
        <v>0</v>
      </c>
      <c r="Q21" s="361">
        <v>0</v>
      </c>
      <c r="R21" s="361">
        <v>0</v>
      </c>
      <c r="S21" s="265"/>
      <c r="T21" s="265"/>
      <c r="U21" s="265"/>
      <c r="V21" s="265"/>
      <c r="W21" s="265"/>
      <c r="X21" s="265"/>
      <c r="Y21" s="179"/>
      <c r="Z21" s="179"/>
      <c r="AA21" s="179"/>
      <c r="AB21" s="179"/>
      <c r="AC21" s="179"/>
      <c r="AD21" s="179"/>
      <c r="AE21" s="179"/>
    </row>
    <row r="22" spans="1:31" s="2" customFormat="1">
      <c r="A22"/>
      <c r="C22"/>
      <c r="D22"/>
      <c r="E22"/>
      <c r="F22" s="20"/>
      <c r="G22" s="20"/>
      <c r="H22" s="177"/>
      <c r="I22" s="177"/>
      <c r="J22" s="177"/>
      <c r="K22" s="177"/>
      <c r="L22" s="177"/>
      <c r="M22" s="177"/>
      <c r="N22" s="177"/>
      <c r="O22" s="177"/>
      <c r="S22" s="265"/>
      <c r="T22" s="265"/>
      <c r="U22" s="265"/>
      <c r="V22" s="265"/>
      <c r="W22" s="265"/>
      <c r="X22" s="265"/>
      <c r="Y22" s="179"/>
      <c r="Z22" s="179"/>
      <c r="AA22" s="179"/>
      <c r="AB22" s="179"/>
      <c r="AC22" s="179"/>
    </row>
    <row r="23" spans="1:31" s="2" customFormat="1">
      <c r="A23"/>
      <c r="B23"/>
      <c r="C23"/>
      <c r="D23"/>
      <c r="E23"/>
      <c r="F23" s="20"/>
      <c r="G23" s="20"/>
      <c r="H23" s="177"/>
      <c r="I23" s="177"/>
      <c r="J23" s="177"/>
      <c r="K23" s="177"/>
      <c r="L23" s="177"/>
      <c r="M23" s="177"/>
      <c r="N23" s="177"/>
      <c r="O23" s="177"/>
      <c r="S23" s="265"/>
      <c r="T23" s="265"/>
      <c r="U23" s="265"/>
      <c r="V23" s="265"/>
      <c r="W23" s="265"/>
      <c r="X23" s="265"/>
    </row>
    <row r="24" spans="1:31" s="2" customFormat="1" ht="15">
      <c r="A24"/>
      <c r="B24" s="25" t="s">
        <v>119</v>
      </c>
      <c r="C24" s="26"/>
      <c r="D24" s="26"/>
      <c r="E24" s="26"/>
      <c r="F24" s="44"/>
      <c r="G24" s="45"/>
      <c r="H24" s="41">
        <f>H10</f>
        <v>2015</v>
      </c>
      <c r="I24" s="41">
        <f t="shared" ref="I24:R24" si="0">I10</f>
        <v>2016</v>
      </c>
      <c r="J24" s="41">
        <f t="shared" si="0"/>
        <v>2017</v>
      </c>
      <c r="K24" s="41">
        <f t="shared" si="0"/>
        <v>2018</v>
      </c>
      <c r="L24" s="41">
        <f t="shared" si="0"/>
        <v>2019</v>
      </c>
      <c r="M24" s="41">
        <f t="shared" si="0"/>
        <v>2020</v>
      </c>
      <c r="N24" s="41">
        <f t="shared" si="0"/>
        <v>2021</v>
      </c>
      <c r="O24" s="41">
        <f t="shared" si="0"/>
        <v>2022</v>
      </c>
      <c r="P24" s="41">
        <f t="shared" si="0"/>
        <v>2023</v>
      </c>
      <c r="Q24" s="41">
        <f t="shared" si="0"/>
        <v>2024</v>
      </c>
      <c r="R24" s="41">
        <f t="shared" si="0"/>
        <v>2025</v>
      </c>
      <c r="S24" s="265"/>
      <c r="T24" s="265"/>
      <c r="U24" s="265"/>
      <c r="V24" s="265"/>
      <c r="W24" s="265"/>
      <c r="X24" s="265"/>
    </row>
    <row r="25" spans="1:31" s="2" customFormat="1">
      <c r="A25"/>
      <c r="B25"/>
      <c r="C25" t="s">
        <v>43</v>
      </c>
      <c r="D25"/>
      <c r="E25"/>
      <c r="F25" s="20"/>
      <c r="G25" s="20"/>
      <c r="H25" s="178"/>
      <c r="I25" s="178">
        <f>IFERROR(INDEX(Year_Summary!I$50:I$51, MATCH($C25, Year_Summary!$C$50:$C$51,0)),0)</f>
        <v>0</v>
      </c>
      <c r="J25" s="178">
        <f>IFERROR(INDEX(Year_Summary!J$50:J$51, MATCH($C25, Year_Summary!$C$50:$C$51,0)),0)</f>
        <v>0</v>
      </c>
      <c r="K25" s="178">
        <f>IFERROR(INDEX(Year_Summary!K$50:K$51, MATCH($C25, Year_Summary!$C$50:$C$51,0)),0)</f>
        <v>0</v>
      </c>
      <c r="L25" s="178">
        <f>IFERROR(INDEX(Year_Summary!L$50:L$51, MATCH($C25, Year_Summary!$C$50:$C$51,0)),0)</f>
        <v>0</v>
      </c>
      <c r="M25" s="178">
        <f>IFERROR(INDEX(Year_Summary!M$50:M$51, MATCH($C25, Year_Summary!$C$50:$C$51,0)),0)</f>
        <v>0</v>
      </c>
      <c r="N25" s="178">
        <f>IFERROR(INDEX(Year_Summary!N$50:N$51, MATCH($C25, Year_Summary!$C$50:$C$51,0)),0)</f>
        <v>0</v>
      </c>
      <c r="O25" s="178">
        <f>IFERROR(INDEX(Year_Summary!O$50:O$51, MATCH($C25, Year_Summary!$C$50:$C$51,0)),0)</f>
        <v>0</v>
      </c>
      <c r="P25" s="178">
        <f>IFERROR(INDEX(Year_Summary!P$50:P$51, MATCH($C25, Year_Summary!$C$50:$C$51,0)),0)</f>
        <v>0</v>
      </c>
      <c r="Q25" s="178">
        <f>IFERROR(INDEX(Year_Summary!Q$50:Q$51, MATCH($C25, Year_Summary!$C$50:$C$51,0)),0)</f>
        <v>0</v>
      </c>
      <c r="R25" s="178">
        <f>IFERROR(INDEX(Year_Summary!R$50:R$51, MATCH($C25, Year_Summary!$C$50:$C$51,0)),0)</f>
        <v>0</v>
      </c>
      <c r="S25" s="265"/>
      <c r="U25" s="265"/>
      <c r="V25" s="265"/>
      <c r="W25" s="265"/>
      <c r="X25" s="265"/>
    </row>
    <row r="26" spans="1:31" s="2" customFormat="1">
      <c r="A26"/>
      <c r="B26"/>
      <c r="C26" t="s">
        <v>42</v>
      </c>
      <c r="D26"/>
      <c r="E26"/>
      <c r="F26" s="20"/>
      <c r="G26" s="20"/>
      <c r="H26" s="178"/>
      <c r="I26" s="178">
        <f>IFERROR(INDEX(Year_Summary!I$50:I$51, MATCH($C26, Year_Summary!$C$50:$C$51,0)),0)</f>
        <v>0</v>
      </c>
      <c r="J26" s="178">
        <f>IFERROR(INDEX(Year_Summary!J$50:J$51, MATCH($C26, Year_Summary!$C$50:$C$51,0)),0)</f>
        <v>0</v>
      </c>
      <c r="K26" s="178">
        <f>IFERROR(INDEX(Year_Summary!K$50:K$51, MATCH($C26, Year_Summary!$C$50:$C$51,0)),0)</f>
        <v>0</v>
      </c>
      <c r="L26" s="178">
        <f ca="1">IFERROR(INDEX(Year_Summary!L$50:L$51, MATCH($C26, Year_Summary!$C$50:$C$51,0)),0)</f>
        <v>13.833209904584736</v>
      </c>
      <c r="M26" s="178">
        <f ca="1">IFERROR(INDEX(Year_Summary!M$50:M$51, MATCH($C26, Year_Summary!$C$50:$C$51,0)),0)</f>
        <v>33.948141700734247</v>
      </c>
      <c r="N26" s="178">
        <f ca="1">IFERROR(INDEX(Year_Summary!N$50:N$51, MATCH($C26, Year_Summary!$C$50:$C$51,0)),0)</f>
        <v>35.115187699748624</v>
      </c>
      <c r="O26" s="178">
        <f ca="1">IFERROR(INDEX(Year_Summary!O$50:O$51, MATCH($C26, Year_Summary!$C$50:$C$51,0)),0)</f>
        <v>16.096686692007257</v>
      </c>
      <c r="P26" s="178">
        <f ca="1">IFERROR(INDEX(Year_Summary!P$50:P$51, MATCH($C26, Year_Summary!$C$50:$C$51,0)),0)</f>
        <v>0</v>
      </c>
      <c r="Q26" s="178">
        <f ca="1">IFERROR(INDEX(Year_Summary!Q$50:Q$51, MATCH($C26, Year_Summary!$C$50:$C$51,0)),0)</f>
        <v>0</v>
      </c>
      <c r="R26" s="178">
        <f ca="1">IFERROR(INDEX(Year_Summary!R$50:R$51, MATCH($C26, Year_Summary!$C$50:$C$51,0)),0)</f>
        <v>0</v>
      </c>
      <c r="S26" s="265"/>
      <c r="T26" s="265"/>
      <c r="U26" s="265"/>
      <c r="V26" s="265"/>
      <c r="W26" s="265"/>
      <c r="X26" s="265"/>
    </row>
    <row r="27" spans="1:31" s="2" customFormat="1">
      <c r="A27"/>
      <c r="B27"/>
      <c r="C27" t="s">
        <v>72</v>
      </c>
      <c r="D27"/>
      <c r="E27"/>
      <c r="F27" s="20"/>
      <c r="G27" s="20"/>
      <c r="H27" s="178"/>
      <c r="I27" s="178">
        <f>IFERROR(INDEX(Year_Summary!I$50:I$51, MATCH($C27, Year_Summary!$C$50:$C$51,0)),0)</f>
        <v>0</v>
      </c>
      <c r="J27" s="178">
        <f>IFERROR(INDEX(Year_Summary!J$50:J$51, MATCH($C27, Year_Summary!$C$50:$C$51,0)),0)</f>
        <v>0</v>
      </c>
      <c r="K27" s="178">
        <f>IFERROR(INDEX(Year_Summary!K$50:K$51, MATCH($C27, Year_Summary!$C$50:$C$51,0)),0)</f>
        <v>0</v>
      </c>
      <c r="L27" s="178">
        <f>IFERROR(INDEX(Year_Summary!L$50:L$51, MATCH($C27, Year_Summary!$C$50:$C$51,0)),0)</f>
        <v>0</v>
      </c>
      <c r="M27" s="178">
        <f>IFERROR(INDEX(Year_Summary!M$50:M$51, MATCH($C27, Year_Summary!$C$50:$C$51,0)),0)</f>
        <v>0</v>
      </c>
      <c r="N27" s="178">
        <f>IFERROR(INDEX(Year_Summary!N$50:N$51, MATCH($C27, Year_Summary!$C$50:$C$51,0)),0)</f>
        <v>0</v>
      </c>
      <c r="O27" s="178">
        <f>IFERROR(INDEX(Year_Summary!O$50:O$51, MATCH($C27, Year_Summary!$C$50:$C$51,0)),0)</f>
        <v>0</v>
      </c>
      <c r="P27" s="178">
        <f>IFERROR(INDEX(Year_Summary!P$50:P$51, MATCH($C27, Year_Summary!$C$50:$C$51,0)),0)</f>
        <v>0</v>
      </c>
      <c r="Q27" s="178">
        <f>IFERROR(INDEX(Year_Summary!Q$50:Q$51, MATCH($C27, Year_Summary!$C$50:$C$51,0)),0)</f>
        <v>0</v>
      </c>
      <c r="R27" s="178">
        <f>IFERROR(INDEX(Year_Summary!R$50:R$51, MATCH($C27, Year_Summary!$C$50:$C$51,0)),0)</f>
        <v>0</v>
      </c>
      <c r="S27" s="265"/>
    </row>
    <row r="28" spans="1:31" s="2" customFormat="1">
      <c r="A28"/>
      <c r="B28"/>
      <c r="C28" t="s">
        <v>73</v>
      </c>
      <c r="D28"/>
      <c r="E28"/>
      <c r="F28" s="20"/>
      <c r="G28" s="20"/>
      <c r="H28" s="178"/>
      <c r="I28" s="178">
        <f>IFERROR(INDEX(Year_Summary!I$50:I$51, MATCH($C28, Year_Summary!$C$50:$C$51,0)),0)</f>
        <v>0</v>
      </c>
      <c r="J28" s="178">
        <f>IFERROR(INDEX(Year_Summary!J$50:J$51, MATCH($C28, Year_Summary!$C$50:$C$51,0)),0)</f>
        <v>0</v>
      </c>
      <c r="K28" s="178">
        <f>IFERROR(INDEX(Year_Summary!K$50:K$51, MATCH($C28, Year_Summary!$C$50:$C$51,0)),0)</f>
        <v>0</v>
      </c>
      <c r="L28" s="178">
        <f>IFERROR(INDEX(Year_Summary!L$50:L$51, MATCH($C28, Year_Summary!$C$50:$C$51,0)),0)</f>
        <v>0</v>
      </c>
      <c r="M28" s="178">
        <f>IFERROR(INDEX(Year_Summary!M$50:M$51, MATCH($C28, Year_Summary!$C$50:$C$51,0)),0)</f>
        <v>0</v>
      </c>
      <c r="N28" s="178">
        <f>IFERROR(INDEX(Year_Summary!N$50:N$51, MATCH($C28, Year_Summary!$C$50:$C$51,0)),0)</f>
        <v>0</v>
      </c>
      <c r="O28" s="178">
        <f>IFERROR(INDEX(Year_Summary!O$50:O$51, MATCH($C28, Year_Summary!$C$50:$C$51,0)),0)</f>
        <v>0</v>
      </c>
      <c r="P28" s="178">
        <f>IFERROR(INDEX(Year_Summary!P$50:P$51, MATCH($C28, Year_Summary!$C$50:$C$51,0)),0)</f>
        <v>0</v>
      </c>
      <c r="Q28" s="178">
        <f>IFERROR(INDEX(Year_Summary!Q$50:Q$51, MATCH($C28, Year_Summary!$C$50:$C$51,0)),0)</f>
        <v>0</v>
      </c>
      <c r="R28" s="178">
        <f>IFERROR(INDEX(Year_Summary!R$50:R$51, MATCH($C28, Year_Summary!$C$50:$C$51,0)),0)</f>
        <v>0</v>
      </c>
      <c r="S28" s="265"/>
    </row>
    <row r="29" spans="1:31" s="2" customFormat="1">
      <c r="A29"/>
      <c r="B29"/>
      <c r="C29" t="s">
        <v>44</v>
      </c>
      <c r="D29"/>
      <c r="E29"/>
      <c r="F29" s="20"/>
      <c r="G29" s="20"/>
      <c r="H29" s="178"/>
      <c r="I29" s="178">
        <f>IFERROR(INDEX(Year_Summary!I$50:I$51, MATCH($C29, Year_Summary!$C$50:$C$51,0)),0)</f>
        <v>0</v>
      </c>
      <c r="J29" s="178">
        <f>IFERROR(INDEX(Year_Summary!J$50:J$51, MATCH($C29, Year_Summary!$C$50:$C$51,0)),0)</f>
        <v>0</v>
      </c>
      <c r="K29" s="178">
        <f>IFERROR(INDEX(Year_Summary!K$50:K$51, MATCH($C29, Year_Summary!$C$50:$C$51,0)),0)</f>
        <v>0</v>
      </c>
      <c r="L29" s="178">
        <f ca="1">IFERROR(INDEX(Year_Summary!L$50:L$51, MATCH($C29, Year_Summary!$C$50:$C$51,0)),0)</f>
        <v>6.5638420944128955</v>
      </c>
      <c r="M29" s="178">
        <f ca="1">IFERROR(INDEX(Year_Summary!M$50:M$51, MATCH($C29, Year_Summary!$C$50:$C$51,0)),0)</f>
        <v>22.523996369418615</v>
      </c>
      <c r="N29" s="178">
        <f ca="1">IFERROR(INDEX(Year_Summary!N$50:N$51, MATCH($C29, Year_Summary!$C$50:$C$51,0)),0)</f>
        <v>26.404633501549728</v>
      </c>
      <c r="O29" s="178">
        <f ca="1">IFERROR(INDEX(Year_Summary!O$50:O$51, MATCH($C29, Year_Summary!$C$50:$C$51,0)),0)</f>
        <v>9.9660821570084668</v>
      </c>
      <c r="P29" s="178">
        <f ca="1">IFERROR(INDEX(Year_Summary!P$50:P$51, MATCH($C29, Year_Summary!$C$50:$C$51,0)),0)</f>
        <v>0</v>
      </c>
      <c r="Q29" s="178">
        <f ca="1">IFERROR(INDEX(Year_Summary!Q$50:Q$51, MATCH($C29, Year_Summary!$C$50:$C$51,0)),0)</f>
        <v>0</v>
      </c>
      <c r="R29" s="178">
        <f ca="1">IFERROR(INDEX(Year_Summary!R$50:R$51, MATCH($C29, Year_Summary!$C$50:$C$51,0)),0)</f>
        <v>0</v>
      </c>
      <c r="S29" s="265"/>
    </row>
    <row r="30" spans="1:31" s="2" customFormat="1">
      <c r="A30"/>
      <c r="B30"/>
      <c r="C30" t="s">
        <v>45</v>
      </c>
      <c r="D30"/>
      <c r="E30"/>
      <c r="F30" s="20"/>
      <c r="G30" s="20"/>
      <c r="H30" s="178"/>
      <c r="I30" s="178">
        <f>IFERROR(INDEX(Year_Summary!I$50:I$51, MATCH($C30, Year_Summary!$C$50:$C$51,0)),0)</f>
        <v>0</v>
      </c>
      <c r="J30" s="178">
        <f>IFERROR(INDEX(Year_Summary!J$50:J$51, MATCH($C30, Year_Summary!$C$50:$C$51,0)),0)</f>
        <v>0</v>
      </c>
      <c r="K30" s="178">
        <f>IFERROR(INDEX(Year_Summary!K$50:K$51, MATCH($C30, Year_Summary!$C$50:$C$51,0)),0)</f>
        <v>0</v>
      </c>
      <c r="L30" s="178">
        <f>IFERROR(INDEX(Year_Summary!L$50:L$51, MATCH($C30, Year_Summary!$C$50:$C$51,0)),0)</f>
        <v>0</v>
      </c>
      <c r="M30" s="178">
        <f>IFERROR(INDEX(Year_Summary!M$50:M$51, MATCH($C30, Year_Summary!$C$50:$C$51,0)),0)</f>
        <v>0</v>
      </c>
      <c r="N30" s="178">
        <f>IFERROR(INDEX(Year_Summary!N$50:N$51, MATCH($C30, Year_Summary!$C$50:$C$51,0)),0)</f>
        <v>0</v>
      </c>
      <c r="O30" s="178">
        <f>IFERROR(INDEX(Year_Summary!O$50:O$51, MATCH($C30, Year_Summary!$C$50:$C$51,0)),0)</f>
        <v>0</v>
      </c>
      <c r="P30" s="178">
        <f>IFERROR(INDEX(Year_Summary!P$50:P$51, MATCH($C30, Year_Summary!$C$50:$C$51,0)),0)</f>
        <v>0</v>
      </c>
      <c r="Q30" s="178">
        <f>IFERROR(INDEX(Year_Summary!Q$50:Q$51, MATCH($C30, Year_Summary!$C$50:$C$51,0)),0)</f>
        <v>0</v>
      </c>
      <c r="R30" s="178">
        <f>IFERROR(INDEX(Year_Summary!R$50:R$51, MATCH($C30, Year_Summary!$C$50:$C$51,0)),0)</f>
        <v>0</v>
      </c>
      <c r="S30" s="265"/>
    </row>
    <row r="31" spans="1:31" s="2" customFormat="1">
      <c r="A31"/>
      <c r="B31"/>
      <c r="C31" t="s">
        <v>74</v>
      </c>
      <c r="D31"/>
      <c r="E31"/>
      <c r="F31" s="20"/>
      <c r="G31" s="20"/>
      <c r="H31" s="178"/>
      <c r="I31" s="178">
        <f>IFERROR(INDEX(Year_Summary!I$50:I$51, MATCH($C31, Year_Summary!$C$50:$C$51,0)),0)</f>
        <v>0</v>
      </c>
      <c r="J31" s="178">
        <f>IFERROR(INDEX(Year_Summary!J$50:J$51, MATCH($C31, Year_Summary!$C$50:$C$51,0)),0)</f>
        <v>0</v>
      </c>
      <c r="K31" s="178">
        <f>IFERROR(INDEX(Year_Summary!K$50:K$51, MATCH($C31, Year_Summary!$C$50:$C$51,0)),0)</f>
        <v>0</v>
      </c>
      <c r="L31" s="178">
        <f>IFERROR(INDEX(Year_Summary!L$50:L$51, MATCH($C31, Year_Summary!$C$50:$C$51,0)),0)</f>
        <v>0</v>
      </c>
      <c r="M31" s="178">
        <f>IFERROR(INDEX(Year_Summary!M$50:M$51, MATCH($C31, Year_Summary!$C$50:$C$51,0)),0)</f>
        <v>0</v>
      </c>
      <c r="N31" s="178">
        <f>IFERROR(INDEX(Year_Summary!N$50:N$51, MATCH($C31, Year_Summary!$C$50:$C$51,0)),0)</f>
        <v>0</v>
      </c>
      <c r="O31" s="178">
        <f>IFERROR(INDEX(Year_Summary!O$50:O$51, MATCH($C31, Year_Summary!$C$50:$C$51,0)),0)</f>
        <v>0</v>
      </c>
      <c r="P31" s="178">
        <f>IFERROR(INDEX(Year_Summary!P$50:P$51, MATCH($C31, Year_Summary!$C$50:$C$51,0)),0)</f>
        <v>0</v>
      </c>
      <c r="Q31" s="178">
        <f>IFERROR(INDEX(Year_Summary!Q$50:Q$51, MATCH($C31, Year_Summary!$C$50:$C$51,0)),0)</f>
        <v>0</v>
      </c>
      <c r="R31" s="178">
        <f>IFERROR(INDEX(Year_Summary!R$50:R$51, MATCH($C31, Year_Summary!$C$50:$C$51,0)),0)</f>
        <v>0</v>
      </c>
      <c r="S31" s="265"/>
    </row>
    <row r="32" spans="1:31" s="2" customFormat="1">
      <c r="A32"/>
      <c r="B32"/>
      <c r="C32" t="s">
        <v>46</v>
      </c>
      <c r="D32"/>
      <c r="E32"/>
      <c r="F32" s="20"/>
      <c r="G32" s="20"/>
      <c r="H32" s="178"/>
      <c r="I32" s="178">
        <f>IFERROR(INDEX(Year_Summary!I$50:I$51, MATCH($C32, Year_Summary!$C$50:$C$51,0)),0)</f>
        <v>0</v>
      </c>
      <c r="J32" s="178">
        <f>IFERROR(INDEX(Year_Summary!J$50:J$51, MATCH($C32, Year_Summary!$C$50:$C$51,0)),0)</f>
        <v>0</v>
      </c>
      <c r="K32" s="178">
        <f>IFERROR(INDEX(Year_Summary!K$50:K$51, MATCH($C32, Year_Summary!$C$50:$C$51,0)),0)</f>
        <v>0</v>
      </c>
      <c r="L32" s="178">
        <f>IFERROR(INDEX(Year_Summary!L$50:L$51, MATCH($C32, Year_Summary!$C$50:$C$51,0)),0)</f>
        <v>0</v>
      </c>
      <c r="M32" s="178">
        <f>IFERROR(INDEX(Year_Summary!M$50:M$51, MATCH($C32, Year_Summary!$C$50:$C$51,0)),0)</f>
        <v>0</v>
      </c>
      <c r="N32" s="178">
        <f>IFERROR(INDEX(Year_Summary!N$50:N$51, MATCH($C32, Year_Summary!$C$50:$C$51,0)),0)</f>
        <v>0</v>
      </c>
      <c r="O32" s="178">
        <f>IFERROR(INDEX(Year_Summary!O$50:O$51, MATCH($C32, Year_Summary!$C$50:$C$51,0)),0)</f>
        <v>0</v>
      </c>
      <c r="P32" s="178">
        <f>IFERROR(INDEX(Year_Summary!P$50:P$51, MATCH($C32, Year_Summary!$C$50:$C$51,0)),0)</f>
        <v>0</v>
      </c>
      <c r="Q32" s="178">
        <f>IFERROR(INDEX(Year_Summary!Q$50:Q$51, MATCH($C32, Year_Summary!$C$50:$C$51,0)),0)</f>
        <v>0</v>
      </c>
      <c r="R32" s="178">
        <f>IFERROR(INDEX(Year_Summary!R$50:R$51, MATCH($C32, Year_Summary!$C$50:$C$51,0)),0)</f>
        <v>0</v>
      </c>
      <c r="S32" s="265"/>
    </row>
    <row r="33" spans="1:19" s="2" customFormat="1">
      <c r="A33"/>
      <c r="B33"/>
      <c r="C33" t="s">
        <v>75</v>
      </c>
      <c r="D33"/>
      <c r="E33"/>
      <c r="F33" s="20"/>
      <c r="G33" s="20"/>
      <c r="H33" s="178"/>
      <c r="I33" s="178">
        <f>IFERROR(INDEX(Year_Summary!I$50:I$51, MATCH($C33, Year_Summary!$C$50:$C$51,0)),0)</f>
        <v>0</v>
      </c>
      <c r="J33" s="178">
        <f>IFERROR(INDEX(Year_Summary!J$50:J$51, MATCH($C33, Year_Summary!$C$50:$C$51,0)),0)</f>
        <v>0</v>
      </c>
      <c r="K33" s="178">
        <f>IFERROR(INDEX(Year_Summary!K$50:K$51, MATCH($C33, Year_Summary!$C$50:$C$51,0)),0)</f>
        <v>0</v>
      </c>
      <c r="L33" s="178">
        <f>IFERROR(INDEX(Year_Summary!L$50:L$51, MATCH($C33, Year_Summary!$C$50:$C$51,0)),0)</f>
        <v>0</v>
      </c>
      <c r="M33" s="178">
        <f>IFERROR(INDEX(Year_Summary!M$50:M$51, MATCH($C33, Year_Summary!$C$50:$C$51,0)),0)</f>
        <v>0</v>
      </c>
      <c r="N33" s="178">
        <f>IFERROR(INDEX(Year_Summary!N$50:N$51, MATCH($C33, Year_Summary!$C$50:$C$51,0)),0)</f>
        <v>0</v>
      </c>
      <c r="O33" s="178">
        <f>IFERROR(INDEX(Year_Summary!O$50:O$51, MATCH($C33, Year_Summary!$C$50:$C$51,0)),0)</f>
        <v>0</v>
      </c>
      <c r="P33" s="178">
        <f>IFERROR(INDEX(Year_Summary!P$50:P$51, MATCH($C33, Year_Summary!$C$50:$C$51,0)),0)</f>
        <v>0</v>
      </c>
      <c r="Q33" s="178">
        <f>IFERROR(INDEX(Year_Summary!Q$50:Q$51, MATCH($C33, Year_Summary!$C$50:$C$51,0)),0)</f>
        <v>0</v>
      </c>
      <c r="R33" s="178">
        <f>IFERROR(INDEX(Year_Summary!R$50:R$51, MATCH($C33, Year_Summary!$C$50:$C$51,0)),0)</f>
        <v>0</v>
      </c>
      <c r="S33" s="265"/>
    </row>
    <row r="34" spans="1:19" s="2" customFormat="1">
      <c r="A34"/>
      <c r="B34"/>
      <c r="C34" t="s">
        <v>76</v>
      </c>
      <c r="D34"/>
      <c r="E34"/>
      <c r="F34" s="20"/>
      <c r="G34" s="20"/>
      <c r="H34" s="178"/>
      <c r="I34" s="178">
        <f>IFERROR(INDEX(Year_Summary!I$50:I$51, MATCH($C34, Year_Summary!$C$50:$C$51,0)),0)</f>
        <v>0</v>
      </c>
      <c r="J34" s="178">
        <f>IFERROR(INDEX(Year_Summary!J$50:J$51, MATCH($C34, Year_Summary!$C$50:$C$51,0)),0)</f>
        <v>0</v>
      </c>
      <c r="K34" s="178">
        <f>IFERROR(INDEX(Year_Summary!K$50:K$51, MATCH($C34, Year_Summary!$C$50:$C$51,0)),0)</f>
        <v>0</v>
      </c>
      <c r="L34" s="178">
        <f>IFERROR(INDEX(Year_Summary!L$50:L$51, MATCH($C34, Year_Summary!$C$50:$C$51,0)),0)</f>
        <v>0</v>
      </c>
      <c r="M34" s="178">
        <f>IFERROR(INDEX(Year_Summary!M$50:M$51, MATCH($C34, Year_Summary!$C$50:$C$51,0)),0)</f>
        <v>0</v>
      </c>
      <c r="N34" s="178">
        <f>IFERROR(INDEX(Year_Summary!N$50:N$51, MATCH($C34, Year_Summary!$C$50:$C$51,0)),0)</f>
        <v>0</v>
      </c>
      <c r="O34" s="178">
        <f>IFERROR(INDEX(Year_Summary!O$50:O$51, MATCH($C34, Year_Summary!$C$50:$C$51,0)),0)</f>
        <v>0</v>
      </c>
      <c r="P34" s="178">
        <f>IFERROR(INDEX(Year_Summary!P$50:P$51, MATCH($C34, Year_Summary!$C$50:$C$51,0)),0)</f>
        <v>0</v>
      </c>
      <c r="Q34" s="178">
        <f>IFERROR(INDEX(Year_Summary!Q$50:Q$51, MATCH($C34, Year_Summary!$C$50:$C$51,0)),0)</f>
        <v>0</v>
      </c>
      <c r="R34" s="178">
        <f>IFERROR(INDEX(Year_Summary!R$50:R$51, MATCH($C34, Year_Summary!$C$50:$C$51,0)),0)</f>
        <v>0</v>
      </c>
      <c r="S34" s="265"/>
    </row>
    <row r="35" spans="1:19" s="2" customFormat="1">
      <c r="A35"/>
      <c r="B35"/>
      <c r="C35" t="s">
        <v>77</v>
      </c>
      <c r="D35"/>
      <c r="E35"/>
      <c r="F35" s="20"/>
      <c r="G35" s="20"/>
      <c r="H35" s="178"/>
      <c r="I35" s="178">
        <f>IFERROR(INDEX(Year_Summary!I$50:I$51, MATCH($C35, Year_Summary!$C$50:$C$51,0)),0)</f>
        <v>0</v>
      </c>
      <c r="J35" s="178">
        <f>IFERROR(INDEX(Year_Summary!J$50:J$51, MATCH($C35, Year_Summary!$C$50:$C$51,0)),0)</f>
        <v>0</v>
      </c>
      <c r="K35" s="178">
        <f>IFERROR(INDEX(Year_Summary!K$50:K$51, MATCH($C35, Year_Summary!$C$50:$C$51,0)),0)</f>
        <v>0</v>
      </c>
      <c r="L35" s="178">
        <f>IFERROR(INDEX(Year_Summary!L$50:L$51, MATCH($C35, Year_Summary!$C$50:$C$51,0)),0)</f>
        <v>0</v>
      </c>
      <c r="M35" s="178">
        <f>IFERROR(INDEX(Year_Summary!M$50:M$51, MATCH($C35, Year_Summary!$C$50:$C$51,0)),0)</f>
        <v>0</v>
      </c>
      <c r="N35" s="178">
        <f>IFERROR(INDEX(Year_Summary!N$50:N$51, MATCH($C35, Year_Summary!$C$50:$C$51,0)),0)</f>
        <v>0</v>
      </c>
      <c r="O35" s="178">
        <f>IFERROR(INDEX(Year_Summary!O$50:O$51, MATCH($C35, Year_Summary!$C$50:$C$51,0)),0)</f>
        <v>0</v>
      </c>
      <c r="P35" s="178">
        <f>IFERROR(INDEX(Year_Summary!P$50:P$51, MATCH($C35, Year_Summary!$C$50:$C$51,0)),0)</f>
        <v>0</v>
      </c>
      <c r="Q35" s="178">
        <f>IFERROR(INDEX(Year_Summary!Q$50:Q$51, MATCH($C35, Year_Summary!$C$50:$C$51,0)),0)</f>
        <v>0</v>
      </c>
      <c r="R35" s="178">
        <f>IFERROR(INDEX(Year_Summary!R$50:R$51, MATCH($C35, Year_Summary!$C$50:$C$51,0)),0)</f>
        <v>0</v>
      </c>
      <c r="S35" s="265"/>
    </row>
    <row r="36" spans="1:19">
      <c r="S36" s="265"/>
    </row>
    <row r="38" spans="1:19" s="2" customFormat="1" ht="15">
      <c r="A38"/>
      <c r="B38" s="217" t="s">
        <v>108</v>
      </c>
      <c r="C38" s="218"/>
      <c r="D38" s="218"/>
      <c r="E38" s="218"/>
      <c r="F38" s="44"/>
      <c r="G38" s="45"/>
      <c r="H38" s="41">
        <v>2015</v>
      </c>
      <c r="I38" s="41">
        <v>2016</v>
      </c>
      <c r="J38" s="41">
        <v>2017</v>
      </c>
      <c r="K38" s="41">
        <v>2018</v>
      </c>
      <c r="L38" s="41">
        <v>2019</v>
      </c>
      <c r="M38" s="41">
        <v>2020</v>
      </c>
      <c r="N38" s="41">
        <v>2021</v>
      </c>
      <c r="O38" s="41">
        <v>2022</v>
      </c>
      <c r="P38" s="41">
        <v>2023</v>
      </c>
      <c r="Q38" s="41">
        <v>2024</v>
      </c>
      <c r="R38" s="41">
        <v>2025</v>
      </c>
    </row>
    <row r="39" spans="1:19" s="2" customFormat="1">
      <c r="A39"/>
      <c r="B39"/>
      <c r="C39" t="s">
        <v>43</v>
      </c>
      <c r="D39"/>
      <c r="E39"/>
      <c r="F39" s="20"/>
      <c r="G39" s="20"/>
      <c r="H39" s="178"/>
      <c r="I39" s="366">
        <f>-IF(AND($C39="distribution",I$38=Project_inputs!$I$81),[2]REFCLs!$G$8/1000000,0)</f>
        <v>0</v>
      </c>
      <c r="J39" s="366">
        <f>-IF(AND($C39="distribution",J$38=Project_inputs!$I$81),[2]REFCLs!$G$8/1000000,0)</f>
        <v>0</v>
      </c>
      <c r="K39" s="366">
        <f>-IF(AND($C39="distribution",K$38=Project_inputs!$I$81),[2]REFCLs!$G$8/1000000,0)</f>
        <v>0</v>
      </c>
      <c r="L39" s="366">
        <f>-IF(AND($C39="distribution",L$38=Project_inputs!$I$81),[2]REFCLs!$G$8/1000000,0)</f>
        <v>0</v>
      </c>
      <c r="M39" s="366">
        <f>-IF(AND($C39="distribution",M$38=Project_inputs!$I$81),[2]REFCLs!$G$8/1000000,0)</f>
        <v>0</v>
      </c>
      <c r="N39" s="344">
        <v>0</v>
      </c>
      <c r="O39" s="344">
        <v>0</v>
      </c>
      <c r="P39" s="344">
        <v>0</v>
      </c>
      <c r="Q39" s="344">
        <v>0</v>
      </c>
      <c r="R39" s="344">
        <v>0</v>
      </c>
      <c r="S39" s="179"/>
    </row>
    <row r="40" spans="1:19" s="2" customFormat="1">
      <c r="A40"/>
      <c r="B40"/>
      <c r="C40" t="s">
        <v>42</v>
      </c>
      <c r="D40"/>
      <c r="E40"/>
      <c r="F40" s="20"/>
      <c r="G40" s="20"/>
      <c r="H40" s="178"/>
      <c r="I40" s="366">
        <f>-IF(AND($C40="distribution",I$38=Project_inputs!$I$81),[2]REFCLs!$G$8/1000000,0)</f>
        <v>0</v>
      </c>
      <c r="J40" s="366">
        <f>-IF(AND($C40="distribution",J$38=Project_inputs!$I$81),[2]REFCLs!$G$8/1000000,0)</f>
        <v>0</v>
      </c>
      <c r="K40" s="366">
        <f>-IF(AND($C40="distribution",K$38=Project_inputs!$I$81),[2]REFCLs!$G$8/1000000,0)</f>
        <v>0</v>
      </c>
      <c r="L40" s="367">
        <f>-IF(AND($C40="distribution",L$38=Project_inputs!$I$81),[2]REFCLs!$G$8/1000000,0)</f>
        <v>-2.6608264719378358E-2</v>
      </c>
      <c r="M40" s="366">
        <f>-IF(AND($C40="distribution",M$38=Project_inputs!$I$81),[2]REFCLs!$G$8/1000000,0)</f>
        <v>0</v>
      </c>
      <c r="N40" s="344">
        <v>0</v>
      </c>
      <c r="O40" s="344">
        <v>0</v>
      </c>
      <c r="P40" s="344">
        <v>0</v>
      </c>
      <c r="Q40" s="344">
        <v>0</v>
      </c>
      <c r="R40" s="344">
        <v>0</v>
      </c>
      <c r="S40" s="179"/>
    </row>
    <row r="41" spans="1:19" s="2" customFormat="1">
      <c r="A41"/>
      <c r="B41"/>
      <c r="C41" t="s">
        <v>72</v>
      </c>
      <c r="D41"/>
      <c r="E41"/>
      <c r="F41" s="20"/>
      <c r="G41" s="20"/>
      <c r="H41" s="178"/>
      <c r="I41" s="366">
        <f>-IF(AND($C41="distribution",I$38=Project_inputs!$I$81),[2]REFCLs!$G$8/1000000,0)</f>
        <v>0</v>
      </c>
      <c r="J41" s="366">
        <f>-IF(AND($C41="distribution",J$38=Project_inputs!$I$81),[2]REFCLs!$G$8/1000000,0)</f>
        <v>0</v>
      </c>
      <c r="K41" s="366">
        <f>-IF(AND($C41="distribution",K$38=Project_inputs!$I$81),[2]REFCLs!$G$8/1000000,0)</f>
        <v>0</v>
      </c>
      <c r="L41" s="366">
        <f>-IF(AND($C41="distribution",L$38=Project_inputs!$I$81),[2]REFCLs!$G$8/1000000,0)</f>
        <v>0</v>
      </c>
      <c r="M41" s="366">
        <f>-IF(AND($C41="distribution",M$38=Project_inputs!$I$81),[2]REFCLs!$G$8/1000000,0)</f>
        <v>0</v>
      </c>
      <c r="N41" s="344">
        <v>0</v>
      </c>
      <c r="O41" s="344">
        <v>0</v>
      </c>
      <c r="P41" s="344">
        <v>0</v>
      </c>
      <c r="Q41" s="344">
        <v>0</v>
      </c>
      <c r="R41" s="344">
        <v>0</v>
      </c>
      <c r="S41" s="179"/>
    </row>
    <row r="42" spans="1:19" s="2" customFormat="1">
      <c r="A42"/>
      <c r="B42"/>
      <c r="C42" t="s">
        <v>73</v>
      </c>
      <c r="D42"/>
      <c r="E42"/>
      <c r="F42" s="20"/>
      <c r="G42" s="20"/>
      <c r="H42" s="178"/>
      <c r="I42" s="366">
        <f>-IF(AND($C42="distribution",I$38=Project_inputs!$I$81),[2]REFCLs!$G$8/1000000,0)</f>
        <v>0</v>
      </c>
      <c r="J42" s="366">
        <f>-IF(AND($C42="distribution",J$38=Project_inputs!$I$81),[2]REFCLs!$G$8/1000000,0)</f>
        <v>0</v>
      </c>
      <c r="K42" s="366">
        <f>-IF(AND($C42="distribution",K$38=Project_inputs!$I$81),[2]REFCLs!$G$8/1000000,0)</f>
        <v>0</v>
      </c>
      <c r="L42" s="366">
        <f>-IF(AND($C42="distribution",L$38=Project_inputs!$I$81),[2]REFCLs!$G$8/1000000,0)</f>
        <v>0</v>
      </c>
      <c r="M42" s="366">
        <f>-IF(AND($C42="distribution",M$38=Project_inputs!$I$81),[2]REFCLs!$G$8/1000000,0)</f>
        <v>0</v>
      </c>
      <c r="N42" s="344">
        <v>0</v>
      </c>
      <c r="O42" s="344">
        <v>0</v>
      </c>
      <c r="P42" s="344">
        <v>0</v>
      </c>
      <c r="Q42" s="344">
        <v>0</v>
      </c>
      <c r="R42" s="344">
        <v>0</v>
      </c>
      <c r="S42" s="179"/>
    </row>
    <row r="43" spans="1:19" s="2" customFormat="1">
      <c r="A43"/>
      <c r="B43"/>
      <c r="C43" t="s">
        <v>44</v>
      </c>
      <c r="D43"/>
      <c r="E43"/>
      <c r="F43" s="20"/>
      <c r="G43" s="20"/>
      <c r="H43" s="178"/>
      <c r="I43" s="366">
        <f>-IF(AND($C43="distribution",I$38=Project_inputs!$I$81),[2]REFCLs!$G$8/1000000,0)</f>
        <v>0</v>
      </c>
      <c r="J43" s="366">
        <f>-IF(AND($C43="distribution",J$38=Project_inputs!$I$81),[2]REFCLs!$G$8/1000000,0)</f>
        <v>0</v>
      </c>
      <c r="K43" s="366">
        <f>-IF(AND($C43="distribution",K$38=Project_inputs!$I$81),[2]REFCLs!$G$8/1000000,0)</f>
        <v>0</v>
      </c>
      <c r="L43" s="366">
        <f>-IF(AND($C43="distribution",L$38=Project_inputs!$I$81),[2]REFCLs!$G$8/1000000,0)</f>
        <v>0</v>
      </c>
      <c r="M43" s="366">
        <f>-IF(AND($C43="distribution",M$38=Project_inputs!$I$81),[2]REFCLs!$G$8/1000000,0)</f>
        <v>0</v>
      </c>
      <c r="N43" s="344">
        <v>0</v>
      </c>
      <c r="O43" s="344">
        <v>0</v>
      </c>
      <c r="P43" s="344">
        <v>0</v>
      </c>
      <c r="Q43" s="344">
        <v>0</v>
      </c>
      <c r="R43" s="344">
        <v>0</v>
      </c>
      <c r="S43" s="179"/>
    </row>
    <row r="44" spans="1:19" s="2" customFormat="1">
      <c r="A44"/>
      <c r="B44"/>
      <c r="C44" t="s">
        <v>45</v>
      </c>
      <c r="D44"/>
      <c r="E44"/>
      <c r="F44" s="20"/>
      <c r="G44" s="20"/>
      <c r="H44" s="178"/>
      <c r="I44" s="366">
        <f>-IF(AND($C44="distribution",I$38=Project_inputs!$I$81),[2]REFCLs!$G$8/1000000,0)</f>
        <v>0</v>
      </c>
      <c r="J44" s="366">
        <f>-IF(AND($C44="distribution",J$38=Project_inputs!$I$81),[2]REFCLs!$G$8/1000000,0)</f>
        <v>0</v>
      </c>
      <c r="K44" s="366">
        <f>-IF(AND($C44="distribution",K$38=Project_inputs!$I$81),[2]REFCLs!$G$8/1000000,0)</f>
        <v>0</v>
      </c>
      <c r="L44" s="366">
        <f>-IF(AND($C44="distribution",L$38=Project_inputs!$I$81),[2]REFCLs!$G$8/1000000,0)</f>
        <v>0</v>
      </c>
      <c r="M44" s="366">
        <f>-IF(AND($C44="distribution",M$38=Project_inputs!$I$81),[2]REFCLs!$G$8/1000000,0)</f>
        <v>0</v>
      </c>
      <c r="N44" s="344">
        <v>0</v>
      </c>
      <c r="O44" s="344">
        <v>0</v>
      </c>
      <c r="P44" s="344">
        <v>0</v>
      </c>
      <c r="Q44" s="344">
        <v>0</v>
      </c>
      <c r="R44" s="344">
        <v>0</v>
      </c>
      <c r="S44" s="179"/>
    </row>
    <row r="45" spans="1:19" s="2" customFormat="1">
      <c r="A45"/>
      <c r="B45"/>
      <c r="C45" t="s">
        <v>74</v>
      </c>
      <c r="D45"/>
      <c r="E45"/>
      <c r="F45" s="20"/>
      <c r="G45" s="20"/>
      <c r="H45" s="178"/>
      <c r="I45" s="366">
        <f>-IF(AND($C45="distribution",I$38=Project_inputs!$I$81),[2]REFCLs!$G$8/1000000,0)</f>
        <v>0</v>
      </c>
      <c r="J45" s="366">
        <f>-IF(AND($C45="distribution",J$38=Project_inputs!$I$81),[2]REFCLs!$G$8/1000000,0)</f>
        <v>0</v>
      </c>
      <c r="K45" s="366">
        <f>-IF(AND($C45="distribution",K$38=Project_inputs!$I$81),[2]REFCLs!$G$8/1000000,0)</f>
        <v>0</v>
      </c>
      <c r="L45" s="366">
        <f>-IF(AND($C45="distribution",L$38=Project_inputs!$I$81),[2]REFCLs!$G$8/1000000,0)</f>
        <v>0</v>
      </c>
      <c r="M45" s="366">
        <f>-IF(AND($C45="distribution",M$38=Project_inputs!$I$81),[2]REFCLs!$G$8/1000000,0)</f>
        <v>0</v>
      </c>
      <c r="N45" s="344">
        <v>0</v>
      </c>
      <c r="O45" s="344">
        <v>0</v>
      </c>
      <c r="P45" s="344">
        <v>0</v>
      </c>
      <c r="Q45" s="344">
        <v>0</v>
      </c>
      <c r="R45" s="344">
        <v>0</v>
      </c>
      <c r="S45" s="179"/>
    </row>
    <row r="46" spans="1:19" s="2" customFormat="1">
      <c r="A46"/>
      <c r="B46"/>
      <c r="C46" t="s">
        <v>46</v>
      </c>
      <c r="D46"/>
      <c r="E46"/>
      <c r="F46" s="20"/>
      <c r="G46" s="20"/>
      <c r="H46" s="178"/>
      <c r="I46" s="366">
        <f>-IF(AND($C46="distribution",I$38=Project_inputs!$I$81),[2]REFCLs!$G$8/1000000,0)</f>
        <v>0</v>
      </c>
      <c r="J46" s="366">
        <f>-IF(AND($C46="distribution",J$38=Project_inputs!$I$81),[2]REFCLs!$G$8/1000000,0)</f>
        <v>0</v>
      </c>
      <c r="K46" s="366">
        <f>-IF(AND($C46="distribution",K$38=Project_inputs!$I$81),[2]REFCLs!$G$8/1000000,0)</f>
        <v>0</v>
      </c>
      <c r="L46" s="366">
        <f>-IF(AND($C46="distribution",L$38=Project_inputs!$I$81),[2]REFCLs!$G$8/1000000,0)</f>
        <v>0</v>
      </c>
      <c r="M46" s="366">
        <f>-IF(AND($C46="distribution",M$38=Project_inputs!$I$81),[2]REFCLs!$G$8/1000000,0)</f>
        <v>0</v>
      </c>
      <c r="N46" s="344">
        <v>0</v>
      </c>
      <c r="O46" s="344">
        <v>0</v>
      </c>
      <c r="P46" s="344">
        <v>0</v>
      </c>
      <c r="Q46" s="344">
        <v>0</v>
      </c>
      <c r="R46" s="344">
        <v>0</v>
      </c>
      <c r="S46" s="179"/>
    </row>
    <row r="47" spans="1:19" s="2" customFormat="1">
      <c r="A47"/>
      <c r="B47"/>
      <c r="C47" t="s">
        <v>75</v>
      </c>
      <c r="D47"/>
      <c r="E47"/>
      <c r="F47" s="20"/>
      <c r="G47" s="20"/>
      <c r="H47" s="178"/>
      <c r="I47" s="366">
        <f>-IF(AND($C47="distribution",I$38=Project_inputs!$I$81),[2]REFCLs!$G$8/1000000,0)</f>
        <v>0</v>
      </c>
      <c r="J47" s="366">
        <f>-IF(AND($C47="distribution",J$38=Project_inputs!$I$81),[2]REFCLs!$G$8/1000000,0)</f>
        <v>0</v>
      </c>
      <c r="K47" s="366">
        <f>-IF(AND($C47="distribution",K$38=Project_inputs!$I$81),[2]REFCLs!$G$8/1000000,0)</f>
        <v>0</v>
      </c>
      <c r="L47" s="366">
        <f>-IF(AND($C47="distribution",L$38=Project_inputs!$I$81),[2]REFCLs!$G$8/1000000,0)</f>
        <v>0</v>
      </c>
      <c r="M47" s="366">
        <f>-IF(AND($C47="distribution",M$38=Project_inputs!$I$81),[2]REFCLs!$G$8/1000000,0)</f>
        <v>0</v>
      </c>
      <c r="N47" s="344">
        <v>0</v>
      </c>
      <c r="O47" s="344">
        <v>0</v>
      </c>
      <c r="P47" s="344">
        <v>0</v>
      </c>
      <c r="Q47" s="344">
        <v>0</v>
      </c>
      <c r="R47" s="344">
        <v>0</v>
      </c>
      <c r="S47" s="179"/>
    </row>
    <row r="48" spans="1:19" s="2" customFormat="1">
      <c r="A48"/>
      <c r="B48"/>
      <c r="C48" t="s">
        <v>76</v>
      </c>
      <c r="D48"/>
      <c r="E48"/>
      <c r="F48" s="20"/>
      <c r="G48" s="20"/>
      <c r="H48" s="178"/>
      <c r="I48" s="366">
        <f>-IF(AND($C48="distribution",I$38=Project_inputs!$I$81),[2]REFCLs!$G$8/1000000,0)</f>
        <v>0</v>
      </c>
      <c r="J48" s="366">
        <f>-IF(AND($C48="distribution",J$38=Project_inputs!$I$81),[2]REFCLs!$G$8/1000000,0)</f>
        <v>0</v>
      </c>
      <c r="K48" s="366">
        <f>-IF(AND($C48="distribution",K$38=Project_inputs!$I$81),[2]REFCLs!$G$8/1000000,0)</f>
        <v>0</v>
      </c>
      <c r="L48" s="366">
        <f>-IF(AND($C48="distribution",L$38=Project_inputs!$I$81),[2]REFCLs!$G$8/1000000,0)</f>
        <v>0</v>
      </c>
      <c r="M48" s="366">
        <f>-IF(AND($C48="distribution",M$38=Project_inputs!$I$81),[2]REFCLs!$G$8/1000000,0)</f>
        <v>0</v>
      </c>
      <c r="N48" s="344">
        <v>0</v>
      </c>
      <c r="O48" s="344">
        <v>0</v>
      </c>
      <c r="P48" s="344">
        <v>0</v>
      </c>
      <c r="Q48" s="344">
        <v>0</v>
      </c>
      <c r="R48" s="344">
        <v>0</v>
      </c>
      <c r="S48" s="179"/>
    </row>
    <row r="49" spans="1:19" s="2" customFormat="1">
      <c r="A49"/>
      <c r="B49"/>
      <c r="C49" t="s">
        <v>77</v>
      </c>
      <c r="D49"/>
      <c r="E49"/>
      <c r="F49" s="20"/>
      <c r="G49" s="20"/>
      <c r="H49" s="178"/>
      <c r="I49" s="366">
        <f>-IF(AND($C49="distribution",I$38=Project_inputs!$I$81),[2]REFCLs!$G$8/1000000,0)</f>
        <v>0</v>
      </c>
      <c r="J49" s="366">
        <f>-IF(AND($C49="distribution",J$38=Project_inputs!$I$81),[2]REFCLs!$G$8/1000000,0)</f>
        <v>0</v>
      </c>
      <c r="K49" s="366">
        <f>-IF(AND($C49="distribution",K$38=Project_inputs!$I$81),[2]REFCLs!$G$8/1000000,0)</f>
        <v>0</v>
      </c>
      <c r="L49" s="366">
        <f>-IF(AND($C49="distribution",L$38=Project_inputs!$I$81),[2]REFCLs!$G$8/1000000,0)</f>
        <v>0</v>
      </c>
      <c r="M49" s="366">
        <f>-IF(AND($C49="distribution",M$38=Project_inputs!$I$81),[2]REFCLs!$G$8/1000000,0)</f>
        <v>0</v>
      </c>
      <c r="N49" s="344">
        <v>0</v>
      </c>
      <c r="O49" s="344">
        <v>0</v>
      </c>
      <c r="P49" s="344">
        <v>0</v>
      </c>
      <c r="Q49" s="344">
        <v>0</v>
      </c>
      <c r="R49" s="344">
        <v>0</v>
      </c>
      <c r="S49" s="179"/>
    </row>
    <row r="50" spans="1:19" s="2" customFormat="1">
      <c r="A50"/>
      <c r="B50"/>
      <c r="C50"/>
      <c r="D50"/>
      <c r="E50"/>
      <c r="F50" s="20"/>
      <c r="G50" s="20"/>
      <c r="H50" s="177"/>
    </row>
    <row r="51" spans="1:19" s="2" customFormat="1">
      <c r="A51"/>
      <c r="B51"/>
      <c r="C51"/>
      <c r="D51"/>
      <c r="E51"/>
      <c r="F51" s="20"/>
      <c r="G51" s="20"/>
      <c r="H51" s="177"/>
    </row>
    <row r="54" spans="1:19" s="2" customFormat="1">
      <c r="A54" s="190" t="s">
        <v>60</v>
      </c>
      <c r="B54" s="190"/>
      <c r="C54" s="190"/>
      <c r="D54" s="190"/>
      <c r="E54" s="190"/>
      <c r="F54" s="191"/>
      <c r="G54" s="191"/>
      <c r="H54" s="191"/>
      <c r="I54" s="192"/>
      <c r="J54" s="192"/>
      <c r="K54" s="192"/>
      <c r="L54" s="192"/>
      <c r="M54" s="192"/>
      <c r="N54"/>
      <c r="O54"/>
      <c r="P54"/>
    </row>
    <row r="55" spans="1:19">
      <c r="I55" s="20"/>
      <c r="J55" s="20"/>
      <c r="K55" s="20"/>
      <c r="L55" s="20"/>
      <c r="M55" s="20"/>
    </row>
    <row r="56" spans="1:19" ht="15">
      <c r="B56" s="25" t="s">
        <v>184</v>
      </c>
      <c r="C56" s="26"/>
      <c r="D56" s="26"/>
      <c r="E56" s="26"/>
      <c r="F56" s="44"/>
      <c r="G56" s="45"/>
      <c r="H56" s="41"/>
      <c r="I56" s="214">
        <v>2016</v>
      </c>
      <c r="J56" s="214">
        <v>2017</v>
      </c>
      <c r="K56" s="214">
        <v>2018</v>
      </c>
      <c r="L56" s="214">
        <v>2019</v>
      </c>
      <c r="M56" s="214">
        <v>2020</v>
      </c>
      <c r="N56" s="41">
        <v>2021</v>
      </c>
      <c r="O56" s="41">
        <v>2022</v>
      </c>
      <c r="P56" s="41">
        <v>2023</v>
      </c>
      <c r="Q56" s="41">
        <v>2024</v>
      </c>
      <c r="R56" s="41">
        <v>2025</v>
      </c>
    </row>
    <row r="57" spans="1:19">
      <c r="B57" t="s">
        <v>80</v>
      </c>
      <c r="F57" s="369"/>
      <c r="G57" s="369"/>
      <c r="H57" s="183"/>
      <c r="I57" s="358">
        <v>225.54656368495981</v>
      </c>
      <c r="J57" s="358">
        <v>231.413243035379</v>
      </c>
      <c r="K57" s="358">
        <v>241.24251287505714</v>
      </c>
      <c r="L57" s="358">
        <v>243.75844048200338</v>
      </c>
      <c r="M57" s="358">
        <v>249.13780226531861</v>
      </c>
      <c r="N57" s="344">
        <v>0</v>
      </c>
      <c r="O57" s="344">
        <v>0</v>
      </c>
      <c r="P57" s="344">
        <v>0</v>
      </c>
      <c r="Q57" s="344">
        <v>0</v>
      </c>
      <c r="R57" s="344">
        <v>0</v>
      </c>
    </row>
    <row r="60" spans="1:19" s="2" customFormat="1" ht="15">
      <c r="A60"/>
      <c r="B60" s="25" t="s">
        <v>117</v>
      </c>
      <c r="C60" s="26"/>
      <c r="D60" s="26"/>
      <c r="E60" s="26"/>
      <c r="F60" s="44"/>
      <c r="G60" s="45"/>
      <c r="H60" s="41"/>
      <c r="I60" s="214">
        <v>2016</v>
      </c>
      <c r="J60" s="214">
        <v>2017</v>
      </c>
      <c r="K60" s="214">
        <v>2018</v>
      </c>
      <c r="L60" s="214">
        <v>2019</v>
      </c>
      <c r="M60" s="214">
        <v>2020</v>
      </c>
      <c r="N60" s="41">
        <v>2021</v>
      </c>
      <c r="O60" s="41">
        <v>2022</v>
      </c>
      <c r="P60" s="41">
        <v>2023</v>
      </c>
      <c r="Q60" s="41">
        <v>2024</v>
      </c>
      <c r="R60" s="41">
        <v>2025</v>
      </c>
    </row>
    <row r="61" spans="1:19">
      <c r="B61" t="s">
        <v>118</v>
      </c>
      <c r="H61" s="24"/>
      <c r="I61" s="184">
        <f>Year_Summary!I23</f>
        <v>0</v>
      </c>
      <c r="J61" s="184">
        <f>Year_Summary!J23</f>
        <v>0</v>
      </c>
      <c r="K61" s="184">
        <f>Year_Summary!K23</f>
        <v>0</v>
      </c>
      <c r="L61" s="184">
        <f>Year_Summary!L23</f>
        <v>0</v>
      </c>
      <c r="M61" s="184">
        <f>Year_Summary!M23</f>
        <v>0</v>
      </c>
      <c r="N61" s="184">
        <f>Year_Summary!N23</f>
        <v>8.5831200807237357E-2</v>
      </c>
      <c r="O61" s="184">
        <f>Year_Summary!O23</f>
        <v>0.41251465508150709</v>
      </c>
      <c r="P61" s="184">
        <f>Year_Summary!P23</f>
        <v>0.79145007950887158</v>
      </c>
      <c r="Q61" s="184">
        <f>Year_Summary!Q23</f>
        <v>0.80744214005879278</v>
      </c>
      <c r="R61" s="184">
        <f>Year_Summary!R23</f>
        <v>0.8219199985002501</v>
      </c>
    </row>
  </sheetData>
  <mergeCells count="1">
    <mergeCell ref="F57:G57"/>
  </mergeCells>
  <conditionalFormatting sqref="H2">
    <cfRule type="containsText" dxfId="35" priority="8" operator="containsText" text="TRUE">
      <formula>NOT(ISERROR(SEARCH("TRUE",H2)))</formula>
    </cfRule>
  </conditionalFormatting>
  <pageMargins left="0.62992125984251968" right="0.43307086614173229" top="0.55118110236220474" bottom="0.55118110236220474" header="0.31496062992125984" footer="0.31496062992125984"/>
  <pageSetup paperSize="9" scale="5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66FFFF"/>
    <pageSetUpPr fitToPage="1"/>
  </sheetPr>
  <dimension ref="A1:AL82"/>
  <sheetViews>
    <sheetView showGridLines="0" zoomScale="70" zoomScaleNormal="70" workbookViewId="0"/>
  </sheetViews>
  <sheetFormatPr defaultRowHeight="12.75"/>
  <cols>
    <col min="1" max="1" width="2.28515625" customWidth="1"/>
    <col min="2" max="2" width="2.7109375" customWidth="1"/>
    <col min="3" max="3" width="13.140625" customWidth="1"/>
    <col min="4" max="4" width="18" customWidth="1"/>
    <col min="5" max="5" width="19" customWidth="1"/>
    <col min="6" max="6" width="12.5703125" customWidth="1"/>
    <col min="7" max="7" width="8.85546875" customWidth="1"/>
    <col min="8" max="8" width="14.140625" customWidth="1"/>
    <col min="9" max="12" width="11.7109375" customWidth="1"/>
    <col min="13" max="17" width="11.7109375" style="265" customWidth="1"/>
    <col min="18" max="18" width="11.7109375" customWidth="1"/>
    <col min="19" max="19" width="13.5703125" customWidth="1"/>
    <col min="20" max="20" width="15.42578125" customWidth="1"/>
    <col min="21" max="21" width="11.7109375" bestFit="1" customWidth="1"/>
    <col min="22" max="22" width="11.28515625" bestFit="1" customWidth="1"/>
  </cols>
  <sheetData>
    <row r="1" spans="1:38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0"/>
      <c r="T1" s="10"/>
      <c r="U1" s="10"/>
      <c r="V1" s="10"/>
      <c r="W1" s="10"/>
      <c r="X1" s="10"/>
      <c r="Z1" s="10"/>
      <c r="AA1" s="10"/>
      <c r="AB1" s="10"/>
    </row>
    <row r="2" spans="1:38" ht="21">
      <c r="A2" s="187" t="s">
        <v>204</v>
      </c>
      <c r="B2" s="186"/>
      <c r="C2" s="186"/>
      <c r="D2" s="186"/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0"/>
      <c r="T2" s="10"/>
      <c r="U2" s="10"/>
      <c r="V2" s="10"/>
      <c r="W2" s="10"/>
      <c r="X2" s="10"/>
      <c r="Y2" s="265"/>
      <c r="Z2" s="10"/>
      <c r="AA2" s="10"/>
      <c r="AB2" s="10"/>
      <c r="AC2" s="265"/>
      <c r="AD2" s="265"/>
      <c r="AE2" s="265"/>
      <c r="AF2" s="265"/>
      <c r="AG2" s="265"/>
      <c r="AH2" s="265"/>
      <c r="AI2" s="265"/>
      <c r="AJ2" s="265"/>
      <c r="AK2" s="265"/>
      <c r="AL2" s="265"/>
    </row>
    <row r="3" spans="1:38" s="265" customFormat="1">
      <c r="A3" s="189" t="s">
        <v>141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0"/>
      <c r="T3" s="356" t="b">
        <f ca="1">AND(T14:T52)</f>
        <v>1</v>
      </c>
      <c r="U3" s="10"/>
      <c r="V3" s="10"/>
      <c r="W3" s="10"/>
      <c r="X3" s="10"/>
      <c r="Z3" s="10"/>
      <c r="AA3" s="10"/>
      <c r="AB3" s="10"/>
    </row>
    <row r="4" spans="1:38">
      <c r="A4" s="3"/>
      <c r="S4" s="10"/>
      <c r="T4" s="10"/>
      <c r="U4" s="10"/>
      <c r="V4" s="10"/>
      <c r="W4" s="10"/>
      <c r="X4" s="10"/>
      <c r="Y4" s="265"/>
      <c r="Z4" s="10"/>
      <c r="AA4" s="10"/>
      <c r="AB4" s="10"/>
      <c r="AC4" s="265"/>
      <c r="AD4" s="265"/>
      <c r="AE4" s="265"/>
      <c r="AF4" s="265"/>
      <c r="AG4" s="265"/>
      <c r="AH4" s="265"/>
      <c r="AI4" s="265"/>
      <c r="AJ4" s="265"/>
      <c r="AK4" s="265"/>
      <c r="AL4" s="265"/>
    </row>
    <row r="5" spans="1:38">
      <c r="S5" s="10"/>
      <c r="T5" s="10"/>
      <c r="U5" s="10"/>
      <c r="V5" s="10"/>
      <c r="W5" s="10"/>
      <c r="X5" s="10"/>
      <c r="Y5" s="265"/>
      <c r="Z5" s="10"/>
      <c r="AA5" s="10"/>
      <c r="AB5" s="10"/>
      <c r="AC5" s="265"/>
      <c r="AD5" s="265"/>
      <c r="AE5" s="265"/>
      <c r="AF5" s="265"/>
      <c r="AG5" s="265"/>
      <c r="AH5" s="265"/>
      <c r="AI5" s="265"/>
      <c r="AJ5" s="265"/>
      <c r="AK5" s="265"/>
      <c r="AL5" s="265"/>
    </row>
    <row r="6" spans="1:38" s="2" customFormat="1" ht="15">
      <c r="A6" s="209" t="s">
        <v>60</v>
      </c>
      <c r="B6" s="190"/>
      <c r="C6" s="190"/>
      <c r="D6" s="190"/>
      <c r="E6" s="190"/>
      <c r="F6" s="191"/>
      <c r="G6" s="191"/>
      <c r="H6" s="191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0"/>
      <c r="T6" s="10"/>
      <c r="U6" s="10"/>
      <c r="V6" s="10"/>
      <c r="W6" s="10"/>
      <c r="X6" s="10"/>
      <c r="Y6" s="265"/>
      <c r="Z6" s="10"/>
      <c r="AA6" s="10"/>
      <c r="AB6" s="10"/>
      <c r="AC6" s="265"/>
      <c r="AD6" s="265"/>
      <c r="AE6" s="265"/>
      <c r="AF6" s="265"/>
      <c r="AG6" s="265"/>
      <c r="AH6" s="265"/>
      <c r="AI6" s="265"/>
      <c r="AJ6" s="265"/>
      <c r="AK6" s="265"/>
      <c r="AL6" s="265"/>
    </row>
    <row r="7" spans="1:38">
      <c r="S7" s="10"/>
      <c r="T7" s="10"/>
      <c r="U7" s="10"/>
      <c r="V7" s="10"/>
      <c r="W7" s="10"/>
      <c r="X7" s="10"/>
      <c r="Y7" s="265"/>
      <c r="Z7" s="10"/>
      <c r="AA7" s="10"/>
      <c r="AB7" s="10"/>
      <c r="AC7" s="265"/>
      <c r="AD7" s="265"/>
      <c r="AE7" s="265"/>
      <c r="AF7" s="265"/>
      <c r="AG7" s="265"/>
      <c r="AH7" s="265"/>
      <c r="AI7" s="265"/>
      <c r="AJ7" s="265"/>
      <c r="AK7" s="265"/>
      <c r="AL7" s="265"/>
    </row>
    <row r="8" spans="1:38" ht="12.75" customHeight="1">
      <c r="A8" s="6"/>
      <c r="C8" s="167"/>
      <c r="D8" s="89"/>
      <c r="E8" s="89"/>
      <c r="F8" s="89"/>
      <c r="G8" s="89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10"/>
      <c r="T8" s="10"/>
      <c r="U8" s="10"/>
      <c r="V8" s="10"/>
      <c r="W8" s="10"/>
      <c r="X8" s="10"/>
    </row>
    <row r="9" spans="1:38" ht="12.75" customHeight="1">
      <c r="A9" s="6"/>
      <c r="C9" s="167" t="str">
        <f>Project_inputs!C85</f>
        <v>Cumulative real labour escalation from 2018</v>
      </c>
      <c r="D9" s="89"/>
      <c r="E9" s="89"/>
      <c r="F9" s="89"/>
      <c r="G9" s="89"/>
      <c r="H9" s="90"/>
      <c r="I9" s="90"/>
      <c r="J9" s="90">
        <f>Project_inputs!K85</f>
        <v>1</v>
      </c>
      <c r="K9" s="90">
        <f>Project_inputs!L85</f>
        <v>1</v>
      </c>
      <c r="L9" s="90">
        <f>Project_inputs!M85</f>
        <v>1.0059356849745671</v>
      </c>
      <c r="M9" s="90">
        <f>Project_inputs!N85</f>
        <v>1.0122928021665774</v>
      </c>
      <c r="N9" s="90">
        <f>Project_inputs!O85</f>
        <v>1.0294684994528316</v>
      </c>
      <c r="O9" s="90">
        <f>Project_inputs!P85</f>
        <v>1.0511878767562131</v>
      </c>
      <c r="P9" s="90">
        <f>Project_inputs!Q85</f>
        <v>1.0741168065556765</v>
      </c>
      <c r="Q9" s="90">
        <f>Project_inputs!R85</f>
        <v>1.0958204382222316</v>
      </c>
      <c r="R9" s="90">
        <f>Project_inputs!S85</f>
        <v>1.1154690698637286</v>
      </c>
      <c r="S9" s="10"/>
      <c r="U9" s="10"/>
      <c r="V9" s="10"/>
      <c r="W9" s="10"/>
      <c r="X9" s="10"/>
    </row>
    <row r="10" spans="1:38" ht="12.75" customHeight="1">
      <c r="A10" s="6"/>
      <c r="C10" s="167"/>
      <c r="D10" s="89"/>
      <c r="E10" s="89"/>
      <c r="F10" s="89"/>
      <c r="G10" s="89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10"/>
      <c r="T10" s="10"/>
      <c r="U10" s="10"/>
      <c r="V10" s="10"/>
      <c r="W10" s="10"/>
      <c r="X10" s="10"/>
    </row>
    <row r="11" spans="1:38" ht="12.75" customHeight="1">
      <c r="A11" s="6"/>
      <c r="B11" s="6"/>
      <c r="C11" s="6"/>
      <c r="D11" s="6"/>
      <c r="E11" s="6"/>
      <c r="F11" s="6"/>
      <c r="G11" s="6"/>
      <c r="H11" s="7"/>
      <c r="S11" s="10"/>
      <c r="T11" s="10"/>
      <c r="U11" s="10"/>
      <c r="V11" s="10"/>
      <c r="W11" s="10"/>
      <c r="X11" s="10"/>
    </row>
    <row r="12" spans="1:38" ht="12.75" customHeight="1">
      <c r="A12" s="6"/>
      <c r="B12" s="208"/>
      <c r="C12" s="6"/>
      <c r="D12" s="6"/>
      <c r="E12" s="6"/>
      <c r="F12" s="6"/>
      <c r="G12" s="6"/>
      <c r="H12" s="7"/>
      <c r="S12" s="10"/>
      <c r="T12" s="10"/>
      <c r="U12" s="10"/>
      <c r="V12" s="10"/>
      <c r="W12" s="10"/>
      <c r="X12" s="10"/>
    </row>
    <row r="13" spans="1:38" ht="12.75" customHeight="1">
      <c r="A13" s="13"/>
      <c r="B13" s="208"/>
      <c r="C13" s="217" t="s">
        <v>121</v>
      </c>
      <c r="D13" s="218"/>
      <c r="E13" s="218"/>
      <c r="F13" s="221"/>
      <c r="G13" s="222"/>
      <c r="H13" s="223"/>
      <c r="I13" s="283">
        <v>2016</v>
      </c>
      <c r="J13" s="283">
        <f>I13+1</f>
        <v>2017</v>
      </c>
      <c r="K13" s="283">
        <f>J13+1</f>
        <v>2018</v>
      </c>
      <c r="L13" s="283">
        <f>K13+1</f>
        <v>2019</v>
      </c>
      <c r="M13" s="283">
        <f t="shared" ref="M13:R13" si="0">L13+1</f>
        <v>2020</v>
      </c>
      <c r="N13" s="283">
        <f t="shared" si="0"/>
        <v>2021</v>
      </c>
      <c r="O13" s="283">
        <f t="shared" si="0"/>
        <v>2022</v>
      </c>
      <c r="P13" s="283">
        <f t="shared" si="0"/>
        <v>2023</v>
      </c>
      <c r="Q13" s="283">
        <f t="shared" si="0"/>
        <v>2024</v>
      </c>
      <c r="R13" s="283">
        <f t="shared" si="0"/>
        <v>2025</v>
      </c>
      <c r="S13" s="10"/>
      <c r="T13" s="10"/>
      <c r="U13" s="10"/>
      <c r="V13" s="10"/>
      <c r="W13" s="10"/>
      <c r="X13" s="10"/>
    </row>
    <row r="14" spans="1:38">
      <c r="A14" s="13"/>
      <c r="B14" s="13"/>
      <c r="C14" s="13" t="s">
        <v>89</v>
      </c>
      <c r="E14" t="s">
        <v>109</v>
      </c>
      <c r="G14" s="33"/>
      <c r="H14" s="33"/>
      <c r="I14" s="47"/>
      <c r="J14" s="211"/>
      <c r="K14" s="270"/>
      <c r="L14" s="270">
        <f>COUNTIF(Project_inputs!$M$90:$M$96, "&lt;"&amp;L$13)/COUNTA(Project_inputs!$C$90:$C$96)*Project_inputs!$I52/1000000</f>
        <v>0</v>
      </c>
      <c r="M14" s="270">
        <f>COUNTIF(Project_inputs!$M$90:$M$96, "&lt;"&amp;M$13)/COUNTA(Project_inputs!$C$90:$C$96)*Project_inputs!$I52/1000000</f>
        <v>0</v>
      </c>
      <c r="N14" s="270">
        <f>COUNTIF(Project_inputs!$M$90:$M$96, "&lt;"&amp;N$13)/COUNTA(Project_inputs!$C$90:$C$96)*Project_inputs!$I52/1000000</f>
        <v>1.2421857142857141E-2</v>
      </c>
      <c r="O14" s="270">
        <f>COUNTIF(Project_inputs!$M$90:$M$96, "&lt;"&amp;O$13)/COUNTA(Project_inputs!$C$90:$C$96)*Project_inputs!$I52/1000000</f>
        <v>4.9687428571428563E-2</v>
      </c>
      <c r="P14" s="270">
        <f>COUNTIF(Project_inputs!$M$90:$M$96, "&lt;"&amp;P$13)/COUNTA(Project_inputs!$C$90:$C$96)*Project_inputs!$I52/1000000</f>
        <v>8.6953000000000003E-2</v>
      </c>
      <c r="Q14" s="270">
        <f>COUNTIF(Project_inputs!$M$90:$M$96, "&lt;"&amp;Q$13)/COUNTA(Project_inputs!$C$90:$C$96)*Project_inputs!$I52/1000000</f>
        <v>8.6953000000000003E-2</v>
      </c>
      <c r="R14" s="270">
        <f>COUNTIF(Project_inputs!$M$90:$M$96, "&lt;"&amp;R$13)/COUNTA(Project_inputs!$C$90:$C$96)*Project_inputs!$I52/1000000</f>
        <v>8.6953000000000003E-2</v>
      </c>
      <c r="S14" s="10"/>
      <c r="T14" s="356"/>
      <c r="U14" s="10"/>
      <c r="V14" s="10"/>
      <c r="W14" s="10"/>
      <c r="X14" s="10"/>
    </row>
    <row r="15" spans="1:38">
      <c r="A15" s="13"/>
      <c r="B15" s="13"/>
      <c r="C15" s="13" t="s">
        <v>87</v>
      </c>
      <c r="E15" t="s">
        <v>109</v>
      </c>
      <c r="G15" s="33"/>
      <c r="H15" s="33"/>
      <c r="I15" s="47"/>
      <c r="J15" s="211"/>
      <c r="K15" s="270"/>
      <c r="L15" s="270">
        <f>(SUMIF(Project_inputs!$M$90:$M$96, "&lt;"&amp;L$13, Project_inputs!$I$59:$I$65)*Project_inputs!$I54+COUNTIF(Project_inputs!$M$90:$M$96, "&lt;"&amp;L$13)/COUNTA(Project_inputs!$C$90:$C$96)*Project_inputs!$I53)/1000000</f>
        <v>0</v>
      </c>
      <c r="M15" s="270">
        <f>(SUMIF(Project_inputs!$M$90:$M$96, "&lt;"&amp;M$13, Project_inputs!$I$59:$I$65)*Project_inputs!$I54+COUNTIF(Project_inputs!$M$90:$M$96, "&lt;"&amp;M$13)/COUNTA(Project_inputs!$C$90:$C$96)*Project_inputs!$I53)/1000000</f>
        <v>0</v>
      </c>
      <c r="N15" s="270">
        <f>(SUMIF(Project_inputs!$M$90:$M$96, "&lt;"&amp;N$13, Project_inputs!$I$59:$I$65)*Project_inputs!$I54+COUNTIF(Project_inputs!$M$90:$M$96, "&lt;"&amp;N$13)/COUNTA(Project_inputs!$C$90:$C$96)*Project_inputs!$I53)/1000000</f>
        <v>3.5400428571428562E-2</v>
      </c>
      <c r="O15" s="270">
        <f>(SUMIF(Project_inputs!$M$90:$M$96, "&lt;"&amp;O$13, Project_inputs!$I$59:$I$65)*Project_inputs!$I54+COUNTIF(Project_inputs!$M$90:$M$96, "&lt;"&amp;O$13)/COUNTA(Project_inputs!$C$90:$C$96)*Project_inputs!$I53)/1000000</f>
        <v>0.15609171428571425</v>
      </c>
      <c r="P15" s="270">
        <f>(SUMIF(Project_inputs!$M$90:$M$96, "&lt;"&amp;P$13, Project_inputs!$I$59:$I$65)*Project_inputs!$I54+COUNTIF(Project_inputs!$M$90:$M$96, "&lt;"&amp;P$13)/COUNTA(Project_inputs!$C$90:$C$96)*Project_inputs!$I53)/1000000</f>
        <v>0.28547699999999998</v>
      </c>
      <c r="Q15" s="270">
        <f>(SUMIF(Project_inputs!$M$90:$M$96, "&lt;"&amp;Q$13, Project_inputs!$I$59:$I$65)*Project_inputs!$I54+COUNTIF(Project_inputs!$M$90:$M$96, "&lt;"&amp;Q$13)/COUNTA(Project_inputs!$C$90:$C$96)*Project_inputs!$I53)/1000000</f>
        <v>0.28547699999999998</v>
      </c>
      <c r="R15" s="270">
        <f>(SUMIF(Project_inputs!$M$90:$M$96, "&lt;"&amp;R$13, Project_inputs!$I$59:$I$65)*Project_inputs!$I54+COUNTIF(Project_inputs!$M$90:$M$96, "&lt;"&amp;R$13)/COUNTA(Project_inputs!$C$90:$C$96)*Project_inputs!$I53)/1000000</f>
        <v>0.28547699999999998</v>
      </c>
      <c r="S15" s="10"/>
      <c r="T15" s="356"/>
      <c r="U15" s="10"/>
      <c r="V15" s="10"/>
      <c r="W15" s="10"/>
      <c r="X15" s="10"/>
    </row>
    <row r="16" spans="1:38">
      <c r="A16" s="13"/>
      <c r="B16" s="13"/>
      <c r="C16" s="13" t="s">
        <v>88</v>
      </c>
      <c r="E16" t="s">
        <v>109</v>
      </c>
      <c r="G16" s="33"/>
      <c r="H16" s="33"/>
      <c r="I16" s="47"/>
      <c r="J16" s="211"/>
      <c r="K16" s="270"/>
      <c r="L16" s="270">
        <f>SUMIF(Project_inputs!$M$90:$M$96, "&lt;"&amp;L$13, Project_inputs!$I$59:$I$65)*Project_inputs!$I55/1000000</f>
        <v>0</v>
      </c>
      <c r="M16" s="270">
        <f>SUMIF(Project_inputs!$M$90:$M$96, "&lt;"&amp;M$13, Project_inputs!$I$59:$I$65)*Project_inputs!$I55/1000000</f>
        <v>0</v>
      </c>
      <c r="N16" s="270">
        <f>SUMIF(Project_inputs!$M$90:$M$96, "&lt;"&amp;N$13, Project_inputs!$I$59:$I$65)*Project_inputs!$I55/1000000</f>
        <v>3.5552E-2</v>
      </c>
      <c r="O16" s="270">
        <f>SUMIF(Project_inputs!$M$90:$M$96, "&lt;"&amp;O$13, Project_inputs!$I$59:$I$65)*Project_inputs!$I55/1000000</f>
        <v>0.18664800000000001</v>
      </c>
      <c r="P16" s="270">
        <f>SUMIF(Project_inputs!$M$90:$M$96, "&lt;"&amp;P$13, Project_inputs!$I$59:$I$65)*Project_inputs!$I55/1000000</f>
        <v>0.36440800000000001</v>
      </c>
      <c r="Q16" s="270">
        <f>SUMIF(Project_inputs!$M$90:$M$96, "&lt;"&amp;Q$13, Project_inputs!$I$59:$I$65)*Project_inputs!$I55/1000000</f>
        <v>0.36440800000000001</v>
      </c>
      <c r="R16" s="270">
        <f>SUMIF(Project_inputs!$M$90:$M$96, "&lt;"&amp;R$13, Project_inputs!$I$59:$I$65)*Project_inputs!$I55/1000000</f>
        <v>0.36440800000000001</v>
      </c>
      <c r="S16" s="10"/>
      <c r="T16" s="356"/>
      <c r="U16" s="10"/>
      <c r="V16" s="10"/>
      <c r="W16" s="10"/>
      <c r="X16" s="10"/>
    </row>
    <row r="17" spans="1:24">
      <c r="A17" s="13"/>
      <c r="B17" s="13"/>
      <c r="C17" s="230" t="s">
        <v>0</v>
      </c>
      <c r="D17" s="231"/>
      <c r="E17" s="233" t="s">
        <v>109</v>
      </c>
      <c r="F17" s="232"/>
      <c r="G17" s="232"/>
      <c r="H17" s="232"/>
      <c r="I17" s="233"/>
      <c r="J17" s="234"/>
      <c r="K17" s="271"/>
      <c r="L17" s="271">
        <f t="shared" ref="L17:R17" si="1">SUM(L14:L16)</f>
        <v>0</v>
      </c>
      <c r="M17" s="271">
        <f t="shared" si="1"/>
        <v>0</v>
      </c>
      <c r="N17" s="271">
        <f t="shared" si="1"/>
        <v>8.3374285714285706E-2</v>
      </c>
      <c r="O17" s="271">
        <f t="shared" si="1"/>
        <v>0.39242714285714286</v>
      </c>
      <c r="P17" s="271">
        <f t="shared" si="1"/>
        <v>0.73683799999999999</v>
      </c>
      <c r="Q17" s="271">
        <f t="shared" si="1"/>
        <v>0.73683799999999999</v>
      </c>
      <c r="R17" s="271">
        <f t="shared" si="1"/>
        <v>0.73683799999999999</v>
      </c>
      <c r="S17" s="10"/>
      <c r="T17" s="356"/>
      <c r="U17" s="10"/>
      <c r="V17" s="10"/>
      <c r="W17" s="10"/>
      <c r="X17" s="10"/>
    </row>
    <row r="18" spans="1:24">
      <c r="A18" s="13"/>
      <c r="B18" s="13"/>
      <c r="C18" s="95"/>
      <c r="D18" s="43"/>
      <c r="E18" s="36"/>
      <c r="F18" s="96"/>
      <c r="G18" s="96"/>
      <c r="H18" s="96"/>
      <c r="I18" s="36"/>
      <c r="J18" s="224"/>
      <c r="K18" s="224"/>
      <c r="L18" s="224"/>
      <c r="M18" s="224"/>
      <c r="N18" s="224"/>
      <c r="O18" s="224"/>
      <c r="P18" s="224"/>
      <c r="Q18" s="224"/>
      <c r="R18" s="224"/>
      <c r="S18" s="10"/>
      <c r="T18" s="10"/>
      <c r="U18" s="10"/>
      <c r="V18" s="10"/>
      <c r="W18" s="10"/>
      <c r="X18" s="10"/>
    </row>
    <row r="19" spans="1:24" ht="15">
      <c r="A19" s="13"/>
      <c r="B19" s="13"/>
      <c r="C19" s="217" t="s">
        <v>138</v>
      </c>
      <c r="D19" s="218"/>
      <c r="E19" s="218"/>
      <c r="F19" s="218"/>
      <c r="G19" s="218"/>
      <c r="H19" s="218"/>
      <c r="I19" s="283">
        <f>I$13</f>
        <v>2016</v>
      </c>
      <c r="J19" s="283">
        <f t="shared" ref="J19:R19" si="2">J$13</f>
        <v>2017</v>
      </c>
      <c r="K19" s="283">
        <f t="shared" si="2"/>
        <v>2018</v>
      </c>
      <c r="L19" s="283">
        <f t="shared" si="2"/>
        <v>2019</v>
      </c>
      <c r="M19" s="283">
        <f t="shared" si="2"/>
        <v>2020</v>
      </c>
      <c r="N19" s="283">
        <f t="shared" si="2"/>
        <v>2021</v>
      </c>
      <c r="O19" s="283">
        <f t="shared" si="2"/>
        <v>2022</v>
      </c>
      <c r="P19" s="283">
        <f t="shared" si="2"/>
        <v>2023</v>
      </c>
      <c r="Q19" s="283">
        <f t="shared" si="2"/>
        <v>2024</v>
      </c>
      <c r="R19" s="283">
        <f t="shared" si="2"/>
        <v>2025</v>
      </c>
      <c r="S19" s="10"/>
      <c r="T19" s="10"/>
      <c r="U19" s="10"/>
      <c r="V19" s="10"/>
      <c r="W19" s="10"/>
      <c r="X19" s="10"/>
    </row>
    <row r="20" spans="1:24">
      <c r="A20" s="13"/>
      <c r="B20" s="13"/>
      <c r="C20" s="13" t="s">
        <v>89</v>
      </c>
      <c r="E20" s="265" t="s">
        <v>109</v>
      </c>
      <c r="F20" s="13"/>
      <c r="G20" s="13"/>
      <c r="H20" s="13"/>
      <c r="I20" s="13"/>
      <c r="J20" s="211"/>
      <c r="K20" s="270"/>
      <c r="L20" s="270">
        <f t="shared" ref="L20:R20" si="3">L14*L$9</f>
        <v>0</v>
      </c>
      <c r="M20" s="270">
        <f t="shared" si="3"/>
        <v>0</v>
      </c>
      <c r="N20" s="270">
        <f t="shared" si="3"/>
        <v>1.2787910633274578E-2</v>
      </c>
      <c r="O20" s="270">
        <f t="shared" si="3"/>
        <v>5.2230822541475985E-2</v>
      </c>
      <c r="P20" s="270">
        <f t="shared" si="3"/>
        <v>9.3397678680435747E-2</v>
      </c>
      <c r="Q20" s="270">
        <f t="shared" si="3"/>
        <v>9.5284874564737707E-2</v>
      </c>
      <c r="R20" s="270">
        <f t="shared" si="3"/>
        <v>9.6993382031860795E-2</v>
      </c>
      <c r="S20" s="10"/>
      <c r="T20" s="356" t="b">
        <f>SUM(L20:R20)=Tables!O12</f>
        <v>1</v>
      </c>
      <c r="U20" s="10"/>
      <c r="V20" s="10"/>
      <c r="W20" s="10"/>
      <c r="X20" s="10"/>
    </row>
    <row r="21" spans="1:24">
      <c r="A21" s="13"/>
      <c r="B21" s="13"/>
      <c r="C21" s="13" t="s">
        <v>87</v>
      </c>
      <c r="E21" s="265" t="s">
        <v>109</v>
      </c>
      <c r="F21" s="13"/>
      <c r="G21" s="13"/>
      <c r="H21" s="13"/>
      <c r="I21" s="13"/>
      <c r="J21" s="211"/>
      <c r="K21" s="270"/>
      <c r="L21" s="270">
        <f t="shared" ref="L21:R21" si="4">L15*L$9</f>
        <v>0</v>
      </c>
      <c r="M21" s="270">
        <f t="shared" si="4"/>
        <v>0</v>
      </c>
      <c r="N21" s="270">
        <f t="shared" si="4"/>
        <v>3.6443626081415707E-2</v>
      </c>
      <c r="O21" s="270">
        <f t="shared" si="4"/>
        <v>0.16408171771923741</v>
      </c>
      <c r="P21" s="270">
        <f t="shared" si="4"/>
        <v>0.30663564358509487</v>
      </c>
      <c r="Q21" s="270">
        <f t="shared" si="4"/>
        <v>0.31283153124236801</v>
      </c>
      <c r="R21" s="270">
        <f t="shared" si="4"/>
        <v>0.31844076365748764</v>
      </c>
      <c r="S21" s="10"/>
      <c r="T21" s="356" t="b">
        <f>SUM(L21:R21)=Tables!O10</f>
        <v>1</v>
      </c>
      <c r="U21" s="10"/>
      <c r="V21" s="10"/>
      <c r="W21" s="10"/>
      <c r="X21" s="10"/>
    </row>
    <row r="22" spans="1:24">
      <c r="A22" s="13"/>
      <c r="B22" s="13"/>
      <c r="C22" s="13" t="s">
        <v>88</v>
      </c>
      <c r="E22" s="265" t="s">
        <v>109</v>
      </c>
      <c r="F22" s="13"/>
      <c r="G22" s="13"/>
      <c r="H22" s="13"/>
      <c r="I22" s="13"/>
      <c r="J22" s="211"/>
      <c r="K22" s="270"/>
      <c r="L22" s="270">
        <f t="shared" ref="L22:R22" si="5">L16*L$9</f>
        <v>0</v>
      </c>
      <c r="M22" s="270">
        <f t="shared" si="5"/>
        <v>0</v>
      </c>
      <c r="N22" s="270">
        <f t="shared" si="5"/>
        <v>3.6599664092547071E-2</v>
      </c>
      <c r="O22" s="270">
        <f t="shared" si="5"/>
        <v>0.19620211482079367</v>
      </c>
      <c r="P22" s="270">
        <f t="shared" si="5"/>
        <v>0.39141675724334096</v>
      </c>
      <c r="Q22" s="270">
        <f t="shared" si="5"/>
        <v>0.39932573425168699</v>
      </c>
      <c r="R22" s="270">
        <f t="shared" si="5"/>
        <v>0.4064858528109016</v>
      </c>
      <c r="S22" s="10"/>
      <c r="T22" s="356" t="b">
        <f>SUM(L22:R22)=Tables!O11</f>
        <v>1</v>
      </c>
      <c r="U22" s="10"/>
      <c r="V22" s="10"/>
      <c r="W22" s="10"/>
      <c r="X22" s="10"/>
    </row>
    <row r="23" spans="1:24">
      <c r="A23" s="13"/>
      <c r="B23" s="13"/>
      <c r="C23" s="230" t="s">
        <v>0</v>
      </c>
      <c r="D23" s="231"/>
      <c r="E23" s="233" t="s">
        <v>109</v>
      </c>
      <c r="F23" s="232"/>
      <c r="G23" s="232"/>
      <c r="H23" s="232"/>
      <c r="I23" s="233"/>
      <c r="J23" s="234"/>
      <c r="K23" s="271"/>
      <c r="L23" s="271">
        <f t="shared" ref="L23:R23" si="6">SUM(L20:L22)</f>
        <v>0</v>
      </c>
      <c r="M23" s="271">
        <f t="shared" si="6"/>
        <v>0</v>
      </c>
      <c r="N23" s="271">
        <f t="shared" si="6"/>
        <v>8.5831200807237357E-2</v>
      </c>
      <c r="O23" s="271">
        <f t="shared" si="6"/>
        <v>0.41251465508150709</v>
      </c>
      <c r="P23" s="271">
        <f t="shared" si="6"/>
        <v>0.79145007950887158</v>
      </c>
      <c r="Q23" s="271">
        <f t="shared" si="6"/>
        <v>0.80744214005879278</v>
      </c>
      <c r="R23" s="271">
        <f t="shared" si="6"/>
        <v>0.8219199985002501</v>
      </c>
      <c r="S23" s="10"/>
      <c r="T23" s="10"/>
      <c r="U23" s="10"/>
      <c r="V23" s="10"/>
      <c r="W23" s="10"/>
      <c r="X23" s="10"/>
    </row>
    <row r="24" spans="1:24" s="2" customFormat="1">
      <c r="A24"/>
      <c r="B24"/>
      <c r="C24" s="141"/>
      <c r="D24"/>
      <c r="E24"/>
      <c r="F24"/>
      <c r="G24"/>
      <c r="H24"/>
      <c r="I24"/>
      <c r="J24" s="141"/>
      <c r="K24" s="141"/>
      <c r="L24" s="141"/>
      <c r="M24" s="141"/>
      <c r="N24" s="141"/>
      <c r="O24" s="141"/>
      <c r="P24" s="141"/>
      <c r="Q24" s="141"/>
      <c r="R24" s="141"/>
      <c r="S24" s="10"/>
      <c r="T24" s="10"/>
      <c r="U24" s="10"/>
      <c r="V24" s="10"/>
      <c r="W24" s="10"/>
      <c r="X24" s="10"/>
    </row>
    <row r="25" spans="1:24" s="2" customFormat="1">
      <c r="A25"/>
      <c r="B25" s="95"/>
      <c r="C25" s="43"/>
      <c r="D25" s="95"/>
      <c r="E25" s="96"/>
      <c r="F25" s="96"/>
      <c r="G25" s="96"/>
      <c r="H25" s="36"/>
      <c r="I25" s="36"/>
      <c r="J25" s="164"/>
      <c r="K25" s="164"/>
      <c r="L25" s="164"/>
      <c r="M25" s="164"/>
      <c r="N25" s="164"/>
      <c r="O25" s="164"/>
      <c r="P25" s="164"/>
      <c r="Q25" s="164"/>
      <c r="R25" s="164"/>
      <c r="S25" s="10"/>
      <c r="T25" s="10"/>
      <c r="U25" s="10"/>
      <c r="V25" s="10"/>
      <c r="W25" s="10"/>
      <c r="X25" s="10"/>
    </row>
    <row r="26" spans="1:24">
      <c r="S26" s="10"/>
      <c r="T26" s="10"/>
      <c r="U26" s="10"/>
      <c r="V26" s="10"/>
      <c r="W26" s="10"/>
      <c r="X26" s="10"/>
    </row>
    <row r="27" spans="1:24" s="2" customFormat="1" ht="15">
      <c r="A27" s="209" t="s">
        <v>61</v>
      </c>
      <c r="B27" s="190"/>
      <c r="C27" s="190"/>
      <c r="D27" s="190"/>
      <c r="E27" s="190"/>
      <c r="F27" s="191"/>
      <c r="G27" s="191"/>
      <c r="H27" s="191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0"/>
      <c r="T27" s="10"/>
      <c r="U27" s="10"/>
      <c r="V27" s="10"/>
      <c r="W27" s="10"/>
      <c r="X27" s="10"/>
    </row>
    <row r="28" spans="1:24">
      <c r="A28" s="3"/>
      <c r="C28" s="141"/>
      <c r="J28" s="141"/>
      <c r="K28" s="141"/>
      <c r="L28" s="141"/>
      <c r="M28" s="141"/>
      <c r="N28" s="141"/>
      <c r="O28" s="141"/>
      <c r="P28" s="141"/>
      <c r="Q28" s="141"/>
      <c r="R28" s="141"/>
      <c r="S28" s="10"/>
      <c r="T28" s="10"/>
      <c r="U28" s="10"/>
      <c r="V28" s="10"/>
      <c r="W28" s="10"/>
      <c r="X28" s="10"/>
    </row>
    <row r="29" spans="1:24">
      <c r="A29" s="3"/>
      <c r="C29" s="141"/>
      <c r="J29" s="141"/>
      <c r="K29" s="141"/>
      <c r="L29" s="141"/>
      <c r="M29" s="141"/>
      <c r="N29" s="141"/>
      <c r="O29" s="141"/>
      <c r="P29" s="141"/>
      <c r="Q29" s="141"/>
      <c r="R29" s="141"/>
      <c r="S29" s="10"/>
      <c r="T29" s="10"/>
      <c r="U29" s="10"/>
      <c r="V29" s="10"/>
      <c r="W29" s="10"/>
      <c r="X29" s="10"/>
    </row>
    <row r="30" spans="1:24" ht="15">
      <c r="A30" s="3"/>
      <c r="C30" s="217" t="s">
        <v>110</v>
      </c>
      <c r="D30" s="218"/>
      <c r="E30" s="218"/>
      <c r="F30" s="221" t="s">
        <v>124</v>
      </c>
      <c r="G30" s="222"/>
      <c r="H30" s="223"/>
      <c r="I30" s="283">
        <f>I$13</f>
        <v>2016</v>
      </c>
      <c r="J30" s="283">
        <f t="shared" ref="J30:R30" si="7">J$13</f>
        <v>2017</v>
      </c>
      <c r="K30" s="283">
        <f t="shared" si="7"/>
        <v>2018</v>
      </c>
      <c r="L30" s="283">
        <f t="shared" si="7"/>
        <v>2019</v>
      </c>
      <c r="M30" s="283">
        <f t="shared" si="7"/>
        <v>2020</v>
      </c>
      <c r="N30" s="283">
        <f t="shared" si="7"/>
        <v>2021</v>
      </c>
      <c r="O30" s="283">
        <f t="shared" si="7"/>
        <v>2022</v>
      </c>
      <c r="P30" s="283">
        <f t="shared" si="7"/>
        <v>2023</v>
      </c>
      <c r="Q30" s="283">
        <f t="shared" si="7"/>
        <v>2024</v>
      </c>
      <c r="R30" s="283">
        <f t="shared" si="7"/>
        <v>2025</v>
      </c>
      <c r="S30" s="10"/>
      <c r="T30" s="10"/>
      <c r="U30" s="10"/>
      <c r="V30" s="10"/>
      <c r="W30" s="10"/>
      <c r="X30" s="10"/>
    </row>
    <row r="31" spans="1:24">
      <c r="A31" s="3"/>
      <c r="C31" t="s">
        <v>57</v>
      </c>
      <c r="E31" s="265" t="s">
        <v>109</v>
      </c>
      <c r="F31" s="138" t="s">
        <v>55</v>
      </c>
      <c r="I31" s="210"/>
      <c r="J31" s="270"/>
      <c r="K31" s="270"/>
      <c r="L31" s="270">
        <f ca="1">SUMIF(Asset_groups!$G$7:$G$65, $F31,Total_CY!H$15:H$73)/1000000</f>
        <v>16.693544910310003</v>
      </c>
      <c r="M31" s="270">
        <f ca="1">SUMIF(Asset_groups!$G$7:$G$65, $F31,Total_CY!I$15:I$73)/1000000</f>
        <v>41.437021636444371</v>
      </c>
      <c r="N31" s="270">
        <f ca="1">SUMIF(Asset_groups!$G$7:$G$65, $F31,Total_CY!J$15:J$73)/1000000</f>
        <v>42.74914755189112</v>
      </c>
      <c r="O31" s="270">
        <f ca="1">SUMIF(Asset_groups!$G$7:$G$65, $F31,Total_CY!K$15:K$73)/1000000</f>
        <v>17.606974313385933</v>
      </c>
      <c r="P31" s="270">
        <f>SUMIF(Asset_groups!$G$7:$G$65, $F31,Total_CY!L$15:L$73)/1000000</f>
        <v>0</v>
      </c>
      <c r="Q31" s="270">
        <f>SUMIF(Asset_groups!$G$7:$G$65, $F31,Total_CY!M$15:M$73)/1000000</f>
        <v>0</v>
      </c>
      <c r="R31" s="270">
        <f>SUMIF(Asset_groups!$G$7:$G$65, $F31,Total_CY!N$15:N$73)/1000000</f>
        <v>0</v>
      </c>
      <c r="S31" s="10"/>
      <c r="T31" s="10"/>
      <c r="U31" s="10"/>
      <c r="V31" s="10"/>
      <c r="W31" s="10"/>
      <c r="X31" s="10"/>
    </row>
    <row r="32" spans="1:24">
      <c r="A32" s="3"/>
      <c r="C32" t="s">
        <v>66</v>
      </c>
      <c r="E32" s="265" t="s">
        <v>109</v>
      </c>
      <c r="F32" s="138" t="s">
        <v>56</v>
      </c>
      <c r="I32" s="47"/>
      <c r="J32" s="270"/>
      <c r="K32" s="270"/>
      <c r="L32" s="270">
        <f ca="1">SUMIF(Asset_groups!$G$7:$G$65, $F32,Total_CY!H$15:H$73)/1000000</f>
        <v>3.7035070886876231</v>
      </c>
      <c r="M32" s="270">
        <f ca="1">SUMIF(Asset_groups!$G$7:$G$65, $F32,Total_CY!I$15:I$73)/1000000</f>
        <v>15.035116433708508</v>
      </c>
      <c r="N32" s="270">
        <f ca="1">SUMIF(Asset_groups!$G$7:$G$65, $F32,Total_CY!J$15:J$73)/1000000</f>
        <v>18.770673649407247</v>
      </c>
      <c r="O32" s="270">
        <f ca="1">SUMIF(Asset_groups!$G$7:$G$65, $F32,Total_CY!K$15:K$73)/1000000</f>
        <v>8.455794535629785</v>
      </c>
      <c r="P32" s="270">
        <f ca="1">SUMIF(Asset_groups!$G$7:$G$65, $F32,Total_CY!L$15:L$73)/1000000</f>
        <v>0</v>
      </c>
      <c r="Q32" s="270">
        <f ca="1">SUMIF(Asset_groups!$G$7:$G$65, $F32,Total_CY!M$15:M$73)/1000000</f>
        <v>0</v>
      </c>
      <c r="R32" s="270">
        <f ca="1">SUMIF(Asset_groups!$G$7:$G$65, $F32,Total_CY!N$15:N$73)/1000000</f>
        <v>0</v>
      </c>
      <c r="S32" s="10"/>
      <c r="T32" s="10"/>
      <c r="U32" s="10"/>
      <c r="V32" s="10"/>
      <c r="W32" s="10"/>
      <c r="X32" s="10"/>
    </row>
    <row r="33" spans="1:24">
      <c r="A33" s="3"/>
      <c r="C33" s="230" t="s">
        <v>111</v>
      </c>
      <c r="D33" s="233"/>
      <c r="E33" s="233" t="s">
        <v>109</v>
      </c>
      <c r="F33" s="233"/>
      <c r="G33" s="233"/>
      <c r="H33" s="233"/>
      <c r="I33" s="233"/>
      <c r="J33" s="234"/>
      <c r="K33" s="271"/>
      <c r="L33" s="271">
        <f t="shared" ref="L33:R33" ca="1" si="8">SUM(L31:L32)</f>
        <v>20.397051998997625</v>
      </c>
      <c r="M33" s="271">
        <f t="shared" ca="1" si="8"/>
        <v>56.47213807015288</v>
      </c>
      <c r="N33" s="271">
        <f t="shared" ca="1" si="8"/>
        <v>61.51982120129837</v>
      </c>
      <c r="O33" s="271">
        <f t="shared" ca="1" si="8"/>
        <v>26.062768849015718</v>
      </c>
      <c r="P33" s="271">
        <f t="shared" ca="1" si="8"/>
        <v>0</v>
      </c>
      <c r="Q33" s="271">
        <f t="shared" ca="1" si="8"/>
        <v>0</v>
      </c>
      <c r="R33" s="271">
        <f t="shared" ca="1" si="8"/>
        <v>0</v>
      </c>
      <c r="S33" s="10"/>
      <c r="T33" s="356" t="b">
        <f ca="1">SUM(L33:R33)=Tot_cost!$AU$75/1000000</f>
        <v>1</v>
      </c>
      <c r="U33" s="10"/>
      <c r="V33" s="10"/>
      <c r="W33" s="10"/>
      <c r="X33" s="10"/>
    </row>
    <row r="34" spans="1:24">
      <c r="A34" s="3"/>
      <c r="C34" s="145" t="s">
        <v>47</v>
      </c>
      <c r="D34" s="146"/>
      <c r="E34" s="146"/>
      <c r="F34" s="146"/>
      <c r="G34" s="146"/>
      <c r="H34" s="146"/>
      <c r="I34" s="146"/>
      <c r="J34" s="313">
        <f ca="1">ROUND(SUM(Total_CY!P$15:P$71)/1000000-J33,0)</f>
        <v>161</v>
      </c>
      <c r="K34" s="313">
        <f>ROUND(SUM(Tot_cost!AE$15:AE$71)/1000000-K33,0)</f>
        <v>0</v>
      </c>
      <c r="L34" s="313">
        <f ca="1">ROUND(SUM(Total_CY!H$15:H$73)/1000000-L33,0)</f>
        <v>0</v>
      </c>
      <c r="M34" s="313">
        <f ca="1">ROUND(SUM(Total_CY!I$15:I$73)/1000000-M33,0)</f>
        <v>0</v>
      </c>
      <c r="N34" s="313">
        <f ca="1">ROUND(SUM(Total_CY!J$15:J$73)/1000000-N33,0)</f>
        <v>0</v>
      </c>
      <c r="O34" s="313">
        <f ca="1">ROUND(SUM(Total_CY!K$15:K$73)/1000000-O33,0)</f>
        <v>0</v>
      </c>
      <c r="P34" s="313">
        <f ca="1">ROUND(SUM(Total_CY!L$15:L$73)/1000000-P33,0)</f>
        <v>0</v>
      </c>
      <c r="Q34" s="313">
        <f ca="1">ROUND(SUM(Total_CY!M$15:M$73)/1000000-Q33,0)</f>
        <v>0</v>
      </c>
      <c r="R34" s="313">
        <f ca="1">ROUND(SUM(Total_CY!N$15:N$73)/1000000-R33,0)</f>
        <v>0</v>
      </c>
      <c r="S34" s="164"/>
      <c r="T34" s="164"/>
      <c r="U34" s="164"/>
      <c r="V34" s="164"/>
      <c r="W34" s="164"/>
      <c r="X34" s="164"/>
    </row>
    <row r="35" spans="1:24">
      <c r="A35" s="3"/>
      <c r="C35" s="141"/>
      <c r="J35" s="141"/>
      <c r="K35" s="141"/>
      <c r="L35" s="314"/>
      <c r="M35" s="314"/>
      <c r="N35" s="141"/>
      <c r="O35" s="141"/>
      <c r="P35" s="141"/>
      <c r="Q35" s="141"/>
      <c r="R35" s="141"/>
      <c r="S35" s="164"/>
      <c r="T35" s="164"/>
      <c r="U35" s="164"/>
      <c r="V35" s="164"/>
      <c r="W35" s="164"/>
      <c r="X35" s="164"/>
    </row>
    <row r="36" spans="1:24" ht="12.75" customHeight="1">
      <c r="A36" s="6"/>
      <c r="B36" s="6"/>
      <c r="C36" s="6"/>
      <c r="D36" s="6"/>
      <c r="E36" s="6"/>
      <c r="F36" s="6"/>
      <c r="G36" s="6"/>
      <c r="H36" s="7"/>
      <c r="S36" s="164"/>
      <c r="T36" s="164"/>
      <c r="U36" s="164"/>
      <c r="V36" s="164"/>
      <c r="W36" s="164"/>
      <c r="X36" s="164"/>
    </row>
    <row r="37" spans="1:24" ht="12.75" customHeight="1">
      <c r="A37" s="13"/>
      <c r="C37" s="217" t="s">
        <v>123</v>
      </c>
      <c r="D37" s="218"/>
      <c r="E37" s="218"/>
      <c r="F37" s="221"/>
      <c r="G37" s="222"/>
      <c r="H37" s="223"/>
      <c r="I37" s="283">
        <f>I$13</f>
        <v>2016</v>
      </c>
      <c r="J37" s="283">
        <f t="shared" ref="J37:R37" si="9">J$13</f>
        <v>2017</v>
      </c>
      <c r="K37" s="283">
        <f t="shared" si="9"/>
        <v>2018</v>
      </c>
      <c r="L37" s="283">
        <f t="shared" si="9"/>
        <v>2019</v>
      </c>
      <c r="M37" s="283">
        <f t="shared" si="9"/>
        <v>2020</v>
      </c>
      <c r="N37" s="283">
        <f t="shared" si="9"/>
        <v>2021</v>
      </c>
      <c r="O37" s="283">
        <f t="shared" si="9"/>
        <v>2022</v>
      </c>
      <c r="P37" s="283">
        <f t="shared" si="9"/>
        <v>2023</v>
      </c>
      <c r="Q37" s="283">
        <f t="shared" si="9"/>
        <v>2024</v>
      </c>
      <c r="R37" s="283">
        <f t="shared" si="9"/>
        <v>2025</v>
      </c>
      <c r="S37" s="164"/>
      <c r="T37" s="164"/>
      <c r="U37" s="164"/>
      <c r="V37" s="164"/>
      <c r="W37" s="164"/>
      <c r="X37" s="164"/>
    </row>
    <row r="38" spans="1:24">
      <c r="A38" s="13"/>
      <c r="B38" s="13"/>
      <c r="C38" s="13" t="s">
        <v>42</v>
      </c>
      <c r="E38" s="32" t="s">
        <v>113</v>
      </c>
      <c r="G38" s="33"/>
      <c r="H38" s="33"/>
      <c r="I38" s="47"/>
      <c r="J38" s="235"/>
      <c r="K38" s="235"/>
      <c r="L38" s="235">
        <f ca="1">IF(L$33=0,0, SUMIF(Asset_groups!$H$7:$H$65,$C38, Total_CY!H$15:H$72)/L$31)/1000000</f>
        <v>0.6781965308155582</v>
      </c>
      <c r="M38" s="235">
        <f ca="1">IF(M$33=0,0, SUMIF(Asset_groups!$H$7:$H$65,$C38, Total_CY!I$15:I$72)/M$31)/1000000</f>
        <v>0.60114851076759213</v>
      </c>
      <c r="N38" s="235">
        <f ca="1">IF(N$33=0,0, SUMIF(Asset_groups!$H$7:$H$65,$C38, Total_CY!J$15:J$72)/N$31)/1000000</f>
        <v>0.57079469696195284</v>
      </c>
      <c r="O38" s="235">
        <f ca="1">IF(O$33=0,0, SUMIF(Asset_groups!$H$7:$H$65,$C38, Total_CY!K$15:K$72)/O$31)/1000000</f>
        <v>0.61761230302340508</v>
      </c>
      <c r="P38" s="235">
        <f ca="1">IF(P$33=0,0, SUMIF(Asset_groups!$H$7:$H$65,$C38, Total_CY!L$15:L$72)/P$31)/1000000</f>
        <v>0</v>
      </c>
      <c r="Q38" s="235">
        <f ca="1">IF(Q$33=0,0, SUMIF(Asset_groups!$H$7:$H$65,$C38, Total_CY!M$15:M$72)/Q$31)/1000000</f>
        <v>0</v>
      </c>
      <c r="R38" s="235">
        <f ca="1">IF(R$33=0,0, SUMIF(Asset_groups!$H$7:$H$65,$C38, Total_CY!N$15:N$72)/R$31)/1000000</f>
        <v>0</v>
      </c>
      <c r="S38" s="164"/>
      <c r="T38" s="164"/>
      <c r="U38" s="164"/>
      <c r="V38" s="164"/>
      <c r="W38" s="164"/>
      <c r="X38" s="164"/>
    </row>
    <row r="39" spans="1:24">
      <c r="A39" s="13"/>
      <c r="B39" s="13"/>
      <c r="C39" s="13" t="s">
        <v>44</v>
      </c>
      <c r="E39" s="32" t="s">
        <v>113</v>
      </c>
      <c r="G39" s="33"/>
      <c r="H39" s="33"/>
      <c r="I39" s="47"/>
      <c r="J39" s="235"/>
      <c r="K39" s="235"/>
      <c r="L39" s="235">
        <f ca="1">IF(L$33=0,0, SUMIF(Asset_groups!$H$7:$H$65,$C39, Total_CY!H$15:H$72)/L$31)/1000000</f>
        <v>0.32180346918444208</v>
      </c>
      <c r="M39" s="235">
        <f ca="1">IF(M$33=0,0, SUMIF(Asset_groups!$H$7:$H$65,$C39, Total_CY!I$15:I$72)/M$31)/1000000</f>
        <v>0.3988514892324076</v>
      </c>
      <c r="N39" s="235">
        <f ca="1">IF(N$33=0,0, SUMIF(Asset_groups!$H$7:$H$65,$C39, Total_CY!J$15:J$72)/N$31)/1000000</f>
        <v>0.42920530303804688</v>
      </c>
      <c r="O39" s="235">
        <f ca="1">IF(O$33=0,0, SUMIF(Asset_groups!$H$7:$H$65,$C39, Total_CY!K$15:K$72)/O$31)/1000000</f>
        <v>0.38238769697659519</v>
      </c>
      <c r="P39" s="235">
        <f ca="1">IF(P$33=0,0, SUMIF(Asset_groups!$H$7:$H$65,$C39, Total_CY!L$15:L$72)/P$31)/1000000</f>
        <v>0</v>
      </c>
      <c r="Q39" s="235">
        <f ca="1">IF(Q$33=0,0, SUMIF(Asset_groups!$H$7:$H$65,$C39, Total_CY!M$15:M$72)/Q$31)/1000000</f>
        <v>0</v>
      </c>
      <c r="R39" s="235">
        <f ca="1">IF(R$33=0,0, SUMIF(Asset_groups!$H$7:$H$65,$C39, Total_CY!N$15:N$72)/R$31)/1000000</f>
        <v>0</v>
      </c>
      <c r="S39" s="164"/>
      <c r="T39" s="164"/>
      <c r="U39" s="164"/>
      <c r="V39" s="164"/>
      <c r="W39" s="164"/>
      <c r="X39" s="164"/>
    </row>
    <row r="40" spans="1:24">
      <c r="A40" s="13"/>
      <c r="B40" s="2"/>
      <c r="C40" s="230" t="s">
        <v>100</v>
      </c>
      <c r="D40" s="231"/>
      <c r="E40" s="237" t="s">
        <v>113</v>
      </c>
      <c r="F40" s="232"/>
      <c r="G40" s="232"/>
      <c r="H40" s="232"/>
      <c r="I40" s="236"/>
      <c r="J40" s="236"/>
      <c r="K40" s="236"/>
      <c r="L40" s="236">
        <f t="shared" ref="L40:R40" ca="1" si="10">SUM(L38:L39)</f>
        <v>1.0000000000000002</v>
      </c>
      <c r="M40" s="236">
        <f t="shared" ca="1" si="10"/>
        <v>0.99999999999999978</v>
      </c>
      <c r="N40" s="236">
        <f t="shared" ca="1" si="10"/>
        <v>0.99999999999999978</v>
      </c>
      <c r="O40" s="236">
        <f t="shared" ca="1" si="10"/>
        <v>1.0000000000000002</v>
      </c>
      <c r="P40" s="236">
        <f t="shared" ca="1" si="10"/>
        <v>0</v>
      </c>
      <c r="Q40" s="236">
        <f t="shared" ca="1" si="10"/>
        <v>0</v>
      </c>
      <c r="R40" s="236">
        <f t="shared" ca="1" si="10"/>
        <v>0</v>
      </c>
      <c r="S40" s="164"/>
      <c r="T40" s="164"/>
      <c r="U40" s="164"/>
      <c r="V40" s="164"/>
      <c r="W40" s="164"/>
      <c r="X40" s="164"/>
    </row>
    <row r="41" spans="1:24" ht="15">
      <c r="A41" s="13"/>
      <c r="B41" s="125"/>
      <c r="C41" s="43"/>
      <c r="D41" s="43"/>
      <c r="E41" s="95"/>
      <c r="F41" s="96"/>
      <c r="G41" s="96"/>
      <c r="H41" s="96"/>
      <c r="I41" s="36"/>
      <c r="J41" s="144"/>
      <c r="K41" s="144"/>
      <c r="L41" s="144"/>
      <c r="M41" s="144"/>
      <c r="N41" s="144"/>
      <c r="O41" s="144"/>
      <c r="P41" s="144"/>
      <c r="Q41" s="144"/>
      <c r="R41" s="144"/>
      <c r="S41" s="164"/>
      <c r="T41" s="164"/>
      <c r="U41" s="164"/>
      <c r="V41" s="164"/>
      <c r="W41" s="164"/>
      <c r="X41" s="164"/>
    </row>
    <row r="42" spans="1:24">
      <c r="A42" s="13"/>
      <c r="B42" s="13"/>
      <c r="D42" s="43"/>
      <c r="E42" s="95"/>
      <c r="F42" s="96"/>
      <c r="G42" s="96"/>
      <c r="H42" s="9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164"/>
      <c r="T42" s="164"/>
      <c r="U42" s="164"/>
      <c r="V42" s="164"/>
      <c r="W42" s="164"/>
      <c r="X42" s="164"/>
    </row>
    <row r="43" spans="1:24" s="2" customFormat="1" ht="15">
      <c r="A43"/>
      <c r="B43"/>
      <c r="C43" s="217" t="s">
        <v>122</v>
      </c>
      <c r="D43" s="218"/>
      <c r="E43" s="218"/>
      <c r="F43" s="221"/>
      <c r="G43" s="222"/>
      <c r="H43" s="223"/>
      <c r="I43" s="283">
        <f>I$13</f>
        <v>2016</v>
      </c>
      <c r="J43" s="283">
        <f t="shared" ref="J43:R43" si="11">J$13</f>
        <v>2017</v>
      </c>
      <c r="K43" s="283">
        <f t="shared" si="11"/>
        <v>2018</v>
      </c>
      <c r="L43" s="283">
        <f t="shared" si="11"/>
        <v>2019</v>
      </c>
      <c r="M43" s="283">
        <f t="shared" si="11"/>
        <v>2020</v>
      </c>
      <c r="N43" s="283">
        <f t="shared" si="11"/>
        <v>2021</v>
      </c>
      <c r="O43" s="283">
        <f t="shared" si="11"/>
        <v>2022</v>
      </c>
      <c r="P43" s="283">
        <f t="shared" si="11"/>
        <v>2023</v>
      </c>
      <c r="Q43" s="283">
        <f t="shared" si="11"/>
        <v>2024</v>
      </c>
      <c r="R43" s="283">
        <f t="shared" si="11"/>
        <v>2025</v>
      </c>
      <c r="S43" s="164"/>
      <c r="T43" s="164"/>
      <c r="U43" s="164"/>
      <c r="V43" s="164"/>
      <c r="W43" s="164"/>
      <c r="X43" s="164"/>
    </row>
    <row r="44" spans="1:24" s="2" customFormat="1">
      <c r="A44"/>
      <c r="B44" s="13"/>
      <c r="C44" s="13" t="s">
        <v>42</v>
      </c>
      <c r="D44"/>
      <c r="E44" s="265" t="s">
        <v>109</v>
      </c>
      <c r="F44"/>
      <c r="G44" s="33"/>
      <c r="H44" s="33"/>
      <c r="I44" s="210"/>
      <c r="J44" s="211"/>
      <c r="K44" s="270"/>
      <c r="L44" s="270">
        <f t="shared" ref="L44:R45" ca="1" si="12">L$33*L38</f>
        <v>13.833209904584736</v>
      </c>
      <c r="M44" s="270">
        <f t="shared" ca="1" si="12"/>
        <v>33.948141700734247</v>
      </c>
      <c r="N44" s="270">
        <f t="shared" ca="1" si="12"/>
        <v>35.115187699748624</v>
      </c>
      <c r="O44" s="270">
        <f t="shared" ca="1" si="12"/>
        <v>16.096686692007257</v>
      </c>
      <c r="P44" s="270">
        <f t="shared" ca="1" si="12"/>
        <v>0</v>
      </c>
      <c r="Q44" s="270">
        <f t="shared" ca="1" si="12"/>
        <v>0</v>
      </c>
      <c r="R44" s="270">
        <f t="shared" ca="1" si="12"/>
        <v>0</v>
      </c>
      <c r="S44" s="164"/>
      <c r="T44" s="164"/>
      <c r="U44" s="164"/>
      <c r="V44" s="164"/>
      <c r="W44" s="164"/>
      <c r="X44" s="164"/>
    </row>
    <row r="45" spans="1:24" s="2" customFormat="1">
      <c r="A45"/>
      <c r="B45" s="13"/>
      <c r="C45" s="13" t="s">
        <v>44</v>
      </c>
      <c r="D45"/>
      <c r="E45" s="265" t="s">
        <v>109</v>
      </c>
      <c r="F45"/>
      <c r="G45" s="33"/>
      <c r="H45" s="33"/>
      <c r="I45" s="47"/>
      <c r="J45" s="211"/>
      <c r="K45" s="270"/>
      <c r="L45" s="270">
        <f t="shared" ca="1" si="12"/>
        <v>6.5638420944128955</v>
      </c>
      <c r="M45" s="270">
        <f t="shared" ca="1" si="12"/>
        <v>22.523996369418615</v>
      </c>
      <c r="N45" s="270">
        <f t="shared" ca="1" si="12"/>
        <v>26.404633501549728</v>
      </c>
      <c r="O45" s="270">
        <f t="shared" ca="1" si="12"/>
        <v>9.9660821570084668</v>
      </c>
      <c r="P45" s="270">
        <f t="shared" ca="1" si="12"/>
        <v>0</v>
      </c>
      <c r="Q45" s="270">
        <f t="shared" ca="1" si="12"/>
        <v>0</v>
      </c>
      <c r="R45" s="270">
        <f t="shared" ca="1" si="12"/>
        <v>0</v>
      </c>
      <c r="S45" s="164"/>
      <c r="T45" s="164"/>
      <c r="U45" s="164"/>
      <c r="V45" s="164"/>
      <c r="W45" s="164"/>
      <c r="X45" s="164"/>
    </row>
    <row r="46" spans="1:24" s="2" customFormat="1">
      <c r="A46"/>
      <c r="C46" s="230" t="s">
        <v>112</v>
      </c>
      <c r="D46" s="233"/>
      <c r="E46" s="233" t="s">
        <v>109</v>
      </c>
      <c r="F46" s="233"/>
      <c r="G46" s="233"/>
      <c r="H46" s="233"/>
      <c r="I46" s="233"/>
      <c r="J46" s="234"/>
      <c r="K46" s="271"/>
      <c r="L46" s="271">
        <f t="shared" ref="L46:R46" ca="1" si="13">SUM(L44:L45)</f>
        <v>20.397051998997632</v>
      </c>
      <c r="M46" s="271">
        <f t="shared" ca="1" si="13"/>
        <v>56.472138070152866</v>
      </c>
      <c r="N46" s="271">
        <f t="shared" ca="1" si="13"/>
        <v>61.519821201298356</v>
      </c>
      <c r="O46" s="271">
        <f t="shared" ca="1" si="13"/>
        <v>26.062768849015725</v>
      </c>
      <c r="P46" s="271">
        <f t="shared" ca="1" si="13"/>
        <v>0</v>
      </c>
      <c r="Q46" s="271">
        <f t="shared" ca="1" si="13"/>
        <v>0</v>
      </c>
      <c r="R46" s="271">
        <f t="shared" ca="1" si="13"/>
        <v>0</v>
      </c>
      <c r="S46" s="164"/>
      <c r="T46" s="356" t="b">
        <f ca="1">SUM(L46:R46)=Tot_cost!$AU$75/1000000</f>
        <v>1</v>
      </c>
      <c r="U46" s="164"/>
      <c r="V46" s="164"/>
      <c r="W46" s="164"/>
      <c r="X46" s="164"/>
    </row>
    <row r="47" spans="1:24" s="2" customFormat="1" ht="15">
      <c r="A47"/>
      <c r="B47" s="12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164"/>
      <c r="T47" s="164"/>
      <c r="U47" s="164"/>
      <c r="V47" s="164"/>
      <c r="W47" s="164"/>
      <c r="X47" s="164"/>
    </row>
    <row r="48" spans="1:24" s="2" customFormat="1">
      <c r="A48"/>
      <c r="B48"/>
      <c r="C48"/>
      <c r="D48"/>
      <c r="E48"/>
      <c r="F48" s="20"/>
      <c r="G48" s="20"/>
      <c r="H48" s="20"/>
      <c r="M48" s="266"/>
      <c r="N48" s="266"/>
      <c r="O48" s="266"/>
      <c r="P48" s="266"/>
      <c r="Q48" s="266"/>
      <c r="S48" s="164"/>
      <c r="T48" s="164"/>
      <c r="U48" s="164"/>
      <c r="V48" s="164"/>
      <c r="W48" s="164"/>
      <c r="X48" s="164"/>
    </row>
    <row r="49" spans="1:24" s="2" customFormat="1" ht="15">
      <c r="A49"/>
      <c r="B49"/>
      <c r="C49" s="225" t="s">
        <v>99</v>
      </c>
      <c r="D49" s="226"/>
      <c r="E49" s="226"/>
      <c r="F49" s="227"/>
      <c r="G49" s="228"/>
      <c r="H49" s="229"/>
      <c r="I49" s="283">
        <f>I$13</f>
        <v>2016</v>
      </c>
      <c r="J49" s="283">
        <f t="shared" ref="J49:R49" si="14">J$13</f>
        <v>2017</v>
      </c>
      <c r="K49" s="283">
        <f t="shared" si="14"/>
        <v>2018</v>
      </c>
      <c r="L49" s="283">
        <f t="shared" si="14"/>
        <v>2019</v>
      </c>
      <c r="M49" s="283">
        <f t="shared" si="14"/>
        <v>2020</v>
      </c>
      <c r="N49" s="283">
        <f t="shared" si="14"/>
        <v>2021</v>
      </c>
      <c r="O49" s="283">
        <f t="shared" si="14"/>
        <v>2022</v>
      </c>
      <c r="P49" s="283">
        <f t="shared" si="14"/>
        <v>2023</v>
      </c>
      <c r="Q49" s="283">
        <f t="shared" si="14"/>
        <v>2024</v>
      </c>
      <c r="R49" s="283">
        <f t="shared" si="14"/>
        <v>2025</v>
      </c>
      <c r="S49" s="164"/>
      <c r="T49" s="164"/>
      <c r="U49" s="164"/>
      <c r="V49" s="164"/>
      <c r="W49" s="164"/>
      <c r="X49" s="164"/>
    </row>
    <row r="50" spans="1:24" s="2" customFormat="1">
      <c r="A50"/>
      <c r="B50" s="13"/>
      <c r="C50" s="13" t="s">
        <v>42</v>
      </c>
      <c r="D50"/>
      <c r="E50" t="s">
        <v>109</v>
      </c>
      <c r="F50"/>
      <c r="G50" s="33"/>
      <c r="H50" s="33"/>
      <c r="I50" s="210"/>
      <c r="J50" s="270"/>
      <c r="K50" s="270"/>
      <c r="L50" s="270">
        <f t="shared" ref="L50:R51" ca="1" si="15">L$33*L38</f>
        <v>13.833209904584736</v>
      </c>
      <c r="M50" s="270">
        <f t="shared" ca="1" si="15"/>
        <v>33.948141700734247</v>
      </c>
      <c r="N50" s="270">
        <f t="shared" ca="1" si="15"/>
        <v>35.115187699748624</v>
      </c>
      <c r="O50" s="270">
        <f t="shared" ca="1" si="15"/>
        <v>16.096686692007257</v>
      </c>
      <c r="P50" s="270">
        <f t="shared" ca="1" si="15"/>
        <v>0</v>
      </c>
      <c r="Q50" s="270">
        <f t="shared" ca="1" si="15"/>
        <v>0</v>
      </c>
      <c r="R50" s="270">
        <f t="shared" ca="1" si="15"/>
        <v>0</v>
      </c>
      <c r="S50" s="164"/>
      <c r="T50" s="164"/>
      <c r="U50" s="164"/>
      <c r="V50" s="164"/>
      <c r="W50" s="164"/>
      <c r="X50" s="164"/>
    </row>
    <row r="51" spans="1:24" s="2" customFormat="1">
      <c r="A51"/>
      <c r="B51" s="13"/>
      <c r="C51" s="13" t="s">
        <v>44</v>
      </c>
      <c r="D51"/>
      <c r="E51" t="s">
        <v>109</v>
      </c>
      <c r="F51"/>
      <c r="G51" s="33"/>
      <c r="H51" s="33"/>
      <c r="I51" s="47"/>
      <c r="J51" s="270"/>
      <c r="K51" s="270"/>
      <c r="L51" s="270">
        <f t="shared" ca="1" si="15"/>
        <v>6.5638420944128955</v>
      </c>
      <c r="M51" s="270">
        <f t="shared" ca="1" si="15"/>
        <v>22.523996369418615</v>
      </c>
      <c r="N51" s="270">
        <f t="shared" ca="1" si="15"/>
        <v>26.404633501549728</v>
      </c>
      <c r="O51" s="270">
        <f t="shared" ca="1" si="15"/>
        <v>9.9660821570084668</v>
      </c>
      <c r="P51" s="270">
        <f t="shared" ca="1" si="15"/>
        <v>0</v>
      </c>
      <c r="Q51" s="270">
        <f t="shared" ca="1" si="15"/>
        <v>0</v>
      </c>
      <c r="R51" s="270">
        <f t="shared" ca="1" si="15"/>
        <v>0</v>
      </c>
      <c r="S51" s="164"/>
      <c r="T51" s="164"/>
      <c r="U51" s="164"/>
      <c r="V51" s="164"/>
      <c r="W51" s="164"/>
      <c r="X51" s="164"/>
    </row>
    <row r="52" spans="1:24" s="2" customFormat="1">
      <c r="A52"/>
      <c r="C52" s="230" t="s">
        <v>111</v>
      </c>
      <c r="D52" s="233"/>
      <c r="E52" s="233" t="s">
        <v>109</v>
      </c>
      <c r="F52" s="233"/>
      <c r="G52" s="233"/>
      <c r="H52" s="233"/>
      <c r="I52" s="233"/>
      <c r="J52" s="271"/>
      <c r="K52" s="271"/>
      <c r="L52" s="271">
        <f t="shared" ref="L52:R52" ca="1" si="16">SUM(L50:L51)</f>
        <v>20.397051998997632</v>
      </c>
      <c r="M52" s="271">
        <f t="shared" ca="1" si="16"/>
        <v>56.472138070152866</v>
      </c>
      <c r="N52" s="271">
        <f t="shared" ca="1" si="16"/>
        <v>61.519821201298356</v>
      </c>
      <c r="O52" s="271">
        <f t="shared" ca="1" si="16"/>
        <v>26.062768849015725</v>
      </c>
      <c r="P52" s="271">
        <f t="shared" ca="1" si="16"/>
        <v>0</v>
      </c>
      <c r="Q52" s="271">
        <f t="shared" ca="1" si="16"/>
        <v>0</v>
      </c>
      <c r="R52" s="271">
        <f t="shared" ca="1" si="16"/>
        <v>0</v>
      </c>
      <c r="S52" s="164"/>
      <c r="T52" s="356" t="b">
        <f ca="1">SUM(L52:R52)=Tot_cost!$AU$75/1000000</f>
        <v>1</v>
      </c>
      <c r="U52" s="164"/>
      <c r="V52" s="164"/>
      <c r="W52" s="164"/>
      <c r="X52" s="164"/>
    </row>
    <row r="53" spans="1:24" s="2" customFormat="1" ht="15">
      <c r="A53"/>
      <c r="B53" s="12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164"/>
      <c r="T53" s="164"/>
      <c r="U53" s="164"/>
      <c r="V53" s="164"/>
      <c r="W53" s="164"/>
      <c r="X53" s="164"/>
    </row>
    <row r="54" spans="1:24" s="2" customFormat="1" ht="15">
      <c r="A54"/>
      <c r="B54" s="126"/>
      <c r="C54" s="36"/>
      <c r="D54" s="36"/>
      <c r="E54" s="36"/>
      <c r="F54" s="36"/>
      <c r="G54" s="36"/>
      <c r="H54" s="36"/>
      <c r="I54" s="36"/>
      <c r="S54" s="164"/>
      <c r="T54" s="164"/>
      <c r="U54" s="164"/>
      <c r="V54" s="164"/>
      <c r="W54" s="164"/>
      <c r="X54" s="164"/>
    </row>
    <row r="55" spans="1:24" s="2" customFormat="1">
      <c r="A55"/>
      <c r="B55"/>
      <c r="C55"/>
      <c r="D55"/>
      <c r="E55"/>
      <c r="F55" s="20"/>
      <c r="G55" s="20"/>
      <c r="H55" s="20"/>
      <c r="S55" s="164"/>
      <c r="T55" s="164"/>
      <c r="U55" s="164"/>
      <c r="V55" s="164"/>
      <c r="W55" s="164"/>
      <c r="X55" s="164"/>
    </row>
    <row r="56" spans="1:24" s="2" customFormat="1">
      <c r="A56"/>
      <c r="B56"/>
      <c r="C56"/>
      <c r="D56"/>
      <c r="E56"/>
      <c r="F56" s="20"/>
      <c r="G56" s="20"/>
      <c r="H56" s="20"/>
      <c r="S56" s="164"/>
      <c r="T56" s="164"/>
      <c r="U56" s="164"/>
      <c r="V56" s="164"/>
      <c r="W56" s="164"/>
      <c r="X56" s="164"/>
    </row>
    <row r="57" spans="1:24" s="2" customFormat="1">
      <c r="A57"/>
      <c r="B57"/>
      <c r="C57"/>
      <c r="D57"/>
      <c r="E57"/>
      <c r="F57" s="20"/>
      <c r="G57" s="20"/>
      <c r="H57" s="20"/>
      <c r="S57" s="164"/>
      <c r="T57" s="164"/>
      <c r="U57" s="164"/>
      <c r="V57" s="164"/>
      <c r="W57" s="164"/>
      <c r="X57" s="164"/>
    </row>
    <row r="58" spans="1:24" s="2" customFormat="1">
      <c r="A58"/>
      <c r="B58"/>
      <c r="C58"/>
      <c r="D58"/>
      <c r="E58"/>
      <c r="F58" s="20"/>
      <c r="G58" s="20"/>
      <c r="H58" s="20"/>
      <c r="S58" s="164"/>
      <c r="T58" s="164"/>
      <c r="U58" s="164"/>
      <c r="V58" s="164"/>
      <c r="W58" s="164"/>
      <c r="X58" s="164"/>
    </row>
    <row r="59" spans="1:24" s="2" customFormat="1">
      <c r="A59"/>
      <c r="B59"/>
      <c r="C59"/>
      <c r="D59"/>
      <c r="E59"/>
      <c r="F59" s="20"/>
      <c r="G59" s="20"/>
      <c r="H59" s="20"/>
      <c r="S59" s="164"/>
      <c r="T59" s="164"/>
      <c r="U59" s="164"/>
      <c r="V59" s="164"/>
      <c r="W59" s="164"/>
      <c r="X59" s="164"/>
    </row>
    <row r="60" spans="1:24" s="2" customFormat="1">
      <c r="A60"/>
      <c r="B60"/>
      <c r="C60"/>
      <c r="D60"/>
      <c r="E60"/>
      <c r="F60" s="20"/>
      <c r="G60" s="20"/>
      <c r="H60" s="20"/>
      <c r="S60" s="164"/>
      <c r="T60" s="164"/>
      <c r="U60" s="164"/>
      <c r="V60" s="164"/>
      <c r="W60" s="164"/>
      <c r="X60" s="164"/>
    </row>
    <row r="61" spans="1:24" s="2" customFormat="1">
      <c r="A61"/>
      <c r="B61"/>
      <c r="C61"/>
      <c r="D61"/>
      <c r="E61"/>
      <c r="F61" s="20"/>
      <c r="G61" s="20"/>
      <c r="H61" s="20"/>
      <c r="S61" s="164"/>
      <c r="T61" s="164"/>
      <c r="U61" s="164"/>
      <c r="V61" s="164"/>
      <c r="W61" s="164"/>
      <c r="X61" s="164"/>
    </row>
    <row r="62" spans="1:24" s="2" customFormat="1">
      <c r="A62"/>
      <c r="B62"/>
      <c r="C62"/>
      <c r="D62"/>
      <c r="E62"/>
      <c r="F62" s="20"/>
      <c r="G62" s="20"/>
      <c r="H62" s="20"/>
      <c r="S62" s="266"/>
      <c r="T62" s="266"/>
      <c r="U62" s="266"/>
      <c r="V62" s="266"/>
      <c r="W62" s="266"/>
      <c r="X62" s="266"/>
    </row>
    <row r="63" spans="1:24" s="266" customFormat="1">
      <c r="A63" s="265"/>
      <c r="B63" s="265"/>
      <c r="C63" s="265"/>
      <c r="D63" s="265"/>
      <c r="E63" s="265"/>
      <c r="F63" s="20"/>
      <c r="G63" s="20"/>
      <c r="H63" s="20"/>
    </row>
    <row r="64" spans="1:24" s="266" customFormat="1">
      <c r="A64" s="265"/>
      <c r="B64" s="265"/>
      <c r="C64" s="265"/>
      <c r="D64" s="265"/>
      <c r="E64" s="265"/>
      <c r="F64" s="20"/>
      <c r="G64" s="20"/>
      <c r="H64" s="20"/>
    </row>
    <row r="65" spans="1:24" s="266" customFormat="1">
      <c r="A65" s="265"/>
      <c r="B65" s="265"/>
      <c r="C65" s="265"/>
      <c r="D65" s="265"/>
      <c r="E65" s="265"/>
      <c r="F65" s="20"/>
      <c r="G65" s="20"/>
      <c r="H65" s="20"/>
    </row>
    <row r="66" spans="1:24" s="266" customFormat="1">
      <c r="A66" s="265"/>
      <c r="B66" s="265"/>
      <c r="C66" s="265"/>
      <c r="D66" s="265"/>
      <c r="E66" s="265"/>
      <c r="F66" s="20"/>
      <c r="G66" s="20"/>
      <c r="H66" s="20"/>
    </row>
    <row r="67" spans="1:24" s="2" customFormat="1">
      <c r="A67"/>
      <c r="B67"/>
      <c r="C67"/>
      <c r="D67"/>
      <c r="E67"/>
      <c r="F67" s="20"/>
      <c r="G67" s="20"/>
      <c r="H67" s="20"/>
      <c r="S67" s="266"/>
      <c r="T67" s="266"/>
      <c r="U67" s="266"/>
      <c r="V67" s="266"/>
      <c r="W67" s="266"/>
      <c r="X67" s="266"/>
    </row>
    <row r="68" spans="1:24" s="2" customFormat="1">
      <c r="A68"/>
      <c r="B68"/>
      <c r="C68"/>
      <c r="D68"/>
      <c r="E68"/>
      <c r="F68" s="20"/>
      <c r="G68" s="20"/>
      <c r="H68" s="20"/>
      <c r="S68" s="266"/>
      <c r="T68" s="266"/>
      <c r="U68" s="266"/>
      <c r="V68" s="266"/>
      <c r="W68" s="266"/>
      <c r="X68" s="266"/>
    </row>
    <row r="69" spans="1:24">
      <c r="S69" s="265"/>
      <c r="T69" s="265"/>
      <c r="U69" s="265"/>
      <c r="V69" s="265"/>
      <c r="W69" s="265"/>
      <c r="X69" s="265"/>
    </row>
    <row r="70" spans="1:24">
      <c r="S70" s="265"/>
      <c r="T70" s="265"/>
      <c r="U70" s="265"/>
      <c r="V70" s="265"/>
      <c r="W70" s="265"/>
      <c r="X70" s="265"/>
    </row>
    <row r="71" spans="1:24">
      <c r="S71" s="265"/>
      <c r="T71" s="265"/>
      <c r="U71" s="265"/>
      <c r="V71" s="265"/>
      <c r="W71" s="265"/>
      <c r="X71" s="265"/>
    </row>
    <row r="72" spans="1:24">
      <c r="S72" s="265"/>
      <c r="T72" s="265"/>
      <c r="U72" s="265"/>
      <c r="V72" s="265"/>
      <c r="W72" s="265"/>
      <c r="X72" s="265"/>
    </row>
    <row r="73" spans="1:24">
      <c r="S73" s="265"/>
      <c r="T73" s="265"/>
      <c r="U73" s="265"/>
      <c r="V73" s="265"/>
      <c r="W73" s="265"/>
      <c r="X73" s="265"/>
    </row>
    <row r="74" spans="1:24">
      <c r="S74" s="265"/>
      <c r="T74" s="265"/>
      <c r="U74" s="265"/>
      <c r="V74" s="265"/>
      <c r="W74" s="265"/>
      <c r="X74" s="265"/>
    </row>
    <row r="75" spans="1:24">
      <c r="S75" s="265"/>
      <c r="T75" s="265"/>
      <c r="U75" s="265"/>
      <c r="V75" s="265"/>
      <c r="W75" s="265"/>
      <c r="X75" s="265"/>
    </row>
    <row r="76" spans="1:24">
      <c r="S76" s="265"/>
      <c r="T76" s="265"/>
      <c r="U76" s="265"/>
      <c r="V76" s="265"/>
      <c r="W76" s="265"/>
      <c r="X76" s="265"/>
    </row>
    <row r="80" spans="1:24" s="265" customFormat="1"/>
    <row r="81" s="265" customFormat="1"/>
    <row r="82" s="265" customFormat="1"/>
  </sheetData>
  <conditionalFormatting sqref="F31:F32">
    <cfRule type="expression" dxfId="34" priority="3">
      <formula>#REF!="Opex"</formula>
    </cfRule>
  </conditionalFormatting>
  <conditionalFormatting sqref="H2">
    <cfRule type="containsText" dxfId="33" priority="1" operator="containsText" text="TRUE">
      <formula>NOT(ISERROR(SEARCH("TRUE",H2)))</formula>
    </cfRule>
  </conditionalFormatting>
  <pageMargins left="0.82677165354330717" right="0.23622047244094491" top="0.55118110236220474" bottom="0.55118110236220474" header="0.31496062992125984" footer="0.31496062992125984"/>
  <pageSetup paperSize="9" scale="3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rgb="FF66FFFF"/>
  </sheetPr>
  <dimension ref="A1:XDP135"/>
  <sheetViews>
    <sheetView showGridLines="0" zoomScale="85" zoomScaleNormal="85" zoomScaleSheetLayoutView="85" workbookViewId="0">
      <pane xSplit="5" ySplit="7" topLeftCell="F8" activePane="bottomRight" state="frozen"/>
      <selection activeCell="R12" sqref="R12"/>
      <selection pane="topRight" activeCell="R12" sqref="R12"/>
      <selection pane="bottomLeft" activeCell="R12" sqref="R12"/>
      <selection pane="bottomRight"/>
    </sheetView>
  </sheetViews>
  <sheetFormatPr defaultRowHeight="12.75"/>
  <cols>
    <col min="1" max="1" width="2.28515625" customWidth="1"/>
    <col min="2" max="2" width="1.42578125" customWidth="1"/>
    <col min="3" max="3" width="1.5703125" customWidth="1"/>
    <col min="4" max="4" width="33.7109375" customWidth="1"/>
    <col min="5" max="5" width="1.140625" style="62" customWidth="1"/>
    <col min="6" max="6" width="5.7109375" customWidth="1"/>
    <col min="7" max="7" width="4.42578125" customWidth="1"/>
    <col min="8" max="12" width="10" customWidth="1"/>
    <col min="13" max="13" width="10" style="265" customWidth="1"/>
    <col min="14" max="14" width="10" customWidth="1"/>
    <col min="15" max="15" width="1.140625" customWidth="1"/>
    <col min="16" max="16" width="12.7109375" style="10" customWidth="1"/>
    <col min="23" max="23" width="13.140625" style="327" customWidth="1"/>
  </cols>
  <sheetData>
    <row r="1" spans="1:27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S1" s="265"/>
      <c r="T1" s="265"/>
      <c r="U1" s="265"/>
      <c r="V1" s="265"/>
      <c r="W1" s="265"/>
      <c r="X1" s="265"/>
      <c r="Y1" s="265"/>
      <c r="Z1" s="265"/>
      <c r="AA1" s="265"/>
    </row>
    <row r="2" spans="1:27" ht="21">
      <c r="A2" s="187" t="s">
        <v>148</v>
      </c>
      <c r="B2" s="186"/>
      <c r="C2" s="186"/>
      <c r="D2" s="186"/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T2" s="265"/>
      <c r="U2" s="265"/>
      <c r="V2" s="265"/>
      <c r="W2" s="265"/>
      <c r="X2" s="265"/>
      <c r="Y2" s="265"/>
      <c r="Z2" s="265"/>
      <c r="AA2" s="265"/>
    </row>
    <row r="3" spans="1:27" s="265" customFormat="1" ht="12.75" customHeight="1">
      <c r="A3" s="189" t="s">
        <v>141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</row>
    <row r="4" spans="1:27" ht="14.25" customHeight="1">
      <c r="A4" s="152"/>
      <c r="B4" s="153"/>
      <c r="C4" s="153"/>
      <c r="D4" s="153"/>
      <c r="K4" s="60"/>
      <c r="S4" s="265"/>
      <c r="T4" s="265"/>
      <c r="U4" s="265"/>
      <c r="V4" s="265"/>
      <c r="W4" s="265"/>
      <c r="X4" s="265"/>
      <c r="Y4" s="265"/>
      <c r="Z4" s="265"/>
      <c r="AA4" s="265"/>
    </row>
    <row r="5" spans="1:27" ht="15">
      <c r="A5" s="152"/>
      <c r="B5" s="153"/>
      <c r="C5" s="153"/>
      <c r="D5" s="153"/>
      <c r="F5" s="265"/>
      <c r="G5" s="265"/>
      <c r="H5" s="40"/>
      <c r="I5" s="40"/>
      <c r="J5" s="40"/>
      <c r="K5" s="40"/>
      <c r="L5" s="40"/>
      <c r="M5" s="40"/>
      <c r="N5" s="40"/>
      <c r="S5" s="265"/>
      <c r="T5" s="265"/>
      <c r="U5" s="265"/>
      <c r="V5" s="265"/>
      <c r="W5" s="265"/>
      <c r="X5" s="265"/>
      <c r="Y5" s="265"/>
      <c r="Z5" s="265"/>
      <c r="AA5" s="265"/>
    </row>
    <row r="6" spans="1:27" s="5" customFormat="1" ht="15">
      <c r="A6" s="58"/>
      <c r="B6" s="58"/>
      <c r="C6" s="58"/>
      <c r="D6" s="58"/>
      <c r="E6" s="58"/>
      <c r="F6" s="58"/>
      <c r="G6" s="58"/>
      <c r="H6" s="58" t="s">
        <v>142</v>
      </c>
      <c r="I6" s="57"/>
      <c r="J6" s="57"/>
      <c r="K6" s="57"/>
      <c r="L6" s="57"/>
      <c r="M6" s="57"/>
      <c r="N6" s="57"/>
      <c r="O6"/>
      <c r="P6" s="58" t="s">
        <v>195</v>
      </c>
      <c r="S6" s="267"/>
      <c r="T6" s="267"/>
      <c r="W6" s="267"/>
      <c r="X6" s="267"/>
      <c r="Y6" s="267"/>
      <c r="Z6" s="267"/>
      <c r="AA6" s="267"/>
    </row>
    <row r="7" spans="1:27" s="8" customFormat="1" ht="15">
      <c r="A7" s="55"/>
      <c r="B7" s="55"/>
      <c r="C7" s="55"/>
      <c r="D7" s="55"/>
      <c r="E7" s="55"/>
      <c r="F7" s="55"/>
      <c r="G7" s="55"/>
      <c r="H7" s="55" t="s">
        <v>150</v>
      </c>
      <c r="I7" s="55" t="s">
        <v>151</v>
      </c>
      <c r="J7" s="55" t="s">
        <v>152</v>
      </c>
      <c r="K7" s="55" t="s">
        <v>153</v>
      </c>
      <c r="L7" s="55" t="s">
        <v>154</v>
      </c>
      <c r="M7" s="55" t="s">
        <v>155</v>
      </c>
      <c r="N7" s="55" t="s">
        <v>156</v>
      </c>
      <c r="O7"/>
      <c r="P7" s="55" t="s">
        <v>0</v>
      </c>
    </row>
    <row r="8" spans="1:27">
      <c r="D8" s="38"/>
      <c r="E8" s="71"/>
      <c r="F8" s="39"/>
      <c r="G8" s="30"/>
      <c r="H8" s="40"/>
      <c r="I8" s="40"/>
      <c r="J8" s="40"/>
      <c r="K8" s="40"/>
      <c r="L8" s="40"/>
      <c r="M8" s="40"/>
      <c r="N8" s="40"/>
      <c r="S8" s="265"/>
      <c r="T8" s="265"/>
      <c r="W8" s="265"/>
      <c r="X8" s="265"/>
      <c r="Y8" s="265"/>
      <c r="Z8" s="265"/>
      <c r="AA8" s="265"/>
    </row>
    <row r="9" spans="1:27">
      <c r="D9" s="38"/>
      <c r="E9" s="71"/>
      <c r="F9" s="39"/>
      <c r="G9" s="30"/>
      <c r="H9" s="59"/>
      <c r="I9" s="59"/>
      <c r="J9" s="59"/>
      <c r="K9" s="59"/>
      <c r="L9" s="59"/>
      <c r="M9" s="40"/>
      <c r="N9" s="40"/>
      <c r="S9" s="265"/>
      <c r="T9" s="265"/>
      <c r="W9" s="265"/>
      <c r="X9" s="265"/>
      <c r="Y9" s="265"/>
      <c r="Z9" s="265"/>
      <c r="AA9" s="265"/>
    </row>
    <row r="10" spans="1:27" ht="15">
      <c r="B10" s="9" t="s">
        <v>172</v>
      </c>
      <c r="S10" s="265"/>
      <c r="T10" s="265"/>
      <c r="W10" s="265"/>
      <c r="X10" s="265"/>
      <c r="Y10" s="265"/>
      <c r="Z10" s="265"/>
      <c r="AA10" s="265"/>
    </row>
    <row r="11" spans="1:27">
      <c r="D11" s="157" t="s">
        <v>172</v>
      </c>
      <c r="E11" s="158"/>
      <c r="F11" s="157"/>
      <c r="G11" s="157"/>
      <c r="H11" s="155">
        <f ca="1">(SUM(ART_cost!$AD15:$AJ15))/1000</f>
        <v>985.32392030508481</v>
      </c>
      <c r="I11" s="155">
        <f ca="1">(SUM(CRO_cost!$AD15:$AJ15))/1000</f>
        <v>2158.6918256325612</v>
      </c>
      <c r="J11" s="155">
        <f ca="1">(SUM(HTN_cost!$AD15:$AJ15))/1000</f>
        <v>2116.4882012855996</v>
      </c>
      <c r="K11" s="155">
        <f ca="1">(SUM(KRT_cost!$AD15:$AJ15))/1000</f>
        <v>989.83721179079896</v>
      </c>
      <c r="L11" s="155">
        <f ca="1">(SUM(MBN_cost!$AD15:$AJ15))/1000</f>
        <v>1145.066265371026</v>
      </c>
      <c r="M11" s="155">
        <f ca="1">(SUM(STL_cost!$AD15:$AJ15))/1000</f>
        <v>2048.8219110855175</v>
      </c>
      <c r="N11" s="155">
        <f ca="1">(SUM(TRG_cost!$AD15:$AJ15))/1000</f>
        <v>2734.9615121405918</v>
      </c>
      <c r="P11" s="156">
        <f ca="1">SUM(H11:N11)</f>
        <v>12179.19084761118</v>
      </c>
      <c r="Q11" s="265"/>
      <c r="R11" s="50"/>
      <c r="S11" s="50"/>
      <c r="T11" s="50"/>
      <c r="W11" s="265"/>
      <c r="X11" s="265"/>
      <c r="Y11" s="265"/>
      <c r="Z11" s="265"/>
      <c r="AA11" s="265"/>
    </row>
    <row r="12" spans="1:27">
      <c r="C12" s="51"/>
      <c r="D12" s="52"/>
      <c r="E12" s="61"/>
      <c r="F12" s="53"/>
      <c r="G12" s="51"/>
      <c r="H12" s="54"/>
      <c r="I12" s="54"/>
      <c r="J12" s="54"/>
      <c r="K12" s="54"/>
      <c r="L12" s="54"/>
      <c r="M12" s="54"/>
      <c r="N12" s="54"/>
      <c r="P12" s="64"/>
      <c r="Q12" s="265"/>
      <c r="R12" s="265"/>
      <c r="S12" s="265"/>
      <c r="T12" s="265"/>
      <c r="W12" s="265"/>
      <c r="X12" s="265"/>
      <c r="Y12" s="265"/>
      <c r="Z12" s="265"/>
      <c r="AA12" s="265"/>
    </row>
    <row r="13" spans="1:27" ht="15">
      <c r="B13" s="9" t="s">
        <v>48</v>
      </c>
      <c r="Q13" s="265"/>
      <c r="R13" s="265"/>
      <c r="S13" s="265"/>
      <c r="T13" s="265"/>
      <c r="W13" s="265"/>
      <c r="X13" s="265"/>
      <c r="Y13" s="265"/>
      <c r="Z13" s="265"/>
      <c r="AA13" s="265"/>
    </row>
    <row r="14" spans="1:27">
      <c r="D14" s="157" t="str">
        <f>Project_inputs!D10</f>
        <v>Surge arrestor sites (single phase)</v>
      </c>
      <c r="E14" s="158"/>
      <c r="F14" s="157"/>
      <c r="G14" s="157"/>
      <c r="H14" s="155">
        <f ca="1">(SUM(ART_cost!$AD18:$AJ18))/1000</f>
        <v>972.32037000801063</v>
      </c>
      <c r="I14" s="155">
        <f ca="1">(SUM(CRO_cost!$AD18:$AJ18))/1000</f>
        <v>225.50502639599384</v>
      </c>
      <c r="J14" s="155">
        <f ca="1">(SUM(HTN_cost!$AD18:$AJ18))/1000</f>
        <v>913.91044796750089</v>
      </c>
      <c r="K14" s="155">
        <f ca="1">(SUM(KRT_cost!$AD18:$AJ18))/1000</f>
        <v>857.29614912952059</v>
      </c>
      <c r="L14" s="155">
        <f ca="1">(SUM(MBN_cost!$AD18:$AJ18))/1000</f>
        <v>385.49458146786549</v>
      </c>
      <c r="M14" s="155">
        <f ca="1">(SUM(STL_cost!$AD18:$AJ18))/1000</f>
        <v>534.52141364716203</v>
      </c>
      <c r="N14" s="155">
        <f ca="1">(SUM(TRG_cost!$AD18:$AJ18))/1000</f>
        <v>1299.9707870929076</v>
      </c>
      <c r="P14" s="156">
        <f t="shared" ref="P14:P28" ca="1" si="0">SUM(H14:N14)</f>
        <v>5189.0187757089616</v>
      </c>
      <c r="Q14" s="265"/>
      <c r="R14" s="50"/>
      <c r="S14" s="50"/>
      <c r="T14" s="50"/>
      <c r="W14" s="265"/>
      <c r="X14" s="265"/>
      <c r="Y14" s="265"/>
      <c r="Z14" s="265"/>
      <c r="AA14" s="265"/>
    </row>
    <row r="15" spans="1:27">
      <c r="A15" s="265"/>
      <c r="D15" s="157" t="str">
        <f>Project_inputs!D11</f>
        <v>Surge arrestor sites (three phase)</v>
      </c>
      <c r="E15" s="158"/>
      <c r="F15" s="157"/>
      <c r="G15" s="157"/>
      <c r="H15" s="155">
        <f ca="1">(SUM(ART_cost!$AD19:$AJ19))/1000</f>
        <v>754.73765871192927</v>
      </c>
      <c r="I15" s="155">
        <f ca="1">(SUM(CRO_cost!$AD19:$AJ19))/1000</f>
        <v>2202.5294620528766</v>
      </c>
      <c r="J15" s="155">
        <f ca="1">(SUM(HTN_cost!$AD19:$AJ19))/1000</f>
        <v>730.73854183359629</v>
      </c>
      <c r="K15" s="155">
        <f ca="1">(SUM(KRT_cost!$AD19:$AJ19))/1000</f>
        <v>1514.4974562214393</v>
      </c>
      <c r="L15" s="155">
        <f ca="1">(SUM(MBN_cost!$AD19:$AJ19))/1000</f>
        <v>2702.6769437363491</v>
      </c>
      <c r="M15" s="155">
        <f ca="1">(SUM(STL_cost!$AD19:$AJ19))/1000</f>
        <v>779.69731300650972</v>
      </c>
      <c r="N15" s="155">
        <f ca="1">(SUM(TRG_cost!$AD19:$AJ19))/1000</f>
        <v>1430.5097338455266</v>
      </c>
      <c r="P15" s="156">
        <f t="shared" ca="1" si="0"/>
        <v>10115.387109408226</v>
      </c>
      <c r="Q15" s="265"/>
      <c r="R15" s="50"/>
      <c r="S15" s="50"/>
      <c r="T15" s="265"/>
      <c r="W15" s="265"/>
      <c r="X15" s="265"/>
      <c r="Y15" s="265"/>
      <c r="Z15" s="265"/>
      <c r="AA15" s="265"/>
    </row>
    <row r="16" spans="1:27">
      <c r="A16" s="265"/>
      <c r="D16" s="157" t="str">
        <f>Project_inputs!D12</f>
        <v>ACRs</v>
      </c>
      <c r="E16" s="158"/>
      <c r="F16" s="157"/>
      <c r="G16" s="157"/>
      <c r="H16" s="155">
        <f ca="1">(SUM(ART_cost!$AD20:$AJ20))/1000</f>
        <v>60.688576901189663</v>
      </c>
      <c r="I16" s="155">
        <f ca="1">(SUM(CRO_cost!$AD20:$AJ20))/1000</f>
        <v>160.10493065602518</v>
      </c>
      <c r="J16" s="155">
        <f ca="1">(SUM(HTN_cost!$AD20:$AJ20))/1000</f>
        <v>355.31602456117793</v>
      </c>
      <c r="K16" s="155">
        <f ca="1">(SUM(KRT_cost!$AD20:$AJ20))/1000</f>
        <v>171.23480775147908</v>
      </c>
      <c r="L16" s="155">
        <f ca="1">(SUM(MBN_cost!$AD20:$AJ20))/1000</f>
        <v>61.837665240763684</v>
      </c>
      <c r="M16" s="155">
        <f ca="1">(SUM(STL_cost!$AD20:$AJ20))/1000</f>
        <v>63.009285929198612</v>
      </c>
      <c r="N16" s="155">
        <f ca="1">(SUM(TRG_cost!$AD20:$AJ20))/1000</f>
        <v>290.89595717865262</v>
      </c>
      <c r="P16" s="156">
        <f t="shared" ca="1" si="0"/>
        <v>1163.0872482184868</v>
      </c>
      <c r="Q16" s="265"/>
      <c r="R16" s="50"/>
      <c r="S16" s="50"/>
      <c r="T16" s="265"/>
      <c r="W16" s="265"/>
      <c r="X16" s="265"/>
      <c r="Y16" s="265"/>
      <c r="Z16" s="265"/>
      <c r="AA16" s="265"/>
    </row>
    <row r="17" spans="1:27">
      <c r="A17" s="265"/>
      <c r="D17" s="157" t="str">
        <f>Project_inputs!D13</f>
        <v>ACR/gas switch control box replacement</v>
      </c>
      <c r="E17" s="158"/>
      <c r="F17" s="157"/>
      <c r="G17" s="157"/>
      <c r="H17" s="155">
        <f ca="1">(SUM(ART_cost!$AD21:$AJ21))/1000</f>
        <v>0</v>
      </c>
      <c r="I17" s="155">
        <f ca="1">(SUM(CRO_cost!$AD21:$AJ21))/1000</f>
        <v>91.227512352068601</v>
      </c>
      <c r="J17" s="155">
        <f ca="1">(SUM(HTN_cost!$AD21:$AJ21))/1000</f>
        <v>25.671219566272121</v>
      </c>
      <c r="K17" s="155">
        <f ca="1">(SUM(KRT_cost!$AD21:$AJ21))/1000</f>
        <v>77.81446410254182</v>
      </c>
      <c r="L17" s="155">
        <f ca="1">(SUM(MBN_cost!$AD21:$AJ21))/1000</f>
        <v>53.232555463877901</v>
      </c>
      <c r="M17" s="155">
        <f ca="1">(SUM(STL_cost!$AD21:$AJ21))/1000</f>
        <v>190.15967894900666</v>
      </c>
      <c r="N17" s="155">
        <f ca="1">(SUM(TRG_cost!$AD21:$AJ21))/1000</f>
        <v>127.13001208643659</v>
      </c>
      <c r="P17" s="156">
        <f t="shared" ca="1" si="0"/>
        <v>565.23544252020372</v>
      </c>
      <c r="Q17" s="265"/>
      <c r="R17" s="50"/>
      <c r="S17" s="50"/>
      <c r="T17" s="265"/>
      <c r="W17" s="265"/>
      <c r="X17" s="265"/>
      <c r="Y17" s="265"/>
      <c r="Z17" s="265"/>
      <c r="AA17" s="265"/>
    </row>
    <row r="18" spans="1:27">
      <c r="A18" s="265"/>
      <c r="D18" s="157" t="str">
        <f>Project_inputs!D14</f>
        <v>Admittance balancing units (single phase)</v>
      </c>
      <c r="E18" s="158"/>
      <c r="F18" s="157"/>
      <c r="G18" s="157"/>
      <c r="H18" s="155">
        <f ca="1">(SUM(ART_cost!$AD22:$AJ22))/1000</f>
        <v>694.78734943988502</v>
      </c>
      <c r="I18" s="155">
        <f ca="1">(SUM(CRO_cost!$AD22:$AJ22))/1000</f>
        <v>65.243903155366851</v>
      </c>
      <c r="J18" s="155">
        <f ca="1">(SUM(HTN_cost!$AD22:$AJ22))/1000</f>
        <v>644.73165163770432</v>
      </c>
      <c r="K18" s="155">
        <f ca="1">(SUM(KRT_cost!$AD22:$AJ22))/1000</f>
        <v>360.53655093836892</v>
      </c>
      <c r="L18" s="155">
        <f ca="1">(SUM(MBN_cost!$AD22:$AJ22))/1000</f>
        <v>75.241667207240042</v>
      </c>
      <c r="M18" s="155">
        <f ca="1">(SUM(STL_cost!$AD22:$AJ22))/1000</f>
        <v>152.39326888632004</v>
      </c>
      <c r="N18" s="155">
        <f ca="1">(SUM(TRG_cost!$AD22:$AJ22))/1000</f>
        <v>560.86500484536873</v>
      </c>
      <c r="P18" s="156">
        <f t="shared" ca="1" si="0"/>
        <v>2553.7993961102538</v>
      </c>
      <c r="Q18" s="265"/>
      <c r="R18" s="50"/>
      <c r="S18" s="50"/>
      <c r="T18" s="265"/>
      <c r="W18" s="265"/>
      <c r="X18" s="265"/>
      <c r="Y18" s="265"/>
      <c r="Z18" s="265"/>
      <c r="AA18" s="265"/>
    </row>
    <row r="19" spans="1:27">
      <c r="A19" s="265"/>
      <c r="D19" s="157" t="str">
        <f>Project_inputs!D15</f>
        <v>Admittance balancing units (three phase)</v>
      </c>
      <c r="E19" s="158"/>
      <c r="F19" s="157"/>
      <c r="G19" s="157"/>
      <c r="H19" s="155">
        <f ca="1">(SUM(ART_cost!$AD23:$AJ23))/1000</f>
        <v>515.87292196308499</v>
      </c>
      <c r="I19" s="155">
        <f ca="1">(SUM(CRO_cost!$AD23:$AJ23))/1000</f>
        <v>571.71763928132577</v>
      </c>
      <c r="J19" s="155">
        <f ca="1">(SUM(HTN_cost!$AD23:$AJ23))/1000</f>
        <v>810.12258872696782</v>
      </c>
      <c r="K19" s="155">
        <f ca="1">(SUM(KRT_cost!$AD23:$AJ23))/1000</f>
        <v>662.31803724706822</v>
      </c>
      <c r="L19" s="155">
        <f ca="1">(SUM(MBN_cost!$AD23:$AJ23))/1000</f>
        <v>338.73278474707553</v>
      </c>
      <c r="M19" s="155">
        <f ca="1">(SUM(STL_cost!$AD23:$AJ23))/1000</f>
        <v>528.09621208012277</v>
      </c>
      <c r="N19" s="155">
        <f ca="1">(SUM(TRG_cost!$AD23:$AJ23))/1000</f>
        <v>740.91786499359523</v>
      </c>
      <c r="P19" s="156">
        <f t="shared" ca="1" si="0"/>
        <v>4167.7780490392406</v>
      </c>
      <c r="Q19" s="265"/>
      <c r="R19" s="50"/>
      <c r="S19" s="50"/>
      <c r="T19" s="265"/>
      <c r="W19" s="265"/>
      <c r="X19" s="265"/>
      <c r="Y19" s="265"/>
      <c r="Z19" s="265"/>
      <c r="AA19" s="265"/>
    </row>
    <row r="20" spans="1:27">
      <c r="A20" s="265"/>
      <c r="D20" s="157" t="str">
        <f>Project_inputs!D16</f>
        <v>Re-phasing</v>
      </c>
      <c r="E20" s="158"/>
      <c r="F20" s="157"/>
      <c r="G20" s="157"/>
      <c r="H20" s="155">
        <f ca="1">(SUM(ART_cost!$AD24:$AJ24))/1000</f>
        <v>98.777157581019154</v>
      </c>
      <c r="I20" s="155">
        <f ca="1">(SUM(CRO_cost!$AD24:$AJ24))/1000</f>
        <v>42.802181226904679</v>
      </c>
      <c r="J20" s="155">
        <f ca="1">(SUM(HTN_cost!$AD24:$AJ24))/1000</f>
        <v>128.4002882338321</v>
      </c>
      <c r="K20" s="155">
        <f ca="1">(SUM(KRT_cost!$AD24:$AJ24))/1000</f>
        <v>125.87764434698758</v>
      </c>
      <c r="L20" s="155">
        <f ca="1">(SUM(MBN_cost!$AD24:$AJ24))/1000</f>
        <v>21.815511979337455</v>
      </c>
      <c r="M20" s="155">
        <f ca="1">(SUM(STL_cost!$AD24:$AJ24))/1000</f>
        <v>87.99320781200575</v>
      </c>
      <c r="N20" s="155">
        <f ca="1">(SUM(TRG_cost!$AD24:$AJ24))/1000</f>
        <v>165.32637114954485</v>
      </c>
      <c r="O20" s="265"/>
      <c r="P20" s="156">
        <f t="shared" ca="1" si="0"/>
        <v>670.99236232963153</v>
      </c>
      <c r="Q20" s="265"/>
      <c r="R20" s="50"/>
      <c r="S20" s="50"/>
      <c r="T20" s="265"/>
      <c r="W20" s="265"/>
      <c r="X20" s="265"/>
      <c r="Y20" s="265"/>
      <c r="Z20" s="265"/>
      <c r="AA20" s="265"/>
    </row>
    <row r="21" spans="1:27">
      <c r="A21" s="265"/>
      <c r="D21" s="157" t="str">
        <f>Project_inputs!D17</f>
        <v>Fusesavers</v>
      </c>
      <c r="E21" s="158"/>
      <c r="F21" s="157"/>
      <c r="G21" s="157"/>
      <c r="H21" s="155">
        <f ca="1">(SUM(ART_cost!$AD25:$AJ25))/1000</f>
        <v>568.64306034712934</v>
      </c>
      <c r="I21" s="155">
        <f ca="1">(SUM(CRO_cost!$AD25:$AJ25))/1000</f>
        <v>280.8679515566738</v>
      </c>
      <c r="J21" s="155">
        <f ca="1">(SUM(HTN_cost!$AD25:$AJ25))/1000</f>
        <v>531.80489885892973</v>
      </c>
      <c r="K21" s="155">
        <f ca="1">(SUM(KRT_cost!$AD25:$AJ25))/1000</f>
        <v>412.04666847957424</v>
      </c>
      <c r="L21" s="155">
        <f ca="1">(SUM(MBN_cost!$AD25:$AJ25))/1000</f>
        <v>293.58811938890199</v>
      </c>
      <c r="M21" s="155">
        <f ca="1">(SUM(STL_cost!$AD25:$AJ25))/1000</f>
        <v>654.14328691627304</v>
      </c>
      <c r="N21" s="155">
        <f ca="1">(SUM(TRG_cost!$AD25:$AJ25))/1000</f>
        <v>623.13279537794665</v>
      </c>
      <c r="P21" s="156">
        <f t="shared" ca="1" si="0"/>
        <v>3364.226780925429</v>
      </c>
      <c r="Q21" s="265"/>
      <c r="R21" s="50"/>
      <c r="S21" s="50"/>
      <c r="T21" s="265"/>
      <c r="W21" s="265"/>
      <c r="X21" s="265"/>
      <c r="Y21" s="265"/>
      <c r="Z21" s="265"/>
      <c r="AA21" s="265"/>
    </row>
    <row r="22" spans="1:27">
      <c r="A22" s="265"/>
      <c r="D22" s="157" t="str">
        <f>Project_inputs!D18</f>
        <v>HV Regulators upgrade (control box)</v>
      </c>
      <c r="E22" s="158"/>
      <c r="F22" s="157"/>
      <c r="G22" s="157"/>
      <c r="H22" s="155">
        <f ca="1">(SUM(ART_cost!$AD26:$AJ26))/1000</f>
        <v>22.308376477775127</v>
      </c>
      <c r="I22" s="155">
        <f ca="1">(SUM(CRO_cost!$AD26:$AJ26))/1000</f>
        <v>0</v>
      </c>
      <c r="J22" s="155">
        <f ca="1">(SUM(HTN_cost!$AD26:$AJ26))/1000</f>
        <v>22.035552123652852</v>
      </c>
      <c r="K22" s="155">
        <f ca="1">(SUM(KRT_cost!$AD26:$AJ26))/1000</f>
        <v>66.517793335750625</v>
      </c>
      <c r="L22" s="155">
        <f ca="1">(SUM(MBN_cost!$AD26:$AJ26))/1000</f>
        <v>22.647490805149609</v>
      </c>
      <c r="M22" s="155">
        <f ca="1">(SUM(STL_cost!$AD26:$AJ26))/1000</f>
        <v>22.503714923632405</v>
      </c>
      <c r="N22" s="155">
        <f ca="1">(SUM(TRG_cost!$AD26:$AJ26))/1000</f>
        <v>66.106656370958547</v>
      </c>
      <c r="P22" s="156">
        <f t="shared" ca="1" si="0"/>
        <v>222.11958403691915</v>
      </c>
      <c r="Q22" s="265"/>
      <c r="R22" s="50"/>
      <c r="S22" s="50"/>
      <c r="T22" s="265"/>
      <c r="W22" s="265"/>
      <c r="X22" s="265"/>
      <c r="Y22" s="265"/>
      <c r="Z22" s="265"/>
      <c r="AA22" s="265"/>
    </row>
    <row r="23" spans="1:27">
      <c r="A23" s="265"/>
      <c r="D23" s="157" t="str">
        <f>Project_inputs!D19</f>
        <v>HV Regulators upgrade (close delta)</v>
      </c>
      <c r="E23" s="158"/>
      <c r="F23" s="157"/>
      <c r="G23" s="157"/>
      <c r="H23" s="155">
        <f ca="1">(SUM(ART_cost!$AD27:$AJ27))/1000</f>
        <v>496.22169519017496</v>
      </c>
      <c r="I23" s="155">
        <f ca="1">(SUM(CRO_cost!$AD27:$AJ27))/1000</f>
        <v>227.35496895196468</v>
      </c>
      <c r="J23" s="155">
        <f ca="1">(SUM(HTN_cost!$AD27:$AJ27))/1000</f>
        <v>243.9864727268031</v>
      </c>
      <c r="K23" s="155">
        <f ca="1">(SUM(KRT_cost!$AD27:$AJ27))/1000</f>
        <v>0</v>
      </c>
      <c r="L23" s="155">
        <f ca="1">(SUM(MBN_cost!$AD27:$AJ27))/1000</f>
        <v>252.99389520079953</v>
      </c>
      <c r="M23" s="155">
        <f ca="1">(SUM(STL_cost!$AD27:$AJ27))/1000</f>
        <v>512.77779094199548</v>
      </c>
      <c r="N23" s="155">
        <f ca="1">(SUM(TRG_cost!$AD27:$AJ27))/1000</f>
        <v>0</v>
      </c>
      <c r="P23" s="156">
        <f t="shared" ca="1" si="0"/>
        <v>1733.3348230117376</v>
      </c>
      <c r="Q23" s="265"/>
      <c r="R23" s="50"/>
      <c r="S23" s="50"/>
      <c r="T23" s="265"/>
      <c r="W23" s="265"/>
      <c r="X23" s="265"/>
      <c r="Y23" s="265"/>
      <c r="Z23" s="265"/>
      <c r="AA23" s="265"/>
    </row>
    <row r="24" spans="1:27">
      <c r="A24" s="265"/>
      <c r="D24" s="157" t="str">
        <f>Project_inputs!D20</f>
        <v>Distribution switchgear (installed)</v>
      </c>
      <c r="E24" s="158"/>
      <c r="F24" s="157"/>
      <c r="G24" s="157"/>
      <c r="H24" s="155">
        <f ca="1">(SUM(ART_cost!$AD28:$AJ28))/1000</f>
        <v>772.9119999999964</v>
      </c>
      <c r="I24" s="155">
        <f ca="1">(SUM(CRO_cost!$AD28:$AJ28))/1000</f>
        <v>1932.2799999999909</v>
      </c>
      <c r="J24" s="155">
        <f ca="1">(SUM(HTN_cost!$AD28:$AJ28))/1000</f>
        <v>1159.3679999999947</v>
      </c>
      <c r="K24" s="155">
        <f ca="1">(SUM(KRT_cost!$AD28:$AJ28))/1000</f>
        <v>869.52599999999597</v>
      </c>
      <c r="L24" s="155">
        <f ca="1">(SUM(MBN_cost!$AD28:$AJ28))/1000</f>
        <v>2898.4199999999864</v>
      </c>
      <c r="M24" s="155">
        <f ca="1">(SUM(STL_cost!$AD28:$AJ28))/1000</f>
        <v>869.52599999999597</v>
      </c>
      <c r="N24" s="155">
        <f ca="1">(SUM(TRG_cost!$AD28:$AJ28))/1000</f>
        <v>772.9119999999964</v>
      </c>
      <c r="P24" s="156">
        <f t="shared" ca="1" si="0"/>
        <v>9274.9439999999577</v>
      </c>
      <c r="Q24" s="265"/>
      <c r="R24" s="50"/>
      <c r="S24" s="50"/>
      <c r="T24" s="265"/>
      <c r="W24" s="265"/>
      <c r="X24" s="265"/>
      <c r="Y24" s="265"/>
      <c r="Z24" s="265"/>
      <c r="AA24" s="265"/>
    </row>
    <row r="25" spans="1:27">
      <c r="A25" s="265"/>
      <c r="D25" s="157" t="str">
        <f>Project_inputs!D21</f>
        <v>UG cable replacement</v>
      </c>
      <c r="E25" s="158"/>
      <c r="F25" s="157"/>
      <c r="G25" s="157"/>
      <c r="H25" s="155">
        <f ca="1">(SUM(ART_cost!$AD29:$AJ29))/1000</f>
        <v>615.25456445327234</v>
      </c>
      <c r="I25" s="155">
        <f ca="1">(SUM(CRO_cost!$AD29:$AJ29))/1000</f>
        <v>501.8063816431731</v>
      </c>
      <c r="J25" s="155">
        <f ca="1">(SUM(HTN_cost!$AD29:$AJ29))/1000</f>
        <v>298.27949188273283</v>
      </c>
      <c r="K25" s="155">
        <f ca="1">(SUM(KRT_cost!$AD29:$AJ29))/1000</f>
        <v>286.38230417231046</v>
      </c>
      <c r="L25" s="155">
        <f ca="1">(SUM(MBN_cost!$AD29:$AJ29))/1000</f>
        <v>1774.3805670972827</v>
      </c>
      <c r="M25" s="155">
        <f ca="1">(SUM(STL_cost!$AD29:$AJ29))/1000</f>
        <v>69.683528018188298</v>
      </c>
      <c r="N25" s="155">
        <f ca="1">(SUM(TRG_cost!$AD29:$AJ29))/1000</f>
        <v>123.22087271508907</v>
      </c>
      <c r="P25" s="156">
        <f t="shared" ca="1" si="0"/>
        <v>3669.0077099820487</v>
      </c>
      <c r="Q25" s="265"/>
      <c r="R25" s="50"/>
      <c r="S25" s="50"/>
      <c r="T25" s="265"/>
      <c r="W25" s="265"/>
      <c r="X25" s="265"/>
      <c r="Y25" s="265"/>
      <c r="Z25" s="265"/>
      <c r="AA25" s="265"/>
    </row>
    <row r="26" spans="1:27">
      <c r="A26" s="265"/>
      <c r="B26" s="265"/>
      <c r="C26" s="265"/>
      <c r="D26" s="157" t="str">
        <f>Project_inputs!D22</f>
        <v>Test Sites</v>
      </c>
      <c r="E26" s="158"/>
      <c r="F26" s="157"/>
      <c r="G26" s="157"/>
      <c r="H26" s="155">
        <f ca="1">(SUM(ART_cost!$AD30:$AJ30))/1000</f>
        <v>16.308092100869143</v>
      </c>
      <c r="I26" s="155">
        <f ca="1">(SUM(CRO_cost!$AD30:$AJ30))/1000</f>
        <v>27.953237385283018</v>
      </c>
      <c r="J26" s="155">
        <f ca="1">(SUM(HTN_cost!$AD30:$AJ30))/1000</f>
        <v>19.024928446398512</v>
      </c>
      <c r="K26" s="155">
        <f ca="1">(SUM(KRT_cost!$AD30:$AJ30))/1000</f>
        <v>25.580407705257436</v>
      </c>
      <c r="L26" s="155">
        <f ca="1">(SUM(MBN_cost!$AD30:$AJ30))/1000</f>
        <v>20.262148573245206</v>
      </c>
      <c r="M26" s="155">
        <f ca="1">(SUM(STL_cost!$AD30:$AJ30))/1000</f>
        <v>13.809083683756649</v>
      </c>
      <c r="N26" s="155">
        <f ca="1">(SUM(TRG_cost!$AD30:$AJ30))/1000</f>
        <v>15.366538605322081</v>
      </c>
      <c r="O26" s="265"/>
      <c r="P26" s="156">
        <f t="shared" ca="1" si="0"/>
        <v>138.30443650013206</v>
      </c>
      <c r="Q26" s="265"/>
      <c r="R26" s="50"/>
      <c r="S26" s="50"/>
      <c r="T26" s="265"/>
      <c r="W26" s="265"/>
      <c r="X26" s="265"/>
      <c r="Y26" s="265"/>
      <c r="Z26" s="265"/>
      <c r="AA26" s="265"/>
    </row>
    <row r="27" spans="1:27" s="265" customFormat="1">
      <c r="D27" s="157" t="str">
        <f>Project_inputs!D23</f>
        <v>HV Customers (total)</v>
      </c>
      <c r="E27" s="158"/>
      <c r="F27" s="157"/>
      <c r="G27" s="157"/>
      <c r="H27" s="155">
        <f ca="1">(SUM(ART_cost!$AD31:$AJ31))/1000</f>
        <v>72.277175587480329</v>
      </c>
      <c r="I27" s="155">
        <f ca="1">(SUM(CRO_cost!$AD31:$AJ31))/1000</f>
        <v>664.76712147958256</v>
      </c>
      <c r="J27" s="155">
        <f ca="1">(SUM(HTN_cost!$AD31:$AJ31))/1000</f>
        <v>71.25274813304739</v>
      </c>
      <c r="K27" s="155">
        <f ca="1">(SUM(KRT_cost!$AD31:$AJ31))/1000</f>
        <v>287.28057720530984</v>
      </c>
      <c r="L27" s="155">
        <f ca="1">(SUM(MBN_cost!$AD31:$AJ31))/1000</f>
        <v>147.49460941435117</v>
      </c>
      <c r="M27" s="155">
        <f ca="1">(SUM(STL_cost!$AD31:$AJ31))/1000</f>
        <v>146.13622202991982</v>
      </c>
      <c r="N27" s="155">
        <f ca="1">(SUM(TRG_cost!$AD31:$AJ31))/1000</f>
        <v>285.01099253218956</v>
      </c>
      <c r="P27" s="156">
        <f t="shared" ca="1" si="0"/>
        <v>1674.2194463818805</v>
      </c>
      <c r="R27" s="50"/>
      <c r="S27" s="50"/>
    </row>
    <row r="28" spans="1:27" s="265" customFormat="1">
      <c r="D28" s="157" t="str">
        <f>Project_inputs!D24</f>
        <v>HV Customers (generation signalling)</v>
      </c>
      <c r="E28" s="158"/>
      <c r="F28" s="157"/>
      <c r="G28" s="157"/>
      <c r="H28" s="155">
        <f ca="1">(SUM(ART_cost!$AD32:$AJ32))/1000</f>
        <v>102.34686078133615</v>
      </c>
      <c r="I28" s="155">
        <f ca="1">(SUM(CRO_cost!$AD32:$AJ32))/1000</f>
        <v>0</v>
      </c>
      <c r="J28" s="155">
        <f ca="1">(SUM(HTN_cost!$AD32:$AJ32))/1000</f>
        <v>0</v>
      </c>
      <c r="K28" s="155">
        <f ca="1">(SUM(KRT_cost!$AD32:$AJ32))/1000</f>
        <v>0</v>
      </c>
      <c r="L28" s="155">
        <f ca="1">(SUM(MBN_cost!$AD32:$AJ32))/1000</f>
        <v>0</v>
      </c>
      <c r="M28" s="155">
        <f ca="1">(SUM(STL_cost!$AD32:$AJ32))/1000</f>
        <v>0</v>
      </c>
      <c r="N28" s="155">
        <f ca="1">(SUM(TRG_cost!$AD32:$AJ32))/1000</f>
        <v>101.89158225460353</v>
      </c>
      <c r="P28" s="156">
        <f t="shared" ca="1" si="0"/>
        <v>204.23844303593967</v>
      </c>
      <c r="R28" s="50"/>
      <c r="S28" s="50"/>
    </row>
    <row r="29" spans="1:27">
      <c r="Q29" s="265"/>
      <c r="R29" s="50"/>
      <c r="S29" s="50"/>
      <c r="T29" s="265"/>
      <c r="W29" s="265"/>
      <c r="X29" s="265"/>
      <c r="Y29" s="265"/>
      <c r="Z29" s="265"/>
      <c r="AA29" s="265"/>
    </row>
    <row r="30" spans="1:27">
      <c r="A30" s="265"/>
      <c r="B30" s="265"/>
      <c r="C30" s="265"/>
      <c r="D30" s="157" t="str">
        <f>Project_inputs!D26</f>
        <v>ZSS Feeder Exit Relocation</v>
      </c>
      <c r="E30" s="158"/>
      <c r="F30" s="157"/>
      <c r="G30" s="157"/>
      <c r="H30" s="155">
        <f ca="1">(SUM(ART_cost!$AD34:$AJ34))/1000</f>
        <v>0</v>
      </c>
      <c r="I30" s="155">
        <f ca="1">(SUM(CRO_cost!$AD34:$AJ34))/1000</f>
        <v>127.75975223542545</v>
      </c>
      <c r="J30" s="155">
        <f ca="1">(SUM(HTN_cost!$AD34:$AJ34))/1000</f>
        <v>150.82881789092949</v>
      </c>
      <c r="K30" s="155">
        <f ca="1">(SUM(KRT_cost!$AD34:$AJ34))/1000</f>
        <v>159.51591234685219</v>
      </c>
      <c r="L30" s="155">
        <f ca="1">(SUM(MBN_cost!$AD34:$AJ34))/1000</f>
        <v>197.06030805885061</v>
      </c>
      <c r="M30" s="155">
        <f ca="1">(SUM(STL_cost!$AD34:$AJ34))/1000</f>
        <v>158.53339652627747</v>
      </c>
      <c r="N30" s="155">
        <f ca="1">(SUM(TRG_cost!$AD34:$AJ34))/1000</f>
        <v>170.49211244765644</v>
      </c>
      <c r="O30" s="265"/>
      <c r="P30" s="156">
        <f ca="1">SUM(H30:N30)</f>
        <v>964.19029950599156</v>
      </c>
      <c r="Q30" s="265"/>
      <c r="R30" s="50"/>
      <c r="S30" s="50"/>
      <c r="T30" s="265"/>
      <c r="W30" s="265"/>
      <c r="X30" s="265"/>
      <c r="Y30" s="265"/>
      <c r="Z30" s="265"/>
      <c r="AA30" s="265"/>
    </row>
    <row r="31" spans="1:27" s="265" customFormat="1">
      <c r="D31" s="157" t="str">
        <f>Project_inputs!D27</f>
        <v>3rd phase line extension</v>
      </c>
      <c r="E31" s="158"/>
      <c r="F31" s="157"/>
      <c r="G31" s="157"/>
      <c r="H31" s="155">
        <f ca="1">(SUM(ART_cost!$AD35:$AJ35))/1000</f>
        <v>493.38969958988565</v>
      </c>
      <c r="I31" s="155">
        <f ca="1">(SUM(CRO_cost!$AD35:$AJ35))/1000</f>
        <v>538.91610813889952</v>
      </c>
      <c r="J31" s="155">
        <f ca="1">(SUM(HTN_cost!$AD35:$AJ35))/1000</f>
        <v>801.36084631331437</v>
      </c>
      <c r="K31" s="155">
        <f ca="1">(SUM(KRT_cost!$AD35:$AJ35))/1000</f>
        <v>498.98673871145667</v>
      </c>
      <c r="L31" s="155">
        <f ca="1">(SUM(MBN_cost!$AD35:$AJ35))/1000</f>
        <v>478.0179600690351</v>
      </c>
      <c r="M31" s="155">
        <f ca="1">(SUM(STL_cost!$AD35:$AJ35))/1000</f>
        <v>352.07368271257167</v>
      </c>
      <c r="N31" s="155">
        <f ca="1">(SUM(TRG_cost!$AD35:$AJ35))/1000</f>
        <v>812.97722282912844</v>
      </c>
      <c r="P31" s="156">
        <f ca="1">SUM(H31:N31)</f>
        <v>3975.7222583642911</v>
      </c>
      <c r="R31" s="50"/>
      <c r="S31" s="50"/>
    </row>
    <row r="32" spans="1:27">
      <c r="A32" s="265"/>
      <c r="D32" s="157" t="str">
        <f>Project_inputs!D28</f>
        <v>Asset resilience testing</v>
      </c>
      <c r="E32" s="158"/>
      <c r="F32" s="157"/>
      <c r="G32" s="157"/>
      <c r="H32" s="155">
        <f ca="1">(SUM(ART_cost!$AD36:$AJ36))/1000</f>
        <v>272.39784619857903</v>
      </c>
      <c r="I32" s="155">
        <f ca="1">(SUM(CRO_cost!$AD36:$AJ36))/1000</f>
        <v>678.61747544498689</v>
      </c>
      <c r="J32" s="155">
        <f ca="1">(SUM(HTN_cost!$AD36:$AJ36))/1000</f>
        <v>339.16071749098302</v>
      </c>
      <c r="K32" s="155">
        <f ca="1">(SUM(KRT_cost!$AD36:$AJ36))/1000</f>
        <v>311.96692307719974</v>
      </c>
      <c r="L32" s="155">
        <f ca="1">(SUM(MBN_cost!$AD36:$AJ36))/1000</f>
        <v>799.64775486736335</v>
      </c>
      <c r="M32" s="155">
        <f ca="1">(SUM(STL_cost!$AD36:$AJ36))/1000</f>
        <v>290.83703431295902</v>
      </c>
      <c r="N32" s="155">
        <f ca="1">(SUM(TRG_cost!$AD36:$AJ36))/1000</f>
        <v>343.99372738500898</v>
      </c>
      <c r="O32" s="265"/>
      <c r="P32" s="156">
        <f ca="1">SUM(H32:N32)</f>
        <v>3036.6214787770805</v>
      </c>
      <c r="Q32" s="265"/>
      <c r="R32" s="50"/>
      <c r="S32" s="50"/>
      <c r="T32" s="265"/>
      <c r="W32" s="265"/>
      <c r="X32" s="265"/>
      <c r="Y32" s="265"/>
      <c r="Z32" s="265"/>
      <c r="AA32" s="265"/>
    </row>
    <row r="33" spans="1:27">
      <c r="A33" s="265"/>
      <c r="B33" s="265"/>
      <c r="C33" s="265"/>
      <c r="D33" s="157" t="str">
        <f>Project_inputs!D29</f>
        <v>Distribution Comms</v>
      </c>
      <c r="E33" s="158"/>
      <c r="F33" s="157"/>
      <c r="G33" s="157"/>
      <c r="H33" s="155">
        <f ca="1">(SUM(ART_cost!$AD37:$AJ37))/1000</f>
        <v>89.663249601723038</v>
      </c>
      <c r="I33" s="155">
        <f ca="1">(SUM(CRO_cost!$AD37:$AJ37))/1000</f>
        <v>74.083081024482439</v>
      </c>
      <c r="J33" s="155">
        <f ca="1">(SUM(HTN_cost!$AD37:$AJ37))/1000</f>
        <v>100.04968331717117</v>
      </c>
      <c r="K33" s="155">
        <f ca="1">(SUM(KRT_cost!$AD37:$AJ37))/1000</f>
        <v>84.470032743998985</v>
      </c>
      <c r="L33" s="155">
        <f ca="1">(SUM(MBN_cost!$AD37:$AJ37))/1000</f>
        <v>58.503948455378691</v>
      </c>
      <c r="M33" s="155">
        <f ca="1">(SUM(STL_cost!$AD37:$AJ37))/1000</f>
        <v>74.083599028550879</v>
      </c>
      <c r="N33" s="155">
        <f ca="1">(SUM(TRG_cost!$AD37:$AJ37))/1000</f>
        <v>100.04968331717117</v>
      </c>
      <c r="O33" s="265"/>
      <c r="P33" s="156">
        <f ca="1">SUM(H33:N33)</f>
        <v>580.90327748847631</v>
      </c>
      <c r="Q33" s="265"/>
      <c r="R33" s="50"/>
      <c r="S33" s="50"/>
      <c r="T33" s="265"/>
      <c r="W33" s="265"/>
      <c r="X33" s="265"/>
      <c r="Y33" s="265"/>
      <c r="Z33" s="265"/>
      <c r="AA33" s="265"/>
    </row>
    <row r="34" spans="1:27">
      <c r="A34" s="265"/>
      <c r="B34" s="265"/>
      <c r="C34" s="265"/>
      <c r="D34" s="157" t="str">
        <f>Project_inputs!D30</f>
        <v>Other distribution materials</v>
      </c>
      <c r="E34" s="158"/>
      <c r="F34" s="157"/>
      <c r="G34" s="157"/>
      <c r="H34" s="155">
        <f ca="1">(SUM(ART_cost!$AD38:$AJ38))/1000</f>
        <v>134.56220725696249</v>
      </c>
      <c r="I34" s="155">
        <f ca="1">(SUM(CRO_cost!$AD38:$AJ38))/1000</f>
        <v>359.16790113722931</v>
      </c>
      <c r="J34" s="155">
        <f ca="1">(SUM(HTN_cost!$AD38:$AJ38))/1000</f>
        <v>188.63346142063523</v>
      </c>
      <c r="K34" s="155">
        <f ca="1">(SUM(KRT_cost!$AD38:$AJ38))/1000</f>
        <v>205.75538409400184</v>
      </c>
      <c r="L34" s="155">
        <f ca="1">(SUM(MBN_cost!$AD38:$AJ38))/1000</f>
        <v>191.05678636627371</v>
      </c>
      <c r="M34" s="155">
        <f ca="1">(SUM(STL_cost!$AD38:$AJ38))/1000</f>
        <v>149.92968143648861</v>
      </c>
      <c r="N34" s="155">
        <f ca="1">(SUM(TRG_cost!$AD38:$AJ38))/1000</f>
        <v>176.32568854322869</v>
      </c>
      <c r="O34" s="265"/>
      <c r="P34" s="156">
        <f ca="1">SUM(H34:N34)</f>
        <v>1405.4311102548199</v>
      </c>
      <c r="Q34" s="265"/>
      <c r="R34" s="50"/>
      <c r="S34" s="50"/>
      <c r="T34" s="265"/>
      <c r="W34" s="265"/>
      <c r="X34" s="265"/>
      <c r="Y34" s="265"/>
      <c r="Z34" s="265"/>
      <c r="AA34" s="265"/>
    </row>
    <row r="35" spans="1:27" s="265" customFormat="1">
      <c r="D35" s="18"/>
      <c r="E35" s="63"/>
      <c r="F35" s="18"/>
      <c r="G35" s="18"/>
      <c r="H35" s="260"/>
      <c r="I35" s="260"/>
      <c r="J35" s="260"/>
      <c r="K35" s="260"/>
      <c r="L35" s="260"/>
      <c r="M35" s="260"/>
      <c r="N35" s="260"/>
      <c r="P35" s="261"/>
    </row>
    <row r="36" spans="1:27">
      <c r="C36" s="51"/>
      <c r="D36" s="52"/>
      <c r="E36" s="61"/>
      <c r="F36" s="53"/>
      <c r="G36" s="51"/>
      <c r="H36" s="54"/>
      <c r="I36" s="54"/>
      <c r="J36" s="54"/>
      <c r="K36" s="54"/>
      <c r="L36" s="54"/>
      <c r="M36" s="54"/>
      <c r="N36" s="54"/>
      <c r="P36" s="64"/>
      <c r="Q36" s="265"/>
      <c r="R36" s="265"/>
      <c r="T36" s="265"/>
      <c r="W36" s="265"/>
      <c r="X36" s="265"/>
      <c r="Y36" s="265"/>
      <c r="Z36" s="265"/>
      <c r="AA36" s="265"/>
    </row>
    <row r="37" spans="1:27" ht="15">
      <c r="A37" s="18"/>
      <c r="B37" s="9" t="s">
        <v>7</v>
      </c>
      <c r="C37" s="18"/>
      <c r="D37" s="18"/>
      <c r="E37" s="63"/>
      <c r="Q37" s="265"/>
      <c r="R37" s="265"/>
      <c r="T37" s="265"/>
      <c r="W37" s="265"/>
      <c r="X37" s="265"/>
      <c r="Y37" s="265"/>
      <c r="Z37" s="265"/>
      <c r="AA37" s="265"/>
    </row>
    <row r="38" spans="1:27">
      <c r="C38" s="10" t="s">
        <v>8</v>
      </c>
      <c r="Q38" s="265"/>
      <c r="R38" s="265"/>
      <c r="T38" s="265"/>
      <c r="W38" s="265"/>
      <c r="X38" s="265"/>
      <c r="Y38" s="265"/>
      <c r="Z38" s="265"/>
      <c r="AA38" s="265"/>
    </row>
    <row r="39" spans="1:27">
      <c r="D39" s="157" t="str">
        <f>Project_inputs!D35</f>
        <v>GFN</v>
      </c>
      <c r="E39" s="158"/>
      <c r="F39" s="157"/>
      <c r="G39" s="157"/>
      <c r="H39" s="155">
        <f ca="1">(SUM(ART_cost!$AD43:$AJ43))/1000</f>
        <v>2131.295545556834</v>
      </c>
      <c r="I39" s="155">
        <f ca="1">(SUM(CRO_cost!$AD43:$AJ43))/1000</f>
        <v>2121.2217830750151</v>
      </c>
      <c r="J39" s="155">
        <f ca="1">(SUM(HTN_cost!$AD43:$AJ43))/1000</f>
        <v>3831.441384035305</v>
      </c>
      <c r="K39" s="155">
        <f ca="1">(SUM(KRT_cost!$AD43:$AJ43))/1000</f>
        <v>2410.6243520960616</v>
      </c>
      <c r="L39" s="155">
        <f ca="1">(SUM(MBN_cost!$AD43:$AJ43))/1000</f>
        <v>2392.6986093824403</v>
      </c>
      <c r="M39" s="155">
        <f ca="1">(SUM(STL_cost!$AD43:$AJ43))/1000</f>
        <v>2227.0638161267116</v>
      </c>
      <c r="N39" s="155">
        <f ca="1">(SUM(TRG_cost!$AD43:$AJ43))/1000</f>
        <v>2857.4033814192412</v>
      </c>
      <c r="P39" s="156">
        <f t="shared" ref="P39:P51" ca="1" si="1">SUM(H39:N39)</f>
        <v>17971.748871691609</v>
      </c>
      <c r="Q39" s="265"/>
      <c r="R39" s="50"/>
      <c r="S39" s="50"/>
      <c r="T39" s="265"/>
      <c r="W39" s="265"/>
      <c r="X39" s="265"/>
      <c r="Y39" s="265"/>
      <c r="Z39" s="265"/>
      <c r="AA39" s="265"/>
    </row>
    <row r="40" spans="1:27">
      <c r="D40" s="157" t="str">
        <f>Project_inputs!D36</f>
        <v>GFN enclosure</v>
      </c>
      <c r="E40" s="158"/>
      <c r="F40" s="157"/>
      <c r="G40" s="157"/>
      <c r="H40" s="155">
        <f ca="1">(SUM(ART_cost!$AD44:$AJ44))/1000</f>
        <v>144.92096541040075</v>
      </c>
      <c r="I40" s="155">
        <f ca="1">(SUM(CRO_cost!$AD44:$AJ44))/1000</f>
        <v>144.92096541040075</v>
      </c>
      <c r="J40" s="155">
        <f ca="1">(SUM(HTN_cost!$AD44:$AJ44))/1000</f>
        <v>0</v>
      </c>
      <c r="K40" s="155">
        <f ca="1">(SUM(KRT_cost!$AD44:$AJ44))/1000</f>
        <v>144.92096541040075</v>
      </c>
      <c r="L40" s="155">
        <f ca="1">(SUM(MBN_cost!$AD44:$AJ44))/1000</f>
        <v>144.92096541040075</v>
      </c>
      <c r="M40" s="155">
        <f ca="1">(SUM(STL_cost!$AD44:$AJ44))/1000</f>
        <v>0</v>
      </c>
      <c r="N40" s="155">
        <f ca="1">(SUM(TRG_cost!$AD44:$AJ44))/1000</f>
        <v>0</v>
      </c>
      <c r="P40" s="156">
        <f t="shared" ca="1" si="1"/>
        <v>579.68386164160302</v>
      </c>
      <c r="Q40" s="265"/>
      <c r="R40" s="50"/>
      <c r="S40" s="50"/>
      <c r="T40" s="265"/>
      <c r="W40" s="265"/>
      <c r="X40" s="265"/>
      <c r="Y40" s="265"/>
      <c r="Z40" s="265"/>
      <c r="AA40" s="265"/>
    </row>
    <row r="41" spans="1:27">
      <c r="D41" s="157" t="str">
        <f>Project_inputs!D37</f>
        <v>Indoor switch room (incl GFN enclosure and switchboard)</v>
      </c>
      <c r="E41" s="158"/>
      <c r="F41" s="157"/>
      <c r="G41" s="157"/>
      <c r="H41" s="155">
        <f ca="1">(SUM(ART_cost!$AD45:$AJ45))/1000</f>
        <v>0</v>
      </c>
      <c r="I41" s="155">
        <f ca="1">(SUM(CRO_cost!$AD45:$AJ45))/1000</f>
        <v>0</v>
      </c>
      <c r="J41" s="155">
        <f ca="1">(SUM(HTN_cost!$AD45:$AJ45))/1000</f>
        <v>1150.9811501686052</v>
      </c>
      <c r="K41" s="155">
        <f ca="1">(SUM(KRT_cost!$AD45:$AJ45))/1000</f>
        <v>0</v>
      </c>
      <c r="L41" s="155">
        <f ca="1">(SUM(MBN_cost!$AD45:$AJ45))/1000</f>
        <v>0</v>
      </c>
      <c r="M41" s="155">
        <f ca="1">(SUM(STL_cost!$AD45:$AJ45))/1000</f>
        <v>0</v>
      </c>
      <c r="N41" s="155">
        <f ca="1">(SUM(TRG_cost!$AD45:$AJ45))/1000</f>
        <v>1150.9811501686052</v>
      </c>
      <c r="P41" s="156">
        <f t="shared" ca="1" si="1"/>
        <v>2301.9623003372103</v>
      </c>
      <c r="Q41" s="265"/>
      <c r="R41" s="50"/>
      <c r="S41" s="50"/>
      <c r="T41" s="265"/>
      <c r="W41" s="265"/>
      <c r="X41" s="265"/>
      <c r="Y41" s="265"/>
      <c r="Z41" s="265"/>
      <c r="AA41" s="265"/>
    </row>
    <row r="42" spans="1:27">
      <c r="D42" s="157" t="str">
        <f>Project_inputs!D38</f>
        <v>RMU</v>
      </c>
      <c r="E42" s="158"/>
      <c r="F42" s="157"/>
      <c r="G42" s="157"/>
      <c r="H42" s="155">
        <f ca="1">(SUM(ART_cost!$AD46:$AJ46))/1000</f>
        <v>66.80931854274975</v>
      </c>
      <c r="I42" s="155">
        <f ca="1">(SUM(CRO_cost!$AD46:$AJ46))/1000</f>
        <v>133.6186370854995</v>
      </c>
      <c r="J42" s="155">
        <f ca="1">(SUM(HTN_cost!$AD46:$AJ46))/1000</f>
        <v>200.42795562824926</v>
      </c>
      <c r="K42" s="155">
        <f ca="1">(SUM(KRT_cost!$AD46:$AJ46))/1000</f>
        <v>133.6186370854995</v>
      </c>
      <c r="L42" s="155">
        <f ca="1">(SUM(MBN_cost!$AD46:$AJ46))/1000</f>
        <v>133.6186370854995</v>
      </c>
      <c r="M42" s="155">
        <f ca="1">(SUM(STL_cost!$AD46:$AJ46))/1000</f>
        <v>66.80931854274975</v>
      </c>
      <c r="N42" s="155">
        <f ca="1">(SUM(TRG_cost!$AD46:$AJ46))/1000</f>
        <v>66.80931854274975</v>
      </c>
      <c r="P42" s="156">
        <f t="shared" ca="1" si="1"/>
        <v>801.71182251299706</v>
      </c>
      <c r="Q42" s="265"/>
      <c r="R42" s="50"/>
      <c r="S42" s="50"/>
      <c r="T42" s="265"/>
      <c r="W42" s="265"/>
      <c r="X42" s="265"/>
      <c r="Y42" s="265"/>
      <c r="Z42" s="265"/>
      <c r="AA42" s="265"/>
    </row>
    <row r="43" spans="1:27">
      <c r="D43" s="157" t="str">
        <f>Project_inputs!D39</f>
        <v>Station service transformer (500kVA)</v>
      </c>
      <c r="E43" s="158"/>
      <c r="F43" s="157"/>
      <c r="G43" s="157"/>
      <c r="H43" s="155">
        <f ca="1">(SUM(ART_cost!$AD47:$AJ47))/1000</f>
        <v>65.730073657589998</v>
      </c>
      <c r="I43" s="155">
        <f ca="1">(SUM(CRO_cost!$AD47:$AJ47))/1000</f>
        <v>131.46014731518</v>
      </c>
      <c r="J43" s="155">
        <f ca="1">(SUM(HTN_cost!$AD47:$AJ47))/1000</f>
        <v>131.46014731518</v>
      </c>
      <c r="K43" s="155">
        <f ca="1">(SUM(KRT_cost!$AD47:$AJ47))/1000</f>
        <v>65.730073657589998</v>
      </c>
      <c r="L43" s="155">
        <f ca="1">(SUM(MBN_cost!$AD47:$AJ47))/1000</f>
        <v>131.46014731518</v>
      </c>
      <c r="M43" s="155">
        <f ca="1">(SUM(STL_cost!$AD47:$AJ47))/1000</f>
        <v>65.730073657589998</v>
      </c>
      <c r="N43" s="155">
        <f ca="1">(SUM(TRG_cost!$AD47:$AJ47))/1000</f>
        <v>131.46014731518</v>
      </c>
      <c r="P43" s="156">
        <f t="shared" ca="1" si="1"/>
        <v>723.03081023349</v>
      </c>
      <c r="Q43" s="265"/>
      <c r="R43" s="50"/>
      <c r="S43" s="50"/>
      <c r="T43" s="265"/>
      <c r="W43" s="265"/>
      <c r="X43" s="265"/>
      <c r="Y43" s="265"/>
      <c r="Z43" s="265"/>
      <c r="AA43" s="265"/>
    </row>
    <row r="44" spans="1:27">
      <c r="D44" s="157" t="str">
        <f>Project_inputs!D40</f>
        <v>Station service transformer (750kVA)</v>
      </c>
      <c r="E44" s="158"/>
      <c r="F44" s="157"/>
      <c r="G44" s="157"/>
      <c r="H44" s="155">
        <f ca="1">(SUM(ART_cost!$AD48:$AJ48))/1000</f>
        <v>0</v>
      </c>
      <c r="I44" s="155">
        <f ca="1">(SUM(CRO_cost!$AD48:$AJ48))/1000</f>
        <v>0</v>
      </c>
      <c r="J44" s="155">
        <f ca="1">(SUM(HTN_cost!$AD48:$AJ48))/1000</f>
        <v>0</v>
      </c>
      <c r="K44" s="155">
        <f ca="1">(SUM(KRT_cost!$AD48:$AJ48))/1000</f>
        <v>0</v>
      </c>
      <c r="L44" s="155">
        <f ca="1">(SUM(MBN_cost!$AD48:$AJ48))/1000</f>
        <v>0</v>
      </c>
      <c r="M44" s="155">
        <f ca="1">(SUM(STL_cost!$AD48:$AJ48))/1000</f>
        <v>0</v>
      </c>
      <c r="N44" s="155">
        <f ca="1">(SUM(TRG_cost!$AD48:$AJ48))/1000</f>
        <v>0</v>
      </c>
      <c r="P44" s="156">
        <f t="shared" ca="1" si="1"/>
        <v>0</v>
      </c>
      <c r="Q44" s="265"/>
      <c r="R44" s="50"/>
      <c r="S44" s="50"/>
      <c r="T44" s="265"/>
      <c r="W44" s="265"/>
      <c r="X44" s="265"/>
      <c r="Y44" s="265"/>
      <c r="Z44" s="265"/>
      <c r="AA44" s="265"/>
    </row>
    <row r="45" spans="1:27">
      <c r="D45" s="157" t="str">
        <f>Project_inputs!D41</f>
        <v>Cap bank</v>
      </c>
      <c r="E45" s="158"/>
      <c r="F45" s="157"/>
      <c r="G45" s="157"/>
      <c r="H45" s="155">
        <f ca="1">(SUM(ART_cost!$AD49:$AJ49))/1000</f>
        <v>0</v>
      </c>
      <c r="I45" s="155">
        <f ca="1">(SUM(CRO_cost!$AD49:$AJ49))/1000</f>
        <v>618.35349858546329</v>
      </c>
      <c r="J45" s="155">
        <f ca="1">(SUM(HTN_cost!$AD49:$AJ49))/1000</f>
        <v>618.35349858546329</v>
      </c>
      <c r="K45" s="155">
        <f ca="1">(SUM(KRT_cost!$AD49:$AJ49))/1000</f>
        <v>0</v>
      </c>
      <c r="L45" s="155">
        <f ca="1">(SUM(MBN_cost!$AD49:$AJ49))/1000</f>
        <v>0</v>
      </c>
      <c r="M45" s="155">
        <f ca="1">(SUM(STL_cost!$AD49:$AJ49))/1000</f>
        <v>618.35349858546329</v>
      </c>
      <c r="N45" s="155">
        <f ca="1">(SUM(TRG_cost!$AD49:$AJ49))/1000</f>
        <v>309.17674929273164</v>
      </c>
      <c r="P45" s="156">
        <f t="shared" ca="1" si="1"/>
        <v>2164.2372450491216</v>
      </c>
      <c r="Q45" s="265"/>
      <c r="R45" s="50"/>
      <c r="S45" s="50"/>
      <c r="T45" s="265"/>
      <c r="W45" s="265"/>
      <c r="X45" s="265"/>
      <c r="Y45" s="265"/>
      <c r="Z45" s="265"/>
      <c r="AA45" s="265"/>
    </row>
    <row r="46" spans="1:27">
      <c r="D46" s="157" t="str">
        <f>Project_inputs!D42</f>
        <v>AC board (Including change over)</v>
      </c>
      <c r="E46" s="158"/>
      <c r="F46" s="157"/>
      <c r="G46" s="157"/>
      <c r="H46" s="155">
        <f ca="1">(SUM(ART_cost!$AD50:$AJ50))/1000</f>
        <v>48.307303210549208</v>
      </c>
      <c r="I46" s="155">
        <f ca="1">(SUM(CRO_cost!$AD50:$AJ50))/1000</f>
        <v>48.307303210549208</v>
      </c>
      <c r="J46" s="155">
        <f ca="1">(SUM(HTN_cost!$AD50:$AJ50))/1000</f>
        <v>48.307303210549208</v>
      </c>
      <c r="K46" s="155">
        <f ca="1">(SUM(KRT_cost!$AD50:$AJ50))/1000</f>
        <v>48.307303210549208</v>
      </c>
      <c r="L46" s="155">
        <f ca="1">(SUM(MBN_cost!$AD50:$AJ50))/1000</f>
        <v>48.307303210549208</v>
      </c>
      <c r="M46" s="155">
        <f ca="1">(SUM(STL_cost!$AD50:$AJ50))/1000</f>
        <v>48.307303210549208</v>
      </c>
      <c r="N46" s="155">
        <f ca="1">(SUM(TRG_cost!$AD50:$AJ50))/1000</f>
        <v>48.307303210549208</v>
      </c>
      <c r="P46" s="156">
        <f t="shared" ca="1" si="1"/>
        <v>338.15112247384445</v>
      </c>
      <c r="Q46" s="265"/>
      <c r="R46" s="50"/>
      <c r="S46" s="50"/>
      <c r="T46" s="265"/>
      <c r="W46" s="265"/>
      <c r="X46" s="265"/>
      <c r="Y46" s="265"/>
      <c r="Z46" s="265"/>
      <c r="AA46" s="265"/>
    </row>
    <row r="47" spans="1:27">
      <c r="D47" s="157" t="str">
        <f>Project_inputs!D43</f>
        <v>Control room</v>
      </c>
      <c r="E47" s="158"/>
      <c r="F47" s="157"/>
      <c r="G47" s="157"/>
      <c r="H47" s="155">
        <f ca="1">(SUM(ART_cost!$AD51:$AJ51))/1000</f>
        <v>0</v>
      </c>
      <c r="I47" s="155">
        <f ca="1">(SUM(CRO_cost!$AD51:$AJ51))/1000</f>
        <v>840.35690970443886</v>
      </c>
      <c r="J47" s="155">
        <f ca="1">(SUM(HTN_cost!$AD51:$AJ51))/1000</f>
        <v>840.35690970443886</v>
      </c>
      <c r="K47" s="155">
        <f ca="1">(SUM(KRT_cost!$AD51:$AJ51))/1000</f>
        <v>0</v>
      </c>
      <c r="L47" s="155">
        <f ca="1">(SUM(MBN_cost!$AD51:$AJ51))/1000</f>
        <v>0</v>
      </c>
      <c r="M47" s="155">
        <f ca="1">(SUM(STL_cost!$AD51:$AJ51))/1000</f>
        <v>840.35690970443886</v>
      </c>
      <c r="N47" s="155">
        <f ca="1">(SUM(TRG_cost!$AD51:$AJ51))/1000</f>
        <v>840.35690970443886</v>
      </c>
      <c r="P47" s="156">
        <f t="shared" ca="1" si="1"/>
        <v>3361.4276388177555</v>
      </c>
      <c r="Q47" s="265"/>
      <c r="R47" s="50"/>
      <c r="S47" s="50"/>
      <c r="T47" s="265"/>
      <c r="W47" s="265"/>
      <c r="X47" s="265"/>
      <c r="Y47" s="265"/>
      <c r="Z47" s="265"/>
      <c r="AA47" s="265"/>
    </row>
    <row r="48" spans="1:27">
      <c r="D48" s="157" t="str">
        <f>Project_inputs!D44</f>
        <v>22kV circuit breaker (outdoor)</v>
      </c>
      <c r="E48" s="158"/>
      <c r="F48" s="157"/>
      <c r="G48" s="157"/>
      <c r="H48" s="155">
        <f ca="1">(SUM(ART_cost!$AD52:$AJ52))/1000</f>
        <v>0</v>
      </c>
      <c r="I48" s="155">
        <f ca="1">(SUM(CRO_cost!$AD52:$AJ52))/1000</f>
        <v>343.07334783372005</v>
      </c>
      <c r="J48" s="155">
        <f ca="1">(SUM(HTN_cost!$AD52:$AJ52))/1000</f>
        <v>0</v>
      </c>
      <c r="K48" s="155">
        <f ca="1">(SUM(KRT_cost!$AD52:$AJ52))/1000</f>
        <v>343.07334783372005</v>
      </c>
      <c r="L48" s="155">
        <f ca="1">(SUM(MBN_cost!$AD52:$AJ52))/1000</f>
        <v>0</v>
      </c>
      <c r="M48" s="155">
        <f ca="1">(SUM(STL_cost!$AD52:$AJ52))/1000</f>
        <v>0</v>
      </c>
      <c r="N48" s="155">
        <f ca="1">(SUM(TRG_cost!$AD52:$AJ52))/1000</f>
        <v>0</v>
      </c>
      <c r="P48" s="156">
        <f t="shared" ca="1" si="1"/>
        <v>686.1466956674401</v>
      </c>
      <c r="Q48" s="265"/>
      <c r="R48" s="50"/>
      <c r="S48" s="50"/>
      <c r="T48" s="265"/>
      <c r="W48" s="265"/>
      <c r="X48" s="265"/>
      <c r="Y48" s="265"/>
      <c r="Z48" s="265"/>
      <c r="AA48" s="265"/>
    </row>
    <row r="49" spans="1:16344">
      <c r="D49" s="157" t="str">
        <f>Project_inputs!D45</f>
        <v>Voltage transformer</v>
      </c>
      <c r="E49" s="158"/>
      <c r="F49" s="157"/>
      <c r="G49" s="157"/>
      <c r="H49" s="155">
        <f ca="1">(SUM(ART_cost!$AD53:$AJ53))/1000</f>
        <v>16.521039156290524</v>
      </c>
      <c r="I49" s="155">
        <f ca="1">(SUM(CRO_cost!$AD53:$AJ53))/1000</f>
        <v>33.042078312581047</v>
      </c>
      <c r="J49" s="155">
        <f ca="1">(SUM(HTN_cost!$AD53:$AJ53))/1000</f>
        <v>0</v>
      </c>
      <c r="K49" s="155">
        <f ca="1">(SUM(KRT_cost!$AD53:$AJ53))/1000</f>
        <v>33.042078312581047</v>
      </c>
      <c r="L49" s="155">
        <f ca="1">(SUM(MBN_cost!$AD53:$AJ53))/1000</f>
        <v>33.042078312581047</v>
      </c>
      <c r="M49" s="155">
        <f ca="1">(SUM(STL_cost!$AD53:$AJ53))/1000</f>
        <v>16.521039156290524</v>
      </c>
      <c r="N49" s="155">
        <f ca="1">(SUM(TRG_cost!$AD53:$AJ53))/1000</f>
        <v>0</v>
      </c>
      <c r="P49" s="156">
        <f t="shared" ca="1" si="1"/>
        <v>132.16831325032419</v>
      </c>
      <c r="Q49" s="265"/>
      <c r="R49" s="50"/>
      <c r="S49" s="50"/>
      <c r="T49" s="265"/>
      <c r="W49" s="265"/>
      <c r="X49" s="265"/>
      <c r="Y49" s="265"/>
      <c r="Z49" s="265"/>
      <c r="AA49" s="265"/>
    </row>
    <row r="50" spans="1:16344">
      <c r="D50" s="157" t="str">
        <f>Project_inputs!D46</f>
        <v>Current transformer (post type)</v>
      </c>
      <c r="E50" s="158"/>
      <c r="F50" s="157"/>
      <c r="G50" s="157"/>
      <c r="H50" s="155">
        <f ca="1">(SUM(ART_cost!$AD54:$AJ54))/1000</f>
        <v>54.953676567189149</v>
      </c>
      <c r="I50" s="155">
        <f ca="1">(SUM(CRO_cost!$AD54:$AJ54))/1000</f>
        <v>137.38419141797289</v>
      </c>
      <c r="J50" s="155">
        <f ca="1">(SUM(HTN_cost!$AD54:$AJ54))/1000</f>
        <v>0</v>
      </c>
      <c r="K50" s="155">
        <f ca="1">(SUM(KRT_cost!$AD54:$AJ54))/1000</f>
        <v>68.692095708986443</v>
      </c>
      <c r="L50" s="155">
        <f ca="1">(SUM(MBN_cost!$AD54:$AJ54))/1000</f>
        <v>54.953676567189149</v>
      </c>
      <c r="M50" s="155">
        <f ca="1">(SUM(STL_cost!$AD54:$AJ54))/1000</f>
        <v>54.953676567189149</v>
      </c>
      <c r="N50" s="155">
        <f ca="1">(SUM(TRG_cost!$AD54:$AJ54))/1000</f>
        <v>0</v>
      </c>
      <c r="P50" s="156">
        <f t="shared" ca="1" si="1"/>
        <v>370.93731682852683</v>
      </c>
      <c r="Q50" s="265"/>
      <c r="R50" s="50"/>
      <c r="S50" s="50"/>
      <c r="T50" s="265"/>
      <c r="W50" s="265"/>
      <c r="X50" s="265"/>
      <c r="Y50" s="265"/>
      <c r="Z50" s="265"/>
      <c r="AA50" s="265"/>
    </row>
    <row r="51" spans="1:16344" s="265" customFormat="1">
      <c r="D51" s="157" t="str">
        <f>Project_inputs!D47</f>
        <v>Current transformer (core balance type)</v>
      </c>
      <c r="E51" s="158"/>
      <c r="F51" s="157"/>
      <c r="G51" s="157"/>
      <c r="H51" s="155">
        <f ca="1">(SUM(ART_cost!$AD55:$AJ55))/1000</f>
        <v>0</v>
      </c>
      <c r="I51" s="155">
        <f ca="1">(SUM(CRO_cost!$AD55:$AJ55))/1000</f>
        <v>0</v>
      </c>
      <c r="J51" s="155">
        <f ca="1">(SUM(HTN_cost!$AD55:$AJ55))/1000</f>
        <v>37.391161375613237</v>
      </c>
      <c r="K51" s="155">
        <f ca="1">(SUM(KRT_cost!$AD55:$AJ55))/1000</f>
        <v>0</v>
      </c>
      <c r="L51" s="155">
        <f ca="1">(SUM(MBN_cost!$AD55:$AJ55))/1000</f>
        <v>9.3477903439033092</v>
      </c>
      <c r="M51" s="155">
        <f ca="1">(SUM(STL_cost!$AD55:$AJ55))/1000</f>
        <v>0</v>
      </c>
      <c r="N51" s="155">
        <f ca="1">(SUM(TRG_cost!$AD55:$AJ55))/1000</f>
        <v>28.043371031709924</v>
      </c>
      <c r="P51" s="156">
        <f t="shared" ca="1" si="1"/>
        <v>74.782322751226474</v>
      </c>
      <c r="R51" s="50"/>
      <c r="S51" s="50"/>
    </row>
    <row r="52" spans="1:16344">
      <c r="A52" s="265"/>
      <c r="B52" s="265"/>
      <c r="C52" s="265"/>
      <c r="D52" s="157"/>
      <c r="E52" s="158"/>
      <c r="F52" s="157"/>
      <c r="G52" s="157"/>
      <c r="H52" s="155"/>
      <c r="I52" s="155"/>
      <c r="J52" s="155"/>
      <c r="K52" s="155"/>
      <c r="L52" s="155"/>
      <c r="M52" s="155"/>
      <c r="N52" s="155"/>
      <c r="O52" s="265"/>
      <c r="P52" s="156"/>
      <c r="Q52" s="265"/>
      <c r="R52" s="265"/>
      <c r="T52" s="265"/>
      <c r="W52" s="265"/>
      <c r="X52" s="265"/>
      <c r="Y52" s="265"/>
      <c r="Z52" s="265"/>
      <c r="AA52" s="265"/>
    </row>
    <row r="53" spans="1:16344">
      <c r="C53" s="265"/>
      <c r="D53" s="157" t="str">
        <f>Tot_cost!D57</f>
        <v>Other primary materials</v>
      </c>
      <c r="E53" s="158"/>
      <c r="F53" s="157"/>
      <c r="G53" s="157"/>
      <c r="H53" s="155">
        <f ca="1">(SUM(ART_cost!$AD57:$AJ57))/1000</f>
        <v>305.332814852772</v>
      </c>
      <c r="I53" s="155">
        <f ca="1">(SUM(CRO_cost!$AD57:$AJ57))/1000</f>
        <v>662.97481698801198</v>
      </c>
      <c r="J53" s="320">
        <f ca="1">(SUM(HTN_cost!$AD57:$AJ57))/1000</f>
        <v>1064.7218748150833</v>
      </c>
      <c r="K53" s="155">
        <f ca="1">(SUM(KRT_cost!$AD57:$AJ57))/1000</f>
        <v>617.48035831406798</v>
      </c>
      <c r="L53" s="155">
        <f ca="1">(SUM(MBN_cost!$AD57:$AJ57))/1000</f>
        <v>408.96561981709544</v>
      </c>
      <c r="M53" s="155">
        <f ca="1">(SUM(STL_cost!$AD57:$AJ57))/1000</f>
        <v>564.01145077313947</v>
      </c>
      <c r="N53" s="155">
        <f ca="1">(SUM(TRG_cost!$AD57:$AJ57))/1000</f>
        <v>372.04545207146299</v>
      </c>
      <c r="O53" s="265"/>
      <c r="P53" s="156">
        <f ca="1">SUM(H53:N53)</f>
        <v>3995.5323876316334</v>
      </c>
      <c r="Q53" s="265"/>
      <c r="R53" s="50"/>
      <c r="S53" s="50"/>
      <c r="T53" s="265"/>
      <c r="W53" s="265"/>
      <c r="X53" s="265"/>
      <c r="Y53" s="265"/>
      <c r="Z53" s="265"/>
      <c r="AA53" s="265"/>
    </row>
    <row r="54" spans="1:16344">
      <c r="C54" s="265"/>
      <c r="D54" s="157" t="str">
        <f>Tot_cost!D58</f>
        <v>SCADA / Protection &amp; Control/ Comms</v>
      </c>
      <c r="E54" s="158"/>
      <c r="F54" s="157"/>
      <c r="G54" s="157"/>
      <c r="H54" s="155">
        <f ca="1">(SUM(ART_cost!$AD58:$AJ58))/1000</f>
        <v>1269.4316774340523</v>
      </c>
      <c r="I54" s="155">
        <f ca="1">(SUM(CRO_cost!$AD58:$AJ58))/1000</f>
        <v>2675.3347534699315</v>
      </c>
      <c r="J54" s="155">
        <f ca="1">(SUM(HTN_cost!$AD58:$AJ58))/1000</f>
        <v>2621.6703039746371</v>
      </c>
      <c r="K54" s="155">
        <f ca="1">(SUM(KRT_cost!$AD58:$AJ58))/1000</f>
        <v>1667.3593913142952</v>
      </c>
      <c r="L54" s="155">
        <f ca="1">(SUM(MBN_cost!$AD58:$AJ58))/1000</f>
        <v>1480.933543874557</v>
      </c>
      <c r="M54" s="155">
        <f ca="1">(SUM(STL_cost!$AD58:$AJ58))/1000</f>
        <v>2371.7386938557552</v>
      </c>
      <c r="N54" s="155">
        <f ca="1">(SUM(TRG_cost!$AD58:$AJ58))/1000</f>
        <v>2693.9729662926902</v>
      </c>
      <c r="O54" s="265"/>
      <c r="P54" s="156">
        <f ca="1">SUM(H54:N54)</f>
        <v>14780.441330215919</v>
      </c>
      <c r="Q54" s="265"/>
      <c r="R54" s="50"/>
      <c r="S54" s="50"/>
      <c r="T54" s="265"/>
      <c r="U54" s="265"/>
      <c r="W54" s="265"/>
      <c r="X54" s="265"/>
      <c r="Y54" s="265"/>
      <c r="Z54" s="265"/>
      <c r="AA54" s="265"/>
    </row>
    <row r="55" spans="1:16344">
      <c r="C55" s="265"/>
      <c r="D55" s="157" t="str">
        <f>Tot_cost!D59</f>
        <v>Commissioning</v>
      </c>
      <c r="E55" s="158"/>
      <c r="F55" s="157"/>
      <c r="G55" s="157"/>
      <c r="H55" s="155">
        <f ca="1">(SUM(ART_cost!$AD59:$AJ59))/1000</f>
        <v>547.43861743246839</v>
      </c>
      <c r="I55" s="155">
        <f ca="1">(SUM(CRO_cost!$AD59:$AJ59))/1000</f>
        <v>665.17295231325511</v>
      </c>
      <c r="J55" s="155">
        <f ca="1">(SUM(HTN_cost!$AD59:$AJ59))/1000</f>
        <v>640.27334857675839</v>
      </c>
      <c r="K55" s="155">
        <f ca="1">(SUM(KRT_cost!$AD59:$AJ59))/1000</f>
        <v>525.42425919135678</v>
      </c>
      <c r="L55" s="155">
        <f ca="1">(SUM(MBN_cost!$AD59:$AJ59))/1000</f>
        <v>707.10160486835355</v>
      </c>
      <c r="M55" s="155">
        <f ca="1">(SUM(STL_cost!$AD59:$AJ59))/1000</f>
        <v>1040.4386174324684</v>
      </c>
      <c r="N55" s="155">
        <f ca="1">(SUM(TRG_cost!$AD59:$AJ59))/1000</f>
        <v>583.00809171631317</v>
      </c>
      <c r="O55" s="265"/>
      <c r="P55" s="156">
        <f ca="1">SUM(H55:N55)</f>
        <v>4708.8574915309737</v>
      </c>
      <c r="Q55" s="265"/>
      <c r="R55" s="50"/>
      <c r="S55" s="50"/>
      <c r="T55" s="265"/>
      <c r="U55" s="265"/>
      <c r="W55" s="265"/>
      <c r="X55" s="265"/>
      <c r="Y55" s="265"/>
      <c r="Z55" s="265"/>
      <c r="AA55" s="265"/>
    </row>
    <row r="56" spans="1:16344" s="265" customFormat="1">
      <c r="D56" s="157" t="str">
        <f>Tot_cost!D60</f>
        <v>ESV observed compliance</v>
      </c>
      <c r="E56" s="158"/>
      <c r="F56" s="157"/>
      <c r="G56" s="157"/>
      <c r="H56" s="155">
        <f ca="1">(SUM(ART_cost!$AD60:$AJ60))/1000</f>
        <v>35.552</v>
      </c>
      <c r="I56" s="155">
        <f ca="1">(SUM(CRO_cost!$AD60:$AJ60))/1000</f>
        <v>88.88</v>
      </c>
      <c r="J56" s="155">
        <f ca="1">(SUM(HTN_cost!$AD60:$AJ60))/1000</f>
        <v>53.328000000000003</v>
      </c>
      <c r="K56" s="155">
        <f ca="1">(SUM(KRT_cost!$AD60:$AJ60))/1000</f>
        <v>53.328000000000003</v>
      </c>
      <c r="L56" s="155">
        <f ca="1">(SUM(MBN_cost!$AD60:$AJ60))/1000</f>
        <v>53.328000000000003</v>
      </c>
      <c r="M56" s="155">
        <f ca="1">(SUM(STL_cost!$AD60:$AJ60))/1000</f>
        <v>35.552</v>
      </c>
      <c r="N56" s="155">
        <f ca="1">(SUM(TRG_cost!$AD60:$AJ60))/1000</f>
        <v>44.44</v>
      </c>
      <c r="P56" s="156">
        <f ca="1">SUM(H56:N56)</f>
        <v>364.40800000000002</v>
      </c>
      <c r="R56" s="50"/>
      <c r="S56" s="50"/>
    </row>
    <row r="57" spans="1:16344" s="133" customFormat="1">
      <c r="A57" s="17"/>
      <c r="B57" s="17"/>
      <c r="C57" s="265"/>
      <c r="D57" s="157" t="str">
        <f>Tot_cost!D61</f>
        <v>Construction delivery &amp; site control</v>
      </c>
      <c r="E57" s="158"/>
      <c r="F57" s="157"/>
      <c r="G57" s="157"/>
      <c r="H57" s="155">
        <f ca="1">(SUM(ART_cost!$AD61:$AJ61))/1000</f>
        <v>621.68599040706351</v>
      </c>
      <c r="I57" s="155">
        <f ca="1">(SUM(CRO_cost!$AD61:$AJ61))/1000</f>
        <v>1216.2433185185391</v>
      </c>
      <c r="J57" s="155">
        <f ca="1">(SUM(HTN_cost!$AD61:$AJ61))/1000</f>
        <v>1344.440570883542</v>
      </c>
      <c r="K57" s="155">
        <f ca="1">(SUM(KRT_cost!$AD61:$AJ61))/1000</f>
        <v>769.70867971957352</v>
      </c>
      <c r="L57" s="155">
        <f ca="1">(SUM(MBN_cost!$AD61:$AJ61))/1000</f>
        <v>774.98316747854801</v>
      </c>
      <c r="M57" s="155">
        <f ca="1">(SUM(STL_cost!$AD61:$AJ61))/1000</f>
        <v>764.06903099329872</v>
      </c>
      <c r="N57" s="155">
        <f ca="1">(SUM(TRG_cost!$AD61:$AJ61))/1000</f>
        <v>1199.4018221757099</v>
      </c>
      <c r="O57" s="265"/>
      <c r="P57" s="156">
        <f ca="1">SUM(H57:N57)</f>
        <v>6690.5325801762747</v>
      </c>
      <c r="Q57" s="265"/>
      <c r="R57" s="50"/>
      <c r="S57" s="50"/>
      <c r="T57" s="265"/>
      <c r="U57" s="265"/>
      <c r="V57"/>
      <c r="W57" s="265"/>
      <c r="X57" s="265"/>
      <c r="Y57" s="265"/>
      <c r="Z57" s="265"/>
      <c r="AA57" s="265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</row>
    <row r="58" spans="1:16344">
      <c r="C58" s="265"/>
      <c r="D58" s="5"/>
      <c r="F58" s="68"/>
      <c r="G58" s="69"/>
      <c r="H58" s="66"/>
      <c r="I58" s="66"/>
      <c r="J58" s="66"/>
      <c r="K58" s="66"/>
      <c r="L58" s="66"/>
      <c r="M58" s="66"/>
      <c r="N58" s="66"/>
      <c r="P58" s="66"/>
      <c r="Q58" s="265"/>
      <c r="R58" s="265"/>
      <c r="T58" s="265"/>
      <c r="U58" s="265"/>
      <c r="W58" s="265"/>
      <c r="X58" s="265"/>
      <c r="Y58" s="265"/>
      <c r="Z58" s="265"/>
      <c r="AA58" s="265"/>
    </row>
    <row r="59" spans="1:16344" ht="15">
      <c r="B59" s="9" t="s">
        <v>15</v>
      </c>
      <c r="C59" s="10"/>
      <c r="D59" s="5"/>
      <c r="F59" s="68"/>
      <c r="G59" s="69"/>
      <c r="H59" s="66"/>
      <c r="I59" s="66"/>
      <c r="J59" s="66"/>
      <c r="K59" s="66"/>
      <c r="L59" s="66"/>
      <c r="M59" s="66"/>
      <c r="N59" s="66"/>
      <c r="P59" s="67"/>
      <c r="Q59" s="265"/>
      <c r="R59" s="265"/>
      <c r="T59" s="265"/>
      <c r="U59" s="265"/>
      <c r="W59" s="265"/>
      <c r="X59" s="265"/>
      <c r="Y59" s="265"/>
      <c r="Z59" s="265"/>
      <c r="AA59" s="265"/>
    </row>
    <row r="60" spans="1:16344">
      <c r="B60" s="18"/>
      <c r="D60" s="157" t="str">
        <f>ART_cost!D64</f>
        <v>Traffic control</v>
      </c>
      <c r="E60" s="158"/>
      <c r="F60" s="157"/>
      <c r="G60" s="157"/>
      <c r="H60" s="155">
        <f ca="1">(SUM(ART_cost!$AD64:$AJ64))/1000</f>
        <v>335.94919852616948</v>
      </c>
      <c r="I60" s="155">
        <f ca="1">(SUM(CRO_cost!$AD64:$AJ64))/1000</f>
        <v>1046.0578688857718</v>
      </c>
      <c r="J60" s="155">
        <f ca="1">(SUM(HTN_cost!$AD64:$AJ64))/1000</f>
        <v>416.81683657963401</v>
      </c>
      <c r="K60" s="155">
        <f ca="1">(SUM(KRT_cost!$AD64:$AJ64))/1000</f>
        <v>354.42288722096424</v>
      </c>
      <c r="L60" s="155">
        <f ca="1">(SUM(MBN_cost!$AD64:$AJ64))/1000</f>
        <v>352.52264196166067</v>
      </c>
      <c r="M60" s="155">
        <f ca="1">(SUM(STL_cost!$AD64:$AJ64))/1000</f>
        <v>270.87819129888697</v>
      </c>
      <c r="N60" s="155">
        <f ca="1">(SUM(TRG_cost!$AD64:$AJ64))/1000</f>
        <v>440.35174179136027</v>
      </c>
      <c r="P60" s="156">
        <f ca="1">SUM(H60:N60)</f>
        <v>3216.9993662644474</v>
      </c>
      <c r="Q60" s="265"/>
      <c r="R60" s="50"/>
      <c r="S60" s="50"/>
      <c r="T60" s="265"/>
      <c r="U60" s="265"/>
      <c r="W60" s="265"/>
      <c r="X60" s="265"/>
      <c r="Y60" s="265"/>
      <c r="Z60" s="265"/>
      <c r="AA60" s="265"/>
    </row>
    <row r="61" spans="1:16344">
      <c r="B61" s="18"/>
      <c r="D61" s="157" t="str">
        <f>ART_cost!D65</f>
        <v>Line survey</v>
      </c>
      <c r="E61" s="158"/>
      <c r="F61" s="157"/>
      <c r="G61" s="157"/>
      <c r="H61" s="155">
        <f ca="1">(SUM(ART_cost!$AD65:$AJ65))/1000</f>
        <v>170.88183523718527</v>
      </c>
      <c r="I61" s="155">
        <f ca="1">(SUM(CRO_cost!$AD65:$AJ65))/1000</f>
        <v>266.72007698303202</v>
      </c>
      <c r="J61" s="155">
        <f ca="1">(SUM(HTN_cost!$AD65:$AJ65))/1000</f>
        <v>40.626157789476579</v>
      </c>
      <c r="K61" s="155">
        <f ca="1">(SUM(KRT_cost!$AD65:$AJ65))/1000</f>
        <v>160.17769231714718</v>
      </c>
      <c r="L61" s="155">
        <f ca="1">(SUM(MBN_cost!$AD65:$AJ65))/1000</f>
        <v>154.66344023549112</v>
      </c>
      <c r="M61" s="155">
        <f ca="1">(SUM(STL_cost!$AD65:$AJ65))/1000</f>
        <v>85.140996362016935</v>
      </c>
      <c r="N61" s="155">
        <f ca="1">(SUM(TRG_cost!$AD65:$AJ65))/1000</f>
        <v>235.05896945504446</v>
      </c>
      <c r="P61" s="156">
        <f ca="1">SUM(H61:N61)</f>
        <v>1113.2691683793935</v>
      </c>
      <c r="Q61" s="265"/>
      <c r="R61" s="50"/>
      <c r="S61" s="50"/>
      <c r="T61" s="265"/>
      <c r="W61" s="265"/>
      <c r="X61" s="265"/>
      <c r="Y61" s="265"/>
      <c r="Z61" s="265"/>
      <c r="AA61" s="265"/>
    </row>
    <row r="62" spans="1:16344">
      <c r="B62" s="18"/>
      <c r="D62" s="157" t="str">
        <f>ART_cost!D66</f>
        <v>Civil works</v>
      </c>
      <c r="E62" s="158"/>
      <c r="F62" s="157"/>
      <c r="G62" s="157"/>
      <c r="H62" s="320">
        <f ca="1">(SUM(ART_cost!$AD66:$AJ66))/1000</f>
        <v>885.6323184913241</v>
      </c>
      <c r="I62" s="320">
        <f ca="1">(SUM(CRO_cost!$AD66:$AJ66))/1000</f>
        <v>3681.3289474544354</v>
      </c>
      <c r="J62" s="320">
        <f ca="1">(SUM(HTN_cost!$AD66:$AJ66))/1000</f>
        <v>3887.2660563696077</v>
      </c>
      <c r="K62" s="320">
        <f ca="1">(SUM(KRT_cost!$AD66:$AJ66))/1000</f>
        <v>2932.0534132423768</v>
      </c>
      <c r="L62" s="320">
        <f ca="1">(SUM(MBN_cost!$AD66:$AJ66))/1000</f>
        <v>2254.1201677239264</v>
      </c>
      <c r="M62" s="320">
        <f ca="1">(SUM(STL_cost!$AD66:$AJ66))/1000</f>
        <v>2721.2386462101813</v>
      </c>
      <c r="N62" s="320">
        <f ca="1">(SUM(TRG_cost!$AD66:$AJ66))/1000</f>
        <v>4460.699456623378</v>
      </c>
      <c r="P62" s="156">
        <f ca="1">SUM(H62:N62)</f>
        <v>20822.339006115228</v>
      </c>
      <c r="Q62" s="265"/>
      <c r="R62" s="50"/>
      <c r="S62" s="50"/>
      <c r="T62" s="265"/>
      <c r="W62" s="265"/>
      <c r="X62" s="265"/>
      <c r="Y62" s="265"/>
      <c r="Z62" s="265"/>
      <c r="AA62" s="265"/>
    </row>
    <row r="63" spans="1:16344">
      <c r="B63" s="18"/>
      <c r="D63" s="157" t="str">
        <f>ART_cost!D67</f>
        <v>Mob/Demob</v>
      </c>
      <c r="E63" s="158"/>
      <c r="F63" s="157"/>
      <c r="G63" s="157"/>
      <c r="H63" s="155">
        <f ca="1">(SUM(ART_cost!$AD67:$AJ67))/1000</f>
        <v>33.047743640062201</v>
      </c>
      <c r="I63" s="155">
        <f ca="1">(SUM(CRO_cost!$AD67:$AJ67))/1000</f>
        <v>65.547838956946237</v>
      </c>
      <c r="J63" s="155">
        <f ca="1">(SUM(HTN_cost!$AD67:$AJ67))/1000</f>
        <v>45.723913879143204</v>
      </c>
      <c r="K63" s="155">
        <f ca="1">(SUM(KRT_cost!$AD67:$AJ67))/1000</f>
        <v>51.096532773770456</v>
      </c>
      <c r="L63" s="155">
        <f ca="1">(SUM(MBN_cost!$AD67:$AJ67))/1000</f>
        <v>46.890027119013965</v>
      </c>
      <c r="M63" s="155">
        <f ca="1">(SUM(STL_cost!$AD67:$AJ67))/1000</f>
        <v>45.265966574416623</v>
      </c>
      <c r="N63" s="155">
        <f ca="1">(SUM(TRG_cost!$AD67:$AJ67))/1000</f>
        <v>250.22807263008241</v>
      </c>
      <c r="P63" s="156">
        <f ca="1">SUM(H63:N63)</f>
        <v>537.8000955734351</v>
      </c>
      <c r="Q63" s="265"/>
      <c r="R63" s="50"/>
      <c r="S63" s="50"/>
      <c r="T63" s="265"/>
      <c r="W63" s="265"/>
      <c r="X63" s="265"/>
      <c r="Y63" s="265"/>
      <c r="Z63" s="265"/>
      <c r="AA63" s="265"/>
    </row>
    <row r="64" spans="1:16344">
      <c r="D64" s="157" t="str">
        <f>ART_cost!D68</f>
        <v>Other</v>
      </c>
      <c r="E64" s="158"/>
      <c r="F64" s="157"/>
      <c r="G64" s="157"/>
      <c r="H64" s="320">
        <f ca="1">(SUM(ART_cost!$AD68:$AJ68))/1000</f>
        <v>471.37413085691009</v>
      </c>
      <c r="I64" s="320">
        <f ca="1">(SUM(CRO_cost!$AD68:$AJ68))/1000</f>
        <v>684.56040397271704</v>
      </c>
      <c r="J64" s="320">
        <f ca="1">(SUM(HTN_cost!$AD68:$AJ68))/1000</f>
        <v>461.72418971401191</v>
      </c>
      <c r="K64" s="320">
        <f ca="1">(SUM(KRT_cost!$AD68:$AJ68))/1000</f>
        <v>589.19405803996619</v>
      </c>
      <c r="L64" s="320">
        <f ca="1">(SUM(MBN_cost!$AD68:$AJ68))/1000</f>
        <v>582.58450931195364</v>
      </c>
      <c r="M64" s="320">
        <f ca="1">(SUM(STL_cost!$AD68:$AJ68))/1000</f>
        <v>371.98635397658899</v>
      </c>
      <c r="N64" s="320">
        <f ca="1">(SUM(TRG_cost!$AD68:$AJ68))/1000</f>
        <v>595.33149614454908</v>
      </c>
      <c r="P64" s="156">
        <f ca="1">SUM(H64:N64)</f>
        <v>3756.7551420166969</v>
      </c>
      <c r="Q64" s="265"/>
      <c r="R64" s="50"/>
      <c r="S64" s="50"/>
      <c r="T64" s="265"/>
      <c r="W64" s="265"/>
      <c r="X64" s="265"/>
      <c r="Y64" s="265"/>
      <c r="Z64" s="265"/>
      <c r="AA64" s="265"/>
    </row>
    <row r="65" spans="1:16344">
      <c r="D65" s="18"/>
      <c r="E65" s="63"/>
      <c r="F65" s="18"/>
      <c r="G65" s="18"/>
      <c r="H65" s="260"/>
      <c r="I65" s="260"/>
      <c r="J65" s="260"/>
      <c r="K65" s="260"/>
      <c r="L65" s="260"/>
      <c r="M65" s="260"/>
      <c r="N65" s="260"/>
      <c r="P65" s="261"/>
      <c r="Q65" s="265"/>
      <c r="R65" s="265"/>
      <c r="T65" s="265"/>
      <c r="W65" s="265"/>
      <c r="X65" s="265"/>
      <c r="Y65" s="265"/>
      <c r="Z65" s="265"/>
      <c r="AA65" s="265"/>
    </row>
    <row r="66" spans="1:16344" ht="15">
      <c r="B66" s="9" t="s">
        <v>134</v>
      </c>
      <c r="D66" s="18"/>
      <c r="E66" s="63"/>
      <c r="F66" s="18"/>
      <c r="G66" s="18"/>
      <c r="H66" s="260"/>
      <c r="I66" s="260"/>
      <c r="J66" s="260"/>
      <c r="K66" s="260"/>
      <c r="L66" s="260"/>
      <c r="M66" s="260"/>
      <c r="N66" s="260"/>
      <c r="P66" s="261"/>
      <c r="Q66" s="265"/>
      <c r="R66" s="265"/>
      <c r="T66" s="265"/>
      <c r="W66" s="265"/>
      <c r="X66" s="265"/>
      <c r="Y66" s="265"/>
      <c r="Z66" s="265"/>
      <c r="AA66" s="265"/>
    </row>
    <row r="67" spans="1:16344" ht="15">
      <c r="B67" s="9"/>
      <c r="D67" s="157" t="str">
        <f>Project_inputs!C73</f>
        <v>Test trailer</v>
      </c>
      <c r="E67" s="158"/>
      <c r="F67" s="157"/>
      <c r="G67" s="157"/>
      <c r="H67" s="262"/>
      <c r="I67" s="262"/>
      <c r="J67" s="262"/>
      <c r="K67" s="262"/>
      <c r="L67" s="262"/>
      <c r="M67" s="262"/>
      <c r="N67" s="262"/>
      <c r="P67" s="156">
        <f>Tot_cost!AU72/1000</f>
        <v>309.16399999999999</v>
      </c>
      <c r="Q67" s="265"/>
      <c r="R67" s="50"/>
      <c r="S67" s="50"/>
      <c r="T67" s="265"/>
      <c r="W67" s="265"/>
      <c r="X67" s="265"/>
      <c r="Y67" s="265"/>
      <c r="Z67" s="265"/>
      <c r="AA67" s="265"/>
    </row>
    <row r="68" spans="1:16344" s="265" customFormat="1" ht="15">
      <c r="B68" s="9"/>
      <c r="D68" s="157" t="s">
        <v>191</v>
      </c>
      <c r="E68" s="158"/>
      <c r="F68" s="157"/>
      <c r="G68" s="157"/>
      <c r="H68" s="262"/>
      <c r="I68" s="262"/>
      <c r="J68" s="262"/>
      <c r="K68" s="262"/>
      <c r="L68" s="262"/>
      <c r="M68" s="262"/>
      <c r="N68" s="262"/>
      <c r="P68" s="156">
        <f>Tot_cost!AU73/1000</f>
        <v>3047.8094937178348</v>
      </c>
      <c r="R68" s="50"/>
      <c r="S68" s="50"/>
    </row>
    <row r="69" spans="1:16344" s="2" customFormat="1">
      <c r="A69"/>
      <c r="D69" s="159" t="s">
        <v>125</v>
      </c>
      <c r="E69" s="160"/>
      <c r="F69" s="160"/>
      <c r="G69" s="161"/>
      <c r="H69" s="155">
        <f ca="1">Total_CY!$P$71/1000*SUM(H$11:H$64)/SUM($P$11:$P$64)</f>
        <v>454.41853609899147</v>
      </c>
      <c r="I69" s="155">
        <f ca="1">Total_CY!$P$71/1000*SUM(I$11:I$64)/SUM($P$11:$P$64)</f>
        <v>806.9263360428705</v>
      </c>
      <c r="J69" s="155">
        <f ca="1">Total_CY!$P$71/1000*SUM(J$11:J$64)/SUM($P$11:$P$64)</f>
        <v>823.66695437680687</v>
      </c>
      <c r="K69" s="155">
        <f ca="1">Total_CY!$P$71/1000*SUM(K$11:K$64)/SUM($P$11:$P$64)</f>
        <v>575.81158812797503</v>
      </c>
      <c r="L69" s="155">
        <f ca="1">Total_CY!$P$71/1000*SUM(L$11:L$64)/SUM($P$11:$P$64)</f>
        <v>659.34205139857443</v>
      </c>
      <c r="M69" s="155">
        <f ca="1">Total_CY!$P$71/1000*SUM(M$11:M$64)/SUM($P$11:$P$64)</f>
        <v>605.35219873034646</v>
      </c>
      <c r="N69" s="155">
        <f ca="1">Total_CY!$P$71/1000*SUM(N$11:N$64)/SUM($P$11:$P$64)</f>
        <v>828.6131926011484</v>
      </c>
      <c r="O69"/>
      <c r="P69" s="156">
        <f ca="1">SUM(H69:N69)</f>
        <v>4754.1308573767128</v>
      </c>
      <c r="Q69" s="265"/>
      <c r="R69" s="50"/>
      <c r="S69" s="50"/>
      <c r="T69"/>
      <c r="V69"/>
      <c r="W69" s="265"/>
      <c r="X69" s="265"/>
      <c r="Y69" s="265"/>
      <c r="Z69" s="265"/>
      <c r="AA69" s="265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</row>
    <row r="70" spans="1:16344">
      <c r="D70" s="18"/>
      <c r="E70" s="63"/>
      <c r="F70" s="18"/>
      <c r="G70" s="18"/>
      <c r="H70" s="260"/>
      <c r="I70" s="260"/>
      <c r="J70" s="260"/>
      <c r="K70" s="260"/>
      <c r="L70" s="260"/>
      <c r="M70" s="260"/>
      <c r="N70" s="260"/>
      <c r="P70" s="261"/>
      <c r="Q70" s="265"/>
      <c r="R70" s="265"/>
      <c r="W70" s="265"/>
      <c r="X70" s="265"/>
      <c r="Y70" s="265"/>
      <c r="Z70" s="265"/>
      <c r="AA70" s="265"/>
    </row>
    <row r="71" spans="1:16344">
      <c r="C71" s="51"/>
      <c r="D71" s="52"/>
      <c r="E71" s="61"/>
      <c r="F71" s="53"/>
      <c r="G71" s="51"/>
      <c r="H71" s="54"/>
      <c r="I71" s="54"/>
      <c r="J71" s="54"/>
      <c r="K71" s="54"/>
      <c r="L71" s="54"/>
      <c r="M71" s="54"/>
      <c r="N71" s="54"/>
      <c r="P71" s="64"/>
      <c r="Q71" s="265"/>
      <c r="R71" s="265"/>
      <c r="W71" s="265"/>
      <c r="X71" s="265"/>
      <c r="Y71" s="265"/>
      <c r="Z71" s="265"/>
      <c r="AA71" s="265"/>
    </row>
    <row r="72" spans="1:16344" ht="15">
      <c r="B72" s="147" t="s">
        <v>205</v>
      </c>
      <c r="C72" s="148"/>
      <c r="D72" s="149"/>
      <c r="E72" s="150"/>
      <c r="F72" s="151"/>
      <c r="G72" s="148"/>
      <c r="H72" s="151">
        <f ca="1">SUM(H11:H69)</f>
        <v>15398.075567573991</v>
      </c>
      <c r="I72" s="151">
        <f t="shared" ref="I72:P72" ca="1" si="2">SUM(I11:I69)</f>
        <v>27342.882635287155</v>
      </c>
      <c r="J72" s="151">
        <f t="shared" ca="1" si="2"/>
        <v>27910.142299399351</v>
      </c>
      <c r="K72" s="151">
        <f t="shared" ca="1" si="2"/>
        <v>19511.506776976799</v>
      </c>
      <c r="L72" s="151">
        <f t="shared" ca="1" si="2"/>
        <v>22341.955544927067</v>
      </c>
      <c r="M72" s="151">
        <f t="shared" ca="1" si="2"/>
        <v>20512.497093684535</v>
      </c>
      <c r="N72" s="151">
        <f t="shared" ca="1" si="2"/>
        <v>28077.746707897866</v>
      </c>
      <c r="P72" s="151">
        <f t="shared" ca="1" si="2"/>
        <v>164451.78011946456</v>
      </c>
      <c r="Q72" s="265"/>
      <c r="R72" s="50"/>
      <c r="S72" s="265"/>
      <c r="W72" s="265"/>
      <c r="X72" s="265"/>
      <c r="Y72" s="265"/>
      <c r="Z72" s="265"/>
      <c r="AA72" s="265"/>
    </row>
    <row r="73" spans="1:16344" s="265" customFormat="1" ht="6" customHeight="1">
      <c r="B73" s="9"/>
      <c r="C73" s="18"/>
      <c r="D73" s="134"/>
      <c r="E73" s="63"/>
      <c r="F73" s="121"/>
      <c r="G73" s="18"/>
      <c r="H73" s="135"/>
      <c r="I73" s="135"/>
      <c r="J73" s="135"/>
      <c r="K73" s="135"/>
      <c r="L73" s="135"/>
      <c r="M73" s="135"/>
      <c r="N73" s="135"/>
      <c r="P73" s="46"/>
      <c r="R73" s="50"/>
    </row>
    <row r="74" spans="1:16344">
      <c r="B74" s="362" t="s">
        <v>47</v>
      </c>
      <c r="P74" s="329" t="b">
        <f ca="1">P72=Total_CY!P75/1000</f>
        <v>1</v>
      </c>
    </row>
    <row r="75" spans="1:16344" s="2" customFormat="1">
      <c r="A75"/>
      <c r="B75"/>
      <c r="C75" s="5"/>
      <c r="D75" s="34"/>
      <c r="E75" s="62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265"/>
      <c r="R75" s="265"/>
      <c r="S75"/>
      <c r="T75"/>
      <c r="V75"/>
      <c r="W75" s="265"/>
      <c r="X75" s="265"/>
      <c r="Y75" s="265"/>
      <c r="Z75" s="265"/>
      <c r="AA75" s="26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</row>
    <row r="77" spans="1:16344" s="2" customFormat="1">
      <c r="A77"/>
      <c r="B77"/>
      <c r="C77" s="5"/>
      <c r="D77" s="34"/>
      <c r="E77" s="62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265"/>
      <c r="R77" s="265"/>
      <c r="S77"/>
      <c r="T77"/>
      <c r="V77"/>
      <c r="W77" s="265"/>
      <c r="X77" s="265"/>
      <c r="Y77" s="265"/>
      <c r="Z77" s="265"/>
      <c r="AA77" s="265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</row>
    <row r="78" spans="1:16344" s="2" customFormat="1">
      <c r="A78"/>
      <c r="B78"/>
      <c r="C78" s="5"/>
      <c r="D78" s="34"/>
      <c r="E78" s="62"/>
      <c r="F78" s="69"/>
      <c r="G78" s="69"/>
      <c r="H78" s="69"/>
      <c r="I78" s="69"/>
      <c r="J78" s="69"/>
      <c r="K78" s="69"/>
      <c r="L78" s="69"/>
      <c r="M78" s="69"/>
      <c r="N78" s="69"/>
      <c r="O78" s="69"/>
      <c r="Q78" s="265"/>
      <c r="R78" s="265"/>
      <c r="S78"/>
      <c r="T78"/>
      <c r="V78"/>
      <c r="W78" s="265"/>
      <c r="X78" s="265"/>
      <c r="Y78" s="265"/>
      <c r="Z78" s="265"/>
      <c r="AA78" s="265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</row>
    <row r="79" spans="1:16344" s="2" customFormat="1">
      <c r="A79" s="50"/>
      <c r="B79" s="50"/>
      <c r="C79"/>
      <c r="D79"/>
      <c r="E79" s="62"/>
      <c r="F79" s="20"/>
      <c r="G79" s="298"/>
      <c r="I79" s="266"/>
      <c r="J79" s="266"/>
      <c r="K79" s="266"/>
      <c r="L79" s="266"/>
      <c r="M79" s="266"/>
      <c r="N79" s="266"/>
      <c r="O79"/>
      <c r="P79" s="65"/>
      <c r="Q79" s="265"/>
      <c r="R79" s="265"/>
      <c r="W79" s="266"/>
      <c r="X79" s="266"/>
      <c r="Y79" s="266"/>
      <c r="Z79" s="266"/>
      <c r="AA79" s="266"/>
    </row>
    <row r="80" spans="1:16344" s="2" customFormat="1">
      <c r="A80" s="50"/>
      <c r="B80" s="50"/>
      <c r="C80" s="265"/>
      <c r="D80" s="265"/>
      <c r="E80" s="62"/>
      <c r="F80" s="20"/>
      <c r="G80" s="298"/>
      <c r="H80" s="266"/>
      <c r="I80" s="266"/>
      <c r="J80" s="266"/>
      <c r="K80" s="266"/>
      <c r="L80" s="266"/>
      <c r="M80" s="266"/>
      <c r="N80" s="266"/>
      <c r="O80" s="265"/>
      <c r="P80" s="65"/>
      <c r="Q80" s="265"/>
      <c r="R80" s="265"/>
      <c r="W80" s="266"/>
      <c r="X80" s="266"/>
      <c r="Y80" s="266"/>
      <c r="Z80" s="266"/>
      <c r="AA80" s="266"/>
    </row>
    <row r="81" spans="1:27" s="2" customFormat="1">
      <c r="A81" s="50"/>
      <c r="B81" s="50"/>
      <c r="C81" s="265"/>
      <c r="D81" s="265"/>
      <c r="E81" s="62"/>
      <c r="F81" s="20"/>
      <c r="G81" s="298"/>
      <c r="H81" s="266"/>
      <c r="I81" s="266"/>
      <c r="J81" s="266"/>
      <c r="K81" s="266"/>
      <c r="L81" s="266"/>
      <c r="M81" s="266"/>
      <c r="N81" s="266"/>
      <c r="O81" s="265"/>
      <c r="P81" s="65"/>
      <c r="Q81" s="265"/>
      <c r="R81" s="265"/>
      <c r="W81" s="266"/>
      <c r="X81" s="266"/>
      <c r="Y81" s="266"/>
      <c r="Z81" s="266"/>
      <c r="AA81" s="266"/>
    </row>
    <row r="82" spans="1:27" s="2" customFormat="1">
      <c r="A82" s="50"/>
      <c r="B82" s="50"/>
      <c r="C82" s="265"/>
      <c r="D82" s="265"/>
      <c r="E82" s="62"/>
      <c r="F82" s="20"/>
      <c r="G82" s="298"/>
      <c r="H82" s="266"/>
      <c r="I82" s="266"/>
      <c r="J82" s="266"/>
      <c r="K82" s="266"/>
      <c r="L82" s="266"/>
      <c r="M82" s="266"/>
      <c r="N82" s="266"/>
      <c r="O82" s="265"/>
      <c r="P82" s="65"/>
      <c r="Q82" s="265"/>
      <c r="R82" s="265"/>
      <c r="W82" s="266"/>
      <c r="X82" s="266"/>
      <c r="Y82" s="266"/>
      <c r="Z82" s="266"/>
      <c r="AA82" s="266"/>
    </row>
    <row r="83" spans="1:27" s="2" customFormat="1">
      <c r="A83" s="50"/>
      <c r="B83" s="50"/>
      <c r="C83" s="265"/>
      <c r="D83" s="265"/>
      <c r="E83" s="62"/>
      <c r="F83" s="20"/>
      <c r="G83" s="298"/>
      <c r="H83" s="266"/>
      <c r="I83" s="266"/>
      <c r="J83" s="266"/>
      <c r="K83" s="266"/>
      <c r="L83" s="266"/>
      <c r="M83" s="266"/>
      <c r="N83" s="266"/>
      <c r="O83" s="265"/>
      <c r="P83" s="65"/>
      <c r="Q83" s="265"/>
      <c r="R83" s="265"/>
      <c r="W83" s="266"/>
      <c r="X83" s="266"/>
      <c r="Y83" s="266"/>
      <c r="Z83" s="266"/>
      <c r="AA83" s="266"/>
    </row>
    <row r="84" spans="1:27" s="266" customFormat="1">
      <c r="A84" s="50"/>
      <c r="B84" s="50"/>
      <c r="C84" s="265"/>
      <c r="D84" s="265"/>
      <c r="E84" s="62"/>
      <c r="F84" s="20"/>
      <c r="G84" s="298"/>
      <c r="O84" s="265"/>
      <c r="P84" s="65"/>
      <c r="Q84" s="265"/>
      <c r="R84" s="265"/>
    </row>
    <row r="85" spans="1:27" s="266" customFormat="1">
      <c r="A85" s="50"/>
      <c r="B85" s="50"/>
      <c r="C85" s="265"/>
      <c r="D85" s="265"/>
      <c r="E85" s="62"/>
      <c r="F85" s="20"/>
      <c r="G85" s="298"/>
      <c r="O85" s="265"/>
      <c r="P85" s="65"/>
      <c r="Q85" s="265"/>
      <c r="R85" s="265"/>
    </row>
    <row r="86" spans="1:27" s="2" customFormat="1">
      <c r="A86" s="50"/>
      <c r="B86" s="50"/>
      <c r="C86" s="265"/>
      <c r="D86" s="265"/>
      <c r="E86" s="62"/>
      <c r="F86" s="20"/>
      <c r="G86" s="298"/>
      <c r="H86" s="266"/>
      <c r="I86" s="266"/>
      <c r="J86" s="266"/>
      <c r="K86" s="266"/>
      <c r="L86" s="266"/>
      <c r="M86" s="266"/>
      <c r="N86" s="266"/>
      <c r="O86" s="265"/>
      <c r="P86" s="65"/>
      <c r="Q86" s="265"/>
      <c r="R86" s="265"/>
      <c r="W86" s="266"/>
      <c r="X86" s="266"/>
      <c r="Y86" s="266"/>
      <c r="Z86" s="266"/>
      <c r="AA86" s="266"/>
    </row>
    <row r="87" spans="1:27" s="2" customFormat="1">
      <c r="A87" s="50"/>
      <c r="B87" s="50"/>
      <c r="C87" s="265"/>
      <c r="D87" s="265"/>
      <c r="E87" s="62"/>
      <c r="F87" s="20"/>
      <c r="G87" s="298"/>
      <c r="H87" s="266"/>
      <c r="I87" s="266"/>
      <c r="J87" s="266"/>
      <c r="K87" s="266"/>
      <c r="L87" s="266"/>
      <c r="M87" s="266"/>
      <c r="N87" s="266"/>
      <c r="O87" s="265"/>
      <c r="P87" s="65"/>
      <c r="Q87" s="265"/>
      <c r="R87" s="265"/>
      <c r="W87" s="342"/>
    </row>
    <row r="88" spans="1:27" s="2" customFormat="1">
      <c r="A88" s="50"/>
      <c r="B88" s="50"/>
      <c r="C88" s="265"/>
      <c r="D88" s="265"/>
      <c r="E88" s="62"/>
      <c r="F88" s="20"/>
      <c r="G88" s="298"/>
      <c r="H88" s="266"/>
      <c r="I88" s="266"/>
      <c r="J88" s="266"/>
      <c r="K88" s="266"/>
      <c r="L88" s="266"/>
      <c r="M88" s="266"/>
      <c r="N88" s="266"/>
      <c r="O88" s="265"/>
      <c r="P88" s="65"/>
      <c r="Q88" s="265"/>
      <c r="R88" s="265"/>
      <c r="W88" s="342"/>
    </row>
    <row r="89" spans="1:27" s="266" customFormat="1">
      <c r="A89" s="50"/>
      <c r="B89" s="50"/>
      <c r="C89" s="265"/>
      <c r="D89" s="265"/>
      <c r="E89" s="62"/>
      <c r="F89" s="20"/>
      <c r="G89" s="298"/>
      <c r="O89" s="265"/>
      <c r="P89" s="65"/>
      <c r="Q89" s="265"/>
      <c r="R89" s="265"/>
      <c r="W89" s="342"/>
    </row>
    <row r="90" spans="1:27" s="266" customFormat="1">
      <c r="A90" s="50"/>
      <c r="B90" s="50"/>
      <c r="C90" s="265"/>
      <c r="D90" s="265"/>
      <c r="E90" s="62"/>
      <c r="F90" s="20"/>
      <c r="G90" s="298"/>
      <c r="O90" s="265"/>
      <c r="P90" s="65"/>
      <c r="Q90" s="265"/>
      <c r="R90" s="265"/>
      <c r="W90" s="342"/>
    </row>
    <row r="91" spans="1:27" s="266" customFormat="1">
      <c r="A91" s="50"/>
      <c r="B91" s="50"/>
      <c r="C91" s="265"/>
      <c r="D91" s="265"/>
      <c r="E91" s="62"/>
      <c r="F91" s="20"/>
      <c r="G91" s="298"/>
      <c r="O91" s="265"/>
      <c r="P91" s="65"/>
      <c r="Q91" s="265"/>
      <c r="R91" s="265"/>
      <c r="W91" s="342"/>
    </row>
    <row r="92" spans="1:27" s="2" customFormat="1">
      <c r="A92" s="50"/>
      <c r="B92" s="50"/>
      <c r="C92" s="265"/>
      <c r="D92" s="265"/>
      <c r="E92" s="62"/>
      <c r="F92" s="20"/>
      <c r="G92" s="298"/>
      <c r="H92" s="266"/>
      <c r="I92" s="266"/>
      <c r="J92" s="266"/>
      <c r="K92" s="266"/>
      <c r="L92" s="266"/>
      <c r="M92" s="266"/>
      <c r="N92" s="266"/>
      <c r="O92" s="265"/>
      <c r="P92" s="65"/>
      <c r="Q92" s="265"/>
      <c r="R92" s="265"/>
      <c r="W92" s="342"/>
    </row>
    <row r="93" spans="1:27" s="2" customFormat="1">
      <c r="A93" s="50"/>
      <c r="B93" s="50"/>
      <c r="C93" s="265"/>
      <c r="D93" s="265"/>
      <c r="E93" s="62"/>
      <c r="F93" s="20"/>
      <c r="G93" s="298"/>
      <c r="H93" s="266"/>
      <c r="I93" s="266"/>
      <c r="J93" s="266"/>
      <c r="K93" s="266"/>
      <c r="L93" s="266"/>
      <c r="M93" s="266"/>
      <c r="N93" s="266"/>
      <c r="O93" s="265"/>
      <c r="P93" s="65"/>
      <c r="Q93" s="265"/>
      <c r="R93" s="265"/>
      <c r="W93" s="342"/>
    </row>
    <row r="94" spans="1:27" s="2" customFormat="1">
      <c r="A94" s="50"/>
      <c r="B94" s="50"/>
      <c r="C94" s="265"/>
      <c r="D94" s="265"/>
      <c r="E94" s="62"/>
      <c r="F94" s="20"/>
      <c r="G94" s="298"/>
      <c r="H94" s="266"/>
      <c r="I94" s="266"/>
      <c r="J94" s="266"/>
      <c r="K94" s="266"/>
      <c r="L94" s="266"/>
      <c r="M94" s="266"/>
      <c r="N94" s="266"/>
      <c r="O94" s="265"/>
      <c r="P94" s="65"/>
      <c r="Q94" s="265"/>
      <c r="R94" s="265"/>
      <c r="W94" s="342"/>
    </row>
    <row r="95" spans="1:27" s="2" customFormat="1">
      <c r="A95" s="50"/>
      <c r="B95" s="50"/>
      <c r="C95" s="265"/>
      <c r="D95" s="265"/>
      <c r="E95" s="62"/>
      <c r="F95" s="20"/>
      <c r="G95" s="298"/>
      <c r="H95" s="266"/>
      <c r="I95" s="266"/>
      <c r="J95" s="266"/>
      <c r="K95" s="266"/>
      <c r="L95" s="266"/>
      <c r="M95" s="266"/>
      <c r="N95" s="266"/>
      <c r="O95" s="265"/>
      <c r="P95" s="65"/>
      <c r="Q95" s="265"/>
      <c r="R95" s="265"/>
      <c r="W95" s="342"/>
    </row>
    <row r="96" spans="1:27" s="2" customFormat="1">
      <c r="A96" s="50"/>
      <c r="B96" s="50"/>
      <c r="C96" s="265"/>
      <c r="D96" s="265"/>
      <c r="E96" s="62"/>
      <c r="F96" s="20"/>
      <c r="G96" s="298"/>
      <c r="H96" s="266"/>
      <c r="I96" s="266"/>
      <c r="J96" s="266"/>
      <c r="K96" s="266"/>
      <c r="L96" s="266"/>
      <c r="M96" s="266"/>
      <c r="N96" s="266"/>
      <c r="O96" s="265"/>
      <c r="P96" s="65"/>
      <c r="Q96" s="265"/>
      <c r="R96" s="265"/>
      <c r="W96" s="342"/>
    </row>
    <row r="97" spans="1:23" s="2" customFormat="1">
      <c r="A97" s="50"/>
      <c r="B97" s="50"/>
      <c r="C97" s="265"/>
      <c r="D97" s="265"/>
      <c r="E97" s="62"/>
      <c r="F97" s="20"/>
      <c r="G97" s="298"/>
      <c r="H97" s="266"/>
      <c r="I97" s="266"/>
      <c r="J97" s="266"/>
      <c r="K97" s="266"/>
      <c r="L97" s="266"/>
      <c r="M97" s="266"/>
      <c r="N97" s="266"/>
      <c r="O97" s="265"/>
      <c r="P97" s="65"/>
      <c r="Q97" s="265"/>
      <c r="R97" s="265"/>
      <c r="W97" s="342"/>
    </row>
    <row r="98" spans="1:23" s="2" customFormat="1">
      <c r="A98" s="50"/>
      <c r="B98" s="50"/>
      <c r="C98" s="265"/>
      <c r="D98" s="265"/>
      <c r="E98" s="62"/>
      <c r="F98" s="20"/>
      <c r="G98" s="298"/>
      <c r="H98" s="266"/>
      <c r="I98" s="266"/>
      <c r="J98" s="266"/>
      <c r="K98" s="266"/>
      <c r="L98" s="266"/>
      <c r="M98" s="266"/>
      <c r="N98" s="266"/>
      <c r="O98" s="265"/>
      <c r="P98" s="65"/>
      <c r="Q98" s="265"/>
      <c r="R98" s="265"/>
      <c r="W98" s="342"/>
    </row>
    <row r="99" spans="1:23" s="2" customFormat="1">
      <c r="A99" s="50"/>
      <c r="B99" s="50"/>
      <c r="C99" s="265"/>
      <c r="D99" s="265"/>
      <c r="E99" s="62"/>
      <c r="F99" s="20"/>
      <c r="G99" s="298"/>
      <c r="H99" s="266"/>
      <c r="I99" s="266"/>
      <c r="J99" s="266"/>
      <c r="K99" s="266"/>
      <c r="L99" s="266"/>
      <c r="M99" s="266"/>
      <c r="N99" s="266"/>
      <c r="O99" s="265"/>
      <c r="P99" s="65"/>
      <c r="Q99" s="265"/>
      <c r="R99" s="265"/>
      <c r="W99" s="342"/>
    </row>
    <row r="100" spans="1:23" s="2" customFormat="1">
      <c r="A100" s="50"/>
      <c r="B100" s="50"/>
      <c r="C100" s="265"/>
      <c r="D100" s="265"/>
      <c r="E100" s="62"/>
      <c r="F100" s="20"/>
      <c r="G100" s="298"/>
      <c r="H100" s="266"/>
      <c r="I100" s="266"/>
      <c r="J100" s="266"/>
      <c r="K100" s="266"/>
      <c r="L100" s="266"/>
      <c r="M100" s="266"/>
      <c r="N100" s="266"/>
      <c r="O100" s="265"/>
      <c r="P100" s="65"/>
      <c r="Q100" s="265"/>
      <c r="R100" s="265"/>
      <c r="W100" s="342"/>
    </row>
    <row r="101" spans="1:23" s="2" customFormat="1">
      <c r="A101" s="50"/>
      <c r="B101" s="50"/>
      <c r="C101" s="265"/>
      <c r="D101" s="265"/>
      <c r="E101" s="62"/>
      <c r="F101" s="20"/>
      <c r="G101" s="298"/>
      <c r="H101" s="266"/>
      <c r="I101" s="266"/>
      <c r="J101" s="266"/>
      <c r="K101" s="266"/>
      <c r="L101" s="266"/>
      <c r="M101" s="266"/>
      <c r="N101" s="266"/>
      <c r="O101" s="265"/>
      <c r="P101" s="65"/>
      <c r="Q101" s="265"/>
      <c r="R101" s="265"/>
      <c r="W101" s="342"/>
    </row>
    <row r="102" spans="1:23" s="2" customFormat="1">
      <c r="A102" s="50"/>
      <c r="B102" s="50"/>
      <c r="C102" s="265"/>
      <c r="D102" s="265"/>
      <c r="E102" s="62"/>
      <c r="F102" s="20"/>
      <c r="G102" s="298"/>
      <c r="H102" s="266"/>
      <c r="I102" s="266"/>
      <c r="J102" s="266"/>
      <c r="K102" s="266"/>
      <c r="L102" s="266"/>
      <c r="M102" s="266"/>
      <c r="N102" s="266"/>
      <c r="O102" s="265"/>
      <c r="P102" s="65"/>
      <c r="Q102" s="265"/>
      <c r="R102" s="265"/>
      <c r="W102" s="342"/>
    </row>
    <row r="103" spans="1:23" s="2" customFormat="1">
      <c r="A103"/>
      <c r="B103"/>
      <c r="C103"/>
      <c r="D103"/>
      <c r="E103" s="62"/>
      <c r="F103" s="20"/>
      <c r="G103" s="20"/>
      <c r="M103" s="266"/>
      <c r="O103"/>
      <c r="P103" s="65"/>
      <c r="Q103" s="265"/>
      <c r="R103" s="265"/>
      <c r="W103" s="342"/>
    </row>
    <row r="104" spans="1:23" s="2" customFormat="1">
      <c r="A104"/>
      <c r="B104"/>
      <c r="C104"/>
      <c r="D104"/>
      <c r="E104" s="62"/>
      <c r="F104" s="20"/>
      <c r="G104" s="20"/>
      <c r="M104" s="266"/>
      <c r="O104"/>
      <c r="P104" s="65"/>
      <c r="Q104" s="265"/>
      <c r="R104" s="265"/>
      <c r="W104" s="342"/>
    </row>
    <row r="105" spans="1:23" s="2" customFormat="1">
      <c r="A105"/>
      <c r="B105"/>
      <c r="C105"/>
      <c r="D105"/>
      <c r="E105" s="62"/>
      <c r="F105" s="20"/>
      <c r="G105" s="20"/>
      <c r="M105" s="266"/>
      <c r="O105"/>
      <c r="P105" s="65"/>
      <c r="Q105" s="265"/>
      <c r="R105" s="265"/>
      <c r="W105" s="342"/>
    </row>
    <row r="106" spans="1:23" s="2" customFormat="1">
      <c r="A106"/>
      <c r="B106"/>
      <c r="C106"/>
      <c r="D106"/>
      <c r="E106" s="62"/>
      <c r="F106" s="20"/>
      <c r="G106" s="20"/>
      <c r="M106" s="266"/>
      <c r="O106"/>
      <c r="P106" s="65"/>
      <c r="Q106" s="265"/>
      <c r="R106" s="265"/>
      <c r="W106" s="342"/>
    </row>
    <row r="107" spans="1:23" s="2" customFormat="1">
      <c r="A107"/>
      <c r="B107"/>
      <c r="C107"/>
      <c r="D107"/>
      <c r="E107" s="62"/>
      <c r="F107" s="20"/>
      <c r="G107" s="20"/>
      <c r="M107" s="266"/>
      <c r="O107"/>
      <c r="P107" s="65"/>
      <c r="Q107" s="265"/>
      <c r="R107" s="265"/>
      <c r="W107" s="342"/>
    </row>
    <row r="108" spans="1:23" s="2" customFormat="1">
      <c r="A108"/>
      <c r="B108"/>
      <c r="C108"/>
      <c r="D108"/>
      <c r="E108" s="62"/>
      <c r="F108" s="20"/>
      <c r="G108" s="20"/>
      <c r="M108" s="266"/>
      <c r="O108"/>
      <c r="P108" s="65"/>
      <c r="Q108" s="265"/>
      <c r="R108" s="265"/>
      <c r="W108" s="342"/>
    </row>
    <row r="109" spans="1:23" s="2" customFormat="1">
      <c r="A109"/>
      <c r="B109"/>
      <c r="C109"/>
      <c r="D109"/>
      <c r="E109" s="62"/>
      <c r="F109" s="20"/>
      <c r="G109" s="20"/>
      <c r="M109" s="266"/>
      <c r="O109"/>
      <c r="P109" s="65"/>
      <c r="Q109" s="265"/>
      <c r="R109" s="265"/>
      <c r="W109" s="342"/>
    </row>
    <row r="110" spans="1:23" s="2" customFormat="1">
      <c r="A110"/>
      <c r="B110"/>
      <c r="C110"/>
      <c r="D110"/>
      <c r="E110" s="62"/>
      <c r="F110" s="20"/>
      <c r="G110" s="20"/>
      <c r="M110" s="266"/>
      <c r="P110" s="65"/>
      <c r="Q110" s="265"/>
      <c r="R110" s="265"/>
      <c r="W110" s="342"/>
    </row>
    <row r="111" spans="1:23" s="2" customFormat="1">
      <c r="A111"/>
      <c r="B111"/>
      <c r="C111"/>
      <c r="D111"/>
      <c r="E111" s="62"/>
      <c r="F111" s="20"/>
      <c r="G111" s="20"/>
      <c r="M111" s="266"/>
      <c r="P111" s="65"/>
      <c r="Q111" s="265"/>
      <c r="R111" s="265"/>
      <c r="W111" s="342"/>
    </row>
    <row r="112" spans="1:23" s="2" customFormat="1">
      <c r="A112"/>
      <c r="B112"/>
      <c r="C112"/>
      <c r="D112"/>
      <c r="E112" s="62"/>
      <c r="F112" s="20"/>
      <c r="G112" s="20"/>
      <c r="M112" s="266"/>
      <c r="P112" s="65"/>
      <c r="W112" s="342"/>
    </row>
    <row r="113" spans="1:23" s="2" customFormat="1">
      <c r="A113"/>
      <c r="B113"/>
      <c r="C113"/>
      <c r="D113"/>
      <c r="E113" s="62"/>
      <c r="F113" s="20"/>
      <c r="G113" s="20"/>
      <c r="M113" s="266"/>
      <c r="P113" s="65"/>
      <c r="W113" s="342"/>
    </row>
    <row r="114" spans="1:23" s="2" customFormat="1">
      <c r="A114"/>
      <c r="B114"/>
      <c r="C114"/>
      <c r="D114"/>
      <c r="E114" s="62"/>
      <c r="F114" s="20"/>
      <c r="G114" s="20"/>
      <c r="M114" s="266"/>
      <c r="P114" s="65"/>
      <c r="W114" s="342"/>
    </row>
    <row r="115" spans="1:23" s="2" customFormat="1">
      <c r="A115"/>
      <c r="B115"/>
      <c r="C115"/>
      <c r="D115"/>
      <c r="E115" s="62"/>
      <c r="F115" s="20"/>
      <c r="G115" s="20"/>
      <c r="M115" s="266"/>
      <c r="P115" s="65"/>
      <c r="W115" s="342"/>
    </row>
    <row r="116" spans="1:23" s="2" customFormat="1">
      <c r="A116"/>
      <c r="B116"/>
      <c r="C116"/>
      <c r="D116"/>
      <c r="E116" s="62"/>
      <c r="F116" s="20"/>
      <c r="G116" s="20"/>
      <c r="M116" s="266"/>
      <c r="P116" s="65"/>
      <c r="W116" s="342"/>
    </row>
    <row r="117" spans="1:23" s="2" customFormat="1">
      <c r="A117"/>
      <c r="B117"/>
      <c r="C117"/>
      <c r="D117"/>
      <c r="E117" s="62"/>
      <c r="F117" s="20"/>
      <c r="G117" s="20"/>
      <c r="M117" s="266"/>
      <c r="P117" s="65"/>
      <c r="W117" s="342"/>
    </row>
    <row r="118" spans="1:23" s="2" customFormat="1">
      <c r="A118"/>
      <c r="B118"/>
      <c r="C118"/>
      <c r="D118"/>
      <c r="E118" s="62"/>
      <c r="F118" s="20"/>
      <c r="G118" s="20"/>
      <c r="M118" s="266"/>
      <c r="P118" s="65"/>
      <c r="W118" s="342"/>
    </row>
    <row r="119" spans="1:23" s="2" customFormat="1">
      <c r="A119"/>
      <c r="B119"/>
      <c r="C119"/>
      <c r="D119"/>
      <c r="E119" s="62"/>
      <c r="F119" s="20"/>
      <c r="G119" s="20"/>
      <c r="M119" s="266"/>
      <c r="P119" s="65"/>
      <c r="W119" s="342"/>
    </row>
    <row r="120" spans="1:23" s="2" customFormat="1">
      <c r="A120"/>
      <c r="B120"/>
      <c r="C120"/>
      <c r="D120"/>
      <c r="E120" s="62"/>
      <c r="F120" s="20"/>
      <c r="G120" s="20"/>
      <c r="M120" s="266"/>
      <c r="P120" s="65"/>
      <c r="W120" s="342"/>
    </row>
    <row r="121" spans="1:23" s="2" customFormat="1">
      <c r="A121"/>
      <c r="B121"/>
      <c r="C121"/>
      <c r="D121"/>
      <c r="E121" s="62"/>
      <c r="F121" s="20"/>
      <c r="G121" s="20"/>
      <c r="M121" s="266"/>
      <c r="P121" s="65"/>
      <c r="W121" s="342"/>
    </row>
    <row r="122" spans="1:23" s="2" customFormat="1">
      <c r="A122"/>
      <c r="B122"/>
      <c r="C122"/>
      <c r="D122"/>
      <c r="E122" s="62"/>
      <c r="F122" s="20"/>
      <c r="G122" s="20"/>
      <c r="M122" s="266"/>
      <c r="P122" s="65"/>
      <c r="W122" s="342"/>
    </row>
    <row r="123" spans="1:23" s="2" customFormat="1">
      <c r="A123"/>
      <c r="B123"/>
      <c r="C123"/>
      <c r="D123"/>
      <c r="E123" s="62"/>
      <c r="F123" s="20"/>
      <c r="G123" s="20"/>
      <c r="M123" s="266"/>
      <c r="P123" s="65"/>
      <c r="W123" s="342"/>
    </row>
    <row r="124" spans="1:23" s="2" customFormat="1">
      <c r="A124"/>
      <c r="B124"/>
      <c r="C124"/>
      <c r="D124"/>
      <c r="E124" s="62"/>
      <c r="F124" s="20"/>
      <c r="G124" s="20"/>
      <c r="M124" s="266"/>
      <c r="P124" s="65"/>
      <c r="W124" s="342"/>
    </row>
    <row r="125" spans="1:23" s="2" customFormat="1">
      <c r="A125"/>
      <c r="B125"/>
      <c r="C125"/>
      <c r="D125"/>
      <c r="E125" s="62"/>
      <c r="F125" s="20"/>
      <c r="G125" s="20"/>
      <c r="M125" s="266"/>
      <c r="P125" s="65"/>
      <c r="W125" s="342"/>
    </row>
    <row r="126" spans="1:23" s="2" customFormat="1">
      <c r="A126"/>
      <c r="B126"/>
      <c r="C126"/>
      <c r="D126"/>
      <c r="E126" s="62"/>
      <c r="F126" s="20"/>
      <c r="G126" s="20"/>
      <c r="M126" s="266"/>
      <c r="P126" s="65"/>
      <c r="W126" s="342"/>
    </row>
    <row r="127" spans="1:23" s="2" customFormat="1">
      <c r="A127"/>
      <c r="B127"/>
      <c r="C127"/>
      <c r="D127"/>
      <c r="E127" s="62"/>
      <c r="F127" s="20"/>
      <c r="G127" s="20"/>
      <c r="M127" s="266"/>
      <c r="P127" s="65"/>
      <c r="W127" s="342"/>
    </row>
    <row r="128" spans="1:23" s="2" customFormat="1">
      <c r="A128"/>
      <c r="B128"/>
      <c r="C128"/>
      <c r="D128"/>
      <c r="E128" s="62"/>
      <c r="F128" s="20"/>
      <c r="G128" s="20"/>
      <c r="M128" s="266"/>
      <c r="P128" s="65"/>
      <c r="W128" s="342"/>
    </row>
    <row r="129" spans="1:23" s="2" customFormat="1">
      <c r="A129"/>
      <c r="B129"/>
      <c r="C129"/>
      <c r="D129"/>
      <c r="E129" s="62"/>
      <c r="F129" s="20"/>
      <c r="G129" s="20"/>
      <c r="M129" s="266"/>
      <c r="P129" s="65"/>
      <c r="W129" s="342"/>
    </row>
    <row r="130" spans="1:23" s="2" customFormat="1">
      <c r="A130"/>
      <c r="B130"/>
      <c r="C130"/>
      <c r="D130"/>
      <c r="E130" s="62"/>
      <c r="F130" s="20"/>
      <c r="G130" s="20"/>
      <c r="M130" s="266"/>
      <c r="P130" s="65"/>
      <c r="W130" s="342"/>
    </row>
    <row r="131" spans="1:23" s="2" customFormat="1">
      <c r="A131"/>
      <c r="B131"/>
      <c r="C131"/>
      <c r="D131"/>
      <c r="E131" s="62"/>
      <c r="F131" s="20"/>
      <c r="G131" s="20"/>
      <c r="M131" s="266"/>
      <c r="P131" s="65"/>
      <c r="W131" s="342"/>
    </row>
    <row r="132" spans="1:23" s="2" customFormat="1">
      <c r="A132"/>
      <c r="B132"/>
      <c r="C132"/>
      <c r="D132"/>
      <c r="E132" s="62"/>
      <c r="F132" s="20"/>
      <c r="G132" s="20"/>
      <c r="M132" s="266"/>
      <c r="P132" s="65"/>
      <c r="W132" s="342"/>
    </row>
    <row r="133" spans="1:23" s="2" customFormat="1">
      <c r="A133"/>
      <c r="B133"/>
      <c r="C133"/>
      <c r="D133"/>
      <c r="E133" s="62"/>
      <c r="F133" s="20"/>
      <c r="G133" s="20"/>
      <c r="M133" s="266"/>
      <c r="P133" s="65"/>
      <c r="W133" s="342"/>
    </row>
    <row r="134" spans="1:23" s="2" customFormat="1">
      <c r="A134"/>
      <c r="B134"/>
      <c r="C134"/>
      <c r="D134"/>
      <c r="E134" s="62"/>
      <c r="F134" s="20"/>
      <c r="G134" s="20"/>
      <c r="M134" s="266"/>
      <c r="P134" s="65"/>
      <c r="W134" s="342"/>
    </row>
    <row r="135" spans="1:23" s="2" customFormat="1">
      <c r="A135"/>
      <c r="B135"/>
      <c r="C135"/>
      <c r="D135"/>
      <c r="E135" s="62"/>
      <c r="F135" s="20"/>
      <c r="G135" s="20"/>
      <c r="M135" s="266"/>
      <c r="P135" s="65"/>
      <c r="W135" s="342"/>
    </row>
  </sheetData>
  <conditionalFormatting sqref="H2">
    <cfRule type="containsText" dxfId="32" priority="174" operator="containsText" text="TRUE">
      <formula>NOT(ISERROR(SEARCH("TRUE",H2)))</formula>
    </cfRule>
  </conditionalFormatting>
  <printOptions horizontalCentered="1"/>
  <pageMargins left="0.23622047244094491" right="0.23622047244094491" top="0.55118110236220474" bottom="0.35433070866141736" header="0.31496062992125984" footer="0.31496062992125984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1">
    <tabColor rgb="FFFFFFCC"/>
    <pageSetUpPr fitToPage="1"/>
  </sheetPr>
  <dimension ref="A1:AB104"/>
  <sheetViews>
    <sheetView showGridLines="0" zoomScale="80" zoomScaleNormal="80" zoomScaleSheetLayoutView="85" workbookViewId="0"/>
  </sheetViews>
  <sheetFormatPr defaultRowHeight="12.75"/>
  <cols>
    <col min="1" max="1" width="2.28515625" customWidth="1"/>
    <col min="2" max="2" width="2.7109375" customWidth="1"/>
    <col min="3" max="3" width="5" customWidth="1"/>
    <col min="4" max="4" width="20.7109375" customWidth="1"/>
    <col min="5" max="5" width="6" customWidth="1"/>
    <col min="6" max="6" width="14" customWidth="1"/>
    <col min="7" max="7" width="7.42578125" customWidth="1"/>
    <col min="8" max="8" width="14.7109375" customWidth="1"/>
    <col min="9" max="9" width="14.140625" customWidth="1"/>
    <col min="10" max="11" width="15.85546875" customWidth="1"/>
    <col min="12" max="12" width="13" customWidth="1"/>
    <col min="13" max="13" width="15.85546875" customWidth="1"/>
    <col min="14" max="19" width="12.7109375" customWidth="1"/>
    <col min="22" max="22" width="2.85546875" customWidth="1"/>
    <col min="23" max="25" width="11.7109375" customWidth="1"/>
  </cols>
  <sheetData>
    <row r="1" spans="1:28" ht="23.25">
      <c r="A1" s="185" t="s">
        <v>178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U1" s="10"/>
      <c r="V1" s="10"/>
      <c r="W1" s="10"/>
    </row>
    <row r="2" spans="1:28" ht="21">
      <c r="A2" s="187" t="s">
        <v>81</v>
      </c>
      <c r="B2" s="186"/>
      <c r="C2" s="186"/>
      <c r="D2" s="186"/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U2" s="10"/>
    </row>
    <row r="3" spans="1:28" s="265" customFormat="1" ht="12.75" customHeight="1">
      <c r="A3" s="189" t="s">
        <v>141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0"/>
      <c r="U3" s="10"/>
      <c r="V3" s="10"/>
      <c r="W3" s="10"/>
      <c r="X3" s="10"/>
      <c r="Z3" s="10"/>
      <c r="AA3" s="10"/>
      <c r="AB3" s="10"/>
    </row>
    <row r="4" spans="1:28">
      <c r="A4" s="3"/>
      <c r="N4" s="142"/>
      <c r="O4" s="10"/>
      <c r="P4" s="10"/>
      <c r="Q4" s="10"/>
      <c r="R4" s="10"/>
      <c r="S4" s="10"/>
      <c r="T4" s="175"/>
      <c r="U4" s="5"/>
      <c r="V4" s="5"/>
      <c r="W4" s="5"/>
      <c r="X4" s="5"/>
      <c r="Y4" s="5"/>
      <c r="Z4" s="5"/>
      <c r="AA4" s="5"/>
    </row>
    <row r="5" spans="1:28">
      <c r="A5" s="5"/>
      <c r="B5" s="5"/>
      <c r="O5" s="267"/>
      <c r="P5" s="267"/>
      <c r="Q5" s="267"/>
      <c r="S5" s="267"/>
      <c r="T5" s="265"/>
      <c r="U5" s="267"/>
      <c r="V5" s="267"/>
      <c r="W5" s="267"/>
    </row>
    <row r="6" spans="1:28" s="265" customFormat="1">
      <c r="A6" s="190" t="s">
        <v>59</v>
      </c>
      <c r="B6" s="190"/>
      <c r="C6" s="190"/>
      <c r="D6" s="190"/>
      <c r="E6" s="190"/>
      <c r="F6" s="190"/>
      <c r="G6" s="191"/>
      <c r="H6" s="191"/>
      <c r="I6" s="191"/>
      <c r="J6" s="192"/>
      <c r="K6" s="192"/>
      <c r="L6" s="192"/>
      <c r="M6" s="192"/>
      <c r="N6" s="192"/>
      <c r="O6" s="192"/>
      <c r="P6" s="192"/>
      <c r="Q6" s="192"/>
      <c r="R6" s="192"/>
      <c r="S6" s="192"/>
    </row>
    <row r="7" spans="1:28">
      <c r="A7" s="3" t="s">
        <v>141</v>
      </c>
      <c r="B7" s="5"/>
      <c r="O7" s="267"/>
      <c r="P7" s="267"/>
      <c r="Q7" s="267"/>
      <c r="R7" s="267"/>
      <c r="S7" s="267"/>
      <c r="T7" s="267"/>
      <c r="U7" s="267"/>
      <c r="V7" s="267"/>
      <c r="W7" s="267"/>
    </row>
    <row r="8" spans="1:28">
      <c r="O8" s="265"/>
      <c r="P8" s="265"/>
      <c r="R8" s="265"/>
      <c r="T8" s="265"/>
      <c r="U8" s="267"/>
      <c r="V8" s="267"/>
      <c r="W8" s="267"/>
      <c r="X8" s="267"/>
      <c r="Y8" s="267"/>
    </row>
    <row r="9" spans="1:28" ht="15">
      <c r="B9" s="9" t="s">
        <v>48</v>
      </c>
      <c r="H9" s="12"/>
      <c r="J9" s="60"/>
      <c r="K9" s="265"/>
      <c r="M9" s="265"/>
      <c r="O9" s="265"/>
      <c r="P9" s="265"/>
      <c r="R9" s="265"/>
      <c r="S9" s="265"/>
      <c r="T9" s="265"/>
      <c r="U9" s="267"/>
      <c r="V9" s="267"/>
      <c r="W9" s="267"/>
      <c r="X9" s="267"/>
      <c r="Y9" s="267"/>
    </row>
    <row r="10" spans="1:28">
      <c r="D10" s="17" t="s">
        <v>115</v>
      </c>
      <c r="G10" s="14"/>
      <c r="I10" s="273">
        <v>356.91563131267179</v>
      </c>
      <c r="J10" t="s">
        <v>16</v>
      </c>
      <c r="M10" s="24"/>
      <c r="N10" s="24"/>
      <c r="O10" s="24"/>
      <c r="P10" s="24"/>
      <c r="Q10" s="24"/>
      <c r="R10" s="24"/>
      <c r="S10" s="24"/>
      <c r="T10" s="24"/>
      <c r="U10" s="307"/>
      <c r="V10" s="263"/>
      <c r="W10" s="267"/>
      <c r="X10" s="267"/>
    </row>
    <row r="11" spans="1:28">
      <c r="C11" s="265"/>
      <c r="D11" s="17" t="s">
        <v>116</v>
      </c>
      <c r="G11" s="14"/>
      <c r="I11" s="273">
        <v>530.65234073471311</v>
      </c>
      <c r="J11" t="s">
        <v>16</v>
      </c>
      <c r="K11" s="265"/>
      <c r="L11" s="265"/>
      <c r="M11" s="24"/>
      <c r="N11" s="24"/>
      <c r="O11" s="24"/>
      <c r="P11" s="24"/>
      <c r="Q11" s="24"/>
      <c r="R11" s="24"/>
      <c r="S11" s="24"/>
      <c r="T11" s="24"/>
      <c r="U11" s="307"/>
      <c r="V11" s="267"/>
      <c r="W11" s="267"/>
      <c r="X11" s="267"/>
      <c r="Z11" s="35"/>
      <c r="AA11" s="35"/>
    </row>
    <row r="12" spans="1:28">
      <c r="C12" s="265"/>
      <c r="D12" t="s">
        <v>79</v>
      </c>
      <c r="I12" s="273">
        <v>24346.744850257252</v>
      </c>
      <c r="J12" t="s">
        <v>16</v>
      </c>
      <c r="K12" s="265"/>
      <c r="L12" s="265"/>
      <c r="M12" s="24"/>
      <c r="N12" s="24"/>
      <c r="O12" s="24"/>
      <c r="P12" s="24"/>
      <c r="Q12" s="24"/>
      <c r="R12" s="24"/>
      <c r="S12" s="24"/>
      <c r="T12" s="24"/>
      <c r="U12" s="307"/>
      <c r="V12" s="267"/>
      <c r="W12" s="267"/>
      <c r="X12" s="267"/>
    </row>
    <row r="13" spans="1:28">
      <c r="C13" s="265"/>
      <c r="D13" s="17" t="s">
        <v>71</v>
      </c>
      <c r="I13" s="273">
        <v>8454.0282804765284</v>
      </c>
      <c r="J13" t="s">
        <v>16</v>
      </c>
      <c r="K13" s="265"/>
      <c r="L13" s="265"/>
      <c r="M13" s="24"/>
      <c r="N13" s="24"/>
      <c r="O13" s="24"/>
      <c r="P13" s="24"/>
      <c r="Q13" s="24"/>
      <c r="R13" s="24"/>
      <c r="S13" s="24"/>
      <c r="T13" s="12"/>
      <c r="U13" s="307"/>
      <c r="V13" s="267"/>
      <c r="W13" s="267"/>
      <c r="X13" s="267"/>
    </row>
    <row r="14" spans="1:28">
      <c r="C14" s="265"/>
      <c r="D14" t="s">
        <v>5</v>
      </c>
      <c r="I14" s="273">
        <v>17326.622569182015</v>
      </c>
      <c r="J14" t="s">
        <v>16</v>
      </c>
      <c r="K14" s="265"/>
      <c r="L14" s="265"/>
      <c r="M14" s="24"/>
      <c r="N14" s="24"/>
      <c r="O14" s="24"/>
      <c r="P14" s="24"/>
      <c r="Q14" s="24"/>
      <c r="R14" s="24"/>
      <c r="S14" s="24"/>
      <c r="T14" s="12"/>
      <c r="U14" s="307"/>
      <c r="V14" s="267"/>
      <c r="W14" s="267"/>
      <c r="X14" s="267"/>
    </row>
    <row r="15" spans="1:28">
      <c r="C15" s="265"/>
      <c r="D15" t="s">
        <v>6</v>
      </c>
      <c r="I15" s="273">
        <v>21835.116333612525</v>
      </c>
      <c r="J15" t="s">
        <v>16</v>
      </c>
      <c r="K15" s="265"/>
      <c r="L15" s="265"/>
      <c r="M15" s="24"/>
      <c r="N15" s="24"/>
      <c r="O15" s="24"/>
      <c r="P15" s="24"/>
      <c r="Q15" s="24"/>
      <c r="R15" s="24"/>
      <c r="S15" s="24"/>
      <c r="T15" s="24"/>
      <c r="U15" s="307"/>
      <c r="V15" s="267"/>
      <c r="W15" s="267"/>
      <c r="X15" s="267"/>
    </row>
    <row r="16" spans="1:28">
      <c r="C16" s="265"/>
      <c r="D16" t="s">
        <v>20</v>
      </c>
      <c r="I16" s="273">
        <v>204.89601056838563</v>
      </c>
      <c r="J16" t="s">
        <v>16</v>
      </c>
      <c r="K16" s="265"/>
      <c r="L16" s="265"/>
      <c r="M16" s="24"/>
      <c r="N16" s="24"/>
      <c r="O16" s="24"/>
      <c r="P16" s="24"/>
      <c r="Q16" s="24"/>
      <c r="R16" s="24"/>
      <c r="S16" s="24"/>
      <c r="T16" s="24"/>
      <c r="U16" s="307"/>
      <c r="V16" s="267"/>
      <c r="W16" s="267"/>
      <c r="X16" s="267"/>
    </row>
    <row r="17" spans="3:24">
      <c r="C17" s="265"/>
      <c r="D17" t="s">
        <v>105</v>
      </c>
      <c r="I17" s="273">
        <v>11264.559475026916</v>
      </c>
      <c r="J17" t="s">
        <v>16</v>
      </c>
      <c r="K17" s="265"/>
      <c r="L17" s="265"/>
      <c r="M17" s="24"/>
      <c r="N17" s="24"/>
      <c r="O17" s="24"/>
      <c r="P17" s="24"/>
      <c r="Q17" s="24"/>
      <c r="R17" s="24"/>
      <c r="S17" s="24"/>
      <c r="T17" s="24"/>
      <c r="U17" s="307"/>
      <c r="V17" s="10"/>
      <c r="W17" s="12"/>
    </row>
    <row r="18" spans="3:24">
      <c r="C18" s="265"/>
      <c r="D18" t="s">
        <v>106</v>
      </c>
      <c r="I18" s="273">
        <v>13958.422692315415</v>
      </c>
      <c r="J18" t="s">
        <v>16</v>
      </c>
      <c r="K18" s="265"/>
      <c r="L18" s="265"/>
      <c r="M18" s="24"/>
      <c r="N18" s="24"/>
      <c r="O18" s="24"/>
      <c r="P18" s="24"/>
      <c r="Q18" s="24"/>
      <c r="R18" s="24"/>
      <c r="S18" s="24"/>
      <c r="T18" s="24"/>
      <c r="U18" s="307"/>
      <c r="V18" s="10"/>
    </row>
    <row r="19" spans="3:24">
      <c r="C19" s="265"/>
      <c r="D19" t="s">
        <v>107</v>
      </c>
      <c r="I19" s="273">
        <v>145694.28261157821</v>
      </c>
      <c r="J19" t="s">
        <v>16</v>
      </c>
      <c r="K19" s="265"/>
      <c r="L19" s="265"/>
      <c r="M19" s="24"/>
      <c r="N19" s="24"/>
      <c r="O19" s="24"/>
      <c r="P19" s="24"/>
      <c r="Q19" s="24"/>
      <c r="R19" s="24"/>
      <c r="S19" s="24"/>
      <c r="T19" s="24"/>
      <c r="U19" s="307"/>
      <c r="V19" s="10"/>
    </row>
    <row r="20" spans="3:24">
      <c r="C20" s="265"/>
      <c r="D20" t="s">
        <v>126</v>
      </c>
      <c r="F20" s="20"/>
      <c r="I20" s="273">
        <v>96613.999999999549</v>
      </c>
      <c r="J20" t="s">
        <v>16</v>
      </c>
      <c r="K20" s="265"/>
      <c r="L20" s="265"/>
      <c r="M20" s="24"/>
      <c r="N20" s="24"/>
      <c r="O20" s="24"/>
      <c r="P20" s="24"/>
      <c r="Q20" s="24"/>
      <c r="R20" s="24"/>
      <c r="S20" s="24"/>
      <c r="T20" s="24"/>
      <c r="U20" s="307"/>
      <c r="V20" s="10"/>
    </row>
    <row r="21" spans="3:24" ht="12.75" customHeight="1">
      <c r="C21" s="265"/>
      <c r="D21" t="s">
        <v>137</v>
      </c>
      <c r="I21" s="273">
        <v>424.89956108651404</v>
      </c>
      <c r="J21" t="s">
        <v>49</v>
      </c>
      <c r="K21" s="265"/>
      <c r="L21" s="265"/>
      <c r="M21" s="24"/>
      <c r="N21" s="24"/>
      <c r="O21" s="24"/>
      <c r="P21" s="24"/>
      <c r="Q21" s="24"/>
      <c r="R21" s="24"/>
      <c r="S21" s="24"/>
      <c r="T21" s="12"/>
      <c r="U21" s="307"/>
      <c r="V21" s="10"/>
    </row>
    <row r="22" spans="3:24" ht="12.75" customHeight="1">
      <c r="C22" s="265"/>
      <c r="D22" t="s">
        <v>165</v>
      </c>
      <c r="H22" s="20"/>
      <c r="I22" s="273">
        <v>1005.0385373691031</v>
      </c>
      <c r="J22" t="s">
        <v>16</v>
      </c>
      <c r="K22" s="265"/>
      <c r="L22" s="265"/>
      <c r="M22" s="24"/>
      <c r="N22" s="24"/>
      <c r="O22" s="24"/>
      <c r="P22" s="24"/>
      <c r="Q22" s="24"/>
      <c r="R22" s="24"/>
      <c r="S22" s="24"/>
      <c r="T22" s="12"/>
      <c r="U22" s="307"/>
      <c r="V22" s="10"/>
    </row>
    <row r="23" spans="3:24" s="265" customFormat="1" ht="12.75" customHeight="1">
      <c r="D23" s="267" t="s">
        <v>179</v>
      </c>
      <c r="I23" s="273">
        <v>24346.744850257252</v>
      </c>
      <c r="M23" s="24"/>
      <c r="N23" s="24"/>
      <c r="O23" s="24"/>
      <c r="P23" s="24"/>
      <c r="Q23" s="24"/>
      <c r="R23" s="24"/>
      <c r="S23" s="24"/>
      <c r="T23" s="24"/>
      <c r="U23" s="307"/>
      <c r="V23" s="10"/>
    </row>
    <row r="24" spans="3:24" s="265" customFormat="1" ht="12.75" customHeight="1">
      <c r="D24" s="267" t="s">
        <v>180</v>
      </c>
      <c r="I24" s="273">
        <v>61452.751409319091</v>
      </c>
      <c r="M24" s="24"/>
      <c r="N24" s="24"/>
      <c r="O24" s="24"/>
      <c r="P24" s="24"/>
      <c r="Q24" s="24"/>
      <c r="R24" s="24"/>
      <c r="S24" s="24"/>
      <c r="T24" s="12"/>
      <c r="U24" s="307"/>
      <c r="V24" s="10"/>
    </row>
    <row r="25" spans="3:24">
      <c r="C25" s="265"/>
      <c r="K25" s="265"/>
    </row>
    <row r="26" spans="3:24" ht="12.75" customHeight="1">
      <c r="C26" s="265"/>
      <c r="D26" t="s">
        <v>185</v>
      </c>
      <c r="H26" s="20"/>
      <c r="I26" s="275"/>
      <c r="K26" s="265"/>
      <c r="M26" s="24"/>
      <c r="N26" s="24"/>
      <c r="O26" s="24"/>
      <c r="P26" s="24"/>
      <c r="Q26" s="24"/>
      <c r="R26" s="24"/>
      <c r="S26" s="24"/>
      <c r="T26" s="265"/>
      <c r="U26" s="307"/>
      <c r="V26" s="10"/>
    </row>
    <row r="27" spans="3:24" s="265" customFormat="1">
      <c r="D27" s="267" t="s">
        <v>171</v>
      </c>
      <c r="I27" s="275"/>
      <c r="L27"/>
      <c r="M27" s="24"/>
      <c r="N27" s="24"/>
      <c r="O27" s="24"/>
      <c r="P27" s="24"/>
      <c r="Q27" s="24"/>
      <c r="R27" s="24"/>
      <c r="S27" s="24"/>
      <c r="T27" s="12"/>
      <c r="U27" s="307"/>
      <c r="V27" s="267"/>
      <c r="W27" s="267"/>
      <c r="X27" s="267"/>
    </row>
    <row r="28" spans="3:24" ht="12.75" customHeight="1">
      <c r="C28" s="265"/>
      <c r="D28" t="s">
        <v>170</v>
      </c>
      <c r="I28" s="275"/>
      <c r="K28" s="265"/>
      <c r="M28" s="24"/>
      <c r="N28" s="24"/>
      <c r="O28" s="24"/>
      <c r="P28" s="24"/>
      <c r="Q28" s="24"/>
      <c r="R28" s="24"/>
      <c r="S28" s="24"/>
      <c r="T28" s="12"/>
      <c r="U28" s="307"/>
      <c r="V28" s="10"/>
    </row>
    <row r="29" spans="3:24" ht="12.75" customHeight="1">
      <c r="C29" s="265"/>
      <c r="D29" s="265" t="s">
        <v>166</v>
      </c>
      <c r="H29" s="20"/>
      <c r="I29" s="275"/>
      <c r="K29" s="265"/>
      <c r="M29" s="24"/>
      <c r="N29" s="24"/>
      <c r="O29" s="24"/>
      <c r="P29" s="24"/>
      <c r="Q29" s="24"/>
      <c r="R29" s="24"/>
      <c r="S29" s="24"/>
      <c r="T29" s="12"/>
      <c r="U29" s="307"/>
      <c r="V29" s="10"/>
    </row>
    <row r="30" spans="3:24" ht="12.75" customHeight="1">
      <c r="C30" s="265"/>
      <c r="D30" s="265" t="s">
        <v>187</v>
      </c>
      <c r="H30" s="20"/>
      <c r="I30" s="275"/>
      <c r="K30" s="265"/>
      <c r="M30" s="24"/>
      <c r="N30" s="24"/>
      <c r="O30" s="24"/>
      <c r="P30" s="24"/>
      <c r="Q30" s="24"/>
      <c r="R30" s="24"/>
      <c r="S30" s="24"/>
      <c r="T30" s="12"/>
      <c r="U30" s="307"/>
      <c r="V30" s="10"/>
    </row>
    <row r="31" spans="3:24" s="265" customFormat="1" ht="12.75" customHeight="1">
      <c r="H31" s="20"/>
      <c r="I31" s="20"/>
      <c r="J31" s="20"/>
      <c r="L31"/>
      <c r="M31" s="24"/>
      <c r="N31" s="24"/>
      <c r="O31" s="24"/>
      <c r="P31" s="24"/>
      <c r="Q31" s="24"/>
      <c r="R31" s="24"/>
      <c r="S31" s="24"/>
      <c r="T31" s="12"/>
      <c r="U31" s="307"/>
      <c r="V31" s="10"/>
    </row>
    <row r="32" spans="3:24" ht="12.75" customHeight="1">
      <c r="K32" s="265"/>
      <c r="M32" s="24"/>
      <c r="N32" s="24"/>
      <c r="O32" s="24"/>
      <c r="P32" s="24"/>
      <c r="Q32" s="24"/>
      <c r="R32" s="24"/>
      <c r="S32" s="24"/>
      <c r="T32" s="265"/>
      <c r="U32" s="10"/>
      <c r="V32" s="10"/>
    </row>
    <row r="33" spans="1:24" ht="12.75" customHeight="1">
      <c r="A33" s="18"/>
      <c r="B33" s="9" t="s">
        <v>7</v>
      </c>
      <c r="C33" s="18"/>
      <c r="D33" s="18"/>
      <c r="E33" s="18"/>
      <c r="F33" s="18"/>
      <c r="K33" s="265"/>
      <c r="M33" s="24"/>
      <c r="N33" s="24"/>
      <c r="O33" s="24"/>
      <c r="P33" s="24"/>
      <c r="Q33" s="24"/>
      <c r="R33" s="24"/>
      <c r="S33" s="24"/>
      <c r="T33" s="265"/>
      <c r="U33" s="10"/>
      <c r="V33" s="10"/>
    </row>
    <row r="34" spans="1:24">
      <c r="C34" s="10" t="s">
        <v>8</v>
      </c>
      <c r="K34" s="265"/>
      <c r="M34" s="24"/>
      <c r="N34" s="24"/>
      <c r="O34" s="24"/>
      <c r="P34" s="24"/>
      <c r="Q34" s="24"/>
      <c r="R34" s="24"/>
      <c r="S34" s="24"/>
      <c r="T34" s="265"/>
      <c r="U34" s="10"/>
      <c r="V34" s="10"/>
    </row>
    <row r="35" spans="1:24">
      <c r="C35" s="265"/>
      <c r="D35" t="s">
        <v>9</v>
      </c>
      <c r="I35" s="273">
        <v>1159366.9999999946</v>
      </c>
      <c r="J35" t="s">
        <v>16</v>
      </c>
      <c r="K35" s="265"/>
      <c r="L35" s="265"/>
      <c r="M35" s="24"/>
      <c r="N35" s="24"/>
      <c r="O35" s="24"/>
      <c r="P35" s="24"/>
      <c r="Q35" s="24"/>
      <c r="R35" s="24"/>
      <c r="S35" s="24"/>
      <c r="T35" s="24"/>
      <c r="U35" s="307"/>
      <c r="V35" s="10"/>
    </row>
    <row r="36" spans="1:24">
      <c r="C36" s="265"/>
      <c r="D36" t="s">
        <v>10</v>
      </c>
      <c r="I36" s="23">
        <v>144920.96541040076</v>
      </c>
      <c r="J36" t="s">
        <v>16</v>
      </c>
      <c r="K36" s="265"/>
      <c r="L36" s="265"/>
      <c r="M36" s="24"/>
      <c r="N36" s="24"/>
      <c r="O36" s="24"/>
      <c r="P36" s="24"/>
      <c r="Q36" s="24"/>
      <c r="R36" s="24"/>
      <c r="S36" s="24"/>
      <c r="T36" s="24"/>
      <c r="U36" s="307"/>
      <c r="V36" s="10"/>
    </row>
    <row r="37" spans="1:24">
      <c r="C37" s="265"/>
      <c r="D37" s="265" t="s">
        <v>167</v>
      </c>
      <c r="I37" s="23">
        <v>1150981.1501686051</v>
      </c>
      <c r="J37" t="s">
        <v>16</v>
      </c>
      <c r="K37" s="265"/>
      <c r="L37" s="265"/>
      <c r="M37" s="24"/>
      <c r="N37" s="24"/>
      <c r="O37" s="24"/>
      <c r="P37" s="24"/>
      <c r="Q37" s="24"/>
      <c r="R37" s="24"/>
      <c r="S37" s="24"/>
      <c r="T37" s="24"/>
      <c r="U37" s="307"/>
      <c r="V37" s="10"/>
    </row>
    <row r="38" spans="1:24">
      <c r="C38" s="265"/>
      <c r="D38" t="s">
        <v>11</v>
      </c>
      <c r="I38" s="23">
        <v>66809.318542749752</v>
      </c>
      <c r="J38" t="s">
        <v>16</v>
      </c>
      <c r="K38" s="265"/>
      <c r="L38" s="265"/>
      <c r="M38" s="24"/>
      <c r="N38" s="24"/>
      <c r="O38" s="24"/>
      <c r="P38" s="24"/>
      <c r="Q38" s="24"/>
      <c r="R38" s="24"/>
      <c r="S38" s="24"/>
      <c r="T38" s="24"/>
      <c r="U38" s="307"/>
      <c r="V38" s="10"/>
    </row>
    <row r="39" spans="1:24">
      <c r="C39" s="265"/>
      <c r="D39" t="s">
        <v>21</v>
      </c>
      <c r="I39" s="23">
        <v>65730.073657589994</v>
      </c>
      <c r="J39" t="s">
        <v>16</v>
      </c>
      <c r="K39" s="265"/>
      <c r="L39" s="265"/>
      <c r="M39" s="24"/>
      <c r="N39" s="24"/>
      <c r="O39" s="24"/>
      <c r="P39" s="24"/>
      <c r="Q39" s="24"/>
      <c r="R39" s="24"/>
      <c r="S39" s="24"/>
      <c r="T39" s="24"/>
      <c r="U39" s="307"/>
      <c r="V39" s="10"/>
    </row>
    <row r="40" spans="1:24">
      <c r="C40" s="265"/>
      <c r="D40" t="s">
        <v>22</v>
      </c>
      <c r="I40" s="23">
        <v>78983.163078501806</v>
      </c>
      <c r="J40" t="s">
        <v>16</v>
      </c>
      <c r="K40" s="265"/>
      <c r="L40" s="265"/>
      <c r="M40" s="24"/>
      <c r="N40" s="24"/>
      <c r="O40" s="24"/>
      <c r="P40" s="24"/>
      <c r="Q40" s="24"/>
      <c r="R40" s="24"/>
      <c r="S40" s="24"/>
      <c r="T40" s="24"/>
      <c r="U40" s="307"/>
      <c r="V40" s="10"/>
    </row>
    <row r="41" spans="1:24">
      <c r="C41" s="265"/>
      <c r="D41" t="s">
        <v>12</v>
      </c>
      <c r="I41" s="23">
        <v>309176.74929273163</v>
      </c>
      <c r="J41" t="s">
        <v>16</v>
      </c>
      <c r="K41" s="265"/>
      <c r="L41" s="265"/>
      <c r="M41" s="24"/>
      <c r="N41" s="24"/>
      <c r="O41" s="24"/>
      <c r="P41" s="24"/>
      <c r="Q41" s="24"/>
      <c r="R41" s="24"/>
      <c r="S41" s="24"/>
      <c r="T41" s="24"/>
      <c r="U41" s="307"/>
      <c r="V41" s="10"/>
    </row>
    <row r="42" spans="1:24">
      <c r="C42" s="265"/>
      <c r="D42" t="s">
        <v>13</v>
      </c>
      <c r="I42" s="23">
        <v>48307.303210549209</v>
      </c>
      <c r="J42" t="s">
        <v>16</v>
      </c>
      <c r="K42" s="265"/>
      <c r="L42" s="265"/>
      <c r="M42" s="24"/>
      <c r="N42" s="24"/>
      <c r="O42" s="24"/>
      <c r="P42" s="24"/>
      <c r="Q42" s="24"/>
      <c r="R42" s="24"/>
      <c r="S42" s="24"/>
      <c r="T42" s="24"/>
      <c r="U42" s="307"/>
      <c r="V42" s="10"/>
    </row>
    <row r="43" spans="1:24">
      <c r="C43" s="265"/>
      <c r="D43" t="s">
        <v>181</v>
      </c>
      <c r="I43" s="23">
        <v>840356.90970443888</v>
      </c>
      <c r="J43" t="s">
        <v>16</v>
      </c>
      <c r="K43" s="265"/>
      <c r="L43" s="265"/>
      <c r="M43" s="24"/>
      <c r="N43" s="24"/>
      <c r="O43" s="24"/>
      <c r="P43" s="24"/>
      <c r="Q43" s="24"/>
      <c r="R43" s="24"/>
      <c r="S43" s="24"/>
      <c r="T43" s="24"/>
      <c r="U43" s="307"/>
      <c r="V43" s="10"/>
    </row>
    <row r="44" spans="1:24">
      <c r="C44" s="265"/>
      <c r="D44" t="s">
        <v>50</v>
      </c>
      <c r="I44" s="23">
        <v>68614.669566744007</v>
      </c>
      <c r="J44" t="s">
        <v>16</v>
      </c>
      <c r="K44" s="265"/>
      <c r="L44" s="265"/>
      <c r="M44" s="24"/>
      <c r="N44" s="24"/>
      <c r="O44" s="24"/>
      <c r="P44" s="24"/>
      <c r="Q44" s="24"/>
      <c r="R44" s="24"/>
      <c r="S44" s="24"/>
      <c r="T44" s="24"/>
      <c r="U44" s="307"/>
      <c r="V44" s="10"/>
    </row>
    <row r="45" spans="1:24">
      <c r="C45" s="265"/>
      <c r="D45" t="s">
        <v>14</v>
      </c>
      <c r="I45" s="23">
        <v>16521.039156290524</v>
      </c>
      <c r="J45" t="s">
        <v>16</v>
      </c>
      <c r="K45" s="265"/>
      <c r="L45" s="265"/>
      <c r="M45" s="24"/>
      <c r="N45" s="24"/>
      <c r="O45" s="24"/>
      <c r="P45" s="24"/>
      <c r="Q45" s="24"/>
      <c r="R45" s="24"/>
      <c r="S45" s="24"/>
      <c r="T45" s="24"/>
      <c r="U45" s="307"/>
      <c r="V45" s="10"/>
    </row>
    <row r="46" spans="1:24">
      <c r="C46" s="265"/>
      <c r="D46" s="265" t="s">
        <v>168</v>
      </c>
      <c r="H46" s="12"/>
      <c r="I46" s="273">
        <v>13738.419141797287</v>
      </c>
      <c r="J46" s="265" t="s">
        <v>16</v>
      </c>
      <c r="K46" s="265"/>
      <c r="L46" s="265"/>
      <c r="M46" s="24"/>
      <c r="N46" s="24"/>
      <c r="O46" s="24"/>
      <c r="P46" s="24"/>
      <c r="Q46" s="24"/>
      <c r="R46" s="24"/>
      <c r="S46" s="24"/>
      <c r="T46" s="24"/>
      <c r="U46" s="307"/>
      <c r="V46" s="10"/>
    </row>
    <row r="47" spans="1:24" s="265" customFormat="1">
      <c r="D47" s="265" t="s">
        <v>169</v>
      </c>
      <c r="H47" s="12"/>
      <c r="I47" s="273">
        <v>4673.8951719516544</v>
      </c>
      <c r="M47" s="24"/>
      <c r="N47" s="24"/>
      <c r="O47" s="24"/>
      <c r="P47" s="24"/>
      <c r="Q47" s="24"/>
      <c r="R47" s="24"/>
      <c r="S47" s="24"/>
      <c r="T47" s="24"/>
      <c r="U47" s="307"/>
      <c r="V47" s="10"/>
    </row>
    <row r="48" spans="1:24"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</row>
    <row r="49" spans="1:22">
      <c r="C49" s="10"/>
      <c r="H49" s="70"/>
      <c r="L49" s="265"/>
      <c r="O49" s="265"/>
      <c r="P49" s="265"/>
      <c r="R49" s="265"/>
      <c r="S49" s="10"/>
      <c r="T49" s="10"/>
      <c r="U49" s="10"/>
      <c r="V49" s="10"/>
    </row>
    <row r="50" spans="1:22" s="265" customFormat="1">
      <c r="A50" s="190" t="s">
        <v>60</v>
      </c>
      <c r="B50" s="190"/>
      <c r="C50" s="190"/>
      <c r="D50" s="190"/>
      <c r="E50" s="190"/>
      <c r="F50" s="190"/>
      <c r="G50" s="191"/>
      <c r="H50" s="191"/>
      <c r="I50" s="191"/>
      <c r="J50" s="192"/>
      <c r="K50" s="192"/>
      <c r="L50" s="192"/>
      <c r="M50" s="192"/>
      <c r="N50" s="192"/>
      <c r="O50" s="192"/>
      <c r="P50" s="192"/>
      <c r="Q50" s="192"/>
      <c r="R50" s="192"/>
      <c r="S50" s="192"/>
    </row>
    <row r="51" spans="1:22">
      <c r="A51" s="3" t="s">
        <v>141</v>
      </c>
      <c r="I51" s="129"/>
      <c r="K51" s="265"/>
      <c r="L51" s="265"/>
      <c r="M51" s="265"/>
      <c r="N51" s="265"/>
      <c r="O51" s="10"/>
      <c r="P51" s="10"/>
      <c r="Q51" s="10"/>
      <c r="R51" s="10"/>
      <c r="S51" s="10"/>
    </row>
    <row r="52" spans="1:22">
      <c r="A52" s="3"/>
      <c r="C52" t="s">
        <v>89</v>
      </c>
      <c r="I52" s="273">
        <v>86953</v>
      </c>
      <c r="J52" s="5" t="s">
        <v>63</v>
      </c>
      <c r="K52" s="305" t="s">
        <v>164</v>
      </c>
      <c r="L52" s="265"/>
      <c r="M52" s="265"/>
      <c r="N52" s="265"/>
      <c r="O52" s="10"/>
      <c r="P52" s="10"/>
      <c r="Q52" s="10"/>
      <c r="R52" s="10"/>
      <c r="S52" s="10"/>
      <c r="V52" s="274"/>
    </row>
    <row r="53" spans="1:22">
      <c r="A53" s="3"/>
      <c r="C53" t="s">
        <v>87</v>
      </c>
      <c r="I53" s="273">
        <v>166659</v>
      </c>
      <c r="J53" s="5" t="s">
        <v>63</v>
      </c>
      <c r="K53" s="305" t="s">
        <v>164</v>
      </c>
      <c r="L53" s="265"/>
      <c r="M53" s="265"/>
      <c r="N53" s="265"/>
      <c r="O53" s="10"/>
      <c r="P53" s="10"/>
      <c r="Q53" s="10"/>
      <c r="R53" s="10"/>
      <c r="S53" s="10"/>
    </row>
    <row r="54" spans="1:22" s="5" customFormat="1">
      <c r="B54" s="49"/>
      <c r="C54" t="s">
        <v>120</v>
      </c>
      <c r="G54"/>
      <c r="H54"/>
      <c r="I54" s="273">
        <v>2898</v>
      </c>
      <c r="J54" s="5" t="s">
        <v>104</v>
      </c>
      <c r="K54" s="305" t="s">
        <v>164</v>
      </c>
      <c r="L54" s="265"/>
      <c r="M54" s="265"/>
      <c r="N54" s="265"/>
      <c r="O54" s="10"/>
      <c r="P54" s="10"/>
      <c r="Q54" s="10"/>
      <c r="R54" s="10"/>
      <c r="S54" s="10"/>
    </row>
    <row r="55" spans="1:22" s="5" customFormat="1">
      <c r="B55" s="49"/>
      <c r="C55" t="s">
        <v>88</v>
      </c>
      <c r="G55" s="204"/>
      <c r="I55" s="273">
        <v>8888</v>
      </c>
      <c r="J55" s="5" t="s">
        <v>104</v>
      </c>
      <c r="K55" s="305" t="s">
        <v>164</v>
      </c>
      <c r="L55" s="265"/>
      <c r="M55" s="265"/>
      <c r="N55" s="265"/>
      <c r="O55" s="10"/>
      <c r="P55" s="10"/>
      <c r="Q55" s="10"/>
      <c r="R55" s="10"/>
      <c r="S55" s="10"/>
    </row>
    <row r="57" spans="1:22">
      <c r="K57" s="265"/>
      <c r="L57" s="265"/>
      <c r="M57" s="265"/>
      <c r="N57" s="265"/>
      <c r="O57" s="10"/>
      <c r="P57" s="10"/>
      <c r="Q57" s="10"/>
      <c r="R57" s="10"/>
      <c r="S57" s="10"/>
    </row>
    <row r="58" spans="1:22" ht="15">
      <c r="B58" s="25" t="s">
        <v>51</v>
      </c>
      <c r="C58" s="26"/>
      <c r="D58" s="26"/>
      <c r="E58" s="26"/>
      <c r="F58" s="26"/>
      <c r="G58" s="26"/>
      <c r="H58" s="26"/>
      <c r="I58" s="176" t="s">
        <v>68</v>
      </c>
      <c r="K58" s="265"/>
      <c r="L58" s="265"/>
      <c r="M58" s="265"/>
      <c r="N58" s="265"/>
      <c r="O58" s="10"/>
      <c r="P58" s="10"/>
      <c r="Q58" s="10"/>
      <c r="R58" s="10"/>
      <c r="S58" s="10"/>
    </row>
    <row r="59" spans="1:22">
      <c r="C59" s="301" t="s">
        <v>150</v>
      </c>
      <c r="I59" s="259">
        <v>4</v>
      </c>
      <c r="M59" s="265"/>
      <c r="O59" s="10"/>
      <c r="P59" s="10"/>
      <c r="Q59" s="10"/>
      <c r="R59" s="10"/>
      <c r="S59" s="10"/>
    </row>
    <row r="60" spans="1:22">
      <c r="C60" s="301" t="s">
        <v>151</v>
      </c>
      <c r="I60" s="259">
        <v>10</v>
      </c>
      <c r="M60" s="265"/>
      <c r="O60" s="10"/>
      <c r="P60" s="10"/>
      <c r="Q60" s="10"/>
      <c r="R60" s="10"/>
      <c r="S60" s="10"/>
    </row>
    <row r="61" spans="1:22">
      <c r="C61" s="301" t="s">
        <v>152</v>
      </c>
      <c r="I61" s="259">
        <v>6</v>
      </c>
      <c r="M61" s="265"/>
      <c r="O61" s="10"/>
      <c r="P61" s="10"/>
      <c r="Q61" s="10"/>
      <c r="R61" s="10"/>
      <c r="S61" s="10"/>
    </row>
    <row r="62" spans="1:22" s="2" customFormat="1">
      <c r="A62"/>
      <c r="B62"/>
      <c r="C62" s="301" t="s">
        <v>153</v>
      </c>
      <c r="D62"/>
      <c r="E62"/>
      <c r="F62"/>
      <c r="G62" s="20"/>
      <c r="H62"/>
      <c r="I62" s="259">
        <v>6</v>
      </c>
      <c r="M62" s="265"/>
      <c r="O62" s="10"/>
      <c r="P62" s="10"/>
      <c r="Q62" s="10"/>
      <c r="R62" s="10"/>
      <c r="S62" s="10"/>
    </row>
    <row r="63" spans="1:22" s="2" customFormat="1">
      <c r="A63"/>
      <c r="B63"/>
      <c r="C63" s="301" t="s">
        <v>154</v>
      </c>
      <c r="D63"/>
      <c r="E63"/>
      <c r="F63"/>
      <c r="G63" s="20"/>
      <c r="H63"/>
      <c r="I63" s="259">
        <v>6</v>
      </c>
      <c r="M63" s="265"/>
      <c r="O63" s="10"/>
      <c r="P63" s="10"/>
      <c r="Q63" s="10"/>
      <c r="R63" s="10"/>
      <c r="S63" s="10"/>
    </row>
    <row r="64" spans="1:22" s="266" customFormat="1">
      <c r="A64" s="265"/>
      <c r="B64" s="265"/>
      <c r="C64" s="301" t="s">
        <v>155</v>
      </c>
      <c r="D64" s="265"/>
      <c r="E64" s="265"/>
      <c r="F64" s="265"/>
      <c r="G64" s="20"/>
      <c r="H64" s="265"/>
      <c r="I64" s="259">
        <v>4</v>
      </c>
      <c r="M64" s="265"/>
      <c r="O64" s="10"/>
      <c r="P64" s="10"/>
      <c r="Q64" s="10"/>
      <c r="R64" s="10"/>
      <c r="S64" s="10"/>
    </row>
    <row r="65" spans="1:24" s="2" customFormat="1">
      <c r="A65"/>
      <c r="B65"/>
      <c r="C65" s="301" t="s">
        <v>156</v>
      </c>
      <c r="D65"/>
      <c r="E65"/>
      <c r="F65"/>
      <c r="G65" s="20"/>
      <c r="H65"/>
      <c r="I65" s="259">
        <v>5</v>
      </c>
      <c r="M65" s="265"/>
      <c r="O65" s="10"/>
      <c r="P65" s="10"/>
      <c r="Q65" s="10"/>
      <c r="R65" s="10"/>
      <c r="S65" s="10"/>
    </row>
    <row r="66" spans="1:24" s="2" customFormat="1">
      <c r="A66"/>
      <c r="B66"/>
      <c r="C66" s="172" t="s">
        <v>0</v>
      </c>
      <c r="D66"/>
      <c r="E66"/>
      <c r="F66"/>
      <c r="G66" s="20"/>
      <c r="H66" s="20"/>
      <c r="I66" s="173">
        <f>SUM(I59:I65)</f>
        <v>41</v>
      </c>
      <c r="M66" s="265"/>
      <c r="O66" s="10"/>
      <c r="P66" s="10"/>
      <c r="Q66" s="10"/>
      <c r="R66" s="10"/>
      <c r="S66" s="10"/>
    </row>
    <row r="67" spans="1:24" s="2" customFormat="1">
      <c r="A67"/>
      <c r="B67"/>
      <c r="C67"/>
      <c r="D67"/>
      <c r="E67"/>
      <c r="F67"/>
      <c r="G67" s="20"/>
      <c r="H67" s="20"/>
      <c r="I67" s="165"/>
      <c r="O67" s="10"/>
      <c r="P67" s="10"/>
      <c r="Q67" s="10"/>
      <c r="R67" s="10"/>
      <c r="S67" s="10"/>
    </row>
    <row r="68" spans="1:24" s="265" customFormat="1">
      <c r="A68" s="190" t="s">
        <v>127</v>
      </c>
      <c r="B68" s="190"/>
      <c r="C68" s="190"/>
      <c r="D68" s="190"/>
      <c r="E68" s="190"/>
      <c r="F68" s="190"/>
      <c r="G68" s="191"/>
      <c r="H68" s="191"/>
      <c r="I68" s="191"/>
      <c r="J68" s="192"/>
      <c r="K68" s="192"/>
      <c r="L68" s="192"/>
      <c r="M68" s="192"/>
      <c r="N68" s="192"/>
      <c r="O68" s="192"/>
      <c r="P68" s="192"/>
      <c r="Q68" s="192"/>
      <c r="R68" s="192"/>
      <c r="S68" s="192"/>
    </row>
    <row r="69" spans="1:24">
      <c r="A69" s="3"/>
      <c r="B69" s="13"/>
      <c r="C69" s="13"/>
      <c r="D69" s="11"/>
      <c r="E69" s="11"/>
      <c r="F69" s="11"/>
      <c r="G69" s="11"/>
      <c r="H69" s="11"/>
      <c r="I69" s="48"/>
      <c r="J69" s="134"/>
      <c r="L69" s="11"/>
      <c r="M69" s="11"/>
      <c r="N69" s="11"/>
      <c r="O69" s="10"/>
      <c r="P69" s="10"/>
      <c r="Q69" s="10"/>
      <c r="R69" s="10"/>
      <c r="S69" s="10"/>
    </row>
    <row r="70" spans="1:24" s="265" customFormat="1" ht="15">
      <c r="C70" s="25"/>
      <c r="D70" s="26"/>
      <c r="E70" s="26"/>
      <c r="F70" s="26"/>
      <c r="G70" s="44"/>
      <c r="H70" s="45"/>
      <c r="I70" s="321" t="s">
        <v>192</v>
      </c>
      <c r="J70" s="45"/>
      <c r="K70" s="78">
        <v>2017</v>
      </c>
      <c r="L70" s="78">
        <f>K70+1</f>
        <v>2018</v>
      </c>
      <c r="M70" s="78">
        <f>L70+1</f>
        <v>2019</v>
      </c>
      <c r="N70" s="78">
        <f>M70+1</f>
        <v>2020</v>
      </c>
      <c r="O70" s="78">
        <f t="shared" ref="O70" si="0">N70+1</f>
        <v>2021</v>
      </c>
      <c r="P70" s="78">
        <f t="shared" ref="P70" si="1">O70+1</f>
        <v>2022</v>
      </c>
      <c r="Q70" s="78">
        <f t="shared" ref="Q70" si="2">P70+1</f>
        <v>2023</v>
      </c>
      <c r="R70" s="78">
        <f t="shared" ref="R70" si="3">Q70+1</f>
        <v>2024</v>
      </c>
      <c r="S70" s="78">
        <f t="shared" ref="S70" si="4">R70+1</f>
        <v>2025</v>
      </c>
    </row>
    <row r="71" spans="1:24" s="265" customFormat="1" ht="15">
      <c r="C71" s="265" t="s">
        <v>197</v>
      </c>
      <c r="D71" s="19"/>
      <c r="E71" s="3"/>
      <c r="F71" s="3"/>
      <c r="G71" s="19"/>
      <c r="H71" s="19"/>
      <c r="I71" s="273">
        <v>4754130.8573767133</v>
      </c>
      <c r="J71" t="s">
        <v>183</v>
      </c>
      <c r="K71" s="9"/>
      <c r="L71" s="9"/>
      <c r="M71" s="337">
        <f t="array" aca="1" ref="M71" ca="1">SUM((Tot_cost!$AF$11:$AS$11=M$70)*Tot_cost!$AF15:$AS68)/SUM(Tot_cost!$AU$15:$AU$68)</f>
        <v>0.12661520520884184</v>
      </c>
      <c r="N71" s="337">
        <f t="array" aca="1" ref="N71" ca="1">SUM((Tot_cost!$AF$11:$AS$11=N$70)*Tot_cost!$AF15:$AS68)/SUM(Tot_cost!$AU$15:$AU$68)</f>
        <v>0.34863305184399823</v>
      </c>
      <c r="O71" s="337">
        <f t="array" aca="1" ref="O71" ca="1">SUM((Tot_cost!$AF$11:$AS$11=O$70)*Tot_cost!$AF15:$AS68)/SUM(Tot_cost!$AU$15:$AU$68)</f>
        <v>0.36882773690199983</v>
      </c>
      <c r="P71" s="337">
        <f t="array" aca="1" ref="P71" ca="1">SUM((Tot_cost!$AF$11:$AS$11=P$70)*Tot_cost!$AF15:$AS68)/SUM(Tot_cost!$AU$15:$AU$68)</f>
        <v>0.15592400604515991</v>
      </c>
      <c r="Q71" s="337">
        <f t="array" aca="1" ref="Q71" ca="1">SUM((Tot_cost!$AF$11:$AS$11=Q$70)*Tot_cost!$AF15:$AS68)/SUM(Tot_cost!$AU$15:$AU$68)</f>
        <v>0</v>
      </c>
      <c r="R71" s="337">
        <f t="array" aca="1" ref="R71" ca="1">SUM((Tot_cost!$AF$11:$AS$11=R$70)*Tot_cost!$AF15:$AS68)/SUM(Tot_cost!$AU$15:$AU$68)</f>
        <v>0</v>
      </c>
      <c r="S71" s="337">
        <f t="array" aca="1" ref="S71" ca="1">SUM((Tot_cost!$AF$11:$AS$11=S$70)*Tot_cost!$AF15:$AS68)/SUM(Tot_cost!$AU$15:$AU$68)</f>
        <v>0</v>
      </c>
      <c r="T71" s="9"/>
      <c r="U71" s="328" t="b">
        <f ca="1">SUM(M71:S71)=1</f>
        <v>1</v>
      </c>
      <c r="V71" s="9"/>
      <c r="W71" s="9"/>
    </row>
    <row r="72" spans="1:24" s="265" customFormat="1" ht="15"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</row>
    <row r="73" spans="1:24" ht="12.75" customHeight="1">
      <c r="A73" s="19"/>
      <c r="C73" s="265" t="s">
        <v>135</v>
      </c>
      <c r="D73" s="19"/>
      <c r="E73" s="3"/>
      <c r="F73" s="3"/>
      <c r="G73" s="19"/>
      <c r="H73" s="19"/>
      <c r="I73" s="318">
        <v>154582</v>
      </c>
      <c r="J73" s="265" t="s">
        <v>16</v>
      </c>
      <c r="K73" s="12"/>
      <c r="L73" s="11"/>
      <c r="M73" s="339">
        <v>0</v>
      </c>
      <c r="N73" s="339">
        <v>2</v>
      </c>
      <c r="O73" s="339">
        <v>0</v>
      </c>
      <c r="P73" s="339">
        <v>0</v>
      </c>
      <c r="Q73" s="339">
        <v>0</v>
      </c>
      <c r="R73" s="339">
        <v>0</v>
      </c>
      <c r="S73" s="339">
        <v>0</v>
      </c>
      <c r="T73" s="265"/>
      <c r="U73" s="328"/>
      <c r="V73" s="265"/>
      <c r="W73" s="265"/>
      <c r="X73" s="265"/>
    </row>
    <row r="74" spans="1:24" ht="12.75" customHeight="1">
      <c r="A74" s="19"/>
      <c r="C74" s="265" t="s">
        <v>143</v>
      </c>
      <c r="D74" s="19"/>
      <c r="E74" s="3"/>
      <c r="F74" s="3"/>
      <c r="G74" s="19"/>
      <c r="H74" s="19"/>
      <c r="I74" s="319">
        <f>I35</f>
        <v>1159366.9999999946</v>
      </c>
      <c r="J74" s="265" t="s">
        <v>16</v>
      </c>
      <c r="K74" s="265"/>
      <c r="L74" s="11"/>
      <c r="M74" s="339">
        <v>0</v>
      </c>
      <c r="N74" s="339">
        <v>0</v>
      </c>
      <c r="O74" s="339">
        <v>1</v>
      </c>
      <c r="P74" s="339">
        <v>0</v>
      </c>
      <c r="Q74" s="339">
        <v>0</v>
      </c>
      <c r="R74" s="339">
        <v>0</v>
      </c>
      <c r="S74" s="339">
        <v>0</v>
      </c>
      <c r="T74" s="265"/>
      <c r="U74" s="328" t="b">
        <f>SUM(M74:S74)=1</f>
        <v>1</v>
      </c>
      <c r="V74" s="265"/>
      <c r="W74" s="265"/>
      <c r="X74" s="265"/>
    </row>
    <row r="75" spans="1:24" s="265" customFormat="1" ht="12.75" customHeight="1">
      <c r="A75" s="19"/>
      <c r="C75" s="265" t="s">
        <v>193</v>
      </c>
      <c r="D75" s="19"/>
      <c r="E75" s="3"/>
      <c r="F75" s="3"/>
      <c r="G75" s="19"/>
      <c r="H75" s="19"/>
      <c r="I75" s="317">
        <v>1888442.4937178402</v>
      </c>
      <c r="K75" s="12"/>
      <c r="L75" s="11"/>
      <c r="M75" s="338">
        <v>0</v>
      </c>
      <c r="N75" s="338">
        <v>0</v>
      </c>
      <c r="O75" s="338">
        <v>0.5</v>
      </c>
      <c r="P75" s="338">
        <v>0.5</v>
      </c>
      <c r="Q75" s="338">
        <v>0</v>
      </c>
      <c r="R75" s="338">
        <v>0</v>
      </c>
      <c r="S75" s="338">
        <v>0</v>
      </c>
      <c r="U75" s="328" t="b">
        <f>SUM(M75:S75)=1</f>
        <v>1</v>
      </c>
    </row>
    <row r="76" spans="1:24" s="265" customFormat="1" ht="12.75" customHeight="1">
      <c r="A76" s="19"/>
      <c r="D76" s="19"/>
      <c r="E76" s="3"/>
      <c r="F76" s="3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</row>
    <row r="77" spans="1:24" s="267" customFormat="1">
      <c r="C77" s="265" t="s">
        <v>196</v>
      </c>
      <c r="G77" s="204"/>
      <c r="I77" s="343">
        <f>I55</f>
        <v>8888</v>
      </c>
      <c r="J77" s="267" t="s">
        <v>182</v>
      </c>
      <c r="K77" s="305"/>
      <c r="L77" s="265"/>
      <c r="M77" s="265"/>
      <c r="N77" s="265"/>
      <c r="O77" s="10"/>
      <c r="P77" s="10"/>
      <c r="Q77" s="10"/>
      <c r="R77" s="10"/>
      <c r="S77" s="10"/>
    </row>
    <row r="78" spans="1:24" s="2" customFormat="1">
      <c r="A78"/>
      <c r="B78"/>
      <c r="C78"/>
      <c r="D78"/>
      <c r="E78"/>
      <c r="F78"/>
      <c r="G78" s="20"/>
      <c r="H78" s="20"/>
      <c r="I78" s="20"/>
      <c r="O78" s="10"/>
      <c r="P78" s="10"/>
      <c r="Q78" s="10"/>
      <c r="R78" s="10"/>
      <c r="S78" s="10"/>
    </row>
    <row r="79" spans="1:24">
      <c r="A79" s="190" t="s">
        <v>58</v>
      </c>
      <c r="B79" s="190"/>
      <c r="C79" s="190"/>
      <c r="D79" s="190"/>
      <c r="E79" s="190"/>
      <c r="F79" s="190"/>
      <c r="G79" s="191"/>
      <c r="H79" s="191"/>
      <c r="I79" s="191"/>
      <c r="J79" s="192"/>
      <c r="K79" s="192"/>
      <c r="L79" s="192"/>
      <c r="M79" s="192"/>
      <c r="N79" s="192"/>
      <c r="O79" s="192"/>
      <c r="P79" s="192"/>
      <c r="Q79" s="192"/>
      <c r="R79" s="192"/>
      <c r="S79" s="192"/>
    </row>
    <row r="80" spans="1:24">
      <c r="A80" s="3"/>
      <c r="O80" s="10"/>
      <c r="P80" s="10"/>
      <c r="Q80" s="10"/>
      <c r="R80" s="10"/>
      <c r="S80" s="10"/>
    </row>
    <row r="81" spans="1:19" s="2" customFormat="1">
      <c r="A81"/>
      <c r="B81"/>
      <c r="C81" t="s">
        <v>130</v>
      </c>
      <c r="D81"/>
      <c r="E81"/>
      <c r="F81"/>
      <c r="G81" s="20"/>
      <c r="I81" s="82">
        <v>2019</v>
      </c>
      <c r="O81" s="10"/>
      <c r="P81" s="10"/>
      <c r="Q81" s="10"/>
      <c r="R81" s="10"/>
      <c r="S81" s="10"/>
    </row>
    <row r="82" spans="1:19" s="2" customFormat="1">
      <c r="A82"/>
      <c r="B82"/>
      <c r="C82"/>
      <c r="D82"/>
      <c r="E82"/>
      <c r="F82"/>
      <c r="G82" s="20"/>
      <c r="O82" s="10"/>
      <c r="P82" s="10"/>
      <c r="Q82" s="10"/>
      <c r="R82" s="10"/>
      <c r="S82" s="10"/>
    </row>
    <row r="83" spans="1:19" s="2" customFormat="1" ht="15">
      <c r="A83"/>
      <c r="B83" s="25" t="s">
        <v>144</v>
      </c>
      <c r="C83" s="26"/>
      <c r="D83" s="26"/>
      <c r="E83" s="26"/>
      <c r="F83" s="26"/>
      <c r="G83" s="44"/>
      <c r="H83" s="45"/>
      <c r="I83" s="45"/>
      <c r="J83" s="45"/>
      <c r="K83" s="78">
        <v>2017</v>
      </c>
      <c r="L83" s="78">
        <f>K83+1</f>
        <v>2018</v>
      </c>
      <c r="M83" s="78">
        <f>L83+1</f>
        <v>2019</v>
      </c>
      <c r="N83" s="78">
        <f>M83+1</f>
        <v>2020</v>
      </c>
      <c r="O83" s="78">
        <f t="shared" ref="O83:S83" si="5">N83+1</f>
        <v>2021</v>
      </c>
      <c r="P83" s="78">
        <f t="shared" si="5"/>
        <v>2022</v>
      </c>
      <c r="Q83" s="78">
        <f t="shared" si="5"/>
        <v>2023</v>
      </c>
      <c r="R83" s="78">
        <f t="shared" si="5"/>
        <v>2024</v>
      </c>
      <c r="S83" s="78">
        <f t="shared" si="5"/>
        <v>2025</v>
      </c>
    </row>
    <row r="84" spans="1:19" s="2" customFormat="1">
      <c r="A84"/>
      <c r="B84"/>
      <c r="C84" t="s">
        <v>84</v>
      </c>
      <c r="E84"/>
      <c r="F84"/>
      <c r="G84" s="20"/>
      <c r="H84" s="20"/>
      <c r="I84" s="20"/>
      <c r="J84" s="20"/>
      <c r="K84" s="20"/>
      <c r="L84" s="154">
        <v>0</v>
      </c>
      <c r="M84" s="154">
        <v>5.9356849745670591E-3</v>
      </c>
      <c r="N84" s="154">
        <v>6.3196060016212068E-3</v>
      </c>
      <c r="O84" s="154">
        <v>1.696712379016585E-2</v>
      </c>
      <c r="P84" s="154">
        <v>2.109766089484566E-2</v>
      </c>
      <c r="Q84" s="154">
        <v>2.1812399387841408E-2</v>
      </c>
      <c r="R84" s="154">
        <v>2.0206025577563791E-2</v>
      </c>
      <c r="S84" s="154">
        <v>1.7930521238838537E-2</v>
      </c>
    </row>
    <row r="85" spans="1:19" s="2" customFormat="1">
      <c r="A85"/>
      <c r="B85"/>
      <c r="C85" t="s">
        <v>147</v>
      </c>
      <c r="D85"/>
      <c r="E85"/>
      <c r="F85"/>
      <c r="H85" s="20"/>
      <c r="K85" s="28">
        <v>1</v>
      </c>
      <c r="L85" s="170">
        <f>K85*(1+L84)</f>
        <v>1</v>
      </c>
      <c r="M85" s="170">
        <f>L85*(1+M84)</f>
        <v>1.0059356849745671</v>
      </c>
      <c r="N85" s="170">
        <f>M85*(1+N84)</f>
        <v>1.0122928021665774</v>
      </c>
      <c r="O85" s="170">
        <f t="shared" ref="O85:S85" si="6">N85*(1+O84)</f>
        <v>1.0294684994528316</v>
      </c>
      <c r="P85" s="170">
        <f t="shared" si="6"/>
        <v>1.0511878767562131</v>
      </c>
      <c r="Q85" s="170">
        <f t="shared" si="6"/>
        <v>1.0741168065556765</v>
      </c>
      <c r="R85" s="170">
        <f t="shared" si="6"/>
        <v>1.0958204382222316</v>
      </c>
      <c r="S85" s="170">
        <f t="shared" si="6"/>
        <v>1.1154690698637286</v>
      </c>
    </row>
    <row r="86" spans="1:19">
      <c r="D86" s="269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10"/>
    </row>
    <row r="87" spans="1:19" s="2" customFormat="1">
      <c r="A87"/>
      <c r="B87"/>
      <c r="C87" s="72"/>
      <c r="D87" s="76"/>
      <c r="E87" s="119"/>
      <c r="F87" s="119"/>
      <c r="G87" s="119"/>
      <c r="H87" s="20"/>
      <c r="I87" s="20"/>
      <c r="K87" s="130"/>
      <c r="O87" s="10"/>
      <c r="P87" s="10"/>
      <c r="Q87" s="10"/>
      <c r="R87" s="10"/>
      <c r="S87" s="10"/>
    </row>
    <row r="88" spans="1:19" s="2" customFormat="1">
      <c r="A88"/>
      <c r="B88"/>
      <c r="C88" s="72"/>
      <c r="D88" s="76"/>
      <c r="E88" s="119"/>
      <c r="F88" s="119"/>
      <c r="G88" s="119"/>
      <c r="H88" s="20"/>
      <c r="I88" s="20"/>
      <c r="O88" s="10"/>
      <c r="P88" s="10"/>
      <c r="Q88" s="10"/>
      <c r="R88" s="10"/>
      <c r="S88" s="10"/>
    </row>
    <row r="89" spans="1:19" s="2" customFormat="1" ht="15">
      <c r="A89"/>
      <c r="B89" s="25" t="s">
        <v>62</v>
      </c>
      <c r="C89" s="26"/>
      <c r="D89" s="26"/>
      <c r="E89" s="26"/>
      <c r="F89" s="26"/>
      <c r="G89" s="44"/>
      <c r="H89" s="45"/>
      <c r="I89" s="41"/>
      <c r="J89" s="340" t="s">
        <v>172</v>
      </c>
      <c r="K89" s="168" t="s">
        <v>30</v>
      </c>
      <c r="L89" s="308" t="s">
        <v>18</v>
      </c>
      <c r="M89" s="168" t="s">
        <v>34</v>
      </c>
      <c r="O89" s="10"/>
      <c r="P89" s="10"/>
      <c r="Q89" s="10"/>
      <c r="R89" s="10"/>
      <c r="S89" s="10"/>
    </row>
    <row r="90" spans="1:19" s="2" customFormat="1">
      <c r="A90"/>
      <c r="B90"/>
      <c r="C90" s="301" t="s">
        <v>150</v>
      </c>
      <c r="D90"/>
      <c r="E90" s="13"/>
      <c r="F90" s="13"/>
      <c r="G90" s="33"/>
      <c r="H90" s="33"/>
      <c r="I90" s="33"/>
      <c r="J90" s="82">
        <v>2019</v>
      </c>
      <c r="K90" s="303">
        <v>2019</v>
      </c>
      <c r="L90" s="303">
        <v>2019</v>
      </c>
      <c r="M90" s="303">
        <v>2020</v>
      </c>
      <c r="O90" s="10"/>
      <c r="P90" s="10"/>
      <c r="Q90" s="10"/>
      <c r="R90" s="10"/>
      <c r="S90" s="10"/>
    </row>
    <row r="91" spans="1:19" s="2" customFormat="1">
      <c r="A91"/>
      <c r="B91"/>
      <c r="C91" s="301" t="s">
        <v>151</v>
      </c>
      <c r="D91"/>
      <c r="E91" s="13"/>
      <c r="F91" s="13"/>
      <c r="G91" s="33"/>
      <c r="H91" s="33"/>
      <c r="I91" s="33"/>
      <c r="J91" s="82">
        <v>2020</v>
      </c>
      <c r="K91" s="303">
        <v>2022</v>
      </c>
      <c r="L91" s="303">
        <v>2022</v>
      </c>
      <c r="M91" s="82">
        <v>2022</v>
      </c>
      <c r="O91" s="10"/>
      <c r="P91" s="10"/>
      <c r="Q91" s="10"/>
      <c r="R91" s="10"/>
      <c r="S91" s="10"/>
    </row>
    <row r="92" spans="1:19" s="2" customFormat="1">
      <c r="A92"/>
      <c r="B92"/>
      <c r="C92" s="301" t="s">
        <v>152</v>
      </c>
      <c r="D92"/>
      <c r="E92" s="13"/>
      <c r="F92" s="13"/>
      <c r="G92" s="33"/>
      <c r="H92" s="33"/>
      <c r="I92" s="33"/>
      <c r="J92" s="82">
        <v>2019</v>
      </c>
      <c r="K92" s="82">
        <v>2020</v>
      </c>
      <c r="L92" s="82">
        <v>2021</v>
      </c>
      <c r="M92" s="82">
        <v>2021</v>
      </c>
    </row>
    <row r="93" spans="1:19" s="2" customFormat="1">
      <c r="A93"/>
      <c r="B93"/>
      <c r="C93" s="301" t="s">
        <v>153</v>
      </c>
      <c r="D93"/>
      <c r="E93" s="13"/>
      <c r="F93" s="13"/>
      <c r="G93" s="33"/>
      <c r="H93" s="33"/>
      <c r="I93" s="33"/>
      <c r="J93" s="82">
        <v>2020</v>
      </c>
      <c r="K93" s="82">
        <v>2021</v>
      </c>
      <c r="L93" s="82">
        <v>2021</v>
      </c>
      <c r="M93" s="82">
        <v>2021</v>
      </c>
    </row>
    <row r="94" spans="1:19" s="2" customFormat="1">
      <c r="A94"/>
      <c r="B94"/>
      <c r="C94" s="301" t="s">
        <v>154</v>
      </c>
      <c r="D94"/>
      <c r="E94" s="13"/>
      <c r="F94" s="13"/>
      <c r="G94" s="33"/>
      <c r="H94" s="33"/>
      <c r="I94" s="33"/>
      <c r="J94" s="82">
        <v>2020</v>
      </c>
      <c r="K94" s="82">
        <v>2021</v>
      </c>
      <c r="L94" s="82">
        <v>2021</v>
      </c>
      <c r="M94" s="82">
        <v>2022</v>
      </c>
    </row>
    <row r="95" spans="1:19" s="266" customFormat="1">
      <c r="A95" s="265"/>
      <c r="B95" s="265"/>
      <c r="C95" s="301" t="s">
        <v>155</v>
      </c>
      <c r="D95" s="265"/>
      <c r="E95" s="13"/>
      <c r="F95" s="13"/>
      <c r="G95" s="33"/>
      <c r="H95" s="33"/>
      <c r="I95" s="33"/>
      <c r="J95" s="82">
        <v>2020</v>
      </c>
      <c r="K95" s="82">
        <v>2021</v>
      </c>
      <c r="L95" s="82">
        <v>2021</v>
      </c>
      <c r="M95" s="82">
        <v>2022</v>
      </c>
    </row>
    <row r="96" spans="1:19" s="2" customFormat="1">
      <c r="A96"/>
      <c r="B96"/>
      <c r="C96" s="301" t="s">
        <v>156</v>
      </c>
      <c r="D96"/>
      <c r="E96" s="13"/>
      <c r="F96" s="13"/>
      <c r="G96" s="33"/>
      <c r="H96" s="33"/>
      <c r="I96" s="33"/>
      <c r="J96" s="82">
        <v>2019</v>
      </c>
      <c r="K96" s="82">
        <v>2020</v>
      </c>
      <c r="L96" s="82">
        <v>2021</v>
      </c>
      <c r="M96" s="82">
        <v>2021</v>
      </c>
    </row>
    <row r="97" spans="1:20" s="2" customFormat="1">
      <c r="A97"/>
      <c r="B97"/>
      <c r="C97"/>
      <c r="D97"/>
      <c r="E97"/>
      <c r="F97"/>
      <c r="G97" s="20"/>
      <c r="H97" s="20"/>
      <c r="I97" s="20"/>
      <c r="J97"/>
      <c r="K97"/>
      <c r="L97"/>
      <c r="M97"/>
      <c r="N97"/>
      <c r="O97"/>
      <c r="P97"/>
      <c r="Q97"/>
      <c r="R97"/>
      <c r="S97"/>
      <c r="T97"/>
    </row>
    <row r="98" spans="1:20">
      <c r="J98" s="265"/>
      <c r="K98" s="265"/>
      <c r="L98" s="265"/>
      <c r="M98" s="265"/>
      <c r="N98" s="265"/>
      <c r="O98" s="265"/>
    </row>
    <row r="99" spans="1:20">
      <c r="J99" s="265"/>
      <c r="K99" s="265"/>
      <c r="L99" s="265"/>
      <c r="M99" s="265"/>
      <c r="N99" s="265"/>
      <c r="O99" s="265"/>
    </row>
    <row r="100" spans="1:20">
      <c r="J100" s="265"/>
      <c r="K100" s="265"/>
      <c r="L100" s="265"/>
      <c r="M100" s="265"/>
      <c r="N100" s="265"/>
      <c r="O100" s="265"/>
    </row>
    <row r="101" spans="1:20">
      <c r="J101" s="265"/>
      <c r="K101" s="265"/>
      <c r="L101" s="265"/>
      <c r="M101" s="265"/>
      <c r="N101" s="265"/>
      <c r="O101" s="265"/>
    </row>
    <row r="102" spans="1:20">
      <c r="J102" s="265"/>
      <c r="K102" s="265"/>
      <c r="L102" s="265"/>
      <c r="M102" s="265"/>
    </row>
    <row r="103" spans="1:20">
      <c r="J103" s="265"/>
      <c r="K103" s="265"/>
      <c r="L103" s="265"/>
      <c r="M103" s="265"/>
    </row>
    <row r="104" spans="1:20">
      <c r="J104" s="265"/>
      <c r="K104" s="265"/>
      <c r="L104" s="265"/>
      <c r="M104" s="265"/>
    </row>
  </sheetData>
  <sortState xmlns:xlrd2="http://schemas.microsoft.com/office/spreadsheetml/2017/richdata2" ref="A21:AN42">
    <sortCondition ref="C21:C42"/>
  </sortState>
  <conditionalFormatting sqref="H2">
    <cfRule type="containsText" dxfId="31" priority="35" operator="containsText" text="TRUE">
      <formula>NOT(ISERROR(SEARCH("TRUE",H2)))</formula>
    </cfRule>
  </conditionalFormatting>
  <pageMargins left="0.82677165354330717" right="0.23622047244094491" top="0.55118110236220474" bottom="0.55118110236220474" header="0.31496062992125984" footer="0.31496062992125984"/>
  <pageSetup paperSize="9" scale="67" fitToHeight="0" orientation="landscape" r:id="rId1"/>
  <rowBreaks count="1" manualBreakCount="1">
    <brk id="5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CC"/>
    <pageSetUpPr fitToPage="1"/>
  </sheetPr>
  <dimension ref="A1:XDJ136"/>
  <sheetViews>
    <sheetView showGridLines="0" zoomScale="85" zoomScaleNormal="85" workbookViewId="0">
      <pane xSplit="5" ySplit="5" topLeftCell="F6" activePane="bottomRight" state="frozen"/>
      <selection activeCell="D64" sqref="D64"/>
      <selection pane="topRight" activeCell="D64" sqref="D64"/>
      <selection pane="bottomLeft" activeCell="D64" sqref="D64"/>
      <selection pane="bottomRight"/>
    </sheetView>
  </sheetViews>
  <sheetFormatPr defaultRowHeight="12.75"/>
  <cols>
    <col min="1" max="1" width="2.28515625" customWidth="1"/>
    <col min="2" max="2" width="2.7109375" customWidth="1"/>
    <col min="3" max="3" width="6.5703125" customWidth="1"/>
    <col min="4" max="4" width="12" customWidth="1"/>
    <col min="5" max="5" width="40.42578125" customWidth="1"/>
    <col min="6" max="6" width="11.42578125" customWidth="1"/>
    <col min="7" max="7" width="15.7109375" customWidth="1"/>
    <col min="8" max="8" width="25.28515625" customWidth="1"/>
    <col min="9" max="9" width="1.7109375" customWidth="1"/>
  </cols>
  <sheetData>
    <row r="1" spans="1:28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</row>
    <row r="2" spans="1:28" ht="17.25" customHeight="1">
      <c r="A2" s="187" t="s">
        <v>82</v>
      </c>
      <c r="B2" s="186"/>
      <c r="C2" s="186"/>
      <c r="D2" s="186"/>
      <c r="E2" s="187"/>
      <c r="F2" s="187"/>
      <c r="G2" s="186"/>
      <c r="H2" s="188"/>
      <c r="R2" s="5"/>
      <c r="S2" s="29"/>
      <c r="T2" s="174"/>
      <c r="U2" s="175"/>
      <c r="V2" s="5"/>
      <c r="W2" s="5"/>
      <c r="X2" s="5"/>
      <c r="Y2" s="5"/>
      <c r="Z2" s="5"/>
      <c r="AA2" s="5"/>
      <c r="AB2" s="5"/>
    </row>
    <row r="3" spans="1:28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R3" s="267"/>
      <c r="S3" s="10"/>
      <c r="T3" s="10"/>
      <c r="U3" s="10"/>
      <c r="V3" s="10"/>
      <c r="W3" s="10"/>
      <c r="X3" s="10"/>
      <c r="Z3" s="10"/>
      <c r="AA3" s="10"/>
      <c r="AB3" s="10"/>
    </row>
    <row r="4" spans="1:28" ht="11.25" customHeight="1">
      <c r="A4" s="1"/>
      <c r="I4" s="265"/>
      <c r="J4" s="265"/>
      <c r="K4" s="265"/>
      <c r="L4" s="265"/>
      <c r="M4" s="265"/>
      <c r="N4" s="265"/>
      <c r="O4" s="265"/>
      <c r="P4" s="265"/>
      <c r="Q4" s="265"/>
      <c r="R4" s="267"/>
      <c r="S4" s="29"/>
      <c r="T4" s="174"/>
      <c r="U4" s="175"/>
    </row>
    <row r="5" spans="1:28">
      <c r="A5" s="3"/>
      <c r="F5" s="41" t="s">
        <v>41</v>
      </c>
      <c r="G5" s="41" t="s">
        <v>64</v>
      </c>
      <c r="H5" s="41" t="s">
        <v>70</v>
      </c>
      <c r="K5" s="265"/>
    </row>
    <row r="6" spans="1:28" ht="15">
      <c r="B6" s="43" t="s">
        <v>176</v>
      </c>
      <c r="C6" s="9"/>
      <c r="D6" s="9"/>
      <c r="E6" s="9"/>
      <c r="F6" s="10"/>
      <c r="G6" s="10"/>
      <c r="H6" s="10"/>
      <c r="K6" s="265"/>
    </row>
    <row r="7" spans="1:28">
      <c r="B7" s="5"/>
      <c r="D7" s="11" t="s">
        <v>172</v>
      </c>
      <c r="F7" s="88" t="s">
        <v>25</v>
      </c>
      <c r="G7" s="138" t="s">
        <v>55</v>
      </c>
      <c r="H7" s="166" t="s">
        <v>42</v>
      </c>
      <c r="J7" s="140"/>
      <c r="K7" s="265"/>
    </row>
    <row r="8" spans="1:28">
      <c r="B8" s="5"/>
      <c r="H8" s="139"/>
      <c r="J8" s="140"/>
      <c r="K8" s="265"/>
    </row>
    <row r="9" spans="1:28">
      <c r="B9" s="43" t="s">
        <v>48</v>
      </c>
      <c r="F9" s="12"/>
      <c r="G9" s="12"/>
      <c r="H9" s="139"/>
      <c r="J9" s="140"/>
      <c r="K9" s="265"/>
    </row>
    <row r="10" spans="1:28">
      <c r="B10" s="5"/>
      <c r="D10" s="17" t="s">
        <v>115</v>
      </c>
      <c r="F10" s="88" t="s">
        <v>25</v>
      </c>
      <c r="G10" s="138" t="s">
        <v>55</v>
      </c>
      <c r="H10" s="166" t="s">
        <v>42</v>
      </c>
      <c r="J10" s="140"/>
      <c r="K10" s="265"/>
    </row>
    <row r="11" spans="1:28">
      <c r="B11" s="5"/>
      <c r="D11" s="17" t="s">
        <v>116</v>
      </c>
      <c r="F11" s="88" t="s">
        <v>25</v>
      </c>
      <c r="G11" s="138" t="s">
        <v>55</v>
      </c>
      <c r="H11" s="166" t="s">
        <v>42</v>
      </c>
      <c r="J11" s="140"/>
      <c r="K11" s="265"/>
    </row>
    <row r="12" spans="1:28">
      <c r="B12" s="5"/>
      <c r="D12" t="s">
        <v>79</v>
      </c>
      <c r="F12" s="88" t="s">
        <v>25</v>
      </c>
      <c r="G12" s="138" t="s">
        <v>55</v>
      </c>
      <c r="H12" s="166" t="s">
        <v>42</v>
      </c>
      <c r="J12" s="140"/>
      <c r="K12" s="265"/>
    </row>
    <row r="13" spans="1:28">
      <c r="B13" s="5"/>
      <c r="D13" s="17" t="s">
        <v>71</v>
      </c>
      <c r="F13" s="88" t="s">
        <v>25</v>
      </c>
      <c r="G13" s="138" t="s">
        <v>55</v>
      </c>
      <c r="H13" s="166" t="s">
        <v>42</v>
      </c>
      <c r="J13" s="140"/>
      <c r="K13" s="265"/>
    </row>
    <row r="14" spans="1:28">
      <c r="B14" s="5"/>
      <c r="D14" t="s">
        <v>5</v>
      </c>
      <c r="F14" s="88" t="s">
        <v>25</v>
      </c>
      <c r="G14" s="138" t="s">
        <v>55</v>
      </c>
      <c r="H14" s="166" t="s">
        <v>44</v>
      </c>
      <c r="J14" s="140"/>
      <c r="K14" s="265"/>
    </row>
    <row r="15" spans="1:28">
      <c r="B15" s="5"/>
      <c r="D15" t="s">
        <v>6</v>
      </c>
      <c r="F15" s="88" t="s">
        <v>25</v>
      </c>
      <c r="G15" s="138" t="s">
        <v>55</v>
      </c>
      <c r="H15" s="166" t="s">
        <v>44</v>
      </c>
      <c r="J15" s="140"/>
      <c r="K15" s="265"/>
    </row>
    <row r="16" spans="1:28">
      <c r="B16" s="5"/>
      <c r="D16" t="s">
        <v>20</v>
      </c>
      <c r="F16" s="88" t="s">
        <v>25</v>
      </c>
      <c r="G16" s="138" t="s">
        <v>55</v>
      </c>
      <c r="H16" s="166" t="s">
        <v>42</v>
      </c>
      <c r="J16" s="140"/>
      <c r="K16" s="265"/>
    </row>
    <row r="17" spans="2:11">
      <c r="B17" s="5"/>
      <c r="D17" t="s">
        <v>105</v>
      </c>
      <c r="F17" s="88" t="s">
        <v>25</v>
      </c>
      <c r="G17" s="138" t="s">
        <v>55</v>
      </c>
      <c r="H17" s="166" t="s">
        <v>44</v>
      </c>
      <c r="J17" s="140"/>
      <c r="K17" s="265"/>
    </row>
    <row r="18" spans="2:11">
      <c r="B18" s="5"/>
      <c r="D18" s="265" t="s">
        <v>106</v>
      </c>
      <c r="F18" s="88" t="s">
        <v>25</v>
      </c>
      <c r="G18" s="138" t="s">
        <v>55</v>
      </c>
      <c r="H18" s="166" t="s">
        <v>42</v>
      </c>
      <c r="J18" s="140"/>
      <c r="K18" s="265"/>
    </row>
    <row r="19" spans="2:11">
      <c r="B19" s="5"/>
      <c r="D19" s="265" t="s">
        <v>107</v>
      </c>
      <c r="F19" s="88" t="s">
        <v>25</v>
      </c>
      <c r="G19" s="138" t="s">
        <v>55</v>
      </c>
      <c r="H19" s="166" t="s">
        <v>42</v>
      </c>
      <c r="J19" s="140"/>
      <c r="K19" s="265"/>
    </row>
    <row r="20" spans="2:11">
      <c r="B20" s="5"/>
      <c r="D20" s="265" t="s">
        <v>126</v>
      </c>
      <c r="F20" s="88" t="s">
        <v>25</v>
      </c>
      <c r="G20" s="138" t="s">
        <v>55</v>
      </c>
      <c r="H20" s="166" t="s">
        <v>42</v>
      </c>
      <c r="J20" s="140"/>
      <c r="K20" s="265"/>
    </row>
    <row r="21" spans="2:11">
      <c r="B21" s="5"/>
      <c r="D21" s="265" t="s">
        <v>137</v>
      </c>
      <c r="F21" s="88" t="s">
        <v>25</v>
      </c>
      <c r="G21" s="138" t="s">
        <v>55</v>
      </c>
      <c r="H21" s="166" t="s">
        <v>42</v>
      </c>
      <c r="J21" s="140"/>
      <c r="K21" s="265"/>
    </row>
    <row r="22" spans="2:11" s="265" customFormat="1">
      <c r="B22" s="267"/>
      <c r="D22" s="265" t="s">
        <v>165</v>
      </c>
      <c r="F22" s="88" t="s">
        <v>25</v>
      </c>
      <c r="G22" s="138" t="s">
        <v>55</v>
      </c>
      <c r="H22" s="166" t="s">
        <v>42</v>
      </c>
      <c r="J22" s="140"/>
    </row>
    <row r="23" spans="2:11">
      <c r="B23" s="5"/>
      <c r="D23" s="267" t="s">
        <v>179</v>
      </c>
      <c r="F23" s="88" t="s">
        <v>25</v>
      </c>
      <c r="G23" s="138" t="s">
        <v>55</v>
      </c>
      <c r="H23" s="166" t="s">
        <v>42</v>
      </c>
      <c r="J23" s="140"/>
      <c r="K23" s="265"/>
    </row>
    <row r="24" spans="2:11">
      <c r="B24" s="5"/>
      <c r="D24" s="267" t="s">
        <v>180</v>
      </c>
      <c r="F24" s="88" t="s">
        <v>25</v>
      </c>
      <c r="G24" s="138" t="s">
        <v>55</v>
      </c>
      <c r="H24" s="166" t="s">
        <v>44</v>
      </c>
      <c r="J24" s="140"/>
      <c r="K24" s="265"/>
    </row>
    <row r="25" spans="2:11">
      <c r="H25" s="272"/>
      <c r="K25" s="265"/>
    </row>
    <row r="26" spans="2:11" s="265" customFormat="1">
      <c r="B26" s="267"/>
      <c r="D26" s="265" t="s">
        <v>185</v>
      </c>
      <c r="F26" s="88" t="s">
        <v>25</v>
      </c>
      <c r="G26" s="138" t="s">
        <v>55</v>
      </c>
      <c r="H26" s="166" t="s">
        <v>42</v>
      </c>
      <c r="J26" s="140"/>
    </row>
    <row r="27" spans="2:11" s="265" customFormat="1">
      <c r="B27" s="267"/>
      <c r="D27" s="267" t="s">
        <v>171</v>
      </c>
      <c r="F27" s="88" t="s">
        <v>25</v>
      </c>
      <c r="G27" s="138" t="s">
        <v>55</v>
      </c>
      <c r="H27" s="166" t="s">
        <v>42</v>
      </c>
      <c r="J27" s="140"/>
    </row>
    <row r="28" spans="2:11">
      <c r="B28" s="5"/>
      <c r="D28" s="265" t="s">
        <v>170</v>
      </c>
      <c r="F28" s="88" t="s">
        <v>25</v>
      </c>
      <c r="G28" s="138" t="s">
        <v>55</v>
      </c>
      <c r="H28" s="166" t="s">
        <v>42</v>
      </c>
      <c r="J28" s="140"/>
      <c r="K28" s="265"/>
    </row>
    <row r="29" spans="2:11">
      <c r="B29" s="5"/>
      <c r="D29" s="265" t="s">
        <v>166</v>
      </c>
      <c r="F29" s="88" t="s">
        <v>25</v>
      </c>
      <c r="G29" s="138" t="s">
        <v>55</v>
      </c>
      <c r="H29" s="166" t="s">
        <v>44</v>
      </c>
      <c r="J29" s="140"/>
      <c r="K29" s="265"/>
    </row>
    <row r="30" spans="2:11">
      <c r="B30" s="5"/>
      <c r="D30" s="265" t="s">
        <v>187</v>
      </c>
      <c r="F30" s="88" t="s">
        <v>25</v>
      </c>
      <c r="G30" s="138" t="s">
        <v>55</v>
      </c>
      <c r="H30" s="166" t="s">
        <v>42</v>
      </c>
      <c r="J30" s="140"/>
      <c r="K30" s="265"/>
    </row>
    <row r="31" spans="2:11" s="265" customFormat="1">
      <c r="B31" s="267"/>
      <c r="H31" s="272"/>
    </row>
    <row r="32" spans="2:11">
      <c r="B32" s="5"/>
      <c r="D32" s="265"/>
      <c r="F32" s="12"/>
      <c r="G32" s="12"/>
      <c r="H32" s="336"/>
      <c r="J32" s="140"/>
      <c r="K32" s="265"/>
    </row>
    <row r="33" spans="1:11">
      <c r="A33" s="18"/>
      <c r="B33" s="43" t="s">
        <v>7</v>
      </c>
      <c r="C33" s="18"/>
      <c r="D33" s="18"/>
      <c r="F33" s="12"/>
      <c r="G33" s="12"/>
      <c r="H33" s="336"/>
      <c r="J33" s="140"/>
      <c r="K33" s="265"/>
    </row>
    <row r="34" spans="1:11">
      <c r="B34" s="5"/>
      <c r="C34" s="10" t="s">
        <v>8</v>
      </c>
      <c r="D34" s="265"/>
      <c r="F34" s="12"/>
      <c r="G34" s="12"/>
      <c r="H34" s="336"/>
      <c r="J34" s="140"/>
      <c r="K34" s="265"/>
    </row>
    <row r="35" spans="1:11">
      <c r="B35" s="5"/>
      <c r="D35" s="265" t="s">
        <v>9</v>
      </c>
      <c r="F35" s="88" t="s">
        <v>25</v>
      </c>
      <c r="G35" s="138" t="s">
        <v>55</v>
      </c>
      <c r="H35" s="166" t="s">
        <v>44</v>
      </c>
      <c r="J35" s="140"/>
      <c r="K35" s="265"/>
    </row>
    <row r="36" spans="1:11">
      <c r="B36" s="5"/>
      <c r="D36" s="265" t="s">
        <v>10</v>
      </c>
      <c r="F36" s="88" t="s">
        <v>25</v>
      </c>
      <c r="G36" s="138" t="s">
        <v>55</v>
      </c>
      <c r="H36" s="166" t="s">
        <v>42</v>
      </c>
      <c r="J36" s="140"/>
      <c r="K36" s="265"/>
    </row>
    <row r="37" spans="1:11">
      <c r="B37" s="5"/>
      <c r="D37" s="265" t="s">
        <v>167</v>
      </c>
      <c r="F37" s="88" t="s">
        <v>25</v>
      </c>
      <c r="G37" s="138" t="s">
        <v>55</v>
      </c>
      <c r="H37" s="166" t="s">
        <v>42</v>
      </c>
      <c r="J37" s="140"/>
      <c r="K37" s="265"/>
    </row>
    <row r="38" spans="1:11">
      <c r="B38" s="5"/>
      <c r="D38" s="265" t="s">
        <v>11</v>
      </c>
      <c r="F38" s="88" t="s">
        <v>25</v>
      </c>
      <c r="G38" s="138" t="s">
        <v>55</v>
      </c>
      <c r="H38" s="166" t="s">
        <v>42</v>
      </c>
      <c r="J38" s="140"/>
      <c r="K38" s="265"/>
    </row>
    <row r="39" spans="1:11">
      <c r="B39" s="5"/>
      <c r="D39" s="265" t="s">
        <v>21</v>
      </c>
      <c r="F39" s="88" t="s">
        <v>25</v>
      </c>
      <c r="G39" s="138" t="s">
        <v>55</v>
      </c>
      <c r="H39" s="166" t="s">
        <v>42</v>
      </c>
      <c r="J39" s="140"/>
      <c r="K39" s="265"/>
    </row>
    <row r="40" spans="1:11">
      <c r="B40" s="5"/>
      <c r="D40" s="265" t="s">
        <v>22</v>
      </c>
      <c r="F40" s="88" t="s">
        <v>25</v>
      </c>
      <c r="G40" s="138" t="s">
        <v>55</v>
      </c>
      <c r="H40" s="166" t="s">
        <v>42</v>
      </c>
      <c r="J40" s="140"/>
      <c r="K40" s="265"/>
    </row>
    <row r="41" spans="1:11">
      <c r="B41" s="5"/>
      <c r="D41" s="265" t="s">
        <v>12</v>
      </c>
      <c r="F41" s="88" t="s">
        <v>25</v>
      </c>
      <c r="G41" s="138" t="s">
        <v>55</v>
      </c>
      <c r="H41" s="166" t="s">
        <v>42</v>
      </c>
      <c r="J41" s="140"/>
      <c r="K41" s="265"/>
    </row>
    <row r="42" spans="1:11">
      <c r="B42" s="5"/>
      <c r="D42" s="265" t="s">
        <v>13</v>
      </c>
      <c r="F42" s="88" t="s">
        <v>25</v>
      </c>
      <c r="G42" s="138" t="s">
        <v>55</v>
      </c>
      <c r="H42" s="166" t="s">
        <v>42</v>
      </c>
      <c r="J42" s="140"/>
      <c r="K42" s="265"/>
    </row>
    <row r="43" spans="1:11">
      <c r="B43" s="5"/>
      <c r="D43" s="265" t="s">
        <v>181</v>
      </c>
      <c r="F43" s="88" t="s">
        <v>25</v>
      </c>
      <c r="G43" s="138" t="s">
        <v>55</v>
      </c>
      <c r="H43" s="166" t="s">
        <v>42</v>
      </c>
      <c r="J43" s="140"/>
      <c r="K43" s="265"/>
    </row>
    <row r="44" spans="1:11">
      <c r="B44" s="5"/>
      <c r="D44" s="17" t="s">
        <v>50</v>
      </c>
      <c r="F44" s="88" t="s">
        <v>25</v>
      </c>
      <c r="G44" s="138" t="s">
        <v>55</v>
      </c>
      <c r="H44" s="166" t="s">
        <v>42</v>
      </c>
      <c r="J44" s="140"/>
      <c r="K44" s="265"/>
    </row>
    <row r="45" spans="1:11">
      <c r="B45" s="5"/>
      <c r="D45" s="265" t="s">
        <v>14</v>
      </c>
      <c r="F45" s="88" t="s">
        <v>25</v>
      </c>
      <c r="G45" s="138" t="s">
        <v>55</v>
      </c>
      <c r="H45" s="166" t="s">
        <v>42</v>
      </c>
      <c r="J45" s="140"/>
      <c r="K45" s="265"/>
    </row>
    <row r="46" spans="1:11" s="265" customFormat="1">
      <c r="B46" s="267"/>
      <c r="D46" s="265" t="s">
        <v>168</v>
      </c>
      <c r="F46" s="88" t="s">
        <v>25</v>
      </c>
      <c r="G46" s="138" t="s">
        <v>55</v>
      </c>
      <c r="H46" s="166" t="s">
        <v>42</v>
      </c>
      <c r="J46" s="140"/>
    </row>
    <row r="47" spans="1:11" s="265" customFormat="1">
      <c r="B47" s="267"/>
      <c r="D47" s="265" t="s">
        <v>169</v>
      </c>
      <c r="F47" s="88" t="s">
        <v>25</v>
      </c>
      <c r="G47" s="138" t="s">
        <v>55</v>
      </c>
      <c r="H47" s="166" t="s">
        <v>42</v>
      </c>
      <c r="J47" s="140"/>
    </row>
    <row r="48" spans="1:11" s="265" customFormat="1">
      <c r="B48" s="267"/>
      <c r="H48" s="272"/>
    </row>
    <row r="49" spans="1:16338">
      <c r="B49" s="5"/>
      <c r="D49" s="272" t="s">
        <v>186</v>
      </c>
      <c r="F49" s="88" t="s">
        <v>25</v>
      </c>
      <c r="G49" s="138" t="s">
        <v>55</v>
      </c>
      <c r="H49" s="166" t="s">
        <v>42</v>
      </c>
      <c r="J49" s="140"/>
      <c r="K49" s="265"/>
    </row>
    <row r="50" spans="1:16338">
      <c r="B50" s="5"/>
      <c r="C50" s="10"/>
      <c r="D50" s="5" t="s">
        <v>114</v>
      </c>
      <c r="F50" s="88" t="s">
        <v>25</v>
      </c>
      <c r="G50" s="138" t="s">
        <v>55</v>
      </c>
      <c r="H50" s="166" t="s">
        <v>44</v>
      </c>
      <c r="J50" s="140"/>
      <c r="K50" s="265"/>
    </row>
    <row r="51" spans="1:16338">
      <c r="B51" s="5"/>
      <c r="C51" s="10"/>
      <c r="D51" s="11" t="s">
        <v>18</v>
      </c>
      <c r="F51" s="88" t="s">
        <v>25</v>
      </c>
      <c r="G51" s="138" t="s">
        <v>56</v>
      </c>
      <c r="H51" s="336"/>
      <c r="J51" s="140"/>
      <c r="K51" s="265"/>
    </row>
    <row r="52" spans="1:16338" s="265" customFormat="1">
      <c r="B52" s="267"/>
      <c r="C52" s="10"/>
      <c r="D52" s="11" t="s">
        <v>196</v>
      </c>
      <c r="F52" s="88" t="s">
        <v>25</v>
      </c>
      <c r="G52" s="138" t="s">
        <v>56</v>
      </c>
      <c r="H52" s="336"/>
      <c r="J52" s="140"/>
    </row>
    <row r="53" spans="1:16338">
      <c r="B53" s="5"/>
      <c r="C53" s="10"/>
      <c r="D53" s="11" t="s">
        <v>69</v>
      </c>
      <c r="F53" s="88" t="s">
        <v>25</v>
      </c>
      <c r="G53" s="138" t="s">
        <v>56</v>
      </c>
      <c r="H53" s="336"/>
      <c r="J53" s="140"/>
      <c r="K53" s="265"/>
    </row>
    <row r="54" spans="1:16338">
      <c r="B54" s="5"/>
      <c r="H54" s="336"/>
      <c r="J54" s="140"/>
      <c r="K54" s="265"/>
    </row>
    <row r="55" spans="1:16338" s="8" customFormat="1" ht="15.75">
      <c r="A55" s="6"/>
      <c r="B55" s="5"/>
      <c r="C55" s="10" t="s">
        <v>15</v>
      </c>
      <c r="D55"/>
      <c r="E55"/>
      <c r="F55"/>
      <c r="G55"/>
      <c r="H55" s="336"/>
      <c r="I55"/>
      <c r="J55" s="140"/>
      <c r="K55" s="26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</row>
    <row r="56" spans="1:16338">
      <c r="B56" s="27"/>
      <c r="D56" s="19" t="s">
        <v>23</v>
      </c>
      <c r="F56" s="88" t="s">
        <v>25</v>
      </c>
      <c r="G56" s="138" t="s">
        <v>56</v>
      </c>
      <c r="H56" s="336"/>
      <c r="J56" s="140"/>
      <c r="K56" s="265"/>
    </row>
    <row r="57" spans="1:16338">
      <c r="B57" s="27"/>
      <c r="D57" s="19" t="s">
        <v>26</v>
      </c>
      <c r="F57" s="88" t="s">
        <v>25</v>
      </c>
      <c r="G57" s="138" t="s">
        <v>56</v>
      </c>
      <c r="H57" s="336"/>
      <c r="J57" s="140"/>
      <c r="K57" s="265"/>
    </row>
    <row r="58" spans="1:16338">
      <c r="B58" s="27"/>
      <c r="D58" s="19" t="s">
        <v>19</v>
      </c>
      <c r="E58" s="18"/>
      <c r="F58" s="88" t="s">
        <v>25</v>
      </c>
      <c r="G58" s="138" t="s">
        <v>56</v>
      </c>
      <c r="H58" s="336"/>
      <c r="J58" s="140"/>
      <c r="K58" s="265"/>
    </row>
    <row r="59" spans="1:16338">
      <c r="B59" s="27"/>
      <c r="D59" s="162" t="s">
        <v>24</v>
      </c>
      <c r="E59" s="18"/>
      <c r="F59" s="88" t="s">
        <v>25</v>
      </c>
      <c r="G59" s="138" t="s">
        <v>56</v>
      </c>
      <c r="H59" s="336"/>
      <c r="J59" s="140"/>
      <c r="K59" s="265"/>
    </row>
    <row r="60" spans="1:16338">
      <c r="B60" s="5"/>
      <c r="D60" s="162" t="s">
        <v>133</v>
      </c>
      <c r="F60" s="88" t="s">
        <v>25</v>
      </c>
      <c r="G60" s="138" t="s">
        <v>56</v>
      </c>
      <c r="H60" s="336"/>
      <c r="J60" s="140"/>
      <c r="K60" s="265"/>
    </row>
    <row r="61" spans="1:16338">
      <c r="B61" s="5"/>
      <c r="D61" s="162"/>
      <c r="H61" s="272"/>
      <c r="J61" s="140"/>
      <c r="K61" s="265"/>
    </row>
    <row r="62" spans="1:16338">
      <c r="B62" s="5"/>
      <c r="C62" s="10" t="s">
        <v>133</v>
      </c>
      <c r="D62" s="162"/>
      <c r="H62" s="272"/>
      <c r="J62" s="140"/>
      <c r="K62" s="265"/>
    </row>
    <row r="63" spans="1:16338" s="265" customFormat="1">
      <c r="B63" s="267"/>
      <c r="C63" s="10"/>
      <c r="D63" s="19" t="s">
        <v>40</v>
      </c>
      <c r="E63"/>
      <c r="F63" s="88" t="s">
        <v>25</v>
      </c>
      <c r="G63" s="138" t="s">
        <v>56</v>
      </c>
      <c r="H63" s="272"/>
      <c r="I63" s="2"/>
      <c r="J63" s="140"/>
      <c r="M63" s="139"/>
    </row>
    <row r="64" spans="1:16338">
      <c r="B64" s="5"/>
      <c r="D64" s="162" t="str">
        <f>Project_inputs!C73</f>
        <v>Test trailer</v>
      </c>
      <c r="F64" s="88" t="s">
        <v>25</v>
      </c>
      <c r="G64" s="138" t="s">
        <v>55</v>
      </c>
      <c r="H64" s="166" t="s">
        <v>44</v>
      </c>
      <c r="J64" s="140"/>
      <c r="K64" s="265"/>
      <c r="L64" s="265"/>
      <c r="M64" s="139"/>
      <c r="N64" s="265"/>
    </row>
    <row r="65" spans="1:14">
      <c r="B65" s="5"/>
      <c r="D65" s="265" t="s">
        <v>193</v>
      </c>
      <c r="F65" s="88" t="s">
        <v>25</v>
      </c>
      <c r="G65" s="138" t="s">
        <v>55</v>
      </c>
      <c r="H65" s="166" t="s">
        <v>44</v>
      </c>
      <c r="J65" s="140"/>
      <c r="K65" s="265"/>
      <c r="L65" s="265"/>
      <c r="M65" s="139"/>
      <c r="N65" s="265"/>
    </row>
    <row r="66" spans="1:14">
      <c r="B66" s="5"/>
      <c r="D66" s="162"/>
      <c r="H66" s="272"/>
      <c r="J66" s="140"/>
      <c r="K66" s="265"/>
      <c r="M66" s="139"/>
      <c r="N66" s="265"/>
    </row>
    <row r="67" spans="1:14">
      <c r="B67" s="5"/>
      <c r="D67" s="162"/>
      <c r="H67" s="272"/>
      <c r="J67" s="140"/>
      <c r="K67" s="265"/>
      <c r="N67" s="265"/>
    </row>
    <row r="68" spans="1:14">
      <c r="B68" s="5"/>
      <c r="H68" s="272"/>
      <c r="J68" s="140"/>
      <c r="K68" s="265"/>
    </row>
    <row r="69" spans="1:14" s="2" customFormat="1">
      <c r="A69"/>
      <c r="B69" s="5"/>
      <c r="H69" s="324"/>
      <c r="J69" s="140"/>
      <c r="K69" s="265"/>
      <c r="L69"/>
    </row>
    <row r="70" spans="1:14" s="2" customFormat="1">
      <c r="A70"/>
      <c r="B70"/>
      <c r="C70"/>
      <c r="D70" s="265"/>
      <c r="E70"/>
      <c r="F70" s="266"/>
      <c r="G70" s="266"/>
      <c r="H70" s="336"/>
      <c r="K70" s="265"/>
      <c r="L70"/>
    </row>
    <row r="71" spans="1:14" s="2" customFormat="1">
      <c r="A71"/>
      <c r="B71"/>
      <c r="C71"/>
      <c r="D71"/>
      <c r="E71"/>
      <c r="H71" s="336"/>
      <c r="K71" s="265"/>
      <c r="L71"/>
    </row>
    <row r="72" spans="1:14" s="2" customFormat="1">
      <c r="A72"/>
      <c r="B72"/>
      <c r="C72"/>
      <c r="D72"/>
      <c r="E72"/>
      <c r="H72" s="336"/>
      <c r="K72" s="265"/>
      <c r="L72"/>
    </row>
    <row r="73" spans="1:14" s="2" customFormat="1">
      <c r="A73"/>
      <c r="B73"/>
      <c r="C73"/>
      <c r="D73"/>
      <c r="E73"/>
      <c r="H73" s="336"/>
      <c r="K73" s="265"/>
      <c r="L73"/>
    </row>
    <row r="74" spans="1:14" s="2" customFormat="1">
      <c r="A74"/>
      <c r="B74"/>
      <c r="C74"/>
      <c r="D74"/>
      <c r="E74"/>
      <c r="H74" s="324"/>
      <c r="K74" s="265"/>
      <c r="L74"/>
    </row>
    <row r="75" spans="1:14" s="2" customFormat="1">
      <c r="A75"/>
      <c r="B75"/>
      <c r="C75"/>
      <c r="D75"/>
      <c r="E75"/>
      <c r="H75" s="324"/>
      <c r="K75" s="265"/>
    </row>
    <row r="76" spans="1:14" s="2" customFormat="1">
      <c r="A76"/>
      <c r="B76"/>
      <c r="C76"/>
      <c r="D76"/>
      <c r="E76"/>
      <c r="H76" s="324"/>
      <c r="K76" s="265"/>
    </row>
    <row r="77" spans="1:14" s="2" customFormat="1">
      <c r="A77"/>
      <c r="B77"/>
      <c r="C77"/>
      <c r="D77"/>
      <c r="E77"/>
      <c r="H77" s="324"/>
      <c r="K77" s="265"/>
    </row>
    <row r="78" spans="1:14" s="2" customFormat="1">
      <c r="A78"/>
      <c r="B78"/>
      <c r="C78"/>
      <c r="D78"/>
      <c r="E78"/>
      <c r="H78" s="324"/>
      <c r="K78" s="265"/>
    </row>
    <row r="79" spans="1:14" s="2" customFormat="1">
      <c r="A79"/>
      <c r="B79"/>
      <c r="C79"/>
      <c r="D79"/>
      <c r="E79"/>
      <c r="H79" s="324"/>
      <c r="K79" s="265"/>
    </row>
    <row r="80" spans="1:14" s="2" customFormat="1">
      <c r="A80"/>
      <c r="B80"/>
      <c r="C80"/>
      <c r="D80"/>
      <c r="E80"/>
      <c r="H80" s="324"/>
      <c r="K80" s="265"/>
    </row>
    <row r="81" spans="1:11" s="2" customFormat="1">
      <c r="A81"/>
      <c r="B81"/>
      <c r="C81"/>
      <c r="D81"/>
      <c r="E81"/>
      <c r="H81" s="324"/>
      <c r="K81" s="265"/>
    </row>
    <row r="82" spans="1:11" s="2" customFormat="1">
      <c r="A82"/>
      <c r="B82"/>
      <c r="C82"/>
      <c r="D82"/>
      <c r="E82"/>
      <c r="H82" s="324"/>
      <c r="K82" s="265"/>
    </row>
    <row r="83" spans="1:11" s="2" customFormat="1">
      <c r="A83"/>
      <c r="B83"/>
      <c r="C83"/>
      <c r="D83"/>
      <c r="E83"/>
      <c r="H83" s="324"/>
      <c r="K83" s="265"/>
    </row>
    <row r="84" spans="1:11" s="2" customFormat="1">
      <c r="A84"/>
      <c r="B84"/>
      <c r="C84"/>
      <c r="D84"/>
      <c r="E84"/>
      <c r="H84" s="324"/>
      <c r="K84" s="265"/>
    </row>
    <row r="85" spans="1:11" s="2" customFormat="1">
      <c r="A85"/>
      <c r="B85"/>
      <c r="C85"/>
      <c r="D85"/>
      <c r="E85"/>
      <c r="H85" s="324"/>
      <c r="K85" s="265"/>
    </row>
    <row r="86" spans="1:11" s="2" customFormat="1">
      <c r="A86"/>
      <c r="B86"/>
      <c r="C86"/>
      <c r="D86"/>
      <c r="E86"/>
      <c r="H86" s="324"/>
      <c r="K86" s="265"/>
    </row>
    <row r="87" spans="1:11" s="2" customFormat="1">
      <c r="A87"/>
      <c r="B87"/>
      <c r="C87"/>
      <c r="D87"/>
      <c r="E87"/>
      <c r="H87" s="324"/>
      <c r="K87" s="265"/>
    </row>
    <row r="88" spans="1:11" s="2" customFormat="1">
      <c r="A88"/>
      <c r="B88"/>
      <c r="C88"/>
      <c r="D88"/>
      <c r="E88"/>
      <c r="H88" s="324"/>
      <c r="K88" s="265"/>
    </row>
    <row r="89" spans="1:11" s="2" customFormat="1">
      <c r="A89"/>
      <c r="B89"/>
      <c r="C89"/>
      <c r="D89"/>
      <c r="E89"/>
      <c r="H89" s="324"/>
      <c r="K89" s="265"/>
    </row>
    <row r="90" spans="1:11" s="2" customFormat="1">
      <c r="A90"/>
      <c r="B90"/>
      <c r="C90"/>
      <c r="D90"/>
      <c r="E90"/>
      <c r="H90" s="324"/>
      <c r="K90" s="265"/>
    </row>
    <row r="91" spans="1:11" s="2" customFormat="1">
      <c r="A91"/>
      <c r="B91"/>
      <c r="C91"/>
      <c r="D91"/>
      <c r="E91"/>
      <c r="K91" s="265"/>
    </row>
    <row r="92" spans="1:11" s="2" customFormat="1">
      <c r="A92"/>
      <c r="B92"/>
      <c r="C92"/>
      <c r="D92"/>
      <c r="E92"/>
      <c r="K92" s="265"/>
    </row>
    <row r="93" spans="1:11" s="2" customFormat="1">
      <c r="A93"/>
      <c r="B93"/>
      <c r="C93"/>
      <c r="D93"/>
      <c r="E93"/>
      <c r="K93" s="265"/>
    </row>
    <row r="94" spans="1:11" s="2" customFormat="1">
      <c r="A94"/>
      <c r="B94"/>
      <c r="C94"/>
      <c r="D94"/>
      <c r="E94"/>
      <c r="K94" s="265"/>
    </row>
    <row r="95" spans="1:11" s="2" customFormat="1">
      <c r="A95"/>
      <c r="B95"/>
      <c r="C95"/>
      <c r="D95"/>
      <c r="E95"/>
      <c r="K95" s="265"/>
    </row>
    <row r="96" spans="1:11" s="2" customFormat="1">
      <c r="A96"/>
      <c r="B96"/>
      <c r="C96"/>
      <c r="D96"/>
      <c r="E96"/>
      <c r="K96" s="265"/>
    </row>
    <row r="97" spans="1:11" s="2" customFormat="1">
      <c r="A97"/>
      <c r="B97"/>
      <c r="C97"/>
      <c r="D97"/>
      <c r="E97"/>
      <c r="K97" s="265"/>
    </row>
    <row r="98" spans="1:11" s="2" customFormat="1">
      <c r="A98"/>
      <c r="B98"/>
      <c r="C98"/>
      <c r="D98"/>
      <c r="E98"/>
      <c r="K98" s="265"/>
    </row>
    <row r="99" spans="1:11" s="2" customFormat="1">
      <c r="A99"/>
      <c r="B99"/>
      <c r="C99"/>
      <c r="D99"/>
      <c r="E99"/>
      <c r="K99" s="265"/>
    </row>
    <row r="100" spans="1:11" s="2" customFormat="1">
      <c r="A100"/>
      <c r="B100"/>
      <c r="C100"/>
      <c r="D100"/>
      <c r="E100"/>
      <c r="K100" s="265"/>
    </row>
    <row r="101" spans="1:11" s="2" customFormat="1">
      <c r="A101"/>
      <c r="B101"/>
      <c r="C101"/>
      <c r="D101"/>
      <c r="E101"/>
      <c r="K101" s="265"/>
    </row>
    <row r="102" spans="1:11" s="2" customFormat="1">
      <c r="A102"/>
      <c r="B102"/>
      <c r="C102"/>
      <c r="D102"/>
      <c r="E102"/>
      <c r="K102" s="265"/>
    </row>
    <row r="103" spans="1:11" s="2" customFormat="1">
      <c r="A103"/>
      <c r="B103"/>
      <c r="C103"/>
      <c r="D103"/>
      <c r="E103"/>
      <c r="K103" s="265"/>
    </row>
    <row r="104" spans="1:11" s="2" customFormat="1">
      <c r="A104"/>
      <c r="B104"/>
      <c r="C104"/>
      <c r="D104"/>
      <c r="E104"/>
      <c r="K104" s="265"/>
    </row>
    <row r="105" spans="1:11" s="2" customFormat="1">
      <c r="A105"/>
      <c r="B105"/>
      <c r="C105"/>
      <c r="D105"/>
      <c r="E105"/>
      <c r="K105" s="265"/>
    </row>
    <row r="106" spans="1:11" s="2" customFormat="1">
      <c r="A106"/>
      <c r="B106"/>
      <c r="C106"/>
      <c r="D106"/>
      <c r="E106"/>
      <c r="K106" s="265"/>
    </row>
    <row r="107" spans="1:11" s="2" customFormat="1">
      <c r="A107"/>
      <c r="B107"/>
      <c r="C107"/>
      <c r="D107"/>
      <c r="E107"/>
      <c r="K107" s="265"/>
    </row>
    <row r="108" spans="1:11" s="2" customFormat="1">
      <c r="A108"/>
      <c r="B108"/>
      <c r="C108"/>
      <c r="D108"/>
      <c r="E108"/>
    </row>
    <row r="109" spans="1:11" s="2" customFormat="1">
      <c r="A109"/>
      <c r="B109"/>
      <c r="C109"/>
      <c r="D109"/>
      <c r="E109"/>
    </row>
    <row r="110" spans="1:11" s="2" customFormat="1">
      <c r="A110"/>
      <c r="B110"/>
      <c r="C110"/>
      <c r="D110"/>
      <c r="E110"/>
    </row>
    <row r="111" spans="1:11" s="2" customFormat="1">
      <c r="A111"/>
      <c r="B111"/>
      <c r="C111"/>
      <c r="D111"/>
      <c r="E111"/>
    </row>
    <row r="112" spans="1:11" s="2" customFormat="1">
      <c r="A112"/>
      <c r="B112"/>
      <c r="C112"/>
      <c r="D112"/>
      <c r="E112"/>
    </row>
    <row r="113" spans="1:5" s="2" customFormat="1">
      <c r="A113"/>
      <c r="B113"/>
      <c r="C113"/>
      <c r="D113"/>
      <c r="E113"/>
    </row>
    <row r="114" spans="1:5" s="2" customFormat="1">
      <c r="A114"/>
      <c r="B114"/>
      <c r="C114"/>
      <c r="D114"/>
      <c r="E114"/>
    </row>
    <row r="115" spans="1:5" s="2" customFormat="1">
      <c r="A115"/>
      <c r="B115"/>
      <c r="C115"/>
      <c r="D115"/>
      <c r="E115"/>
    </row>
    <row r="116" spans="1:5" s="2" customFormat="1">
      <c r="A116"/>
      <c r="B116"/>
      <c r="C116"/>
      <c r="D116"/>
      <c r="E116"/>
    </row>
    <row r="117" spans="1:5" s="2" customFormat="1">
      <c r="A117"/>
      <c r="B117"/>
      <c r="C117"/>
      <c r="D117"/>
      <c r="E117"/>
    </row>
    <row r="118" spans="1:5" s="2" customFormat="1">
      <c r="A118"/>
      <c r="B118"/>
      <c r="C118"/>
      <c r="D118"/>
      <c r="E118"/>
    </row>
    <row r="119" spans="1:5" s="2" customFormat="1">
      <c r="A119"/>
      <c r="B119"/>
      <c r="C119"/>
      <c r="D119"/>
      <c r="E119"/>
    </row>
    <row r="120" spans="1:5" s="2" customFormat="1">
      <c r="A120"/>
      <c r="B120"/>
      <c r="C120"/>
      <c r="D120"/>
      <c r="E120"/>
    </row>
    <row r="121" spans="1:5" s="2" customFormat="1">
      <c r="A121"/>
      <c r="B121"/>
      <c r="C121"/>
      <c r="D121"/>
      <c r="E121"/>
    </row>
    <row r="122" spans="1:5" s="2" customFormat="1">
      <c r="A122"/>
      <c r="B122"/>
      <c r="C122"/>
      <c r="D122"/>
      <c r="E122"/>
    </row>
    <row r="123" spans="1:5" s="2" customFormat="1">
      <c r="A123"/>
      <c r="B123"/>
      <c r="C123"/>
      <c r="D123"/>
      <c r="E123"/>
    </row>
    <row r="124" spans="1:5" s="2" customFormat="1">
      <c r="A124"/>
      <c r="B124"/>
      <c r="C124"/>
      <c r="D124"/>
      <c r="E124"/>
    </row>
    <row r="125" spans="1:5" s="2" customFormat="1">
      <c r="A125"/>
      <c r="B125"/>
      <c r="C125"/>
      <c r="D125"/>
      <c r="E125"/>
    </row>
    <row r="126" spans="1:5" s="2" customFormat="1">
      <c r="A126"/>
      <c r="B126"/>
      <c r="C126"/>
      <c r="D126"/>
      <c r="E126"/>
    </row>
    <row r="127" spans="1:5" s="2" customFormat="1">
      <c r="A127"/>
      <c r="B127"/>
      <c r="C127"/>
      <c r="D127"/>
      <c r="E127"/>
    </row>
    <row r="128" spans="1:5" s="2" customFormat="1">
      <c r="A128"/>
      <c r="B128"/>
      <c r="C128"/>
      <c r="D128"/>
      <c r="E128"/>
    </row>
    <row r="129" spans="1:5" s="2" customFormat="1">
      <c r="A129"/>
      <c r="B129"/>
      <c r="C129"/>
      <c r="D129"/>
      <c r="E129"/>
    </row>
    <row r="130" spans="1:5" s="2" customFormat="1">
      <c r="A130"/>
      <c r="B130"/>
      <c r="C130"/>
      <c r="D130"/>
      <c r="E130"/>
    </row>
    <row r="131" spans="1:5" s="2" customFormat="1">
      <c r="A131"/>
      <c r="B131"/>
      <c r="C131"/>
      <c r="D131"/>
      <c r="E131"/>
    </row>
    <row r="132" spans="1:5" s="2" customFormat="1">
      <c r="A132"/>
      <c r="B132"/>
      <c r="C132"/>
      <c r="D132"/>
      <c r="E132"/>
    </row>
    <row r="133" spans="1:5" s="2" customFormat="1">
      <c r="A133"/>
      <c r="B133"/>
      <c r="C133"/>
      <c r="D133"/>
      <c r="E133"/>
    </row>
    <row r="134" spans="1:5" s="2" customFormat="1">
      <c r="A134"/>
      <c r="B134"/>
      <c r="C134"/>
      <c r="D134"/>
      <c r="E134"/>
    </row>
    <row r="135" spans="1:5" s="2" customFormat="1">
      <c r="A135"/>
      <c r="B135"/>
      <c r="C135"/>
      <c r="D135"/>
      <c r="E135"/>
    </row>
    <row r="136" spans="1:5" s="2" customFormat="1">
      <c r="A136"/>
      <c r="B136"/>
      <c r="C136"/>
      <c r="D136"/>
      <c r="E136"/>
    </row>
  </sheetData>
  <conditionalFormatting sqref="H7 G56:G58 G60 G63 H46:H47 G49:H49 G10:H22 H23:H24 G26:H30 G35:H45 H50">
    <cfRule type="expression" dxfId="30" priority="168">
      <formula>$F7="Opex"</formula>
    </cfRule>
  </conditionalFormatting>
  <conditionalFormatting sqref="G7">
    <cfRule type="expression" dxfId="29" priority="58">
      <formula>$F7="Opex"</formula>
    </cfRule>
  </conditionalFormatting>
  <conditionalFormatting sqref="G50">
    <cfRule type="expression" dxfId="28" priority="55">
      <formula>$F50="Opex"</formula>
    </cfRule>
  </conditionalFormatting>
  <conditionalFormatting sqref="G51">
    <cfRule type="expression" dxfId="27" priority="53">
      <formula>$F51="Opex"</formula>
    </cfRule>
  </conditionalFormatting>
  <conditionalFormatting sqref="G53">
    <cfRule type="expression" dxfId="26" priority="52">
      <formula>$F53="Opex"</formula>
    </cfRule>
  </conditionalFormatting>
  <conditionalFormatting sqref="H2">
    <cfRule type="containsText" dxfId="25" priority="31" operator="containsText" text="TRUE">
      <formula>NOT(ISERROR(SEARCH("TRUE",H2)))</formula>
    </cfRule>
  </conditionalFormatting>
  <conditionalFormatting sqref="G59">
    <cfRule type="expression" dxfId="24" priority="24">
      <formula>$F59="Opex"</formula>
    </cfRule>
  </conditionalFormatting>
  <conditionalFormatting sqref="G23">
    <cfRule type="expression" dxfId="23" priority="18">
      <formula>$F23="Opex"</formula>
    </cfRule>
  </conditionalFormatting>
  <conditionalFormatting sqref="G24">
    <cfRule type="expression" dxfId="22" priority="17">
      <formula>$F24="Opex"</formula>
    </cfRule>
  </conditionalFormatting>
  <conditionalFormatting sqref="G46">
    <cfRule type="expression" dxfId="21" priority="16">
      <formula>$F46="Opex"</formula>
    </cfRule>
  </conditionalFormatting>
  <conditionalFormatting sqref="G47">
    <cfRule type="expression" dxfId="20" priority="15">
      <formula>$F47="Opex"</formula>
    </cfRule>
  </conditionalFormatting>
  <conditionalFormatting sqref="G52">
    <cfRule type="expression" dxfId="19" priority="13">
      <formula>$F52="Opex"</formula>
    </cfRule>
  </conditionalFormatting>
  <conditionalFormatting sqref="G65">
    <cfRule type="expression" dxfId="18" priority="4">
      <formula>$F65="Opex"</formula>
    </cfRule>
  </conditionalFormatting>
  <conditionalFormatting sqref="H65">
    <cfRule type="expression" dxfId="17" priority="3">
      <formula>$F65="Opex"</formula>
    </cfRule>
  </conditionalFormatting>
  <conditionalFormatting sqref="G64">
    <cfRule type="expression" dxfId="16" priority="2">
      <formula>$F64="Opex"</formula>
    </cfRule>
  </conditionalFormatting>
  <conditionalFormatting sqref="H64">
    <cfRule type="expression" dxfId="15" priority="1">
      <formula>$F64="Opex"</formula>
    </cfRule>
  </conditionalFormatting>
  <dataValidations count="2">
    <dataValidation type="list" allowBlank="1" showInputMessage="1" showErrorMessage="1" sqref="F7 F26:F30 F56:F60 F10:F24 F49:F53 F35:F47 F63:F65" xr:uid="{00000000-0002-0000-0800-000000000000}">
      <formula1>"Capex, Opex"</formula1>
    </dataValidation>
    <dataValidation type="list" allowBlank="1" showInputMessage="1" showErrorMessage="1" sqref="H7 H49:H50 H10:H24 H35:H47 H26:H30 H64:H65" xr:uid="{00000000-0002-0000-0800-000001000000}">
      <formula1>asset_categories</formula1>
    </dataValidation>
  </dataValidations>
  <pageMargins left="0.82677165354330717" right="0.23622047244094491" top="0.55118110236220474" bottom="0.55118110236220474" header="0.31496062992125984" footer="0.31496062992125984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FFCC"/>
    <pageSetUpPr fitToPage="1"/>
  </sheetPr>
  <dimension ref="A1:AI149"/>
  <sheetViews>
    <sheetView showGridLines="0" zoomScale="70" zoomScaleNormal="70" workbookViewId="0">
      <pane xSplit="6" ySplit="10" topLeftCell="G32" activePane="bottomRight" state="frozen"/>
      <selection activeCell="X13" sqref="X13"/>
      <selection pane="topRight" activeCell="X13" sqref="X13"/>
      <selection pane="bottomLeft" activeCell="X13" sqref="X13"/>
      <selection pane="bottomRight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7" width="20.7109375" customWidth="1"/>
    <col min="28" max="28" width="16" customWidth="1"/>
    <col min="29" max="30" width="13.28515625" customWidth="1"/>
  </cols>
  <sheetData>
    <row r="1" spans="1:30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</row>
    <row r="2" spans="1:30" ht="17.25" customHeight="1">
      <c r="A2" s="187" t="s">
        <v>83</v>
      </c>
      <c r="B2" s="186"/>
      <c r="C2" s="186"/>
      <c r="D2" s="187" t="s">
        <v>150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75"/>
      <c r="W2" s="5"/>
      <c r="X2" s="5"/>
      <c r="Y2" s="5"/>
      <c r="Z2" s="5"/>
      <c r="AA2" s="5"/>
      <c r="AB2" s="5"/>
      <c r="AC2" s="5"/>
    </row>
    <row r="3" spans="1:30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0"/>
      <c r="W3" s="10"/>
    </row>
    <row r="4" spans="1:30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0" ht="15.75">
      <c r="A5" s="4" t="s">
        <v>36</v>
      </c>
      <c r="C5" s="6"/>
      <c r="D5" s="6"/>
      <c r="E5" s="6"/>
      <c r="F5" s="255" t="s">
        <v>163</v>
      </c>
      <c r="K5" s="5"/>
      <c r="Q5" s="12"/>
      <c r="R5" s="12"/>
      <c r="S5" s="12"/>
      <c r="T5" s="12"/>
      <c r="U5" s="12"/>
      <c r="V5" s="12"/>
    </row>
    <row r="6" spans="1:30" ht="15">
      <c r="A6" s="30"/>
      <c r="B6" s="4"/>
      <c r="C6" s="4"/>
      <c r="D6" s="4"/>
      <c r="F6" s="14"/>
      <c r="K6" s="263"/>
      <c r="S6" s="265"/>
      <c r="T6" s="265"/>
      <c r="U6" s="265"/>
      <c r="V6" s="265"/>
    </row>
    <row r="7" spans="1:30">
      <c r="A7" t="s">
        <v>172</v>
      </c>
      <c r="F7" s="256">
        <f>INDEX(Project_inputs!$J$90:$M$96, MATCH(D$2, Project_inputs!$C$90:$C$96, 0), MATCH(A7, Project_inputs!$J$89:$M$89,0))</f>
        <v>2019</v>
      </c>
      <c r="K7" s="127"/>
      <c r="S7" s="265"/>
      <c r="T7" s="265"/>
      <c r="U7" s="265"/>
      <c r="V7" s="265"/>
    </row>
    <row r="8" spans="1:30">
      <c r="A8" t="s">
        <v>30</v>
      </c>
      <c r="F8" s="256">
        <f>INDEX(Project_inputs!$J$90:$M$96, MATCH(D$2, Project_inputs!$C$90:$C$96, 0), MATCH(A8, Project_inputs!$J$89:$M$89,0))</f>
        <v>2019</v>
      </c>
      <c r="G8" s="98"/>
      <c r="K8" s="127"/>
    </row>
    <row r="9" spans="1:30" ht="15">
      <c r="A9" s="4"/>
      <c r="B9" s="4"/>
      <c r="C9" s="4"/>
      <c r="D9" s="4"/>
      <c r="E9" s="4"/>
      <c r="F9" s="4"/>
      <c r="G9" s="163"/>
      <c r="K9" s="127"/>
    </row>
    <row r="10" spans="1:30" ht="21.75" customHeight="1">
      <c r="J10" s="118" t="s">
        <v>4</v>
      </c>
      <c r="K10" s="118"/>
      <c r="L10" s="7"/>
      <c r="M10" s="118" t="s">
        <v>39</v>
      </c>
      <c r="N10" s="7"/>
      <c r="O10" s="118" t="s">
        <v>128</v>
      </c>
      <c r="P10" s="7"/>
      <c r="Q10" s="118" t="s">
        <v>17</v>
      </c>
      <c r="R10" s="118"/>
      <c r="S10" s="118"/>
      <c r="T10" s="118"/>
      <c r="U10" s="118"/>
      <c r="V10" s="7"/>
      <c r="W10" s="7"/>
    </row>
    <row r="11" spans="1:30" ht="15.75">
      <c r="A11" s="6"/>
      <c r="B11" s="6" t="s">
        <v>37</v>
      </c>
      <c r="C11" s="6"/>
      <c r="D11" s="6"/>
      <c r="E11" s="6"/>
      <c r="F11" s="6"/>
      <c r="G11" s="6"/>
      <c r="J11" s="93">
        <f>IF(J$12="Design &amp; Procurement", $F$7, $F$8)</f>
        <v>2019</v>
      </c>
      <c r="K11" s="93">
        <f>IF(K$12="Design &amp; Procurement", $F$7, $F$8)</f>
        <v>2019</v>
      </c>
      <c r="L11" s="92"/>
      <c r="M11" s="93">
        <f>IF(M$12="Design &amp; Procurement", $F$7, $F$8)</f>
        <v>2019</v>
      </c>
      <c r="N11" s="92"/>
      <c r="O11" s="93">
        <f>IF(O$12="Design &amp; Procurement", $F$7, $F$8)</f>
        <v>2019</v>
      </c>
      <c r="P11" s="92"/>
      <c r="Q11" s="93">
        <f>IF(LEFT(Q$12, 6)="Design", $F$7, $F$8)</f>
        <v>2019</v>
      </c>
      <c r="R11" s="93">
        <f t="shared" ref="R11:U11" si="0">IF(LEFT(R$12, 6)="Design", $F$7, $F$8)</f>
        <v>2019</v>
      </c>
      <c r="S11" s="93">
        <f t="shared" si="0"/>
        <v>2019</v>
      </c>
      <c r="T11" s="93">
        <f t="shared" si="0"/>
        <v>2019</v>
      </c>
      <c r="U11" s="93">
        <f t="shared" si="0"/>
        <v>2019</v>
      </c>
      <c r="V11" s="18"/>
      <c r="W11" s="18"/>
    </row>
    <row r="12" spans="1:30" s="8" customFormat="1" ht="15.75">
      <c r="A12" s="6"/>
      <c r="B12" s="6"/>
      <c r="C12" s="6"/>
      <c r="D12" s="6"/>
      <c r="E12"/>
      <c r="F12" s="21"/>
      <c r="G12" s="21"/>
      <c r="J12" s="83" t="s">
        <v>32</v>
      </c>
      <c r="K12" s="83" t="s">
        <v>31</v>
      </c>
      <c r="M12" s="171" t="s">
        <v>15</v>
      </c>
      <c r="O12" s="171" t="s">
        <v>129</v>
      </c>
      <c r="Q12" s="171" t="s">
        <v>177</v>
      </c>
      <c r="R12" s="171" t="s">
        <v>28</v>
      </c>
      <c r="S12" s="171" t="s">
        <v>27</v>
      </c>
      <c r="T12" s="171" t="s">
        <v>2</v>
      </c>
      <c r="U12" s="171" t="s">
        <v>3</v>
      </c>
      <c r="X12"/>
      <c r="Y12"/>
      <c r="Z12"/>
      <c r="AA12"/>
      <c r="AB12"/>
      <c r="AC12"/>
      <c r="AD12"/>
    </row>
    <row r="13" spans="1:30" s="8" customFormat="1" ht="15.75">
      <c r="A13" s="6"/>
      <c r="B13" s="251" t="s">
        <v>145</v>
      </c>
      <c r="C13" s="252"/>
      <c r="D13" s="253"/>
      <c r="E13" s="251"/>
      <c r="F13" s="254"/>
      <c r="G13" s="254"/>
      <c r="H13" s="251"/>
      <c r="I13" s="251"/>
      <c r="J13" s="253"/>
      <c r="K13" s="251"/>
      <c r="L13" s="251"/>
      <c r="M13" s="251"/>
      <c r="N13" s="251"/>
      <c r="O13" s="91"/>
      <c r="P13" s="251"/>
      <c r="Q13" s="91">
        <f>INDEX(design_rates, MATCH($F$7, design_years,0))</f>
        <v>200.3301657629531</v>
      </c>
      <c r="R13" s="91">
        <f ca="1">INDEX(INDIRECT($F$5&amp;"_rates"), MATCH(R$12, INDIRECT($F$5&amp;"_roles"), 0), MATCH($F$8, INDIRECT($F$5&amp;"_years"),0))</f>
        <v>206.31256593615311</v>
      </c>
      <c r="S13" s="91">
        <f ca="1">INDEX(INDIRECT($F$5&amp;"_rates"), MATCH(S$12, INDIRECT($F$5&amp;"_roles"), 0), MATCH($F$8, INDIRECT($F$5&amp;"_years"),0))</f>
        <v>194.519158131463</v>
      </c>
      <c r="T13" s="91">
        <f ca="1">INDEX(INDIRECT($F$5&amp;"_rates"), MATCH(T$12, INDIRECT($F$5&amp;"_roles"), 0), MATCH($F$8, INDIRECT($F$5&amp;"_years"),0))</f>
        <v>306.79116585871691</v>
      </c>
      <c r="U13" s="91">
        <f ca="1">INDEX(INDIRECT($F$5&amp;"_rates"), MATCH(U$12, INDIRECT($F$5&amp;"_roles"), 0), MATCH($F$8, INDIRECT($F$5&amp;"_years"),0))</f>
        <v>193.81202551584099</v>
      </c>
      <c r="X13"/>
      <c r="Y13" s="299"/>
      <c r="Z13"/>
      <c r="AA13"/>
    </row>
    <row r="14" spans="1:30" s="8" customFormat="1" ht="15.75">
      <c r="A14" s="6"/>
      <c r="B14" s="9"/>
      <c r="C14" s="6"/>
      <c r="E14" s="9"/>
      <c r="F14" s="42"/>
      <c r="G14" s="42"/>
      <c r="H14" s="9"/>
      <c r="I14" s="9"/>
      <c r="K14" s="9"/>
      <c r="L14" s="9"/>
      <c r="M14" s="9"/>
      <c r="N14" s="9"/>
      <c r="O14" s="91"/>
      <c r="P14" s="9"/>
      <c r="Q14" s="91"/>
      <c r="R14" s="91"/>
      <c r="S14" s="91"/>
      <c r="T14" s="91"/>
      <c r="U14" s="91"/>
      <c r="X14"/>
      <c r="Y14" s="299"/>
      <c r="Z14"/>
      <c r="AA14"/>
    </row>
    <row r="15" spans="1:30" s="265" customFormat="1">
      <c r="B15" s="265" t="s">
        <v>173</v>
      </c>
      <c r="F15" s="136"/>
      <c r="G15" s="136"/>
      <c r="J15" s="84"/>
      <c r="K15" s="84"/>
      <c r="M15" s="84"/>
      <c r="O15" s="84"/>
      <c r="Q15" s="268">
        <v>4918.5</v>
      </c>
      <c r="R15" s="97"/>
      <c r="S15" s="97"/>
      <c r="T15" s="97"/>
      <c r="U15" s="97"/>
    </row>
    <row r="16" spans="1:30">
      <c r="D16" s="11"/>
      <c r="F16" s="12"/>
      <c r="G16" s="12"/>
      <c r="K16" s="47"/>
      <c r="L16" s="47"/>
      <c r="M16" s="18"/>
      <c r="N16" s="47"/>
      <c r="O16" s="47"/>
      <c r="P16" s="47"/>
      <c r="Q16" s="47"/>
      <c r="R16" s="47"/>
      <c r="S16" s="47"/>
      <c r="T16" s="47"/>
      <c r="U16" s="47"/>
      <c r="V16" s="47"/>
      <c r="W16" s="47"/>
      <c r="AB16" s="47"/>
      <c r="AC16" s="47"/>
      <c r="AD16" s="47"/>
    </row>
    <row r="17" spans="2:35" ht="15">
      <c r="B17" s="9" t="s">
        <v>48</v>
      </c>
      <c r="K17" s="265"/>
      <c r="L17" s="265"/>
      <c r="M17" s="18"/>
      <c r="N17" s="265"/>
      <c r="O17" s="265"/>
      <c r="P17" s="265"/>
      <c r="Q17" s="265"/>
      <c r="R17" s="265"/>
      <c r="S17" s="265"/>
      <c r="T17" s="265"/>
      <c r="U17" s="265"/>
    </row>
    <row r="18" spans="2:35">
      <c r="D18" s="272" t="s">
        <v>115</v>
      </c>
      <c r="F18" s="117"/>
      <c r="G18" s="14"/>
      <c r="J18" s="94">
        <f>INDEX(Project_inputs!$I$10:$I$48, MATCH(D18, Project_inputs!$D$10:$D$48,0))</f>
        <v>356.91563131267179</v>
      </c>
      <c r="K18" s="268">
        <v>406</v>
      </c>
      <c r="L18" s="265"/>
      <c r="M18" s="86"/>
      <c r="N18" s="265"/>
      <c r="O18" s="84"/>
      <c r="P18" s="265"/>
      <c r="Q18" s="84"/>
      <c r="R18" s="306">
        <v>4010.4809900484815</v>
      </c>
      <c r="S18" s="306">
        <v>0</v>
      </c>
      <c r="T18" s="306">
        <v>0</v>
      </c>
      <c r="U18" s="306">
        <v>0</v>
      </c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</row>
    <row r="19" spans="2:35">
      <c r="D19" s="17" t="s">
        <v>116</v>
      </c>
      <c r="F19" s="117"/>
      <c r="G19" s="14"/>
      <c r="J19" s="94">
        <f>INDEX(Project_inputs!$I$10:$I$48, MATCH(D19, Project_inputs!$D$10:$D$48,0))</f>
        <v>530.65234073471311</v>
      </c>
      <c r="K19" s="268">
        <v>347</v>
      </c>
      <c r="L19" s="265"/>
      <c r="M19" s="86"/>
      <c r="N19" s="265"/>
      <c r="O19" s="84"/>
      <c r="P19" s="265"/>
      <c r="Q19" s="84"/>
      <c r="R19" s="306">
        <v>2765.7127615463132</v>
      </c>
      <c r="S19" s="306">
        <v>0</v>
      </c>
      <c r="T19" s="306">
        <v>0</v>
      </c>
      <c r="U19" s="306">
        <v>0</v>
      </c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</row>
    <row r="20" spans="2:35">
      <c r="D20" t="s">
        <v>79</v>
      </c>
      <c r="F20" s="99"/>
      <c r="G20" s="14"/>
      <c r="H20" s="12"/>
      <c r="I20" s="12"/>
      <c r="J20" s="94">
        <f>INDEX(Project_inputs!$I$10:$I$48, MATCH(D20, Project_inputs!$D$10:$D$48,0))</f>
        <v>24346.744850257252</v>
      </c>
      <c r="K20" s="268">
        <v>1</v>
      </c>
      <c r="L20" s="265"/>
      <c r="M20" s="86"/>
      <c r="N20" s="265"/>
      <c r="O20" s="84"/>
      <c r="P20" s="265"/>
      <c r="Q20" s="84"/>
      <c r="R20" s="306">
        <v>116.66853789231948</v>
      </c>
      <c r="S20" s="306">
        <v>0</v>
      </c>
      <c r="T20" s="306">
        <v>40</v>
      </c>
      <c r="U20" s="306">
        <v>0</v>
      </c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</row>
    <row r="21" spans="2:35">
      <c r="D21" s="17" t="s">
        <v>71</v>
      </c>
      <c r="F21" s="117"/>
      <c r="H21" s="12"/>
      <c r="I21" s="12"/>
      <c r="J21" s="94">
        <f>INDEX(Project_inputs!$I$10:$I$48, MATCH(D21, Project_inputs!$D$10:$D$48,0))</f>
        <v>8454.0282804765284</v>
      </c>
      <c r="K21" s="268">
        <v>0</v>
      </c>
      <c r="L21" s="265"/>
      <c r="M21" s="86"/>
      <c r="N21" s="265"/>
      <c r="O21" s="84"/>
      <c r="P21" s="265"/>
      <c r="Q21" s="84"/>
      <c r="R21" s="306">
        <v>0</v>
      </c>
      <c r="S21" s="306">
        <v>0</v>
      </c>
      <c r="T21" s="306">
        <v>0</v>
      </c>
      <c r="U21" s="306">
        <v>0</v>
      </c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</row>
    <row r="22" spans="2:35">
      <c r="D22" t="s">
        <v>5</v>
      </c>
      <c r="F22" s="117"/>
      <c r="J22" s="94">
        <f>INDEX(Project_inputs!$I$10:$I$48, MATCH(D22, Project_inputs!$D$10:$D$48,0))</f>
        <v>17326.622569182015</v>
      </c>
      <c r="K22" s="268">
        <v>19</v>
      </c>
      <c r="L22" s="265"/>
      <c r="M22" s="86"/>
      <c r="N22" s="265"/>
      <c r="O22" s="84"/>
      <c r="P22" s="265"/>
      <c r="Q22" s="84"/>
      <c r="R22" s="306">
        <v>0</v>
      </c>
      <c r="S22" s="306">
        <v>1879.41138619546</v>
      </c>
      <c r="T22" s="306">
        <v>0</v>
      </c>
      <c r="U22" s="306">
        <v>0</v>
      </c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</row>
    <row r="23" spans="2:35">
      <c r="D23" t="s">
        <v>6</v>
      </c>
      <c r="F23" s="117"/>
      <c r="J23" s="94">
        <f>INDEX(Project_inputs!$I$10:$I$48, MATCH(D23, Project_inputs!$D$10:$D$48,0))</f>
        <v>21835.116333612525</v>
      </c>
      <c r="K23" s="268">
        <v>17</v>
      </c>
      <c r="L23" s="265"/>
      <c r="M23" s="86"/>
      <c r="N23" s="265"/>
      <c r="O23" s="84"/>
      <c r="P23" s="265"/>
      <c r="Q23" s="84"/>
      <c r="R23" s="306">
        <v>0</v>
      </c>
      <c r="S23" s="306">
        <v>743.76192906353663</v>
      </c>
      <c r="T23" s="306">
        <v>0</v>
      </c>
      <c r="U23" s="306">
        <v>0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</row>
    <row r="24" spans="2:35">
      <c r="D24" t="s">
        <v>20</v>
      </c>
      <c r="F24" s="117"/>
      <c r="J24" s="94">
        <f>INDEX(Project_inputs!$I$10:$I$48, MATCH(D24, Project_inputs!$D$10:$D$48,0))</f>
        <v>204.89601056838563</v>
      </c>
      <c r="K24" s="268">
        <v>44</v>
      </c>
      <c r="L24" s="265"/>
      <c r="M24" s="86"/>
      <c r="N24" s="265"/>
      <c r="O24" s="84"/>
      <c r="P24" s="265"/>
      <c r="Q24" s="84"/>
      <c r="R24" s="306">
        <v>435.07642255677467</v>
      </c>
      <c r="S24" s="306">
        <v>0</v>
      </c>
      <c r="T24" s="306">
        <v>0</v>
      </c>
      <c r="U24" s="306">
        <v>0</v>
      </c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</row>
    <row r="25" spans="2:35">
      <c r="D25" t="s">
        <v>105</v>
      </c>
      <c r="F25" s="117"/>
      <c r="J25" s="94">
        <f>INDEX(Project_inputs!$I$10:$I$48, MATCH(D25, Project_inputs!$D$10:$D$48,0))</f>
        <v>11264.559475026916</v>
      </c>
      <c r="K25" s="268">
        <v>35</v>
      </c>
      <c r="L25" s="265"/>
      <c r="M25" s="86"/>
      <c r="N25" s="265"/>
      <c r="O25" s="84"/>
      <c r="P25" s="265"/>
      <c r="Q25" s="84"/>
      <c r="R25" s="306">
        <v>845.23925108446031</v>
      </c>
      <c r="S25" s="306">
        <v>0</v>
      </c>
      <c r="T25" s="306">
        <v>0</v>
      </c>
      <c r="U25" s="306">
        <v>0</v>
      </c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</row>
    <row r="26" spans="2:35">
      <c r="D26" t="s">
        <v>106</v>
      </c>
      <c r="F26" s="117"/>
      <c r="J26" s="94">
        <f>INDEX(Project_inputs!$I$10:$I$48, MATCH(D26, Project_inputs!$D$10:$D$48,0))</f>
        <v>13958.422692315415</v>
      </c>
      <c r="K26" s="268">
        <v>1</v>
      </c>
      <c r="L26" s="265"/>
      <c r="M26" s="86"/>
      <c r="N26" s="265"/>
      <c r="O26" s="84"/>
      <c r="P26" s="265"/>
      <c r="Q26" s="84"/>
      <c r="R26" s="306">
        <v>0</v>
      </c>
      <c r="S26" s="306">
        <v>24</v>
      </c>
      <c r="T26" s="306">
        <v>12</v>
      </c>
      <c r="U26" s="306">
        <v>0</v>
      </c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</row>
    <row r="27" spans="2:35">
      <c r="D27" t="s">
        <v>107</v>
      </c>
      <c r="F27" s="117"/>
      <c r="J27" s="94">
        <f>INDEX(Project_inputs!$I$10:$I$48, MATCH(D27, Project_inputs!$D$10:$D$48,0))</f>
        <v>145694.28261157821</v>
      </c>
      <c r="K27" s="268">
        <v>2</v>
      </c>
      <c r="L27" s="265"/>
      <c r="M27" s="86"/>
      <c r="N27" s="265"/>
      <c r="O27" s="84"/>
      <c r="P27" s="265"/>
      <c r="Q27" s="84"/>
      <c r="R27" s="306">
        <v>933.34830313855582</v>
      </c>
      <c r="S27" s="306">
        <v>0</v>
      </c>
      <c r="T27" s="306">
        <v>40</v>
      </c>
      <c r="U27" s="306">
        <v>0</v>
      </c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</row>
    <row r="28" spans="2:35">
      <c r="D28" t="s">
        <v>126</v>
      </c>
      <c r="F28" s="99"/>
      <c r="J28" s="94">
        <f>INDEX(Project_inputs!$I$10:$I$48, MATCH(D28, Project_inputs!$D$10:$D$48,0))</f>
        <v>96613.999999999549</v>
      </c>
      <c r="K28" s="268">
        <v>8</v>
      </c>
      <c r="L28" s="265"/>
      <c r="M28" s="86"/>
      <c r="N28" s="265"/>
      <c r="O28" s="84"/>
      <c r="P28" s="265"/>
      <c r="Q28" s="84"/>
      <c r="R28" s="306">
        <v>0</v>
      </c>
      <c r="S28" s="306">
        <v>0</v>
      </c>
      <c r="T28" s="306">
        <v>0</v>
      </c>
      <c r="U28" s="306">
        <v>0</v>
      </c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</row>
    <row r="29" spans="2:35">
      <c r="D29" t="s">
        <v>137</v>
      </c>
      <c r="F29" s="99"/>
      <c r="J29" s="94">
        <f>INDEX(Project_inputs!$I$10:$I$48, MATCH(D29, Project_inputs!$D$10:$D$48,0))</f>
        <v>424.89956108651404</v>
      </c>
      <c r="K29" s="268">
        <v>1448</v>
      </c>
      <c r="L29" s="265"/>
      <c r="M29" s="86"/>
      <c r="N29" s="265"/>
      <c r="O29" s="84"/>
      <c r="P29" s="265"/>
      <c r="Q29" s="84"/>
      <c r="R29" s="306">
        <v>0</v>
      </c>
      <c r="S29" s="306">
        <v>0</v>
      </c>
      <c r="T29" s="306">
        <v>0</v>
      </c>
      <c r="U29" s="306">
        <v>0</v>
      </c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</row>
    <row r="30" spans="2:35" s="265" customFormat="1">
      <c r="D30" s="265" t="s">
        <v>165</v>
      </c>
      <c r="J30" s="94">
        <f>INDEX(Project_inputs!$I$10:$I$48, MATCH(D30, Project_inputs!$D$10:$D$48,0))</f>
        <v>1005.0385373691031</v>
      </c>
      <c r="K30" s="268">
        <v>5</v>
      </c>
      <c r="M30" s="86"/>
      <c r="O30" s="84"/>
      <c r="Q30" s="84"/>
      <c r="R30" s="306">
        <v>54.688377137024752</v>
      </c>
      <c r="S30" s="306">
        <v>0</v>
      </c>
      <c r="T30" s="306">
        <v>0</v>
      </c>
      <c r="U30" s="306">
        <v>0</v>
      </c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</row>
    <row r="31" spans="2:35">
      <c r="D31" s="267" t="s">
        <v>179</v>
      </c>
      <c r="J31" s="94">
        <f>INDEX(Project_inputs!$I$10:$I$48, MATCH(D31, Project_inputs!$D$10:$D$48,0))</f>
        <v>24346.744850257252</v>
      </c>
      <c r="K31" s="268">
        <v>1</v>
      </c>
      <c r="L31" s="265"/>
      <c r="M31" s="268">
        <v>9442.2124685891995</v>
      </c>
      <c r="N31" s="265"/>
      <c r="O31" s="84"/>
      <c r="P31" s="265"/>
      <c r="Q31" s="306">
        <v>32</v>
      </c>
      <c r="R31" s="306">
        <v>96</v>
      </c>
      <c r="S31" s="306">
        <v>0</v>
      </c>
      <c r="T31" s="306">
        <v>40</v>
      </c>
      <c r="U31" s="306">
        <v>0</v>
      </c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</row>
    <row r="32" spans="2:35">
      <c r="D32" s="267" t="s">
        <v>180</v>
      </c>
      <c r="J32" s="94">
        <f>INDEX(Project_inputs!$I$10:$I$48, MATCH(D32, Project_inputs!$D$10:$D$48,0))</f>
        <v>61452.751409319091</v>
      </c>
      <c r="K32" s="268">
        <v>1</v>
      </c>
      <c r="L32" s="265"/>
      <c r="M32" s="86"/>
      <c r="N32" s="265"/>
      <c r="O32" s="84"/>
      <c r="P32" s="265"/>
      <c r="Q32" s="306">
        <v>50</v>
      </c>
      <c r="R32" s="306">
        <v>0</v>
      </c>
      <c r="S32" s="306">
        <v>0</v>
      </c>
      <c r="T32" s="306">
        <v>40</v>
      </c>
      <c r="U32" s="306">
        <v>96</v>
      </c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</row>
    <row r="33" spans="1:35" s="265" customFormat="1">
      <c r="D33" s="26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</row>
    <row r="34" spans="1:35" s="265" customFormat="1">
      <c r="D34" s="265" t="s">
        <v>185</v>
      </c>
      <c r="J34" s="86"/>
      <c r="K34" s="86"/>
      <c r="M34" s="86"/>
      <c r="O34" s="84"/>
      <c r="Q34" s="84"/>
      <c r="R34" s="306">
        <v>0</v>
      </c>
      <c r="S34" s="306">
        <v>0</v>
      </c>
      <c r="T34" s="306">
        <v>0</v>
      </c>
      <c r="U34" s="306">
        <v>0</v>
      </c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</row>
    <row r="35" spans="1:35" s="265" customFormat="1">
      <c r="D35" s="265" t="s">
        <v>171</v>
      </c>
      <c r="J35" s="268">
        <v>292821.48990619497</v>
      </c>
      <c r="K35" s="268">
        <v>1</v>
      </c>
      <c r="M35" s="86"/>
      <c r="O35" s="84"/>
      <c r="Q35" s="84"/>
      <c r="R35" s="268">
        <v>462</v>
      </c>
      <c r="S35" s="268">
        <v>478</v>
      </c>
      <c r="T35" s="306">
        <v>40</v>
      </c>
      <c r="U35" s="306">
        <v>0</v>
      </c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</row>
    <row r="36" spans="1:35">
      <c r="D36" t="s">
        <v>170</v>
      </c>
      <c r="G36" s="265"/>
      <c r="J36" s="268">
        <v>272397.84619857901</v>
      </c>
      <c r="K36" s="268">
        <v>1</v>
      </c>
      <c r="L36" s="265"/>
      <c r="M36" s="86"/>
      <c r="N36" s="265"/>
      <c r="O36" s="84"/>
      <c r="P36" s="265"/>
      <c r="Q36" s="84"/>
      <c r="R36" s="306">
        <v>0</v>
      </c>
      <c r="S36" s="306">
        <v>0</v>
      </c>
      <c r="T36" s="306">
        <v>0</v>
      </c>
      <c r="U36" s="306">
        <v>0</v>
      </c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</row>
    <row r="37" spans="1:35">
      <c r="D37" s="265" t="s">
        <v>166</v>
      </c>
      <c r="G37" s="265"/>
      <c r="J37" s="268">
        <v>51932.168577240598</v>
      </c>
      <c r="K37" s="268">
        <v>1</v>
      </c>
      <c r="L37" s="265"/>
      <c r="M37" s="86"/>
      <c r="N37" s="265"/>
      <c r="O37" s="268">
        <v>37731.081024482446</v>
      </c>
      <c r="P37" s="265"/>
      <c r="Q37" s="84"/>
      <c r="R37" s="306"/>
      <c r="S37" s="306"/>
      <c r="T37" s="306"/>
      <c r="U37" s="306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</row>
    <row r="38" spans="1:35">
      <c r="D38" s="265" t="s">
        <v>187</v>
      </c>
      <c r="G38" s="265"/>
      <c r="J38" s="268">
        <v>134562.20725696249</v>
      </c>
      <c r="K38" s="268">
        <v>1</v>
      </c>
      <c r="L38" s="265"/>
      <c r="M38" s="86"/>
      <c r="N38" s="265"/>
      <c r="O38" s="84"/>
      <c r="P38" s="265"/>
      <c r="Q38" s="84"/>
      <c r="R38" s="306"/>
      <c r="S38" s="306"/>
      <c r="T38" s="306"/>
      <c r="U38" s="306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</row>
    <row r="39" spans="1:35"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</row>
    <row r="40" spans="1:35">
      <c r="D40" s="265"/>
      <c r="K40" s="265"/>
      <c r="L40" s="265"/>
      <c r="M40" s="18"/>
      <c r="N40" s="265"/>
      <c r="O40" s="18"/>
      <c r="P40" s="265"/>
      <c r="Q40" s="18"/>
      <c r="R40" s="265"/>
      <c r="S40" s="265"/>
      <c r="T40" s="265"/>
      <c r="U40" s="265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  <c r="AH40" s="277"/>
      <c r="AI40" s="277"/>
    </row>
    <row r="41" spans="1:35" ht="15">
      <c r="A41" s="18"/>
      <c r="B41" s="9" t="s">
        <v>7</v>
      </c>
      <c r="C41" s="18"/>
      <c r="D41" s="18"/>
      <c r="K41" s="265"/>
      <c r="L41" s="265"/>
      <c r="M41" s="18"/>
      <c r="N41" s="265"/>
      <c r="O41" s="18"/>
      <c r="P41" s="265"/>
      <c r="Q41" s="18"/>
      <c r="R41" s="265"/>
      <c r="S41" s="265"/>
      <c r="T41" s="265"/>
      <c r="U41" s="265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</row>
    <row r="42" spans="1:35">
      <c r="C42" s="10" t="s">
        <v>8</v>
      </c>
      <c r="D42" s="265"/>
      <c r="K42" s="265"/>
      <c r="L42" s="265"/>
      <c r="M42" s="18"/>
      <c r="N42" s="265"/>
      <c r="O42" s="18"/>
      <c r="P42" s="265"/>
      <c r="Q42" s="18"/>
      <c r="R42" s="265"/>
      <c r="S42" s="265"/>
      <c r="T42" s="265"/>
      <c r="U42" s="265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</row>
    <row r="43" spans="1:35">
      <c r="D43" s="265" t="s">
        <v>9</v>
      </c>
      <c r="F43" s="137"/>
      <c r="J43" s="94">
        <f>INDEX(Project_inputs!$I$10:$I$48, MATCH(D43, Project_inputs!$D$10:$D$48,0))</f>
        <v>1159366.9999999946</v>
      </c>
      <c r="K43" s="268">
        <v>1</v>
      </c>
      <c r="L43" s="265"/>
      <c r="M43" s="86"/>
      <c r="N43" s="265"/>
      <c r="O43" s="84"/>
      <c r="P43" s="265"/>
      <c r="Q43" s="84"/>
      <c r="R43" s="268"/>
      <c r="S43" s="268"/>
      <c r="T43" s="268"/>
      <c r="U43" s="268">
        <v>5014.7999999999993</v>
      </c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</row>
    <row r="44" spans="1:35">
      <c r="D44" s="265" t="s">
        <v>10</v>
      </c>
      <c r="F44" s="99"/>
      <c r="J44" s="94">
        <f>INDEX(Project_inputs!$I$10:$I$48, MATCH(D44, Project_inputs!$D$10:$D$48,0))</f>
        <v>144920.96541040076</v>
      </c>
      <c r="K44" s="268">
        <v>1</v>
      </c>
      <c r="L44" s="265"/>
      <c r="M44" s="86"/>
      <c r="N44" s="265"/>
      <c r="O44" s="84"/>
      <c r="P44" s="265"/>
      <c r="Q44" s="84"/>
      <c r="R44" s="268"/>
      <c r="S44" s="268"/>
      <c r="T44" s="268"/>
      <c r="U44" s="268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</row>
    <row r="45" spans="1:35">
      <c r="D45" s="265" t="s">
        <v>167</v>
      </c>
      <c r="F45" s="99"/>
      <c r="J45" s="94">
        <f>INDEX(Project_inputs!$I$10:$I$48, MATCH(D45, Project_inputs!$D$10:$D$48,0))</f>
        <v>1150981.1501686051</v>
      </c>
      <c r="K45" s="268">
        <v>0</v>
      </c>
      <c r="L45" s="265"/>
      <c r="M45" s="86"/>
      <c r="N45" s="265"/>
      <c r="O45" s="84"/>
      <c r="P45" s="265"/>
      <c r="Q45" s="84"/>
      <c r="R45" s="268"/>
      <c r="S45" s="268"/>
      <c r="T45" s="268"/>
      <c r="U45" s="268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</row>
    <row r="46" spans="1:35">
      <c r="D46" s="265" t="s">
        <v>11</v>
      </c>
      <c r="F46" s="99"/>
      <c r="J46" s="94">
        <f>INDEX(Project_inputs!$I$10:$I$48, MATCH(D46, Project_inputs!$D$10:$D$48,0))</f>
        <v>66809.318542749752</v>
      </c>
      <c r="K46" s="268">
        <v>1</v>
      </c>
      <c r="L46" s="265"/>
      <c r="M46" s="86"/>
      <c r="N46" s="265"/>
      <c r="O46" s="84"/>
      <c r="P46" s="265"/>
      <c r="Q46" s="84"/>
      <c r="R46" s="268"/>
      <c r="S46" s="268"/>
      <c r="T46" s="268"/>
      <c r="U46" s="268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</row>
    <row r="47" spans="1:35">
      <c r="D47" s="265" t="s">
        <v>21</v>
      </c>
      <c r="F47" s="99"/>
      <c r="J47" s="94">
        <f>INDEX(Project_inputs!$I$10:$I$48, MATCH(D47, Project_inputs!$D$10:$D$48,0))</f>
        <v>65730.073657589994</v>
      </c>
      <c r="K47" s="268">
        <v>1</v>
      </c>
      <c r="L47" s="265"/>
      <c r="M47" s="86"/>
      <c r="N47" s="265"/>
      <c r="O47" s="84"/>
      <c r="P47" s="265"/>
      <c r="Q47" s="84"/>
      <c r="R47" s="268"/>
      <c r="S47" s="268"/>
      <c r="T47" s="268"/>
      <c r="U47" s="268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</row>
    <row r="48" spans="1:35">
      <c r="D48" s="265" t="s">
        <v>22</v>
      </c>
      <c r="F48" s="99"/>
      <c r="J48" s="94">
        <f>INDEX(Project_inputs!$I$10:$I$48, MATCH(D48, Project_inputs!$D$10:$D$48,0))</f>
        <v>78983.163078501806</v>
      </c>
      <c r="K48" s="268">
        <v>0</v>
      </c>
      <c r="L48" s="265"/>
      <c r="M48" s="86"/>
      <c r="N48" s="265"/>
      <c r="O48" s="84"/>
      <c r="P48" s="265"/>
      <c r="Q48" s="84"/>
      <c r="R48" s="268"/>
      <c r="S48" s="268"/>
      <c r="T48" s="268"/>
      <c r="U48" s="268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</row>
    <row r="49" spans="2:35">
      <c r="D49" s="265" t="s">
        <v>12</v>
      </c>
      <c r="F49" s="99"/>
      <c r="J49" s="94">
        <f>INDEX(Project_inputs!$I$10:$I$48, MATCH(D49, Project_inputs!$D$10:$D$48,0))</f>
        <v>309176.74929273163</v>
      </c>
      <c r="K49" s="268">
        <v>0</v>
      </c>
      <c r="L49" s="265"/>
      <c r="M49" s="86"/>
      <c r="N49" s="265"/>
      <c r="O49" s="84"/>
      <c r="P49" s="265"/>
      <c r="Q49" s="84"/>
      <c r="R49" s="268"/>
      <c r="S49" s="268"/>
      <c r="T49" s="268"/>
      <c r="U49" s="268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</row>
    <row r="50" spans="2:35">
      <c r="D50" s="265" t="s">
        <v>13</v>
      </c>
      <c r="F50" s="99"/>
      <c r="J50" s="94">
        <f>INDEX(Project_inputs!$I$10:$I$48, MATCH(D50, Project_inputs!$D$10:$D$48,0))</f>
        <v>48307.303210549209</v>
      </c>
      <c r="K50" s="268">
        <v>1</v>
      </c>
      <c r="L50" s="265"/>
      <c r="M50" s="86"/>
      <c r="N50" s="265"/>
      <c r="O50" s="84"/>
      <c r="P50" s="265"/>
      <c r="Q50" s="84"/>
      <c r="R50" s="268"/>
      <c r="S50" s="268"/>
      <c r="T50" s="268"/>
      <c r="U50" s="268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</row>
    <row r="51" spans="2:35">
      <c r="D51" s="265" t="s">
        <v>181</v>
      </c>
      <c r="F51" s="99"/>
      <c r="J51" s="94">
        <f>INDEX(Project_inputs!$I$10:$I$48, MATCH(D51, Project_inputs!$D$10:$D$48,0))</f>
        <v>840356.90970443888</v>
      </c>
      <c r="K51" s="268">
        <v>0</v>
      </c>
      <c r="L51" s="265"/>
      <c r="M51" s="86"/>
      <c r="N51" s="265"/>
      <c r="O51" s="84"/>
      <c r="P51" s="265"/>
      <c r="Q51" s="84"/>
      <c r="R51" s="268"/>
      <c r="S51" s="268"/>
      <c r="T51" s="268"/>
      <c r="U51" s="268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</row>
    <row r="52" spans="2:35">
      <c r="D52" t="s">
        <v>50</v>
      </c>
      <c r="F52" s="99"/>
      <c r="J52" s="94">
        <f>INDEX(Project_inputs!$I$10:$I$48, MATCH(D52, Project_inputs!$D$10:$D$48,0))</f>
        <v>68614.669566744007</v>
      </c>
      <c r="K52" s="268">
        <v>0</v>
      </c>
      <c r="L52" s="265"/>
      <c r="M52" s="86"/>
      <c r="N52" s="265"/>
      <c r="O52" s="84"/>
      <c r="P52" s="265"/>
      <c r="Q52" s="84"/>
      <c r="R52" s="268"/>
      <c r="S52" s="268"/>
      <c r="T52" s="268"/>
      <c r="U52" s="268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</row>
    <row r="53" spans="2:35">
      <c r="D53" t="s">
        <v>14</v>
      </c>
      <c r="F53" s="99"/>
      <c r="J53" s="94">
        <f>INDEX(Project_inputs!$I$10:$I$48, MATCH(D53, Project_inputs!$D$10:$D$48,0))</f>
        <v>16521.039156290524</v>
      </c>
      <c r="K53" s="268">
        <v>1</v>
      </c>
      <c r="L53" s="265"/>
      <c r="M53" s="86"/>
      <c r="N53" s="265"/>
      <c r="O53" s="84"/>
      <c r="P53" s="265"/>
      <c r="Q53" s="84"/>
      <c r="R53" s="268"/>
      <c r="S53" s="268"/>
      <c r="T53" s="268"/>
      <c r="U53" s="268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</row>
    <row r="54" spans="2:35" s="265" customFormat="1">
      <c r="D54" s="265" t="s">
        <v>168</v>
      </c>
      <c r="F54" s="99"/>
      <c r="J54" s="94">
        <f>INDEX(Project_inputs!$I$10:$I$48, MATCH(D54, Project_inputs!$D$10:$D$48,0))</f>
        <v>13738.419141797287</v>
      </c>
      <c r="K54" s="268">
        <v>4</v>
      </c>
      <c r="M54" s="86"/>
      <c r="O54" s="84"/>
      <c r="Q54" s="84"/>
      <c r="R54" s="268"/>
      <c r="S54" s="268"/>
      <c r="T54" s="268"/>
      <c r="U54" s="268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</row>
    <row r="55" spans="2:35" s="265" customFormat="1">
      <c r="D55" s="265" t="s">
        <v>169</v>
      </c>
      <c r="F55" s="99"/>
      <c r="J55" s="94">
        <f>INDEX(Project_inputs!$I$10:$I$48, MATCH(D55, Project_inputs!$D$10:$D$48,0))</f>
        <v>4673.8951719516544</v>
      </c>
      <c r="K55" s="268">
        <v>0</v>
      </c>
      <c r="M55" s="86"/>
      <c r="O55" s="84"/>
      <c r="Q55" s="84"/>
      <c r="R55" s="268"/>
      <c r="S55" s="268"/>
      <c r="T55" s="268"/>
      <c r="U55" s="268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</row>
    <row r="56" spans="2:35" s="265" customFormat="1">
      <c r="M56" s="18"/>
      <c r="O56" s="18"/>
      <c r="Q56" s="18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</row>
    <row r="57" spans="2:35">
      <c r="D57" s="272" t="s">
        <v>186</v>
      </c>
      <c r="F57" s="99"/>
      <c r="J57" s="268">
        <v>305332.81485277199</v>
      </c>
      <c r="K57" s="268">
        <v>1</v>
      </c>
      <c r="L57" s="265"/>
      <c r="M57" s="86"/>
      <c r="N57" s="265"/>
      <c r="O57" s="84"/>
      <c r="P57" s="265"/>
      <c r="Q57" s="84"/>
      <c r="R57" s="84"/>
      <c r="S57" s="84"/>
      <c r="T57" s="84"/>
      <c r="U57" s="84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</row>
    <row r="58" spans="2:35">
      <c r="D58" s="5" t="s">
        <v>114</v>
      </c>
      <c r="F58" s="137"/>
      <c r="J58" s="268">
        <v>492756.05899778998</v>
      </c>
      <c r="K58" s="268">
        <v>1</v>
      </c>
      <c r="L58" s="265"/>
      <c r="M58" s="86"/>
      <c r="N58" s="265"/>
      <c r="O58" s="268">
        <v>0</v>
      </c>
      <c r="P58" s="265"/>
      <c r="Q58" s="84"/>
      <c r="R58" s="268"/>
      <c r="S58" s="268"/>
      <c r="T58" s="268">
        <v>1994</v>
      </c>
      <c r="U58" s="268">
        <v>851</v>
      </c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</row>
    <row r="59" spans="2:35">
      <c r="D59" s="5" t="s">
        <v>18</v>
      </c>
      <c r="F59" s="136"/>
      <c r="J59" s="84"/>
      <c r="K59" s="84"/>
      <c r="L59" s="265"/>
      <c r="M59" s="84"/>
      <c r="N59" s="265"/>
      <c r="O59" s="268">
        <v>547438.61743246834</v>
      </c>
      <c r="P59" s="265"/>
      <c r="Q59" s="84"/>
      <c r="R59" s="84"/>
      <c r="S59" s="84"/>
      <c r="T59" s="84"/>
      <c r="U59" s="84"/>
      <c r="V59" s="47"/>
      <c r="W59" s="4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</row>
    <row r="60" spans="2:35" s="265" customFormat="1">
      <c r="D60" s="11" t="s">
        <v>196</v>
      </c>
      <c r="F60" s="136"/>
      <c r="J60" s="84"/>
      <c r="K60" s="84"/>
      <c r="M60" s="84"/>
      <c r="O60" s="94">
        <f ca="1">ESC_comp*INDIRECT($D$2&amp;"_feeders")</f>
        <v>35552</v>
      </c>
      <c r="Q60" s="84"/>
      <c r="R60" s="84"/>
      <c r="S60" s="84"/>
      <c r="T60" s="84"/>
      <c r="U60" s="84"/>
      <c r="V60" s="47"/>
      <c r="W60" s="4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</row>
    <row r="61" spans="2:35">
      <c r="D61" s="5" t="s">
        <v>69</v>
      </c>
      <c r="F61" s="136"/>
      <c r="J61" s="84"/>
      <c r="K61" s="84"/>
      <c r="L61" s="265"/>
      <c r="M61" s="84"/>
      <c r="N61" s="265"/>
      <c r="O61" s="268">
        <v>621685.99040706351</v>
      </c>
      <c r="P61" s="84"/>
      <c r="Q61" s="84"/>
      <c r="R61" s="84"/>
      <c r="S61" s="84"/>
      <c r="T61" s="84"/>
      <c r="U61" s="84"/>
      <c r="V61" s="47"/>
      <c r="W61" s="4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</row>
    <row r="62" spans="2:35">
      <c r="C62" s="10"/>
      <c r="D62" s="13"/>
      <c r="K62" s="265"/>
      <c r="L62" s="265"/>
      <c r="M62" s="265"/>
      <c r="N62" s="265"/>
      <c r="O62" s="265"/>
      <c r="P62" s="265"/>
      <c r="Q62" s="47"/>
      <c r="R62" s="47"/>
      <c r="S62" s="47"/>
      <c r="T62" s="47"/>
      <c r="U62" s="47"/>
      <c r="V62" s="47"/>
      <c r="W62" s="4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</row>
    <row r="63" spans="2:35" ht="15">
      <c r="B63" s="9" t="s">
        <v>15</v>
      </c>
      <c r="C63" s="10"/>
      <c r="D63" s="13"/>
      <c r="K63" s="265"/>
      <c r="L63" s="265"/>
      <c r="M63" s="8"/>
      <c r="N63" s="265"/>
      <c r="O63" s="47"/>
      <c r="P63" s="265"/>
      <c r="Q63" s="47"/>
      <c r="R63" s="47"/>
      <c r="S63" s="47"/>
      <c r="T63" s="47"/>
      <c r="U63" s="47"/>
      <c r="V63" s="47"/>
      <c r="W63" s="4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</row>
    <row r="64" spans="2:35" ht="12.75" customHeight="1">
      <c r="B64" s="9"/>
      <c r="C64" s="10"/>
      <c r="D64" s="19" t="s">
        <v>23</v>
      </c>
      <c r="F64" s="136"/>
      <c r="J64" s="84"/>
      <c r="K64" s="84"/>
      <c r="L64" s="265"/>
      <c r="M64" s="268">
        <v>335949.19852616946</v>
      </c>
      <c r="N64" s="265"/>
      <c r="O64" s="84"/>
      <c r="P64" s="265"/>
      <c r="Q64" s="84"/>
      <c r="R64" s="84"/>
      <c r="S64" s="84"/>
      <c r="T64" s="84"/>
      <c r="U64" s="84"/>
      <c r="V64" s="47"/>
      <c r="W64" s="4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</row>
    <row r="65" spans="1:35">
      <c r="C65" s="10"/>
      <c r="D65" s="19" t="s">
        <v>26</v>
      </c>
      <c r="F65" s="136"/>
      <c r="J65" s="84"/>
      <c r="K65" s="84"/>
      <c r="L65" s="265"/>
      <c r="M65" s="268">
        <v>170881.83523718527</v>
      </c>
      <c r="N65" s="265"/>
      <c r="O65" s="84"/>
      <c r="P65" s="265"/>
      <c r="Q65" s="84"/>
      <c r="R65" s="84"/>
      <c r="S65" s="84"/>
      <c r="T65" s="84"/>
      <c r="U65" s="84"/>
      <c r="V65" s="47"/>
      <c r="W65" s="4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</row>
    <row r="66" spans="1:35">
      <c r="C66" s="10"/>
      <c r="D66" s="19" t="s">
        <v>19</v>
      </c>
      <c r="J66" s="84"/>
      <c r="K66" s="84"/>
      <c r="L66" s="265"/>
      <c r="M66" s="268">
        <v>885632.31849132408</v>
      </c>
      <c r="N66" s="265"/>
      <c r="O66" s="84"/>
      <c r="P66" s="265"/>
      <c r="Q66" s="84"/>
      <c r="R66" s="84"/>
      <c r="S66" s="84"/>
      <c r="T66" s="84"/>
      <c r="U66" s="84"/>
      <c r="V66" s="47"/>
      <c r="W66" s="4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</row>
    <row r="67" spans="1:35">
      <c r="C67" s="10"/>
      <c r="D67" s="162" t="s">
        <v>24</v>
      </c>
      <c r="J67" s="84"/>
      <c r="K67" s="84"/>
      <c r="L67" s="265"/>
      <c r="M67" s="268">
        <v>33047.743640062203</v>
      </c>
      <c r="N67" s="265"/>
      <c r="O67" s="84"/>
      <c r="P67" s="265"/>
      <c r="Q67" s="84"/>
      <c r="R67" s="84"/>
      <c r="S67" s="84"/>
      <c r="T67" s="84"/>
      <c r="U67" s="84"/>
      <c r="V67" s="47"/>
      <c r="W67" s="4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</row>
    <row r="68" spans="1:35">
      <c r="C68" s="10"/>
      <c r="D68" s="162" t="s">
        <v>133</v>
      </c>
      <c r="E68" s="127"/>
      <c r="F68" s="136"/>
      <c r="J68" s="84"/>
      <c r="K68" s="84"/>
      <c r="L68" s="265"/>
      <c r="M68" s="268">
        <v>471374.13085691008</v>
      </c>
      <c r="N68" s="265"/>
      <c r="O68" s="84"/>
      <c r="P68" s="265"/>
      <c r="Q68" s="84"/>
      <c r="R68" s="84"/>
      <c r="S68" s="84"/>
      <c r="T68" s="84"/>
      <c r="U68" s="84"/>
      <c r="V68" s="47"/>
      <c r="W68" s="4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</row>
    <row r="69" spans="1:35" s="2" customFormat="1">
      <c r="A69"/>
      <c r="B69"/>
      <c r="C69"/>
      <c r="D69"/>
      <c r="E69"/>
      <c r="F69" s="20"/>
      <c r="G69" s="20"/>
      <c r="K69" s="266"/>
      <c r="L69" s="266"/>
      <c r="M69" s="266"/>
      <c r="N69" s="266"/>
      <c r="O69" s="266"/>
      <c r="P69" s="266"/>
      <c r="Q69" s="266"/>
      <c r="R69" s="266"/>
      <c r="S69" s="266"/>
      <c r="T69" s="266"/>
      <c r="U69" s="266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</row>
    <row r="70" spans="1:35" s="2" customFormat="1">
      <c r="A70"/>
      <c r="B70"/>
      <c r="C70"/>
      <c r="D70"/>
      <c r="E70"/>
      <c r="F70" s="20"/>
      <c r="G70" s="20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</row>
    <row r="71" spans="1:35" s="2" customFormat="1">
      <c r="A71"/>
      <c r="B71"/>
      <c r="C71"/>
      <c r="D71"/>
      <c r="E71"/>
      <c r="F71" s="20"/>
      <c r="G71" s="20"/>
      <c r="K71" s="143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</row>
    <row r="72" spans="1:35" s="2" customFormat="1">
      <c r="A72"/>
      <c r="B72"/>
      <c r="C72"/>
      <c r="D72"/>
      <c r="E72"/>
      <c r="F72" s="20"/>
      <c r="G72" s="20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</row>
    <row r="73" spans="1:35" s="2" customFormat="1">
      <c r="A73"/>
      <c r="B73"/>
      <c r="C73"/>
      <c r="D73"/>
      <c r="E73"/>
      <c r="F73" s="20"/>
      <c r="G73" s="20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</row>
    <row r="74" spans="1:35" s="2" customFormat="1">
      <c r="A74"/>
      <c r="B74"/>
      <c r="C74"/>
      <c r="D74"/>
      <c r="E74"/>
      <c r="F74" s="20"/>
      <c r="G74" s="20"/>
      <c r="K74" s="143"/>
      <c r="X74" s="266"/>
      <c r="Y74" s="266"/>
      <c r="Z74" s="266"/>
      <c r="AA74" s="266"/>
    </row>
    <row r="75" spans="1:35" s="2" customFormat="1">
      <c r="A75"/>
      <c r="B75"/>
      <c r="C75"/>
      <c r="D75"/>
      <c r="E75"/>
      <c r="F75" s="20"/>
      <c r="G75" s="20"/>
      <c r="K75" s="143"/>
      <c r="X75" s="266"/>
      <c r="Y75" s="266"/>
      <c r="Z75" s="266"/>
      <c r="AA75" s="266"/>
    </row>
    <row r="76" spans="1:35" s="2" customFormat="1">
      <c r="A76"/>
      <c r="B76"/>
      <c r="C76"/>
      <c r="D76"/>
      <c r="E76"/>
      <c r="F76" s="20"/>
      <c r="G76" s="20"/>
      <c r="K76" s="143"/>
      <c r="X76" s="266"/>
      <c r="Y76" s="266"/>
      <c r="Z76" s="266"/>
      <c r="AA76" s="266"/>
    </row>
    <row r="77" spans="1:35" s="2" customFormat="1">
      <c r="A77"/>
      <c r="B77"/>
      <c r="C77"/>
      <c r="D77"/>
      <c r="E77"/>
      <c r="F77" s="20"/>
      <c r="G77" s="20"/>
      <c r="K77" s="143"/>
      <c r="X77" s="266"/>
      <c r="Y77" s="266"/>
      <c r="Z77" s="266"/>
      <c r="AA77" s="266"/>
    </row>
    <row r="78" spans="1:35" s="2" customFormat="1">
      <c r="A78"/>
      <c r="B78"/>
      <c r="C78"/>
      <c r="D78"/>
      <c r="E78"/>
      <c r="F78" s="20"/>
      <c r="G78" s="20"/>
      <c r="K78" s="143"/>
      <c r="X78" s="266"/>
      <c r="Y78" s="266"/>
      <c r="Z78" s="266"/>
      <c r="AA78" s="266"/>
    </row>
    <row r="79" spans="1:35" s="2" customFormat="1">
      <c r="A79"/>
      <c r="B79"/>
      <c r="C79"/>
      <c r="D79"/>
      <c r="E79"/>
      <c r="F79" s="20"/>
      <c r="G79" s="20"/>
      <c r="K79" s="143"/>
      <c r="X79" s="266"/>
      <c r="Y79" s="266"/>
      <c r="Z79" s="266"/>
      <c r="AA79" s="266"/>
    </row>
    <row r="80" spans="1:35" s="2" customFormat="1">
      <c r="A80"/>
      <c r="B80"/>
      <c r="C80"/>
      <c r="D80"/>
      <c r="E80"/>
      <c r="F80" s="20"/>
      <c r="G80" s="20"/>
    </row>
    <row r="81" spans="1:7" s="2" customFormat="1">
      <c r="A81"/>
      <c r="B81"/>
      <c r="C81"/>
      <c r="D81"/>
      <c r="E81"/>
      <c r="F81" s="20"/>
      <c r="G81" s="20"/>
    </row>
    <row r="82" spans="1:7" s="2" customFormat="1">
      <c r="A82"/>
      <c r="B82"/>
      <c r="C82"/>
      <c r="D82"/>
      <c r="E82"/>
      <c r="F82" s="20"/>
      <c r="G82" s="20"/>
    </row>
    <row r="83" spans="1:7" s="2" customFormat="1">
      <c r="A83"/>
      <c r="B83"/>
      <c r="C83"/>
      <c r="D83"/>
      <c r="E83"/>
      <c r="F83" s="20"/>
      <c r="G83" s="20"/>
    </row>
    <row r="84" spans="1:7" s="2" customFormat="1">
      <c r="A84"/>
      <c r="B84"/>
      <c r="C84"/>
      <c r="D84"/>
      <c r="E84"/>
      <c r="F84" s="20"/>
      <c r="G84" s="20"/>
    </row>
    <row r="85" spans="1:7" s="2" customFormat="1">
      <c r="A85"/>
      <c r="B85"/>
      <c r="C85"/>
      <c r="D85"/>
      <c r="E85"/>
      <c r="F85" s="20"/>
      <c r="G85" s="20"/>
    </row>
    <row r="86" spans="1:7" s="2" customFormat="1">
      <c r="A86"/>
      <c r="B86"/>
      <c r="C86"/>
      <c r="D86"/>
      <c r="E86"/>
      <c r="F86" s="20"/>
      <c r="G86" s="20"/>
    </row>
    <row r="87" spans="1:7" s="2" customFormat="1">
      <c r="A87"/>
      <c r="B87"/>
      <c r="C87"/>
      <c r="D87"/>
      <c r="E87"/>
      <c r="F87" s="20"/>
      <c r="G87" s="20"/>
    </row>
    <row r="88" spans="1:7" s="2" customFormat="1">
      <c r="A88"/>
      <c r="B88"/>
      <c r="C88"/>
      <c r="D88"/>
      <c r="E88"/>
      <c r="F88" s="20"/>
      <c r="G88" s="20"/>
    </row>
    <row r="89" spans="1:7" s="2" customFormat="1">
      <c r="A89"/>
      <c r="B89"/>
      <c r="C89"/>
      <c r="D89"/>
      <c r="E89"/>
      <c r="F89" s="20"/>
      <c r="G89" s="20"/>
    </row>
    <row r="90" spans="1:7" s="2" customFormat="1">
      <c r="A90"/>
      <c r="B90"/>
      <c r="C90"/>
      <c r="D90"/>
      <c r="E90"/>
      <c r="F90" s="20"/>
      <c r="G90" s="20"/>
    </row>
    <row r="91" spans="1:7" s="2" customFormat="1">
      <c r="A91"/>
      <c r="B91"/>
      <c r="C91"/>
      <c r="D91"/>
      <c r="E91"/>
      <c r="F91" s="20"/>
      <c r="G91" s="20"/>
    </row>
    <row r="92" spans="1:7" s="2" customFormat="1">
      <c r="A92"/>
      <c r="B92"/>
      <c r="C92"/>
      <c r="D92"/>
      <c r="E92"/>
      <c r="F92" s="20"/>
      <c r="G92" s="20"/>
    </row>
    <row r="93" spans="1:7" s="2" customFormat="1">
      <c r="A93"/>
      <c r="B93"/>
      <c r="C93"/>
      <c r="D93"/>
      <c r="E93"/>
      <c r="F93" s="20"/>
      <c r="G93" s="20"/>
    </row>
    <row r="94" spans="1:7" s="2" customFormat="1">
      <c r="A94"/>
      <c r="B94"/>
      <c r="C94"/>
      <c r="D94"/>
      <c r="E94"/>
      <c r="F94" s="20"/>
      <c r="G94" s="20"/>
    </row>
    <row r="95" spans="1:7" s="2" customFormat="1">
      <c r="A95"/>
      <c r="B95"/>
      <c r="C95"/>
      <c r="D95"/>
      <c r="E95"/>
      <c r="F95" s="20"/>
      <c r="G95" s="20"/>
    </row>
    <row r="96" spans="1:7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</row>
    <row r="146" spans="1:13" s="2" customFormat="1">
      <c r="A146"/>
      <c r="B146"/>
      <c r="C146"/>
      <c r="D146"/>
      <c r="E146"/>
      <c r="F146" s="20"/>
      <c r="G146" s="20"/>
    </row>
    <row r="147" spans="1:13" s="2" customFormat="1">
      <c r="A147"/>
      <c r="B147"/>
      <c r="C147"/>
      <c r="D147"/>
      <c r="E147"/>
      <c r="F147" s="20"/>
      <c r="G147" s="20"/>
      <c r="M147"/>
    </row>
    <row r="148" spans="1:13" s="2" customFormat="1">
      <c r="A148"/>
      <c r="B148"/>
      <c r="C148"/>
      <c r="D148"/>
      <c r="E148"/>
      <c r="F148" s="20"/>
      <c r="G148" s="20"/>
      <c r="M148"/>
    </row>
    <row r="149" spans="1:13" s="2" customFormat="1">
      <c r="A149"/>
      <c r="B149"/>
      <c r="C149"/>
      <c r="D149"/>
      <c r="E149"/>
      <c r="F149" s="20"/>
      <c r="G149" s="20"/>
      <c r="M149"/>
    </row>
  </sheetData>
  <sortState xmlns:xlrd2="http://schemas.microsoft.com/office/spreadsheetml/2017/richdata2" ref="A19:AC39">
    <sortCondition ref="B19:B39"/>
  </sortState>
  <conditionalFormatting sqref="H2">
    <cfRule type="containsText" dxfId="14" priority="1" operator="containsText" text="TRUE">
      <formula>NOT(ISERROR(SEARCH("TRUE",H2)))</formula>
    </cfRule>
  </conditionalFormatting>
  <dataValidations count="1">
    <dataValidation type="list" allowBlank="1" showInputMessage="1" showErrorMessage="1" sqref="F5" xr:uid="{00000000-0002-0000-09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FFFFCC"/>
    <pageSetUpPr fitToPage="1"/>
  </sheetPr>
  <dimension ref="A1:AI149"/>
  <sheetViews>
    <sheetView showGridLines="0" zoomScale="70" zoomScaleNormal="70" workbookViewId="0">
      <pane xSplit="6" ySplit="10" topLeftCell="G11" activePane="bottomRight" state="frozen"/>
      <selection activeCell="O55" sqref="O55"/>
      <selection pane="topRight" activeCell="O55" sqref="O55"/>
      <selection pane="bottomLeft" activeCell="O55" sqref="O55"/>
      <selection pane="bottomRight" activeCell="A2" sqref="A2"/>
    </sheetView>
  </sheetViews>
  <sheetFormatPr defaultRowHeight="12.75"/>
  <cols>
    <col min="1" max="1" width="2.28515625" customWidth="1"/>
    <col min="2" max="2" width="5.42578125" customWidth="1"/>
    <col min="3" max="3" width="5" customWidth="1"/>
    <col min="4" max="4" width="37.7109375" customWidth="1"/>
    <col min="5" max="5" width="4.5703125" customWidth="1"/>
    <col min="6" max="6" width="15.5703125" customWidth="1"/>
    <col min="7" max="7" width="13" customWidth="1"/>
    <col min="8" max="8" width="2.7109375" customWidth="1"/>
    <col min="9" max="9" width="1.85546875" customWidth="1"/>
    <col min="10" max="10" width="12.7109375" customWidth="1"/>
    <col min="11" max="11" width="12.140625" customWidth="1"/>
    <col min="12" max="12" width="1" customWidth="1"/>
    <col min="13" max="13" width="15.7109375" customWidth="1"/>
    <col min="14" max="14" width="2" customWidth="1"/>
    <col min="15" max="15" width="13.85546875" customWidth="1"/>
    <col min="16" max="16" width="2" customWidth="1"/>
    <col min="17" max="21" width="13.85546875" customWidth="1"/>
    <col min="22" max="23" width="3.5703125" customWidth="1"/>
    <col min="24" max="25" width="20.7109375" customWidth="1"/>
    <col min="26" max="27" width="16.5703125" customWidth="1"/>
    <col min="28" max="31" width="13.28515625" customWidth="1"/>
  </cols>
  <sheetData>
    <row r="1" spans="1:31" ht="23.25">
      <c r="A1" s="185" t="str">
        <f>Project_inputs!A1</f>
        <v>Powercor REFCLs Tranche 3 Contingent Project Application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</row>
    <row r="2" spans="1:31" ht="17.25" customHeight="1">
      <c r="A2" s="187" t="s">
        <v>83</v>
      </c>
      <c r="B2" s="186"/>
      <c r="C2" s="186"/>
      <c r="D2" s="187" t="s">
        <v>151</v>
      </c>
      <c r="E2" s="187"/>
      <c r="F2" s="187"/>
      <c r="G2" s="186"/>
      <c r="H2" s="188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75"/>
      <c r="W2" s="5"/>
      <c r="X2" s="5"/>
      <c r="Y2" s="5"/>
      <c r="Z2" s="5"/>
      <c r="AA2" s="5"/>
      <c r="AB2" s="5"/>
      <c r="AC2" s="5"/>
    </row>
    <row r="3" spans="1:31" s="265" customFormat="1" ht="12.75" customHeight="1">
      <c r="A3" s="189" t="str">
        <f>Project_inputs!A3</f>
        <v>(real 2015 dollars)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0"/>
      <c r="W3" s="10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31" ht="15.75">
      <c r="A5" s="4" t="s">
        <v>36</v>
      </c>
      <c r="C5" s="6"/>
      <c r="D5" s="6"/>
      <c r="E5" s="6"/>
      <c r="F5" s="255" t="s">
        <v>190</v>
      </c>
      <c r="K5" s="5"/>
    </row>
    <row r="6" spans="1:31" ht="15">
      <c r="A6" s="30"/>
      <c r="B6" s="4"/>
      <c r="C6" s="4"/>
      <c r="D6" s="4"/>
      <c r="F6" s="14"/>
      <c r="K6" s="263"/>
    </row>
    <row r="7" spans="1:31">
      <c r="A7" t="s">
        <v>172</v>
      </c>
      <c r="F7" s="256">
        <f>INDEX(Project_inputs!$J$90:$M$96, MATCH(D$2, Project_inputs!$C$90:$C$96, 0), MATCH(A7, Project_inputs!$J$89:$M$89,0))</f>
        <v>2020</v>
      </c>
      <c r="K7" s="127"/>
    </row>
    <row r="8" spans="1:31">
      <c r="A8" t="s">
        <v>30</v>
      </c>
      <c r="F8" s="256">
        <f>INDEX(Project_inputs!$J$90:$M$96, MATCH(D$2, Project_inputs!$C$90:$C$96, 0), MATCH(A8, Project_inputs!$J$89:$M$89,0))</f>
        <v>2022</v>
      </c>
      <c r="G8" s="98"/>
      <c r="K8" s="127"/>
    </row>
    <row r="9" spans="1:31" ht="15">
      <c r="A9" s="4"/>
      <c r="B9" s="4"/>
      <c r="C9" s="4"/>
      <c r="D9" s="4"/>
      <c r="E9" s="4"/>
      <c r="F9" s="4"/>
      <c r="G9" s="163"/>
      <c r="K9" s="127"/>
    </row>
    <row r="10" spans="1:31" ht="21.75" customHeight="1">
      <c r="J10" s="118" t="s">
        <v>4</v>
      </c>
      <c r="K10" s="118"/>
      <c r="L10" s="7"/>
      <c r="M10" s="118" t="s">
        <v>39</v>
      </c>
      <c r="N10" s="7"/>
      <c r="O10" s="118" t="s">
        <v>128</v>
      </c>
      <c r="P10" s="7"/>
      <c r="Q10" s="118" t="s">
        <v>17</v>
      </c>
      <c r="R10" s="118"/>
      <c r="S10" s="118"/>
      <c r="T10" s="118"/>
      <c r="U10" s="118"/>
      <c r="V10" s="7"/>
      <c r="W10" s="7"/>
    </row>
    <row r="11" spans="1:31" ht="15.75">
      <c r="A11" s="6"/>
      <c r="B11" s="6" t="s">
        <v>37</v>
      </c>
      <c r="C11" s="6"/>
      <c r="D11" s="6"/>
      <c r="E11" s="6"/>
      <c r="F11" s="6"/>
      <c r="G11" s="6"/>
      <c r="J11" s="93">
        <f>IF(J$12="Design &amp; Procurement", $F$7, $F$8)</f>
        <v>2022</v>
      </c>
      <c r="K11" s="93">
        <f>IF(K$12="Design &amp; Procurement", $F$7, $F$8)</f>
        <v>2022</v>
      </c>
      <c r="L11" s="92"/>
      <c r="M11" s="93">
        <f>IF(M$12="Design &amp; Procurement", $F$7, $F$8)</f>
        <v>2022</v>
      </c>
      <c r="N11" s="92"/>
      <c r="O11" s="93">
        <f>IF(O$12="Design &amp; Procurement", $F$7, $F$8)</f>
        <v>2022</v>
      </c>
      <c r="P11" s="92"/>
      <c r="Q11" s="93">
        <f>IF(LEFT(Q$12, 6)="Design", $F$7, $F$8)</f>
        <v>2020</v>
      </c>
      <c r="R11" s="93">
        <f t="shared" ref="R11:U11" si="0">IF(LEFT(R$12, 6)="Design", $F$7, $F$8)</f>
        <v>2022</v>
      </c>
      <c r="S11" s="93">
        <f t="shared" si="0"/>
        <v>2022</v>
      </c>
      <c r="T11" s="93">
        <f t="shared" si="0"/>
        <v>2022</v>
      </c>
      <c r="U11" s="93">
        <f t="shared" si="0"/>
        <v>2022</v>
      </c>
      <c r="V11" s="18"/>
      <c r="W11" s="18"/>
    </row>
    <row r="12" spans="1:31" s="8" customFormat="1" ht="15.75">
      <c r="A12" s="6"/>
      <c r="B12" s="6"/>
      <c r="C12" s="6"/>
      <c r="D12" s="6"/>
      <c r="E12"/>
      <c r="F12" s="21"/>
      <c r="G12" s="21"/>
      <c r="J12" s="83" t="s">
        <v>32</v>
      </c>
      <c r="K12" s="83" t="s">
        <v>31</v>
      </c>
      <c r="M12" s="171" t="s">
        <v>15</v>
      </c>
      <c r="O12" s="171" t="s">
        <v>129</v>
      </c>
      <c r="Q12" s="171" t="s">
        <v>177</v>
      </c>
      <c r="R12" s="171" t="s">
        <v>28</v>
      </c>
      <c r="S12" s="171" t="s">
        <v>27</v>
      </c>
      <c r="T12" s="171" t="s">
        <v>2</v>
      </c>
      <c r="U12" s="171" t="s">
        <v>3</v>
      </c>
      <c r="X12"/>
      <c r="Y12"/>
      <c r="Z12"/>
      <c r="AA12"/>
      <c r="AB12"/>
      <c r="AC12"/>
      <c r="AD12"/>
      <c r="AE12"/>
    </row>
    <row r="13" spans="1:31" s="8" customFormat="1" ht="15.75">
      <c r="A13" s="6"/>
      <c r="B13" s="251" t="s">
        <v>145</v>
      </c>
      <c r="C13" s="6"/>
      <c r="E13" s="9"/>
      <c r="F13" s="42"/>
      <c r="G13" s="42"/>
      <c r="H13" s="9"/>
      <c r="I13" s="9"/>
      <c r="K13" s="9"/>
      <c r="L13" s="9"/>
      <c r="M13" s="9"/>
      <c r="N13" s="9"/>
      <c r="O13" s="91"/>
      <c r="P13" s="9"/>
      <c r="Q13" s="91">
        <f>INDEX(design_rates, MATCH($F$7, design_years,0))</f>
        <v>201.59617348081446</v>
      </c>
      <c r="R13" s="91">
        <f ca="1">INDEX(INDIRECT($F$5&amp;"_rates"), MATCH(R$12, INDIRECT($F$5&amp;"_roles"), 0), MATCH($F$8, INDIRECT($F$5&amp;"_years"),0))</f>
        <v>170.50335249135225</v>
      </c>
      <c r="S13" s="91">
        <f ca="1">INDEX(INDIRECT($F$5&amp;"_rates"), MATCH(S$12, INDIRECT($F$5&amp;"_roles"), 0), MATCH($F$8, INDIRECT($F$5&amp;"_years"),0))</f>
        <v>160.16051317802521</v>
      </c>
      <c r="T13" s="91">
        <f ca="1">INDEX(INDIRECT($F$5&amp;"_rates"), MATCH(T$12, INDIRECT($F$5&amp;"_roles"), 0), MATCH($F$8, INDIRECT($F$5&amp;"_years"),0))</f>
        <v>246.7088859638979</v>
      </c>
      <c r="U13" s="91">
        <f ca="1">INDEX(INDIRECT($F$5&amp;"_rates"), MATCH(U$12, INDIRECT($F$5&amp;"_roles"), 0), MATCH($F$8, INDIRECT($F$5&amp;"_years"),0))</f>
        <v>174.20431590735532</v>
      </c>
      <c r="X13"/>
      <c r="Y13"/>
      <c r="Z13"/>
      <c r="AA13"/>
      <c r="AB13"/>
      <c r="AC13"/>
      <c r="AD13"/>
      <c r="AE13"/>
    </row>
    <row r="14" spans="1:31" s="8" customFormat="1" ht="15.75">
      <c r="A14" s="6"/>
      <c r="B14" s="9"/>
      <c r="C14" s="6"/>
      <c r="E14" s="9"/>
      <c r="F14" s="42"/>
      <c r="G14" s="42"/>
      <c r="H14" s="9"/>
      <c r="I14" s="9"/>
      <c r="K14" s="9"/>
      <c r="L14" s="9"/>
      <c r="M14" s="9"/>
      <c r="N14" s="9"/>
      <c r="O14" s="91"/>
      <c r="P14" s="9"/>
      <c r="Q14" s="91"/>
      <c r="R14" s="91"/>
      <c r="S14" s="91"/>
      <c r="T14" s="91"/>
      <c r="U14" s="91"/>
      <c r="X14"/>
      <c r="Y14"/>
      <c r="Z14"/>
      <c r="AA14"/>
      <c r="AB14"/>
      <c r="AC14"/>
      <c r="AD14"/>
      <c r="AE14"/>
    </row>
    <row r="15" spans="1:31">
      <c r="B15" t="s">
        <v>173</v>
      </c>
      <c r="F15" s="136"/>
      <c r="G15" s="136"/>
      <c r="J15" s="84"/>
      <c r="K15" s="84"/>
      <c r="M15" s="84"/>
      <c r="O15" s="84"/>
      <c r="Q15" s="268">
        <v>10708</v>
      </c>
      <c r="R15" s="97"/>
      <c r="S15" s="97"/>
      <c r="T15" s="97"/>
      <c r="U15" s="97"/>
    </row>
    <row r="16" spans="1:31">
      <c r="D16" s="11"/>
      <c r="F16" s="12"/>
      <c r="G16" s="12"/>
      <c r="K16" s="47"/>
      <c r="L16" s="47"/>
      <c r="M16" s="18"/>
      <c r="N16" s="47"/>
      <c r="O16" s="47"/>
      <c r="P16" s="47"/>
      <c r="Q16" s="47"/>
      <c r="R16" s="47"/>
      <c r="S16" s="47"/>
      <c r="T16" s="47"/>
      <c r="U16" s="47"/>
      <c r="V16" s="47"/>
      <c r="W16" s="47"/>
    </row>
    <row r="17" spans="2:35" ht="15">
      <c r="B17" s="9" t="s">
        <v>48</v>
      </c>
      <c r="M17" s="18"/>
      <c r="Q17" s="265"/>
      <c r="R17" s="265"/>
      <c r="S17" s="265"/>
      <c r="T17" s="265"/>
      <c r="U17" s="265"/>
      <c r="V17" s="47"/>
    </row>
    <row r="18" spans="2:35">
      <c r="D18" s="17" t="s">
        <v>115</v>
      </c>
      <c r="F18" s="117"/>
      <c r="G18" s="14"/>
      <c r="J18" s="94">
        <f>INDEX(Project_inputs!$I$10:$I$48, MATCH(D18, Project_inputs!$D$10:$D$48,0))</f>
        <v>356.91563131267179</v>
      </c>
      <c r="K18" s="306">
        <v>92</v>
      </c>
      <c r="M18" s="86"/>
      <c r="N18" s="265"/>
      <c r="O18" s="84"/>
      <c r="Q18" s="84"/>
      <c r="R18" s="306">
        <v>1130</v>
      </c>
      <c r="S18" s="306">
        <v>0</v>
      </c>
      <c r="T18" s="306">
        <v>0</v>
      </c>
      <c r="U18" s="306">
        <v>0</v>
      </c>
      <c r="V18" s="4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</row>
    <row r="19" spans="2:35">
      <c r="D19" s="17" t="s">
        <v>116</v>
      </c>
      <c r="F19" s="117"/>
      <c r="G19" s="14"/>
      <c r="J19" s="94">
        <f>INDEX(Project_inputs!$I$10:$I$48, MATCH(D19, Project_inputs!$D$10:$D$48,0))</f>
        <v>530.65234073471311</v>
      </c>
      <c r="K19" s="306">
        <v>889</v>
      </c>
      <c r="M19" s="86"/>
      <c r="N19" s="265"/>
      <c r="O19" s="84"/>
      <c r="Q19" s="84"/>
      <c r="R19" s="306">
        <v>10151</v>
      </c>
      <c r="S19" s="306">
        <v>0</v>
      </c>
      <c r="T19" s="306">
        <v>0</v>
      </c>
      <c r="U19" s="306">
        <v>0</v>
      </c>
      <c r="V19" s="4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</row>
    <row r="20" spans="2:35">
      <c r="D20" t="s">
        <v>79</v>
      </c>
      <c r="F20" s="99"/>
      <c r="H20" s="12"/>
      <c r="I20" s="12"/>
      <c r="J20" s="94">
        <f>INDEX(Project_inputs!$I$10:$I$48, MATCH(D20, Project_inputs!$D$10:$D$48,0))</f>
        <v>24346.744850257252</v>
      </c>
      <c r="K20" s="306">
        <v>3</v>
      </c>
      <c r="M20" s="86"/>
      <c r="N20" s="265"/>
      <c r="O20" s="84"/>
      <c r="Q20" s="84"/>
      <c r="R20" s="306">
        <v>337</v>
      </c>
      <c r="S20" s="306">
        <v>0</v>
      </c>
      <c r="T20" s="306">
        <v>120</v>
      </c>
      <c r="U20" s="306">
        <v>0</v>
      </c>
      <c r="V20" s="4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</row>
    <row r="21" spans="2:35">
      <c r="D21" s="17" t="s">
        <v>71</v>
      </c>
      <c r="F21" s="117"/>
      <c r="H21" s="12"/>
      <c r="I21" s="12"/>
      <c r="J21" s="94">
        <f>INDEX(Project_inputs!$I$10:$I$48, MATCH(D21, Project_inputs!$D$10:$D$48,0))</f>
        <v>8454.0282804765284</v>
      </c>
      <c r="K21" s="306">
        <v>4</v>
      </c>
      <c r="M21" s="86"/>
      <c r="N21" s="265"/>
      <c r="O21" s="84"/>
      <c r="Q21" s="84"/>
      <c r="R21" s="306">
        <v>0</v>
      </c>
      <c r="S21" s="306">
        <v>112</v>
      </c>
      <c r="T21" s="306">
        <v>160</v>
      </c>
      <c r="U21" s="306">
        <v>0</v>
      </c>
      <c r="V21" s="4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</row>
    <row r="22" spans="2:35">
      <c r="D22" t="s">
        <v>5</v>
      </c>
      <c r="F22" s="117"/>
      <c r="J22" s="94">
        <f>INDEX(Project_inputs!$I$10:$I$48, MATCH(D22, Project_inputs!$D$10:$D$48,0))</f>
        <v>17326.622569182015</v>
      </c>
      <c r="K22" s="306">
        <v>2</v>
      </c>
      <c r="M22" s="86"/>
      <c r="N22" s="265"/>
      <c r="O22" s="84"/>
      <c r="Q22" s="84"/>
      <c r="R22" s="306">
        <v>0</v>
      </c>
      <c r="S22" s="306">
        <v>191</v>
      </c>
      <c r="T22" s="306">
        <v>0</v>
      </c>
      <c r="U22" s="306">
        <v>0</v>
      </c>
      <c r="V22" s="4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</row>
    <row r="23" spans="2:35">
      <c r="D23" t="s">
        <v>6</v>
      </c>
      <c r="F23" s="117"/>
      <c r="J23" s="94">
        <f>INDEX(Project_inputs!$I$10:$I$48, MATCH(D23, Project_inputs!$D$10:$D$48,0))</f>
        <v>21835.116333612525</v>
      </c>
      <c r="K23" s="306">
        <v>20</v>
      </c>
      <c r="M23" s="86"/>
      <c r="N23" s="265"/>
      <c r="O23" s="84"/>
      <c r="Q23" s="84"/>
      <c r="R23" s="306">
        <v>0</v>
      </c>
      <c r="S23" s="306">
        <v>843</v>
      </c>
      <c r="T23" s="306">
        <v>0</v>
      </c>
      <c r="U23" s="306">
        <v>0</v>
      </c>
      <c r="V23" s="4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</row>
    <row r="24" spans="2:35">
      <c r="D24" t="s">
        <v>20</v>
      </c>
      <c r="F24" s="117"/>
      <c r="J24" s="94">
        <f>INDEX(Project_inputs!$I$10:$I$48, MATCH(D24, Project_inputs!$D$10:$D$48,0))</f>
        <v>204.89601056838563</v>
      </c>
      <c r="K24" s="306">
        <v>20</v>
      </c>
      <c r="M24" s="86"/>
      <c r="N24" s="265"/>
      <c r="O24" s="84"/>
      <c r="Q24" s="84"/>
      <c r="R24" s="306">
        <v>227</v>
      </c>
      <c r="S24" s="306">
        <v>0</v>
      </c>
      <c r="T24" s="306">
        <v>0</v>
      </c>
      <c r="U24" s="306">
        <v>0</v>
      </c>
      <c r="V24" s="4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</row>
    <row r="25" spans="2:35">
      <c r="D25" t="s">
        <v>105</v>
      </c>
      <c r="F25" s="117"/>
      <c r="J25" s="94">
        <f>INDEX(Project_inputs!$I$10:$I$48, MATCH(D25, Project_inputs!$D$10:$D$48,0))</f>
        <v>11264.559475026916</v>
      </c>
      <c r="K25" s="306">
        <v>18</v>
      </c>
      <c r="M25" s="86"/>
      <c r="N25" s="265"/>
      <c r="O25" s="84"/>
      <c r="Q25" s="84"/>
      <c r="R25" s="306">
        <v>406</v>
      </c>
      <c r="S25" s="306">
        <v>0</v>
      </c>
      <c r="T25" s="306">
        <v>36</v>
      </c>
      <c r="U25" s="306">
        <v>0</v>
      </c>
      <c r="V25" s="4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</row>
    <row r="26" spans="2:35">
      <c r="D26" t="s">
        <v>106</v>
      </c>
      <c r="F26" s="117"/>
      <c r="J26" s="94">
        <f>INDEX(Project_inputs!$I$10:$I$48, MATCH(D26, Project_inputs!$D$10:$D$48,0))</f>
        <v>13958.422692315415</v>
      </c>
      <c r="K26" s="306">
        <v>0</v>
      </c>
      <c r="M26" s="86"/>
      <c r="N26" s="265"/>
      <c r="O26" s="84"/>
      <c r="Q26" s="84"/>
      <c r="R26" s="306">
        <v>0</v>
      </c>
      <c r="S26" s="306">
        <v>0</v>
      </c>
      <c r="T26" s="306">
        <v>0</v>
      </c>
      <c r="U26" s="306">
        <v>0</v>
      </c>
      <c r="V26" s="4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</row>
    <row r="27" spans="2:35">
      <c r="D27" t="s">
        <v>107</v>
      </c>
      <c r="F27" s="117"/>
      <c r="J27" s="94">
        <f>INDEX(Project_inputs!$I$10:$I$48, MATCH(D27, Project_inputs!$D$10:$D$48,0))</f>
        <v>145694.28261157821</v>
      </c>
      <c r="K27" s="306">
        <v>1</v>
      </c>
      <c r="M27" s="86"/>
      <c r="N27" s="265"/>
      <c r="O27" s="84"/>
      <c r="Q27" s="84"/>
      <c r="R27" s="306">
        <v>450</v>
      </c>
      <c r="S27" s="306">
        <v>0</v>
      </c>
      <c r="T27" s="306">
        <v>20</v>
      </c>
      <c r="U27" s="306">
        <v>0</v>
      </c>
      <c r="V27" s="4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</row>
    <row r="28" spans="2:35">
      <c r="D28" t="s">
        <v>126</v>
      </c>
      <c r="F28" s="99"/>
      <c r="J28" s="94">
        <f>INDEX(Project_inputs!$I$10:$I$48, MATCH(D28, Project_inputs!$D$10:$D$48,0))</f>
        <v>96613.999999999549</v>
      </c>
      <c r="K28" s="306">
        <v>20</v>
      </c>
      <c r="M28" s="86"/>
      <c r="N28" s="265"/>
      <c r="O28" s="84"/>
      <c r="Q28" s="84"/>
      <c r="R28" s="306">
        <v>0</v>
      </c>
      <c r="S28" s="306">
        <v>0</v>
      </c>
      <c r="T28" s="306">
        <v>0</v>
      </c>
      <c r="U28" s="306">
        <v>0</v>
      </c>
      <c r="V28" s="4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</row>
    <row r="29" spans="2:35">
      <c r="D29" t="s">
        <v>137</v>
      </c>
      <c r="F29" s="99"/>
      <c r="J29" s="94">
        <f>INDEX(Project_inputs!$I$10:$I$48, MATCH(D29, Project_inputs!$D$10:$D$48,0))</f>
        <v>424.89956108651404</v>
      </c>
      <c r="K29" s="22">
        <v>1181</v>
      </c>
      <c r="M29" s="86"/>
      <c r="N29" s="265"/>
      <c r="O29" s="84"/>
      <c r="Q29" s="84"/>
      <c r="R29" s="306">
        <v>0</v>
      </c>
      <c r="S29" s="306">
        <v>0</v>
      </c>
      <c r="T29" s="306">
        <v>0</v>
      </c>
      <c r="U29" s="306">
        <v>0</v>
      </c>
      <c r="V29" s="4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</row>
    <row r="30" spans="2:35" s="265" customFormat="1">
      <c r="D30" s="265" t="s">
        <v>165</v>
      </c>
      <c r="F30" s="99"/>
      <c r="J30" s="94">
        <f>INDEX(Project_inputs!$I$10:$I$48, MATCH(D30, Project_inputs!$D$10:$D$48,0))</f>
        <v>1005.0385373691031</v>
      </c>
      <c r="K30" s="268">
        <v>10</v>
      </c>
      <c r="M30" s="86"/>
      <c r="O30" s="84"/>
      <c r="Q30" s="84"/>
      <c r="R30" s="306">
        <v>105</v>
      </c>
      <c r="S30" s="306">
        <v>0</v>
      </c>
      <c r="T30" s="306">
        <v>0</v>
      </c>
      <c r="U30" s="306">
        <v>0</v>
      </c>
      <c r="V30" s="4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</row>
    <row r="31" spans="2:35">
      <c r="D31" s="267" t="s">
        <v>179</v>
      </c>
      <c r="F31" s="99"/>
      <c r="J31" s="94">
        <f>INDEX(Project_inputs!$I$10:$I$48, MATCH(D31, Project_inputs!$D$10:$D$48,0))</f>
        <v>24346.744850257252</v>
      </c>
      <c r="K31" s="22">
        <v>10</v>
      </c>
      <c r="M31" s="268">
        <v>94422.124685892006</v>
      </c>
      <c r="N31" s="265"/>
      <c r="O31" s="84"/>
      <c r="Q31" s="306">
        <v>320</v>
      </c>
      <c r="R31" s="306">
        <v>960</v>
      </c>
      <c r="S31" s="306">
        <v>0</v>
      </c>
      <c r="T31" s="306">
        <v>400</v>
      </c>
      <c r="U31" s="306">
        <v>0</v>
      </c>
      <c r="V31" s="4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</row>
    <row r="32" spans="2:35">
      <c r="D32" s="267" t="s">
        <v>180</v>
      </c>
      <c r="F32" s="99"/>
      <c r="J32" s="94">
        <f>INDEX(Project_inputs!$I$10:$I$48, MATCH(D32, Project_inputs!$D$10:$D$48,0))</f>
        <v>61452.751409319091</v>
      </c>
      <c r="K32" s="268"/>
      <c r="L32" s="265"/>
      <c r="M32" s="86"/>
      <c r="N32" s="265"/>
      <c r="O32" s="84"/>
      <c r="Q32" s="306">
        <v>0</v>
      </c>
      <c r="R32" s="306">
        <v>0</v>
      </c>
      <c r="S32" s="306">
        <v>0</v>
      </c>
      <c r="T32" s="306">
        <v>0</v>
      </c>
      <c r="U32" s="306">
        <v>0</v>
      </c>
      <c r="V32" s="47"/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</row>
    <row r="33" spans="1:35" s="265" customFormat="1">
      <c r="D33" s="267"/>
      <c r="F33" s="99"/>
      <c r="V33" s="4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</row>
    <row r="34" spans="1:35" s="265" customFormat="1">
      <c r="D34" s="265" t="s">
        <v>185</v>
      </c>
      <c r="F34" s="99"/>
      <c r="J34" s="86"/>
      <c r="K34" s="86"/>
      <c r="M34" s="86"/>
      <c r="O34" s="84"/>
      <c r="Q34" s="84"/>
      <c r="R34" s="306">
        <v>336</v>
      </c>
      <c r="S34" s="306">
        <v>440</v>
      </c>
      <c r="T34" s="306">
        <v>0</v>
      </c>
      <c r="U34" s="306">
        <v>0</v>
      </c>
      <c r="V34" s="4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</row>
    <row r="35" spans="1:35" s="265" customFormat="1">
      <c r="D35" s="265" t="s">
        <v>171</v>
      </c>
      <c r="F35" s="117"/>
      <c r="J35" s="268">
        <v>241924.288594104</v>
      </c>
      <c r="K35" s="268">
        <v>1</v>
      </c>
      <c r="M35" s="86"/>
      <c r="O35" s="84"/>
      <c r="Q35" s="84"/>
      <c r="R35" s="306">
        <v>841</v>
      </c>
      <c r="S35" s="306">
        <v>804.99</v>
      </c>
      <c r="T35" s="306">
        <v>100</v>
      </c>
      <c r="U35" s="306">
        <v>0</v>
      </c>
      <c r="V35" s="4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</row>
    <row r="36" spans="1:35">
      <c r="D36" t="s">
        <v>170</v>
      </c>
      <c r="F36" s="99"/>
      <c r="G36" s="265"/>
      <c r="J36" s="268">
        <v>678617.47544498695</v>
      </c>
      <c r="K36" s="22">
        <v>1</v>
      </c>
      <c r="M36" s="86"/>
      <c r="N36" s="265"/>
      <c r="O36" s="84"/>
      <c r="Q36" s="84"/>
      <c r="R36" s="306">
        <v>0</v>
      </c>
      <c r="S36" s="306">
        <v>0</v>
      </c>
      <c r="T36" s="306">
        <v>0</v>
      </c>
      <c r="U36" s="306">
        <v>0</v>
      </c>
      <c r="V36" s="47"/>
      <c r="X36" s="277"/>
      <c r="Y36" s="277"/>
      <c r="Z36" s="277"/>
      <c r="AA36" s="277"/>
      <c r="AB36" s="277"/>
      <c r="AC36" s="277"/>
      <c r="AD36" s="277"/>
      <c r="AE36" s="277"/>
      <c r="AF36" s="277"/>
      <c r="AG36" s="277"/>
      <c r="AH36" s="277"/>
      <c r="AI36" s="277"/>
    </row>
    <row r="37" spans="1:35">
      <c r="D37" s="265" t="s">
        <v>166</v>
      </c>
      <c r="F37" s="99"/>
      <c r="G37" s="265"/>
      <c r="J37" s="268">
        <v>36352</v>
      </c>
      <c r="K37" s="22">
        <v>1</v>
      </c>
      <c r="M37" s="86"/>
      <c r="N37" s="265"/>
      <c r="O37" s="268">
        <v>37731.081024482446</v>
      </c>
      <c r="Q37" s="84"/>
      <c r="R37" s="306"/>
      <c r="S37" s="306"/>
      <c r="T37" s="306"/>
      <c r="U37" s="306"/>
      <c r="V37" s="47"/>
      <c r="X37" s="277"/>
      <c r="Y37" s="277"/>
      <c r="Z37" s="277"/>
      <c r="AA37" s="277"/>
      <c r="AB37" s="277"/>
      <c r="AC37" s="277"/>
      <c r="AD37" s="277"/>
      <c r="AE37" s="277"/>
      <c r="AF37" s="277"/>
      <c r="AG37" s="277"/>
      <c r="AH37" s="277"/>
      <c r="AI37" s="277"/>
    </row>
    <row r="38" spans="1:35">
      <c r="D38" s="265" t="s">
        <v>187</v>
      </c>
      <c r="F38" s="99"/>
      <c r="G38" s="265"/>
      <c r="J38" s="268">
        <v>359167.90113722929</v>
      </c>
      <c r="K38" s="22">
        <v>1</v>
      </c>
      <c r="M38" s="86"/>
      <c r="N38" s="265"/>
      <c r="O38" s="84"/>
      <c r="Q38" s="84"/>
      <c r="R38" s="306"/>
      <c r="S38" s="306"/>
      <c r="T38" s="306"/>
      <c r="U38" s="306"/>
      <c r="V38" s="47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</row>
    <row r="39" spans="1:35">
      <c r="Q39" s="265"/>
      <c r="R39" s="265"/>
      <c r="S39" s="265"/>
      <c r="T39" s="265"/>
      <c r="U39" s="265"/>
      <c r="V39" s="47"/>
      <c r="X39" s="277"/>
      <c r="Y39" s="277"/>
      <c r="Z39" s="277"/>
      <c r="AA39" s="277"/>
      <c r="AB39" s="277"/>
      <c r="AC39" s="277"/>
      <c r="AD39" s="277"/>
      <c r="AE39" s="277"/>
      <c r="AF39" s="277"/>
      <c r="AG39" s="277"/>
      <c r="AH39" s="277"/>
      <c r="AI39" s="277"/>
    </row>
    <row r="40" spans="1:35">
      <c r="D40" s="265"/>
      <c r="M40" s="18"/>
      <c r="O40" s="18"/>
      <c r="Q40" s="18"/>
      <c r="R40" s="265"/>
      <c r="S40" s="265"/>
      <c r="T40" s="265"/>
      <c r="U40" s="265"/>
      <c r="V40" s="47"/>
      <c r="X40" s="277"/>
      <c r="Y40" s="277"/>
      <c r="Z40" s="277"/>
      <c r="AA40" s="277"/>
      <c r="AB40" s="277"/>
      <c r="AC40" s="277"/>
      <c r="AD40" s="277"/>
      <c r="AE40" s="277"/>
      <c r="AF40" s="277"/>
      <c r="AG40" s="277"/>
      <c r="AH40" s="277"/>
      <c r="AI40" s="277"/>
    </row>
    <row r="41" spans="1:35" ht="15">
      <c r="A41" s="18"/>
      <c r="B41" s="9" t="s">
        <v>7</v>
      </c>
      <c r="C41" s="18"/>
      <c r="D41" s="18"/>
      <c r="M41" s="18"/>
      <c r="O41" s="18"/>
      <c r="Q41" s="18"/>
      <c r="R41" s="265"/>
      <c r="S41" s="265"/>
      <c r="T41" s="265"/>
      <c r="U41" s="265"/>
      <c r="X41" s="277"/>
      <c r="Y41" s="277"/>
      <c r="Z41" s="277"/>
      <c r="AA41" s="277"/>
      <c r="AB41" s="277"/>
      <c r="AC41" s="277"/>
      <c r="AD41" s="277"/>
      <c r="AE41" s="277"/>
      <c r="AF41" s="277"/>
      <c r="AG41" s="277"/>
      <c r="AH41" s="277"/>
      <c r="AI41" s="277"/>
    </row>
    <row r="42" spans="1:35">
      <c r="C42" s="10" t="s">
        <v>8</v>
      </c>
      <c r="D42" s="265"/>
      <c r="M42" s="18"/>
      <c r="O42" s="18"/>
      <c r="Q42" s="18"/>
      <c r="R42" s="265"/>
      <c r="S42" s="265"/>
      <c r="T42" s="265"/>
      <c r="U42" s="265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</row>
    <row r="43" spans="1:35">
      <c r="D43" s="265" t="s">
        <v>9</v>
      </c>
      <c r="F43" s="137"/>
      <c r="J43" s="94">
        <f>INDEX(Project_inputs!$I$10:$I$48, MATCH(D43, Project_inputs!$D$10:$D$48,0))</f>
        <v>1159366.9999999946</v>
      </c>
      <c r="K43" s="306">
        <v>1</v>
      </c>
      <c r="M43" s="86"/>
      <c r="O43" s="84"/>
      <c r="Q43" s="84"/>
      <c r="R43" s="268"/>
      <c r="S43" s="268"/>
      <c r="T43" s="268"/>
      <c r="U43" s="268">
        <v>5521.4176414925932</v>
      </c>
      <c r="X43" s="277"/>
      <c r="Y43" s="277"/>
      <c r="Z43" s="277"/>
      <c r="AA43" s="277"/>
      <c r="AB43" s="277"/>
      <c r="AC43" s="277"/>
      <c r="AD43" s="277"/>
      <c r="AE43" s="277"/>
      <c r="AF43" s="277"/>
      <c r="AG43" s="277"/>
      <c r="AH43" s="277"/>
      <c r="AI43" s="277"/>
    </row>
    <row r="44" spans="1:35">
      <c r="D44" s="265" t="s">
        <v>10</v>
      </c>
      <c r="F44" s="99"/>
      <c r="J44" s="94">
        <f>INDEX(Project_inputs!$I$10:$I$48, MATCH(D44, Project_inputs!$D$10:$D$48,0))</f>
        <v>144920.96541040076</v>
      </c>
      <c r="K44" s="306">
        <v>1</v>
      </c>
      <c r="M44" s="86"/>
      <c r="O44" s="84"/>
      <c r="Q44" s="84"/>
      <c r="R44" s="268"/>
      <c r="S44" s="268"/>
      <c r="T44" s="268"/>
      <c r="U44" s="268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</row>
    <row r="45" spans="1:35">
      <c r="D45" s="265" t="s">
        <v>167</v>
      </c>
      <c r="F45" s="99"/>
      <c r="J45" s="94">
        <f>INDEX(Project_inputs!$I$10:$I$48, MATCH(D45, Project_inputs!$D$10:$D$48,0))</f>
        <v>1150981.1501686051</v>
      </c>
      <c r="K45" s="306">
        <v>0</v>
      </c>
      <c r="M45" s="86"/>
      <c r="O45" s="84"/>
      <c r="Q45" s="84"/>
      <c r="R45" s="268"/>
      <c r="S45" s="268"/>
      <c r="T45" s="268"/>
      <c r="U45" s="268"/>
      <c r="X45" s="277"/>
      <c r="Y45" s="277"/>
      <c r="Z45" s="277"/>
      <c r="AA45" s="277"/>
      <c r="AB45" s="277"/>
      <c r="AC45" s="277"/>
      <c r="AD45" s="277"/>
      <c r="AE45" s="277"/>
      <c r="AF45" s="277"/>
      <c r="AG45" s="277"/>
      <c r="AH45" s="277"/>
      <c r="AI45" s="277"/>
    </row>
    <row r="46" spans="1:35">
      <c r="D46" s="265" t="s">
        <v>11</v>
      </c>
      <c r="F46" s="99"/>
      <c r="J46" s="94">
        <f>INDEX(Project_inputs!$I$10:$I$48, MATCH(D46, Project_inputs!$D$10:$D$48,0))</f>
        <v>66809.318542749752</v>
      </c>
      <c r="K46" s="306">
        <v>2</v>
      </c>
      <c r="M46" s="86"/>
      <c r="O46" s="84"/>
      <c r="Q46" s="84"/>
      <c r="R46" s="268"/>
      <c r="S46" s="268"/>
      <c r="T46" s="268"/>
      <c r="U46" s="268"/>
      <c r="X46" s="277"/>
      <c r="Y46" s="277"/>
      <c r="Z46" s="277"/>
      <c r="AA46" s="277"/>
      <c r="AB46" s="277"/>
      <c r="AC46" s="277"/>
      <c r="AD46" s="277"/>
      <c r="AE46" s="277"/>
      <c r="AF46" s="277"/>
      <c r="AG46" s="277"/>
      <c r="AH46" s="277"/>
      <c r="AI46" s="277"/>
    </row>
    <row r="47" spans="1:35">
      <c r="D47" s="265" t="s">
        <v>21</v>
      </c>
      <c r="F47" s="99"/>
      <c r="J47" s="94">
        <f>INDEX(Project_inputs!$I$10:$I$48, MATCH(D47, Project_inputs!$D$10:$D$48,0))</f>
        <v>65730.073657589994</v>
      </c>
      <c r="K47" s="306">
        <v>2</v>
      </c>
      <c r="M47" s="86"/>
      <c r="O47" s="84"/>
      <c r="Q47" s="84"/>
      <c r="R47" s="268"/>
      <c r="S47" s="268"/>
      <c r="T47" s="268"/>
      <c r="U47" s="268"/>
      <c r="X47" s="277"/>
      <c r="Y47" s="277"/>
      <c r="Z47" s="277"/>
      <c r="AA47" s="277"/>
      <c r="AB47" s="277"/>
      <c r="AC47" s="277"/>
      <c r="AD47" s="277"/>
      <c r="AE47" s="277"/>
      <c r="AF47" s="277"/>
      <c r="AG47" s="277"/>
      <c r="AH47" s="277"/>
      <c r="AI47" s="277"/>
    </row>
    <row r="48" spans="1:35">
      <c r="D48" s="265" t="s">
        <v>22</v>
      </c>
      <c r="F48" s="99"/>
      <c r="J48" s="94">
        <f>INDEX(Project_inputs!$I$10:$I$48, MATCH(D48, Project_inputs!$D$10:$D$48,0))</f>
        <v>78983.163078501806</v>
      </c>
      <c r="K48" s="306">
        <v>0</v>
      </c>
      <c r="M48" s="86"/>
      <c r="O48" s="84"/>
      <c r="Q48" s="84"/>
      <c r="R48" s="268"/>
      <c r="S48" s="268"/>
      <c r="T48" s="268"/>
      <c r="U48" s="268"/>
      <c r="X48" s="277"/>
      <c r="Y48" s="277"/>
      <c r="Z48" s="277"/>
      <c r="AA48" s="277"/>
      <c r="AB48" s="277"/>
      <c r="AC48" s="277"/>
      <c r="AD48" s="277"/>
      <c r="AE48" s="277"/>
      <c r="AF48" s="277"/>
      <c r="AG48" s="277"/>
      <c r="AH48" s="277"/>
      <c r="AI48" s="277"/>
    </row>
    <row r="49" spans="2:35">
      <c r="D49" s="265" t="s">
        <v>12</v>
      </c>
      <c r="F49" s="99"/>
      <c r="J49" s="94">
        <f>INDEX(Project_inputs!$I$10:$I$48, MATCH(D49, Project_inputs!$D$10:$D$48,0))</f>
        <v>309176.74929273163</v>
      </c>
      <c r="K49" s="306">
        <v>2</v>
      </c>
      <c r="M49" s="86"/>
      <c r="O49" s="84"/>
      <c r="Q49" s="84"/>
      <c r="R49" s="268"/>
      <c r="S49" s="268"/>
      <c r="T49" s="268"/>
      <c r="U49" s="268"/>
      <c r="X49" s="277"/>
      <c r="Y49" s="277"/>
      <c r="Z49" s="277"/>
      <c r="AA49" s="277"/>
      <c r="AB49" s="277"/>
      <c r="AC49" s="277"/>
      <c r="AD49" s="277"/>
      <c r="AE49" s="277"/>
      <c r="AF49" s="277"/>
      <c r="AG49" s="277"/>
      <c r="AH49" s="277"/>
      <c r="AI49" s="277"/>
    </row>
    <row r="50" spans="2:35">
      <c r="D50" s="265" t="s">
        <v>13</v>
      </c>
      <c r="F50" s="99"/>
      <c r="J50" s="94">
        <f>INDEX(Project_inputs!$I$10:$I$48, MATCH(D50, Project_inputs!$D$10:$D$48,0))</f>
        <v>48307.303210549209</v>
      </c>
      <c r="K50" s="306">
        <v>1</v>
      </c>
      <c r="M50" s="86"/>
      <c r="O50" s="84"/>
      <c r="Q50" s="84"/>
      <c r="R50" s="268"/>
      <c r="S50" s="268"/>
      <c r="T50" s="268"/>
      <c r="U50" s="268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</row>
    <row r="51" spans="2:35">
      <c r="D51" s="265" t="s">
        <v>181</v>
      </c>
      <c r="F51" s="99"/>
      <c r="J51" s="94">
        <f>INDEX(Project_inputs!$I$10:$I$48, MATCH(D51, Project_inputs!$D$10:$D$48,0))</f>
        <v>840356.90970443888</v>
      </c>
      <c r="K51" s="306">
        <v>1</v>
      </c>
      <c r="M51" s="86"/>
      <c r="O51" s="84"/>
      <c r="Q51" s="84"/>
      <c r="R51" s="268"/>
      <c r="S51" s="268"/>
      <c r="T51" s="268"/>
      <c r="U51" s="268"/>
      <c r="X51" s="277"/>
      <c r="Y51" s="277"/>
      <c r="Z51" s="277"/>
      <c r="AA51" s="277"/>
      <c r="AB51" s="277"/>
      <c r="AC51" s="277"/>
      <c r="AD51" s="277"/>
      <c r="AE51" s="277"/>
      <c r="AF51" s="277"/>
      <c r="AG51" s="277"/>
      <c r="AH51" s="277"/>
      <c r="AI51" s="277"/>
    </row>
    <row r="52" spans="2:35">
      <c r="D52" t="s">
        <v>50</v>
      </c>
      <c r="F52" s="99"/>
      <c r="J52" s="94">
        <f>INDEX(Project_inputs!$I$10:$I$48, MATCH(D52, Project_inputs!$D$10:$D$48,0))</f>
        <v>68614.669566744007</v>
      </c>
      <c r="K52" s="306">
        <v>5</v>
      </c>
      <c r="M52" s="86"/>
      <c r="O52" s="84"/>
      <c r="Q52" s="84"/>
      <c r="R52" s="268"/>
      <c r="S52" s="268"/>
      <c r="T52" s="268"/>
      <c r="U52" s="268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</row>
    <row r="53" spans="2:35">
      <c r="D53" t="s">
        <v>14</v>
      </c>
      <c r="F53" s="99"/>
      <c r="J53" s="94">
        <f>INDEX(Project_inputs!$I$10:$I$48, MATCH(D53, Project_inputs!$D$10:$D$48,0))</f>
        <v>16521.039156290524</v>
      </c>
      <c r="K53" s="306">
        <v>2</v>
      </c>
      <c r="M53" s="86"/>
      <c r="O53" s="84"/>
      <c r="Q53" s="84"/>
      <c r="R53" s="268"/>
      <c r="S53" s="268"/>
      <c r="T53" s="268"/>
      <c r="U53" s="268"/>
      <c r="X53" s="277"/>
      <c r="Y53" s="277"/>
      <c r="Z53" s="277"/>
      <c r="AA53" s="277"/>
      <c r="AB53" s="277"/>
      <c r="AC53" s="277"/>
      <c r="AD53" s="277"/>
      <c r="AE53" s="277"/>
      <c r="AF53" s="277"/>
      <c r="AG53" s="277"/>
      <c r="AH53" s="277"/>
      <c r="AI53" s="277"/>
    </row>
    <row r="54" spans="2:35" s="265" customFormat="1">
      <c r="D54" s="265" t="s">
        <v>168</v>
      </c>
      <c r="F54" s="99"/>
      <c r="J54" s="94">
        <f>INDEX(Project_inputs!$I$10:$I$48, MATCH(D54, Project_inputs!$D$10:$D$48,0))</f>
        <v>13738.419141797287</v>
      </c>
      <c r="K54" s="306">
        <v>10</v>
      </c>
      <c r="M54" s="86"/>
      <c r="O54" s="84"/>
      <c r="Q54" s="84"/>
      <c r="R54" s="268"/>
      <c r="S54" s="268"/>
      <c r="T54" s="268"/>
      <c r="U54" s="268"/>
      <c r="X54" s="277"/>
      <c r="Y54" s="277"/>
      <c r="Z54" s="277"/>
      <c r="AA54" s="277"/>
      <c r="AB54" s="277"/>
      <c r="AC54" s="277"/>
      <c r="AD54" s="277"/>
      <c r="AE54" s="277"/>
      <c r="AF54" s="277"/>
      <c r="AG54" s="277"/>
      <c r="AH54" s="277"/>
      <c r="AI54" s="277"/>
    </row>
    <row r="55" spans="2:35" s="265" customFormat="1">
      <c r="D55" s="265" t="s">
        <v>169</v>
      </c>
      <c r="F55" s="99"/>
      <c r="J55" s="94">
        <f>INDEX(Project_inputs!$I$10:$I$48, MATCH(D55, Project_inputs!$D$10:$D$48,0))</f>
        <v>4673.8951719516544</v>
      </c>
      <c r="K55" s="306">
        <v>0</v>
      </c>
      <c r="M55" s="86"/>
      <c r="O55" s="84"/>
      <c r="Q55" s="84"/>
      <c r="R55" s="268"/>
      <c r="S55" s="268"/>
      <c r="T55" s="268"/>
      <c r="U55" s="268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</row>
    <row r="56" spans="2:35" s="265" customFormat="1">
      <c r="M56" s="18"/>
      <c r="O56" s="18"/>
      <c r="Q56" s="18"/>
      <c r="X56" s="277"/>
      <c r="Y56" s="277"/>
      <c r="Z56" s="277"/>
      <c r="AA56" s="277"/>
      <c r="AB56" s="277"/>
      <c r="AC56" s="277"/>
      <c r="AD56" s="277"/>
      <c r="AE56" s="277"/>
      <c r="AF56" s="277"/>
      <c r="AG56" s="277"/>
      <c r="AH56" s="277"/>
      <c r="AI56" s="277"/>
    </row>
    <row r="57" spans="2:35">
      <c r="D57" s="272" t="s">
        <v>186</v>
      </c>
      <c r="F57" s="99"/>
      <c r="J57" s="268">
        <v>662974.81698801194</v>
      </c>
      <c r="K57" s="22">
        <v>1</v>
      </c>
      <c r="M57" s="86"/>
      <c r="O57" s="84"/>
      <c r="Q57" s="84"/>
      <c r="R57" s="84"/>
      <c r="S57" s="84"/>
      <c r="T57" s="84"/>
      <c r="U57" s="84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/>
      <c r="AI57" s="277"/>
    </row>
    <row r="58" spans="2:35">
      <c r="D58" s="5" t="s">
        <v>114</v>
      </c>
      <c r="F58" s="137"/>
      <c r="J58" s="268">
        <v>1270580.1506983554</v>
      </c>
      <c r="K58" s="22">
        <v>1</v>
      </c>
      <c r="M58" s="86"/>
      <c r="O58" s="268">
        <v>27879.076534756474</v>
      </c>
      <c r="Q58" s="84"/>
      <c r="R58" s="268"/>
      <c r="S58" s="268"/>
      <c r="T58" s="268">
        <v>4764</v>
      </c>
      <c r="U58" s="268">
        <v>1157</v>
      </c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/>
      <c r="AI58" s="277"/>
    </row>
    <row r="59" spans="2:35">
      <c r="D59" s="5" t="s">
        <v>18</v>
      </c>
      <c r="F59" s="136"/>
      <c r="J59" s="84"/>
      <c r="K59" s="84"/>
      <c r="M59" s="84"/>
      <c r="O59" s="268">
        <v>665172.95231325505</v>
      </c>
      <c r="Q59" s="84"/>
      <c r="R59" s="84"/>
      <c r="S59" s="84"/>
      <c r="T59" s="84"/>
      <c r="U59" s="84"/>
      <c r="V59" s="47"/>
      <c r="W59" s="4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</row>
    <row r="60" spans="2:35" s="265" customFormat="1">
      <c r="D60" s="11" t="s">
        <v>196</v>
      </c>
      <c r="F60" s="136"/>
      <c r="J60" s="84"/>
      <c r="K60" s="84"/>
      <c r="M60" s="84"/>
      <c r="O60" s="94">
        <f ca="1">ESC_comp*INDIRECT($D$2&amp;"_feeders")</f>
        <v>88880</v>
      </c>
      <c r="Q60" s="84"/>
      <c r="R60" s="84"/>
      <c r="S60" s="84"/>
      <c r="T60" s="84"/>
      <c r="U60" s="84"/>
      <c r="V60" s="47"/>
      <c r="W60" s="4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</row>
    <row r="61" spans="2:35">
      <c r="D61" s="5" t="s">
        <v>69</v>
      </c>
      <c r="F61" s="136"/>
      <c r="J61" s="84"/>
      <c r="K61" s="84"/>
      <c r="M61" s="84"/>
      <c r="O61" s="268">
        <v>1216243.3185185392</v>
      </c>
      <c r="Q61" s="84"/>
      <c r="R61" s="84"/>
      <c r="S61" s="84"/>
      <c r="T61" s="84"/>
      <c r="U61" s="84"/>
      <c r="V61" s="47"/>
      <c r="W61" s="4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</row>
    <row r="62" spans="2:35">
      <c r="C62" s="10"/>
      <c r="D62" s="13"/>
      <c r="O62" s="128"/>
      <c r="Q62" s="47"/>
      <c r="R62" s="47"/>
      <c r="S62" s="47"/>
      <c r="T62" s="47"/>
      <c r="U62" s="47"/>
      <c r="V62" s="47"/>
      <c r="W62" s="4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</row>
    <row r="63" spans="2:35" ht="15">
      <c r="B63" s="9" t="s">
        <v>15</v>
      </c>
      <c r="C63" s="10"/>
      <c r="D63" s="13"/>
      <c r="M63" s="8"/>
      <c r="O63" s="47"/>
      <c r="Q63" s="47"/>
      <c r="R63" s="47"/>
      <c r="S63" s="47"/>
      <c r="T63" s="47"/>
      <c r="U63" s="47"/>
      <c r="V63" s="47"/>
      <c r="W63" s="4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</row>
    <row r="64" spans="2:35" ht="12.75" customHeight="1">
      <c r="B64" s="9"/>
      <c r="C64" s="10"/>
      <c r="D64" s="19" t="s">
        <v>23</v>
      </c>
      <c r="F64" s="136"/>
      <c r="J64" s="84"/>
      <c r="K64" s="84"/>
      <c r="M64" s="306">
        <v>1046057.8688857717</v>
      </c>
      <c r="O64" s="84"/>
      <c r="Q64" s="84"/>
      <c r="R64" s="84"/>
      <c r="S64" s="84"/>
      <c r="T64" s="84"/>
      <c r="U64" s="84"/>
      <c r="V64" s="47"/>
      <c r="W64" s="4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</row>
    <row r="65" spans="1:35">
      <c r="C65" s="10"/>
      <c r="D65" s="19" t="s">
        <v>26</v>
      </c>
      <c r="F65" s="136"/>
      <c r="G65" s="265"/>
      <c r="J65" s="84"/>
      <c r="K65" s="84"/>
      <c r="M65" s="268">
        <v>266720.07698303199</v>
      </c>
      <c r="O65" s="84"/>
      <c r="Q65" s="84"/>
      <c r="R65" s="84"/>
      <c r="S65" s="84"/>
      <c r="T65" s="84"/>
      <c r="U65" s="84"/>
      <c r="V65" s="47"/>
      <c r="W65" s="4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</row>
    <row r="66" spans="1:35">
      <c r="C66" s="10"/>
      <c r="D66" s="19" t="s">
        <v>19</v>
      </c>
      <c r="J66" s="84"/>
      <c r="K66" s="84"/>
      <c r="M66" s="306">
        <v>3681328.9474544353</v>
      </c>
      <c r="O66" s="84"/>
      <c r="Q66" s="84"/>
      <c r="R66" s="84"/>
      <c r="S66" s="84"/>
      <c r="T66" s="84"/>
      <c r="U66" s="84"/>
      <c r="V66" s="47"/>
      <c r="W66" s="47"/>
      <c r="X66" s="277"/>
      <c r="Y66" s="277"/>
      <c r="Z66" s="277"/>
      <c r="AA66" s="277"/>
      <c r="AB66" s="277"/>
      <c r="AC66" s="277"/>
      <c r="AD66" s="277"/>
      <c r="AE66" s="277"/>
      <c r="AF66" s="277"/>
      <c r="AG66" s="277"/>
      <c r="AH66" s="277"/>
      <c r="AI66" s="277"/>
    </row>
    <row r="67" spans="1:35">
      <c r="C67" s="10"/>
      <c r="D67" s="162" t="s">
        <v>24</v>
      </c>
      <c r="J67" s="84"/>
      <c r="K67" s="84"/>
      <c r="M67" s="306">
        <v>65547.838956946231</v>
      </c>
      <c r="O67" s="84"/>
      <c r="Q67" s="84"/>
      <c r="R67" s="84"/>
      <c r="S67" s="84"/>
      <c r="T67" s="84"/>
      <c r="U67" s="84"/>
      <c r="V67" s="47"/>
      <c r="W67" s="4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</row>
    <row r="68" spans="1:35">
      <c r="C68" s="10"/>
      <c r="D68" s="162" t="s">
        <v>133</v>
      </c>
      <c r="E68" s="127"/>
      <c r="F68" s="136"/>
      <c r="J68" s="84"/>
      <c r="K68" s="84"/>
      <c r="M68" s="306">
        <v>684560.403972717</v>
      </c>
      <c r="O68" s="84"/>
      <c r="Q68" s="84"/>
      <c r="R68" s="84"/>
      <c r="S68" s="84"/>
      <c r="T68" s="84"/>
      <c r="U68" s="84"/>
      <c r="V68" s="47"/>
      <c r="W68" s="4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</row>
    <row r="69" spans="1:35" s="2" customFormat="1">
      <c r="A69"/>
      <c r="B69"/>
      <c r="C69"/>
      <c r="D69"/>
      <c r="E69"/>
      <c r="F69" s="20"/>
      <c r="G69" s="20"/>
      <c r="Q69" s="266"/>
      <c r="R69" s="266"/>
      <c r="S69" s="266"/>
      <c r="T69" s="266"/>
      <c r="U69" s="266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</row>
    <row r="70" spans="1:35" s="2" customFormat="1">
      <c r="A70"/>
      <c r="B70"/>
      <c r="C70"/>
      <c r="D70"/>
      <c r="E70"/>
      <c r="F70" s="20"/>
      <c r="G70" s="20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</row>
    <row r="71" spans="1:35" s="2" customFormat="1">
      <c r="A71"/>
      <c r="B71"/>
      <c r="C71"/>
      <c r="D71"/>
      <c r="E71"/>
      <c r="F71" s="20"/>
      <c r="G71" s="20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</row>
    <row r="72" spans="1:35" s="2" customFormat="1">
      <c r="A72"/>
      <c r="B72"/>
      <c r="C72"/>
      <c r="D72"/>
      <c r="E72"/>
      <c r="F72" s="20"/>
      <c r="G72" s="20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</row>
    <row r="73" spans="1:35" s="2" customFormat="1">
      <c r="A73"/>
      <c r="B73"/>
      <c r="C73"/>
      <c r="D73"/>
      <c r="E73"/>
      <c r="F73" s="20"/>
      <c r="G73" s="20"/>
      <c r="J73"/>
      <c r="K73"/>
      <c r="X73" s="277"/>
      <c r="Y73" s="277"/>
      <c r="Z73" s="277"/>
      <c r="AA73" s="277"/>
      <c r="AB73" s="277"/>
      <c r="AC73" s="277"/>
      <c r="AD73" s="277"/>
      <c r="AE73" s="277"/>
      <c r="AF73" s="277"/>
      <c r="AG73" s="277"/>
      <c r="AH73" s="277"/>
      <c r="AI73" s="277"/>
    </row>
    <row r="74" spans="1:35" s="2" customFormat="1">
      <c r="A74"/>
      <c r="B74"/>
      <c r="C74"/>
      <c r="D74"/>
      <c r="E74"/>
      <c r="F74" s="20"/>
      <c r="G74" s="20"/>
      <c r="J74"/>
      <c r="K74"/>
      <c r="U74" s="276"/>
      <c r="X74" s="266"/>
      <c r="Y74" s="266"/>
      <c r="Z74" s="266"/>
      <c r="AA74" s="266"/>
    </row>
    <row r="75" spans="1:35" s="2" customFormat="1">
      <c r="A75"/>
      <c r="B75"/>
      <c r="C75"/>
      <c r="D75"/>
      <c r="E75"/>
      <c r="F75" s="20"/>
      <c r="G75" s="20"/>
      <c r="T75" s="266"/>
      <c r="U75" s="276"/>
      <c r="X75" s="266"/>
      <c r="Y75" s="266"/>
      <c r="Z75" s="266"/>
      <c r="AA75" s="266"/>
    </row>
    <row r="76" spans="1:35" s="2" customFormat="1">
      <c r="A76"/>
      <c r="B76"/>
      <c r="C76"/>
      <c r="D76"/>
      <c r="E76"/>
      <c r="F76" s="20"/>
      <c r="G76" s="20"/>
      <c r="T76" s="266"/>
      <c r="X76" s="266"/>
      <c r="Y76" s="266"/>
      <c r="Z76" s="266"/>
      <c r="AA76" s="266"/>
    </row>
    <row r="77" spans="1:35" s="2" customFormat="1">
      <c r="A77"/>
      <c r="B77"/>
      <c r="C77"/>
      <c r="D77"/>
      <c r="E77"/>
      <c r="F77" s="20"/>
      <c r="G77" s="20"/>
      <c r="T77" s="266"/>
      <c r="X77" s="266"/>
      <c r="Y77" s="266"/>
      <c r="Z77" s="266"/>
      <c r="AA77" s="266"/>
    </row>
    <row r="78" spans="1:35" s="2" customFormat="1">
      <c r="A78"/>
      <c r="B78"/>
      <c r="C78"/>
      <c r="D78"/>
      <c r="E78"/>
      <c r="F78" s="20"/>
      <c r="G78" s="20"/>
      <c r="T78" s="266"/>
      <c r="X78" s="266"/>
      <c r="Y78" s="266"/>
      <c r="Z78" s="266"/>
      <c r="AA78" s="266"/>
    </row>
    <row r="79" spans="1:35" s="2" customFormat="1">
      <c r="A79"/>
      <c r="B79"/>
      <c r="C79"/>
      <c r="D79"/>
      <c r="E79"/>
      <c r="F79" s="20"/>
      <c r="G79" s="20"/>
      <c r="T79" s="266"/>
      <c r="X79" s="266"/>
      <c r="Y79" s="266"/>
      <c r="Z79" s="266"/>
      <c r="AA79" s="266"/>
    </row>
    <row r="80" spans="1:35" s="2" customFormat="1">
      <c r="A80"/>
      <c r="B80"/>
      <c r="C80"/>
      <c r="D80"/>
      <c r="E80"/>
      <c r="F80" s="20"/>
      <c r="G80" s="20"/>
      <c r="T80" s="266"/>
    </row>
    <row r="81" spans="1:7" s="2" customFormat="1">
      <c r="A81"/>
      <c r="B81"/>
      <c r="C81"/>
      <c r="D81"/>
      <c r="E81"/>
      <c r="F81" s="20"/>
      <c r="G81" s="20"/>
    </row>
    <row r="82" spans="1:7" s="2" customFormat="1">
      <c r="A82"/>
      <c r="B82"/>
      <c r="C82"/>
      <c r="D82"/>
      <c r="E82"/>
      <c r="F82" s="20"/>
      <c r="G82" s="20"/>
    </row>
    <row r="83" spans="1:7" s="2" customFormat="1">
      <c r="A83"/>
      <c r="B83"/>
      <c r="C83"/>
      <c r="D83"/>
      <c r="E83"/>
      <c r="F83" s="20"/>
      <c r="G83" s="20"/>
    </row>
    <row r="84" spans="1:7" s="2" customFormat="1">
      <c r="A84"/>
      <c r="B84"/>
      <c r="C84"/>
      <c r="D84"/>
      <c r="E84"/>
      <c r="F84" s="20"/>
      <c r="G84" s="20"/>
    </row>
    <row r="85" spans="1:7" s="2" customFormat="1">
      <c r="A85"/>
      <c r="B85"/>
      <c r="C85"/>
      <c r="D85"/>
      <c r="E85"/>
      <c r="F85" s="20"/>
      <c r="G85" s="20"/>
    </row>
    <row r="86" spans="1:7" s="2" customFormat="1">
      <c r="A86"/>
      <c r="B86"/>
      <c r="C86"/>
      <c r="D86"/>
      <c r="E86"/>
      <c r="F86" s="20"/>
      <c r="G86" s="20"/>
    </row>
    <row r="87" spans="1:7" s="2" customFormat="1">
      <c r="A87"/>
      <c r="B87"/>
      <c r="C87"/>
      <c r="D87"/>
      <c r="E87"/>
      <c r="F87" s="20"/>
      <c r="G87" s="20"/>
    </row>
    <row r="88" spans="1:7" s="2" customFormat="1">
      <c r="A88"/>
      <c r="B88"/>
      <c r="C88"/>
      <c r="D88"/>
      <c r="E88"/>
      <c r="F88" s="20"/>
      <c r="G88" s="20"/>
    </row>
    <row r="89" spans="1:7" s="2" customFormat="1">
      <c r="A89"/>
      <c r="B89"/>
      <c r="C89"/>
      <c r="D89"/>
      <c r="E89"/>
      <c r="F89" s="20"/>
      <c r="G89" s="20"/>
    </row>
    <row r="90" spans="1:7" s="2" customFormat="1">
      <c r="A90"/>
      <c r="B90"/>
      <c r="C90"/>
      <c r="D90"/>
      <c r="E90"/>
      <c r="F90" s="20"/>
      <c r="G90" s="20"/>
    </row>
    <row r="91" spans="1:7" s="2" customFormat="1">
      <c r="A91"/>
      <c r="B91"/>
      <c r="C91"/>
      <c r="D91"/>
      <c r="E91"/>
      <c r="F91" s="20"/>
      <c r="G91" s="20"/>
    </row>
    <row r="92" spans="1:7" s="2" customFormat="1">
      <c r="A92"/>
      <c r="B92"/>
      <c r="C92"/>
      <c r="D92"/>
      <c r="E92"/>
      <c r="F92" s="20"/>
      <c r="G92" s="20"/>
    </row>
    <row r="93" spans="1:7" s="2" customFormat="1">
      <c r="A93"/>
      <c r="B93"/>
      <c r="C93"/>
      <c r="D93"/>
      <c r="E93"/>
      <c r="F93" s="20"/>
      <c r="G93" s="20"/>
    </row>
    <row r="94" spans="1:7" s="2" customFormat="1">
      <c r="A94"/>
      <c r="B94"/>
      <c r="C94"/>
      <c r="D94"/>
      <c r="E94"/>
      <c r="F94" s="20"/>
      <c r="G94" s="20"/>
    </row>
    <row r="95" spans="1:7" s="2" customFormat="1">
      <c r="A95"/>
      <c r="B95"/>
      <c r="C95"/>
      <c r="D95"/>
      <c r="E95"/>
      <c r="F95" s="20"/>
      <c r="G95" s="20"/>
    </row>
    <row r="96" spans="1:7" s="2" customFormat="1">
      <c r="A96"/>
      <c r="B96"/>
      <c r="C96"/>
      <c r="D96"/>
      <c r="E96"/>
      <c r="F96" s="20"/>
      <c r="G96" s="20"/>
    </row>
    <row r="97" spans="1:7" s="2" customFormat="1">
      <c r="A97"/>
      <c r="B97"/>
      <c r="C97"/>
      <c r="D97"/>
      <c r="E97"/>
      <c r="F97" s="20"/>
      <c r="G97" s="20"/>
    </row>
    <row r="98" spans="1:7" s="2" customFormat="1">
      <c r="A98"/>
      <c r="B98"/>
      <c r="C98"/>
      <c r="D98"/>
      <c r="E98"/>
      <c r="F98" s="20"/>
      <c r="G98" s="20"/>
    </row>
    <row r="99" spans="1:7" s="2" customFormat="1">
      <c r="A99"/>
      <c r="B99"/>
      <c r="C99"/>
      <c r="D99"/>
      <c r="E99"/>
      <c r="F99" s="20"/>
      <c r="G99" s="20"/>
    </row>
    <row r="100" spans="1:7" s="2" customFormat="1">
      <c r="A100"/>
      <c r="B100"/>
      <c r="C100"/>
      <c r="D100"/>
      <c r="E100"/>
      <c r="F100" s="20"/>
      <c r="G100" s="20"/>
    </row>
    <row r="101" spans="1:7" s="2" customFormat="1">
      <c r="A101"/>
      <c r="B101"/>
      <c r="C101"/>
      <c r="D101"/>
      <c r="E101"/>
      <c r="F101" s="20"/>
      <c r="G101" s="20"/>
    </row>
    <row r="102" spans="1:7" s="2" customFormat="1">
      <c r="A102"/>
      <c r="B102"/>
      <c r="C102"/>
      <c r="D102"/>
      <c r="E102"/>
      <c r="F102" s="20"/>
      <c r="G102" s="20"/>
    </row>
    <row r="103" spans="1:7" s="2" customFormat="1">
      <c r="A103"/>
      <c r="B103"/>
      <c r="C103"/>
      <c r="D103"/>
      <c r="E103"/>
      <c r="F103" s="20"/>
      <c r="G103" s="20"/>
    </row>
    <row r="104" spans="1:7" s="2" customFormat="1">
      <c r="A104"/>
      <c r="B104"/>
      <c r="C104"/>
      <c r="D104"/>
      <c r="E104"/>
      <c r="F104" s="20"/>
      <c r="G104" s="20"/>
    </row>
    <row r="105" spans="1:7" s="2" customFormat="1">
      <c r="A105"/>
      <c r="B105"/>
      <c r="C105"/>
      <c r="D105"/>
      <c r="E105"/>
      <c r="F105" s="20"/>
      <c r="G105" s="20"/>
    </row>
    <row r="106" spans="1:7" s="2" customFormat="1">
      <c r="A106"/>
      <c r="B106"/>
      <c r="C106"/>
      <c r="D106"/>
      <c r="E106"/>
      <c r="F106" s="20"/>
      <c r="G106" s="20"/>
    </row>
    <row r="107" spans="1:7" s="2" customFormat="1">
      <c r="A107"/>
      <c r="B107"/>
      <c r="C107"/>
      <c r="D107"/>
      <c r="E107"/>
      <c r="F107" s="20"/>
      <c r="G107" s="20"/>
    </row>
    <row r="108" spans="1:7" s="2" customFormat="1">
      <c r="A108"/>
      <c r="B108"/>
      <c r="C108"/>
      <c r="D108"/>
      <c r="E108"/>
      <c r="F108" s="20"/>
      <c r="G108" s="20"/>
    </row>
    <row r="109" spans="1:7" s="2" customFormat="1">
      <c r="A109"/>
      <c r="B109"/>
      <c r="C109"/>
      <c r="D109"/>
      <c r="E109"/>
      <c r="F109" s="20"/>
      <c r="G109" s="20"/>
    </row>
    <row r="110" spans="1:7" s="2" customFormat="1">
      <c r="A110"/>
      <c r="B110"/>
      <c r="C110"/>
      <c r="D110"/>
      <c r="E110"/>
      <c r="F110" s="20"/>
      <c r="G110" s="20"/>
    </row>
    <row r="111" spans="1:7" s="2" customFormat="1">
      <c r="A111"/>
      <c r="B111"/>
      <c r="C111"/>
      <c r="D111"/>
      <c r="E111"/>
      <c r="F111" s="20"/>
      <c r="G111" s="20"/>
    </row>
    <row r="112" spans="1:7" s="2" customFormat="1">
      <c r="A112"/>
      <c r="B112"/>
      <c r="C112"/>
      <c r="D112"/>
      <c r="E112"/>
      <c r="F112" s="20"/>
      <c r="G112" s="20"/>
    </row>
    <row r="113" spans="1:7" s="2" customFormat="1">
      <c r="A113"/>
      <c r="B113"/>
      <c r="C113"/>
      <c r="D113"/>
      <c r="E113"/>
      <c r="F113" s="20"/>
      <c r="G113" s="20"/>
    </row>
    <row r="114" spans="1:7" s="2" customFormat="1">
      <c r="A114"/>
      <c r="B114"/>
      <c r="C114"/>
      <c r="D114"/>
      <c r="E114"/>
      <c r="F114" s="20"/>
      <c r="G114" s="20"/>
    </row>
    <row r="115" spans="1:7" s="2" customFormat="1">
      <c r="A115"/>
      <c r="B115"/>
      <c r="C115"/>
      <c r="D115"/>
      <c r="E115"/>
      <c r="F115" s="20"/>
      <c r="G115" s="20"/>
    </row>
    <row r="116" spans="1:7" s="2" customFormat="1">
      <c r="A116"/>
      <c r="B116"/>
      <c r="C116"/>
      <c r="D116"/>
      <c r="E116"/>
      <c r="F116" s="20"/>
      <c r="G116" s="20"/>
    </row>
    <row r="117" spans="1:7" s="2" customFormat="1">
      <c r="A117"/>
      <c r="B117"/>
      <c r="C117"/>
      <c r="D117"/>
      <c r="E117"/>
      <c r="F117" s="20"/>
      <c r="G117" s="20"/>
    </row>
    <row r="118" spans="1:7" s="2" customFormat="1">
      <c r="A118"/>
      <c r="B118"/>
      <c r="C118"/>
      <c r="D118"/>
      <c r="E118"/>
      <c r="F118" s="20"/>
      <c r="G118" s="20"/>
    </row>
    <row r="119" spans="1:7" s="2" customFormat="1">
      <c r="A119"/>
      <c r="B119"/>
      <c r="C119"/>
      <c r="D119"/>
      <c r="E119"/>
      <c r="F119" s="20"/>
      <c r="G119" s="20"/>
    </row>
    <row r="120" spans="1:7" s="2" customFormat="1">
      <c r="A120"/>
      <c r="B120"/>
      <c r="C120"/>
      <c r="D120"/>
      <c r="E120"/>
      <c r="F120" s="20"/>
      <c r="G120" s="20"/>
    </row>
    <row r="121" spans="1:7" s="2" customFormat="1">
      <c r="A121"/>
      <c r="B121"/>
      <c r="C121"/>
      <c r="D121"/>
      <c r="E121"/>
      <c r="F121" s="20"/>
      <c r="G121" s="20"/>
    </row>
    <row r="122" spans="1:7" s="2" customFormat="1">
      <c r="A122"/>
      <c r="B122"/>
      <c r="C122"/>
      <c r="D122"/>
      <c r="E122"/>
      <c r="F122" s="20"/>
      <c r="G122" s="20"/>
    </row>
    <row r="123" spans="1:7" s="2" customFormat="1">
      <c r="A123"/>
      <c r="B123"/>
      <c r="C123"/>
      <c r="D123"/>
      <c r="E123"/>
      <c r="F123" s="20"/>
      <c r="G123" s="20"/>
    </row>
    <row r="124" spans="1:7" s="2" customFormat="1">
      <c r="A124"/>
      <c r="B124"/>
      <c r="C124"/>
      <c r="D124"/>
      <c r="E124"/>
      <c r="F124" s="20"/>
      <c r="G124" s="20"/>
    </row>
    <row r="125" spans="1:7" s="2" customFormat="1">
      <c r="A125"/>
      <c r="B125"/>
      <c r="C125"/>
      <c r="D125"/>
      <c r="E125"/>
      <c r="F125" s="20"/>
      <c r="G125" s="20"/>
    </row>
    <row r="126" spans="1:7" s="2" customFormat="1">
      <c r="A126"/>
      <c r="B126"/>
      <c r="C126"/>
      <c r="D126"/>
      <c r="E126"/>
      <c r="F126" s="20"/>
      <c r="G126" s="20"/>
    </row>
    <row r="127" spans="1:7" s="2" customFormat="1">
      <c r="A127"/>
      <c r="B127"/>
      <c r="C127"/>
      <c r="D127"/>
      <c r="E127"/>
      <c r="F127" s="20"/>
      <c r="G127" s="20"/>
    </row>
    <row r="128" spans="1:7" s="2" customFormat="1">
      <c r="A128"/>
      <c r="B128"/>
      <c r="C128"/>
      <c r="D128"/>
      <c r="E128"/>
      <c r="F128" s="20"/>
      <c r="G128" s="20"/>
    </row>
    <row r="129" spans="1:7" s="2" customFormat="1">
      <c r="A129"/>
      <c r="B129"/>
      <c r="C129"/>
      <c r="D129"/>
      <c r="E129"/>
      <c r="F129" s="20"/>
      <c r="G129" s="20"/>
    </row>
    <row r="130" spans="1:7" s="2" customFormat="1">
      <c r="A130"/>
      <c r="B130"/>
      <c r="C130"/>
      <c r="D130"/>
      <c r="E130"/>
      <c r="F130" s="20"/>
      <c r="G130" s="20"/>
    </row>
    <row r="131" spans="1:7" s="2" customFormat="1">
      <c r="A131"/>
      <c r="B131"/>
      <c r="C131"/>
      <c r="D131"/>
      <c r="E131"/>
      <c r="F131" s="20"/>
      <c r="G131" s="20"/>
    </row>
    <row r="132" spans="1:7" s="2" customFormat="1">
      <c r="A132"/>
      <c r="B132"/>
      <c r="C132"/>
      <c r="D132"/>
      <c r="E132"/>
      <c r="F132" s="20"/>
      <c r="G132" s="20"/>
    </row>
    <row r="133" spans="1:7" s="2" customFormat="1">
      <c r="A133"/>
      <c r="B133"/>
      <c r="C133"/>
      <c r="D133"/>
      <c r="E133"/>
      <c r="F133" s="20"/>
      <c r="G133" s="20"/>
    </row>
    <row r="134" spans="1:7" s="2" customFormat="1">
      <c r="A134"/>
      <c r="B134"/>
      <c r="C134"/>
      <c r="D134"/>
      <c r="E134"/>
      <c r="F134" s="20"/>
      <c r="G134" s="20"/>
    </row>
    <row r="135" spans="1:7" s="2" customFormat="1">
      <c r="A135"/>
      <c r="B135"/>
      <c r="C135"/>
      <c r="D135"/>
      <c r="E135"/>
      <c r="F135" s="20"/>
      <c r="G135" s="20"/>
    </row>
    <row r="136" spans="1:7" s="2" customFormat="1">
      <c r="A136"/>
      <c r="B136"/>
      <c r="C136"/>
      <c r="D136"/>
      <c r="E136"/>
      <c r="F136" s="20"/>
      <c r="G136" s="20"/>
    </row>
    <row r="137" spans="1:7" s="2" customFormat="1">
      <c r="A137"/>
      <c r="B137"/>
      <c r="C137"/>
      <c r="D137"/>
      <c r="E137"/>
      <c r="F137" s="20"/>
      <c r="G137" s="20"/>
    </row>
    <row r="138" spans="1:7" s="2" customFormat="1">
      <c r="A138"/>
      <c r="B138"/>
      <c r="C138"/>
      <c r="D138"/>
      <c r="E138"/>
      <c r="F138" s="20"/>
      <c r="G138" s="20"/>
    </row>
    <row r="139" spans="1:7" s="2" customFormat="1">
      <c r="A139"/>
      <c r="B139"/>
      <c r="C139"/>
      <c r="D139"/>
      <c r="E139"/>
      <c r="F139" s="20"/>
      <c r="G139" s="20"/>
    </row>
    <row r="140" spans="1:7" s="2" customFormat="1">
      <c r="A140"/>
      <c r="B140"/>
      <c r="C140"/>
      <c r="D140"/>
      <c r="E140"/>
      <c r="F140" s="20"/>
      <c r="G140" s="20"/>
    </row>
    <row r="141" spans="1:7" s="2" customFormat="1">
      <c r="A141"/>
      <c r="B141"/>
      <c r="C141"/>
      <c r="D141"/>
      <c r="E141"/>
      <c r="F141" s="20"/>
      <c r="G141" s="20"/>
    </row>
    <row r="142" spans="1:7" s="2" customFormat="1">
      <c r="A142"/>
      <c r="B142"/>
      <c r="C142"/>
      <c r="D142"/>
      <c r="E142"/>
      <c r="F142" s="20"/>
      <c r="G142" s="20"/>
    </row>
    <row r="143" spans="1:7" s="2" customFormat="1">
      <c r="A143"/>
      <c r="B143"/>
      <c r="C143"/>
      <c r="D143"/>
      <c r="E143"/>
      <c r="F143" s="20"/>
      <c r="G143" s="20"/>
    </row>
    <row r="144" spans="1:7" s="2" customFormat="1">
      <c r="A144"/>
      <c r="B144"/>
      <c r="C144"/>
      <c r="D144"/>
      <c r="E144"/>
      <c r="F144" s="20"/>
      <c r="G144" s="20"/>
    </row>
    <row r="145" spans="1:13" s="2" customFormat="1">
      <c r="A145"/>
      <c r="B145"/>
      <c r="C145"/>
      <c r="D145"/>
      <c r="E145"/>
      <c r="F145" s="20"/>
      <c r="G145" s="20"/>
    </row>
    <row r="146" spans="1:13" s="2" customFormat="1">
      <c r="A146"/>
      <c r="B146"/>
      <c r="C146"/>
      <c r="D146"/>
      <c r="E146"/>
      <c r="F146" s="20"/>
      <c r="G146" s="20"/>
    </row>
    <row r="147" spans="1:13" s="2" customFormat="1">
      <c r="A147"/>
      <c r="B147"/>
      <c r="C147"/>
      <c r="D147"/>
      <c r="E147"/>
      <c r="F147" s="20"/>
      <c r="G147" s="20"/>
      <c r="M147"/>
    </row>
    <row r="148" spans="1:13" s="2" customFormat="1">
      <c r="A148"/>
      <c r="B148"/>
      <c r="C148"/>
      <c r="D148"/>
      <c r="E148"/>
      <c r="F148" s="20"/>
      <c r="G148" s="20"/>
      <c r="M148"/>
    </row>
    <row r="149" spans="1:13" s="2" customFormat="1">
      <c r="A149"/>
      <c r="B149"/>
      <c r="C149"/>
      <c r="D149"/>
      <c r="E149"/>
      <c r="F149" s="20"/>
      <c r="G149" s="20"/>
      <c r="M149"/>
    </row>
  </sheetData>
  <sortState xmlns:xlrd2="http://schemas.microsoft.com/office/spreadsheetml/2017/richdata2" ref="A19:AD39">
    <sortCondition ref="B19:B39"/>
  </sortState>
  <conditionalFormatting sqref="H2">
    <cfRule type="containsText" dxfId="13" priority="1" operator="containsText" text="TRUE">
      <formula>NOT(ISERROR(SEARCH("TRUE",H2)))</formula>
    </cfRule>
  </conditionalFormatting>
  <dataValidations count="1">
    <dataValidation type="list" allowBlank="1" showInputMessage="1" showErrorMessage="1" sqref="F5" xr:uid="{00000000-0002-0000-0A00-000000000000}">
      <formula1>"Ballarat, Geelong, Horsham, Mildura, Warrnambool"</formula1>
    </dataValidation>
  </dataValidations>
  <printOptions horizontalCentered="1"/>
  <pageMargins left="0.62992125984251968" right="0.62992125984251968" top="0.55118110236220474" bottom="0.55118110236220474" header="0.31496062992125984" footer="0.31496062992125984"/>
  <pageSetup paperSize="9" scale="5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50</vt:i4>
      </vt:variant>
    </vt:vector>
  </HeadingPairs>
  <TitlesOfParts>
    <vt:vector size="75" baseType="lpstr">
      <vt:lpstr>Tables</vt:lpstr>
      <vt:lpstr>PTRM_inputs</vt:lpstr>
      <vt:lpstr>Calcs_for_PTRM</vt:lpstr>
      <vt:lpstr>Year_Summary</vt:lpstr>
      <vt:lpstr>Cost_Summary</vt:lpstr>
      <vt:lpstr>Project_inputs</vt:lpstr>
      <vt:lpstr>Asset_groups</vt:lpstr>
      <vt:lpstr>ART_volumes</vt:lpstr>
      <vt:lpstr>CRO_volumes</vt:lpstr>
      <vt:lpstr>HTN_volumes</vt:lpstr>
      <vt:lpstr>KRT_volumes</vt:lpstr>
      <vt:lpstr>MBN_volumes</vt:lpstr>
      <vt:lpstr>STL_volumes</vt:lpstr>
      <vt:lpstr>TRG_volumes</vt:lpstr>
      <vt:lpstr>ART_cost</vt:lpstr>
      <vt:lpstr>CRO_cost</vt:lpstr>
      <vt:lpstr>HTN_cost</vt:lpstr>
      <vt:lpstr>KRT_cost</vt:lpstr>
      <vt:lpstr>MBN_cost</vt:lpstr>
      <vt:lpstr>STL_cost</vt:lpstr>
      <vt:lpstr>TRG_cost</vt:lpstr>
      <vt:lpstr>Tot_cost</vt:lpstr>
      <vt:lpstr>Total_CY</vt:lpstr>
      <vt:lpstr>Total_FY</vt:lpstr>
      <vt:lpstr>Labour_rates</vt:lpstr>
      <vt:lpstr>ART_feeders</vt:lpstr>
      <vt:lpstr>ballarat_rates</vt:lpstr>
      <vt:lpstr>ballarat_roles</vt:lpstr>
      <vt:lpstr>ballarat_years</vt:lpstr>
      <vt:lpstr>CRO_feeders</vt:lpstr>
      <vt:lpstr>design_rates</vt:lpstr>
      <vt:lpstr>design_years</vt:lpstr>
      <vt:lpstr>ESC_comp</vt:lpstr>
      <vt:lpstr>geelong_rates</vt:lpstr>
      <vt:lpstr>geelong_roles</vt:lpstr>
      <vt:lpstr>geelong_years</vt:lpstr>
      <vt:lpstr>horsham_rates</vt:lpstr>
      <vt:lpstr>horsham_roles</vt:lpstr>
      <vt:lpstr>horsham_years</vt:lpstr>
      <vt:lpstr>HTN_feeders</vt:lpstr>
      <vt:lpstr>KRT_feeders</vt:lpstr>
      <vt:lpstr>MBN_feeders</vt:lpstr>
      <vt:lpstr>mildura_rates</vt:lpstr>
      <vt:lpstr>mildura_roles</vt:lpstr>
      <vt:lpstr>mildura_years</vt:lpstr>
      <vt:lpstr>ART_cost!Print_Area</vt:lpstr>
      <vt:lpstr>ART_volumes!Print_Area</vt:lpstr>
      <vt:lpstr>Asset_groups!Print_Area</vt:lpstr>
      <vt:lpstr>Calcs_for_PTRM!Print_Area</vt:lpstr>
      <vt:lpstr>Cost_Summary!Print_Area</vt:lpstr>
      <vt:lpstr>CRO_cost!Print_Area</vt:lpstr>
      <vt:lpstr>CRO_volumes!Print_Area</vt:lpstr>
      <vt:lpstr>HTN_cost!Print_Area</vt:lpstr>
      <vt:lpstr>HTN_volumes!Print_Area</vt:lpstr>
      <vt:lpstr>KRT_cost!Print_Area</vt:lpstr>
      <vt:lpstr>KRT_volumes!Print_Area</vt:lpstr>
      <vt:lpstr>Labour_rates!Print_Area</vt:lpstr>
      <vt:lpstr>MBN_cost!Print_Area</vt:lpstr>
      <vt:lpstr>MBN_volumes!Print_Area</vt:lpstr>
      <vt:lpstr>Project_inputs!Print_Area</vt:lpstr>
      <vt:lpstr>PTRM_inputs!Print_Area</vt:lpstr>
      <vt:lpstr>STL_cost!Print_Area</vt:lpstr>
      <vt:lpstr>STL_volumes!Print_Area</vt:lpstr>
      <vt:lpstr>Tables!Print_Area</vt:lpstr>
      <vt:lpstr>Tot_cost!Print_Area</vt:lpstr>
      <vt:lpstr>Total_CY!Print_Area</vt:lpstr>
      <vt:lpstr>Total_FY!Print_Area</vt:lpstr>
      <vt:lpstr>TRG_cost!Print_Area</vt:lpstr>
      <vt:lpstr>TRG_volumes!Print_Area</vt:lpstr>
      <vt:lpstr>Year_Summary!Print_Area</vt:lpstr>
      <vt:lpstr>STL_feeders</vt:lpstr>
      <vt:lpstr>TRG_feeders</vt:lpstr>
      <vt:lpstr>warrnambool_rates</vt:lpstr>
      <vt:lpstr>warrnambool_roles</vt:lpstr>
      <vt:lpstr>warrnambool_years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2017-03-21T21:31:10Z</dcterms:created>
  <dcterms:modified xsi:type="dcterms:W3CDTF">2019-08-21T06:42:40Z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