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480" windowHeight="14100" tabRatio="699"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externalReferences>
    <externalReference r:id="rId7"/>
    <externalReference r:id="rId8"/>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F5" i="1" l="1"/>
  <c r="M189" i="1" l="1"/>
  <c r="N189" i="1"/>
  <c r="N44" i="18" s="1"/>
  <c r="O189" i="1"/>
  <c r="O44" i="18" s="1"/>
  <c r="P189" i="1"/>
  <c r="P44" i="18" s="1"/>
  <c r="Q189" i="1"/>
  <c r="M190" i="1"/>
  <c r="M45" i="18" s="1"/>
  <c r="N190" i="1"/>
  <c r="N45" i="18" s="1"/>
  <c r="O190" i="1"/>
  <c r="O45" i="18" s="1"/>
  <c r="P190" i="1"/>
  <c r="Q190" i="1"/>
  <c r="M191" i="1"/>
  <c r="M46" i="18" s="1"/>
  <c r="N191" i="1"/>
  <c r="N46" i="18" s="1"/>
  <c r="O191" i="1"/>
  <c r="P191" i="1"/>
  <c r="P46" i="18" s="1"/>
  <c r="Q191" i="1"/>
  <c r="Q46" i="18" s="1"/>
  <c r="M192" i="1"/>
  <c r="M47" i="18" s="1"/>
  <c r="N192" i="1"/>
  <c r="O192" i="1"/>
  <c r="P192" i="1"/>
  <c r="P47" i="18" s="1"/>
  <c r="Q192" i="1"/>
  <c r="Q47" i="18" s="1"/>
  <c r="M193" i="1"/>
  <c r="N193" i="1"/>
  <c r="N48" i="18" s="1"/>
  <c r="O193" i="1"/>
  <c r="O48" i="18" s="1"/>
  <c r="P193" i="1"/>
  <c r="P48" i="18" s="1"/>
  <c r="Q193" i="1"/>
  <c r="M194" i="1"/>
  <c r="M49" i="18" s="1"/>
  <c r="N194" i="1"/>
  <c r="N49" i="18" s="1"/>
  <c r="O194" i="1"/>
  <c r="O49" i="18" s="1"/>
  <c r="P194" i="1"/>
  <c r="Q194" i="1"/>
  <c r="M195" i="1"/>
  <c r="M50" i="18" s="1"/>
  <c r="N195" i="1"/>
  <c r="N50" i="18" s="1"/>
  <c r="O195" i="1"/>
  <c r="P195" i="1"/>
  <c r="P50" i="18" s="1"/>
  <c r="Q195" i="1"/>
  <c r="Q50" i="18" s="1"/>
  <c r="M196" i="1"/>
  <c r="M51" i="18" s="1"/>
  <c r="N196" i="1"/>
  <c r="O196" i="1"/>
  <c r="P196" i="1"/>
  <c r="P51" i="18" s="1"/>
  <c r="Q196" i="1"/>
  <c r="Q51" i="18" s="1"/>
  <c r="M197" i="1"/>
  <c r="N197" i="1"/>
  <c r="N52" i="18" s="1"/>
  <c r="O197" i="1"/>
  <c r="O52" i="18" s="1"/>
  <c r="P197" i="1"/>
  <c r="Q197" i="1"/>
  <c r="M198" i="1"/>
  <c r="M53" i="18" s="1"/>
  <c r="N198" i="1"/>
  <c r="N53" i="18" s="1"/>
  <c r="O198" i="1"/>
  <c r="O53" i="18" s="1"/>
  <c r="P198" i="1"/>
  <c r="Q198" i="1"/>
  <c r="Q53" i="18" s="1"/>
  <c r="M199" i="1"/>
  <c r="N199" i="1"/>
  <c r="N54" i="18" s="1"/>
  <c r="O199" i="1"/>
  <c r="P199" i="1"/>
  <c r="P54" i="18" s="1"/>
  <c r="Q199" i="1"/>
  <c r="Q54" i="18" s="1"/>
  <c r="M200" i="1"/>
  <c r="M55" i="18" s="1"/>
  <c r="N200" i="1"/>
  <c r="O200" i="1"/>
  <c r="O55" i="18" s="1"/>
  <c r="P200" i="1"/>
  <c r="P55" i="18" s="1"/>
  <c r="Q200" i="1"/>
  <c r="Q55" i="18" s="1"/>
  <c r="Q73" i="18"/>
  <c r="P73" i="18"/>
  <c r="O73" i="18"/>
  <c r="N73" i="18"/>
  <c r="M73" i="18"/>
  <c r="L73" i="18"/>
  <c r="K73" i="18"/>
  <c r="J73" i="18"/>
  <c r="I73" i="18"/>
  <c r="H73" i="18"/>
  <c r="Q72" i="18"/>
  <c r="P72" i="18"/>
  <c r="O72" i="18"/>
  <c r="N72" i="18"/>
  <c r="M72" i="18"/>
  <c r="L72" i="18"/>
  <c r="K72" i="18"/>
  <c r="J72" i="18"/>
  <c r="I72" i="18"/>
  <c r="H72" i="18"/>
  <c r="Q71" i="18"/>
  <c r="P71" i="18"/>
  <c r="O71" i="18"/>
  <c r="N71" i="18"/>
  <c r="M71" i="18"/>
  <c r="L71" i="18"/>
  <c r="K71" i="18"/>
  <c r="J71" i="18"/>
  <c r="I71" i="18"/>
  <c r="H71" i="18"/>
  <c r="Q70" i="18"/>
  <c r="P70" i="18"/>
  <c r="O70" i="18"/>
  <c r="N70" i="18"/>
  <c r="M70" i="18"/>
  <c r="L70" i="18"/>
  <c r="K70" i="18"/>
  <c r="J70" i="18"/>
  <c r="I70" i="18"/>
  <c r="H70" i="18"/>
  <c r="Q69" i="18"/>
  <c r="P69" i="18"/>
  <c r="O69" i="18"/>
  <c r="N69" i="18"/>
  <c r="M69" i="18"/>
  <c r="L69" i="18"/>
  <c r="K69" i="18"/>
  <c r="J69" i="18"/>
  <c r="I69" i="18"/>
  <c r="H69" i="18"/>
  <c r="Q68" i="18"/>
  <c r="P68" i="18"/>
  <c r="O68" i="18"/>
  <c r="N68" i="18"/>
  <c r="M68" i="18"/>
  <c r="L68" i="18"/>
  <c r="K68" i="18"/>
  <c r="J68" i="18"/>
  <c r="I68" i="18"/>
  <c r="H68" i="18"/>
  <c r="Q67" i="18"/>
  <c r="P67" i="18"/>
  <c r="O67" i="18"/>
  <c r="N67" i="18"/>
  <c r="M67" i="18"/>
  <c r="L67" i="18"/>
  <c r="K67" i="18"/>
  <c r="J67" i="18"/>
  <c r="I67" i="18"/>
  <c r="H67" i="18"/>
  <c r="Q66" i="18"/>
  <c r="P66" i="18"/>
  <c r="O66" i="18"/>
  <c r="N66" i="18"/>
  <c r="M66" i="18"/>
  <c r="L66" i="18"/>
  <c r="K66" i="18"/>
  <c r="J66" i="18"/>
  <c r="I66" i="18"/>
  <c r="H66" i="18"/>
  <c r="Q65" i="18"/>
  <c r="P65" i="18"/>
  <c r="O65" i="18"/>
  <c r="N65" i="18"/>
  <c r="M65" i="18"/>
  <c r="L65" i="18"/>
  <c r="K65" i="18"/>
  <c r="J65" i="18"/>
  <c r="I65" i="18"/>
  <c r="H65" i="18"/>
  <c r="Q64" i="18"/>
  <c r="P64" i="18"/>
  <c r="O64" i="18"/>
  <c r="N64" i="18"/>
  <c r="M64" i="18"/>
  <c r="L64" i="18"/>
  <c r="K64" i="18"/>
  <c r="J64" i="18"/>
  <c r="I64" i="18"/>
  <c r="H64" i="18"/>
  <c r="Q63" i="18"/>
  <c r="P63" i="18"/>
  <c r="O63" i="18"/>
  <c r="N63" i="18"/>
  <c r="M63" i="18"/>
  <c r="L63" i="18"/>
  <c r="K63" i="18"/>
  <c r="J63" i="18"/>
  <c r="I63" i="18"/>
  <c r="H63" i="18"/>
  <c r="Q62" i="18"/>
  <c r="P62" i="18"/>
  <c r="O62" i="18"/>
  <c r="N62" i="18"/>
  <c r="M62" i="18"/>
  <c r="L62" i="18"/>
  <c r="K62" i="18"/>
  <c r="J62" i="18"/>
  <c r="I62" i="18"/>
  <c r="H62" i="18"/>
  <c r="Q61" i="18"/>
  <c r="P61" i="18"/>
  <c r="O61" i="18"/>
  <c r="N61" i="18"/>
  <c r="M61" i="18"/>
  <c r="L61" i="18"/>
  <c r="K61" i="18"/>
  <c r="J61" i="18"/>
  <c r="I61" i="18"/>
  <c r="H61" i="18"/>
  <c r="Q60" i="18"/>
  <c r="P60" i="18"/>
  <c r="O60" i="18"/>
  <c r="N60" i="18"/>
  <c r="M60" i="18"/>
  <c r="L60" i="18"/>
  <c r="K60" i="18"/>
  <c r="J60" i="18"/>
  <c r="I60" i="18"/>
  <c r="H60" i="18"/>
  <c r="Q59" i="18"/>
  <c r="P59" i="18"/>
  <c r="O59" i="18"/>
  <c r="N59" i="18"/>
  <c r="M59" i="18"/>
  <c r="L59" i="18"/>
  <c r="K59" i="18"/>
  <c r="J59" i="18"/>
  <c r="I59" i="18"/>
  <c r="H59" i="18"/>
  <c r="Q58" i="18"/>
  <c r="P58" i="18"/>
  <c r="O58" i="18"/>
  <c r="N58" i="18"/>
  <c r="M58" i="18"/>
  <c r="L58" i="18"/>
  <c r="K58" i="18"/>
  <c r="J58" i="18"/>
  <c r="I58" i="18"/>
  <c r="H58" i="18"/>
  <c r="Q57" i="18"/>
  <c r="P57" i="18"/>
  <c r="O57" i="18"/>
  <c r="N57" i="18"/>
  <c r="M57" i="18"/>
  <c r="L57" i="18"/>
  <c r="K57" i="18"/>
  <c r="J57" i="18"/>
  <c r="I57" i="18"/>
  <c r="H57" i="18"/>
  <c r="Q56" i="18"/>
  <c r="P56" i="18"/>
  <c r="O56" i="18"/>
  <c r="N56" i="18"/>
  <c r="M56" i="18"/>
  <c r="L56" i="18"/>
  <c r="K56" i="18"/>
  <c r="J56" i="18"/>
  <c r="I56" i="18"/>
  <c r="H56" i="18"/>
  <c r="N55" i="18"/>
  <c r="O54" i="18"/>
  <c r="M54" i="18"/>
  <c r="P53" i="18"/>
  <c r="Q52" i="18"/>
  <c r="P52" i="18"/>
  <c r="M52" i="18"/>
  <c r="O51" i="18"/>
  <c r="N51" i="18"/>
  <c r="O50" i="18"/>
  <c r="Q49" i="18"/>
  <c r="P49" i="18"/>
  <c r="Q48" i="18"/>
  <c r="M48" i="18"/>
  <c r="O47" i="18"/>
  <c r="N47" i="18"/>
  <c r="O46" i="18"/>
  <c r="Q45" i="18"/>
  <c r="P45" i="18"/>
  <c r="Q44" i="18"/>
  <c r="M44" i="18"/>
  <c r="L200" i="1"/>
  <c r="L55" i="18" s="1"/>
  <c r="K200" i="1"/>
  <c r="K55" i="18" s="1"/>
  <c r="J200" i="1"/>
  <c r="J55" i="18" s="1"/>
  <c r="I200" i="1"/>
  <c r="I55" i="18" s="1"/>
  <c r="H200" i="1"/>
  <c r="H55" i="18" s="1"/>
  <c r="L198" i="1" l="1"/>
  <c r="L53" i="18" s="1"/>
  <c r="K198" i="1"/>
  <c r="K53" i="18" s="1"/>
  <c r="J198" i="1"/>
  <c r="J53" i="18" s="1"/>
  <c r="I198" i="1"/>
  <c r="I53" i="18" s="1"/>
  <c r="L197" i="1"/>
  <c r="L52" i="18" s="1"/>
  <c r="K197" i="1"/>
  <c r="K52" i="18" s="1"/>
  <c r="J197" i="1"/>
  <c r="J52" i="18" s="1"/>
  <c r="I197" i="1"/>
  <c r="I52" i="18" s="1"/>
  <c r="L196" i="1"/>
  <c r="L51" i="18" s="1"/>
  <c r="K196" i="1"/>
  <c r="K51" i="18" s="1"/>
  <c r="J196" i="1"/>
  <c r="J51" i="18" s="1"/>
  <c r="I196" i="1"/>
  <c r="I51" i="18" s="1"/>
  <c r="L195" i="1"/>
  <c r="L50" i="18" s="1"/>
  <c r="K195" i="1"/>
  <c r="K50" i="18" s="1"/>
  <c r="J195" i="1"/>
  <c r="J50" i="18" s="1"/>
  <c r="I195" i="1"/>
  <c r="I50" i="18" s="1"/>
  <c r="L194" i="1"/>
  <c r="L49" i="18" s="1"/>
  <c r="K194" i="1"/>
  <c r="K49" i="18" s="1"/>
  <c r="J194" i="1"/>
  <c r="J49" i="18" s="1"/>
  <c r="I194" i="1"/>
  <c r="I49" i="18" s="1"/>
  <c r="L193" i="1"/>
  <c r="L48" i="18" s="1"/>
  <c r="K193" i="1"/>
  <c r="K48" i="18" s="1"/>
  <c r="J193" i="1"/>
  <c r="J48" i="18" s="1"/>
  <c r="I193" i="1"/>
  <c r="I48" i="18" s="1"/>
  <c r="L192" i="1"/>
  <c r="L47" i="18" s="1"/>
  <c r="K192" i="1"/>
  <c r="K47" i="18" s="1"/>
  <c r="J192" i="1"/>
  <c r="J47" i="18" s="1"/>
  <c r="I192" i="1"/>
  <c r="I47" i="18" s="1"/>
  <c r="L191" i="1"/>
  <c r="L46" i="18" s="1"/>
  <c r="K191" i="1"/>
  <c r="K46" i="18" s="1"/>
  <c r="J191" i="1"/>
  <c r="J46" i="18" s="1"/>
  <c r="I191" i="1"/>
  <c r="I46" i="18" s="1"/>
  <c r="L190" i="1"/>
  <c r="L45" i="18" s="1"/>
  <c r="K190" i="1"/>
  <c r="K45" i="18" s="1"/>
  <c r="J190" i="1"/>
  <c r="J45" i="18" s="1"/>
  <c r="I190" i="1"/>
  <c r="I45" i="18" s="1"/>
  <c r="L189" i="1"/>
  <c r="L44" i="18" s="1"/>
  <c r="K189" i="1"/>
  <c r="K44" i="18" s="1"/>
  <c r="J189" i="1"/>
  <c r="J44" i="18" s="1"/>
  <c r="I189" i="1"/>
  <c r="I44" i="18" s="1"/>
  <c r="H198" i="1"/>
  <c r="H53" i="18" s="1"/>
  <c r="H197" i="1"/>
  <c r="H52" i="18" s="1"/>
  <c r="H196" i="1"/>
  <c r="H51" i="18" s="1"/>
  <c r="H195" i="1"/>
  <c r="H50" i="18" s="1"/>
  <c r="H194" i="1"/>
  <c r="H49" i="18" s="1"/>
  <c r="H193" i="1"/>
  <c r="H48" i="18" s="1"/>
  <c r="H192" i="1"/>
  <c r="H47" i="18" s="1"/>
  <c r="H191" i="1"/>
  <c r="H46" i="18" s="1"/>
  <c r="H190" i="1"/>
  <c r="H45" i="18" s="1"/>
  <c r="H189" i="1"/>
  <c r="H44" i="18" s="1"/>
  <c r="H199" i="1" l="1"/>
  <c r="H54" i="18" s="1"/>
  <c r="I199" i="1" l="1"/>
  <c r="I54" i="18" s="1"/>
  <c r="J199" i="1" l="1"/>
  <c r="J54" i="18" s="1"/>
  <c r="K199" i="1" l="1"/>
  <c r="K54" i="18" s="1"/>
  <c r="L199" i="1" l="1"/>
  <c r="L54" i="18" s="1"/>
  <c r="N18" i="1" l="1"/>
  <c r="M18" i="1"/>
  <c r="J18" i="1" l="1"/>
  <c r="F141" i="1" l="1"/>
  <c r="M14" i="1"/>
  <c r="M13" i="1"/>
  <c r="M12" i="1"/>
  <c r="M11" i="1"/>
  <c r="M10" i="1"/>
  <c r="M9" i="1"/>
  <c r="M8" i="1"/>
  <c r="N14" i="1"/>
  <c r="N13" i="1"/>
  <c r="N12" i="1"/>
  <c r="N11" i="1"/>
  <c r="N10" i="1"/>
  <c r="N9" i="1"/>
  <c r="N8" i="1"/>
  <c r="J10" i="1" l="1"/>
  <c r="J14" i="1"/>
  <c r="J8" i="1"/>
  <c r="J12" i="1"/>
  <c r="J11" i="1"/>
  <c r="J9" i="1"/>
  <c r="J13" i="1"/>
  <c r="N7" i="1"/>
  <c r="M7" i="1"/>
  <c r="J7" i="1" l="1"/>
  <c r="Q219" i="1"/>
  <c r="P219" i="1"/>
  <c r="O219" i="1"/>
  <c r="N219" i="1"/>
  <c r="M219" i="1"/>
  <c r="G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H178" i="1" l="1"/>
  <c r="H119" i="1" l="1"/>
  <c r="H115" i="1"/>
  <c r="H111" i="1"/>
  <c r="H84" i="1"/>
  <c r="H80" i="1"/>
  <c r="H76" i="1"/>
  <c r="H50" i="1"/>
  <c r="H152" i="1" s="1"/>
  <c r="H46" i="1"/>
  <c r="H45" i="7944" s="1"/>
  <c r="H42" i="1"/>
  <c r="H118" i="1"/>
  <c r="H114" i="1"/>
  <c r="H110" i="1"/>
  <c r="H139" i="1" s="1"/>
  <c r="H83" i="1"/>
  <c r="H79" i="1"/>
  <c r="H75" i="1"/>
  <c r="H49" i="1"/>
  <c r="I187" i="7944" s="1"/>
  <c r="H45" i="1"/>
  <c r="H113" i="1"/>
  <c r="H82" i="1"/>
  <c r="H52" i="1"/>
  <c r="H154" i="1" s="1"/>
  <c r="H44" i="1"/>
  <c r="H41" i="1"/>
  <c r="H116" i="1"/>
  <c r="H85" i="1"/>
  <c r="H153" i="1" s="1"/>
  <c r="H47" i="1"/>
  <c r="H117" i="1"/>
  <c r="H112" i="1"/>
  <c r="H81" i="1"/>
  <c r="H149" i="1" s="1"/>
  <c r="H77" i="1"/>
  <c r="H109" i="1"/>
  <c r="H78" i="1"/>
  <c r="H146" i="1" s="1"/>
  <c r="H48" i="1"/>
  <c r="I173" i="7944" s="1"/>
  <c r="J173" i="7944" s="1"/>
  <c r="H51" i="1"/>
  <c r="H43" i="1"/>
  <c r="I178" i="1"/>
  <c r="H3" i="18"/>
  <c r="I3" i="18" s="1"/>
  <c r="J3" i="18" s="1"/>
  <c r="G334" i="7942"/>
  <c r="G366" i="7942"/>
  <c r="G110" i="18" s="1"/>
  <c r="G398" i="7942"/>
  <c r="G142" i="18" s="1"/>
  <c r="G71" i="7941" s="1"/>
  <c r="G430" i="7942"/>
  <c r="G462" i="7942"/>
  <c r="G206" i="18" s="1"/>
  <c r="G135" i="7941" s="1"/>
  <c r="G494" i="7942"/>
  <c r="G238" i="18" s="1"/>
  <c r="G167" i="7941" s="1"/>
  <c r="G78" i="18"/>
  <c r="G7" i="7941" s="1"/>
  <c r="H6" i="18"/>
  <c r="I6" i="18"/>
  <c r="J6" i="18"/>
  <c r="K6" i="18"/>
  <c r="L6" i="18"/>
  <c r="M6" i="18"/>
  <c r="N6" i="18"/>
  <c r="O6" i="18"/>
  <c r="P6" i="18"/>
  <c r="Q6" i="18"/>
  <c r="G335" i="7942"/>
  <c r="G367" i="7942"/>
  <c r="G111" i="18" s="1"/>
  <c r="G399" i="7942"/>
  <c r="G143" i="18" s="1"/>
  <c r="G72" i="7941" s="1"/>
  <c r="G431" i="7942"/>
  <c r="G175" i="18" s="1"/>
  <c r="G104" i="7941" s="1"/>
  <c r="G463" i="7942"/>
  <c r="G207" i="18"/>
  <c r="G136" i="7941" s="1"/>
  <c r="G495" i="7942"/>
  <c r="G239" i="18" s="1"/>
  <c r="G168" i="7941" s="1"/>
  <c r="G79" i="18"/>
  <c r="G8" i="7941" s="1"/>
  <c r="G336" i="7942"/>
  <c r="G368" i="7942"/>
  <c r="G112" i="18" s="1"/>
  <c r="G41" i="7941" s="1"/>
  <c r="G400" i="7942"/>
  <c r="G144" i="18" s="1"/>
  <c r="G432" i="7942"/>
  <c r="G464" i="7942"/>
  <c r="G208" i="18" s="1"/>
  <c r="G137" i="7941" s="1"/>
  <c r="G496" i="7942"/>
  <c r="G240" i="18" s="1"/>
  <c r="G169" i="7941" s="1"/>
  <c r="G80" i="18"/>
  <c r="G9" i="7941" s="1"/>
  <c r="G176" i="18"/>
  <c r="G105" i="7941" s="1"/>
  <c r="G337" i="7942"/>
  <c r="G369" i="7942"/>
  <c r="G113" i="18" s="1"/>
  <c r="G42" i="7941" s="1"/>
  <c r="G401" i="7942"/>
  <c r="G145" i="18" s="1"/>
  <c r="G74" i="7941" s="1"/>
  <c r="G433" i="7942"/>
  <c r="G465" i="7942"/>
  <c r="G209" i="18" s="1"/>
  <c r="G138" i="7941" s="1"/>
  <c r="G497" i="7942"/>
  <c r="G241" i="18" s="1"/>
  <c r="G81" i="18"/>
  <c r="G10" i="7941" s="1"/>
  <c r="G177" i="18"/>
  <c r="G338" i="7942"/>
  <c r="G370" i="7942"/>
  <c r="G114" i="18" s="1"/>
  <c r="G43" i="7941" s="1"/>
  <c r="G402" i="7942"/>
  <c r="G146" i="18" s="1"/>
  <c r="G434" i="7942"/>
  <c r="G178" i="18" s="1"/>
  <c r="G107" i="7941" s="1"/>
  <c r="G466" i="7942"/>
  <c r="G210" i="18" s="1"/>
  <c r="G139" i="7941" s="1"/>
  <c r="G498" i="7942"/>
  <c r="G242" i="18" s="1"/>
  <c r="G82" i="18"/>
  <c r="G11" i="7941" s="1"/>
  <c r="G339" i="7942"/>
  <c r="G371" i="7942"/>
  <c r="G115" i="18" s="1"/>
  <c r="G44" i="7941" s="1"/>
  <c r="G403" i="7942"/>
  <c r="G147" i="18" s="1"/>
  <c r="G435" i="7942"/>
  <c r="G179" i="18" s="1"/>
  <c r="G467" i="7942"/>
  <c r="G211" i="18" s="1"/>
  <c r="G140" i="7941" s="1"/>
  <c r="G499" i="7942"/>
  <c r="G243" i="18" s="1"/>
  <c r="G172" i="7941" s="1"/>
  <c r="G83" i="18"/>
  <c r="G12" i="7941" s="1"/>
  <c r="G340" i="7942"/>
  <c r="G372" i="7942"/>
  <c r="G116" i="18" s="1"/>
  <c r="G45" i="7941" s="1"/>
  <c r="G404" i="7942"/>
  <c r="G148" i="18" s="1"/>
  <c r="G436" i="7942"/>
  <c r="G180" i="18" s="1"/>
  <c r="G109" i="7941" s="1"/>
  <c r="G468" i="7942"/>
  <c r="G212" i="18" s="1"/>
  <c r="G141" i="7941" s="1"/>
  <c r="G500" i="7942"/>
  <c r="G84" i="18"/>
  <c r="G244" i="18"/>
  <c r="G173" i="7941" s="1"/>
  <c r="G85" i="18"/>
  <c r="G14" i="7941" s="1"/>
  <c r="G373" i="7942"/>
  <c r="G117" i="18" s="1"/>
  <c r="G405" i="7942"/>
  <c r="G149" i="18" s="1"/>
  <c r="G78" i="7941" s="1"/>
  <c r="G437" i="7942"/>
  <c r="G181" i="18" s="1"/>
  <c r="G110" i="7941" s="1"/>
  <c r="G469" i="7942"/>
  <c r="G213" i="18" s="1"/>
  <c r="G501" i="7942"/>
  <c r="G245" i="18"/>
  <c r="G174" i="7941" s="1"/>
  <c r="G342" i="7942"/>
  <c r="G374" i="7942"/>
  <c r="G118" i="18" s="1"/>
  <c r="G47" i="7941" s="1"/>
  <c r="G406" i="7942"/>
  <c r="G150" i="18" s="1"/>
  <c r="G438" i="7942"/>
  <c r="G182" i="18" s="1"/>
  <c r="G111" i="7941" s="1"/>
  <c r="G470" i="7942"/>
  <c r="G214" i="18" s="1"/>
  <c r="G143" i="7941" s="1"/>
  <c r="G502" i="7942"/>
  <c r="G246" i="18" s="1"/>
  <c r="G86" i="18"/>
  <c r="G15" i="7941" s="1"/>
  <c r="G343" i="7942"/>
  <c r="G375" i="7942"/>
  <c r="G119" i="18" s="1"/>
  <c r="G48" i="7941" s="1"/>
  <c r="G407" i="7942"/>
  <c r="G151" i="18" s="1"/>
  <c r="G439" i="7942"/>
  <c r="G183" i="18" s="1"/>
  <c r="G112" i="7941" s="1"/>
  <c r="G471" i="7942"/>
  <c r="G215" i="18" s="1"/>
  <c r="G144" i="7941" s="1"/>
  <c r="G503" i="7942"/>
  <c r="G247" i="18" s="1"/>
  <c r="G176" i="7941" s="1"/>
  <c r="G87" i="18"/>
  <c r="G344" i="7942"/>
  <c r="G376" i="7942"/>
  <c r="G408" i="7942"/>
  <c r="G152" i="18" s="1"/>
  <c r="G440" i="7942"/>
  <c r="G184" i="18" s="1"/>
  <c r="G113" i="7941" s="1"/>
  <c r="G472" i="7942"/>
  <c r="G216" i="18" s="1"/>
  <c r="G145" i="7941" s="1"/>
  <c r="G504" i="7942"/>
  <c r="G248" i="18" s="1"/>
  <c r="G177" i="7941" s="1"/>
  <c r="G88" i="18"/>
  <c r="G17" i="7941" s="1"/>
  <c r="G345" i="7942"/>
  <c r="G377" i="7942"/>
  <c r="G121" i="18" s="1"/>
  <c r="G50" i="7941" s="1"/>
  <c r="G409" i="7942"/>
  <c r="G153" i="18" s="1"/>
  <c r="G82" i="7941" s="1"/>
  <c r="G441" i="7942"/>
  <c r="G473" i="7942"/>
  <c r="G217" i="18" s="1"/>
  <c r="G146" i="7941" s="1"/>
  <c r="G505" i="7942"/>
  <c r="G89" i="18"/>
  <c r="G18" i="7941" s="1"/>
  <c r="G185" i="18"/>
  <c r="G114" i="7941" s="1"/>
  <c r="G346" i="7942"/>
  <c r="G378" i="7942"/>
  <c r="G122" i="18" s="1"/>
  <c r="G51" i="7941" s="1"/>
  <c r="G410" i="7942"/>
  <c r="G154" i="18" s="1"/>
  <c r="G83" i="7941" s="1"/>
  <c r="G442" i="7942"/>
  <c r="G474" i="7942"/>
  <c r="G218" i="18" s="1"/>
  <c r="G147" i="7941" s="1"/>
  <c r="G506" i="7942"/>
  <c r="G250" i="18" s="1"/>
  <c r="G179" i="7941" s="1"/>
  <c r="G90" i="18"/>
  <c r="G19" i="7941" s="1"/>
  <c r="G186" i="18"/>
  <c r="G115" i="7941" s="1"/>
  <c r="G347" i="7942"/>
  <c r="G379" i="7942"/>
  <c r="G123" i="18" s="1"/>
  <c r="G52" i="7941" s="1"/>
  <c r="G411" i="7942"/>
  <c r="G155" i="18" s="1"/>
  <c r="G84" i="7941" s="1"/>
  <c r="G443" i="7942"/>
  <c r="G475" i="7942"/>
  <c r="G219" i="18" s="1"/>
  <c r="G148" i="7941" s="1"/>
  <c r="G507" i="7942"/>
  <c r="G251" i="18" s="1"/>
  <c r="G180" i="7941" s="1"/>
  <c r="G91" i="18"/>
  <c r="G20" i="7941" s="1"/>
  <c r="G187" i="18"/>
  <c r="G116" i="7941" s="1"/>
  <c r="G348" i="7942"/>
  <c r="G380" i="7942"/>
  <c r="G412" i="7942"/>
  <c r="G156" i="18"/>
  <c r="G85" i="7941" s="1"/>
  <c r="G444" i="7942"/>
  <c r="G188" i="18" s="1"/>
  <c r="G117" i="7941" s="1"/>
  <c r="G476" i="7942"/>
  <c r="G220" i="18" s="1"/>
  <c r="G149" i="7941" s="1"/>
  <c r="G508" i="7942"/>
  <c r="G252" i="18" s="1"/>
  <c r="G181" i="7941" s="1"/>
  <c r="G92" i="18"/>
  <c r="G21" i="7941" s="1"/>
  <c r="G124" i="18"/>
  <c r="G53" i="7941" s="1"/>
  <c r="G349" i="7942"/>
  <c r="G381" i="7942"/>
  <c r="G413" i="7942"/>
  <c r="G157" i="18"/>
  <c r="G86" i="7941" s="1"/>
  <c r="G445" i="7942"/>
  <c r="G189" i="18" s="1"/>
  <c r="G118" i="7941" s="1"/>
  <c r="G477" i="7942"/>
  <c r="G509" i="7942"/>
  <c r="G253" i="18" s="1"/>
  <c r="G182" i="7941" s="1"/>
  <c r="G93" i="18"/>
  <c r="G22" i="7941" s="1"/>
  <c r="G221" i="18"/>
  <c r="G350" i="7942"/>
  <c r="G382" i="7942"/>
  <c r="G414" i="7942"/>
  <c r="H350" i="7942" s="1"/>
  <c r="G446" i="7942"/>
  <c r="G190" i="18" s="1"/>
  <c r="G478" i="7942"/>
  <c r="G222" i="18" s="1"/>
  <c r="G151" i="7941" s="1"/>
  <c r="G510" i="7942"/>
  <c r="G254" i="18" s="1"/>
  <c r="G183" i="7941" s="1"/>
  <c r="G94" i="18"/>
  <c r="G126" i="18"/>
  <c r="G351" i="7942"/>
  <c r="G383" i="7942"/>
  <c r="G415" i="7942"/>
  <c r="G159" i="18" s="1"/>
  <c r="G88" i="7941" s="1"/>
  <c r="G447" i="7942"/>
  <c r="G479" i="7942"/>
  <c r="G223" i="18" s="1"/>
  <c r="G152" i="7941" s="1"/>
  <c r="G511" i="7942"/>
  <c r="G255" i="18" s="1"/>
  <c r="G184" i="7941" s="1"/>
  <c r="G95" i="18"/>
  <c r="G191" i="18"/>
  <c r="G352" i="7942"/>
  <c r="G384" i="7942"/>
  <c r="G128" i="18" s="1"/>
  <c r="G57" i="7941" s="1"/>
  <c r="G416" i="7942"/>
  <c r="G160" i="18" s="1"/>
  <c r="G89" i="7941" s="1"/>
  <c r="G448" i="7942"/>
  <c r="G480" i="7942"/>
  <c r="G224" i="18" s="1"/>
  <c r="G153" i="7941" s="1"/>
  <c r="G512" i="7942"/>
  <c r="G256" i="18" s="1"/>
  <c r="G185" i="7941" s="1"/>
  <c r="G96" i="18"/>
  <c r="G25" i="7941" s="1"/>
  <c r="G192" i="18"/>
  <c r="G121" i="7941" s="1"/>
  <c r="G353" i="7942"/>
  <c r="G385" i="7942"/>
  <c r="G129" i="18" s="1"/>
  <c r="G58" i="7941" s="1"/>
  <c r="G417" i="7942"/>
  <c r="G161" i="18" s="1"/>
  <c r="G90" i="7941" s="1"/>
  <c r="G449" i="7942"/>
  <c r="G193" i="18" s="1"/>
  <c r="G122" i="7941" s="1"/>
  <c r="G481" i="7942"/>
  <c r="G225" i="18"/>
  <c r="G154" i="7941" s="1"/>
  <c r="G513" i="7942"/>
  <c r="G257" i="18" s="1"/>
  <c r="G97" i="18"/>
  <c r="G26" i="7941" s="1"/>
  <c r="G354" i="7942"/>
  <c r="G386" i="7942"/>
  <c r="G130" i="18" s="1"/>
  <c r="G59" i="7941" s="1"/>
  <c r="G418" i="7942"/>
  <c r="G162" i="18" s="1"/>
  <c r="G91" i="7941" s="1"/>
  <c r="G450" i="7942"/>
  <c r="G482" i="7942"/>
  <c r="G226" i="18" s="1"/>
  <c r="G155" i="7941" s="1"/>
  <c r="G514" i="7942"/>
  <c r="G258" i="18" s="1"/>
  <c r="G187" i="7941" s="1"/>
  <c r="G98" i="18"/>
  <c r="G27" i="7941" s="1"/>
  <c r="G194" i="18"/>
  <c r="G123" i="7941" s="1"/>
  <c r="G355" i="7942"/>
  <c r="G387" i="7942"/>
  <c r="G419" i="7942"/>
  <c r="G163" i="18" s="1"/>
  <c r="G92" i="7941" s="1"/>
  <c r="G451" i="7942"/>
  <c r="G195" i="18" s="1"/>
  <c r="G483" i="7942"/>
  <c r="G227" i="18" s="1"/>
  <c r="G156" i="7941" s="1"/>
  <c r="G515" i="7942"/>
  <c r="G259" i="18" s="1"/>
  <c r="G188" i="7941" s="1"/>
  <c r="G99" i="18"/>
  <c r="G28" i="7941" s="1"/>
  <c r="G131" i="18"/>
  <c r="G356" i="7942"/>
  <c r="G388" i="7942"/>
  <c r="G420" i="7942"/>
  <c r="G164" i="18" s="1"/>
  <c r="G452" i="7942"/>
  <c r="G196" i="18" s="1"/>
  <c r="G125" i="7941" s="1"/>
  <c r="G484" i="7942"/>
  <c r="G516" i="7942"/>
  <c r="G260" i="18" s="1"/>
  <c r="G189" i="7941" s="1"/>
  <c r="G100" i="18"/>
  <c r="G29" i="7941" s="1"/>
  <c r="G228" i="18"/>
  <c r="G157" i="7941" s="1"/>
  <c r="G357" i="7942"/>
  <c r="G389" i="7942"/>
  <c r="G421" i="7942"/>
  <c r="G453" i="7942"/>
  <c r="G197" i="18" s="1"/>
  <c r="G126" i="7941" s="1"/>
  <c r="G485" i="7942"/>
  <c r="G229" i="18" s="1"/>
  <c r="G158" i="7941" s="1"/>
  <c r="G517" i="7942"/>
  <c r="G261" i="18" s="1"/>
  <c r="G190" i="7941" s="1"/>
  <c r="G101" i="18"/>
  <c r="G30" i="7941" s="1"/>
  <c r="G165" i="18"/>
  <c r="G94" i="7941" s="1"/>
  <c r="G358" i="7942"/>
  <c r="G390" i="7942"/>
  <c r="G422" i="7942"/>
  <c r="G166" i="18" s="1"/>
  <c r="G95" i="7941" s="1"/>
  <c r="G454" i="7942"/>
  <c r="G198" i="18" s="1"/>
  <c r="G486" i="7942"/>
  <c r="G518" i="7942"/>
  <c r="G102" i="18"/>
  <c r="G134" i="18"/>
  <c r="G230" i="18"/>
  <c r="G159" i="7941" s="1"/>
  <c r="G262" i="18"/>
  <c r="G191" i="7941" s="1"/>
  <c r="G359" i="7942"/>
  <c r="G391" i="7942"/>
  <c r="G423" i="7942"/>
  <c r="G167" i="18" s="1"/>
  <c r="G297" i="18" s="1"/>
  <c r="G455" i="7942"/>
  <c r="G199" i="18" s="1"/>
  <c r="G128" i="7941" s="1"/>
  <c r="G487" i="7942"/>
  <c r="G519" i="7942"/>
  <c r="G263" i="18" s="1"/>
  <c r="G192" i="7941" s="1"/>
  <c r="G103" i="18"/>
  <c r="G32" i="7941" s="1"/>
  <c r="G360" i="7942"/>
  <c r="G392" i="7942"/>
  <c r="G136" i="18" s="1"/>
  <c r="G424" i="7942"/>
  <c r="G456" i="7942"/>
  <c r="G200" i="18" s="1"/>
  <c r="G129" i="7941" s="1"/>
  <c r="G488" i="7942"/>
  <c r="G232" i="18" s="1"/>
  <c r="G161" i="7941" s="1"/>
  <c r="G520" i="7942"/>
  <c r="G264" i="18" s="1"/>
  <c r="G193" i="7941" s="1"/>
  <c r="G104" i="18"/>
  <c r="G33" i="7941" s="1"/>
  <c r="G168" i="18"/>
  <c r="G361" i="7942"/>
  <c r="G393" i="7942"/>
  <c r="G137" i="18" s="1"/>
  <c r="G425" i="7942"/>
  <c r="G169" i="18" s="1"/>
  <c r="G98" i="7941" s="1"/>
  <c r="G457" i="7942"/>
  <c r="G489" i="7942"/>
  <c r="G233" i="18" s="1"/>
  <c r="G162" i="7941" s="1"/>
  <c r="G521" i="7942"/>
  <c r="G105" i="18"/>
  <c r="G34" i="7941" s="1"/>
  <c r="G201" i="18"/>
  <c r="G130" i="7941" s="1"/>
  <c r="G265" i="18"/>
  <c r="G362" i="7942"/>
  <c r="G394" i="7942"/>
  <c r="G138" i="18" s="1"/>
  <c r="G67" i="7941" s="1"/>
  <c r="G426" i="7942"/>
  <c r="G170" i="18" s="1"/>
  <c r="G99" i="7941" s="1"/>
  <c r="G458" i="7942"/>
  <c r="G202" i="18" s="1"/>
  <c r="G490" i="7942"/>
  <c r="G522" i="7942"/>
  <c r="G106" i="18"/>
  <c r="G35" i="7941" s="1"/>
  <c r="G234" i="18"/>
  <c r="G163" i="7941" s="1"/>
  <c r="G266" i="18"/>
  <c r="G195" i="7941" s="1"/>
  <c r="G363" i="7942"/>
  <c r="G395" i="7942"/>
  <c r="G427" i="7942"/>
  <c r="G171" i="18" s="1"/>
  <c r="G459" i="7942"/>
  <c r="G203" i="18" s="1"/>
  <c r="G132" i="7941" s="1"/>
  <c r="G491" i="7942"/>
  <c r="G235" i="18" s="1"/>
  <c r="G164" i="7941" s="1"/>
  <c r="G523" i="7942"/>
  <c r="G107" i="18"/>
  <c r="G36" i="7941" s="1"/>
  <c r="G139" i="18"/>
  <c r="G68" i="7941" s="1"/>
  <c r="G267" i="18"/>
  <c r="G196" i="7941" s="1"/>
  <c r="G6" i="18"/>
  <c r="H160" i="1"/>
  <c r="G3" i="7944"/>
  <c r="G296" i="7944" s="1"/>
  <c r="G268" i="7944"/>
  <c r="G281" i="7944" s="1"/>
  <c r="G54" i="7944"/>
  <c r="G22" i="7944"/>
  <c r="H3" i="7944"/>
  <c r="I3" i="7944" s="1"/>
  <c r="H270" i="7944"/>
  <c r="H54" i="7944"/>
  <c r="I54" i="7944"/>
  <c r="J54" i="7944"/>
  <c r="K54" i="7944"/>
  <c r="L54" i="7944"/>
  <c r="M54" i="7944"/>
  <c r="N54" i="7944"/>
  <c r="O54" i="7944"/>
  <c r="P54" i="7944"/>
  <c r="Q54" i="7944"/>
  <c r="G282" i="7944"/>
  <c r="G55" i="7944"/>
  <c r="G23" i="7944"/>
  <c r="H55" i="7944"/>
  <c r="I55" i="7944"/>
  <c r="J55" i="7944"/>
  <c r="K55" i="7944"/>
  <c r="L55" i="7944"/>
  <c r="M55" i="7944"/>
  <c r="N55" i="7944"/>
  <c r="O55" i="7944"/>
  <c r="P55" i="7944"/>
  <c r="Q55" i="7944"/>
  <c r="G56" i="7944"/>
  <c r="G24" i="7944"/>
  <c r="H298" i="7944"/>
  <c r="H56" i="7944"/>
  <c r="I56" i="7944"/>
  <c r="J56" i="7944"/>
  <c r="K56" i="7944"/>
  <c r="L56" i="7944"/>
  <c r="M56" i="7944"/>
  <c r="N56" i="7944"/>
  <c r="O56" i="7944"/>
  <c r="P56" i="7944"/>
  <c r="Q56" i="7944"/>
  <c r="G57" i="7944"/>
  <c r="G25" i="7944"/>
  <c r="H312" i="7944"/>
  <c r="H57" i="7944"/>
  <c r="I57" i="7944"/>
  <c r="J57" i="7944"/>
  <c r="K57" i="7944"/>
  <c r="L57" i="7944"/>
  <c r="M57" i="7944"/>
  <c r="N57" i="7944"/>
  <c r="O57" i="7944"/>
  <c r="P57" i="7944"/>
  <c r="Q57" i="7944"/>
  <c r="G58" i="7944"/>
  <c r="G26" i="7944"/>
  <c r="H326" i="7944"/>
  <c r="H58" i="7944"/>
  <c r="I58" i="7944"/>
  <c r="J58" i="7944"/>
  <c r="K58" i="7944"/>
  <c r="L58" i="7944"/>
  <c r="M58" i="7944"/>
  <c r="N58" i="7944"/>
  <c r="O58" i="7944"/>
  <c r="P58" i="7944"/>
  <c r="Q58" i="7944"/>
  <c r="G59" i="7944"/>
  <c r="G27" i="7944"/>
  <c r="H340" i="7944"/>
  <c r="H59" i="7944"/>
  <c r="I59" i="7944"/>
  <c r="J59" i="7944"/>
  <c r="K59" i="7944"/>
  <c r="L59" i="7944"/>
  <c r="M59" i="7944"/>
  <c r="N59" i="7944"/>
  <c r="O59" i="7944"/>
  <c r="P59" i="7944"/>
  <c r="Q59" i="7944"/>
  <c r="G60" i="7944"/>
  <c r="G28" i="7944"/>
  <c r="H354" i="7944"/>
  <c r="H60" i="7944"/>
  <c r="I60" i="7944"/>
  <c r="J60" i="7944"/>
  <c r="K60" i="7944"/>
  <c r="L60" i="7944"/>
  <c r="M60" i="7944"/>
  <c r="N60" i="7944"/>
  <c r="O60" i="7944"/>
  <c r="P60" i="7944"/>
  <c r="Q60" i="7944"/>
  <c r="G61" i="7944"/>
  <c r="G29" i="7944"/>
  <c r="H368" i="7944"/>
  <c r="H61" i="7944"/>
  <c r="I61" i="7944"/>
  <c r="J61" i="7944"/>
  <c r="K61" i="7944"/>
  <c r="L61" i="7944"/>
  <c r="M61" i="7944"/>
  <c r="N61" i="7944"/>
  <c r="O61" i="7944"/>
  <c r="P61" i="7944"/>
  <c r="Q61" i="7944"/>
  <c r="G62" i="7944"/>
  <c r="G30" i="7944"/>
  <c r="H382" i="7944"/>
  <c r="H62" i="7944"/>
  <c r="I62" i="7944"/>
  <c r="J62" i="7944"/>
  <c r="K62" i="7944"/>
  <c r="L62" i="7944"/>
  <c r="M62" i="7944"/>
  <c r="N62" i="7944"/>
  <c r="O62" i="7944"/>
  <c r="P62" i="7944"/>
  <c r="Q62" i="7944"/>
  <c r="G63" i="7944"/>
  <c r="G31" i="7944"/>
  <c r="H396" i="7944"/>
  <c r="H63" i="7944"/>
  <c r="I63" i="7944"/>
  <c r="J63" i="7944"/>
  <c r="K63" i="7944"/>
  <c r="L63" i="7944"/>
  <c r="M63" i="7944"/>
  <c r="N63" i="7944"/>
  <c r="O63" i="7944"/>
  <c r="P63" i="7944"/>
  <c r="Q63" i="7944"/>
  <c r="G408" i="7944"/>
  <c r="G64" i="7944"/>
  <c r="G32" i="7944"/>
  <c r="H410" i="7944"/>
  <c r="H64" i="7944"/>
  <c r="I64" i="7944"/>
  <c r="J64" i="7944"/>
  <c r="K64" i="7944"/>
  <c r="L64" i="7944"/>
  <c r="M64" i="7944"/>
  <c r="N64" i="7944"/>
  <c r="O64" i="7944"/>
  <c r="P64" i="7944"/>
  <c r="Q64" i="7944"/>
  <c r="G65" i="7944"/>
  <c r="G33" i="7944"/>
  <c r="H424" i="7944"/>
  <c r="H65" i="7944"/>
  <c r="I65" i="7944"/>
  <c r="J65" i="7944"/>
  <c r="K65" i="7944"/>
  <c r="L65" i="7944"/>
  <c r="M65" i="7944"/>
  <c r="N65" i="7944"/>
  <c r="O65" i="7944"/>
  <c r="P65" i="7944"/>
  <c r="Q65" i="7944"/>
  <c r="G66" i="7944"/>
  <c r="G34" i="7944"/>
  <c r="H438" i="7944"/>
  <c r="H66" i="7944"/>
  <c r="I66" i="7944"/>
  <c r="J66" i="7944"/>
  <c r="K66" i="7944"/>
  <c r="L66" i="7944"/>
  <c r="M66" i="7944"/>
  <c r="N66" i="7944"/>
  <c r="O66" i="7944"/>
  <c r="P66" i="7944"/>
  <c r="Q66" i="7944"/>
  <c r="G450" i="7944"/>
  <c r="G67" i="7944"/>
  <c r="G35" i="7944"/>
  <c r="H67" i="7944"/>
  <c r="I67" i="7944"/>
  <c r="J67" i="7944"/>
  <c r="K67" i="7944"/>
  <c r="L67" i="7944"/>
  <c r="M67" i="7944"/>
  <c r="N67" i="7944"/>
  <c r="O67" i="7944"/>
  <c r="P67" i="7944"/>
  <c r="Q67" i="7944"/>
  <c r="G464" i="7944"/>
  <c r="G477" i="7944" s="1"/>
  <c r="G68" i="7944"/>
  <c r="G36" i="7944"/>
  <c r="H68" i="7944"/>
  <c r="I68" i="7944"/>
  <c r="J68" i="7944"/>
  <c r="K68" i="7944"/>
  <c r="L68" i="7944"/>
  <c r="M68" i="7944"/>
  <c r="N68" i="7944"/>
  <c r="O68" i="7944"/>
  <c r="P68" i="7944"/>
  <c r="Q68" i="7944"/>
  <c r="G478" i="7944"/>
  <c r="G491" i="7944"/>
  <c r="G69" i="7944"/>
  <c r="G37" i="7944"/>
  <c r="H480" i="7944"/>
  <c r="H69" i="7944"/>
  <c r="I69" i="7944"/>
  <c r="J69" i="7944"/>
  <c r="K69" i="7944"/>
  <c r="L69" i="7944"/>
  <c r="M69" i="7944"/>
  <c r="N69" i="7944"/>
  <c r="O69" i="7944"/>
  <c r="P69" i="7944"/>
  <c r="Q69" i="7944"/>
  <c r="H183" i="1"/>
  <c r="I183" i="1" s="1"/>
  <c r="I184" i="1" s="1"/>
  <c r="H156" i="1"/>
  <c r="G150" i="7941"/>
  <c r="H158" i="1"/>
  <c r="G55" i="7941"/>
  <c r="G119" i="7941"/>
  <c r="G120" i="7941"/>
  <c r="G186" i="7941"/>
  <c r="H144" i="1"/>
  <c r="G106" i="7941"/>
  <c r="G170" i="7941"/>
  <c r="G108" i="7941"/>
  <c r="H148" i="1"/>
  <c r="G13" i="7941"/>
  <c r="G77" i="7941"/>
  <c r="G142" i="7941"/>
  <c r="H150" i="1"/>
  <c r="G341" i="7942"/>
  <c r="G175" i="7941"/>
  <c r="H163" i="1"/>
  <c r="G60" i="7941"/>
  <c r="G124" i="7941"/>
  <c r="H164" i="1"/>
  <c r="H165" i="1"/>
  <c r="H166" i="1"/>
  <c r="G63" i="7941"/>
  <c r="G127" i="7941"/>
  <c r="H167" i="1"/>
  <c r="H168" i="1"/>
  <c r="G97" i="7941"/>
  <c r="H169" i="1"/>
  <c r="G66" i="7941"/>
  <c r="G194" i="7941"/>
  <c r="H170" i="1"/>
  <c r="G131" i="7941"/>
  <c r="H171" i="1"/>
  <c r="H172" i="1"/>
  <c r="M184" i="1"/>
  <c r="M7" i="7942" s="1"/>
  <c r="G234" i="7942"/>
  <c r="G202" i="7942"/>
  <c r="G266" i="7942" s="1"/>
  <c r="N184" i="1"/>
  <c r="N7" i="7942" s="1"/>
  <c r="O184" i="1"/>
  <c r="P184" i="1"/>
  <c r="Q184" i="1"/>
  <c r="G12" i="7942"/>
  <c r="G183" i="1"/>
  <c r="G184" i="1" s="1"/>
  <c r="G6" i="7942"/>
  <c r="G205" i="7942"/>
  <c r="G173" i="7942"/>
  <c r="G13" i="7942"/>
  <c r="G206" i="7942"/>
  <c r="G238" i="7942" s="1"/>
  <c r="G174" i="7942"/>
  <c r="G14" i="7942"/>
  <c r="G207" i="7942"/>
  <c r="G175" i="7942"/>
  <c r="G15" i="7942"/>
  <c r="G208" i="7942"/>
  <c r="G240" i="7942" s="1"/>
  <c r="G176" i="7942"/>
  <c r="G16" i="7942"/>
  <c r="G209" i="7942"/>
  <c r="G177" i="7942"/>
  <c r="G17" i="7942"/>
  <c r="G210" i="7942"/>
  <c r="G242" i="7942" s="1"/>
  <c r="G178" i="7942"/>
  <c r="G18" i="7942"/>
  <c r="G211" i="7942"/>
  <c r="G179" i="7942"/>
  <c r="G19" i="7942"/>
  <c r="G212" i="7942"/>
  <c r="G244" i="7942" s="1"/>
  <c r="G180" i="7942"/>
  <c r="G20" i="7942"/>
  <c r="G213" i="7942"/>
  <c r="G181" i="7942"/>
  <c r="G21" i="7942"/>
  <c r="G214" i="7942"/>
  <c r="G246" i="7942" s="1"/>
  <c r="G182" i="7942"/>
  <c r="G22" i="7942"/>
  <c r="G215" i="7942"/>
  <c r="G183" i="7942"/>
  <c r="G23" i="7942"/>
  <c r="G216" i="7942"/>
  <c r="G248" i="7942" s="1"/>
  <c r="G184" i="7942"/>
  <c r="G24" i="7942"/>
  <c r="G155" i="1"/>
  <c r="G217" i="7942"/>
  <c r="G249" i="7942" s="1"/>
  <c r="G185" i="7942"/>
  <c r="G25" i="7942"/>
  <c r="G156" i="1"/>
  <c r="G218" i="7942"/>
  <c r="G186" i="7942"/>
  <c r="G26" i="7942"/>
  <c r="G157" i="1"/>
  <c r="G219" i="7942"/>
  <c r="G187" i="7942"/>
  <c r="G27" i="7942"/>
  <c r="G158" i="1"/>
  <c r="G220" i="7942"/>
  <c r="G188" i="7942"/>
  <c r="G28" i="7942"/>
  <c r="G159" i="1"/>
  <c r="G60" i="7942" s="1"/>
  <c r="G221" i="7942"/>
  <c r="G253" i="7942" s="1"/>
  <c r="G189" i="7942"/>
  <c r="G29" i="7942"/>
  <c r="G160" i="1"/>
  <c r="G222" i="7942"/>
  <c r="G254" i="7942" s="1"/>
  <c r="G190" i="7942"/>
  <c r="G30" i="7942"/>
  <c r="G161" i="1"/>
  <c r="G62" i="7942" s="1"/>
  <c r="G223" i="7942"/>
  <c r="G191" i="7942"/>
  <c r="G31" i="7942"/>
  <c r="G162" i="1"/>
  <c r="G224" i="7942"/>
  <c r="G192" i="7942"/>
  <c r="G32" i="7942"/>
  <c r="G163" i="1"/>
  <c r="G225" i="7942"/>
  <c r="G193" i="7942"/>
  <c r="G257" i="7942"/>
  <c r="G33" i="7942"/>
  <c r="G164" i="1"/>
  <c r="G226" i="7942"/>
  <c r="G194" i="7942"/>
  <c r="G258" i="7942" s="1"/>
  <c r="G34" i="7942"/>
  <c r="G165" i="1"/>
  <c r="G227" i="7942"/>
  <c r="G195" i="7942"/>
  <c r="G35" i="7942"/>
  <c r="G166" i="1"/>
  <c r="G228" i="7942"/>
  <c r="G196" i="7942"/>
  <c r="G36" i="7942"/>
  <c r="G167" i="1"/>
  <c r="G229" i="7942"/>
  <c r="G197" i="7942"/>
  <c r="G37" i="7942"/>
  <c r="G168" i="1"/>
  <c r="G230" i="7942"/>
  <c r="G198" i="7942"/>
  <c r="G38" i="7942"/>
  <c r="G169" i="1"/>
  <c r="G231" i="7942"/>
  <c r="G199" i="7942"/>
  <c r="G39" i="7942"/>
  <c r="G170" i="1"/>
  <c r="G232" i="7942"/>
  <c r="G200" i="7942"/>
  <c r="G40" i="7942"/>
  <c r="G171" i="1"/>
  <c r="G233" i="7942"/>
  <c r="G201" i="7942"/>
  <c r="G41" i="7942"/>
  <c r="G172" i="1"/>
  <c r="O7" i="7942"/>
  <c r="P7" i="7942"/>
  <c r="Q7" i="7942"/>
  <c r="Q139" i="1"/>
  <c r="P139" i="1"/>
  <c r="O139" i="1"/>
  <c r="N139" i="1"/>
  <c r="M139" i="1"/>
  <c r="G139" i="1"/>
  <c r="Q105" i="1"/>
  <c r="P105" i="1"/>
  <c r="O105" i="1"/>
  <c r="N105" i="1"/>
  <c r="M105" i="1"/>
  <c r="H105" i="1"/>
  <c r="G105" i="1"/>
  <c r="Q71" i="1"/>
  <c r="P71" i="1"/>
  <c r="O71" i="1"/>
  <c r="N71" i="1"/>
  <c r="M71" i="1"/>
  <c r="R37" i="1"/>
  <c r="Q37" i="1"/>
  <c r="P37" i="1"/>
  <c r="O37" i="1"/>
  <c r="N37" i="1"/>
  <c r="M37" i="1"/>
  <c r="J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G86" i="7944"/>
  <c r="G99" i="7944" s="1"/>
  <c r="G100" i="7944"/>
  <c r="G113" i="7944" s="1"/>
  <c r="G114" i="7944"/>
  <c r="G127" i="7944" s="1"/>
  <c r="G128" i="7944"/>
  <c r="G141" i="7944" s="1"/>
  <c r="G142" i="7944"/>
  <c r="G155" i="7944" s="1"/>
  <c r="G156" i="7944"/>
  <c r="G169" i="7944" s="1"/>
  <c r="G184" i="7944"/>
  <c r="G197" i="7944" s="1"/>
  <c r="G212" i="7944"/>
  <c r="G225" i="7944" s="1"/>
  <c r="G226" i="7944"/>
  <c r="G239" i="7944" s="1"/>
  <c r="G254" i="7944"/>
  <c r="G267" i="7944" s="1"/>
  <c r="H86" i="7944"/>
  <c r="H100" i="7944"/>
  <c r="H128" i="7944"/>
  <c r="H156" i="7944"/>
  <c r="H242" i="7944"/>
  <c r="H256" i="7944"/>
  <c r="I86" i="7944"/>
  <c r="I117" i="7944"/>
  <c r="I257" i="7944"/>
  <c r="N178" i="7944"/>
  <c r="O178" i="7944" s="1"/>
  <c r="O179" i="7944"/>
  <c r="P179" i="7944"/>
  <c r="P180"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G298" i="18"/>
  <c r="D335" i="18"/>
  <c r="D334" i="18"/>
  <c r="D333" i="18"/>
  <c r="D332" i="18"/>
  <c r="D331" i="18"/>
  <c r="D330" i="18"/>
  <c r="D329" i="18"/>
  <c r="D328" i="18"/>
  <c r="D327" i="18"/>
  <c r="D326" i="18"/>
  <c r="D325" i="18"/>
  <c r="D324" i="18"/>
  <c r="D323" i="18"/>
  <c r="D322" i="18"/>
  <c r="D321" i="18"/>
  <c r="D320" i="18"/>
  <c r="D319" i="18"/>
  <c r="D318" i="18"/>
  <c r="D317" i="18"/>
  <c r="D316" i="18"/>
  <c r="D315" i="18"/>
  <c r="D314" i="18"/>
  <c r="D313" i="18"/>
  <c r="D312" i="18"/>
  <c r="D311" i="18"/>
  <c r="D310" i="18"/>
  <c r="D309" i="18"/>
  <c r="D308" i="18"/>
  <c r="D307" i="18"/>
  <c r="D306" i="18"/>
  <c r="D107" i="18"/>
  <c r="D106" i="18"/>
  <c r="D105" i="18"/>
  <c r="D104" i="18"/>
  <c r="D103" i="18"/>
  <c r="D102" i="18"/>
  <c r="D101" i="18"/>
  <c r="D100" i="18"/>
  <c r="D99" i="18"/>
  <c r="D98" i="18"/>
  <c r="D301" i="18"/>
  <c r="D300" i="18"/>
  <c r="D299" i="18"/>
  <c r="D298" i="18"/>
  <c r="D297" i="18"/>
  <c r="D296" i="18"/>
  <c r="D295" i="18"/>
  <c r="D294" i="18"/>
  <c r="D293" i="18"/>
  <c r="D292" i="18"/>
  <c r="D291" i="18"/>
  <c r="D267" i="18"/>
  <c r="D266" i="18"/>
  <c r="D265" i="18"/>
  <c r="D264" i="18"/>
  <c r="D263" i="18"/>
  <c r="D262" i="18"/>
  <c r="D261" i="18"/>
  <c r="D260" i="18"/>
  <c r="D259" i="18"/>
  <c r="D258" i="18"/>
  <c r="D257" i="18"/>
  <c r="D235" i="18"/>
  <c r="D234" i="18"/>
  <c r="D233" i="18"/>
  <c r="D232" i="18"/>
  <c r="D231" i="18"/>
  <c r="D230" i="18"/>
  <c r="D229" i="18"/>
  <c r="D228" i="18"/>
  <c r="D227" i="18"/>
  <c r="D226" i="18"/>
  <c r="D225" i="18"/>
  <c r="D203" i="18"/>
  <c r="D202" i="18"/>
  <c r="D201" i="18"/>
  <c r="D200" i="18"/>
  <c r="D199" i="18"/>
  <c r="D198" i="18"/>
  <c r="D197" i="18"/>
  <c r="D196" i="18"/>
  <c r="D195" i="18"/>
  <c r="D194" i="18"/>
  <c r="D193" i="18"/>
  <c r="D171" i="18"/>
  <c r="D170" i="18"/>
  <c r="D169" i="18"/>
  <c r="D168" i="18"/>
  <c r="D167" i="18"/>
  <c r="D166" i="18"/>
  <c r="D165" i="18"/>
  <c r="D164" i="18"/>
  <c r="D163" i="18"/>
  <c r="D162" i="18"/>
  <c r="D161" i="18"/>
  <c r="D139" i="18"/>
  <c r="D138" i="18"/>
  <c r="D137" i="18"/>
  <c r="D136" i="18"/>
  <c r="D135" i="18"/>
  <c r="D134" i="18"/>
  <c r="D133" i="18"/>
  <c r="D132" i="18"/>
  <c r="D131" i="18"/>
  <c r="D130" i="18"/>
  <c r="D129" i="18"/>
  <c r="D73" i="18"/>
  <c r="D72" i="18"/>
  <c r="D71" i="18"/>
  <c r="D70" i="18"/>
  <c r="D69" i="18"/>
  <c r="D68" i="18"/>
  <c r="D67" i="18"/>
  <c r="D66" i="18"/>
  <c r="D65" i="18"/>
  <c r="D6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Q181" i="7944"/>
  <c r="Q180" i="7944"/>
  <c r="Q179" i="7944"/>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L53" i="7944"/>
  <c r="K53" i="7944"/>
  <c r="J53" i="7944"/>
  <c r="I53" i="7944"/>
  <c r="H53" i="7944"/>
  <c r="G53" i="7944"/>
  <c r="L52" i="7944"/>
  <c r="K52" i="7944"/>
  <c r="J52" i="7944"/>
  <c r="I52" i="7944"/>
  <c r="H52" i="7944"/>
  <c r="G52" i="7944"/>
  <c r="H48" i="7944"/>
  <c r="H46" i="7944"/>
  <c r="H44" i="7944"/>
  <c r="H43" i="7944"/>
  <c r="H42" i="7944"/>
  <c r="H41" i="7944"/>
  <c r="H40" i="7944"/>
  <c r="G21" i="7944"/>
  <c r="G20" i="7944"/>
  <c r="G19" i="7944"/>
  <c r="G18" i="7944"/>
  <c r="G17" i="7944"/>
  <c r="G16" i="7944"/>
  <c r="G15" i="7944"/>
  <c r="G14" i="7944"/>
  <c r="G13" i="7944"/>
  <c r="G12" i="7944"/>
  <c r="G11" i="7944"/>
  <c r="G10" i="7944"/>
  <c r="G9" i="7944"/>
  <c r="G8" i="7944"/>
  <c r="H40" i="1"/>
  <c r="H4" i="18" s="1"/>
  <c r="F128" i="1"/>
  <c r="F127" i="1"/>
  <c r="F126" i="1"/>
  <c r="F125" i="1"/>
  <c r="F124" i="1"/>
  <c r="F123" i="1"/>
  <c r="F122" i="1"/>
  <c r="F121" i="1"/>
  <c r="F120" i="1"/>
  <c r="F119" i="1"/>
  <c r="F118" i="1"/>
  <c r="F117" i="1"/>
  <c r="F116" i="1"/>
  <c r="F115" i="1"/>
  <c r="F114" i="1"/>
  <c r="F113" i="1"/>
  <c r="F112" i="1"/>
  <c r="F111" i="1"/>
  <c r="F110" i="1"/>
  <c r="F109" i="1"/>
  <c r="B198" i="7944"/>
  <c r="B184" i="7944"/>
  <c r="B212" i="7944"/>
  <c r="B226" i="7944"/>
  <c r="B240" i="7944"/>
  <c r="B254" i="7944"/>
  <c r="B268" i="7944"/>
  <c r="B282" i="7944"/>
  <c r="B296" i="7944"/>
  <c r="B310" i="7944"/>
  <c r="B324" i="7944"/>
  <c r="B338" i="7944"/>
  <c r="B170" i="7944"/>
  <c r="B156" i="7944"/>
  <c r="B142" i="7944"/>
  <c r="B128" i="7944"/>
  <c r="B114" i="7944"/>
  <c r="B100" i="7944"/>
  <c r="B86" i="7944"/>
  <c r="B72" i="7944"/>
  <c r="H176" i="1"/>
  <c r="I182" i="1"/>
  <c r="J182" i="1" s="1"/>
  <c r="K182" i="1" s="1"/>
  <c r="L182" i="1" s="1"/>
  <c r="M182" i="1" s="1"/>
  <c r="N182" i="1" s="1"/>
  <c r="O182" i="1" s="1"/>
  <c r="P182" i="1" s="1"/>
  <c r="Q182" i="1" s="1"/>
  <c r="H180" i="1"/>
  <c r="C351" i="7944"/>
  <c r="C337" i="7944"/>
  <c r="C323" i="7944"/>
  <c r="C309" i="7944"/>
  <c r="C295" i="7944"/>
  <c r="C281" i="7944"/>
  <c r="C267" i="7944"/>
  <c r="C253" i="7944"/>
  <c r="C239" i="7944"/>
  <c r="C225" i="7944"/>
  <c r="C211" i="7944"/>
  <c r="C197" i="7944"/>
  <c r="C183" i="7944"/>
  <c r="C169" i="7944"/>
  <c r="C155" i="7944"/>
  <c r="C141" i="7944"/>
  <c r="C127" i="7944"/>
  <c r="C113" i="7944"/>
  <c r="C99" i="7944"/>
  <c r="C85"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I179" i="1"/>
  <c r="J179" i="1" s="1"/>
  <c r="K179" i="1" s="1"/>
  <c r="L179" i="1" s="1"/>
  <c r="M179" i="1" s="1"/>
  <c r="N179" i="1" s="1"/>
  <c r="O179" i="1" s="1"/>
  <c r="P179" i="1" s="1"/>
  <c r="Q179" i="1" s="1"/>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224" i="18"/>
  <c r="D223" i="18"/>
  <c r="D222" i="18"/>
  <c r="D221" i="18"/>
  <c r="D220" i="18"/>
  <c r="D219" i="18"/>
  <c r="D218" i="18"/>
  <c r="D217" i="18"/>
  <c r="D216" i="18"/>
  <c r="D215" i="18"/>
  <c r="D214" i="18"/>
  <c r="D213" i="18"/>
  <c r="D212" i="18"/>
  <c r="D211" i="18"/>
  <c r="D210" i="18"/>
  <c r="D209" i="18"/>
  <c r="D208" i="18"/>
  <c r="D207" i="18"/>
  <c r="D20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256" i="18"/>
  <c r="D255" i="18"/>
  <c r="D254" i="18"/>
  <c r="D253" i="18"/>
  <c r="D252" i="18"/>
  <c r="D251" i="18"/>
  <c r="D250" i="18"/>
  <c r="D249" i="18"/>
  <c r="D248" i="18"/>
  <c r="D247" i="18"/>
  <c r="D246" i="18"/>
  <c r="D245" i="18"/>
  <c r="D244" i="18"/>
  <c r="D243" i="18"/>
  <c r="D242" i="18"/>
  <c r="D241" i="18"/>
  <c r="D240" i="18"/>
  <c r="D239" i="18"/>
  <c r="D23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192" i="18"/>
  <c r="D191" i="18"/>
  <c r="D190" i="18"/>
  <c r="D189" i="18"/>
  <c r="D188" i="18"/>
  <c r="D187" i="18"/>
  <c r="D186" i="18"/>
  <c r="D185" i="18"/>
  <c r="D184" i="18"/>
  <c r="D183" i="18"/>
  <c r="D182" i="18"/>
  <c r="D181" i="18"/>
  <c r="D180" i="18"/>
  <c r="D179" i="18"/>
  <c r="D178" i="18"/>
  <c r="D177" i="18"/>
  <c r="D176" i="18"/>
  <c r="D175" i="18"/>
  <c r="D17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90" i="18"/>
  <c r="D289" i="18"/>
  <c r="D288" i="18"/>
  <c r="D287" i="18"/>
  <c r="D286" i="18"/>
  <c r="D285" i="18"/>
  <c r="D284" i="18"/>
  <c r="D283" i="18"/>
  <c r="D282" i="18"/>
  <c r="D281" i="18"/>
  <c r="D280" i="18"/>
  <c r="D279" i="18"/>
  <c r="D278" i="18"/>
  <c r="D277" i="18"/>
  <c r="D276" i="18"/>
  <c r="D275" i="18"/>
  <c r="D274" i="18"/>
  <c r="D273" i="18"/>
  <c r="D272" i="18"/>
  <c r="D160" i="18"/>
  <c r="D159" i="18"/>
  <c r="D158" i="18"/>
  <c r="D157" i="18"/>
  <c r="D156" i="18"/>
  <c r="D155" i="18"/>
  <c r="D154" i="18"/>
  <c r="D153" i="18"/>
  <c r="D152" i="18"/>
  <c r="D151" i="18"/>
  <c r="D150" i="18"/>
  <c r="D149" i="18"/>
  <c r="D148" i="18"/>
  <c r="D147" i="18"/>
  <c r="D146" i="18"/>
  <c r="D145" i="18"/>
  <c r="D144" i="18"/>
  <c r="D143" i="18"/>
  <c r="D142" i="18"/>
  <c r="D97" i="18"/>
  <c r="D96" i="18"/>
  <c r="D95" i="18"/>
  <c r="D94" i="18"/>
  <c r="D93" i="18"/>
  <c r="D92" i="18"/>
  <c r="D91" i="18"/>
  <c r="D90" i="18"/>
  <c r="D89" i="18"/>
  <c r="D88" i="18"/>
  <c r="D87" i="18"/>
  <c r="D86" i="18"/>
  <c r="D85" i="18"/>
  <c r="D84" i="18"/>
  <c r="D83" i="18"/>
  <c r="D82" i="18"/>
  <c r="D81" i="18"/>
  <c r="D80" i="18"/>
  <c r="D79" i="18"/>
  <c r="D78" i="18"/>
  <c r="D31" i="18"/>
  <c r="D30" i="18"/>
  <c r="D29" i="18"/>
  <c r="D28" i="18"/>
  <c r="D27" i="18"/>
  <c r="D26" i="18"/>
  <c r="D25" i="18"/>
  <c r="D24" i="18"/>
  <c r="D23" i="18"/>
  <c r="D22" i="18"/>
  <c r="D21" i="18"/>
  <c r="D20" i="18"/>
  <c r="D19" i="18"/>
  <c r="D18" i="18"/>
  <c r="D17" i="18"/>
  <c r="D16" i="18"/>
  <c r="D15" i="18"/>
  <c r="D14" i="18"/>
  <c r="D13" i="18"/>
  <c r="D12" i="18"/>
  <c r="D128" i="18"/>
  <c r="D127" i="18"/>
  <c r="D126" i="18"/>
  <c r="D125" i="18"/>
  <c r="D124" i="18"/>
  <c r="D123" i="18"/>
  <c r="D122" i="18"/>
  <c r="D121" i="18"/>
  <c r="D120" i="18"/>
  <c r="D119" i="18"/>
  <c r="D118" i="18"/>
  <c r="D117" i="18"/>
  <c r="D116" i="18"/>
  <c r="D115" i="18"/>
  <c r="D114" i="18"/>
  <c r="D113" i="18"/>
  <c r="D112" i="18"/>
  <c r="D111" i="18"/>
  <c r="D110" i="18"/>
  <c r="D44" i="18"/>
  <c r="D45" i="18"/>
  <c r="D46" i="18"/>
  <c r="D47" i="18"/>
  <c r="D48" i="18"/>
  <c r="D49" i="18"/>
  <c r="D50" i="18"/>
  <c r="D51" i="18"/>
  <c r="D52" i="18"/>
  <c r="D53" i="18"/>
  <c r="D54" i="18"/>
  <c r="D55" i="18"/>
  <c r="D56" i="18"/>
  <c r="D57" i="18"/>
  <c r="D58" i="18"/>
  <c r="D59"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63" i="18"/>
  <c r="D62" i="18"/>
  <c r="D61" i="18"/>
  <c r="D60" i="18"/>
  <c r="H22" i="7944"/>
  <c r="G135" i="18"/>
  <c r="G64" i="7941" s="1"/>
  <c r="G127" i="18"/>
  <c r="G56" i="7941" s="1"/>
  <c r="G120" i="18"/>
  <c r="G49" i="7941" s="1"/>
  <c r="G259" i="7942"/>
  <c r="G256" i="7942"/>
  <c r="G255" i="7942"/>
  <c r="G252" i="7942"/>
  <c r="G251" i="7942"/>
  <c r="G7" i="7944"/>
  <c r="H478" i="7944"/>
  <c r="H491" i="7944" s="1"/>
  <c r="H226" i="7944"/>
  <c r="I396" i="7944"/>
  <c r="H268" i="7944"/>
  <c r="G421" i="7944"/>
  <c r="H408" i="7944"/>
  <c r="H421" i="7944" s="1"/>
  <c r="G132" i="18"/>
  <c r="G61" i="7941" s="1"/>
  <c r="H212" i="7944"/>
  <c r="I212" i="7944" s="1"/>
  <c r="H184" i="7944"/>
  <c r="I184" i="7944" s="1"/>
  <c r="I408" i="7944"/>
  <c r="G295" i="7944"/>
  <c r="H282" i="7944"/>
  <c r="I282" i="7944" s="1"/>
  <c r="G309" i="7944"/>
  <c r="H296" i="7944"/>
  <c r="H309" i="7944" s="1"/>
  <c r="H7" i="18"/>
  <c r="H155" i="1"/>
  <c r="H157" i="1"/>
  <c r="H159" i="1"/>
  <c r="H161" i="1"/>
  <c r="H143" i="1"/>
  <c r="H145" i="1"/>
  <c r="H147" i="1"/>
  <c r="H360" i="7942"/>
  <c r="H349" i="7942"/>
  <c r="G125" i="18"/>
  <c r="G54" i="7941" s="1"/>
  <c r="G81" i="7941"/>
  <c r="H354" i="7942"/>
  <c r="H339" i="7942"/>
  <c r="I226" i="7944"/>
  <c r="H281" i="7944"/>
  <c r="I22" i="7944" s="1"/>
  <c r="I268" i="7944"/>
  <c r="I7" i="18"/>
  <c r="I155" i="1"/>
  <c r="I157" i="1"/>
  <c r="I159" i="1"/>
  <c r="I161" i="1"/>
  <c r="I158" i="1"/>
  <c r="I162" i="1"/>
  <c r="I165" i="1"/>
  <c r="I167" i="1"/>
  <c r="I169" i="1"/>
  <c r="I171" i="1"/>
  <c r="I156" i="1"/>
  <c r="I160" i="1"/>
  <c r="I164" i="1"/>
  <c r="I170" i="1"/>
  <c r="I163" i="1"/>
  <c r="I166" i="1"/>
  <c r="I168" i="1"/>
  <c r="I172" i="1"/>
  <c r="H49" i="7944" l="1"/>
  <c r="H50" i="7944"/>
  <c r="G493" i="7942"/>
  <c r="G429" i="7942"/>
  <c r="G265" i="7942"/>
  <c r="G264" i="7942"/>
  <c r="G263" i="7942"/>
  <c r="G262" i="7942"/>
  <c r="G261" i="7942"/>
  <c r="G260" i="7942"/>
  <c r="G250" i="7942"/>
  <c r="G247" i="7942"/>
  <c r="G243" i="7942"/>
  <c r="G239" i="7942"/>
  <c r="H359" i="7942"/>
  <c r="H351" i="7942"/>
  <c r="H337" i="7942"/>
  <c r="H336" i="7942"/>
  <c r="I180" i="1"/>
  <c r="H21" i="7944"/>
  <c r="G11" i="7942"/>
  <c r="H37" i="7944"/>
  <c r="H36" i="7944"/>
  <c r="H32" i="7944"/>
  <c r="I32" i="7944" s="1"/>
  <c r="H361" i="7942"/>
  <c r="H357" i="7942"/>
  <c r="G245" i="7942"/>
  <c r="G241" i="7942"/>
  <c r="G237" i="7942"/>
  <c r="H363" i="7942"/>
  <c r="P178" i="7944"/>
  <c r="Q178" i="7944" s="1"/>
  <c r="G171" i="7941"/>
  <c r="G294" i="18"/>
  <c r="G93" i="7941"/>
  <c r="G100" i="7941"/>
  <c r="G301" i="18"/>
  <c r="G174" i="18"/>
  <c r="G103" i="7941" s="1"/>
  <c r="H347" i="7942"/>
  <c r="H358" i="7942"/>
  <c r="H151" i="1"/>
  <c r="H24" i="7944"/>
  <c r="H356" i="7942"/>
  <c r="H464" i="7944"/>
  <c r="I464" i="7944" s="1"/>
  <c r="G204" i="7942"/>
  <c r="J180" i="1"/>
  <c r="G172" i="7942"/>
  <c r="I229" i="7944"/>
  <c r="H71" i="1"/>
  <c r="G333" i="7942"/>
  <c r="H348" i="7942"/>
  <c r="G249" i="18"/>
  <c r="G178" i="7941" s="1"/>
  <c r="I118" i="1"/>
  <c r="I114" i="1"/>
  <c r="I110" i="1"/>
  <c r="I83" i="1"/>
  <c r="I79" i="1"/>
  <c r="I75" i="1"/>
  <c r="I49" i="1"/>
  <c r="I45" i="1"/>
  <c r="I41" i="1"/>
  <c r="I117" i="1"/>
  <c r="I113" i="1"/>
  <c r="I109" i="1"/>
  <c r="I82" i="1"/>
  <c r="I78" i="1"/>
  <c r="I52" i="1"/>
  <c r="I48" i="1"/>
  <c r="I44" i="1"/>
  <c r="I116" i="1"/>
  <c r="I85" i="1"/>
  <c r="I77" i="1"/>
  <c r="I47" i="1"/>
  <c r="I119" i="1"/>
  <c r="I111" i="1"/>
  <c r="I80" i="1"/>
  <c r="I50" i="1"/>
  <c r="I42" i="1"/>
  <c r="I112" i="1"/>
  <c r="I81" i="1"/>
  <c r="I51" i="1"/>
  <c r="I43" i="1"/>
  <c r="I115" i="1"/>
  <c r="I84" i="1"/>
  <c r="I76" i="1"/>
  <c r="I46" i="1"/>
  <c r="H345" i="7942"/>
  <c r="H362" i="7942"/>
  <c r="G461" i="7942"/>
  <c r="I478" i="7944"/>
  <c r="G133" i="18"/>
  <c r="G62" i="7941" s="1"/>
  <c r="H4" i="7942"/>
  <c r="H47" i="7944"/>
  <c r="H51" i="7944"/>
  <c r="H353" i="7942"/>
  <c r="G158" i="18"/>
  <c r="G87" i="7941" s="1"/>
  <c r="I296" i="7944"/>
  <c r="H106" i="18"/>
  <c r="H334" i="18" s="1"/>
  <c r="H352" i="7942"/>
  <c r="H23" i="7944"/>
  <c r="G397" i="7942"/>
  <c r="I37" i="7944"/>
  <c r="H142" i="1"/>
  <c r="H254" i="7944"/>
  <c r="H267" i="7944" s="1"/>
  <c r="H114" i="7944"/>
  <c r="I114" i="7944" s="1"/>
  <c r="G94" i="7942"/>
  <c r="G92" i="7942"/>
  <c r="G51" i="1"/>
  <c r="G50" i="1"/>
  <c r="G49" i="1"/>
  <c r="G52" i="1"/>
  <c r="G44" i="1"/>
  <c r="G42" i="1"/>
  <c r="G45" i="1"/>
  <c r="G47" i="1"/>
  <c r="G48" i="1"/>
  <c r="G46" i="1"/>
  <c r="G43" i="1"/>
  <c r="G41" i="1"/>
  <c r="H341" i="7942"/>
  <c r="H355" i="7942"/>
  <c r="H346" i="7942"/>
  <c r="J178" i="1"/>
  <c r="J171" i="1" s="1"/>
  <c r="I33" i="18"/>
  <c r="I36" i="18"/>
  <c r="I134" i="18" s="1"/>
  <c r="I63" i="7941" s="1"/>
  <c r="I38" i="18"/>
  <c r="I136" i="18" s="1"/>
  <c r="I65" i="7941" s="1"/>
  <c r="I32" i="18"/>
  <c r="I130" i="18" s="1"/>
  <c r="I59" i="7941" s="1"/>
  <c r="I26" i="18"/>
  <c r="I124" i="18" s="1"/>
  <c r="I53" i="7941" s="1"/>
  <c r="I34" i="18"/>
  <c r="I132" i="18" s="1"/>
  <c r="I61" i="7941" s="1"/>
  <c r="I24" i="18"/>
  <c r="I122" i="18" s="1"/>
  <c r="I51" i="7941" s="1"/>
  <c r="I39" i="18"/>
  <c r="I137" i="18" s="1"/>
  <c r="I66" i="7941" s="1"/>
  <c r="I41" i="18"/>
  <c r="I139" i="18" s="1"/>
  <c r="I68" i="7941" s="1"/>
  <c r="I40" i="18"/>
  <c r="I138" i="18" s="1"/>
  <c r="I67" i="7941" s="1"/>
  <c r="I37" i="18"/>
  <c r="I135" i="18" s="1"/>
  <c r="I64" i="7941" s="1"/>
  <c r="J183" i="1"/>
  <c r="K183" i="1" s="1"/>
  <c r="K184" i="1" s="1"/>
  <c r="K7" i="7942" s="1"/>
  <c r="H184" i="1"/>
  <c r="I25" i="18"/>
  <c r="I123" i="18" s="1"/>
  <c r="I52" i="7941" s="1"/>
  <c r="I7" i="7942"/>
  <c r="I30" i="18"/>
  <c r="I128" i="18" s="1"/>
  <c r="I57" i="7941" s="1"/>
  <c r="I27" i="18"/>
  <c r="I125" i="18" s="1"/>
  <c r="I54" i="7941" s="1"/>
  <c r="I29" i="18"/>
  <c r="I127" i="18" s="1"/>
  <c r="I56" i="7941" s="1"/>
  <c r="I31" i="18"/>
  <c r="I129" i="18" s="1"/>
  <c r="I58" i="7941" s="1"/>
  <c r="I35" i="18"/>
  <c r="I133" i="18" s="1"/>
  <c r="I62" i="7941" s="1"/>
  <c r="I28" i="18"/>
  <c r="I126" i="18" s="1"/>
  <c r="I55" i="7941" s="1"/>
  <c r="H98" i="18"/>
  <c r="H326" i="18" s="1"/>
  <c r="H89" i="18"/>
  <c r="H317" i="18" s="1"/>
  <c r="G299" i="18"/>
  <c r="G320" i="18"/>
  <c r="G286" i="18" s="1"/>
  <c r="G96" i="7941"/>
  <c r="H100" i="18"/>
  <c r="H328" i="18" s="1"/>
  <c r="H104" i="18"/>
  <c r="H332" i="18" s="1"/>
  <c r="H101" i="18"/>
  <c r="H329" i="18" s="1"/>
  <c r="H102" i="18"/>
  <c r="H330" i="18" s="1"/>
  <c r="H96" i="18"/>
  <c r="H324" i="18" s="1"/>
  <c r="G31" i="7941"/>
  <c r="G223" i="7941" s="1"/>
  <c r="H94" i="18"/>
  <c r="H322" i="18" s="1"/>
  <c r="H293" i="18"/>
  <c r="H298" i="18"/>
  <c r="H30" i="7941"/>
  <c r="H91" i="18"/>
  <c r="H319" i="18" s="1"/>
  <c r="H294" i="18"/>
  <c r="H292" i="18"/>
  <c r="H275" i="18"/>
  <c r="G296" i="18"/>
  <c r="G226" i="7941"/>
  <c r="G306" i="18"/>
  <c r="G272" i="18" s="1"/>
  <c r="G65" i="7941"/>
  <c r="G225" i="7941" s="1"/>
  <c r="G173" i="18"/>
  <c r="G295" i="18"/>
  <c r="I300" i="18"/>
  <c r="H88" i="18"/>
  <c r="H316" i="18" s="1"/>
  <c r="G293" i="18"/>
  <c r="G300" i="18"/>
  <c r="I294" i="18"/>
  <c r="G222" i="7941"/>
  <c r="H81" i="18"/>
  <c r="H309" i="18" s="1"/>
  <c r="G335" i="18"/>
  <c r="H25" i="7941"/>
  <c r="G317" i="18"/>
  <c r="G283" i="18" s="1"/>
  <c r="I289" i="18"/>
  <c r="H10" i="7941"/>
  <c r="G202" i="7941"/>
  <c r="H28" i="7941"/>
  <c r="I292" i="18"/>
  <c r="H93" i="18"/>
  <c r="H321" i="18" s="1"/>
  <c r="H95" i="18"/>
  <c r="H323" i="18" s="1"/>
  <c r="I287" i="18"/>
  <c r="I296" i="18"/>
  <c r="G309" i="18"/>
  <c r="G275" i="18" s="1"/>
  <c r="G326" i="18"/>
  <c r="G311" i="18"/>
  <c r="G277" i="18" s="1"/>
  <c r="I131" i="18"/>
  <c r="I60" i="7941" s="1"/>
  <c r="I290" i="18"/>
  <c r="G321" i="18"/>
  <c r="G287" i="18" s="1"/>
  <c r="G308" i="18"/>
  <c r="G274" i="18" s="1"/>
  <c r="I297" i="18"/>
  <c r="G315" i="18"/>
  <c r="G281" i="18" s="1"/>
  <c r="G330" i="18"/>
  <c r="G314" i="18"/>
  <c r="G280" i="18" s="1"/>
  <c r="G324" i="18"/>
  <c r="G290" i="18" s="1"/>
  <c r="G323" i="18"/>
  <c r="G289" i="18" s="1"/>
  <c r="G322" i="18"/>
  <c r="G288" i="18" s="1"/>
  <c r="G221" i="7941"/>
  <c r="G212" i="7941"/>
  <c r="G214" i="7941"/>
  <c r="H29" i="7941"/>
  <c r="H274" i="18"/>
  <c r="H297" i="18"/>
  <c r="H27" i="7941"/>
  <c r="G23" i="7941"/>
  <c r="G215" i="7941" s="1"/>
  <c r="G16" i="7941"/>
  <c r="G328" i="18"/>
  <c r="G310" i="18"/>
  <c r="G276" i="18" s="1"/>
  <c r="G333" i="18"/>
  <c r="G217" i="7941"/>
  <c r="H290" i="18"/>
  <c r="G210" i="7941"/>
  <c r="H22" i="7941"/>
  <c r="G292" i="18"/>
  <c r="G332" i="18"/>
  <c r="G325" i="18"/>
  <c r="G291" i="18" s="1"/>
  <c r="G319" i="18"/>
  <c r="G285" i="18" s="1"/>
  <c r="G312" i="18"/>
  <c r="G278" i="18" s="1"/>
  <c r="G307" i="18"/>
  <c r="G273" i="18" s="1"/>
  <c r="G316" i="18"/>
  <c r="G282" i="18" s="1"/>
  <c r="H287" i="18"/>
  <c r="H300" i="18"/>
  <c r="H170" i="18" s="1"/>
  <c r="H99" i="7941" s="1"/>
  <c r="H277" i="18"/>
  <c r="G77" i="18"/>
  <c r="G24" i="7941"/>
  <c r="H24" i="7941" s="1"/>
  <c r="G334" i="18"/>
  <c r="G318" i="18"/>
  <c r="G284" i="18" s="1"/>
  <c r="G211" i="7941"/>
  <c r="H19" i="7941"/>
  <c r="G227" i="7941"/>
  <c r="G102" i="7941"/>
  <c r="H286" i="18"/>
  <c r="H18" i="7941"/>
  <c r="H34" i="7941"/>
  <c r="I288" i="18"/>
  <c r="I283" i="18"/>
  <c r="G219" i="7941"/>
  <c r="K3" i="18"/>
  <c r="H291" i="18"/>
  <c r="I299" i="18"/>
  <c r="I298" i="18"/>
  <c r="I284" i="18"/>
  <c r="G220" i="7941"/>
  <c r="G134" i="7941"/>
  <c r="H26" i="7941"/>
  <c r="K173" i="7944"/>
  <c r="G76" i="7941"/>
  <c r="H83" i="18"/>
  <c r="H311" i="18" s="1"/>
  <c r="G73" i="7941"/>
  <c r="G201" i="7941" s="1"/>
  <c r="H80" i="18"/>
  <c r="H308" i="18" s="1"/>
  <c r="G205" i="7941"/>
  <c r="G365" i="7942"/>
  <c r="H343" i="7942"/>
  <c r="G40" i="7941"/>
  <c r="H79" i="18"/>
  <c r="H307" i="18" s="1"/>
  <c r="H85" i="18"/>
  <c r="H313" i="18" s="1"/>
  <c r="G46" i="7941"/>
  <c r="H84" i="18"/>
  <c r="H312" i="18" s="1"/>
  <c r="H344" i="7942"/>
  <c r="I282" i="18" s="1"/>
  <c r="G80" i="7941"/>
  <c r="H87" i="18"/>
  <c r="H315" i="18" s="1"/>
  <c r="G79" i="7941"/>
  <c r="H82" i="18"/>
  <c r="H310" i="18" s="1"/>
  <c r="G75" i="7941"/>
  <c r="G203" i="7941" s="1"/>
  <c r="G141" i="18"/>
  <c r="G209" i="7941"/>
  <c r="H335" i="7942"/>
  <c r="H273" i="18" s="1"/>
  <c r="H340" i="7942"/>
  <c r="H278" i="18" s="1"/>
  <c r="G228" i="7941"/>
  <c r="H36" i="7941"/>
  <c r="G166" i="7941"/>
  <c r="H13" i="7941"/>
  <c r="H99" i="18"/>
  <c r="H327" i="18" s="1"/>
  <c r="H17" i="7941"/>
  <c r="I286" i="18"/>
  <c r="H285" i="18"/>
  <c r="I285" i="18"/>
  <c r="H21" i="7941"/>
  <c r="G213" i="7941"/>
  <c r="G218" i="7941"/>
  <c r="H97" i="18"/>
  <c r="H325" i="18" s="1"/>
  <c r="H301" i="18"/>
  <c r="H279" i="18"/>
  <c r="H90" i="18"/>
  <c r="H318" i="18" s="1"/>
  <c r="G39" i="7941"/>
  <c r="H78" i="18"/>
  <c r="H306" i="18" s="1"/>
  <c r="G109" i="18"/>
  <c r="H334" i="7942"/>
  <c r="H272" i="18" s="1"/>
  <c r="J257" i="7944"/>
  <c r="I24" i="7944"/>
  <c r="J3" i="7944"/>
  <c r="I298" i="7944"/>
  <c r="I312" i="7944"/>
  <c r="I326" i="7944"/>
  <c r="I340" i="7944"/>
  <c r="I354" i="7944"/>
  <c r="I382" i="7944"/>
  <c r="I397" i="7944"/>
  <c r="I438" i="7944"/>
  <c r="I481" i="7944"/>
  <c r="I89" i="7944"/>
  <c r="I145" i="7944"/>
  <c r="I201" i="7944"/>
  <c r="I243" i="7944"/>
  <c r="I270" i="7944"/>
  <c r="I369" i="7944"/>
  <c r="I411" i="7944"/>
  <c r="I425" i="7944"/>
  <c r="I75" i="7944"/>
  <c r="I100" i="7944"/>
  <c r="I131" i="7944"/>
  <c r="I156" i="7944"/>
  <c r="I215" i="7944"/>
  <c r="I256" i="7944"/>
  <c r="I271" i="7944"/>
  <c r="I285" i="7944"/>
  <c r="I299" i="7944"/>
  <c r="I313" i="7944"/>
  <c r="I327" i="7944"/>
  <c r="I341" i="7944"/>
  <c r="I355" i="7944"/>
  <c r="I383" i="7944"/>
  <c r="J383" i="7944" s="1"/>
  <c r="I439" i="7944"/>
  <c r="I453" i="7944"/>
  <c r="I467" i="7944"/>
  <c r="I410" i="7944"/>
  <c r="I480" i="7944"/>
  <c r="I491" i="7944" s="1"/>
  <c r="J37" i="7944" s="1"/>
  <c r="I242" i="7944"/>
  <c r="I103" i="7944"/>
  <c r="I128" i="7944"/>
  <c r="I159" i="7944"/>
  <c r="I424" i="7944"/>
  <c r="I368" i="7944"/>
  <c r="I21" i="7944"/>
  <c r="H142" i="7944"/>
  <c r="H116" i="7944"/>
  <c r="H127" i="7944" s="1"/>
  <c r="H74" i="7944"/>
  <c r="I74" i="7944" s="1"/>
  <c r="G240" i="7944"/>
  <c r="G198" i="7944"/>
  <c r="G211" i="7944" s="1"/>
  <c r="G170" i="7944"/>
  <c r="G183" i="7944" s="1"/>
  <c r="G72" i="7944"/>
  <c r="H466" i="7944"/>
  <c r="I466" i="7944" s="1"/>
  <c r="H452" i="7944"/>
  <c r="I452" i="7944" s="1"/>
  <c r="G436" i="7944"/>
  <c r="G422" i="7944"/>
  <c r="G394" i="7944"/>
  <c r="G407" i="7944" s="1"/>
  <c r="H31" i="7944" s="1"/>
  <c r="G380" i="7944"/>
  <c r="G366" i="7944"/>
  <c r="G352" i="7944"/>
  <c r="G338" i="7944"/>
  <c r="G324" i="7944"/>
  <c r="G310" i="7944"/>
  <c r="H284" i="7944"/>
  <c r="H74" i="1"/>
  <c r="H108" i="1" s="1"/>
  <c r="H188" i="1" s="1"/>
  <c r="I301" i="18"/>
  <c r="H296" i="18"/>
  <c r="J163" i="1"/>
  <c r="H299" i="18"/>
  <c r="H295" i="18"/>
  <c r="H289" i="18"/>
  <c r="H288" i="18"/>
  <c r="H284" i="18"/>
  <c r="I293" i="18"/>
  <c r="I295" i="18"/>
  <c r="H283" i="18"/>
  <c r="H282" i="18"/>
  <c r="G71" i="7942"/>
  <c r="G103" i="7942" s="1"/>
  <c r="G63" i="7942"/>
  <c r="G95" i="7942" s="1"/>
  <c r="G73" i="7942"/>
  <c r="G105" i="7942" s="1"/>
  <c r="G65" i="7942"/>
  <c r="G97" i="7942" s="1"/>
  <c r="G57" i="7942"/>
  <c r="G89" i="7942" s="1"/>
  <c r="G56" i="7942"/>
  <c r="G88" i="7942" s="1"/>
  <c r="G58" i="7942"/>
  <c r="G90" i="7942" s="1"/>
  <c r="G64" i="7942"/>
  <c r="G96" i="7942" s="1"/>
  <c r="G66" i="7942"/>
  <c r="G98" i="7942" s="1"/>
  <c r="G72" i="7942"/>
  <c r="G104" i="7942" s="1"/>
  <c r="G67" i="7942"/>
  <c r="G99" i="7942" s="1"/>
  <c r="G59" i="7942"/>
  <c r="G91" i="7942" s="1"/>
  <c r="G69" i="7942"/>
  <c r="G101" i="7942" s="1"/>
  <c r="G61" i="7942"/>
  <c r="G93" i="7942" s="1"/>
  <c r="J368" i="7944"/>
  <c r="K180" i="1"/>
  <c r="L180" i="1" s="1"/>
  <c r="M180" i="1" s="1"/>
  <c r="N180" i="1" s="1"/>
  <c r="O180" i="1" s="1"/>
  <c r="P180" i="1" s="1"/>
  <c r="Q180" i="1" s="1"/>
  <c r="G236" i="7942"/>
  <c r="G70" i="7942"/>
  <c r="G102" i="7942" s="1"/>
  <c r="G68" i="7942"/>
  <c r="G100" i="7942" s="1"/>
  <c r="J466" i="7944"/>
  <c r="G40" i="1"/>
  <c r="I40" i="1"/>
  <c r="Q39" i="7944"/>
  <c r="M39" i="7944"/>
  <c r="H35" i="7941"/>
  <c r="G435" i="7944"/>
  <c r="H33" i="7944" s="1"/>
  <c r="H86" i="18"/>
  <c r="P39" i="7944"/>
  <c r="H20" i="7941"/>
  <c r="H422" i="7944"/>
  <c r="H4" i="7941"/>
  <c r="O39" i="7944"/>
  <c r="J184" i="1"/>
  <c r="H4" i="7944"/>
  <c r="N39" i="7944"/>
  <c r="I254" i="7944"/>
  <c r="J254" i="7944" s="1"/>
  <c r="H198" i="7944"/>
  <c r="H450" i="7944"/>
  <c r="G463" i="7944"/>
  <c r="H35" i="7944" s="1"/>
  <c r="H92" i="18"/>
  <c r="G231" i="18"/>
  <c r="H342" i="7942"/>
  <c r="H338" i="7942"/>
  <c r="H105" i="18"/>
  <c r="G331" i="18"/>
  <c r="G329" i="18"/>
  <c r="H162" i="1"/>
  <c r="G327" i="18"/>
  <c r="G313" i="18"/>
  <c r="H107" i="18"/>
  <c r="I4" i="18"/>
  <c r="I142" i="1"/>
  <c r="I176" i="1"/>
  <c r="I4" i="7944"/>
  <c r="H39" i="7944" l="1"/>
  <c r="G237" i="18"/>
  <c r="I477" i="7944"/>
  <c r="H144" i="7944"/>
  <c r="J144" i="7944" s="1"/>
  <c r="G148" i="1"/>
  <c r="G49" i="7942" s="1"/>
  <c r="G81" i="7942" s="1"/>
  <c r="G45" i="7944"/>
  <c r="H13" i="7944" s="1"/>
  <c r="I144" i="7944"/>
  <c r="I421" i="7944"/>
  <c r="J32" i="7944" s="1"/>
  <c r="I309" i="7944"/>
  <c r="J24" i="7944" s="1"/>
  <c r="G150" i="1"/>
  <c r="G51" i="7942" s="1"/>
  <c r="G83" i="7942" s="1"/>
  <c r="H172" i="7944"/>
  <c r="G47" i="7944"/>
  <c r="H15" i="7944" s="1"/>
  <c r="G146" i="1"/>
  <c r="G47" i="7942" s="1"/>
  <c r="G79" i="7942" s="1"/>
  <c r="G43" i="7944"/>
  <c r="H11" i="7944" s="1"/>
  <c r="I11" i="7944" s="1"/>
  <c r="G50" i="7944"/>
  <c r="H18" i="7944" s="1"/>
  <c r="H214" i="7944"/>
  <c r="G153" i="1"/>
  <c r="G54" i="7942" s="1"/>
  <c r="G86" i="7942" s="1"/>
  <c r="J117" i="1"/>
  <c r="J113" i="1"/>
  <c r="J109" i="1"/>
  <c r="J82" i="1"/>
  <c r="J78" i="1"/>
  <c r="J52" i="1"/>
  <c r="J48" i="1"/>
  <c r="J44" i="1"/>
  <c r="J116" i="1"/>
  <c r="J112" i="1"/>
  <c r="J85" i="1"/>
  <c r="J81" i="1"/>
  <c r="J77" i="1"/>
  <c r="J51" i="1"/>
  <c r="J47" i="1"/>
  <c r="J43" i="1"/>
  <c r="J119" i="1"/>
  <c r="J111" i="1"/>
  <c r="J80" i="1"/>
  <c r="J50" i="1"/>
  <c r="J42" i="1"/>
  <c r="J114" i="1"/>
  <c r="J83" i="1"/>
  <c r="J75" i="1"/>
  <c r="J45" i="1"/>
  <c r="J115" i="1"/>
  <c r="J84" i="1"/>
  <c r="J76" i="1"/>
  <c r="J46" i="1"/>
  <c r="J49" i="1"/>
  <c r="J41" i="1"/>
  <c r="J110" i="1"/>
  <c r="J79" i="1"/>
  <c r="J118" i="1"/>
  <c r="H200" i="7944"/>
  <c r="I200" i="7944" s="1"/>
  <c r="J200" i="7944" s="1"/>
  <c r="G152" i="1"/>
  <c r="G53" i="7942" s="1"/>
  <c r="G85" i="7942" s="1"/>
  <c r="G49" i="7944"/>
  <c r="H17" i="7944" s="1"/>
  <c r="J155" i="1"/>
  <c r="J161" i="1"/>
  <c r="J30" i="18" s="1"/>
  <c r="J128" i="18" s="1"/>
  <c r="J156" i="1"/>
  <c r="G40" i="7944"/>
  <c r="G71" i="1"/>
  <c r="G143" i="1"/>
  <c r="G46" i="7944"/>
  <c r="H14" i="7944" s="1"/>
  <c r="H158" i="7944"/>
  <c r="G149" i="1"/>
  <c r="G50" i="7942" s="1"/>
  <c r="G82" i="7942" s="1"/>
  <c r="G154" i="1"/>
  <c r="G55" i="7942" s="1"/>
  <c r="G87" i="7942" s="1"/>
  <c r="H228" i="7944"/>
  <c r="G51" i="7944"/>
  <c r="H19" i="7944" s="1"/>
  <c r="H88" i="7944"/>
  <c r="G144" i="1"/>
  <c r="G45" i="7942" s="1"/>
  <c r="G77" i="7942" s="1"/>
  <c r="G41" i="7944"/>
  <c r="H9" i="7944" s="1"/>
  <c r="J7" i="18"/>
  <c r="J162" i="1"/>
  <c r="J172" i="1"/>
  <c r="J41" i="18" s="1"/>
  <c r="J139" i="18" s="1"/>
  <c r="J68" i="7941" s="1"/>
  <c r="H162" i="18"/>
  <c r="H91" i="7941" s="1"/>
  <c r="G42" i="7944"/>
  <c r="H10" i="7944" s="1"/>
  <c r="G145" i="1"/>
  <c r="G46" i="7942" s="1"/>
  <c r="G78" i="7942" s="1"/>
  <c r="H102" i="7944"/>
  <c r="G44" i="7944"/>
  <c r="H12" i="7944" s="1"/>
  <c r="G147" i="1"/>
  <c r="G48" i="7942" s="1"/>
  <c r="G80" i="7942" s="1"/>
  <c r="H130" i="7944"/>
  <c r="G48" i="7944"/>
  <c r="H16" i="7944" s="1"/>
  <c r="H186" i="7944"/>
  <c r="G151" i="1"/>
  <c r="G52" i="7942" s="1"/>
  <c r="G84" i="7942" s="1"/>
  <c r="H164" i="18"/>
  <c r="H93" i="7941" s="1"/>
  <c r="I45" i="7944"/>
  <c r="I148" i="1"/>
  <c r="I17" i="18" s="1"/>
  <c r="I115" i="18" s="1"/>
  <c r="I44" i="7941" s="1"/>
  <c r="I42" i="7944"/>
  <c r="I145" i="1"/>
  <c r="I14" i="18" s="1"/>
  <c r="I112" i="18" s="1"/>
  <c r="I41" i="7941" s="1"/>
  <c r="I41" i="7944"/>
  <c r="I144" i="1"/>
  <c r="I13" i="18" s="1"/>
  <c r="I111" i="18" s="1"/>
  <c r="I40" i="7941" s="1"/>
  <c r="I105" i="1"/>
  <c r="I50" i="7944"/>
  <c r="I153" i="1"/>
  <c r="I22" i="18" s="1"/>
  <c r="I120" i="18" s="1"/>
  <c r="I49" i="7941" s="1"/>
  <c r="I49" i="7944"/>
  <c r="I152" i="1"/>
  <c r="I21" i="18" s="1"/>
  <c r="I119" i="18" s="1"/>
  <c r="I48" i="7941" s="1"/>
  <c r="I46" i="7944"/>
  <c r="I149" i="1"/>
  <c r="I18" i="18" s="1"/>
  <c r="I116" i="18" s="1"/>
  <c r="I45" i="7941" s="1"/>
  <c r="I146" i="1"/>
  <c r="I15" i="18" s="1"/>
  <c r="I113" i="18" s="1"/>
  <c r="I42" i="7941" s="1"/>
  <c r="I43" i="7944"/>
  <c r="I143" i="1"/>
  <c r="I71" i="1"/>
  <c r="I40" i="7944"/>
  <c r="I150" i="1"/>
  <c r="I19" i="18" s="1"/>
  <c r="I117" i="18" s="1"/>
  <c r="I46" i="7941" s="1"/>
  <c r="J174" i="7944"/>
  <c r="I47" i="7944"/>
  <c r="I139" i="1"/>
  <c r="I44" i="7944"/>
  <c r="I147" i="1"/>
  <c r="I16" i="18" s="1"/>
  <c r="I114" i="18" s="1"/>
  <c r="I43" i="7941" s="1"/>
  <c r="K178" i="1"/>
  <c r="J158" i="1"/>
  <c r="J165" i="1"/>
  <c r="J164" i="1"/>
  <c r="J33" i="18" s="1"/>
  <c r="J131" i="18" s="1"/>
  <c r="J60" i="7941" s="1"/>
  <c r="J168" i="1"/>
  <c r="J157" i="1"/>
  <c r="J167" i="1"/>
  <c r="J159" i="1"/>
  <c r="J28" i="18" s="1"/>
  <c r="J126" i="18" s="1"/>
  <c r="J169" i="1"/>
  <c r="J38" i="18" s="1"/>
  <c r="J136" i="18" s="1"/>
  <c r="J160" i="1"/>
  <c r="J170" i="1"/>
  <c r="J166" i="1"/>
  <c r="J35" i="18" s="1"/>
  <c r="J133" i="18" s="1"/>
  <c r="J62" i="7941" s="1"/>
  <c r="I51" i="7944"/>
  <c r="I154" i="1"/>
  <c r="I23" i="18" s="1"/>
  <c r="I121" i="18" s="1"/>
  <c r="I48" i="7944"/>
  <c r="I151" i="1"/>
  <c r="I20" i="18" s="1"/>
  <c r="I118" i="18" s="1"/>
  <c r="I47" i="7941" s="1"/>
  <c r="H153" i="18"/>
  <c r="H82" i="7941" s="1"/>
  <c r="L183" i="1"/>
  <c r="H29" i="18"/>
  <c r="H127" i="18" s="1"/>
  <c r="H56" i="7941" s="1"/>
  <c r="H15" i="18"/>
  <c r="H113" i="18" s="1"/>
  <c r="H42" i="7941" s="1"/>
  <c r="H13" i="18"/>
  <c r="H111" i="18" s="1"/>
  <c r="H40" i="7941" s="1"/>
  <c r="H38" i="18"/>
  <c r="H136" i="18" s="1"/>
  <c r="H65" i="7941" s="1"/>
  <c r="H18" i="18"/>
  <c r="H116" i="18" s="1"/>
  <c r="H45" i="7941" s="1"/>
  <c r="H28" i="18"/>
  <c r="H126" i="18" s="1"/>
  <c r="H55" i="7941" s="1"/>
  <c r="H41" i="18"/>
  <c r="H139" i="18" s="1"/>
  <c r="H68" i="7941" s="1"/>
  <c r="H25" i="18"/>
  <c r="H123" i="18" s="1"/>
  <c r="H52" i="7941" s="1"/>
  <c r="H39" i="18"/>
  <c r="H137" i="18" s="1"/>
  <c r="H66" i="7941" s="1"/>
  <c r="H40" i="18"/>
  <c r="H138" i="18" s="1"/>
  <c r="H67" i="7941" s="1"/>
  <c r="I35" i="7941" s="1"/>
  <c r="H23" i="18"/>
  <c r="H121" i="18" s="1"/>
  <c r="H50" i="7941" s="1"/>
  <c r="H14" i="18"/>
  <c r="H112" i="18" s="1"/>
  <c r="H41" i="7941" s="1"/>
  <c r="H20" i="18"/>
  <c r="H118" i="18" s="1"/>
  <c r="H47" i="7941" s="1"/>
  <c r="H24" i="18"/>
  <c r="H122" i="18" s="1"/>
  <c r="H51" i="7941" s="1"/>
  <c r="H37" i="18"/>
  <c r="H135" i="18" s="1"/>
  <c r="H64" i="7941" s="1"/>
  <c r="H33" i="18"/>
  <c r="H131" i="18" s="1"/>
  <c r="H60" i="7941" s="1"/>
  <c r="H36" i="18"/>
  <c r="H134" i="18" s="1"/>
  <c r="H63" i="7941" s="1"/>
  <c r="H21" i="18"/>
  <c r="H119" i="18" s="1"/>
  <c r="H48" i="7941" s="1"/>
  <c r="H30" i="18"/>
  <c r="H128" i="18" s="1"/>
  <c r="H57" i="7941" s="1"/>
  <c r="H16" i="18"/>
  <c r="H114" i="18" s="1"/>
  <c r="H43" i="7941" s="1"/>
  <c r="H7" i="7942"/>
  <c r="H122" i="7942" s="1"/>
  <c r="H35" i="18"/>
  <c r="H133" i="18" s="1"/>
  <c r="H62" i="7941" s="1"/>
  <c r="H32" i="18"/>
  <c r="H130" i="18" s="1"/>
  <c r="H59" i="7941" s="1"/>
  <c r="H17" i="18"/>
  <c r="H115" i="18" s="1"/>
  <c r="H44" i="7941" s="1"/>
  <c r="H27" i="18"/>
  <c r="H125" i="18" s="1"/>
  <c r="H54" i="7941" s="1"/>
  <c r="H22" i="18"/>
  <c r="H120" i="18" s="1"/>
  <c r="H49" i="7941" s="1"/>
  <c r="H12" i="18"/>
  <c r="H110" i="18" s="1"/>
  <c r="H39" i="7941" s="1"/>
  <c r="H19" i="18"/>
  <c r="H117" i="18" s="1"/>
  <c r="H46" i="7941" s="1"/>
  <c r="H34" i="18"/>
  <c r="H132" i="18" s="1"/>
  <c r="H61" i="7941" s="1"/>
  <c r="H26" i="18"/>
  <c r="H124" i="18" s="1"/>
  <c r="H53" i="7941" s="1"/>
  <c r="L184" i="1"/>
  <c r="L7" i="7942" s="1"/>
  <c r="M183" i="1"/>
  <c r="N183" i="1" s="1"/>
  <c r="O183" i="1" s="1"/>
  <c r="P183" i="1" s="1"/>
  <c r="Q183" i="1" s="1"/>
  <c r="H33" i="7941"/>
  <c r="H31" i="7941"/>
  <c r="H158" i="18"/>
  <c r="H87" i="7941" s="1"/>
  <c r="H165" i="18"/>
  <c r="H94" i="7941" s="1"/>
  <c r="H159" i="18"/>
  <c r="H88" i="7941" s="1"/>
  <c r="H155" i="18"/>
  <c r="H84" i="7941" s="1"/>
  <c r="H168" i="18"/>
  <c r="H97" i="7941" s="1"/>
  <c r="H145" i="18"/>
  <c r="H160" i="18"/>
  <c r="H89" i="7941" s="1"/>
  <c r="H157" i="18"/>
  <c r="H86" i="7941" s="1"/>
  <c r="H166" i="18"/>
  <c r="H95" i="7941" s="1"/>
  <c r="H163" i="18"/>
  <c r="H92" i="7941" s="1"/>
  <c r="H220" i="7941" s="1"/>
  <c r="H147" i="18"/>
  <c r="H76" i="7941" s="1"/>
  <c r="G216" i="7941"/>
  <c r="H23" i="7941"/>
  <c r="H152" i="18"/>
  <c r="H161" i="18"/>
  <c r="H90" i="7941" s="1"/>
  <c r="H144" i="18"/>
  <c r="H73" i="7941" s="1"/>
  <c r="G208" i="7941"/>
  <c r="G6" i="7941"/>
  <c r="J287" i="18"/>
  <c r="H148" i="18"/>
  <c r="H77" i="7941" s="1"/>
  <c r="L3" i="18"/>
  <c r="J294" i="18"/>
  <c r="J296" i="18"/>
  <c r="J283" i="18"/>
  <c r="J301" i="18"/>
  <c r="H154" i="18"/>
  <c r="H83" i="7941" s="1"/>
  <c r="J285" i="18"/>
  <c r="J284" i="18"/>
  <c r="H16" i="7941"/>
  <c r="G70" i="7941"/>
  <c r="H143" i="18"/>
  <c r="H155" i="7944"/>
  <c r="I142" i="7944"/>
  <c r="L173" i="7944"/>
  <c r="M173" i="7944" s="1"/>
  <c r="H170" i="7944"/>
  <c r="H183" i="7944" s="1"/>
  <c r="I155" i="7944"/>
  <c r="G85" i="7944"/>
  <c r="H72" i="7944"/>
  <c r="I72" i="7944" s="1"/>
  <c r="H85" i="7944"/>
  <c r="I116" i="7944"/>
  <c r="I127" i="7944" s="1"/>
  <c r="H9" i="7941"/>
  <c r="H11" i="7941"/>
  <c r="H12" i="7941"/>
  <c r="G204" i="7941"/>
  <c r="H149" i="18"/>
  <c r="H78" i="7941" s="1"/>
  <c r="I281" i="18"/>
  <c r="G206" i="7941"/>
  <c r="H14" i="7941"/>
  <c r="H8" i="7941"/>
  <c r="G200" i="7941"/>
  <c r="H15" i="7941"/>
  <c r="G207" i="7941"/>
  <c r="J286" i="18"/>
  <c r="J289" i="18"/>
  <c r="J290" i="18"/>
  <c r="H142" i="18"/>
  <c r="H7" i="7941"/>
  <c r="G199" i="7941"/>
  <c r="G38" i="7941"/>
  <c r="J275" i="18"/>
  <c r="I274" i="18"/>
  <c r="I275" i="18"/>
  <c r="I273" i="18"/>
  <c r="I277" i="18"/>
  <c r="G337" i="7944"/>
  <c r="H26" i="7944" s="1"/>
  <c r="I26" i="7944" s="1"/>
  <c r="H324" i="7944"/>
  <c r="H337" i="7944" s="1"/>
  <c r="I324" i="7944"/>
  <c r="I337" i="7944" s="1"/>
  <c r="G393" i="7944"/>
  <c r="H30" i="7944" s="1"/>
  <c r="I30" i="7944" s="1"/>
  <c r="J30" i="7944" s="1"/>
  <c r="I380" i="7944"/>
  <c r="I393" i="7944" s="1"/>
  <c r="H380" i="7944"/>
  <c r="H393" i="7944" s="1"/>
  <c r="H436" i="7944"/>
  <c r="H449" i="7944" s="1"/>
  <c r="G449" i="7944"/>
  <c r="H34" i="7944" s="1"/>
  <c r="I34" i="7944" s="1"/>
  <c r="J34" i="7944" s="1"/>
  <c r="I436" i="7944"/>
  <c r="I449" i="7944" s="1"/>
  <c r="H477" i="7944"/>
  <c r="I36" i="7944" s="1"/>
  <c r="J36" i="7944" s="1"/>
  <c r="H338" i="7944"/>
  <c r="H351" i="7944" s="1"/>
  <c r="G351" i="7944"/>
  <c r="H27" i="7944" s="1"/>
  <c r="I281" i="7944"/>
  <c r="J22" i="7944" s="1"/>
  <c r="I284" i="7944"/>
  <c r="I295" i="7944" s="1"/>
  <c r="H295" i="7944"/>
  <c r="I23" i="7944" s="1"/>
  <c r="G365" i="7944"/>
  <c r="H28" i="7944" s="1"/>
  <c r="H352" i="7944"/>
  <c r="H365" i="7944" s="1"/>
  <c r="H394" i="7944"/>
  <c r="H407" i="7944" s="1"/>
  <c r="I31" i="7944" s="1"/>
  <c r="G253" i="7944"/>
  <c r="H20" i="7944" s="1"/>
  <c r="H240" i="7944"/>
  <c r="H253" i="7944" s="1"/>
  <c r="G323" i="7944"/>
  <c r="H25" i="7944" s="1"/>
  <c r="H310" i="7944"/>
  <c r="H323" i="7944" s="1"/>
  <c r="G379" i="7944"/>
  <c r="H29" i="7944" s="1"/>
  <c r="H366" i="7944"/>
  <c r="H379" i="7944" s="1"/>
  <c r="J439" i="7944"/>
  <c r="J454" i="7944"/>
  <c r="J467" i="7944"/>
  <c r="J242" i="7944"/>
  <c r="J76" i="7944"/>
  <c r="J104" i="7944"/>
  <c r="J132" i="7944"/>
  <c r="J160" i="7944"/>
  <c r="J229" i="7944"/>
  <c r="J284" i="7944"/>
  <c r="J312" i="7944"/>
  <c r="J340" i="7944"/>
  <c r="J425" i="7944"/>
  <c r="J468" i="7944"/>
  <c r="J299" i="7944"/>
  <c r="J424" i="7944"/>
  <c r="J256" i="7944"/>
  <c r="J215" i="7944"/>
  <c r="J156" i="7944"/>
  <c r="J128" i="7944"/>
  <c r="J100" i="7944"/>
  <c r="J285" i="7944"/>
  <c r="J272" i="7944"/>
  <c r="J86" i="7944"/>
  <c r="J114" i="7944"/>
  <c r="J142" i="7944"/>
  <c r="J188" i="7944"/>
  <c r="J398" i="7944"/>
  <c r="J482" i="7944"/>
  <c r="J370" i="7944"/>
  <c r="J411" i="7944"/>
  <c r="J426" i="7944"/>
  <c r="J89" i="7944"/>
  <c r="J145" i="7944"/>
  <c r="J298" i="7944"/>
  <c r="J328" i="7944"/>
  <c r="J369" i="7944"/>
  <c r="J410" i="7944"/>
  <c r="J453" i="7944"/>
  <c r="J327" i="7944"/>
  <c r="J480" i="7944"/>
  <c r="J146" i="7944"/>
  <c r="J75" i="7944"/>
  <c r="K3" i="7944"/>
  <c r="J408" i="7944"/>
  <c r="J268" i="7944"/>
  <c r="J282" i="7944"/>
  <c r="J201" i="7944"/>
  <c r="J300" i="7944"/>
  <c r="J342" i="7944"/>
  <c r="J382" i="7944"/>
  <c r="J412" i="7944"/>
  <c r="J478" i="7944"/>
  <c r="J355" i="7944"/>
  <c r="J258" i="7944"/>
  <c r="J202" i="7944"/>
  <c r="J103" i="7944"/>
  <c r="J341" i="7944"/>
  <c r="J212" i="7944"/>
  <c r="J117" i="7944"/>
  <c r="J216" i="7944"/>
  <c r="J271" i="7944"/>
  <c r="J314" i="7944"/>
  <c r="J354" i="7944"/>
  <c r="J384" i="7944"/>
  <c r="J438" i="7944"/>
  <c r="J481" i="7944"/>
  <c r="J396" i="7944"/>
  <c r="J243" i="7944"/>
  <c r="J187" i="7944"/>
  <c r="J131" i="7944"/>
  <c r="J90" i="7944"/>
  <c r="J74" i="7944"/>
  <c r="J244" i="7944"/>
  <c r="J286" i="7944"/>
  <c r="J326" i="7944"/>
  <c r="J356" i="7944"/>
  <c r="J397" i="7944"/>
  <c r="J440" i="7944"/>
  <c r="J270" i="7944"/>
  <c r="J452" i="7944"/>
  <c r="J230" i="7944"/>
  <c r="J159" i="7944"/>
  <c r="J118" i="7944"/>
  <c r="J313" i="7944"/>
  <c r="J464" i="7944"/>
  <c r="J380" i="7944"/>
  <c r="J184" i="7944"/>
  <c r="J296" i="7944"/>
  <c r="J324" i="7944"/>
  <c r="J337" i="7944" s="1"/>
  <c r="J226" i="7944"/>
  <c r="I98" i="18"/>
  <c r="I50" i="7941"/>
  <c r="H335" i="18"/>
  <c r="H171" i="18" s="1"/>
  <c r="H100" i="7941" s="1"/>
  <c r="H435" i="7944"/>
  <c r="I33" i="7944" s="1"/>
  <c r="H314" i="18"/>
  <c r="G176" i="1"/>
  <c r="G4" i="18"/>
  <c r="G4" i="7941"/>
  <c r="G74" i="1"/>
  <c r="G108" i="1" s="1"/>
  <c r="G188" i="1" s="1"/>
  <c r="G142" i="1"/>
  <c r="H112" i="7942"/>
  <c r="I112" i="7942" s="1"/>
  <c r="H118" i="7942"/>
  <c r="I118" i="7942" s="1"/>
  <c r="J282" i="18"/>
  <c r="J298" i="18"/>
  <c r="J299" i="18"/>
  <c r="J297" i="18"/>
  <c r="G160" i="7941"/>
  <c r="G205" i="18"/>
  <c r="H103" i="18"/>
  <c r="H77" i="18" s="1"/>
  <c r="H156" i="7942"/>
  <c r="I156" i="7942" s="1"/>
  <c r="H126" i="7942"/>
  <c r="H134" i="7942"/>
  <c r="I134" i="7942" s="1"/>
  <c r="J295" i="18"/>
  <c r="J293" i="18"/>
  <c r="J292" i="18"/>
  <c r="H280" i="18"/>
  <c r="G279" i="18"/>
  <c r="G271" i="18" s="1"/>
  <c r="G305" i="18"/>
  <c r="H320" i="18"/>
  <c r="H156" i="18" s="1"/>
  <c r="H85" i="7941" s="1"/>
  <c r="J7" i="7942"/>
  <c r="J40" i="18"/>
  <c r="J138" i="18" s="1"/>
  <c r="J39" i="18"/>
  <c r="J137" i="18" s="1"/>
  <c r="J66" i="7941" s="1"/>
  <c r="J34" i="18"/>
  <c r="J132" i="18" s="1"/>
  <c r="J61" i="7941" s="1"/>
  <c r="J26" i="18"/>
  <c r="J124" i="18" s="1"/>
  <c r="J53" i="7941" s="1"/>
  <c r="J36" i="18"/>
  <c r="J134" i="18" s="1"/>
  <c r="J31" i="18"/>
  <c r="J129" i="18" s="1"/>
  <c r="J58" i="7941" s="1"/>
  <c r="J27" i="18"/>
  <c r="J125" i="18" s="1"/>
  <c r="J54" i="7941" s="1"/>
  <c r="J25" i="18"/>
  <c r="J123" i="18" s="1"/>
  <c r="J32" i="18"/>
  <c r="J130" i="18" s="1"/>
  <c r="J37" i="18"/>
  <c r="J135" i="18" s="1"/>
  <c r="J64" i="7941" s="1"/>
  <c r="J29" i="18"/>
  <c r="J127" i="18" s="1"/>
  <c r="H160" i="7942"/>
  <c r="I160" i="7942" s="1"/>
  <c r="G71" i="7944"/>
  <c r="H154" i="7942"/>
  <c r="I154" i="7942" s="1"/>
  <c r="H136" i="7942"/>
  <c r="I136" i="7942" s="1"/>
  <c r="H150" i="7942"/>
  <c r="I150" i="7942" s="1"/>
  <c r="J274" i="18"/>
  <c r="J300" i="18"/>
  <c r="H463" i="7944"/>
  <c r="I35" i="7944" s="1"/>
  <c r="I422" i="7944"/>
  <c r="I435" i="7944" s="1"/>
  <c r="H333" i="18"/>
  <c r="H169" i="18" s="1"/>
  <c r="H98" i="7941" s="1"/>
  <c r="H211" i="7944"/>
  <c r="G4" i="7942"/>
  <c r="G4" i="7944"/>
  <c r="H31" i="18"/>
  <c r="I291" i="18"/>
  <c r="J291" i="18"/>
  <c r="H173" i="1"/>
  <c r="H333" i="7942"/>
  <c r="I267" i="7944"/>
  <c r="J21" i="7944" s="1"/>
  <c r="I198" i="7944"/>
  <c r="I450" i="7944"/>
  <c r="I463" i="7944" s="1"/>
  <c r="J40" i="1"/>
  <c r="I4" i="7942"/>
  <c r="I74" i="1"/>
  <c r="I108" i="1" s="1"/>
  <c r="I188" i="1" s="1"/>
  <c r="I4" i="7941"/>
  <c r="H110" i="7942"/>
  <c r="I110" i="7942" s="1"/>
  <c r="H158" i="7942"/>
  <c r="I158" i="7942" s="1"/>
  <c r="H132" i="7942"/>
  <c r="H146" i="7942"/>
  <c r="I146" i="7942" s="1"/>
  <c r="J24" i="18"/>
  <c r="J122" i="18" s="1"/>
  <c r="J288" i="18"/>
  <c r="I15" i="7944" l="1"/>
  <c r="H8" i="7944"/>
  <c r="J477" i="7944"/>
  <c r="J33" i="7944"/>
  <c r="J393" i="7944"/>
  <c r="J366" i="7944"/>
  <c r="I366" i="7944"/>
  <c r="I379" i="7944" s="1"/>
  <c r="J26" i="7944"/>
  <c r="I170" i="7944"/>
  <c r="J170" i="7944" s="1"/>
  <c r="J11" i="7944"/>
  <c r="H113" i="7944"/>
  <c r="I102" i="7944"/>
  <c r="I113" i="7944" s="1"/>
  <c r="G173" i="1"/>
  <c r="G44" i="7942"/>
  <c r="J379" i="7944"/>
  <c r="H141" i="7944"/>
  <c r="I12" i="7944" s="1"/>
  <c r="I130" i="7944"/>
  <c r="H99" i="7944"/>
  <c r="I9" i="7944" s="1"/>
  <c r="I88" i="7944"/>
  <c r="H225" i="7944"/>
  <c r="I18" i="7944" s="1"/>
  <c r="I214" i="7944"/>
  <c r="I211" i="7944"/>
  <c r="F4" i="7942"/>
  <c r="F4" i="18" s="1"/>
  <c r="J35" i="7944"/>
  <c r="J491" i="7944"/>
  <c r="K37" i="7944" s="1"/>
  <c r="I29" i="7944"/>
  <c r="I240" i="7944"/>
  <c r="I253" i="7944" s="1"/>
  <c r="I352" i="7944"/>
  <c r="I365" i="7944" s="1"/>
  <c r="I338" i="7944"/>
  <c r="I351" i="7944" s="1"/>
  <c r="I13" i="7944"/>
  <c r="J13" i="7944" s="1"/>
  <c r="I10" i="7944"/>
  <c r="I158" i="7944"/>
  <c r="H169" i="7944"/>
  <c r="G39" i="7944"/>
  <c r="I172" i="7944"/>
  <c r="J267" i="7944"/>
  <c r="I310" i="7944"/>
  <c r="I20" i="7944"/>
  <c r="K116" i="1"/>
  <c r="K112" i="1"/>
  <c r="K85" i="1"/>
  <c r="K81" i="1"/>
  <c r="K77" i="1"/>
  <c r="K51" i="1"/>
  <c r="K47" i="1"/>
  <c r="K43" i="1"/>
  <c r="K119" i="1"/>
  <c r="K115" i="1"/>
  <c r="K111" i="1"/>
  <c r="K84" i="1"/>
  <c r="K80" i="1"/>
  <c r="K76" i="1"/>
  <c r="K50" i="1"/>
  <c r="K46" i="1"/>
  <c r="K42" i="1"/>
  <c r="K114" i="1"/>
  <c r="K83" i="1"/>
  <c r="K75" i="1"/>
  <c r="K45" i="1"/>
  <c r="K109" i="1"/>
  <c r="K78" i="1"/>
  <c r="K48" i="1"/>
  <c r="K118" i="1"/>
  <c r="K110" i="1"/>
  <c r="K79" i="1"/>
  <c r="K49" i="1"/>
  <c r="K41" i="1"/>
  <c r="K52" i="1"/>
  <c r="K44" i="1"/>
  <c r="K117" i="1"/>
  <c r="K113" i="1"/>
  <c r="K82" i="1"/>
  <c r="H197" i="7944"/>
  <c r="I16" i="7944" s="1"/>
  <c r="I186" i="7944"/>
  <c r="H239" i="7944"/>
  <c r="I19" i="7944" s="1"/>
  <c r="I228" i="7944"/>
  <c r="I14" i="7944"/>
  <c r="H212" i="7941"/>
  <c r="I79" i="18"/>
  <c r="I307" i="18" s="1"/>
  <c r="I143" i="18" s="1"/>
  <c r="I72" i="7941" s="1"/>
  <c r="J71" i="1"/>
  <c r="J40" i="7944"/>
  <c r="J143" i="1"/>
  <c r="J153" i="1"/>
  <c r="J22" i="18" s="1"/>
  <c r="J120" i="18" s="1"/>
  <c r="J49" i="7941" s="1"/>
  <c r="J50" i="7944"/>
  <c r="J51" i="7944"/>
  <c r="J154" i="1"/>
  <c r="J23" i="18" s="1"/>
  <c r="J121" i="18" s="1"/>
  <c r="J50" i="7941" s="1"/>
  <c r="J48" i="7944"/>
  <c r="J151" i="1"/>
  <c r="J20" i="18" s="1"/>
  <c r="J118" i="18" s="1"/>
  <c r="J47" i="7941" s="1"/>
  <c r="J45" i="7944"/>
  <c r="J148" i="1"/>
  <c r="J17" i="18" s="1"/>
  <c r="J115" i="18" s="1"/>
  <c r="J44" i="7941" s="1"/>
  <c r="J147" i="1"/>
  <c r="J16" i="18" s="1"/>
  <c r="J114" i="18" s="1"/>
  <c r="J43" i="7941" s="1"/>
  <c r="J44" i="7944"/>
  <c r="J41" i="7944"/>
  <c r="J144" i="1"/>
  <c r="J13" i="18" s="1"/>
  <c r="J111" i="18" s="1"/>
  <c r="J40" i="7941" s="1"/>
  <c r="I39" i="7944"/>
  <c r="J105" i="1"/>
  <c r="J49" i="7944"/>
  <c r="J152" i="1"/>
  <c r="J21" i="18" s="1"/>
  <c r="J119" i="18" s="1"/>
  <c r="J48" i="7941" s="1"/>
  <c r="J42" i="7944"/>
  <c r="J145" i="1"/>
  <c r="J14" i="18" s="1"/>
  <c r="J112" i="18" s="1"/>
  <c r="J41" i="7941" s="1"/>
  <c r="J43" i="7944"/>
  <c r="J146" i="1"/>
  <c r="J15" i="18" s="1"/>
  <c r="J113" i="18" s="1"/>
  <c r="J42" i="7941" s="1"/>
  <c r="L178" i="1"/>
  <c r="K160" i="1"/>
  <c r="K29" i="18" s="1"/>
  <c r="K171" i="1"/>
  <c r="K40" i="18" s="1"/>
  <c r="K170" i="1"/>
  <c r="K39" i="18" s="1"/>
  <c r="K156" i="1"/>
  <c r="K25" i="18" s="1"/>
  <c r="K168" i="1"/>
  <c r="K37" i="18" s="1"/>
  <c r="K166" i="1"/>
  <c r="K35" i="18" s="1"/>
  <c r="K164" i="1"/>
  <c r="K33" i="18" s="1"/>
  <c r="K172" i="1"/>
  <c r="K41" i="18" s="1"/>
  <c r="K158" i="1"/>
  <c r="K27" i="18" s="1"/>
  <c r="K7" i="18"/>
  <c r="K155" i="1"/>
  <c r="K24" i="18" s="1"/>
  <c r="K169" i="1"/>
  <c r="K38" i="18" s="1"/>
  <c r="K157" i="1"/>
  <c r="K26" i="18" s="1"/>
  <c r="K163" i="1"/>
  <c r="K32" i="18" s="1"/>
  <c r="K130" i="18" s="1"/>
  <c r="K59" i="7941" s="1"/>
  <c r="K159" i="1"/>
  <c r="K28" i="18" s="1"/>
  <c r="K165" i="1"/>
  <c r="K34" i="18" s="1"/>
  <c r="K161" i="1"/>
  <c r="K30" i="18" s="1"/>
  <c r="K167" i="1"/>
  <c r="K36" i="18" s="1"/>
  <c r="K134" i="18" s="1"/>
  <c r="K63" i="7941" s="1"/>
  <c r="K162" i="1"/>
  <c r="K31" i="18" s="1"/>
  <c r="H114" i="7942"/>
  <c r="H116" i="7942"/>
  <c r="H162" i="7942"/>
  <c r="I162" i="7942" s="1"/>
  <c r="H152" i="7942"/>
  <c r="I152" i="7942" s="1"/>
  <c r="J152" i="7942" s="1"/>
  <c r="J149" i="1"/>
  <c r="J18" i="18" s="1"/>
  <c r="J116" i="18" s="1"/>
  <c r="J45" i="7941" s="1"/>
  <c r="J46" i="7944"/>
  <c r="J47" i="7944"/>
  <c r="K175" i="7944"/>
  <c r="J150" i="1"/>
  <c r="J19" i="18" s="1"/>
  <c r="J117" i="18" s="1"/>
  <c r="J46" i="7941" s="1"/>
  <c r="J139" i="1"/>
  <c r="K174" i="7944"/>
  <c r="I173" i="1"/>
  <c r="I12" i="18"/>
  <c r="I33" i="7941"/>
  <c r="I8" i="7944"/>
  <c r="I89" i="18"/>
  <c r="H164" i="7942"/>
  <c r="I164" i="7942" s="1"/>
  <c r="H138" i="7942"/>
  <c r="I138" i="7942" s="1"/>
  <c r="J138" i="7942" s="1"/>
  <c r="K138" i="7942" s="1"/>
  <c r="I94" i="18"/>
  <c r="I100" i="18"/>
  <c r="I328" i="18" s="1"/>
  <c r="I164" i="18" s="1"/>
  <c r="I93" i="7941" s="1"/>
  <c r="I81" i="18"/>
  <c r="I309" i="18" s="1"/>
  <c r="H227" i="7941"/>
  <c r="J158" i="7942"/>
  <c r="K158" i="7942" s="1"/>
  <c r="H311" i="7942"/>
  <c r="I311" i="7942" s="1"/>
  <c r="H327" i="7942"/>
  <c r="I327" i="7942" s="1"/>
  <c r="H321" i="7942"/>
  <c r="I321" i="7942" s="1"/>
  <c r="J321" i="7942" s="1"/>
  <c r="H289" i="7942"/>
  <c r="I289" i="7942" s="1"/>
  <c r="H315" i="7942"/>
  <c r="I315" i="7942" s="1"/>
  <c r="H309" i="7942"/>
  <c r="I309" i="7942" s="1"/>
  <c r="J309" i="7942" s="1"/>
  <c r="H299" i="7942"/>
  <c r="I299" i="7942" s="1"/>
  <c r="H305" i="7942"/>
  <c r="I305" i="7942" s="1"/>
  <c r="H295" i="7942"/>
  <c r="I295" i="7942" s="1"/>
  <c r="H325" i="7942"/>
  <c r="I325" i="7942" s="1"/>
  <c r="H297" i="7942"/>
  <c r="I297" i="7942" s="1"/>
  <c r="H144" i="7942"/>
  <c r="I144" i="7942" s="1"/>
  <c r="H303" i="7942"/>
  <c r="I303" i="7942" s="1"/>
  <c r="H317" i="7942"/>
  <c r="I317" i="7942" s="1"/>
  <c r="H281" i="7942"/>
  <c r="I281" i="7942" s="1"/>
  <c r="H273" i="7942"/>
  <c r="I273" i="7942" s="1"/>
  <c r="J273" i="7942" s="1"/>
  <c r="H140" i="7942"/>
  <c r="I140" i="7942" s="1"/>
  <c r="H291" i="7942"/>
  <c r="I291" i="7942" s="1"/>
  <c r="H301" i="7942"/>
  <c r="I301" i="7942" s="1"/>
  <c r="H287" i="7942"/>
  <c r="I287" i="7942" s="1"/>
  <c r="H279" i="7942"/>
  <c r="I279" i="7942" s="1"/>
  <c r="H271" i="7942"/>
  <c r="I271" i="7942" s="1"/>
  <c r="H307" i="7942"/>
  <c r="I307" i="7942" s="1"/>
  <c r="J307" i="7942" s="1"/>
  <c r="H285" i="7942"/>
  <c r="I285" i="7942" s="1"/>
  <c r="H277" i="7942"/>
  <c r="I277" i="7942" s="1"/>
  <c r="H293" i="7942"/>
  <c r="I293" i="7942" s="1"/>
  <c r="H269" i="7942"/>
  <c r="H319" i="7942"/>
  <c r="I319" i="7942" s="1"/>
  <c r="H275" i="7942"/>
  <c r="I275" i="7942" s="1"/>
  <c r="H323" i="7942"/>
  <c r="I323" i="7942" s="1"/>
  <c r="H283" i="7942"/>
  <c r="I283" i="7942" s="1"/>
  <c r="J283" i="7942" s="1"/>
  <c r="H313" i="7942"/>
  <c r="I313" i="7942" s="1"/>
  <c r="H166" i="7942"/>
  <c r="I166" i="7942" s="1"/>
  <c r="H124" i="7942"/>
  <c r="I124" i="7942" s="1"/>
  <c r="H130" i="7942"/>
  <c r="I130" i="7942" s="1"/>
  <c r="H142" i="7942"/>
  <c r="I142" i="7942" s="1"/>
  <c r="H120" i="7942"/>
  <c r="I120" i="7942" s="1"/>
  <c r="J120" i="7942" s="1"/>
  <c r="H148" i="7942"/>
  <c r="I148" i="7942" s="1"/>
  <c r="H128" i="7942"/>
  <c r="I128" i="7942" s="1"/>
  <c r="I106" i="18"/>
  <c r="I334" i="18" s="1"/>
  <c r="I170" i="18" s="1"/>
  <c r="I99" i="7941" s="1"/>
  <c r="I227" i="7941" s="1"/>
  <c r="I88" i="18"/>
  <c r="I316" i="18" s="1"/>
  <c r="I152" i="18" s="1"/>
  <c r="I81" i="7941" s="1"/>
  <c r="I145" i="18"/>
  <c r="J81" i="18" s="1"/>
  <c r="J309" i="18" s="1"/>
  <c r="J145" i="18" s="1"/>
  <c r="I20" i="7941"/>
  <c r="I91" i="18"/>
  <c r="I319" i="18" s="1"/>
  <c r="I155" i="18" s="1"/>
  <c r="I84" i="7941" s="1"/>
  <c r="H215" i="7941"/>
  <c r="H223" i="7941"/>
  <c r="I101" i="18"/>
  <c r="I329" i="18" s="1"/>
  <c r="I165" i="18" s="1"/>
  <c r="I94" i="7941" s="1"/>
  <c r="H225" i="7941"/>
  <c r="I93" i="18"/>
  <c r="I321" i="18" s="1"/>
  <c r="I157" i="18" s="1"/>
  <c r="I86" i="7941" s="1"/>
  <c r="I95" i="18"/>
  <c r="I323" i="18" s="1"/>
  <c r="I159" i="18" s="1"/>
  <c r="I88" i="7941" s="1"/>
  <c r="H74" i="7941"/>
  <c r="H202" i="7941" s="1"/>
  <c r="I104" i="18"/>
  <c r="I332" i="18" s="1"/>
  <c r="I168" i="18" s="1"/>
  <c r="I97" i="7941" s="1"/>
  <c r="I28" i="7941"/>
  <c r="I83" i="18"/>
  <c r="I311" i="18" s="1"/>
  <c r="I147" i="18" s="1"/>
  <c r="J83" i="18" s="1"/>
  <c r="I102" i="18"/>
  <c r="I330" i="18" s="1"/>
  <c r="I166" i="18" s="1"/>
  <c r="I95" i="7941" s="1"/>
  <c r="I96" i="18"/>
  <c r="I324" i="18" s="1"/>
  <c r="I160" i="18" s="1"/>
  <c r="I89" i="7941" s="1"/>
  <c r="I99" i="18"/>
  <c r="I327" i="18" s="1"/>
  <c r="I163" i="18" s="1"/>
  <c r="I92" i="7941" s="1"/>
  <c r="I12" i="7941"/>
  <c r="H81" i="7941"/>
  <c r="H209" i="7941" s="1"/>
  <c r="H204" i="7941"/>
  <c r="I23" i="7941"/>
  <c r="H72" i="7941"/>
  <c r="I8" i="7941" s="1"/>
  <c r="H201" i="7941"/>
  <c r="I84" i="18"/>
  <c r="I312" i="18" s="1"/>
  <c r="I80" i="18"/>
  <c r="I308" i="18" s="1"/>
  <c r="I144" i="18" s="1"/>
  <c r="I73" i="7941" s="1"/>
  <c r="I90" i="18"/>
  <c r="I318" i="18" s="1"/>
  <c r="I154" i="18" s="1"/>
  <c r="I83" i="7941" s="1"/>
  <c r="I9" i="7941"/>
  <c r="H206" i="7941"/>
  <c r="K296" i="18"/>
  <c r="K294" i="18"/>
  <c r="K298" i="18"/>
  <c r="K292" i="18"/>
  <c r="I14" i="7941"/>
  <c r="M3" i="18"/>
  <c r="K286" i="18"/>
  <c r="K288" i="18"/>
  <c r="K300" i="18"/>
  <c r="K285" i="18"/>
  <c r="I31" i="7941"/>
  <c r="I85" i="18"/>
  <c r="I313" i="18" s="1"/>
  <c r="I85" i="7944"/>
  <c r="J8" i="7944" s="1"/>
  <c r="J72" i="7944"/>
  <c r="N173" i="7944"/>
  <c r="J116" i="7944"/>
  <c r="I278" i="18"/>
  <c r="H281" i="18"/>
  <c r="H151" i="18" s="1"/>
  <c r="J110" i="7942"/>
  <c r="K110" i="7942" s="1"/>
  <c r="H150" i="18"/>
  <c r="H79" i="7941" s="1"/>
  <c r="I15" i="7941" s="1"/>
  <c r="J136" i="7942"/>
  <c r="K136" i="7942" s="1"/>
  <c r="L136" i="7942" s="1"/>
  <c r="J146" i="7942"/>
  <c r="K146" i="7942" s="1"/>
  <c r="L146" i="7942" s="1"/>
  <c r="M146" i="7942" s="1"/>
  <c r="I279" i="18"/>
  <c r="I272" i="18"/>
  <c r="H71" i="7941"/>
  <c r="I7" i="7941" s="1"/>
  <c r="I78" i="18"/>
  <c r="I306" i="18" s="1"/>
  <c r="J276" i="18"/>
  <c r="I280" i="18"/>
  <c r="J273" i="18"/>
  <c r="J277" i="18"/>
  <c r="K273" i="18"/>
  <c r="K226" i="7944"/>
  <c r="J281" i="7944"/>
  <c r="K22" i="7944" s="1"/>
  <c r="J421" i="7944"/>
  <c r="K32" i="7944" s="1"/>
  <c r="J23" i="7944"/>
  <c r="K26" i="7944"/>
  <c r="K273" i="7944"/>
  <c r="K299" i="7944"/>
  <c r="K327" i="7944"/>
  <c r="K355" i="7944"/>
  <c r="K385" i="7944"/>
  <c r="K411" i="7944"/>
  <c r="K439" i="7944"/>
  <c r="K464" i="7944"/>
  <c r="K482" i="7944"/>
  <c r="K314" i="7944"/>
  <c r="K369" i="7944"/>
  <c r="K425" i="7944"/>
  <c r="K481" i="7944"/>
  <c r="K371" i="7944"/>
  <c r="K483" i="7944"/>
  <c r="K90" i="7944"/>
  <c r="K118" i="7944"/>
  <c r="K146" i="7944"/>
  <c r="K188" i="7944"/>
  <c r="K216" i="7944"/>
  <c r="K244" i="7944"/>
  <c r="K300" i="7944"/>
  <c r="K382" i="7944"/>
  <c r="K478" i="7944"/>
  <c r="K86" i="7944"/>
  <c r="K103" i="7944"/>
  <c r="K119" i="7944"/>
  <c r="K142" i="7944"/>
  <c r="K159" i="7944"/>
  <c r="K189" i="7944"/>
  <c r="K217" i="7944"/>
  <c r="K245" i="7944"/>
  <c r="K324" i="7944"/>
  <c r="L3" i="7944"/>
  <c r="K301" i="7944"/>
  <c r="K329" i="7944"/>
  <c r="K357" i="7944"/>
  <c r="K396" i="7944"/>
  <c r="K413" i="7944"/>
  <c r="K441" i="7944"/>
  <c r="K467" i="7944"/>
  <c r="K270" i="7944"/>
  <c r="K326" i="7944"/>
  <c r="K384" i="7944"/>
  <c r="K440" i="7944"/>
  <c r="K284" i="7944"/>
  <c r="K399" i="7944"/>
  <c r="K74" i="7944"/>
  <c r="K200" i="7944"/>
  <c r="K256" i="7944"/>
  <c r="K328" i="7944"/>
  <c r="K72" i="7944"/>
  <c r="K89" i="7944"/>
  <c r="K105" i="7944"/>
  <c r="K128" i="7944"/>
  <c r="K145" i="7944"/>
  <c r="K161" i="7944"/>
  <c r="K201" i="7944"/>
  <c r="K229" i="7944"/>
  <c r="K257" i="7944"/>
  <c r="K212" i="7944"/>
  <c r="K285" i="7944"/>
  <c r="K313" i="7944"/>
  <c r="K341" i="7944"/>
  <c r="K370" i="7944"/>
  <c r="K398" i="7944"/>
  <c r="K424" i="7944"/>
  <c r="K452" i="7944"/>
  <c r="K469" i="7944"/>
  <c r="K271" i="7944"/>
  <c r="K287" i="7944"/>
  <c r="K315" i="7944"/>
  <c r="K343" i="7944"/>
  <c r="K383" i="7944"/>
  <c r="K408" i="7944"/>
  <c r="K454" i="7944"/>
  <c r="K342" i="7944"/>
  <c r="K453" i="7944"/>
  <c r="K427" i="7944"/>
  <c r="K104" i="7944"/>
  <c r="K160" i="7944"/>
  <c r="K230" i="7944"/>
  <c r="K356" i="7944"/>
  <c r="K75" i="7944"/>
  <c r="K114" i="7944"/>
  <c r="K147" i="7944"/>
  <c r="K203" i="7944"/>
  <c r="K259" i="7944"/>
  <c r="K296" i="7944"/>
  <c r="K268" i="7944"/>
  <c r="K480" i="7944"/>
  <c r="K354" i="7944"/>
  <c r="K468" i="7944"/>
  <c r="K455" i="7944"/>
  <c r="K116" i="7944"/>
  <c r="K242" i="7944"/>
  <c r="K366" i="7944"/>
  <c r="K77" i="7944"/>
  <c r="K117" i="7944"/>
  <c r="K156" i="7944"/>
  <c r="K215" i="7944"/>
  <c r="K380" i="7944"/>
  <c r="K286" i="7944"/>
  <c r="K397" i="7944"/>
  <c r="K312" i="7944"/>
  <c r="K76" i="7944"/>
  <c r="K132" i="7944"/>
  <c r="K202" i="7944"/>
  <c r="K258" i="7944"/>
  <c r="K426" i="7944"/>
  <c r="K298" i="7944"/>
  <c r="K412" i="7944"/>
  <c r="K340" i="7944"/>
  <c r="K144" i="7944"/>
  <c r="K272" i="7944"/>
  <c r="K438" i="7944"/>
  <c r="K100" i="7944"/>
  <c r="K133" i="7944"/>
  <c r="K187" i="7944"/>
  <c r="K243" i="7944"/>
  <c r="K91" i="7944"/>
  <c r="K184" i="7944"/>
  <c r="K131" i="7944"/>
  <c r="K282" i="7944"/>
  <c r="K170" i="7944"/>
  <c r="K410" i="7944"/>
  <c r="K231" i="7944"/>
  <c r="K34" i="7944"/>
  <c r="K30" i="7944"/>
  <c r="K368" i="7944"/>
  <c r="J309" i="7944"/>
  <c r="K24" i="7944" s="1"/>
  <c r="J352" i="7944"/>
  <c r="J365" i="7944" s="1"/>
  <c r="J155" i="7944"/>
  <c r="I394" i="7944"/>
  <c r="J29" i="7944"/>
  <c r="K29" i="7944" s="1"/>
  <c r="H7" i="7944"/>
  <c r="K21" i="7944"/>
  <c r="K36" i="7944"/>
  <c r="K466" i="7944"/>
  <c r="K254" i="7944"/>
  <c r="J295" i="7944"/>
  <c r="J436" i="7944"/>
  <c r="J449" i="7944" s="1"/>
  <c r="J127" i="7944"/>
  <c r="K11" i="7944" s="1"/>
  <c r="J85" i="7944"/>
  <c r="I25" i="7944"/>
  <c r="I28" i="7944"/>
  <c r="J28" i="7944" s="1"/>
  <c r="I27" i="7944"/>
  <c r="J27" i="7944" s="1"/>
  <c r="K287" i="18"/>
  <c r="I92" i="18"/>
  <c r="I320" i="18" s="1"/>
  <c r="I156" i="18" s="1"/>
  <c r="I85" i="7941" s="1"/>
  <c r="H211" i="7941"/>
  <c r="I19" i="7941"/>
  <c r="H214" i="7941"/>
  <c r="I22" i="7941"/>
  <c r="I322" i="18"/>
  <c r="I158" i="18" s="1"/>
  <c r="I87" i="7941" s="1"/>
  <c r="H217" i="7941"/>
  <c r="I25" i="7941"/>
  <c r="H221" i="7941"/>
  <c r="I29" i="7941"/>
  <c r="I326" i="18"/>
  <c r="I162" i="18" s="1"/>
  <c r="I91" i="7941" s="1"/>
  <c r="I30" i="7941"/>
  <c r="H222" i="7941"/>
  <c r="I13" i="7941"/>
  <c r="H205" i="7941"/>
  <c r="I24" i="7941"/>
  <c r="H216" i="7941"/>
  <c r="I27" i="7941"/>
  <c r="H219" i="7941"/>
  <c r="J130" i="7942"/>
  <c r="J51" i="7941"/>
  <c r="I132" i="7942"/>
  <c r="K40" i="1"/>
  <c r="J4" i="18"/>
  <c r="J176" i="1"/>
  <c r="J4" i="7942"/>
  <c r="J142" i="1"/>
  <c r="J4" i="7944"/>
  <c r="J74" i="1"/>
  <c r="J108" i="1" s="1"/>
  <c r="J188" i="1" s="1"/>
  <c r="J4" i="7941"/>
  <c r="H276" i="18"/>
  <c r="H129" i="18"/>
  <c r="H11" i="18"/>
  <c r="J198" i="7944"/>
  <c r="J211" i="7944" s="1"/>
  <c r="J154" i="7942"/>
  <c r="K154" i="7942" s="1"/>
  <c r="J160" i="7942"/>
  <c r="J56" i="7941"/>
  <c r="J59" i="7941"/>
  <c r="J63" i="7941"/>
  <c r="J67" i="7941"/>
  <c r="J293" i="7942"/>
  <c r="J301" i="7942"/>
  <c r="J317" i="7942"/>
  <c r="J281" i="7942"/>
  <c r="J319" i="7942"/>
  <c r="J297" i="7942"/>
  <c r="J289" i="7942"/>
  <c r="I114" i="7942"/>
  <c r="J114" i="7942" s="1"/>
  <c r="I116" i="7942"/>
  <c r="I107" i="18"/>
  <c r="I105" i="18"/>
  <c r="J450" i="7944"/>
  <c r="J463" i="7944" s="1"/>
  <c r="K35" i="7944" s="1"/>
  <c r="J57" i="7941"/>
  <c r="J65" i="7941"/>
  <c r="K293" i="18"/>
  <c r="K295" i="18"/>
  <c r="H32" i="7941"/>
  <c r="G224" i="7941"/>
  <c r="G198" i="7941" s="1"/>
  <c r="J162" i="7942"/>
  <c r="K162" i="7942" s="1"/>
  <c r="J118" i="7942"/>
  <c r="J112" i="7942"/>
  <c r="H228" i="7941"/>
  <c r="I36" i="7941"/>
  <c r="H226" i="7941"/>
  <c r="I34" i="7941"/>
  <c r="J150" i="7942"/>
  <c r="J142" i="7942"/>
  <c r="J55" i="7941"/>
  <c r="H213" i="7941"/>
  <c r="I21" i="7941"/>
  <c r="J134" i="7942"/>
  <c r="I126" i="7942"/>
  <c r="J126" i="7942" s="1"/>
  <c r="J156" i="7942"/>
  <c r="I122" i="7942"/>
  <c r="J122" i="7942" s="1"/>
  <c r="J422" i="7944"/>
  <c r="J435" i="7944" s="1"/>
  <c r="K33" i="7944" s="1"/>
  <c r="I317" i="18"/>
  <c r="I153" i="18" s="1"/>
  <c r="I82" i="7941" s="1"/>
  <c r="H210" i="7941"/>
  <c r="I18" i="7941"/>
  <c r="H71" i="7944"/>
  <c r="I17" i="7944"/>
  <c r="J52" i="7941"/>
  <c r="H331" i="18"/>
  <c r="H167" i="18" s="1"/>
  <c r="H96" i="7941" s="1"/>
  <c r="J35" i="7941"/>
  <c r="J20" i="7944" l="1"/>
  <c r="K23" i="7944"/>
  <c r="K13" i="7944"/>
  <c r="J164" i="7942"/>
  <c r="K164" i="7942" s="1"/>
  <c r="I183" i="7944"/>
  <c r="J15" i="7944" s="1"/>
  <c r="J102" i="7944"/>
  <c r="J113" i="7944" s="1"/>
  <c r="I323" i="7944"/>
  <c r="J310" i="7944"/>
  <c r="J323" i="7944" s="1"/>
  <c r="J10" i="7944"/>
  <c r="K198" i="7944"/>
  <c r="K28" i="7944"/>
  <c r="K267" i="7944"/>
  <c r="L21" i="7944" s="1"/>
  <c r="K295" i="7944"/>
  <c r="K310" i="7944"/>
  <c r="K102" i="7944"/>
  <c r="K113" i="7944" s="1"/>
  <c r="I225" i="7944"/>
  <c r="J18" i="7944" s="1"/>
  <c r="J214" i="7944"/>
  <c r="J130" i="7944"/>
  <c r="I141" i="7944"/>
  <c r="J12" i="7944" s="1"/>
  <c r="J338" i="7944"/>
  <c r="J25" i="7944"/>
  <c r="J240" i="7944"/>
  <c r="J253" i="7944" s="1"/>
  <c r="K20" i="7944" s="1"/>
  <c r="K491" i="7944"/>
  <c r="L37" i="7944" s="1"/>
  <c r="I197" i="7944"/>
  <c r="J16" i="7944" s="1"/>
  <c r="J186" i="7944"/>
  <c r="I169" i="7944"/>
  <c r="J14" i="7944" s="1"/>
  <c r="J158" i="7944"/>
  <c r="G76" i="7942"/>
  <c r="G43" i="7942"/>
  <c r="J275" i="7942"/>
  <c r="K281" i="7944"/>
  <c r="L22" i="7944" s="1"/>
  <c r="L119" i="1"/>
  <c r="L115" i="1"/>
  <c r="L111" i="1"/>
  <c r="L84" i="1"/>
  <c r="L80" i="1"/>
  <c r="L76" i="1"/>
  <c r="L50" i="1"/>
  <c r="L46" i="1"/>
  <c r="L42" i="1"/>
  <c r="L118" i="1"/>
  <c r="L114" i="1"/>
  <c r="L110" i="1"/>
  <c r="L83" i="1"/>
  <c r="L79" i="1"/>
  <c r="L75" i="1"/>
  <c r="L49" i="1"/>
  <c r="L45" i="1"/>
  <c r="L41" i="1"/>
  <c r="L117" i="1"/>
  <c r="L109" i="1"/>
  <c r="L139" i="1" s="1"/>
  <c r="L78" i="1"/>
  <c r="L48" i="1"/>
  <c r="L112" i="1"/>
  <c r="L81" i="1"/>
  <c r="L51" i="1"/>
  <c r="L85" i="1"/>
  <c r="L77" i="1"/>
  <c r="L47" i="1"/>
  <c r="L43" i="1"/>
  <c r="L113" i="1"/>
  <c r="L82" i="1"/>
  <c r="L52" i="1"/>
  <c r="L44" i="1"/>
  <c r="L116" i="1"/>
  <c r="I239" i="7944"/>
  <c r="J19" i="7944" s="1"/>
  <c r="J228" i="7944"/>
  <c r="J172" i="7944"/>
  <c r="I99" i="7944"/>
  <c r="J9" i="7944" s="1"/>
  <c r="J88" i="7944"/>
  <c r="J33" i="7941"/>
  <c r="J225" i="7941" s="1"/>
  <c r="J104" i="18"/>
  <c r="J332" i="18" s="1"/>
  <c r="J168" i="18" s="1"/>
  <c r="J97" i="7941" s="1"/>
  <c r="I74" i="7941"/>
  <c r="K129" i="18"/>
  <c r="K58" i="7941" s="1"/>
  <c r="K126" i="18"/>
  <c r="K55" i="7941" s="1"/>
  <c r="K122" i="18"/>
  <c r="K51" i="7941" s="1"/>
  <c r="K131" i="18"/>
  <c r="K60" i="7941" s="1"/>
  <c r="K137" i="18"/>
  <c r="K66" i="7941" s="1"/>
  <c r="K51" i="7944"/>
  <c r="K154" i="1"/>
  <c r="K23" i="18" s="1"/>
  <c r="K121" i="18" s="1"/>
  <c r="K50" i="7941" s="1"/>
  <c r="K48" i="7944"/>
  <c r="K151" i="1"/>
  <c r="K20" i="18" s="1"/>
  <c r="K118" i="18" s="1"/>
  <c r="K47" i="7941" s="1"/>
  <c r="K47" i="7944"/>
  <c r="L176" i="7944"/>
  <c r="M176" i="7944" s="1"/>
  <c r="N176" i="7944" s="1"/>
  <c r="K150" i="1"/>
  <c r="K19" i="18" s="1"/>
  <c r="K117" i="18" s="1"/>
  <c r="K46" i="7941" s="1"/>
  <c r="K44" i="7944"/>
  <c r="K147" i="1"/>
  <c r="K16" i="18" s="1"/>
  <c r="K114" i="18" s="1"/>
  <c r="K43" i="7941" s="1"/>
  <c r="K41" i="7944"/>
  <c r="K144" i="1"/>
  <c r="K13" i="18" s="1"/>
  <c r="K111" i="18" s="1"/>
  <c r="K40" i="7941" s="1"/>
  <c r="K283" i="18"/>
  <c r="K275" i="18"/>
  <c r="K297" i="18"/>
  <c r="K299" i="18"/>
  <c r="K301" i="18"/>
  <c r="K282" i="18"/>
  <c r="K274" i="18"/>
  <c r="K289" i="18"/>
  <c r="K133" i="18"/>
  <c r="K62" i="7941" s="1"/>
  <c r="K138" i="18"/>
  <c r="K67" i="7941" s="1"/>
  <c r="K105" i="1"/>
  <c r="K45" i="7944"/>
  <c r="K148" i="1"/>
  <c r="K17" i="18" s="1"/>
  <c r="K115" i="18" s="1"/>
  <c r="K44" i="7941" s="1"/>
  <c r="K42" i="7944"/>
  <c r="K145" i="1"/>
  <c r="K14" i="18" s="1"/>
  <c r="K112" i="18" s="1"/>
  <c r="K41" i="7941" s="1"/>
  <c r="M178" i="1"/>
  <c r="L155" i="1"/>
  <c r="L24" i="18" s="1"/>
  <c r="L169" i="1"/>
  <c r="L38" i="18" s="1"/>
  <c r="L157" i="1"/>
  <c r="L26" i="18" s="1"/>
  <c r="L163" i="1"/>
  <c r="L32" i="18" s="1"/>
  <c r="L159" i="1"/>
  <c r="L28" i="18" s="1"/>
  <c r="L165" i="1"/>
  <c r="L34" i="18" s="1"/>
  <c r="L161" i="1"/>
  <c r="L30" i="18" s="1"/>
  <c r="L167" i="1"/>
  <c r="L36" i="18" s="1"/>
  <c r="L170" i="1"/>
  <c r="L39" i="18" s="1"/>
  <c r="L171" i="1"/>
  <c r="L40" i="18" s="1"/>
  <c r="L164" i="1"/>
  <c r="L33" i="18" s="1"/>
  <c r="L156" i="1"/>
  <c r="L25" i="18" s="1"/>
  <c r="L166" i="1"/>
  <c r="L35" i="18" s="1"/>
  <c r="L168" i="1"/>
  <c r="L37" i="18" s="1"/>
  <c r="L158" i="1"/>
  <c r="L27" i="18" s="1"/>
  <c r="L7" i="18"/>
  <c r="L295" i="18" s="1"/>
  <c r="L160" i="1"/>
  <c r="L29" i="18" s="1"/>
  <c r="L172" i="1"/>
  <c r="L41" i="18" s="1"/>
  <c r="L162" i="1"/>
  <c r="L31" i="18" s="1"/>
  <c r="J12" i="18"/>
  <c r="J173" i="1"/>
  <c r="L174" i="7944"/>
  <c r="L175" i="7944"/>
  <c r="K128" i="18"/>
  <c r="K57" i="7941" s="1"/>
  <c r="K124" i="18"/>
  <c r="K53" i="7941" s="1"/>
  <c r="K125" i="18"/>
  <c r="K54" i="7941" s="1"/>
  <c r="K135" i="18"/>
  <c r="K64" i="7941" s="1"/>
  <c r="K127" i="18"/>
  <c r="K56" i="7941" s="1"/>
  <c r="K139" i="1"/>
  <c r="K49" i="7944"/>
  <c r="K152" i="1"/>
  <c r="K21" i="18" s="1"/>
  <c r="K119" i="18" s="1"/>
  <c r="K48" i="7941" s="1"/>
  <c r="K46" i="7944"/>
  <c r="K149" i="1"/>
  <c r="K18" i="18" s="1"/>
  <c r="K116" i="18" s="1"/>
  <c r="K45" i="7941" s="1"/>
  <c r="J39" i="7944"/>
  <c r="K211" i="7944"/>
  <c r="J313" i="7942"/>
  <c r="K290" i="18"/>
  <c r="K284" i="18"/>
  <c r="I110" i="18"/>
  <c r="I11" i="18"/>
  <c r="K132" i="18"/>
  <c r="K61" i="7941" s="1"/>
  <c r="K136" i="18"/>
  <c r="K65" i="7941" s="1"/>
  <c r="K139" i="18"/>
  <c r="K68" i="7941" s="1"/>
  <c r="K123" i="18"/>
  <c r="K52" i="7941" s="1"/>
  <c r="K43" i="7944"/>
  <c r="K146" i="1"/>
  <c r="K15" i="18" s="1"/>
  <c r="K113" i="18" s="1"/>
  <c r="K42" i="7941" s="1"/>
  <c r="K71" i="1"/>
  <c r="K40" i="7944"/>
  <c r="K143" i="1"/>
  <c r="K50" i="7944"/>
  <c r="K153" i="1"/>
  <c r="K22" i="18" s="1"/>
  <c r="K120" i="18" s="1"/>
  <c r="K49" i="7941" s="1"/>
  <c r="J128" i="7942"/>
  <c r="J299" i="7942"/>
  <c r="J305" i="7942"/>
  <c r="K305" i="7942" s="1"/>
  <c r="L305" i="7942" s="1"/>
  <c r="J144" i="7942"/>
  <c r="K144" i="7942" s="1"/>
  <c r="J285" i="7942"/>
  <c r="J148" i="7942"/>
  <c r="J166" i="7942"/>
  <c r="K166" i="7942" s="1"/>
  <c r="L166" i="7942" s="1"/>
  <c r="J271" i="7942"/>
  <c r="J315" i="7942"/>
  <c r="K315" i="7942" s="1"/>
  <c r="J311" i="7942"/>
  <c r="K311" i="7942" s="1"/>
  <c r="J140" i="7942"/>
  <c r="K140" i="7942" s="1"/>
  <c r="L140" i="7942" s="1"/>
  <c r="J277" i="7942"/>
  <c r="J295" i="7942"/>
  <c r="J291" i="7942"/>
  <c r="K291" i="7942" s="1"/>
  <c r="J323" i="7942"/>
  <c r="J303" i="7942"/>
  <c r="J279" i="7942"/>
  <c r="J325" i="7942"/>
  <c r="K325" i="7942" s="1"/>
  <c r="L325" i="7942" s="1"/>
  <c r="J287" i="7942"/>
  <c r="J327" i="7942"/>
  <c r="J106" i="18"/>
  <c r="J334" i="18" s="1"/>
  <c r="J170" i="18" s="1"/>
  <c r="J99" i="7941" s="1"/>
  <c r="K35" i="7941" s="1"/>
  <c r="I269" i="7942"/>
  <c r="H268" i="7942"/>
  <c r="J20" i="7941"/>
  <c r="J91" i="18"/>
  <c r="J319" i="18" s="1"/>
  <c r="J155" i="18" s="1"/>
  <c r="J84" i="7941" s="1"/>
  <c r="J101" i="18"/>
  <c r="J329" i="18" s="1"/>
  <c r="J165" i="18" s="1"/>
  <c r="J94" i="7941" s="1"/>
  <c r="I10" i="7941"/>
  <c r="J10" i="7941" s="1"/>
  <c r="I225" i="7941"/>
  <c r="I17" i="7941"/>
  <c r="I209" i="7941" s="1"/>
  <c r="J99" i="18"/>
  <c r="J327" i="18" s="1"/>
  <c r="J163" i="18" s="1"/>
  <c r="J92" i="7941" s="1"/>
  <c r="I220" i="7941"/>
  <c r="J28" i="7941"/>
  <c r="H43" i="18"/>
  <c r="H200" i="7941"/>
  <c r="I215" i="7941"/>
  <c r="J9" i="7941"/>
  <c r="J80" i="18"/>
  <c r="J308" i="18" s="1"/>
  <c r="J144" i="18" s="1"/>
  <c r="J73" i="7941" s="1"/>
  <c r="I212" i="7941"/>
  <c r="I86" i="18"/>
  <c r="I314" i="18" s="1"/>
  <c r="I150" i="18" s="1"/>
  <c r="I79" i="7941" s="1"/>
  <c r="I207" i="7941" s="1"/>
  <c r="H207" i="7941"/>
  <c r="I222" i="7941"/>
  <c r="I149" i="18"/>
  <c r="I78" i="7941" s="1"/>
  <c r="I206" i="7941" s="1"/>
  <c r="I201" i="7941"/>
  <c r="J30" i="7941"/>
  <c r="J79" i="18"/>
  <c r="J307" i="18" s="1"/>
  <c r="J143" i="18" s="1"/>
  <c r="J72" i="7941" s="1"/>
  <c r="L274" i="18"/>
  <c r="N3" i="18"/>
  <c r="I148" i="18"/>
  <c r="I77" i="7941" s="1"/>
  <c r="J13" i="7941" s="1"/>
  <c r="J281" i="18"/>
  <c r="L296" i="18"/>
  <c r="K104" i="18"/>
  <c r="K332" i="18" s="1"/>
  <c r="K168" i="18" s="1"/>
  <c r="K97" i="7941" s="1"/>
  <c r="I142" i="18"/>
  <c r="J78" i="18" s="1"/>
  <c r="I223" i="7941"/>
  <c r="J311" i="18"/>
  <c r="J147" i="18" s="1"/>
  <c r="J76" i="7941" s="1"/>
  <c r="I76" i="7941"/>
  <c r="J12" i="7941" s="1"/>
  <c r="J31" i="7941"/>
  <c r="K8" i="7944"/>
  <c r="O173" i="7944"/>
  <c r="P173" i="7944" s="1"/>
  <c r="Q173" i="7944" s="1"/>
  <c r="K281" i="18"/>
  <c r="J278" i="18"/>
  <c r="H80" i="7941"/>
  <c r="I87" i="18"/>
  <c r="K120" i="7942"/>
  <c r="L120" i="7942" s="1"/>
  <c r="K122" i="7942"/>
  <c r="N146" i="7942"/>
  <c r="M147" i="7942" s="1"/>
  <c r="K130" i="7942"/>
  <c r="L130" i="7942" s="1"/>
  <c r="M130" i="7942" s="1"/>
  <c r="L131" i="7942" s="1"/>
  <c r="J116" i="7942"/>
  <c r="K116" i="7942" s="1"/>
  <c r="L116" i="7942" s="1"/>
  <c r="J96" i="18"/>
  <c r="J324" i="18" s="1"/>
  <c r="J160" i="18" s="1"/>
  <c r="J89" i="7941" s="1"/>
  <c r="J279" i="18"/>
  <c r="J88" i="18"/>
  <c r="J316" i="18" s="1"/>
  <c r="J152" i="18" s="1"/>
  <c r="J81" i="7941" s="1"/>
  <c r="J90" i="18"/>
  <c r="J318" i="18" s="1"/>
  <c r="J154" i="18" s="1"/>
  <c r="J83" i="7941" s="1"/>
  <c r="J272" i="18"/>
  <c r="H199" i="7941"/>
  <c r="J74" i="7941"/>
  <c r="K81" i="18"/>
  <c r="K309" i="18" s="1"/>
  <c r="I200" i="7941"/>
  <c r="J8" i="7941"/>
  <c r="K277" i="18"/>
  <c r="K421" i="7944"/>
  <c r="L32" i="7944" s="1"/>
  <c r="I407" i="7944"/>
  <c r="J394" i="7944"/>
  <c r="J407" i="7944" s="1"/>
  <c r="L24" i="7944"/>
  <c r="L23" i="7944"/>
  <c r="K309" i="7944"/>
  <c r="K155" i="7944"/>
  <c r="K352" i="7944"/>
  <c r="K365" i="7944" s="1"/>
  <c r="L28" i="7944" s="1"/>
  <c r="K323" i="7944"/>
  <c r="K127" i="7944"/>
  <c r="L270" i="7944"/>
  <c r="L285" i="7944"/>
  <c r="L310" i="7944"/>
  <c r="L327" i="7944"/>
  <c r="L343" i="7944"/>
  <c r="L372" i="7944"/>
  <c r="L396" i="7944"/>
  <c r="L411" i="7944"/>
  <c r="L428" i="7944"/>
  <c r="L452" i="7944"/>
  <c r="L467" i="7944"/>
  <c r="L484" i="7944"/>
  <c r="L300" i="7944"/>
  <c r="L340" i="7944"/>
  <c r="L382" i="7944"/>
  <c r="L414" i="7944"/>
  <c r="L453" i="7944"/>
  <c r="L286" i="7944"/>
  <c r="L342" i="7944"/>
  <c r="L478" i="7944"/>
  <c r="L103" i="7944"/>
  <c r="L120" i="7944"/>
  <c r="L144" i="7944"/>
  <c r="L159" i="7944"/>
  <c r="L189" i="7944"/>
  <c r="L215" i="7944"/>
  <c r="L232" i="7944"/>
  <c r="L256" i="7944"/>
  <c r="L326" i="7944"/>
  <c r="L399" i="7944"/>
  <c r="L455" i="7944"/>
  <c r="L76" i="7944"/>
  <c r="L91" i="7944"/>
  <c r="L114" i="7944"/>
  <c r="L132" i="7944"/>
  <c r="L147" i="7944"/>
  <c r="L170" i="7944"/>
  <c r="L190" i="7944"/>
  <c r="L216" i="7944"/>
  <c r="L231" i="7944"/>
  <c r="L257" i="7944"/>
  <c r="M3" i="7944"/>
  <c r="L313" i="7944"/>
  <c r="L370" i="7944"/>
  <c r="L398" i="7944"/>
  <c r="L424" i="7944"/>
  <c r="L441" i="7944"/>
  <c r="L469" i="7944"/>
  <c r="L284" i="7944"/>
  <c r="L328" i="7944"/>
  <c r="L386" i="7944"/>
  <c r="L438" i="7944"/>
  <c r="L273" i="7944"/>
  <c r="L358" i="7944"/>
  <c r="L75" i="7944"/>
  <c r="L100" i="7944"/>
  <c r="L128" i="7944"/>
  <c r="L148" i="7944"/>
  <c r="L187" i="7944"/>
  <c r="L217" i="7944"/>
  <c r="L243" i="7944"/>
  <c r="L298" i="7944"/>
  <c r="L412" i="7944"/>
  <c r="L483" i="7944"/>
  <c r="L89" i="7944"/>
  <c r="L117" i="7944"/>
  <c r="L142" i="7944"/>
  <c r="L162" i="7944"/>
  <c r="L201" i="7944"/>
  <c r="L226" i="7944"/>
  <c r="L246" i="7944"/>
  <c r="L268" i="7944"/>
  <c r="L282" i="7944"/>
  <c r="L287" i="7944"/>
  <c r="L315" i="7944"/>
  <c r="L341" i="7944"/>
  <c r="L380" i="7944"/>
  <c r="L400" i="7944"/>
  <c r="L426" i="7944"/>
  <c r="L454" i="7944"/>
  <c r="L480" i="7944"/>
  <c r="L288" i="7944"/>
  <c r="L344" i="7944"/>
  <c r="L397" i="7944"/>
  <c r="L442" i="7944"/>
  <c r="L302" i="7944"/>
  <c r="L366" i="7944"/>
  <c r="L77" i="7944"/>
  <c r="L105" i="7944"/>
  <c r="L131" i="7944"/>
  <c r="L156" i="7944"/>
  <c r="L200" i="7944"/>
  <c r="L245" i="7944"/>
  <c r="L354" i="7944"/>
  <c r="L427" i="7944"/>
  <c r="L74" i="7944"/>
  <c r="L102" i="7944"/>
  <c r="L119" i="7944"/>
  <c r="L145" i="7944"/>
  <c r="L203" i="7944"/>
  <c r="L229" i="7944"/>
  <c r="L259" i="7944"/>
  <c r="L212" i="7944"/>
  <c r="L274" i="7944"/>
  <c r="L301" i="7944"/>
  <c r="L329" i="7944"/>
  <c r="L357" i="7944"/>
  <c r="L385" i="7944"/>
  <c r="L324" i="7944"/>
  <c r="L413" i="7944"/>
  <c r="L464" i="7944"/>
  <c r="L316" i="7944"/>
  <c r="L425" i="7944"/>
  <c r="L330" i="7944"/>
  <c r="L92" i="7944"/>
  <c r="L146" i="7944"/>
  <c r="L204" i="7944"/>
  <c r="L260" i="7944"/>
  <c r="L468" i="7944"/>
  <c r="L106" i="7944"/>
  <c r="L160" i="7944"/>
  <c r="L218" i="7944"/>
  <c r="L355" i="7944"/>
  <c r="L482" i="7944"/>
  <c r="L356" i="7944"/>
  <c r="L470" i="7944"/>
  <c r="L116" i="7944"/>
  <c r="L161" i="7944"/>
  <c r="L230" i="7944"/>
  <c r="L371" i="7944"/>
  <c r="L78" i="7944"/>
  <c r="L242" i="7944"/>
  <c r="L272" i="7944"/>
  <c r="L383" i="7944"/>
  <c r="L439" i="7944"/>
  <c r="L271" i="7944"/>
  <c r="L369" i="7944"/>
  <c r="L481" i="7944"/>
  <c r="L72" i="7944"/>
  <c r="L118" i="7944"/>
  <c r="L184" i="7944"/>
  <c r="L384" i="7944"/>
  <c r="L86" i="7944"/>
  <c r="L134" i="7944"/>
  <c r="L188" i="7944"/>
  <c r="L244" i="7944"/>
  <c r="L299" i="7944"/>
  <c r="L408" i="7944"/>
  <c r="L456" i="7944"/>
  <c r="L312" i="7944"/>
  <c r="L410" i="7944"/>
  <c r="L314" i="7944"/>
  <c r="L90" i="7944"/>
  <c r="L133" i="7944"/>
  <c r="L202" i="7944"/>
  <c r="L258" i="7944"/>
  <c r="L440" i="7944"/>
  <c r="L104" i="7944"/>
  <c r="L296" i="7944"/>
  <c r="L368" i="7944"/>
  <c r="L466" i="7944"/>
  <c r="L254" i="7944"/>
  <c r="K477" i="7944"/>
  <c r="L36" i="7944" s="1"/>
  <c r="K379" i="7944"/>
  <c r="L29" i="7944" s="1"/>
  <c r="L13" i="7944"/>
  <c r="K436" i="7944"/>
  <c r="K449" i="7944" s="1"/>
  <c r="L34" i="7944" s="1"/>
  <c r="K393" i="7944"/>
  <c r="L30" i="7944" s="1"/>
  <c r="K85" i="7944"/>
  <c r="K337" i="7944"/>
  <c r="L26" i="7944" s="1"/>
  <c r="J100" i="18"/>
  <c r="J328" i="18" s="1"/>
  <c r="J164" i="18" s="1"/>
  <c r="J93" i="7941" s="1"/>
  <c r="J95" i="18"/>
  <c r="J323" i="18" s="1"/>
  <c r="J159" i="18" s="1"/>
  <c r="J88" i="7941" s="1"/>
  <c r="I216" i="7941"/>
  <c r="J24" i="7941"/>
  <c r="J23" i="7941"/>
  <c r="J102" i="18"/>
  <c r="L290" i="18"/>
  <c r="J27" i="7941"/>
  <c r="I219" i="7941"/>
  <c r="I221" i="7941"/>
  <c r="J29" i="7941"/>
  <c r="I217" i="7941"/>
  <c r="J25" i="7941"/>
  <c r="J94" i="18"/>
  <c r="J98" i="18"/>
  <c r="I214" i="7941"/>
  <c r="J22" i="7941"/>
  <c r="J19" i="7941"/>
  <c r="I211" i="7941"/>
  <c r="J93" i="18"/>
  <c r="J321" i="18" s="1"/>
  <c r="J157" i="18" s="1"/>
  <c r="J86" i="7941" s="1"/>
  <c r="L147" i="7942"/>
  <c r="I103" i="18"/>
  <c r="J18" i="7941"/>
  <c r="I210" i="7941"/>
  <c r="J89" i="18"/>
  <c r="H305" i="18"/>
  <c r="L122" i="7942"/>
  <c r="M122" i="7942" s="1"/>
  <c r="K114" i="7942"/>
  <c r="L114" i="7942" s="1"/>
  <c r="M114" i="7942" s="1"/>
  <c r="L115" i="7942" s="1"/>
  <c r="J92" i="18"/>
  <c r="K150" i="7942"/>
  <c r="L150" i="7942" s="1"/>
  <c r="L198" i="7944"/>
  <c r="K295" i="7942"/>
  <c r="L295" i="7942" s="1"/>
  <c r="K323" i="7942"/>
  <c r="L323" i="7942" s="1"/>
  <c r="K303" i="7942"/>
  <c r="L303" i="7942" s="1"/>
  <c r="K279" i="7942"/>
  <c r="L279" i="7942" s="1"/>
  <c r="K287" i="7942"/>
  <c r="L287" i="7942" s="1"/>
  <c r="K327" i="7942"/>
  <c r="L327" i="7942" s="1"/>
  <c r="M327" i="7942" s="1"/>
  <c r="L328" i="7942" s="1"/>
  <c r="L154" i="7942"/>
  <c r="K450" i="7944"/>
  <c r="J124" i="7942"/>
  <c r="K124" i="7942" s="1"/>
  <c r="L124" i="7942" s="1"/>
  <c r="M136" i="7942"/>
  <c r="L137" i="7942" s="1"/>
  <c r="K112" i="7942"/>
  <c r="L112" i="7942" s="1"/>
  <c r="I335" i="18"/>
  <c r="I171" i="18" s="1"/>
  <c r="I100" i="7941" s="1"/>
  <c r="J36" i="7941" s="1"/>
  <c r="L162" i="7942"/>
  <c r="K134" i="7942"/>
  <c r="L134" i="7942" s="1"/>
  <c r="K289" i="7942"/>
  <c r="L289" i="7942" s="1"/>
  <c r="K299" i="7942"/>
  <c r="K297" i="7942"/>
  <c r="K273" i="7942"/>
  <c r="L273" i="7942" s="1"/>
  <c r="K317" i="7942"/>
  <c r="L317" i="7942" s="1"/>
  <c r="K301" i="7942"/>
  <c r="L301" i="7942" s="1"/>
  <c r="M301" i="7942" s="1"/>
  <c r="M154" i="7942"/>
  <c r="L155" i="7942" s="1"/>
  <c r="L40" i="1"/>
  <c r="K4" i="7941"/>
  <c r="K4" i="18"/>
  <c r="K142" i="1"/>
  <c r="K74" i="1"/>
  <c r="K108" i="1" s="1"/>
  <c r="K188" i="1" s="1"/>
  <c r="K4" i="7944"/>
  <c r="K176" i="1"/>
  <c r="K4" i="7942"/>
  <c r="K156" i="7942"/>
  <c r="L158" i="7942"/>
  <c r="J17" i="7944"/>
  <c r="I7" i="7944"/>
  <c r="K152" i="7942"/>
  <c r="K126" i="7942"/>
  <c r="I213" i="7941"/>
  <c r="J21" i="7941"/>
  <c r="K291" i="18"/>
  <c r="L284" i="18"/>
  <c r="K275" i="7942"/>
  <c r="L275" i="7942" s="1"/>
  <c r="M275" i="7942" s="1"/>
  <c r="K307" i="7942"/>
  <c r="K313" i="7942"/>
  <c r="L313" i="7942" s="1"/>
  <c r="K321" i="7942"/>
  <c r="L321" i="7942" s="1"/>
  <c r="K319" i="7942"/>
  <c r="L319" i="7942" s="1"/>
  <c r="M319" i="7942" s="1"/>
  <c r="K309" i="7942"/>
  <c r="K293" i="7942"/>
  <c r="L293" i="7942" s="1"/>
  <c r="K142" i="7942"/>
  <c r="L142" i="7942" s="1"/>
  <c r="I97" i="18"/>
  <c r="H58" i="7941"/>
  <c r="H109" i="18"/>
  <c r="H146" i="18"/>
  <c r="H271" i="18"/>
  <c r="J132" i="7942"/>
  <c r="K128" i="7942"/>
  <c r="L164" i="7942"/>
  <c r="L110" i="7942"/>
  <c r="M110" i="7942" s="1"/>
  <c r="L111" i="7942" s="1"/>
  <c r="K148" i="7942"/>
  <c r="L293" i="18"/>
  <c r="K422" i="7944"/>
  <c r="H224" i="7941"/>
  <c r="I32" i="7941"/>
  <c r="H6" i="7941"/>
  <c r="I333" i="18"/>
  <c r="I169" i="18" s="1"/>
  <c r="I98" i="7941" s="1"/>
  <c r="I226" i="7941" s="1"/>
  <c r="K118" i="7942"/>
  <c r="K283" i="7942"/>
  <c r="L283" i="7942" s="1"/>
  <c r="K281" i="7942"/>
  <c r="L281" i="7942" s="1"/>
  <c r="K285" i="7942"/>
  <c r="L285" i="7942" s="1"/>
  <c r="K277" i="7942"/>
  <c r="M198" i="7944"/>
  <c r="K160" i="7942"/>
  <c r="L138" i="7942"/>
  <c r="L8" i="7944" l="1"/>
  <c r="L11" i="7944"/>
  <c r="K145" i="18"/>
  <c r="K74" i="7941" s="1"/>
  <c r="K10" i="7944"/>
  <c r="L10" i="7944" s="1"/>
  <c r="K172" i="7944"/>
  <c r="K183" i="7944" s="1"/>
  <c r="J183" i="7944"/>
  <c r="K15" i="7944" s="1"/>
  <c r="J351" i="7944"/>
  <c r="K27" i="7944" s="1"/>
  <c r="K338" i="7944"/>
  <c r="L299" i="18"/>
  <c r="L294" i="18"/>
  <c r="L283" i="18"/>
  <c r="M26" i="7944"/>
  <c r="L267" i="7944"/>
  <c r="M21" i="7944" s="1"/>
  <c r="L240" i="7944"/>
  <c r="M240" i="7944" s="1"/>
  <c r="L337" i="7944"/>
  <c r="K240" i="7944"/>
  <c r="K253" i="7944" s="1"/>
  <c r="L20" i="7944" s="1"/>
  <c r="K394" i="7944"/>
  <c r="L273" i="18"/>
  <c r="L277" i="18"/>
  <c r="L129" i="18"/>
  <c r="L58" i="7941" s="1"/>
  <c r="K88" i="7944"/>
  <c r="J99" i="7944"/>
  <c r="K228" i="7944"/>
  <c r="J239" i="7944"/>
  <c r="K19" i="7944" s="1"/>
  <c r="H108" i="7942"/>
  <c r="G75" i="7942"/>
  <c r="J197" i="7944"/>
  <c r="K16" i="7944" s="1"/>
  <c r="K186" i="7944"/>
  <c r="K25" i="7944"/>
  <c r="L25" i="7944" s="1"/>
  <c r="M36" i="7944"/>
  <c r="L300" i="18"/>
  <c r="L477" i="7944"/>
  <c r="L276" i="18"/>
  <c r="L281" i="18"/>
  <c r="L292" i="18"/>
  <c r="L139" i="18"/>
  <c r="L68" i="7941" s="1"/>
  <c r="L135" i="18"/>
  <c r="L64" i="7941" s="1"/>
  <c r="L138" i="18"/>
  <c r="L67" i="7941" s="1"/>
  <c r="L132" i="18"/>
  <c r="L61" i="7941" s="1"/>
  <c r="L136" i="18"/>
  <c r="L65" i="7941" s="1"/>
  <c r="K130" i="7944"/>
  <c r="J141" i="7944"/>
  <c r="K12" i="7944" s="1"/>
  <c r="L172" i="7944"/>
  <c r="M172" i="7944" s="1"/>
  <c r="L286" i="18"/>
  <c r="L288" i="18"/>
  <c r="L352" i="7944"/>
  <c r="L183" i="7944"/>
  <c r="K33" i="7941"/>
  <c r="K158" i="7944"/>
  <c r="J169" i="7944"/>
  <c r="K14" i="7944" s="1"/>
  <c r="J225" i="7944"/>
  <c r="K18" i="7944" s="1"/>
  <c r="K214" i="7944"/>
  <c r="J84" i="18"/>
  <c r="J312" i="18" s="1"/>
  <c r="K106" i="18"/>
  <c r="K334" i="18" s="1"/>
  <c r="K170" i="18" s="1"/>
  <c r="K99" i="7941" s="1"/>
  <c r="K91" i="18"/>
  <c r="K319" i="18" s="1"/>
  <c r="K155" i="18" s="1"/>
  <c r="K84" i="7941" s="1"/>
  <c r="L299" i="7942"/>
  <c r="L125" i="18"/>
  <c r="L54" i="7941" s="1"/>
  <c r="L131" i="18"/>
  <c r="L60" i="7941" s="1"/>
  <c r="L128" i="18"/>
  <c r="L57" i="7941" s="1"/>
  <c r="L124" i="18"/>
  <c r="L53" i="7941" s="1"/>
  <c r="R140" i="1"/>
  <c r="O176" i="7944"/>
  <c r="P176" i="7944" s="1"/>
  <c r="Q176" i="7944" s="1"/>
  <c r="I39" i="7941"/>
  <c r="I38" i="7941" s="1"/>
  <c r="I109" i="18"/>
  <c r="L51" i="7944"/>
  <c r="L154" i="1"/>
  <c r="L23" i="18" s="1"/>
  <c r="L121" i="18" s="1"/>
  <c r="L50" i="7941" s="1"/>
  <c r="L50" i="7944"/>
  <c r="L153" i="1"/>
  <c r="L22" i="18" s="1"/>
  <c r="L120" i="18" s="1"/>
  <c r="L49" i="7941" s="1"/>
  <c r="L44" i="7944"/>
  <c r="L147" i="1"/>
  <c r="L16" i="18" s="1"/>
  <c r="L114" i="18" s="1"/>
  <c r="L43" i="7941" s="1"/>
  <c r="L41" i="7944"/>
  <c r="L144" i="1"/>
  <c r="L13" i="18" s="1"/>
  <c r="L111" i="18" s="1"/>
  <c r="L40" i="7941" s="1"/>
  <c r="M174" i="7944"/>
  <c r="N174" i="7944" s="1"/>
  <c r="L48" i="7944"/>
  <c r="L151" i="1"/>
  <c r="L20" i="18" s="1"/>
  <c r="L118" i="18" s="1"/>
  <c r="L47" i="7941" s="1"/>
  <c r="L45" i="7944"/>
  <c r="L148" i="1"/>
  <c r="L17" i="18" s="1"/>
  <c r="L115" i="18" s="1"/>
  <c r="L44" i="7941" s="1"/>
  <c r="N178" i="1"/>
  <c r="M152" i="1"/>
  <c r="M21" i="18" s="1"/>
  <c r="M165" i="1"/>
  <c r="M34" i="18" s="1"/>
  <c r="M154" i="1"/>
  <c r="M23" i="18" s="1"/>
  <c r="M169" i="1"/>
  <c r="M38" i="18" s="1"/>
  <c r="M156" i="1"/>
  <c r="M25" i="18" s="1"/>
  <c r="M7" i="18"/>
  <c r="M284" i="18" s="1"/>
  <c r="M147" i="1"/>
  <c r="M16" i="18" s="1"/>
  <c r="M158" i="1"/>
  <c r="M27" i="18" s="1"/>
  <c r="M160" i="1"/>
  <c r="M29" i="18" s="1"/>
  <c r="M162" i="1"/>
  <c r="M31" i="18" s="1"/>
  <c r="M129" i="18" s="1"/>
  <c r="M58" i="7941" s="1"/>
  <c r="M159" i="1"/>
  <c r="M28" i="18" s="1"/>
  <c r="M167" i="1"/>
  <c r="M36" i="18" s="1"/>
  <c r="M145" i="1"/>
  <c r="M14" i="18" s="1"/>
  <c r="M155" i="1"/>
  <c r="M24" i="18" s="1"/>
  <c r="M122" i="18" s="1"/>
  <c r="M51" i="7941" s="1"/>
  <c r="M163" i="1"/>
  <c r="M32" i="18" s="1"/>
  <c r="M171" i="1"/>
  <c r="M40" i="18" s="1"/>
  <c r="M151" i="1"/>
  <c r="M20" i="18" s="1"/>
  <c r="M164" i="1"/>
  <c r="M33" i="18" s="1"/>
  <c r="M131" i="18" s="1"/>
  <c r="M60" i="7941" s="1"/>
  <c r="M143" i="1"/>
  <c r="M170" i="1"/>
  <c r="M39" i="18" s="1"/>
  <c r="M172" i="1"/>
  <c r="M41" i="18" s="1"/>
  <c r="M168" i="1"/>
  <c r="M37" i="18" s="1"/>
  <c r="M135" i="18" s="1"/>
  <c r="M64" i="7941" s="1"/>
  <c r="M150" i="1"/>
  <c r="M19" i="18" s="1"/>
  <c r="M144" i="1"/>
  <c r="M13" i="18" s="1"/>
  <c r="M149" i="1"/>
  <c r="M18" i="18" s="1"/>
  <c r="M146" i="1"/>
  <c r="M15" i="18" s="1"/>
  <c r="M113" i="18" s="1"/>
  <c r="M42" i="7941" s="1"/>
  <c r="M153" i="1"/>
  <c r="M22" i="18" s="1"/>
  <c r="M148" i="1"/>
  <c r="M17" i="18" s="1"/>
  <c r="M157" i="1"/>
  <c r="M26" i="18" s="1"/>
  <c r="M166" i="1"/>
  <c r="M35" i="18" s="1"/>
  <c r="M133" i="18" s="1"/>
  <c r="M62" i="7941" s="1"/>
  <c r="M161" i="1"/>
  <c r="M30" i="18" s="1"/>
  <c r="J227" i="7941"/>
  <c r="K12" i="18"/>
  <c r="K173" i="1"/>
  <c r="L127" i="18"/>
  <c r="L56" i="7941" s="1"/>
  <c r="L133" i="18"/>
  <c r="L62" i="7941" s="1"/>
  <c r="L137" i="18"/>
  <c r="L66" i="7941" s="1"/>
  <c r="L126" i="18"/>
  <c r="L55" i="7941" s="1"/>
  <c r="L122" i="18"/>
  <c r="L51" i="7941" s="1"/>
  <c r="L105" i="1"/>
  <c r="R106" i="1" s="1"/>
  <c r="L49" i="7944"/>
  <c r="L152" i="1"/>
  <c r="L21" i="18" s="1"/>
  <c r="L119" i="18" s="1"/>
  <c r="L48" i="7941" s="1"/>
  <c r="K39" i="7944"/>
  <c r="M175" i="7944"/>
  <c r="N175" i="7944" s="1"/>
  <c r="J110" i="18"/>
  <c r="J11" i="18"/>
  <c r="L285" i="18"/>
  <c r="L291" i="18"/>
  <c r="L282" i="18"/>
  <c r="L289" i="18"/>
  <c r="L287" i="18"/>
  <c r="L297" i="18"/>
  <c r="L298" i="18"/>
  <c r="L301" i="18"/>
  <c r="L275" i="18"/>
  <c r="L123" i="18"/>
  <c r="L52" i="7941" s="1"/>
  <c r="L134" i="18"/>
  <c r="L63" i="7941" s="1"/>
  <c r="L130" i="18"/>
  <c r="L59" i="7941" s="1"/>
  <c r="L46" i="7944"/>
  <c r="L149" i="1"/>
  <c r="L18" i="18" s="1"/>
  <c r="L116" i="18" s="1"/>
  <c r="L45" i="7941" s="1"/>
  <c r="L43" i="7944"/>
  <c r="L146" i="1"/>
  <c r="L15" i="18" s="1"/>
  <c r="L113" i="18" s="1"/>
  <c r="L42" i="7941" s="1"/>
  <c r="L42" i="7944"/>
  <c r="L145" i="1"/>
  <c r="L14" i="18" s="1"/>
  <c r="L112" i="18" s="1"/>
  <c r="L41" i="7941" s="1"/>
  <c r="M177" i="7944"/>
  <c r="L47" i="7944"/>
  <c r="L150" i="1"/>
  <c r="L19" i="18" s="1"/>
  <c r="L117" i="18" s="1"/>
  <c r="L46" i="7941" s="1"/>
  <c r="L40" i="7944"/>
  <c r="L71" i="1"/>
  <c r="R72" i="1" s="1"/>
  <c r="L143" i="1"/>
  <c r="J17" i="7941"/>
  <c r="K17" i="7941" s="1"/>
  <c r="K271" i="7942"/>
  <c r="L271" i="7942" s="1"/>
  <c r="O146" i="7942"/>
  <c r="N147" i="7942" s="1"/>
  <c r="J212" i="7941"/>
  <c r="J269" i="7942"/>
  <c r="I268" i="7942"/>
  <c r="N136" i="7942"/>
  <c r="M137" i="7942" s="1"/>
  <c r="I202" i="7941"/>
  <c r="K30" i="7941"/>
  <c r="K101" i="18"/>
  <c r="K329" i="18" s="1"/>
  <c r="K165" i="18" s="1"/>
  <c r="K94" i="7941" s="1"/>
  <c r="K99" i="18"/>
  <c r="K327" i="18" s="1"/>
  <c r="K163" i="18" s="1"/>
  <c r="K92" i="7941" s="1"/>
  <c r="J220" i="7941"/>
  <c r="J14" i="7941"/>
  <c r="J85" i="18"/>
  <c r="J313" i="18" s="1"/>
  <c r="J149" i="18" s="1"/>
  <c r="J78" i="7941" s="1"/>
  <c r="I71" i="7941"/>
  <c r="K9" i="7941"/>
  <c r="J201" i="7941"/>
  <c r="J221" i="7941"/>
  <c r="K80" i="18"/>
  <c r="K308" i="18" s="1"/>
  <c r="K144" i="18" s="1"/>
  <c r="K73" i="7941" s="1"/>
  <c r="J222" i="7941"/>
  <c r="K100" i="18"/>
  <c r="K328" i="18" s="1"/>
  <c r="K164" i="18" s="1"/>
  <c r="K93" i="7941" s="1"/>
  <c r="K20" i="7941"/>
  <c r="L20" i="7941" s="1"/>
  <c r="K28" i="7941"/>
  <c r="I205" i="7941"/>
  <c r="I204" i="7941"/>
  <c r="K79" i="18"/>
  <c r="K307" i="18" s="1"/>
  <c r="K143" i="18" s="1"/>
  <c r="K72" i="7941" s="1"/>
  <c r="K90" i="18"/>
  <c r="K318" i="18" s="1"/>
  <c r="K154" i="18" s="1"/>
  <c r="K83" i="7941" s="1"/>
  <c r="K19" i="7941"/>
  <c r="O3" i="18"/>
  <c r="K96" i="18"/>
  <c r="K324" i="18" s="1"/>
  <c r="K160" i="18" s="1"/>
  <c r="K89" i="7941" s="1"/>
  <c r="J217" i="7941"/>
  <c r="J211" i="7941"/>
  <c r="K12" i="7941"/>
  <c r="J204" i="7941"/>
  <c r="K93" i="18"/>
  <c r="K321" i="18" s="1"/>
  <c r="K157" i="18" s="1"/>
  <c r="K86" i="7941" s="1"/>
  <c r="K83" i="18"/>
  <c r="K311" i="18" s="1"/>
  <c r="K147" i="18" s="1"/>
  <c r="K76" i="7941" s="1"/>
  <c r="J148" i="18"/>
  <c r="J77" i="7941" s="1"/>
  <c r="K13" i="7941" s="1"/>
  <c r="K278" i="18"/>
  <c r="H208" i="7941"/>
  <c r="I16" i="7941"/>
  <c r="I315" i="18"/>
  <c r="I151" i="18" s="1"/>
  <c r="I80" i="7941" s="1"/>
  <c r="L123" i="7942"/>
  <c r="N122" i="7942"/>
  <c r="M123" i="7942" s="1"/>
  <c r="M120" i="7942"/>
  <c r="M295" i="7942"/>
  <c r="L296" i="7942" s="1"/>
  <c r="M313" i="7942"/>
  <c r="L314" i="7942" s="1"/>
  <c r="K25" i="7941"/>
  <c r="K29" i="7941"/>
  <c r="M285" i="7942"/>
  <c r="L286" i="7942" s="1"/>
  <c r="L311" i="7942"/>
  <c r="M311" i="7942" s="1"/>
  <c r="K132" i="7942"/>
  <c r="L132" i="7942" s="1"/>
  <c r="L309" i="7942"/>
  <c r="L104" i="18"/>
  <c r="L332" i="18" s="1"/>
  <c r="M166" i="7942"/>
  <c r="L167" i="7942" s="1"/>
  <c r="M305" i="7942"/>
  <c r="L306" i="7942" s="1"/>
  <c r="K279" i="18"/>
  <c r="K272" i="18"/>
  <c r="K276" i="18"/>
  <c r="I276" i="18"/>
  <c r="I271" i="18" s="1"/>
  <c r="I43" i="18"/>
  <c r="J200" i="7941"/>
  <c r="K8" i="7941"/>
  <c r="K10" i="7941"/>
  <c r="K202" i="7941" s="1"/>
  <c r="J202" i="7941"/>
  <c r="L421" i="7944"/>
  <c r="M32" i="7944" s="1"/>
  <c r="L155" i="7944"/>
  <c r="M13" i="7944" s="1"/>
  <c r="I71" i="7944"/>
  <c r="J31" i="7944"/>
  <c r="K31" i="7944" s="1"/>
  <c r="L491" i="7944"/>
  <c r="M37" i="7944" s="1"/>
  <c r="L379" i="7944"/>
  <c r="M29" i="7944" s="1"/>
  <c r="L365" i="7944"/>
  <c r="M28" i="7944" s="1"/>
  <c r="L393" i="7944"/>
  <c r="M30" i="7944" s="1"/>
  <c r="L295" i="7944"/>
  <c r="M23" i="7944" s="1"/>
  <c r="M274" i="7944"/>
  <c r="M298" i="7944"/>
  <c r="M314" i="7944"/>
  <c r="M330" i="7944"/>
  <c r="M366" i="7944"/>
  <c r="M372" i="7944"/>
  <c r="M397" i="7944"/>
  <c r="M401" i="7944"/>
  <c r="M427" i="7944"/>
  <c r="M453" i="7944"/>
  <c r="M457" i="7944"/>
  <c r="M482" i="7944"/>
  <c r="M271" i="7944"/>
  <c r="M299" i="7944"/>
  <c r="M327" i="7944"/>
  <c r="M354" i="7944"/>
  <c r="M384" i="7944"/>
  <c r="M286" i="7944"/>
  <c r="M312" i="7944"/>
  <c r="M340" i="7944"/>
  <c r="M370" i="7944"/>
  <c r="M396" i="7944"/>
  <c r="M424" i="7944"/>
  <c r="M429" i="7944"/>
  <c r="M456" i="7944"/>
  <c r="M483" i="7944"/>
  <c r="N3" i="7944"/>
  <c r="M315" i="7944"/>
  <c r="M356" i="7944"/>
  <c r="M410" i="7944"/>
  <c r="M440" i="7944"/>
  <c r="M285" i="7944"/>
  <c r="M341" i="7944"/>
  <c r="M385" i="7944"/>
  <c r="M441" i="7944"/>
  <c r="M76" i="7944"/>
  <c r="M92" i="7944"/>
  <c r="M116" i="7944"/>
  <c r="M132" i="7944"/>
  <c r="M148" i="7944"/>
  <c r="M202" i="7944"/>
  <c r="M218" i="7944"/>
  <c r="M242" i="7944"/>
  <c r="M258" i="7944"/>
  <c r="M301" i="7944"/>
  <c r="M355" i="7944"/>
  <c r="M411" i="7944"/>
  <c r="M467" i="7944"/>
  <c r="M77" i="7944"/>
  <c r="M91" i="7944"/>
  <c r="M105" i="7944"/>
  <c r="M119" i="7944"/>
  <c r="M133" i="7944"/>
  <c r="M147" i="7944"/>
  <c r="M161" i="7944"/>
  <c r="M187" i="7944"/>
  <c r="M203" i="7944"/>
  <c r="M217" i="7944"/>
  <c r="M231" i="7944"/>
  <c r="M245" i="7944"/>
  <c r="M261" i="7944"/>
  <c r="M270" i="7944"/>
  <c r="M288" i="7944"/>
  <c r="M316" i="7944"/>
  <c r="M342" i="7944"/>
  <c r="M371" i="7944"/>
  <c r="M398" i="7944"/>
  <c r="M425" i="7944"/>
  <c r="M452" i="7944"/>
  <c r="M478" i="7944"/>
  <c r="M484" i="7944"/>
  <c r="M287" i="7944"/>
  <c r="M331" i="7944"/>
  <c r="M358" i="7944"/>
  <c r="M412" i="7944"/>
  <c r="M442" i="7944"/>
  <c r="M296" i="7944"/>
  <c r="M352" i="7944"/>
  <c r="M408" i="7944"/>
  <c r="M464" i="7944"/>
  <c r="M78" i="7944"/>
  <c r="M102" i="7944"/>
  <c r="M118" i="7944"/>
  <c r="M134" i="7944"/>
  <c r="M188" i="7944"/>
  <c r="M204" i="7944"/>
  <c r="M244" i="7944"/>
  <c r="M260" i="7944"/>
  <c r="M317" i="7944"/>
  <c r="M359" i="7944"/>
  <c r="M415" i="7944"/>
  <c r="M471" i="7944"/>
  <c r="M79" i="7944"/>
  <c r="M93" i="7944"/>
  <c r="M300" i="7944"/>
  <c r="M344" i="7944"/>
  <c r="M399" i="7944"/>
  <c r="M454" i="7944"/>
  <c r="M485" i="7944"/>
  <c r="M414" i="7944"/>
  <c r="M313" i="7944"/>
  <c r="M413" i="7944"/>
  <c r="M120" i="7944"/>
  <c r="M160" i="7944"/>
  <c r="M246" i="7944"/>
  <c r="M329" i="7944"/>
  <c r="M439" i="7944"/>
  <c r="M86" i="7944"/>
  <c r="M107" i="7944"/>
  <c r="M128" i="7944"/>
  <c r="M145" i="7944"/>
  <c r="M163" i="7944"/>
  <c r="M191" i="7944"/>
  <c r="M215" i="7944"/>
  <c r="M233" i="7944"/>
  <c r="M257" i="7944"/>
  <c r="M302" i="7944"/>
  <c r="M369" i="7944"/>
  <c r="M400" i="7944"/>
  <c r="M455" i="7944"/>
  <c r="M275" i="7944"/>
  <c r="M343" i="7944"/>
  <c r="M438" i="7944"/>
  <c r="M324" i="7944"/>
  <c r="M90" i="7944"/>
  <c r="M162" i="7944"/>
  <c r="M216" i="7944"/>
  <c r="M256" i="7944"/>
  <c r="M345" i="7944"/>
  <c r="M443" i="7944"/>
  <c r="M89" i="7944"/>
  <c r="M114" i="7944"/>
  <c r="M131" i="7944"/>
  <c r="M149" i="7944"/>
  <c r="M170" i="7944"/>
  <c r="M201" i="7944"/>
  <c r="M219" i="7944"/>
  <c r="M259" i="7944"/>
  <c r="M272" i="7944"/>
  <c r="M326" i="7944"/>
  <c r="M373" i="7944"/>
  <c r="M426" i="7944"/>
  <c r="M480" i="7944"/>
  <c r="M303" i="7944"/>
  <c r="M382" i="7944"/>
  <c r="M468" i="7944"/>
  <c r="M357" i="7944"/>
  <c r="M469" i="7944"/>
  <c r="M104" i="7944"/>
  <c r="M144" i="7944"/>
  <c r="M190" i="7944"/>
  <c r="M230" i="7944"/>
  <c r="M273" i="7944"/>
  <c r="M383" i="7944"/>
  <c r="M72" i="7944"/>
  <c r="M100" i="7944"/>
  <c r="M117" i="7944"/>
  <c r="M135" i="7944"/>
  <c r="M156" i="7944"/>
  <c r="M184" i="7944"/>
  <c r="M205" i="7944"/>
  <c r="M226" i="7944"/>
  <c r="M243" i="7944"/>
  <c r="M284" i="7944"/>
  <c r="M328" i="7944"/>
  <c r="M428" i="7944"/>
  <c r="M481" i="7944"/>
  <c r="M310" i="7944"/>
  <c r="M386" i="7944"/>
  <c r="M470" i="7944"/>
  <c r="M380" i="7944"/>
  <c r="M74" i="7944"/>
  <c r="M106" i="7944"/>
  <c r="M146" i="7944"/>
  <c r="M200" i="7944"/>
  <c r="M232" i="7944"/>
  <c r="M289" i="7944"/>
  <c r="M387" i="7944"/>
  <c r="M75" i="7944"/>
  <c r="M103" i="7944"/>
  <c r="M121" i="7944"/>
  <c r="M142" i="7944"/>
  <c r="M159" i="7944"/>
  <c r="M189" i="7944"/>
  <c r="M212" i="7944"/>
  <c r="M229" i="7944"/>
  <c r="M247" i="7944"/>
  <c r="M268" i="7944"/>
  <c r="N268" i="7944" s="1"/>
  <c r="M282" i="7944"/>
  <c r="M466" i="7944"/>
  <c r="M368" i="7944"/>
  <c r="M254" i="7944"/>
  <c r="L127" i="7944"/>
  <c r="L323" i="7944"/>
  <c r="M25" i="7944" s="1"/>
  <c r="L436" i="7944"/>
  <c r="L449" i="7944" s="1"/>
  <c r="M34" i="7944" s="1"/>
  <c r="L309" i="7944"/>
  <c r="M24" i="7944" s="1"/>
  <c r="L85" i="7944"/>
  <c r="M8" i="7944" s="1"/>
  <c r="L281" i="7944"/>
  <c r="M22" i="7944" s="1"/>
  <c r="L113" i="7944"/>
  <c r="M10" i="7944" s="1"/>
  <c r="J216" i="7941"/>
  <c r="K24" i="7941"/>
  <c r="J15" i="7941"/>
  <c r="K95" i="18"/>
  <c r="K323" i="18" s="1"/>
  <c r="K159" i="18" s="1"/>
  <c r="K88" i="7941" s="1"/>
  <c r="J322" i="18"/>
  <c r="J158" i="18" s="1"/>
  <c r="J87" i="7941" s="1"/>
  <c r="K88" i="18"/>
  <c r="K316" i="18" s="1"/>
  <c r="K152" i="18" s="1"/>
  <c r="K81" i="7941" s="1"/>
  <c r="J326" i="18"/>
  <c r="J162" i="18" s="1"/>
  <c r="J91" i="7941" s="1"/>
  <c r="M278" i="18"/>
  <c r="M290" i="18"/>
  <c r="M274" i="18"/>
  <c r="M291" i="18"/>
  <c r="M289" i="18"/>
  <c r="M287" i="18"/>
  <c r="M297" i="18"/>
  <c r="J330" i="18"/>
  <c r="J166" i="18" s="1"/>
  <c r="J95" i="7941" s="1"/>
  <c r="M140" i="7942"/>
  <c r="L141" i="7942" s="1"/>
  <c r="L320" i="7942"/>
  <c r="N313" i="7942"/>
  <c r="M314" i="7942" s="1"/>
  <c r="M283" i="7942"/>
  <c r="L284" i="7942" s="1"/>
  <c r="L276" i="7942"/>
  <c r="L302" i="7942"/>
  <c r="M303" i="7942"/>
  <c r="L304" i="7942" s="1"/>
  <c r="N295" i="7942"/>
  <c r="M296" i="7942" s="1"/>
  <c r="M281" i="7942"/>
  <c r="L282" i="7942" s="1"/>
  <c r="L315" i="7942"/>
  <c r="L160" i="7942"/>
  <c r="M160" i="7942" s="1"/>
  <c r="L161" i="7942" s="1"/>
  <c r="L277" i="7942"/>
  <c r="I26" i="7941"/>
  <c r="H218" i="7941"/>
  <c r="H38" i="7941"/>
  <c r="L144" i="7942"/>
  <c r="L307" i="7942"/>
  <c r="M142" i="7942"/>
  <c r="L143" i="7942" s="1"/>
  <c r="K17" i="7944"/>
  <c r="J7" i="7944"/>
  <c r="N154" i="7942"/>
  <c r="M155" i="7942" s="1"/>
  <c r="L106" i="18"/>
  <c r="L297" i="7942"/>
  <c r="J107" i="18"/>
  <c r="M112" i="7942"/>
  <c r="L113" i="7942" s="1"/>
  <c r="J34" i="7941"/>
  <c r="M124" i="7942"/>
  <c r="L125" i="7942" s="1"/>
  <c r="M325" i="7942"/>
  <c r="L326" i="7942" s="1"/>
  <c r="M279" i="7942"/>
  <c r="L280" i="7942" s="1"/>
  <c r="J86" i="18"/>
  <c r="L211" i="7944"/>
  <c r="N198" i="7944"/>
  <c r="M162" i="7942"/>
  <c r="M150" i="7942"/>
  <c r="M138" i="7942"/>
  <c r="L139" i="7942" s="1"/>
  <c r="M116" i="7942"/>
  <c r="L33" i="7941"/>
  <c r="K225" i="7941"/>
  <c r="I325" i="18"/>
  <c r="I161" i="18" s="1"/>
  <c r="I90" i="7941" s="1"/>
  <c r="M293" i="7942"/>
  <c r="L294" i="7942" s="1"/>
  <c r="N319" i="7942"/>
  <c r="M320" i="7942" s="1"/>
  <c r="M321" i="7942"/>
  <c r="L322" i="7942" s="1"/>
  <c r="N275" i="7942"/>
  <c r="M276" i="7942" s="1"/>
  <c r="L148" i="7942"/>
  <c r="M148" i="7942" s="1"/>
  <c r="L149" i="7942" s="1"/>
  <c r="M134" i="7942"/>
  <c r="L135" i="7942" s="1"/>
  <c r="J214" i="7941"/>
  <c r="K22" i="7941"/>
  <c r="M158" i="7942"/>
  <c r="L159" i="7942" s="1"/>
  <c r="M40" i="1"/>
  <c r="L176" i="1"/>
  <c r="L4" i="7944"/>
  <c r="L74" i="1"/>
  <c r="L108" i="1" s="1"/>
  <c r="L188" i="1" s="1"/>
  <c r="L4" i="7942"/>
  <c r="L142" i="1"/>
  <c r="L4" i="7941"/>
  <c r="L4" i="18"/>
  <c r="N301" i="7942"/>
  <c r="M302" i="7942" s="1"/>
  <c r="M317" i="7942"/>
  <c r="L318" i="7942" s="1"/>
  <c r="M273" i="7942"/>
  <c r="L274" i="7942" s="1"/>
  <c r="M299" i="7942"/>
  <c r="M289" i="7942"/>
  <c r="L290" i="7942" s="1"/>
  <c r="L126" i="7942"/>
  <c r="M126" i="7942" s="1"/>
  <c r="I228" i="7941"/>
  <c r="N327" i="7942"/>
  <c r="O327" i="7942" s="1"/>
  <c r="N328" i="7942" s="1"/>
  <c r="M287" i="7942"/>
  <c r="N287" i="7942" s="1"/>
  <c r="M323" i="7942"/>
  <c r="L291" i="7942"/>
  <c r="M291" i="7942" s="1"/>
  <c r="L292" i="7942" s="1"/>
  <c r="L152" i="7942"/>
  <c r="L81" i="18"/>
  <c r="J320" i="18"/>
  <c r="J156" i="18" s="1"/>
  <c r="J85" i="7941" s="1"/>
  <c r="J213" i="7941" s="1"/>
  <c r="N130" i="7942"/>
  <c r="J105" i="18"/>
  <c r="K435" i="7944"/>
  <c r="H75" i="7941"/>
  <c r="I82" i="18"/>
  <c r="H141" i="18"/>
  <c r="K227" i="7941"/>
  <c r="L35" i="7941"/>
  <c r="J306" i="18"/>
  <c r="J317" i="18"/>
  <c r="J153" i="18" s="1"/>
  <c r="J82" i="7941" s="1"/>
  <c r="J210" i="7941" s="1"/>
  <c r="L156" i="7942"/>
  <c r="N114" i="7942"/>
  <c r="M115" i="7942" s="1"/>
  <c r="L422" i="7944"/>
  <c r="N110" i="7942"/>
  <c r="M111" i="7942" s="1"/>
  <c r="N166" i="7942"/>
  <c r="M167" i="7942" s="1"/>
  <c r="K463" i="7944"/>
  <c r="L35" i="7944" s="1"/>
  <c r="L450" i="7944"/>
  <c r="M450" i="7944" s="1"/>
  <c r="N450" i="7944" s="1"/>
  <c r="J280" i="18"/>
  <c r="J43" i="18"/>
  <c r="I331" i="18"/>
  <c r="I167" i="18" s="1"/>
  <c r="I96" i="7941" s="1"/>
  <c r="J32" i="7941" s="1"/>
  <c r="L118" i="7942"/>
  <c r="M164" i="7942"/>
  <c r="L128" i="7942"/>
  <c r="N172" i="7944" l="1"/>
  <c r="O172" i="7944" s="1"/>
  <c r="K225" i="7944"/>
  <c r="L18" i="7944" s="1"/>
  <c r="L214" i="7944"/>
  <c r="L225" i="7944" s="1"/>
  <c r="M18" i="7944" s="1"/>
  <c r="K141" i="7944"/>
  <c r="L12" i="7944" s="1"/>
  <c r="L130" i="7944"/>
  <c r="K9" i="7944"/>
  <c r="J71" i="7944"/>
  <c r="M300" i="18"/>
  <c r="M282" i="18"/>
  <c r="M283" i="18"/>
  <c r="M286" i="18"/>
  <c r="M299" i="18"/>
  <c r="M285" i="18"/>
  <c r="M301" i="18"/>
  <c r="L253" i="7944"/>
  <c r="M20" i="7944" s="1"/>
  <c r="H107" i="7942"/>
  <c r="I108" i="7942"/>
  <c r="K99" i="7944"/>
  <c r="L9" i="7944" s="1"/>
  <c r="L88" i="7944"/>
  <c r="K407" i="7944"/>
  <c r="L394" i="7944"/>
  <c r="L15" i="7944"/>
  <c r="M272" i="18"/>
  <c r="M293" i="18"/>
  <c r="M279" i="18"/>
  <c r="M298" i="18"/>
  <c r="M295" i="18"/>
  <c r="M296" i="18"/>
  <c r="M288" i="18"/>
  <c r="M11" i="7944"/>
  <c r="M436" i="7944"/>
  <c r="M115" i="18"/>
  <c r="M44" i="7941" s="1"/>
  <c r="M111" i="18"/>
  <c r="M40" i="7941" s="1"/>
  <c r="M137" i="18"/>
  <c r="M66" i="7941" s="1"/>
  <c r="M138" i="18"/>
  <c r="M67" i="7941" s="1"/>
  <c r="M134" i="18"/>
  <c r="M63" i="7941" s="1"/>
  <c r="L186" i="7944"/>
  <c r="K197" i="7944"/>
  <c r="L16" i="7944" s="1"/>
  <c r="K351" i="7944"/>
  <c r="L338" i="7944"/>
  <c r="M276" i="18"/>
  <c r="M281" i="18"/>
  <c r="M277" i="18"/>
  <c r="M280" i="18"/>
  <c r="M294" i="18"/>
  <c r="M273" i="18"/>
  <c r="M292" i="18"/>
  <c r="M15" i="7944"/>
  <c r="M128" i="18"/>
  <c r="M57" i="7941" s="1"/>
  <c r="M120" i="18"/>
  <c r="M49" i="7941" s="1"/>
  <c r="M117" i="18"/>
  <c r="M46" i="7941" s="1"/>
  <c r="M130" i="18"/>
  <c r="M59" i="7941" s="1"/>
  <c r="M126" i="18"/>
  <c r="M55" i="7941" s="1"/>
  <c r="M114" i="18"/>
  <c r="M43" i="7941" s="1"/>
  <c r="M121" i="18"/>
  <c r="M50" i="7941" s="1"/>
  <c r="L158" i="7944"/>
  <c r="K169" i="7944"/>
  <c r="L14" i="7944" s="1"/>
  <c r="P172" i="7944"/>
  <c r="Q172" i="7944" s="1"/>
  <c r="K239" i="7944"/>
  <c r="L19" i="7944" s="1"/>
  <c r="L228" i="7944"/>
  <c r="L27" i="7944"/>
  <c r="L91" i="18"/>
  <c r="L168" i="18"/>
  <c r="L97" i="7941" s="1"/>
  <c r="J209" i="7941"/>
  <c r="J7" i="7941"/>
  <c r="M125" i="18"/>
  <c r="M54" i="7941" s="1"/>
  <c r="M136" i="18"/>
  <c r="M65" i="7941" s="1"/>
  <c r="L12" i="18"/>
  <c r="L173" i="1"/>
  <c r="J109" i="18"/>
  <c r="J39" i="7941"/>
  <c r="J38" i="7941" s="1"/>
  <c r="O178" i="1"/>
  <c r="N159" i="1"/>
  <c r="N28" i="18" s="1"/>
  <c r="N144" i="1"/>
  <c r="N13" i="18" s="1"/>
  <c r="N161" i="1"/>
  <c r="N30" i="18" s="1"/>
  <c r="N172" i="1"/>
  <c r="N41" i="18" s="1"/>
  <c r="N160" i="1"/>
  <c r="N29" i="18" s="1"/>
  <c r="N165" i="1"/>
  <c r="N34" i="18" s="1"/>
  <c r="N147" i="1"/>
  <c r="N16" i="18" s="1"/>
  <c r="N156" i="1"/>
  <c r="N25" i="18" s="1"/>
  <c r="N146" i="1"/>
  <c r="N15" i="18" s="1"/>
  <c r="N163" i="1"/>
  <c r="N32" i="18" s="1"/>
  <c r="N169" i="1"/>
  <c r="N38" i="18" s="1"/>
  <c r="N151" i="1"/>
  <c r="N20" i="18" s="1"/>
  <c r="N152" i="1"/>
  <c r="N21" i="18" s="1"/>
  <c r="N168" i="1"/>
  <c r="N37" i="18" s="1"/>
  <c r="N167" i="1"/>
  <c r="N36" i="18" s="1"/>
  <c r="N7" i="18"/>
  <c r="N287" i="18" s="1"/>
  <c r="N171" i="1"/>
  <c r="N40" i="18" s="1"/>
  <c r="N153" i="1"/>
  <c r="N22" i="18" s="1"/>
  <c r="N148" i="1"/>
  <c r="N17" i="18" s="1"/>
  <c r="N150" i="1"/>
  <c r="N19" i="18" s="1"/>
  <c r="N117" i="18" s="1"/>
  <c r="N46" i="7941" s="1"/>
  <c r="N157" i="1"/>
  <c r="N26" i="18" s="1"/>
  <c r="N143" i="1"/>
  <c r="N154" i="1"/>
  <c r="N23" i="18" s="1"/>
  <c r="N145" i="1"/>
  <c r="N14" i="18" s="1"/>
  <c r="N112" i="18" s="1"/>
  <c r="N41" i="7941" s="1"/>
  <c r="N158" i="1"/>
  <c r="N27" i="18" s="1"/>
  <c r="N155" i="1"/>
  <c r="N24" i="18" s="1"/>
  <c r="N164" i="1"/>
  <c r="N33" i="18" s="1"/>
  <c r="N166" i="1"/>
  <c r="N35" i="18" s="1"/>
  <c r="N133" i="18" s="1"/>
  <c r="N62" i="7941" s="1"/>
  <c r="N162" i="1"/>
  <c r="N31" i="18" s="1"/>
  <c r="N129" i="18" s="1"/>
  <c r="N58" i="7941" s="1"/>
  <c r="N149" i="1"/>
  <c r="N18" i="18" s="1"/>
  <c r="N170" i="1"/>
  <c r="N39" i="18" s="1"/>
  <c r="M173" i="1"/>
  <c r="M12" i="18"/>
  <c r="L39" i="7944"/>
  <c r="N177" i="7944"/>
  <c r="O177" i="7944" s="1"/>
  <c r="M132" i="18"/>
  <c r="M61" i="7941" s="1"/>
  <c r="O174" i="7944"/>
  <c r="P174" i="7944" s="1"/>
  <c r="K110" i="18"/>
  <c r="K11" i="18"/>
  <c r="M124" i="18"/>
  <c r="M53" i="7941" s="1"/>
  <c r="M116" i="18"/>
  <c r="M45" i="7941" s="1"/>
  <c r="M139" i="18"/>
  <c r="M68" i="7941" s="1"/>
  <c r="M118" i="18"/>
  <c r="M47" i="7941" s="1"/>
  <c r="M112" i="18"/>
  <c r="M41" i="7941" s="1"/>
  <c r="M127" i="18"/>
  <c r="M56" i="7941" s="1"/>
  <c r="M123" i="18"/>
  <c r="M52" i="7941" s="1"/>
  <c r="M119" i="18"/>
  <c r="M48" i="7941" s="1"/>
  <c r="O175" i="7944"/>
  <c r="P175" i="7944" s="1"/>
  <c r="Q175" i="7944" s="1"/>
  <c r="O154" i="7942"/>
  <c r="N155" i="7942" s="1"/>
  <c r="O122" i="7942"/>
  <c r="M271" i="7942"/>
  <c r="L272" i="7942" s="1"/>
  <c r="N285" i="7942"/>
  <c r="M286" i="7942" s="1"/>
  <c r="P146" i="7942"/>
  <c r="O147" i="7942" s="1"/>
  <c r="O136" i="7942"/>
  <c r="N137" i="7942" s="1"/>
  <c r="O295" i="7942"/>
  <c r="N296" i="7942" s="1"/>
  <c r="K269" i="7942"/>
  <c r="L269" i="7942" s="1"/>
  <c r="L268" i="7942" s="1"/>
  <c r="J268" i="7942"/>
  <c r="K222" i="7941"/>
  <c r="N134" i="7942"/>
  <c r="M135" i="7942" s="1"/>
  <c r="N281" i="7942"/>
  <c r="M282" i="7942" s="1"/>
  <c r="N325" i="7942"/>
  <c r="M326" i="7942" s="1"/>
  <c r="N138" i="7942"/>
  <c r="M139" i="7942" s="1"/>
  <c r="O166" i="7942"/>
  <c r="N167" i="7942" s="1"/>
  <c r="J206" i="7941"/>
  <c r="L12" i="7941"/>
  <c r="K212" i="7941"/>
  <c r="I199" i="7941"/>
  <c r="K85" i="18"/>
  <c r="K313" i="18" s="1"/>
  <c r="K149" i="18" s="1"/>
  <c r="L85" i="18" s="1"/>
  <c r="L313" i="18" s="1"/>
  <c r="K14" i="7941"/>
  <c r="K200" i="7941"/>
  <c r="K201" i="7941"/>
  <c r="L19" i="7941"/>
  <c r="J205" i="7941"/>
  <c r="L28" i="7941"/>
  <c r="L9" i="7941"/>
  <c r="L80" i="18"/>
  <c r="L308" i="18" s="1"/>
  <c r="L144" i="18" s="1"/>
  <c r="L73" i="7941" s="1"/>
  <c r="L79" i="18"/>
  <c r="L307" i="18" s="1"/>
  <c r="L143" i="18" s="1"/>
  <c r="L72" i="7941" s="1"/>
  <c r="L83" i="18"/>
  <c r="L311" i="18" s="1"/>
  <c r="L147" i="18" s="1"/>
  <c r="L76" i="7941" s="1"/>
  <c r="K216" i="7941"/>
  <c r="L8" i="7941"/>
  <c r="K211" i="7941"/>
  <c r="L24" i="7941"/>
  <c r="K204" i="7941"/>
  <c r="L25" i="7941"/>
  <c r="L90" i="18"/>
  <c r="L318" i="18" s="1"/>
  <c r="L154" i="18" s="1"/>
  <c r="L83" i="7941" s="1"/>
  <c r="L96" i="18"/>
  <c r="L324" i="18" s="1"/>
  <c r="L160" i="18" s="1"/>
  <c r="L89" i="7941" s="1"/>
  <c r="K217" i="7941"/>
  <c r="K94" i="18"/>
  <c r="K322" i="18" s="1"/>
  <c r="K158" i="18" s="1"/>
  <c r="K87" i="7941" s="1"/>
  <c r="P3" i="18"/>
  <c r="L95" i="18"/>
  <c r="L323" i="18" s="1"/>
  <c r="L159" i="18" s="1"/>
  <c r="L88" i="7941" s="1"/>
  <c r="K84" i="18"/>
  <c r="J87" i="18"/>
  <c r="J315" i="18" s="1"/>
  <c r="J151" i="18" s="1"/>
  <c r="J80" i="7941" s="1"/>
  <c r="L278" i="18"/>
  <c r="I208" i="7941"/>
  <c r="J16" i="7941"/>
  <c r="L121" i="7942"/>
  <c r="N120" i="7942"/>
  <c r="M132" i="7942"/>
  <c r="L133" i="7942" s="1"/>
  <c r="L312" i="7942"/>
  <c r="N311" i="7942"/>
  <c r="M312" i="7942" s="1"/>
  <c r="N142" i="7942"/>
  <c r="M143" i="7942" s="1"/>
  <c r="N303" i="7942"/>
  <c r="M304" i="7942" s="1"/>
  <c r="M309" i="7942"/>
  <c r="K21" i="7941"/>
  <c r="N160" i="7942"/>
  <c r="M161" i="7942" s="1"/>
  <c r="N305" i="7942"/>
  <c r="L88" i="18"/>
  <c r="L316" i="18" s="1"/>
  <c r="L152" i="18" s="1"/>
  <c r="L81" i="7941" s="1"/>
  <c r="K92" i="18"/>
  <c r="K320" i="18" s="1"/>
  <c r="K156" i="18" s="1"/>
  <c r="K85" i="7941" s="1"/>
  <c r="L21" i="7941" s="1"/>
  <c r="L279" i="18"/>
  <c r="L272" i="18"/>
  <c r="L10" i="7941"/>
  <c r="N284" i="7944"/>
  <c r="N298" i="7944"/>
  <c r="N312" i="7944"/>
  <c r="N326" i="7944"/>
  <c r="N340" i="7944"/>
  <c r="N352" i="7944"/>
  <c r="N357" i="7944"/>
  <c r="N380" i="7944"/>
  <c r="N385" i="7944"/>
  <c r="N408" i="7944"/>
  <c r="N413" i="7944"/>
  <c r="N436" i="7944"/>
  <c r="N441" i="7944"/>
  <c r="N464" i="7944"/>
  <c r="N470" i="7944"/>
  <c r="N276" i="7944"/>
  <c r="N296" i="7944"/>
  <c r="N324" i="7944"/>
  <c r="N360" i="7944"/>
  <c r="N396" i="7944"/>
  <c r="N424" i="7944"/>
  <c r="N452" i="7944"/>
  <c r="N480" i="7944"/>
  <c r="N287" i="7944"/>
  <c r="N343" i="7944"/>
  <c r="N399" i="7944"/>
  <c r="N483" i="7944"/>
  <c r="N79" i="7944"/>
  <c r="N94" i="7944"/>
  <c r="N107" i="7944"/>
  <c r="N122" i="7944"/>
  <c r="N135" i="7944"/>
  <c r="N150" i="7944"/>
  <c r="N163" i="7944"/>
  <c r="N191" i="7944"/>
  <c r="N206" i="7944"/>
  <c r="N219" i="7944"/>
  <c r="N234" i="7944"/>
  <c r="N247" i="7944"/>
  <c r="N262" i="7944"/>
  <c r="N327" i="7944"/>
  <c r="N397" i="7944"/>
  <c r="N453" i="7944"/>
  <c r="N74" i="7944"/>
  <c r="N86" i="7944"/>
  <c r="N102" i="7944"/>
  <c r="N114" i="7944"/>
  <c r="N142" i="7944"/>
  <c r="N170" i="7944"/>
  <c r="N192" i="7944"/>
  <c r="N226" i="7944"/>
  <c r="N242" i="7944"/>
  <c r="N271" i="7944"/>
  <c r="N288" i="7944"/>
  <c r="N304" i="7944"/>
  <c r="N328" i="7944"/>
  <c r="N344" i="7944"/>
  <c r="N356" i="7944"/>
  <c r="N382" i="7944"/>
  <c r="N387" i="7944"/>
  <c r="N412" i="7944"/>
  <c r="N438" i="7944"/>
  <c r="N443" i="7944"/>
  <c r="N469" i="7944"/>
  <c r="O3" i="7944"/>
  <c r="N313" i="7944"/>
  <c r="N345" i="7944"/>
  <c r="N398" i="7944"/>
  <c r="N428" i="7944"/>
  <c r="N472" i="7944"/>
  <c r="N303" i="7944"/>
  <c r="N371" i="7944"/>
  <c r="N478" i="7944"/>
  <c r="N103" i="7944"/>
  <c r="N120" i="7944"/>
  <c r="N144" i="7944"/>
  <c r="N159" i="7944"/>
  <c r="N189" i="7944"/>
  <c r="N212" i="7944"/>
  <c r="N230" i="7944"/>
  <c r="N245" i="7944"/>
  <c r="N270" i="7944"/>
  <c r="N369" i="7944"/>
  <c r="N429" i="7944"/>
  <c r="N76" i="7944"/>
  <c r="N91" i="7944"/>
  <c r="N108" i="7944"/>
  <c r="N132" i="7944"/>
  <c r="N147" i="7944"/>
  <c r="N164" i="7944"/>
  <c r="N201" i="7944"/>
  <c r="N218" i="7944"/>
  <c r="N233" i="7944"/>
  <c r="N257" i="7944"/>
  <c r="N273" i="7944"/>
  <c r="N290" i="7944"/>
  <c r="N314" i="7944"/>
  <c r="N330" i="7944"/>
  <c r="N346" i="7944"/>
  <c r="N358" i="7944"/>
  <c r="N383" i="7944"/>
  <c r="N402" i="7944"/>
  <c r="N414" i="7944"/>
  <c r="N439" i="7944"/>
  <c r="N458" i="7944"/>
  <c r="N471" i="7944"/>
  <c r="N285" i="7944"/>
  <c r="N317" i="7944"/>
  <c r="N370" i="7944"/>
  <c r="N400" i="7944"/>
  <c r="N444" i="7944"/>
  <c r="N482" i="7944"/>
  <c r="N315" i="7944"/>
  <c r="N72" i="7944"/>
  <c r="N90" i="7944"/>
  <c r="N105" i="7944"/>
  <c r="N128" i="7944"/>
  <c r="N146" i="7944"/>
  <c r="N161" i="7944"/>
  <c r="N200" i="7944"/>
  <c r="N215" i="7944"/>
  <c r="N232" i="7944"/>
  <c r="N256" i="7944"/>
  <c r="N299" i="7944"/>
  <c r="N373" i="7944"/>
  <c r="N457" i="7944"/>
  <c r="N78" i="7944"/>
  <c r="N93" i="7944"/>
  <c r="N117" i="7944"/>
  <c r="N134" i="7944"/>
  <c r="N149" i="7944"/>
  <c r="N203" i="7944"/>
  <c r="N220" i="7944"/>
  <c r="N244" i="7944"/>
  <c r="N259" i="7944"/>
  <c r="N275" i="7944"/>
  <c r="N300" i="7944"/>
  <c r="N316" i="7944"/>
  <c r="N332" i="7944"/>
  <c r="N354" i="7944"/>
  <c r="N359" i="7944"/>
  <c r="N384" i="7944"/>
  <c r="N410" i="7944"/>
  <c r="N415" i="7944"/>
  <c r="N440" i="7944"/>
  <c r="N467" i="7944"/>
  <c r="N486" i="7944"/>
  <c r="N289" i="7944"/>
  <c r="N329" i="7944"/>
  <c r="N372" i="7944"/>
  <c r="N416" i="7944"/>
  <c r="N454" i="7944"/>
  <c r="N286" i="7944"/>
  <c r="N302" i="7944"/>
  <c r="N318" i="7944"/>
  <c r="N342" i="7944"/>
  <c r="N355" i="7944"/>
  <c r="N374" i="7944"/>
  <c r="N386" i="7944"/>
  <c r="N411" i="7944"/>
  <c r="N430" i="7944"/>
  <c r="N442" i="7944"/>
  <c r="N468" i="7944"/>
  <c r="N272" i="7944"/>
  <c r="N301" i="7944"/>
  <c r="N341" i="7944"/>
  <c r="N388" i="7944"/>
  <c r="N426" i="7944"/>
  <c r="N456" i="7944"/>
  <c r="N274" i="7944"/>
  <c r="N366" i="7944"/>
  <c r="N455" i="7944"/>
  <c r="N77" i="7944"/>
  <c r="N100" i="7944"/>
  <c r="N118" i="7944"/>
  <c r="N133" i="7944"/>
  <c r="N156" i="7944"/>
  <c r="N187" i="7944"/>
  <c r="N204" i="7944"/>
  <c r="N243" i="7944"/>
  <c r="N260" i="7944"/>
  <c r="N425" i="7944"/>
  <c r="N485" i="7944"/>
  <c r="N89" i="7944"/>
  <c r="N106" i="7944"/>
  <c r="N484" i="7944"/>
  <c r="N92" i="7944"/>
  <c r="N184" i="7944"/>
  <c r="N258" i="7944"/>
  <c r="N80" i="7944"/>
  <c r="N136" i="7944"/>
  <c r="N188" i="7944"/>
  <c r="N229" i="7944"/>
  <c r="N261" i="7944"/>
  <c r="N331" i="7944"/>
  <c r="N116" i="7944"/>
  <c r="N202" i="7944"/>
  <c r="N310" i="7944"/>
  <c r="N104" i="7944"/>
  <c r="N145" i="7944"/>
  <c r="N190" i="7944"/>
  <c r="N231" i="7944"/>
  <c r="N282" i="7944"/>
  <c r="N427" i="7944"/>
  <c r="N131" i="7944"/>
  <c r="N217" i="7944"/>
  <c r="N401" i="7944"/>
  <c r="N119" i="7944"/>
  <c r="N160" i="7944"/>
  <c r="N205" i="7944"/>
  <c r="N246" i="7944"/>
  <c r="N75" i="7944"/>
  <c r="N148" i="7944"/>
  <c r="N240" i="7944"/>
  <c r="N481" i="7944"/>
  <c r="N121" i="7944"/>
  <c r="N162" i="7944"/>
  <c r="N216" i="7944"/>
  <c r="N248" i="7944"/>
  <c r="N466" i="7944"/>
  <c r="N368" i="7944"/>
  <c r="N254" i="7944"/>
  <c r="O198" i="7944"/>
  <c r="O268" i="7944"/>
  <c r="K98" i="18"/>
  <c r="K102" i="18"/>
  <c r="J223" i="7941"/>
  <c r="K31" i="7941"/>
  <c r="M43" i="18"/>
  <c r="M275" i="18"/>
  <c r="M271" i="18" s="1"/>
  <c r="N283" i="18"/>
  <c r="N295" i="18"/>
  <c r="N299" i="18"/>
  <c r="N281" i="18"/>
  <c r="N284" i="18"/>
  <c r="N291" i="18"/>
  <c r="N278" i="18"/>
  <c r="N296" i="18"/>
  <c r="N301" i="18"/>
  <c r="N294" i="18"/>
  <c r="N298" i="18"/>
  <c r="N285" i="18"/>
  <c r="N289" i="18"/>
  <c r="N272" i="18"/>
  <c r="N297" i="18"/>
  <c r="N282" i="18"/>
  <c r="N288" i="18"/>
  <c r="N277" i="18"/>
  <c r="J219" i="7941"/>
  <c r="K27" i="7941"/>
  <c r="J215" i="7941"/>
  <c r="K23" i="7941"/>
  <c r="M288" i="7942"/>
  <c r="L101" i="18"/>
  <c r="L33" i="7944"/>
  <c r="L309" i="18"/>
  <c r="L145" i="18" s="1"/>
  <c r="L74" i="7941" s="1"/>
  <c r="K280" i="18"/>
  <c r="K43" i="18"/>
  <c r="J97" i="18"/>
  <c r="N317" i="7942"/>
  <c r="M307" i="7942"/>
  <c r="O319" i="7942"/>
  <c r="P319" i="7942" s="1"/>
  <c r="O320" i="7942" s="1"/>
  <c r="O110" i="7942"/>
  <c r="M277" i="7942"/>
  <c r="N277" i="7942" s="1"/>
  <c r="M278" i="7942" s="1"/>
  <c r="N148" i="7942"/>
  <c r="N279" i="7942"/>
  <c r="O279" i="7942" s="1"/>
  <c r="N280" i="7942" s="1"/>
  <c r="N140" i="7942"/>
  <c r="N289" i="7942"/>
  <c r="O289" i="7942" s="1"/>
  <c r="N290" i="7942" s="1"/>
  <c r="J142" i="18"/>
  <c r="I310" i="18"/>
  <c r="I77" i="18"/>
  <c r="M422" i="7944"/>
  <c r="N422" i="7944" s="1"/>
  <c r="L29" i="7941"/>
  <c r="K221" i="7941"/>
  <c r="J333" i="18"/>
  <c r="J169" i="18" s="1"/>
  <c r="J98" i="7941" s="1"/>
  <c r="K34" i="7941" s="1"/>
  <c r="M131" i="7942"/>
  <c r="O130" i="7942"/>
  <c r="K214" i="7941"/>
  <c r="L22" i="7941"/>
  <c r="L225" i="7941"/>
  <c r="L163" i="7942"/>
  <c r="J314" i="18"/>
  <c r="J150" i="18" s="1"/>
  <c r="J79" i="7941" s="1"/>
  <c r="L17" i="7944"/>
  <c r="K7" i="7944"/>
  <c r="N158" i="7942"/>
  <c r="O158" i="7942" s="1"/>
  <c r="O325" i="7942"/>
  <c r="O313" i="7942"/>
  <c r="P313" i="7942" s="1"/>
  <c r="O314" i="7942" s="1"/>
  <c r="M144" i="7942"/>
  <c r="L145" i="7942" s="1"/>
  <c r="L165" i="7942"/>
  <c r="N164" i="7942"/>
  <c r="M165" i="7942" s="1"/>
  <c r="J271" i="18"/>
  <c r="M156" i="7942"/>
  <c r="L319" i="18"/>
  <c r="L155" i="18" s="1"/>
  <c r="L84" i="7941" s="1"/>
  <c r="L212" i="7941" s="1"/>
  <c r="L127" i="7942"/>
  <c r="N126" i="7942"/>
  <c r="H203" i="7941"/>
  <c r="H198" i="7941" s="1"/>
  <c r="I11" i="7941"/>
  <c r="H70" i="7941"/>
  <c r="L100" i="18"/>
  <c r="L324" i="7942"/>
  <c r="L288" i="7942"/>
  <c r="N40" i="1"/>
  <c r="M176" i="1"/>
  <c r="M4" i="7942"/>
  <c r="M142" i="1"/>
  <c r="M4" i="18"/>
  <c r="M4" i="7941"/>
  <c r="M74" i="1"/>
  <c r="M108" i="1" s="1"/>
  <c r="M188" i="1" s="1"/>
  <c r="M4" i="7944"/>
  <c r="K18" i="7941"/>
  <c r="N273" i="7942"/>
  <c r="O273" i="7942" s="1"/>
  <c r="N274" i="7942" s="1"/>
  <c r="L334" i="18"/>
  <c r="L170" i="18" s="1"/>
  <c r="L99" i="7941" s="1"/>
  <c r="L227" i="7941" s="1"/>
  <c r="L30" i="7941"/>
  <c r="I224" i="7941"/>
  <c r="K220" i="7941"/>
  <c r="O114" i="7942"/>
  <c r="N124" i="7942"/>
  <c r="N291" i="7942"/>
  <c r="N112" i="7942"/>
  <c r="M113" i="7942" s="1"/>
  <c r="N162" i="7942"/>
  <c r="M152" i="7942"/>
  <c r="L153" i="7942" s="1"/>
  <c r="P154" i="7942"/>
  <c r="L463" i="7944"/>
  <c r="M35" i="7944" s="1"/>
  <c r="O450" i="7944"/>
  <c r="L17" i="7941"/>
  <c r="K209" i="7941"/>
  <c r="L435" i="7944"/>
  <c r="J103" i="18"/>
  <c r="M128" i="7942"/>
  <c r="L129" i="7942" s="1"/>
  <c r="L99" i="18"/>
  <c r="K89" i="18"/>
  <c r="M328" i="7942"/>
  <c r="P327" i="7942"/>
  <c r="O328" i="7942" s="1"/>
  <c r="L300" i="7942"/>
  <c r="L117" i="7942"/>
  <c r="N116" i="7942"/>
  <c r="L151" i="7942"/>
  <c r="N150" i="7942"/>
  <c r="O287" i="7942"/>
  <c r="N288" i="7942" s="1"/>
  <c r="J335" i="18"/>
  <c r="J171" i="18" s="1"/>
  <c r="J100" i="7941" s="1"/>
  <c r="M297" i="7942"/>
  <c r="L93" i="18"/>
  <c r="M118" i="7942"/>
  <c r="L119" i="7942" s="1"/>
  <c r="O275" i="7942"/>
  <c r="P275" i="7942" s="1"/>
  <c r="O276" i="7942" s="1"/>
  <c r="N321" i="7942"/>
  <c r="O321" i="7942" s="1"/>
  <c r="N322" i="7942" s="1"/>
  <c r="J26" i="7941"/>
  <c r="I218" i="7941"/>
  <c r="O301" i="7942"/>
  <c r="N299" i="7942"/>
  <c r="N283" i="7942"/>
  <c r="M315" i="7942"/>
  <c r="N293" i="7942"/>
  <c r="N323" i="7942"/>
  <c r="M214" i="7944" l="1"/>
  <c r="N214" i="7944" s="1"/>
  <c r="K71" i="7944"/>
  <c r="L351" i="7944"/>
  <c r="M27" i="7944" s="1"/>
  <c r="M338" i="7944"/>
  <c r="M130" i="7944"/>
  <c r="L141" i="7944"/>
  <c r="M12" i="7944" s="1"/>
  <c r="O422" i="7944"/>
  <c r="N338" i="7944"/>
  <c r="O338" i="7944" s="1"/>
  <c r="M88" i="7944"/>
  <c r="N88" i="7944" s="1"/>
  <c r="L99" i="7944"/>
  <c r="M9" i="7944" s="1"/>
  <c r="M228" i="7944"/>
  <c r="N228" i="7944" s="1"/>
  <c r="L239" i="7944"/>
  <c r="M19" i="7944" s="1"/>
  <c r="L31" i="7944"/>
  <c r="M158" i="7944"/>
  <c r="N158" i="7944" s="1"/>
  <c r="L169" i="7944"/>
  <c r="M14" i="7944" s="1"/>
  <c r="L197" i="7944"/>
  <c r="M16" i="7944" s="1"/>
  <c r="M186" i="7944"/>
  <c r="N186" i="7944" s="1"/>
  <c r="L407" i="7944"/>
  <c r="M394" i="7944"/>
  <c r="N394" i="7944" s="1"/>
  <c r="I107" i="7942"/>
  <c r="J108" i="7942"/>
  <c r="M104" i="18"/>
  <c r="M332" i="18" s="1"/>
  <c r="M168" i="18" s="1"/>
  <c r="M97" i="7941" s="1"/>
  <c r="O285" i="7942"/>
  <c r="N286" i="7942" s="1"/>
  <c r="N279" i="18"/>
  <c r="N300" i="18"/>
  <c r="N276" i="18"/>
  <c r="N280" i="18"/>
  <c r="N273" i="18"/>
  <c r="N274" i="18"/>
  <c r="M110" i="18"/>
  <c r="M11" i="18"/>
  <c r="N125" i="18"/>
  <c r="N54" i="7941" s="1"/>
  <c r="N124" i="18"/>
  <c r="N53" i="7941" s="1"/>
  <c r="N138" i="18"/>
  <c r="N67" i="7941" s="1"/>
  <c r="N119" i="18"/>
  <c r="N48" i="7941" s="1"/>
  <c r="N113" i="18"/>
  <c r="N42" i="7941" s="1"/>
  <c r="N127" i="18"/>
  <c r="N56" i="7941" s="1"/>
  <c r="N126" i="18"/>
  <c r="N55" i="7941" s="1"/>
  <c r="N99" i="18"/>
  <c r="N327" i="18" s="1"/>
  <c r="M21" i="7941"/>
  <c r="M337" i="7944"/>
  <c r="M36" i="7941"/>
  <c r="M7" i="7941"/>
  <c r="M204" i="7941"/>
  <c r="M99" i="7944"/>
  <c r="M14" i="7941"/>
  <c r="N95" i="18"/>
  <c r="N323" i="18" s="1"/>
  <c r="M27" i="7941"/>
  <c r="N106" i="18"/>
  <c r="N334" i="18" s="1"/>
  <c r="M183" i="7944"/>
  <c r="M365" i="7944"/>
  <c r="N10" i="7944"/>
  <c r="N103" i="18"/>
  <c r="N331" i="18" s="1"/>
  <c r="N167" i="18" s="1"/>
  <c r="N96" i="7941" s="1"/>
  <c r="M31" i="7941"/>
  <c r="M12" i="7941"/>
  <c r="M127" i="7944"/>
  <c r="M214" i="7941"/>
  <c r="M225" i="7941"/>
  <c r="N13" i="7944"/>
  <c r="N90" i="18"/>
  <c r="N318" i="18" s="1"/>
  <c r="N154" i="18" s="1"/>
  <c r="N83" i="7941" s="1"/>
  <c r="M25" i="7941"/>
  <c r="N36" i="7944"/>
  <c r="M85" i="7944"/>
  <c r="M210" i="7941"/>
  <c r="M223" i="7941"/>
  <c r="N15" i="7944"/>
  <c r="N26" i="7944"/>
  <c r="M206" i="7941"/>
  <c r="N34" i="7944"/>
  <c r="M141" i="7944"/>
  <c r="M225" i="7944"/>
  <c r="M207" i="7941"/>
  <c r="N29" i="7944"/>
  <c r="N94" i="18"/>
  <c r="N322" i="18" s="1"/>
  <c r="N158" i="18" s="1"/>
  <c r="N87" i="7941" s="1"/>
  <c r="M295" i="7944"/>
  <c r="M18" i="7941"/>
  <c r="M197" i="7944"/>
  <c r="M201" i="7941"/>
  <c r="N9" i="7944"/>
  <c r="M35" i="7941"/>
  <c r="M24" i="7941"/>
  <c r="M8" i="7941"/>
  <c r="N11" i="7944"/>
  <c r="M218" i="7941"/>
  <c r="M216" i="7941"/>
  <c r="N18" i="7944"/>
  <c r="M9" i="7941"/>
  <c r="N37" i="7944"/>
  <c r="M226" i="7941"/>
  <c r="N79" i="18"/>
  <c r="N307" i="18" s="1"/>
  <c r="N96" i="18"/>
  <c r="N324" i="18" s="1"/>
  <c r="M34" i="7941"/>
  <c r="M239" i="7944"/>
  <c r="N89" i="18"/>
  <c r="N317" i="18" s="1"/>
  <c r="N153" i="18" s="1"/>
  <c r="N82" i="7941" s="1"/>
  <c r="N97" i="18"/>
  <c r="N325" i="18" s="1"/>
  <c r="N161" i="18" s="1"/>
  <c r="N90" i="7941" s="1"/>
  <c r="N23" i="7944"/>
  <c r="N12" i="7944"/>
  <c r="N84" i="18"/>
  <c r="N312" i="18" s="1"/>
  <c r="N78" i="18"/>
  <c r="M29" i="7941"/>
  <c r="N30" i="7944"/>
  <c r="N35" i="7944"/>
  <c r="M10" i="7941"/>
  <c r="M220" i="7941"/>
  <c r="M155" i="7944"/>
  <c r="M208" i="7941"/>
  <c r="N101" i="18"/>
  <c r="N329" i="18" s="1"/>
  <c r="N165" i="18" s="1"/>
  <c r="N94" i="7941" s="1"/>
  <c r="N22" i="7944"/>
  <c r="M28" i="7941"/>
  <c r="M253" i="7944"/>
  <c r="M205" i="7941"/>
  <c r="M477" i="7944"/>
  <c r="N82" i="18"/>
  <c r="N310" i="18" s="1"/>
  <c r="N81" i="18"/>
  <c r="N309" i="18" s="1"/>
  <c r="M32" i="7941"/>
  <c r="M222" i="7941"/>
  <c r="M393" i="7944"/>
  <c r="N107" i="18"/>
  <c r="N335" i="18" s="1"/>
  <c r="N171" i="18" s="1"/>
  <c r="N100" i="7941" s="1"/>
  <c r="M199" i="7941"/>
  <c r="M169" i="7944"/>
  <c r="M227" i="7941"/>
  <c r="N20" i="7944"/>
  <c r="N16" i="7944"/>
  <c r="M421" i="7944"/>
  <c r="N33" i="7944"/>
  <c r="N31" i="7944"/>
  <c r="M203" i="7941"/>
  <c r="M213" i="7941"/>
  <c r="M33" i="7941"/>
  <c r="N105" i="18"/>
  <c r="N333" i="18" s="1"/>
  <c r="N169" i="18" s="1"/>
  <c r="N98" i="7941" s="1"/>
  <c r="N88" i="18"/>
  <c r="N316" i="18" s="1"/>
  <c r="N152" i="18" s="1"/>
  <c r="N81" i="7941" s="1"/>
  <c r="N100" i="18"/>
  <c r="N328" i="18" s="1"/>
  <c r="N164" i="18" s="1"/>
  <c r="N93" i="7941" s="1"/>
  <c r="M281" i="7944"/>
  <c r="N98" i="18"/>
  <c r="N326" i="18" s="1"/>
  <c r="N28" i="7944"/>
  <c r="M211" i="7944"/>
  <c r="N80" i="18"/>
  <c r="N308" i="18" s="1"/>
  <c r="N104" i="18"/>
  <c r="N332" i="18" s="1"/>
  <c r="N168" i="18" s="1"/>
  <c r="N97" i="7941" s="1"/>
  <c r="M323" i="7944"/>
  <c r="M209" i="7941"/>
  <c r="M407" i="7944"/>
  <c r="M22" i="7941"/>
  <c r="N86" i="18"/>
  <c r="N314" i="18" s="1"/>
  <c r="N150" i="18" s="1"/>
  <c r="N79" i="7941" s="1"/>
  <c r="N25" i="7944"/>
  <c r="M211" i="7941"/>
  <c r="N87" i="18"/>
  <c r="N315" i="18" s="1"/>
  <c r="N151" i="18" s="1"/>
  <c r="N80" i="7941" s="1"/>
  <c r="N21" i="7944"/>
  <c r="N24" i="7944"/>
  <c r="M224" i="7941"/>
  <c r="M449" i="7944"/>
  <c r="M202" i="7941"/>
  <c r="N93" i="18"/>
  <c r="N321" i="18" s="1"/>
  <c r="N157" i="18" s="1"/>
  <c r="N86" i="7941" s="1"/>
  <c r="M13" i="7941"/>
  <c r="M309" i="7944"/>
  <c r="M20" i="7941"/>
  <c r="M215" i="7941"/>
  <c r="M435" i="7944"/>
  <c r="M267" i="7944"/>
  <c r="N92" i="18"/>
  <c r="N320" i="18" s="1"/>
  <c r="M17" i="7941"/>
  <c r="N27" i="7944"/>
  <c r="M113" i="7944"/>
  <c r="M212" i="7941"/>
  <c r="N14" i="7944"/>
  <c r="N85" i="18"/>
  <c r="N313" i="18" s="1"/>
  <c r="N149" i="18" s="1"/>
  <c r="N78" i="7941" s="1"/>
  <c r="M19" i="7941"/>
  <c r="N32" i="7944"/>
  <c r="M200" i="7941"/>
  <c r="M463" i="7944"/>
  <c r="M30" i="7941"/>
  <c r="M221" i="7941"/>
  <c r="N17" i="7944"/>
  <c r="N83" i="18"/>
  <c r="N311" i="18" s="1"/>
  <c r="N147" i="18" s="1"/>
  <c r="N76" i="7941" s="1"/>
  <c r="M15" i="7941"/>
  <c r="M351" i="7944"/>
  <c r="M217" i="7941"/>
  <c r="M379" i="7944"/>
  <c r="N102" i="18"/>
  <c r="N330" i="18" s="1"/>
  <c r="N166" i="18" s="1"/>
  <c r="N95" i="7941" s="1"/>
  <c r="M219" i="7941"/>
  <c r="N19" i="7944"/>
  <c r="M11" i="7941"/>
  <c r="M228" i="7941"/>
  <c r="M23" i="7941"/>
  <c r="M491" i="7944"/>
  <c r="M26" i="7941"/>
  <c r="M16" i="7941"/>
  <c r="N91" i="18"/>
  <c r="N319" i="18" s="1"/>
  <c r="N155" i="18" s="1"/>
  <c r="N84" i="7941" s="1"/>
  <c r="N8" i="7944"/>
  <c r="N118" i="18"/>
  <c r="N47" i="7941" s="1"/>
  <c r="N123" i="18"/>
  <c r="N52" i="7941" s="1"/>
  <c r="N139" i="18"/>
  <c r="N68" i="7941" s="1"/>
  <c r="P178" i="1"/>
  <c r="O145" i="1"/>
  <c r="O14" i="18" s="1"/>
  <c r="O152" i="1"/>
  <c r="O21" i="18" s="1"/>
  <c r="O159" i="1"/>
  <c r="O28" i="18" s="1"/>
  <c r="O164" i="1"/>
  <c r="O33" i="18" s="1"/>
  <c r="O148" i="1"/>
  <c r="O17" i="18" s="1"/>
  <c r="O151" i="1"/>
  <c r="O20" i="18" s="1"/>
  <c r="O156" i="1"/>
  <c r="O25" i="18" s="1"/>
  <c r="O150" i="1"/>
  <c r="O19" i="18" s="1"/>
  <c r="O157" i="1"/>
  <c r="O26" i="18" s="1"/>
  <c r="O162" i="1"/>
  <c r="O31" i="18" s="1"/>
  <c r="O147" i="1"/>
  <c r="O16" i="18" s="1"/>
  <c r="O165" i="1"/>
  <c r="O34" i="18" s="1"/>
  <c r="O160" i="1"/>
  <c r="O29" i="18" s="1"/>
  <c r="O171" i="1"/>
  <c r="O40" i="18" s="1"/>
  <c r="O155" i="1"/>
  <c r="O24" i="18" s="1"/>
  <c r="O158" i="1"/>
  <c r="O27" i="18" s="1"/>
  <c r="O143" i="1"/>
  <c r="O172" i="1"/>
  <c r="O41" i="18" s="1"/>
  <c r="O144" i="1"/>
  <c r="O13" i="18" s="1"/>
  <c r="O167" i="1"/>
  <c r="O36" i="18" s="1"/>
  <c r="O170" i="1"/>
  <c r="O39" i="18" s="1"/>
  <c r="O146" i="1"/>
  <c r="O15" i="18" s="1"/>
  <c r="O168" i="1"/>
  <c r="O37" i="18" s="1"/>
  <c r="O166" i="1"/>
  <c r="O35" i="18" s="1"/>
  <c r="O163" i="1"/>
  <c r="O32" i="18" s="1"/>
  <c r="O161" i="1"/>
  <c r="O30" i="18" s="1"/>
  <c r="O154" i="1"/>
  <c r="O23" i="18" s="1"/>
  <c r="O7" i="18"/>
  <c r="O279" i="18" s="1"/>
  <c r="O153" i="1"/>
  <c r="O22" i="18" s="1"/>
  <c r="O169" i="1"/>
  <c r="O38" i="18" s="1"/>
  <c r="O149" i="1"/>
  <c r="O18" i="18" s="1"/>
  <c r="L110" i="18"/>
  <c r="L11" i="18"/>
  <c r="N148" i="18"/>
  <c r="N77" i="7941" s="1"/>
  <c r="N159" i="18"/>
  <c r="N88" i="7941" s="1"/>
  <c r="K39" i="7941"/>
  <c r="K38" i="7941" s="1"/>
  <c r="K109" i="18"/>
  <c r="N137" i="18"/>
  <c r="N66" i="7941" s="1"/>
  <c r="N131" i="18"/>
  <c r="N60" i="7941" s="1"/>
  <c r="N121" i="18"/>
  <c r="N50" i="7941" s="1"/>
  <c r="N115" i="18"/>
  <c r="N44" i="7941" s="1"/>
  <c r="N134" i="18"/>
  <c r="N63" i="7941" s="1"/>
  <c r="N136" i="18"/>
  <c r="N65" i="7941" s="1"/>
  <c r="N114" i="18"/>
  <c r="N43" i="7941" s="1"/>
  <c r="N128" i="18"/>
  <c r="N57" i="7941" s="1"/>
  <c r="Q174" i="7944"/>
  <c r="N290" i="18"/>
  <c r="N293" i="18"/>
  <c r="N275" i="18"/>
  <c r="N286" i="18"/>
  <c r="N116" i="18"/>
  <c r="N45" i="7941" s="1"/>
  <c r="N122" i="18"/>
  <c r="N51" i="7941" s="1"/>
  <c r="N12" i="18"/>
  <c r="N173" i="1"/>
  <c r="N120" i="18"/>
  <c r="N49" i="7941" s="1"/>
  <c r="N135" i="18"/>
  <c r="N64" i="7941" s="1"/>
  <c r="N130" i="18"/>
  <c r="N59" i="7941" s="1"/>
  <c r="N132" i="18"/>
  <c r="N61" i="7941" s="1"/>
  <c r="N111" i="18"/>
  <c r="N40" i="7941" s="1"/>
  <c r="P177" i="7944"/>
  <c r="Q177" i="7944" s="1"/>
  <c r="O281" i="7942"/>
  <c r="N282" i="7942" s="1"/>
  <c r="P136" i="7942"/>
  <c r="O137" i="7942" s="1"/>
  <c r="N271" i="7942"/>
  <c r="O142" i="7942"/>
  <c r="P142" i="7942" s="1"/>
  <c r="O143" i="7942" s="1"/>
  <c r="O160" i="7942"/>
  <c r="N161" i="7942" s="1"/>
  <c r="P295" i="7942"/>
  <c r="O296" i="7942" s="1"/>
  <c r="O134" i="7942"/>
  <c r="N135" i="7942" s="1"/>
  <c r="N123" i="7942"/>
  <c r="P122" i="7942"/>
  <c r="Q146" i="7942"/>
  <c r="P147" i="7942" s="1"/>
  <c r="P166" i="7942"/>
  <c r="Q166" i="7942" s="1"/>
  <c r="O138" i="7942"/>
  <c r="M269" i="7942"/>
  <c r="N269" i="7942" s="1"/>
  <c r="M270" i="7942" s="1"/>
  <c r="K268" i="7942"/>
  <c r="N144" i="7942"/>
  <c r="M145" i="7942" s="1"/>
  <c r="L216" i="7941"/>
  <c r="L204" i="7941"/>
  <c r="L211" i="7941"/>
  <c r="L217" i="7941"/>
  <c r="K78" i="7941"/>
  <c r="L14" i="7941" s="1"/>
  <c r="L201" i="7941"/>
  <c r="L200" i="7941"/>
  <c r="M83" i="18"/>
  <c r="M311" i="18" s="1"/>
  <c r="M147" i="18" s="1"/>
  <c r="M76" i="7941" s="1"/>
  <c r="M79" i="18"/>
  <c r="M307" i="18" s="1"/>
  <c r="M143" i="18" s="1"/>
  <c r="M72" i="7941" s="1"/>
  <c r="M96" i="18"/>
  <c r="M324" i="18" s="1"/>
  <c r="M160" i="18" s="1"/>
  <c r="M89" i="7941" s="1"/>
  <c r="Q3" i="18"/>
  <c r="K312" i="18"/>
  <c r="K148" i="18" s="1"/>
  <c r="K77" i="7941" s="1"/>
  <c r="L94" i="18"/>
  <c r="K87" i="18"/>
  <c r="K315" i="18" s="1"/>
  <c r="K151" i="18" s="1"/>
  <c r="K80" i="7941" s="1"/>
  <c r="K16" i="7941"/>
  <c r="J208" i="7941"/>
  <c r="O112" i="7942"/>
  <c r="N113" i="7942" s="1"/>
  <c r="M121" i="7942"/>
  <c r="O120" i="7942"/>
  <c r="N121" i="7942" s="1"/>
  <c r="M306" i="7942"/>
  <c r="O305" i="7942"/>
  <c r="P321" i="7942"/>
  <c r="O322" i="7942" s="1"/>
  <c r="O303" i="7942"/>
  <c r="L310" i="7942"/>
  <c r="N309" i="7942"/>
  <c r="O311" i="7942"/>
  <c r="N132" i="7942"/>
  <c r="L149" i="18"/>
  <c r="L202" i="7941"/>
  <c r="O271" i="7944"/>
  <c r="P3" i="7944"/>
  <c r="O291" i="7944"/>
  <c r="O303" i="7944"/>
  <c r="O315" i="7944"/>
  <c r="O327" i="7944"/>
  <c r="O347" i="7944"/>
  <c r="O360" i="7944"/>
  <c r="O373" i="7944"/>
  <c r="O386" i="7944"/>
  <c r="O399" i="7944"/>
  <c r="O412" i="7944"/>
  <c r="O427" i="7944"/>
  <c r="O440" i="7944"/>
  <c r="O455" i="7944"/>
  <c r="O470" i="7944"/>
  <c r="O483" i="7944"/>
  <c r="O276" i="7944"/>
  <c r="O304" i="7944"/>
  <c r="O332" i="7944"/>
  <c r="O357" i="7944"/>
  <c r="O380" i="7944"/>
  <c r="O402" i="7944"/>
  <c r="O426" i="7944"/>
  <c r="O445" i="7944"/>
  <c r="O469" i="7944"/>
  <c r="O270" i="7944"/>
  <c r="O326" i="7944"/>
  <c r="O387" i="7944"/>
  <c r="O443" i="7944"/>
  <c r="O74" i="7944"/>
  <c r="O88" i="7944"/>
  <c r="O102" i="7944"/>
  <c r="O116" i="7944"/>
  <c r="O144" i="7944"/>
  <c r="O158" i="7944"/>
  <c r="O186" i="7944"/>
  <c r="O200" i="7944"/>
  <c r="O214" i="7944"/>
  <c r="O228" i="7944"/>
  <c r="O242" i="7944"/>
  <c r="O256" i="7944"/>
  <c r="O274" i="7944"/>
  <c r="O330" i="7944"/>
  <c r="O396" i="7944"/>
  <c r="O452" i="7944"/>
  <c r="O75" i="7944"/>
  <c r="O86" i="7944"/>
  <c r="O95" i="7944"/>
  <c r="O107" i="7944"/>
  <c r="O119" i="7944"/>
  <c r="O131" i="7944"/>
  <c r="O142" i="7944"/>
  <c r="O151" i="7944"/>
  <c r="O163" i="7944"/>
  <c r="O187" i="7944"/>
  <c r="O201" i="7944"/>
  <c r="O212" i="7944"/>
  <c r="O221" i="7944"/>
  <c r="O233" i="7944"/>
  <c r="O245" i="7944"/>
  <c r="O259" i="7944"/>
  <c r="O273" i="7944"/>
  <c r="O285" i="7944"/>
  <c r="O296" i="7944"/>
  <c r="O305" i="7944"/>
  <c r="O317" i="7944"/>
  <c r="O329" i="7944"/>
  <c r="O341" i="7944"/>
  <c r="O354" i="7944"/>
  <c r="O366" i="7944"/>
  <c r="O375" i="7944"/>
  <c r="O388" i="7944"/>
  <c r="O401" i="7944"/>
  <c r="O414" i="7944"/>
  <c r="O429" i="7944"/>
  <c r="O442" i="7944"/>
  <c r="O457" i="7944"/>
  <c r="O472" i="7944"/>
  <c r="O485" i="7944"/>
  <c r="O284" i="7944"/>
  <c r="O312" i="7944"/>
  <c r="O340" i="7944"/>
  <c r="O361" i="7944"/>
  <c r="O385" i="7944"/>
  <c r="O408" i="7944"/>
  <c r="O430" i="7944"/>
  <c r="O275" i="7944"/>
  <c r="O299" i="7944"/>
  <c r="O319" i="7944"/>
  <c r="O343" i="7944"/>
  <c r="O369" i="7944"/>
  <c r="O416" i="7944"/>
  <c r="O444" i="7944"/>
  <c r="O478" i="7944"/>
  <c r="O288" i="7944"/>
  <c r="O344" i="7944"/>
  <c r="O389" i="7944"/>
  <c r="O436" i="7944"/>
  <c r="O464" i="7944"/>
  <c r="O286" i="7944"/>
  <c r="O359" i="7944"/>
  <c r="O428" i="7944"/>
  <c r="O76" i="7944"/>
  <c r="O92" i="7944"/>
  <c r="O108" i="7944"/>
  <c r="O132" i="7944"/>
  <c r="O148" i="7944"/>
  <c r="O164" i="7944"/>
  <c r="O202" i="7944"/>
  <c r="O218" i="7944"/>
  <c r="O234" i="7944"/>
  <c r="O258" i="7944"/>
  <c r="O302" i="7944"/>
  <c r="O383" i="7944"/>
  <c r="O467" i="7944"/>
  <c r="O79" i="7944"/>
  <c r="O93" i="7944"/>
  <c r="O109" i="7944"/>
  <c r="O123" i="7944"/>
  <c r="O137" i="7944"/>
  <c r="O156" i="7944"/>
  <c r="O170" i="7944"/>
  <c r="O193" i="7944"/>
  <c r="O215" i="7944"/>
  <c r="O229" i="7944"/>
  <c r="O243" i="7944"/>
  <c r="O261" i="7944"/>
  <c r="O277" i="7944"/>
  <c r="O301" i="7944"/>
  <c r="O324" i="7944"/>
  <c r="O345" i="7944"/>
  <c r="O371" i="7944"/>
  <c r="O397" i="7944"/>
  <c r="O425" i="7944"/>
  <c r="O453" i="7944"/>
  <c r="O481" i="7944"/>
  <c r="O300" i="7944"/>
  <c r="O352" i="7944"/>
  <c r="O398" i="7944"/>
  <c r="O441" i="7944"/>
  <c r="O473" i="7944"/>
  <c r="O298" i="7944"/>
  <c r="O372" i="7944"/>
  <c r="O456" i="7944"/>
  <c r="O78" i="7944"/>
  <c r="O94" i="7944"/>
  <c r="O118" i="7944"/>
  <c r="O134" i="7944"/>
  <c r="O150" i="7944"/>
  <c r="O188" i="7944"/>
  <c r="O204" i="7944"/>
  <c r="O220" i="7944"/>
  <c r="O244" i="7944"/>
  <c r="O260" i="7944"/>
  <c r="O318" i="7944"/>
  <c r="O411" i="7944"/>
  <c r="O480" i="7944"/>
  <c r="O81" i="7944"/>
  <c r="O100" i="7944"/>
  <c r="O114" i="7944"/>
  <c r="O128" i="7944"/>
  <c r="O145" i="7944"/>
  <c r="O159" i="7944"/>
  <c r="O184" i="7944"/>
  <c r="O203" i="7944"/>
  <c r="O217" i="7944"/>
  <c r="O231" i="7944"/>
  <c r="O247" i="7944"/>
  <c r="O263" i="7944"/>
  <c r="O287" i="7944"/>
  <c r="O310" i="7944"/>
  <c r="O331" i="7944"/>
  <c r="O356" i="7944"/>
  <c r="O382" i="7944"/>
  <c r="O403" i="7944"/>
  <c r="O431" i="7944"/>
  <c r="O459" i="7944"/>
  <c r="O487" i="7944"/>
  <c r="O316" i="7944"/>
  <c r="O370" i="7944"/>
  <c r="O413" i="7944"/>
  <c r="O454" i="7944"/>
  <c r="O482" i="7944"/>
  <c r="O314" i="7944"/>
  <c r="O400" i="7944"/>
  <c r="O471" i="7944"/>
  <c r="O80" i="7944"/>
  <c r="O104" i="7944"/>
  <c r="O120" i="7944"/>
  <c r="O136" i="7944"/>
  <c r="O160" i="7944"/>
  <c r="O190" i="7944"/>
  <c r="O206" i="7944"/>
  <c r="O230" i="7944"/>
  <c r="O246" i="7944"/>
  <c r="O262" i="7944"/>
  <c r="O346" i="7944"/>
  <c r="O424" i="7944"/>
  <c r="O72" i="7944"/>
  <c r="O89" i="7944"/>
  <c r="O103" i="7944"/>
  <c r="O117" i="7944"/>
  <c r="O133" i="7944"/>
  <c r="O147" i="7944"/>
  <c r="O161" i="7944"/>
  <c r="O189" i="7944"/>
  <c r="O205" i="7944"/>
  <c r="O219" i="7944"/>
  <c r="O235" i="7944"/>
  <c r="O249" i="7944"/>
  <c r="O282" i="7944"/>
  <c r="O289" i="7944"/>
  <c r="O313" i="7944"/>
  <c r="O333" i="7944"/>
  <c r="O358" i="7944"/>
  <c r="O384" i="7944"/>
  <c r="O410" i="7944"/>
  <c r="O438" i="7944"/>
  <c r="O468" i="7944"/>
  <c r="O272" i="7944"/>
  <c r="O328" i="7944"/>
  <c r="O374" i="7944"/>
  <c r="O417" i="7944"/>
  <c r="O458" i="7944"/>
  <c r="O486" i="7944"/>
  <c r="O342" i="7944"/>
  <c r="O415" i="7944"/>
  <c r="O484" i="7944"/>
  <c r="O90" i="7944"/>
  <c r="O106" i="7944"/>
  <c r="O122" i="7944"/>
  <c r="O146" i="7944"/>
  <c r="O162" i="7944"/>
  <c r="O192" i="7944"/>
  <c r="O216" i="7944"/>
  <c r="O232" i="7944"/>
  <c r="O248" i="7944"/>
  <c r="O290" i="7944"/>
  <c r="O355" i="7944"/>
  <c r="O439" i="7944"/>
  <c r="O77" i="7944"/>
  <c r="O91" i="7944"/>
  <c r="O105" i="7944"/>
  <c r="O121" i="7944"/>
  <c r="O135" i="7944"/>
  <c r="O149" i="7944"/>
  <c r="O165" i="7944"/>
  <c r="O191" i="7944"/>
  <c r="O207" i="7944"/>
  <c r="O226" i="7944"/>
  <c r="O240" i="7944"/>
  <c r="O257" i="7944"/>
  <c r="O466" i="7944"/>
  <c r="O368" i="7944"/>
  <c r="P368" i="7944" s="1"/>
  <c r="O254" i="7944"/>
  <c r="P198" i="7944"/>
  <c r="K213" i="7941"/>
  <c r="K326" i="18"/>
  <c r="K162" i="18" s="1"/>
  <c r="K91" i="7941" s="1"/>
  <c r="K219" i="7941" s="1"/>
  <c r="J226" i="7941"/>
  <c r="L209" i="7941"/>
  <c r="M88" i="18"/>
  <c r="M316" i="18" s="1"/>
  <c r="M152" i="18" s="1"/>
  <c r="M81" i="7941" s="1"/>
  <c r="O275" i="18"/>
  <c r="O293" i="18"/>
  <c r="O297" i="18"/>
  <c r="O301" i="18"/>
  <c r="O274" i="18"/>
  <c r="O295" i="18"/>
  <c r="O298" i="18"/>
  <c r="O287" i="18"/>
  <c r="O290" i="18"/>
  <c r="O278" i="18"/>
  <c r="O283" i="18"/>
  <c r="O284" i="18"/>
  <c r="O291" i="18"/>
  <c r="O276" i="18"/>
  <c r="O280" i="18"/>
  <c r="O286" i="18"/>
  <c r="O294" i="18"/>
  <c r="O285" i="18"/>
  <c r="O300" i="18"/>
  <c r="O296" i="18"/>
  <c r="O292" i="18"/>
  <c r="K330" i="18"/>
  <c r="K166" i="18" s="1"/>
  <c r="K95" i="7941" s="1"/>
  <c r="K223" i="7941" s="1"/>
  <c r="K105" i="18"/>
  <c r="K333" i="18" s="1"/>
  <c r="K169" i="18" s="1"/>
  <c r="K98" i="7941" s="1"/>
  <c r="K107" i="18"/>
  <c r="K335" i="18" s="1"/>
  <c r="K171" i="18" s="1"/>
  <c r="K100" i="7941" s="1"/>
  <c r="M95" i="18"/>
  <c r="M323" i="18" s="1"/>
  <c r="M159" i="18" s="1"/>
  <c r="M88" i="7941" s="1"/>
  <c r="L23" i="7941"/>
  <c r="K215" i="7941"/>
  <c r="N43" i="18"/>
  <c r="N292" i="18"/>
  <c r="L316" i="7942"/>
  <c r="N315" i="7942"/>
  <c r="M316" i="7942" s="1"/>
  <c r="N302" i="7942"/>
  <c r="P301" i="7942"/>
  <c r="O302" i="7942" s="1"/>
  <c r="L321" i="18"/>
  <c r="L157" i="18" s="1"/>
  <c r="L86" i="7941" s="1"/>
  <c r="L214" i="7941" s="1"/>
  <c r="K36" i="7941"/>
  <c r="J228" i="7941"/>
  <c r="K317" i="18"/>
  <c r="K153" i="18" s="1"/>
  <c r="K82" i="7941" s="1"/>
  <c r="L18" i="7941" s="1"/>
  <c r="O155" i="7942"/>
  <c r="Q154" i="7942"/>
  <c r="M106" i="18"/>
  <c r="M334" i="18" s="1"/>
  <c r="M170" i="18" s="1"/>
  <c r="M99" i="7941" s="1"/>
  <c r="O323" i="7942"/>
  <c r="N324" i="7942" s="1"/>
  <c r="N152" i="7942"/>
  <c r="L328" i="18"/>
  <c r="L164" i="18" s="1"/>
  <c r="L93" i="7941" s="1"/>
  <c r="L221" i="7941" s="1"/>
  <c r="M127" i="7942"/>
  <c r="O126" i="7942"/>
  <c r="N314" i="7942"/>
  <c r="Q313" i="7942"/>
  <c r="K86" i="18"/>
  <c r="N307" i="7942"/>
  <c r="M308" i="7942" s="1"/>
  <c r="L278" i="7942"/>
  <c r="M90" i="18"/>
  <c r="M318" i="18" s="1"/>
  <c r="M154" i="18" s="1"/>
  <c r="M83" i="7941" s="1"/>
  <c r="P134" i="7942"/>
  <c r="Q147" i="7942"/>
  <c r="Q282" i="7941" s="1"/>
  <c r="K271" i="18"/>
  <c r="N128" i="7942"/>
  <c r="P160" i="7942"/>
  <c r="O161" i="7942" s="1"/>
  <c r="M294" i="7942"/>
  <c r="M300" i="7942"/>
  <c r="M117" i="7942"/>
  <c r="O116" i="7942"/>
  <c r="N117" i="7942" s="1"/>
  <c r="M322" i="7942"/>
  <c r="Q321" i="7942"/>
  <c r="M151" i="7942"/>
  <c r="O150" i="7942"/>
  <c r="P150" i="7942" s="1"/>
  <c r="O151" i="7942" s="1"/>
  <c r="N118" i="7942"/>
  <c r="L327" i="18"/>
  <c r="L163" i="18" s="1"/>
  <c r="L92" i="7941" s="1"/>
  <c r="L220" i="7941" s="1"/>
  <c r="P450" i="7944"/>
  <c r="M292" i="7942"/>
  <c r="L157" i="7942"/>
  <c r="N156" i="7942"/>
  <c r="M157" i="7942" s="1"/>
  <c r="K15" i="7941"/>
  <c r="J207" i="7941"/>
  <c r="N326" i="7942"/>
  <c r="P325" i="7942"/>
  <c r="O326" i="7942" s="1"/>
  <c r="M159" i="7942"/>
  <c r="P285" i="7942"/>
  <c r="O286" i="7942" s="1"/>
  <c r="O162" i="7942"/>
  <c r="N163" i="7942" s="1"/>
  <c r="O167" i="7942"/>
  <c r="P112" i="7942"/>
  <c r="O113" i="7942" s="1"/>
  <c r="O277" i="7942"/>
  <c r="N278" i="7942" s="1"/>
  <c r="M81" i="18"/>
  <c r="M309" i="18" s="1"/>
  <c r="M145" i="18" s="1"/>
  <c r="M74" i="7941" s="1"/>
  <c r="L329" i="18"/>
  <c r="L165" i="18" s="1"/>
  <c r="L94" i="7941" s="1"/>
  <c r="L222" i="7941" s="1"/>
  <c r="M324" i="7942"/>
  <c r="P323" i="7942"/>
  <c r="O324" i="7942" s="1"/>
  <c r="M284" i="7942"/>
  <c r="O283" i="7942"/>
  <c r="N284" i="7942" s="1"/>
  <c r="P281" i="7942"/>
  <c r="O282" i="7942" s="1"/>
  <c r="N276" i="7942"/>
  <c r="Q275" i="7942"/>
  <c r="L298" i="7942"/>
  <c r="N297" i="7942"/>
  <c r="N159" i="7942"/>
  <c r="P158" i="7942"/>
  <c r="O159" i="7942" s="1"/>
  <c r="O299" i="7942"/>
  <c r="N300" i="7942" s="1"/>
  <c r="J331" i="18"/>
  <c r="J167" i="18" s="1"/>
  <c r="J96" i="7941" s="1"/>
  <c r="M125" i="7942"/>
  <c r="O124" i="7942"/>
  <c r="M80" i="18"/>
  <c r="M308" i="18" s="1"/>
  <c r="M144" i="18" s="1"/>
  <c r="M73" i="7941" s="1"/>
  <c r="M274" i="7942"/>
  <c r="P273" i="7942"/>
  <c r="O274" i="7942" s="1"/>
  <c r="L92" i="18"/>
  <c r="I6" i="7941"/>
  <c r="M91" i="18"/>
  <c r="M319" i="18" s="1"/>
  <c r="M155" i="18" s="1"/>
  <c r="M84" i="7941" s="1"/>
  <c r="M17" i="7944"/>
  <c r="L7" i="7944"/>
  <c r="L280" i="18"/>
  <c r="L43" i="18"/>
  <c r="N131" i="7942"/>
  <c r="P130" i="7942"/>
  <c r="J71" i="7941"/>
  <c r="K78" i="18"/>
  <c r="M290" i="7942"/>
  <c r="P289" i="7942"/>
  <c r="M280" i="7942"/>
  <c r="P279" i="7942"/>
  <c r="O280" i="7942" s="1"/>
  <c r="M149" i="7942"/>
  <c r="O148" i="7942"/>
  <c r="N111" i="7942"/>
  <c r="P110" i="7942"/>
  <c r="O293" i="7942"/>
  <c r="N294" i="7942" s="1"/>
  <c r="L308" i="7942"/>
  <c r="J325" i="18"/>
  <c r="J161" i="18" s="1"/>
  <c r="J90" i="7941" s="1"/>
  <c r="J218" i="7941" s="1"/>
  <c r="M33" i="7944"/>
  <c r="O164" i="7942"/>
  <c r="M163" i="7942"/>
  <c r="N115" i="7942"/>
  <c r="P114" i="7942"/>
  <c r="O115" i="7942" s="1"/>
  <c r="O40" i="1"/>
  <c r="N176" i="1"/>
  <c r="N4" i="7944"/>
  <c r="N74" i="1"/>
  <c r="N108" i="1" s="1"/>
  <c r="N188" i="1" s="1"/>
  <c r="N4" i="7942"/>
  <c r="N4" i="7941"/>
  <c r="N4" i="18"/>
  <c r="N142" i="1"/>
  <c r="Q295" i="7942"/>
  <c r="O291" i="7942"/>
  <c r="N292" i="7942" s="1"/>
  <c r="I305" i="18"/>
  <c r="I146" i="18"/>
  <c r="M141" i="7942"/>
  <c r="O140" i="7942"/>
  <c r="N320" i="7942"/>
  <c r="Q319" i="7942"/>
  <c r="M318" i="7942"/>
  <c r="O317" i="7942"/>
  <c r="N318" i="7942" s="1"/>
  <c r="Q327" i="7942"/>
  <c r="P287" i="7942"/>
  <c r="O288" i="7942" s="1"/>
  <c r="M31" i="7944" l="1"/>
  <c r="Q136" i="7942"/>
  <c r="N163" i="18"/>
  <c r="N92" i="7941" s="1"/>
  <c r="O136" i="18"/>
  <c r="O65" i="7941" s="1"/>
  <c r="O128" i="18"/>
  <c r="O57" i="7941" s="1"/>
  <c r="O113" i="18"/>
  <c r="O42" i="7941" s="1"/>
  <c r="N130" i="7944"/>
  <c r="O130" i="7944" s="1"/>
  <c r="P130" i="7944" s="1"/>
  <c r="M268" i="7942"/>
  <c r="L329" i="7942" s="1"/>
  <c r="N160" i="18"/>
  <c r="N89" i="7941" s="1"/>
  <c r="J107" i="7942"/>
  <c r="K108" i="7942"/>
  <c r="L71" i="7944"/>
  <c r="O144" i="7942"/>
  <c r="N145" i="7942" s="1"/>
  <c r="O394" i="7944"/>
  <c r="N156" i="18"/>
  <c r="N85" i="7941" s="1"/>
  <c r="N143" i="18"/>
  <c r="N72" i="7941" s="1"/>
  <c r="N170" i="18"/>
  <c r="N99" i="7941" s="1"/>
  <c r="N146" i="18"/>
  <c r="N75" i="7941" s="1"/>
  <c r="N162" i="18"/>
  <c r="N91" i="7941" s="1"/>
  <c r="N144" i="18"/>
  <c r="N73" i="7941" s="1"/>
  <c r="O116" i="18"/>
  <c r="O45" i="7941" s="1"/>
  <c r="O121" i="18"/>
  <c r="O50" i="7941" s="1"/>
  <c r="O135" i="18"/>
  <c r="O64" i="7941" s="1"/>
  <c r="O111" i="18"/>
  <c r="O40" i="7941" s="1"/>
  <c r="O122" i="18"/>
  <c r="O51" i="7941" s="1"/>
  <c r="O114" i="18"/>
  <c r="O43" i="7941" s="1"/>
  <c r="O123" i="18"/>
  <c r="O52" i="7941" s="1"/>
  <c r="O126" i="18"/>
  <c r="O55" i="7941" s="1"/>
  <c r="L39" i="7941"/>
  <c r="L38" i="7941" s="1"/>
  <c r="L109" i="18"/>
  <c r="O133" i="18"/>
  <c r="O62" i="7941" s="1"/>
  <c r="O134" i="18"/>
  <c r="O63" i="7941" s="1"/>
  <c r="O125" i="18"/>
  <c r="O54" i="7941" s="1"/>
  <c r="O132" i="18"/>
  <c r="O61" i="7941" s="1"/>
  <c r="O117" i="18"/>
  <c r="O46" i="7941" s="1"/>
  <c r="O131" i="18"/>
  <c r="O60" i="7941" s="1"/>
  <c r="Q178" i="1"/>
  <c r="P161" i="1"/>
  <c r="P30" i="18" s="1"/>
  <c r="P146" i="1"/>
  <c r="P15" i="18" s="1"/>
  <c r="P166" i="1"/>
  <c r="P35" i="18" s="1"/>
  <c r="P152" i="1"/>
  <c r="P21" i="18" s="1"/>
  <c r="P168" i="1"/>
  <c r="P37" i="18" s="1"/>
  <c r="P148" i="1"/>
  <c r="P17" i="18" s="1"/>
  <c r="P167" i="1"/>
  <c r="P36" i="18" s="1"/>
  <c r="P7" i="18"/>
  <c r="P291" i="18" s="1"/>
  <c r="P171" i="1"/>
  <c r="P40" i="18" s="1"/>
  <c r="P147" i="1"/>
  <c r="P16" i="18" s="1"/>
  <c r="P155" i="1"/>
  <c r="P24" i="18" s="1"/>
  <c r="P150" i="1"/>
  <c r="P19" i="18" s="1"/>
  <c r="P117" i="18" s="1"/>
  <c r="P46" i="7941" s="1"/>
  <c r="P156" i="1"/>
  <c r="P25" i="18" s="1"/>
  <c r="P154" i="1"/>
  <c r="P23" i="18" s="1"/>
  <c r="P151" i="1"/>
  <c r="P20" i="18" s="1"/>
  <c r="P149" i="1"/>
  <c r="P18" i="18" s="1"/>
  <c r="P116" i="18" s="1"/>
  <c r="P45" i="7941" s="1"/>
  <c r="P145" i="1"/>
  <c r="P14" i="18" s="1"/>
  <c r="P162" i="1"/>
  <c r="P31" i="18" s="1"/>
  <c r="P153" i="1"/>
  <c r="P22" i="18" s="1"/>
  <c r="P172" i="1"/>
  <c r="P41" i="18" s="1"/>
  <c r="P139" i="18" s="1"/>
  <c r="P68" i="7941" s="1"/>
  <c r="P160" i="1"/>
  <c r="P29" i="18" s="1"/>
  <c r="P163" i="1"/>
  <c r="P32" i="18" s="1"/>
  <c r="P157" i="1"/>
  <c r="P26" i="18" s="1"/>
  <c r="P159" i="1"/>
  <c r="P28" i="18" s="1"/>
  <c r="P126" i="18" s="1"/>
  <c r="P55" i="7941" s="1"/>
  <c r="P164" i="1"/>
  <c r="P33" i="18" s="1"/>
  <c r="P144" i="1"/>
  <c r="P13" i="18" s="1"/>
  <c r="P143" i="1"/>
  <c r="P170" i="1"/>
  <c r="P39" i="18" s="1"/>
  <c r="P137" i="18" s="1"/>
  <c r="P66" i="7941" s="1"/>
  <c r="P158" i="1"/>
  <c r="P27" i="18" s="1"/>
  <c r="P165" i="1"/>
  <c r="P34" i="18" s="1"/>
  <c r="P169" i="1"/>
  <c r="P38" i="18" s="1"/>
  <c r="N7" i="7944"/>
  <c r="M198" i="7941"/>
  <c r="L331" i="7941" s="1"/>
  <c r="N306" i="18"/>
  <c r="N77" i="18"/>
  <c r="M71" i="7944"/>
  <c r="M6" i="7941"/>
  <c r="O95" i="18"/>
  <c r="O323" i="18" s="1"/>
  <c r="O22" i="7944"/>
  <c r="O26" i="7944"/>
  <c r="N207" i="7941"/>
  <c r="N13" i="7941"/>
  <c r="N85" i="7944"/>
  <c r="O12" i="7944"/>
  <c r="N28" i="7941"/>
  <c r="O84" i="18"/>
  <c r="O312" i="18" s="1"/>
  <c r="O148" i="18" s="1"/>
  <c r="O77" i="7941" s="1"/>
  <c r="O107" i="18"/>
  <c r="O335" i="18" s="1"/>
  <c r="O171" i="18" s="1"/>
  <c r="O100" i="7941" s="1"/>
  <c r="N477" i="7944"/>
  <c r="N491" i="7944"/>
  <c r="O78" i="18"/>
  <c r="O99" i="18"/>
  <c r="O327" i="18" s="1"/>
  <c r="O163" i="18" s="1"/>
  <c r="O92" i="7941" s="1"/>
  <c r="N281" i="7944"/>
  <c r="N213" i="7941"/>
  <c r="N11" i="7941"/>
  <c r="N206" i="7941"/>
  <c r="O13" i="7944"/>
  <c r="N295" i="7944"/>
  <c r="N127" i="7944"/>
  <c r="O36" i="7944"/>
  <c r="N201" i="7941"/>
  <c r="N35" i="7941"/>
  <c r="N113" i="7944"/>
  <c r="N8" i="7941"/>
  <c r="N210" i="7941"/>
  <c r="O96" i="18"/>
  <c r="O324" i="18" s="1"/>
  <c r="O160" i="18" s="1"/>
  <c r="O89" i="7941" s="1"/>
  <c r="N22" i="7941"/>
  <c r="O83" i="18"/>
  <c r="O311" i="18" s="1"/>
  <c r="N205" i="7941"/>
  <c r="O9" i="7944"/>
  <c r="N393" i="7944"/>
  <c r="N17" i="7941"/>
  <c r="N32" i="7941"/>
  <c r="O32" i="7944"/>
  <c r="N19" i="7941"/>
  <c r="O14" i="7944"/>
  <c r="N99" i="7944"/>
  <c r="O79" i="18"/>
  <c r="O307" i="18" s="1"/>
  <c r="O101" i="18"/>
  <c r="O329" i="18" s="1"/>
  <c r="O165" i="18" s="1"/>
  <c r="O94" i="7941" s="1"/>
  <c r="O31" i="7944"/>
  <c r="N217" i="7941"/>
  <c r="N36" i="7941"/>
  <c r="O88" i="18"/>
  <c r="O316" i="18" s="1"/>
  <c r="N309" i="7944"/>
  <c r="N211" i="7941"/>
  <c r="O82" i="18"/>
  <c r="O310" i="18" s="1"/>
  <c r="O146" i="18" s="1"/>
  <c r="O75" i="7941" s="1"/>
  <c r="O105" i="18"/>
  <c r="O333" i="18" s="1"/>
  <c r="N199" i="7941"/>
  <c r="N225" i="7941"/>
  <c r="O27" i="7944"/>
  <c r="O29" i="7944"/>
  <c r="N18" i="7941"/>
  <c r="N209" i="7941"/>
  <c r="N323" i="7944"/>
  <c r="N7" i="7941"/>
  <c r="N9" i="7941"/>
  <c r="N24" i="7941"/>
  <c r="N208" i="7941"/>
  <c r="N214" i="7941"/>
  <c r="O33" i="7944"/>
  <c r="N14" i="7941"/>
  <c r="O15" i="7944"/>
  <c r="O35" i="7944"/>
  <c r="N29" i="7941"/>
  <c r="N204" i="7941"/>
  <c r="O20" i="7944"/>
  <c r="O25" i="7944"/>
  <c r="N227" i="7941"/>
  <c r="N365" i="7944"/>
  <c r="N226" i="7941"/>
  <c r="O90" i="18"/>
  <c r="O318" i="18" s="1"/>
  <c r="O154" i="18" s="1"/>
  <c r="O83" i="7941" s="1"/>
  <c r="O80" i="18"/>
  <c r="O308" i="18" s="1"/>
  <c r="O144" i="18" s="1"/>
  <c r="O73" i="7941" s="1"/>
  <c r="N33" i="7941"/>
  <c r="N16" i="7941"/>
  <c r="O81" i="18"/>
  <c r="O309" i="18" s="1"/>
  <c r="O145" i="18" s="1"/>
  <c r="O74" i="7941" s="1"/>
  <c r="N15" i="7941"/>
  <c r="N30" i="7941"/>
  <c r="N351" i="7944"/>
  <c r="N203" i="7941"/>
  <c r="O93" i="18"/>
  <c r="O321" i="18" s="1"/>
  <c r="O18" i="7944"/>
  <c r="N215" i="7941"/>
  <c r="O11" i="7944"/>
  <c r="O102" i="18"/>
  <c r="O330" i="18" s="1"/>
  <c r="O166" i="18" s="1"/>
  <c r="O95" i="7941" s="1"/>
  <c r="N211" i="7944"/>
  <c r="O30" i="7944"/>
  <c r="N21" i="7941"/>
  <c r="N197" i="7944"/>
  <c r="O8" i="7944"/>
  <c r="N219" i="7941"/>
  <c r="O98" i="18"/>
  <c r="O326" i="18" s="1"/>
  <c r="O162" i="18" s="1"/>
  <c r="O91" i="7941" s="1"/>
  <c r="N222" i="7941"/>
  <c r="N449" i="7944"/>
  <c r="N23" i="7941"/>
  <c r="O100" i="18"/>
  <c r="O328" i="18" s="1"/>
  <c r="O164" i="18" s="1"/>
  <c r="O93" i="7941" s="1"/>
  <c r="N267" i="7944"/>
  <c r="N216" i="7941"/>
  <c r="N253" i="7944"/>
  <c r="N223" i="7941"/>
  <c r="N407" i="7944"/>
  <c r="O94" i="18"/>
  <c r="O322" i="18" s="1"/>
  <c r="O34" i="7944"/>
  <c r="N12" i="7941"/>
  <c r="O91" i="18"/>
  <c r="O319" i="18" s="1"/>
  <c r="O155" i="18" s="1"/>
  <c r="O84" i="7941" s="1"/>
  <c r="N337" i="7944"/>
  <c r="N225" i="7944"/>
  <c r="N218" i="7941"/>
  <c r="O37" i="7944"/>
  <c r="O17" i="7944"/>
  <c r="N155" i="7944"/>
  <c r="O21" i="7944"/>
  <c r="O24" i="7944"/>
  <c r="N31" i="7941"/>
  <c r="O92" i="18"/>
  <c r="O320" i="18" s="1"/>
  <c r="O156" i="18" s="1"/>
  <c r="O85" i="7941" s="1"/>
  <c r="N26" i="7941"/>
  <c r="N25" i="7941"/>
  <c r="O23" i="7944"/>
  <c r="O10" i="7944"/>
  <c r="N239" i="7944"/>
  <c r="N220" i="7941"/>
  <c r="N169" i="7944"/>
  <c r="O103" i="18"/>
  <c r="O331" i="18" s="1"/>
  <c r="O167" i="18" s="1"/>
  <c r="O96" i="7941" s="1"/>
  <c r="O86" i="18"/>
  <c r="O314" i="18" s="1"/>
  <c r="O150" i="18" s="1"/>
  <c r="O79" i="7941" s="1"/>
  <c r="N379" i="7944"/>
  <c r="N200" i="7941"/>
  <c r="N202" i="7941"/>
  <c r="N141" i="7944"/>
  <c r="N34" i="7941"/>
  <c r="O104" i="18"/>
  <c r="O332" i="18" s="1"/>
  <c r="O168" i="18" s="1"/>
  <c r="O97" i="7941" s="1"/>
  <c r="N435" i="7944"/>
  <c r="O87" i="18"/>
  <c r="O315" i="18" s="1"/>
  <c r="N463" i="7944"/>
  <c r="N212" i="7941"/>
  <c r="O28" i="7944"/>
  <c r="O19" i="7944"/>
  <c r="N10" i="7941"/>
  <c r="O106" i="18"/>
  <c r="O334" i="18" s="1"/>
  <c r="O170" i="18" s="1"/>
  <c r="O99" i="7941" s="1"/>
  <c r="N228" i="7941"/>
  <c r="N221" i="7941"/>
  <c r="O16" i="7944"/>
  <c r="N20" i="7941"/>
  <c r="N183" i="7944"/>
  <c r="O97" i="18"/>
  <c r="O325" i="18" s="1"/>
  <c r="O161" i="18" s="1"/>
  <c r="O90" i="7941" s="1"/>
  <c r="N421" i="7944"/>
  <c r="O85" i="18"/>
  <c r="O313" i="18" s="1"/>
  <c r="N224" i="7941"/>
  <c r="N27" i="7941"/>
  <c r="O89" i="18"/>
  <c r="O317" i="18" s="1"/>
  <c r="O153" i="18" s="1"/>
  <c r="O82" i="7941" s="1"/>
  <c r="O139" i="18"/>
  <c r="O68" i="7941" s="1"/>
  <c r="O138" i="18"/>
  <c r="O67" i="7941" s="1"/>
  <c r="O129" i="18"/>
  <c r="O58" i="7941" s="1"/>
  <c r="O118" i="18"/>
  <c r="O47" i="7941" s="1"/>
  <c r="O119" i="18"/>
  <c r="O48" i="7941" s="1"/>
  <c r="M39" i="7941"/>
  <c r="M38" i="7941" s="1"/>
  <c r="M109" i="18"/>
  <c r="O157" i="18"/>
  <c r="O86" i="7941" s="1"/>
  <c r="Q142" i="7942"/>
  <c r="P143" i="7942" s="1"/>
  <c r="O273" i="18"/>
  <c r="O277" i="18"/>
  <c r="O289" i="18"/>
  <c r="O288" i="18"/>
  <c r="O299" i="18"/>
  <c r="O169" i="18" s="1"/>
  <c r="O98" i="7941" s="1"/>
  <c r="O282" i="18"/>
  <c r="O281" i="18"/>
  <c r="N11" i="18"/>
  <c r="N110" i="18"/>
  <c r="N145" i="18"/>
  <c r="N74" i="7941" s="1"/>
  <c r="O120" i="18"/>
  <c r="O49" i="7941" s="1"/>
  <c r="O130" i="18"/>
  <c r="O59" i="7941" s="1"/>
  <c r="O137" i="18"/>
  <c r="O66" i="7941" s="1"/>
  <c r="O173" i="1"/>
  <c r="O12" i="18"/>
  <c r="O127" i="18"/>
  <c r="O56" i="7941" s="1"/>
  <c r="O124" i="18"/>
  <c r="O53" i="7941" s="1"/>
  <c r="O115" i="18"/>
  <c r="O44" i="7941" s="1"/>
  <c r="O112" i="18"/>
  <c r="O41" i="7941" s="1"/>
  <c r="M272" i="7942"/>
  <c r="O271" i="7942"/>
  <c r="N143" i="7942"/>
  <c r="O123" i="7942"/>
  <c r="Q122" i="7942"/>
  <c r="Q279" i="7942"/>
  <c r="Q280" i="7942" s="1"/>
  <c r="Q332" i="7941" s="1"/>
  <c r="O315" i="7942"/>
  <c r="N316" i="7942" s="1"/>
  <c r="N139" i="7942"/>
  <c r="P138" i="7942"/>
  <c r="Q160" i="7942"/>
  <c r="P161" i="7942" s="1"/>
  <c r="O156" i="7942"/>
  <c r="P156" i="7942" s="1"/>
  <c r="Q112" i="7942"/>
  <c r="L270" i="7942"/>
  <c r="L327" i="7941" s="1"/>
  <c r="O269" i="7942"/>
  <c r="N270" i="7942" s="1"/>
  <c r="Q281" i="7942"/>
  <c r="Q282" i="7942" s="1"/>
  <c r="Q333" i="7941" s="1"/>
  <c r="Q285" i="7942"/>
  <c r="P137" i="7942"/>
  <c r="Q137" i="7942"/>
  <c r="Q277" i="7941" s="1"/>
  <c r="P144" i="7942"/>
  <c r="O145" i="7942" s="1"/>
  <c r="K206" i="7941"/>
  <c r="L84" i="18"/>
  <c r="L31" i="7941"/>
  <c r="R3" i="18"/>
  <c r="L13" i="7941"/>
  <c r="K205" i="7941"/>
  <c r="L322" i="18"/>
  <c r="L158" i="18" s="1"/>
  <c r="L87" i="7941" s="1"/>
  <c r="L215" i="7941" s="1"/>
  <c r="L87" i="18"/>
  <c r="L315" i="18" s="1"/>
  <c r="L151" i="18" s="1"/>
  <c r="L80" i="7941" s="1"/>
  <c r="K208" i="7941"/>
  <c r="L16" i="7941"/>
  <c r="P120" i="7942"/>
  <c r="O121" i="7942" s="1"/>
  <c r="M310" i="7942"/>
  <c r="O309" i="7942"/>
  <c r="N306" i="7942"/>
  <c r="P299" i="7942"/>
  <c r="O300" i="7942" s="1"/>
  <c r="M133" i="7942"/>
  <c r="O132" i="7942"/>
  <c r="P305" i="7942"/>
  <c r="O306" i="7942" s="1"/>
  <c r="Q301" i="7942"/>
  <c r="P302" i="7942" s="1"/>
  <c r="L102" i="18"/>
  <c r="L330" i="18" s="1"/>
  <c r="L166" i="18" s="1"/>
  <c r="L95" i="7941" s="1"/>
  <c r="N312" i="7942"/>
  <c r="P311" i="7942"/>
  <c r="O312" i="7942" s="1"/>
  <c r="N304" i="7942"/>
  <c r="P303" i="7942"/>
  <c r="O304" i="7942" s="1"/>
  <c r="M101" i="18"/>
  <c r="M329" i="18" s="1"/>
  <c r="M165" i="18" s="1"/>
  <c r="M94" i="7941" s="1"/>
  <c r="L78" i="7941"/>
  <c r="L206" i="7941" s="1"/>
  <c r="M85" i="18"/>
  <c r="M313" i="18" s="1"/>
  <c r="M149" i="18" s="1"/>
  <c r="M78" i="7941" s="1"/>
  <c r="P276" i="7944"/>
  <c r="P285" i="7944"/>
  <c r="P296" i="7944"/>
  <c r="P305" i="7944"/>
  <c r="P317" i="7944"/>
  <c r="P329" i="7944"/>
  <c r="P341" i="7944"/>
  <c r="P354" i="7944"/>
  <c r="P362" i="7944"/>
  <c r="P373" i="7944"/>
  <c r="P386" i="7944"/>
  <c r="P397" i="7944"/>
  <c r="P410" i="7944"/>
  <c r="P418" i="7944"/>
  <c r="P431" i="7944"/>
  <c r="P444" i="7944"/>
  <c r="P457" i="7944"/>
  <c r="P472" i="7944"/>
  <c r="P483" i="7944"/>
  <c r="P273" i="7944"/>
  <c r="P298" i="7944"/>
  <c r="P270" i="7944"/>
  <c r="Q3" i="7944"/>
  <c r="P291" i="7944"/>
  <c r="P310" i="7944"/>
  <c r="P324" i="7944"/>
  <c r="P338" i="7944"/>
  <c r="P356" i="7944"/>
  <c r="P369" i="7944"/>
  <c r="P384" i="7944"/>
  <c r="P399" i="7944"/>
  <c r="P414" i="7944"/>
  <c r="P429" i="7944"/>
  <c r="P446" i="7944"/>
  <c r="P468" i="7944"/>
  <c r="P481" i="7944"/>
  <c r="P277" i="7944"/>
  <c r="P306" i="7944"/>
  <c r="P330" i="7944"/>
  <c r="P352" i="7944"/>
  <c r="P376" i="7944"/>
  <c r="P396" i="7944"/>
  <c r="P413" i="7944"/>
  <c r="P432" i="7944"/>
  <c r="P452" i="7944"/>
  <c r="P469" i="7944"/>
  <c r="P488" i="7944"/>
  <c r="P316" i="7944"/>
  <c r="P370" i="7944"/>
  <c r="P426" i="7944"/>
  <c r="P482" i="7944"/>
  <c r="P79" i="7944"/>
  <c r="P92" i="7944"/>
  <c r="P103" i="7944"/>
  <c r="P116" i="7944"/>
  <c r="P124" i="7944"/>
  <c r="P135" i="7944"/>
  <c r="P148" i="7944"/>
  <c r="P159" i="7944"/>
  <c r="P184" i="7944"/>
  <c r="P193" i="7944"/>
  <c r="P206" i="7944"/>
  <c r="P217" i="7944"/>
  <c r="P230" i="7944"/>
  <c r="P240" i="7944"/>
  <c r="P249" i="7944"/>
  <c r="P262" i="7944"/>
  <c r="P292" i="7944"/>
  <c r="P328" i="7944"/>
  <c r="P374" i="7944"/>
  <c r="P430" i="7944"/>
  <c r="P486" i="7944"/>
  <c r="P80" i="7944"/>
  <c r="P91" i="7944"/>
  <c r="P104" i="7944"/>
  <c r="P114" i="7944"/>
  <c r="P123" i="7944"/>
  <c r="P136" i="7944"/>
  <c r="P147" i="7944"/>
  <c r="P160" i="7944"/>
  <c r="P170" i="7944"/>
  <c r="P192" i="7944"/>
  <c r="P205" i="7944"/>
  <c r="P218" i="7944"/>
  <c r="P229" i="7944"/>
  <c r="P242" i="7944"/>
  <c r="P250" i="7944"/>
  <c r="P263" i="7944"/>
  <c r="P272" i="7944"/>
  <c r="P282" i="7944"/>
  <c r="P299" i="7944"/>
  <c r="P313" i="7944"/>
  <c r="P327" i="7944"/>
  <c r="P343" i="7944"/>
  <c r="P358" i="7944"/>
  <c r="P371" i="7944"/>
  <c r="P388" i="7944"/>
  <c r="P401" i="7944"/>
  <c r="P416" i="7944"/>
  <c r="P438" i="7944"/>
  <c r="P453" i="7944"/>
  <c r="P470" i="7944"/>
  <c r="P485" i="7944"/>
  <c r="P286" i="7944"/>
  <c r="P314" i="7944"/>
  <c r="P334" i="7944"/>
  <c r="P357" i="7944"/>
  <c r="P380" i="7944"/>
  <c r="P400" i="7944"/>
  <c r="P417" i="7944"/>
  <c r="P436" i="7944"/>
  <c r="P456" i="7944"/>
  <c r="P473" i="7944"/>
  <c r="P275" i="7944"/>
  <c r="P332" i="7944"/>
  <c r="P383" i="7944"/>
  <c r="P439" i="7944"/>
  <c r="P72" i="7944"/>
  <c r="P81" i="7944"/>
  <c r="P94" i="7944"/>
  <c r="P105" i="7944"/>
  <c r="P118" i="7944"/>
  <c r="P128" i="7944"/>
  <c r="P137" i="7944"/>
  <c r="P150" i="7944"/>
  <c r="P161" i="7944"/>
  <c r="P187" i="7944"/>
  <c r="P200" i="7944"/>
  <c r="P208" i="7944"/>
  <c r="P219" i="7944"/>
  <c r="P232" i="7944"/>
  <c r="P243" i="7944"/>
  <c r="P256" i="7944"/>
  <c r="P264" i="7944"/>
  <c r="P300" i="7944"/>
  <c r="P340" i="7944"/>
  <c r="P387" i="7944"/>
  <c r="P443" i="7944"/>
  <c r="P74" i="7944"/>
  <c r="P82" i="7944"/>
  <c r="P93" i="7944"/>
  <c r="P106" i="7944"/>
  <c r="P117" i="7944"/>
  <c r="P138" i="7944"/>
  <c r="P149" i="7944"/>
  <c r="P162" i="7944"/>
  <c r="P186" i="7944"/>
  <c r="P194" i="7944"/>
  <c r="P207" i="7944"/>
  <c r="P220" i="7944"/>
  <c r="P231" i="7944"/>
  <c r="P244" i="7944"/>
  <c r="P257" i="7944"/>
  <c r="P274" i="7944"/>
  <c r="P287" i="7944"/>
  <c r="P301" i="7944"/>
  <c r="P315" i="7944"/>
  <c r="P331" i="7944"/>
  <c r="P345" i="7944"/>
  <c r="P360" i="7944"/>
  <c r="P375" i="7944"/>
  <c r="P390" i="7944"/>
  <c r="P403" i="7944"/>
  <c r="P425" i="7944"/>
  <c r="P440" i="7944"/>
  <c r="P455" i="7944"/>
  <c r="P474" i="7944"/>
  <c r="P487" i="7944"/>
  <c r="P290" i="7944"/>
  <c r="P318" i="7944"/>
  <c r="P342" i="7944"/>
  <c r="P361" i="7944"/>
  <c r="P385" i="7944"/>
  <c r="P404" i="7944"/>
  <c r="P424" i="7944"/>
  <c r="P441" i="7944"/>
  <c r="P460" i="7944"/>
  <c r="P480" i="7944"/>
  <c r="P288" i="7944"/>
  <c r="P344" i="7944"/>
  <c r="P398" i="7944"/>
  <c r="P454" i="7944"/>
  <c r="P75" i="7944"/>
  <c r="P88" i="7944"/>
  <c r="P96" i="7944"/>
  <c r="P107" i="7944"/>
  <c r="P120" i="7944"/>
  <c r="P278" i="7944"/>
  <c r="P289" i="7944"/>
  <c r="P303" i="7944"/>
  <c r="P319" i="7944"/>
  <c r="P333" i="7944"/>
  <c r="P347" i="7944"/>
  <c r="P366" i="7944"/>
  <c r="P382" i="7944"/>
  <c r="P394" i="7944"/>
  <c r="P412" i="7944"/>
  <c r="P427" i="7944"/>
  <c r="P442" i="7944"/>
  <c r="P459" i="7944"/>
  <c r="P478" i="7944"/>
  <c r="P268" i="7944"/>
  <c r="P302" i="7944"/>
  <c r="P326" i="7944"/>
  <c r="P346" i="7944"/>
  <c r="P372" i="7944"/>
  <c r="P389" i="7944"/>
  <c r="P408" i="7944"/>
  <c r="P428" i="7944"/>
  <c r="P445" i="7944"/>
  <c r="P464" i="7944"/>
  <c r="P484" i="7944"/>
  <c r="P304" i="7944"/>
  <c r="P355" i="7944"/>
  <c r="P411" i="7944"/>
  <c r="P467" i="7944"/>
  <c r="P77" i="7944"/>
  <c r="P90" i="7944"/>
  <c r="P100" i="7944"/>
  <c r="P109" i="7944"/>
  <c r="P122" i="7944"/>
  <c r="P133" i="7944"/>
  <c r="P146" i="7944"/>
  <c r="P156" i="7944"/>
  <c r="P165" i="7944"/>
  <c r="P191" i="7944"/>
  <c r="P204" i="7944"/>
  <c r="P215" i="7944"/>
  <c r="P228" i="7944"/>
  <c r="P236" i="7944"/>
  <c r="P247" i="7944"/>
  <c r="P260" i="7944"/>
  <c r="P284" i="7944"/>
  <c r="P320" i="7944"/>
  <c r="P359" i="7944"/>
  <c r="P415" i="7944"/>
  <c r="P471" i="7944"/>
  <c r="P78" i="7944"/>
  <c r="P89" i="7944"/>
  <c r="P102" i="7944"/>
  <c r="P110" i="7944"/>
  <c r="P121" i="7944"/>
  <c r="P134" i="7944"/>
  <c r="P145" i="7944"/>
  <c r="P158" i="7944"/>
  <c r="P166" i="7944"/>
  <c r="P190" i="7944"/>
  <c r="P203" i="7944"/>
  <c r="P216" i="7944"/>
  <c r="P226" i="7944"/>
  <c r="P235" i="7944"/>
  <c r="P144" i="7944"/>
  <c r="P202" i="7944"/>
  <c r="P245" i="7944"/>
  <c r="P348" i="7944"/>
  <c r="P86" i="7944"/>
  <c r="P132" i="7944"/>
  <c r="P188" i="7944"/>
  <c r="P233" i="7944"/>
  <c r="P261" i="7944"/>
  <c r="P212" i="7944"/>
  <c r="P142" i="7944"/>
  <c r="P246" i="7944"/>
  <c r="P221" i="7944"/>
  <c r="P108" i="7944"/>
  <c r="P214" i="7944"/>
  <c r="P248" i="7944"/>
  <c r="P152" i="7944"/>
  <c r="P258" i="7944"/>
  <c r="P402" i="7944"/>
  <c r="P95" i="7944"/>
  <c r="P201" i="7944"/>
  <c r="P271" i="7944"/>
  <c r="P163" i="7944"/>
  <c r="P458" i="7944"/>
  <c r="P151" i="7944"/>
  <c r="P131" i="7944"/>
  <c r="P189" i="7944"/>
  <c r="P234" i="7944"/>
  <c r="P312" i="7944"/>
  <c r="P76" i="7944"/>
  <c r="P119" i="7944"/>
  <c r="P164" i="7944"/>
  <c r="P222" i="7944"/>
  <c r="P259" i="7944"/>
  <c r="P466" i="7944"/>
  <c r="Q466" i="7944" s="1"/>
  <c r="P254" i="7944"/>
  <c r="P422" i="7944"/>
  <c r="Q422" i="7944" s="1"/>
  <c r="L98" i="18"/>
  <c r="L107" i="18"/>
  <c r="L335" i="18" s="1"/>
  <c r="L171" i="18" s="1"/>
  <c r="L100" i="7941" s="1"/>
  <c r="L27" i="7941"/>
  <c r="O149" i="18"/>
  <c r="O78" i="7941" s="1"/>
  <c r="L34" i="7941"/>
  <c r="K226" i="7941"/>
  <c r="O272" i="18"/>
  <c r="O43" i="18"/>
  <c r="P281" i="18"/>
  <c r="P290" i="18"/>
  <c r="P282" i="18"/>
  <c r="P285" i="18"/>
  <c r="P284" i="18"/>
  <c r="P299" i="18"/>
  <c r="P287" i="18"/>
  <c r="K210" i="7941"/>
  <c r="N271" i="18"/>
  <c r="P328" i="7942"/>
  <c r="Q328" i="7942"/>
  <c r="Q356" i="7941" s="1"/>
  <c r="I75" i="7941"/>
  <c r="I141" i="18"/>
  <c r="J82" i="18"/>
  <c r="N165" i="7942"/>
  <c r="P164" i="7942"/>
  <c r="O165" i="7942" s="1"/>
  <c r="K97" i="18"/>
  <c r="K306" i="18"/>
  <c r="M7" i="7944"/>
  <c r="P286" i="7942"/>
  <c r="Q286" i="7942"/>
  <c r="Q335" i="7941" s="1"/>
  <c r="Q287" i="7942"/>
  <c r="K103" i="18"/>
  <c r="M119" i="7942"/>
  <c r="O118" i="7942"/>
  <c r="Q299" i="7942"/>
  <c r="O307" i="7942"/>
  <c r="P307" i="7942" s="1"/>
  <c r="O308" i="7942" s="1"/>
  <c r="Q302" i="7942"/>
  <c r="Q343" i="7941" s="1"/>
  <c r="Q155" i="7942"/>
  <c r="Q286" i="7941" s="1"/>
  <c r="P155" i="7942"/>
  <c r="P162" i="7942"/>
  <c r="Q273" i="7942"/>
  <c r="P296" i="7942"/>
  <c r="Q296" i="7942"/>
  <c r="Q340" i="7941" s="1"/>
  <c r="O111" i="7942"/>
  <c r="Q110" i="7942"/>
  <c r="N125" i="7942"/>
  <c r="P124" i="7942"/>
  <c r="O125" i="7942" s="1"/>
  <c r="J224" i="7941"/>
  <c r="K32" i="7941"/>
  <c r="M298" i="7942"/>
  <c r="P167" i="7942"/>
  <c r="Q167" i="7942"/>
  <c r="Q292" i="7941" s="1"/>
  <c r="Q322" i="7942"/>
  <c r="Q353" i="7941" s="1"/>
  <c r="P322" i="7942"/>
  <c r="M129" i="7942"/>
  <c r="O128" i="7942"/>
  <c r="Q144" i="7942"/>
  <c r="N127" i="7942"/>
  <c r="P126" i="7942"/>
  <c r="M153" i="7942"/>
  <c r="O152" i="7942"/>
  <c r="P315" i="7942"/>
  <c r="O316" i="7942" s="1"/>
  <c r="Q161" i="7942"/>
  <c r="Q289" i="7941" s="1"/>
  <c r="N141" i="7942"/>
  <c r="P140" i="7942"/>
  <c r="O141" i="7942" s="1"/>
  <c r="O290" i="7942"/>
  <c r="Q289" i="7942"/>
  <c r="J199" i="7941"/>
  <c r="K7" i="7941"/>
  <c r="L271" i="18"/>
  <c r="L320" i="18"/>
  <c r="L156" i="18" s="1"/>
  <c r="L85" i="7941" s="1"/>
  <c r="L213" i="7941" s="1"/>
  <c r="Q325" i="7942"/>
  <c r="M99" i="18"/>
  <c r="M327" i="18" s="1"/>
  <c r="M163" i="18" s="1"/>
  <c r="M92" i="7941" s="1"/>
  <c r="N151" i="7942"/>
  <c r="Q150" i="7942"/>
  <c r="K26" i="7941"/>
  <c r="P293" i="7942"/>
  <c r="O294" i="7942" s="1"/>
  <c r="O135" i="7942"/>
  <c r="Q134" i="7942"/>
  <c r="P277" i="7942"/>
  <c r="P314" i="7942"/>
  <c r="Q314" i="7942"/>
  <c r="Q349" i="7941" s="1"/>
  <c r="L36" i="7941"/>
  <c r="K228" i="7941"/>
  <c r="O297" i="7942"/>
  <c r="N298" i="7942" s="1"/>
  <c r="P317" i="7942"/>
  <c r="Q320" i="7942"/>
  <c r="Q352" i="7941" s="1"/>
  <c r="P320" i="7942"/>
  <c r="P280" i="7942"/>
  <c r="P40" i="1"/>
  <c r="O4" i="7941"/>
  <c r="O4" i="18"/>
  <c r="O74" i="1"/>
  <c r="O108" i="1" s="1"/>
  <c r="O188" i="1" s="1"/>
  <c r="O142" i="1"/>
  <c r="O4" i="7944"/>
  <c r="O176" i="1"/>
  <c r="O4" i="7942"/>
  <c r="N149" i="7942"/>
  <c r="P148" i="7942"/>
  <c r="O131" i="7942"/>
  <c r="Q130" i="7942"/>
  <c r="P113" i="7942"/>
  <c r="Q113" i="7942"/>
  <c r="Q265" i="7941" s="1"/>
  <c r="Q276" i="7942"/>
  <c r="Q330" i="7941" s="1"/>
  <c r="P276" i="7942"/>
  <c r="P283" i="7942"/>
  <c r="L105" i="18"/>
  <c r="Q158" i="7942"/>
  <c r="P291" i="7942"/>
  <c r="O292" i="7942" s="1"/>
  <c r="P116" i="7942"/>
  <c r="K314" i="18"/>
  <c r="K150" i="18" s="1"/>
  <c r="K79" i="7941" s="1"/>
  <c r="L15" i="7941" s="1"/>
  <c r="M100" i="18"/>
  <c r="M328" i="18" s="1"/>
  <c r="M164" i="18" s="1"/>
  <c r="M93" i="7941" s="1"/>
  <c r="L89" i="18"/>
  <c r="M93" i="18"/>
  <c r="M321" i="18" s="1"/>
  <c r="M157" i="18" s="1"/>
  <c r="M86" i="7941" s="1"/>
  <c r="Q114" i="7942"/>
  <c r="Q323" i="7942"/>
  <c r="N268" i="7942"/>
  <c r="M329" i="7942" s="1"/>
  <c r="Q143" i="7942" l="1"/>
  <c r="Q280" i="7941" s="1"/>
  <c r="P273" i="18"/>
  <c r="P288" i="18"/>
  <c r="P283" i="18"/>
  <c r="P278" i="18"/>
  <c r="P280" i="18"/>
  <c r="P276" i="18"/>
  <c r="P300" i="18"/>
  <c r="P136" i="18"/>
  <c r="P65" i="7941" s="1"/>
  <c r="P124" i="18"/>
  <c r="P53" i="7941" s="1"/>
  <c r="P120" i="18"/>
  <c r="P49" i="7941" s="1"/>
  <c r="P118" i="18"/>
  <c r="P47" i="7941" s="1"/>
  <c r="P293" i="18"/>
  <c r="P286" i="18"/>
  <c r="P297" i="18"/>
  <c r="P132" i="18"/>
  <c r="P61" i="7941" s="1"/>
  <c r="P111" i="18"/>
  <c r="P40" i="7941" s="1"/>
  <c r="K107" i="7942"/>
  <c r="L108" i="7942"/>
  <c r="P298" i="18"/>
  <c r="P301" i="18"/>
  <c r="P275" i="18"/>
  <c r="P292" i="18"/>
  <c r="P294" i="18"/>
  <c r="P279" i="18"/>
  <c r="P295" i="18"/>
  <c r="P289" i="18"/>
  <c r="P274" i="18"/>
  <c r="P296" i="18"/>
  <c r="P277" i="18"/>
  <c r="O158" i="18"/>
  <c r="O87" i="7941" s="1"/>
  <c r="P125" i="18"/>
  <c r="P54" i="7941" s="1"/>
  <c r="P131" i="18"/>
  <c r="P60" i="7941" s="1"/>
  <c r="P127" i="18"/>
  <c r="P56" i="7941" s="1"/>
  <c r="P112" i="18"/>
  <c r="P41" i="7941" s="1"/>
  <c r="P123" i="18"/>
  <c r="P52" i="7941" s="1"/>
  <c r="P138" i="18"/>
  <c r="P67" i="7941" s="1"/>
  <c r="O143" i="18"/>
  <c r="O72" i="7941" s="1"/>
  <c r="O159" i="18"/>
  <c r="O88" i="7941" s="1"/>
  <c r="O147" i="18"/>
  <c r="O76" i="7941" s="1"/>
  <c r="O152" i="18"/>
  <c r="O81" i="7941" s="1"/>
  <c r="O151" i="18"/>
  <c r="O80" i="7941" s="1"/>
  <c r="L346" i="7941"/>
  <c r="L341" i="7941"/>
  <c r="N109" i="18"/>
  <c r="N39" i="7941"/>
  <c r="N38" i="7941" s="1"/>
  <c r="O7" i="7944"/>
  <c r="P130" i="18"/>
  <c r="P59" i="7941" s="1"/>
  <c r="P129" i="18"/>
  <c r="P58" i="7941" s="1"/>
  <c r="P121" i="18"/>
  <c r="P50" i="7941" s="1"/>
  <c r="P114" i="18"/>
  <c r="P43" i="7941" s="1"/>
  <c r="P115" i="18"/>
  <c r="P44" i="7941" s="1"/>
  <c r="P113" i="18"/>
  <c r="P42" i="7941" s="1"/>
  <c r="L287" i="7941"/>
  <c r="N198" i="7941"/>
  <c r="M341" i="7941" s="1"/>
  <c r="N71" i="7944"/>
  <c r="P135" i="18"/>
  <c r="P64" i="7941" s="1"/>
  <c r="P128" i="18"/>
  <c r="P57" i="7941" s="1"/>
  <c r="L350" i="7941"/>
  <c r="O11" i="18"/>
  <c r="O110" i="18"/>
  <c r="N6" i="7941"/>
  <c r="O306" i="18"/>
  <c r="O305" i="18" s="1"/>
  <c r="O77" i="18"/>
  <c r="N305" i="18"/>
  <c r="N142" i="18"/>
  <c r="P119" i="18"/>
  <c r="P48" i="7941" s="1"/>
  <c r="Q147" i="1"/>
  <c r="Q16" i="18" s="1"/>
  <c r="Q168" i="1"/>
  <c r="Q37" i="18" s="1"/>
  <c r="Q153" i="1"/>
  <c r="Q22" i="18" s="1"/>
  <c r="Q150" i="1"/>
  <c r="Q19" i="18" s="1"/>
  <c r="Q167" i="1"/>
  <c r="Q36" i="18" s="1"/>
  <c r="Q145" i="1"/>
  <c r="Q14" i="18" s="1"/>
  <c r="Q169" i="1"/>
  <c r="Q38" i="18" s="1"/>
  <c r="Q170" i="1"/>
  <c r="Q39" i="18" s="1"/>
  <c r="Q172" i="1"/>
  <c r="Q41" i="18" s="1"/>
  <c r="Q152" i="1"/>
  <c r="Q21" i="18" s="1"/>
  <c r="Q144" i="1"/>
  <c r="Q13" i="18" s="1"/>
  <c r="Q155" i="1"/>
  <c r="Q24" i="18" s="1"/>
  <c r="Q171" i="1"/>
  <c r="Q40" i="18" s="1"/>
  <c r="Q143" i="1"/>
  <c r="Q148" i="1"/>
  <c r="Q17" i="18" s="1"/>
  <c r="Q146" i="1"/>
  <c r="Q15" i="18" s="1"/>
  <c r="Q160" i="1"/>
  <c r="Q29" i="18" s="1"/>
  <c r="Q157" i="1"/>
  <c r="Q26" i="18" s="1"/>
  <c r="Q159" i="1"/>
  <c r="Q28" i="18" s="1"/>
  <c r="Q162" i="1"/>
  <c r="Q31" i="18" s="1"/>
  <c r="Q158" i="1"/>
  <c r="Q27" i="18" s="1"/>
  <c r="Q156" i="1"/>
  <c r="Q25" i="18" s="1"/>
  <c r="Q163" i="1"/>
  <c r="Q32" i="18" s="1"/>
  <c r="Q154" i="1"/>
  <c r="Q23" i="18" s="1"/>
  <c r="Q164" i="1"/>
  <c r="Q33" i="18" s="1"/>
  <c r="Q131" i="18" s="1"/>
  <c r="Q60" i="7941" s="1"/>
  <c r="Q165" i="1"/>
  <c r="Q34" i="18" s="1"/>
  <c r="Q7" i="18"/>
  <c r="Q161" i="1"/>
  <c r="Q30" i="18" s="1"/>
  <c r="Q149" i="1"/>
  <c r="Q18" i="18" s="1"/>
  <c r="Q116" i="18" s="1"/>
  <c r="Q45" i="7941" s="1"/>
  <c r="Q166" i="1"/>
  <c r="Q35" i="18" s="1"/>
  <c r="Q151" i="1"/>
  <c r="Q20" i="18" s="1"/>
  <c r="Q118" i="18" s="1"/>
  <c r="Q47" i="7941" s="1"/>
  <c r="P99" i="18"/>
  <c r="P327" i="18" s="1"/>
  <c r="O21" i="7941"/>
  <c r="O449" i="7944"/>
  <c r="O215" i="7941"/>
  <c r="P22" i="7944"/>
  <c r="P95" i="18"/>
  <c r="P323" i="18" s="1"/>
  <c r="P159" i="18" s="1"/>
  <c r="P88" i="7941" s="1"/>
  <c r="O28" i="7941"/>
  <c r="O205" i="7941"/>
  <c r="O141" i="7944"/>
  <c r="P16" i="7944"/>
  <c r="P103" i="18"/>
  <c r="P331" i="18" s="1"/>
  <c r="O29" i="7941"/>
  <c r="O12" i="7941"/>
  <c r="O212" i="7941"/>
  <c r="P29" i="7944"/>
  <c r="P13" i="7944"/>
  <c r="O477" i="7944"/>
  <c r="O220" i="7941"/>
  <c r="P91" i="18"/>
  <c r="P319" i="18" s="1"/>
  <c r="P155" i="18" s="1"/>
  <c r="P84" i="7941" s="1"/>
  <c r="O19" i="7941"/>
  <c r="P106" i="18"/>
  <c r="P334" i="18" s="1"/>
  <c r="P81" i="18"/>
  <c r="P309" i="18" s="1"/>
  <c r="P145" i="18" s="1"/>
  <c r="P74" i="7941" s="1"/>
  <c r="P23" i="7944"/>
  <c r="O221" i="7941"/>
  <c r="O253" i="7944"/>
  <c r="P80" i="18"/>
  <c r="P308" i="18" s="1"/>
  <c r="P144" i="18" s="1"/>
  <c r="P73" i="7941" s="1"/>
  <c r="O218" i="7941"/>
  <c r="O211" i="7944"/>
  <c r="O337" i="7944"/>
  <c r="P36" i="7944"/>
  <c r="P93" i="18"/>
  <c r="P321" i="18" s="1"/>
  <c r="P157" i="18" s="1"/>
  <c r="P86" i="7941" s="1"/>
  <c r="P104" i="18"/>
  <c r="P332" i="18" s="1"/>
  <c r="P97" i="18"/>
  <c r="P325" i="18" s="1"/>
  <c r="P161" i="18" s="1"/>
  <c r="P90" i="7941" s="1"/>
  <c r="O10" i="7941"/>
  <c r="O169" i="7944"/>
  <c r="P101" i="18"/>
  <c r="P329" i="18" s="1"/>
  <c r="P165" i="18" s="1"/>
  <c r="P94" i="7941" s="1"/>
  <c r="P88" i="18"/>
  <c r="P316" i="18" s="1"/>
  <c r="P152" i="18" s="1"/>
  <c r="P81" i="7941" s="1"/>
  <c r="P87" i="18"/>
  <c r="P315" i="18" s="1"/>
  <c r="P151" i="18" s="1"/>
  <c r="P80" i="7941" s="1"/>
  <c r="P102" i="18"/>
  <c r="P330" i="18" s="1"/>
  <c r="P166" i="18" s="1"/>
  <c r="P95" i="7941" s="1"/>
  <c r="O214" i="7941"/>
  <c r="O239" i="7944"/>
  <c r="O8" i="7941"/>
  <c r="O25" i="7941"/>
  <c r="O309" i="7944"/>
  <c r="P35" i="7944"/>
  <c r="P107" i="18"/>
  <c r="P335" i="18" s="1"/>
  <c r="P27" i="7944"/>
  <c r="P31" i="7944"/>
  <c r="O9" i="7941"/>
  <c r="O225" i="7941"/>
  <c r="O379" i="7944"/>
  <c r="P78" i="18"/>
  <c r="O435" i="7944"/>
  <c r="O223" i="7941"/>
  <c r="P83" i="18"/>
  <c r="P311" i="18" s="1"/>
  <c r="O225" i="7944"/>
  <c r="O213" i="7941"/>
  <c r="O219" i="7941"/>
  <c r="P28" i="7944"/>
  <c r="O27" i="7941"/>
  <c r="O199" i="7941"/>
  <c r="O85" i="7944"/>
  <c r="P100" i="18"/>
  <c r="P328" i="18" s="1"/>
  <c r="O35" i="7941"/>
  <c r="P12" i="7944"/>
  <c r="O36" i="7941"/>
  <c r="O226" i="7941"/>
  <c r="O208" i="7941"/>
  <c r="P37" i="7944"/>
  <c r="O211" i="7941"/>
  <c r="P19" i="7944"/>
  <c r="O206" i="7941"/>
  <c r="O30" i="7941"/>
  <c r="P92" i="18"/>
  <c r="P320" i="18" s="1"/>
  <c r="P156" i="18" s="1"/>
  <c r="P85" i="7941" s="1"/>
  <c r="P105" i="18"/>
  <c r="P333" i="18" s="1"/>
  <c r="P169" i="18" s="1"/>
  <c r="P98" i="7941" s="1"/>
  <c r="O113" i="7944"/>
  <c r="P79" i="18"/>
  <c r="P307" i="18" s="1"/>
  <c r="P143" i="18" s="1"/>
  <c r="P72" i="7941" s="1"/>
  <c r="O11" i="7941"/>
  <c r="O32" i="7941"/>
  <c r="O351" i="7944"/>
  <c r="O155" i="7944"/>
  <c r="O13" i="7941"/>
  <c r="O421" i="7944"/>
  <c r="O407" i="7944"/>
  <c r="P8" i="7944"/>
  <c r="O15" i="7941"/>
  <c r="P34" i="7944"/>
  <c r="P30" i="7944"/>
  <c r="O207" i="7941"/>
  <c r="O183" i="7944"/>
  <c r="P90" i="18"/>
  <c r="P318" i="18" s="1"/>
  <c r="P154" i="18" s="1"/>
  <c r="P83" i="7941" s="1"/>
  <c r="O16" i="7941"/>
  <c r="O365" i="7944"/>
  <c r="O210" i="7941"/>
  <c r="O203" i="7941"/>
  <c r="P84" i="18"/>
  <c r="P312" i="18" s="1"/>
  <c r="O20" i="7941"/>
  <c r="O295" i="7944"/>
  <c r="O202" i="7941"/>
  <c r="P24" i="7944"/>
  <c r="O463" i="7944"/>
  <c r="P20" i="7944"/>
  <c r="P86" i="18"/>
  <c r="P314" i="18" s="1"/>
  <c r="O23" i="7941"/>
  <c r="P89" i="18"/>
  <c r="P317" i="18" s="1"/>
  <c r="O323" i="7944"/>
  <c r="O222" i="7941"/>
  <c r="O267" i="7944"/>
  <c r="P18" i="7944"/>
  <c r="O31" i="7941"/>
  <c r="O201" i="7941"/>
  <c r="O197" i="7944"/>
  <c r="P11" i="7944"/>
  <c r="O99" i="7944"/>
  <c r="P10" i="7944"/>
  <c r="O393" i="7944"/>
  <c r="O127" i="7944"/>
  <c r="P9" i="7944"/>
  <c r="P94" i="18"/>
  <c r="P322" i="18" s="1"/>
  <c r="O228" i="7941"/>
  <c r="P15" i="7944"/>
  <c r="O217" i="7941"/>
  <c r="O7" i="7941"/>
  <c r="O200" i="7941"/>
  <c r="O34" i="7941"/>
  <c r="O26" i="7941"/>
  <c r="P82" i="18"/>
  <c r="P310" i="18" s="1"/>
  <c r="O22" i="7941"/>
  <c r="O18" i="7941"/>
  <c r="P96" i="18"/>
  <c r="P324" i="18" s="1"/>
  <c r="P160" i="18" s="1"/>
  <c r="P89" i="7941" s="1"/>
  <c r="O17" i="7941"/>
  <c r="P21" i="7944"/>
  <c r="P98" i="18"/>
  <c r="P326" i="18" s="1"/>
  <c r="P162" i="18" s="1"/>
  <c r="P91" i="7941" s="1"/>
  <c r="O33" i="7941"/>
  <c r="O14" i="7941"/>
  <c r="O216" i="7941"/>
  <c r="O24" i="7941"/>
  <c r="P33" i="7944"/>
  <c r="O227" i="7941"/>
  <c r="P32" i="7944"/>
  <c r="P25" i="7944"/>
  <c r="P26" i="7944"/>
  <c r="P17" i="7944"/>
  <c r="P85" i="18"/>
  <c r="P313" i="18" s="1"/>
  <c r="O491" i="7944"/>
  <c r="O224" i="7941"/>
  <c r="P14" i="7944"/>
  <c r="O204" i="7941"/>
  <c r="O281" i="7944"/>
  <c r="O209" i="7941"/>
  <c r="L272" i="7941"/>
  <c r="L290" i="7941"/>
  <c r="L265" i="7941"/>
  <c r="L330" i="7941"/>
  <c r="L333" i="7941"/>
  <c r="L283" i="7941"/>
  <c r="L292" i="7941"/>
  <c r="L280" i="7941"/>
  <c r="L276" i="7941"/>
  <c r="M300" i="7941"/>
  <c r="M322" i="7941"/>
  <c r="M303" i="7941"/>
  <c r="M302" i="7941"/>
  <c r="M245" i="7941"/>
  <c r="M296" i="7941"/>
  <c r="M297" i="7941"/>
  <c r="M255" i="7941"/>
  <c r="M320" i="7941"/>
  <c r="M251" i="7941"/>
  <c r="M312" i="7941"/>
  <c r="M259" i="7941"/>
  <c r="M250" i="7941"/>
  <c r="M233" i="7941"/>
  <c r="M254" i="7941"/>
  <c r="L282" i="7941"/>
  <c r="L266" i="7941"/>
  <c r="L270" i="7941"/>
  <c r="L278" i="7941"/>
  <c r="L342" i="7941"/>
  <c r="L335" i="7941"/>
  <c r="L284" i="7941"/>
  <c r="L285" i="7941"/>
  <c r="L339" i="7941"/>
  <c r="L268" i="7941"/>
  <c r="L332" i="7941"/>
  <c r="M321" i="7941"/>
  <c r="M309" i="7941"/>
  <c r="M305" i="7941"/>
  <c r="M323" i="7941"/>
  <c r="M256" i="7941"/>
  <c r="M234" i="7941"/>
  <c r="M238" i="7941"/>
  <c r="L277" i="7941"/>
  <c r="L344" i="7941"/>
  <c r="L336" i="7941"/>
  <c r="L288" i="7941"/>
  <c r="L328" i="7941"/>
  <c r="L329" i="7941"/>
  <c r="L353" i="7941"/>
  <c r="L334" i="7941"/>
  <c r="L351" i="7941"/>
  <c r="M306" i="7941"/>
  <c r="M301" i="7941"/>
  <c r="M311" i="7941"/>
  <c r="M308" i="7941"/>
  <c r="M240" i="7941"/>
  <c r="M236" i="7941"/>
  <c r="M299" i="7941"/>
  <c r="M246" i="7941"/>
  <c r="L347" i="7941"/>
  <c r="L354" i="7941"/>
  <c r="L281" i="7941"/>
  <c r="L338" i="7941"/>
  <c r="L271" i="7941"/>
  <c r="L348" i="7941"/>
  <c r="L289" i="7941"/>
  <c r="L273" i="7941"/>
  <c r="L291" i="7941"/>
  <c r="L275" i="7941"/>
  <c r="L349" i="7941"/>
  <c r="L340" i="7941"/>
  <c r="L352" i="7941"/>
  <c r="L343" i="7941"/>
  <c r="M232" i="7941"/>
  <c r="M316" i="7941"/>
  <c r="M295" i="7941"/>
  <c r="M231" i="7941"/>
  <c r="M260" i="7941"/>
  <c r="M315" i="7941"/>
  <c r="M318" i="7941"/>
  <c r="M248" i="7941"/>
  <c r="M243" i="7941"/>
  <c r="M244" i="7941"/>
  <c r="M304" i="7941"/>
  <c r="M247" i="7941"/>
  <c r="M257" i="7941"/>
  <c r="L274" i="7941"/>
  <c r="L355" i="7941"/>
  <c r="L337" i="7941"/>
  <c r="M310" i="7941"/>
  <c r="M314" i="7941"/>
  <c r="M253" i="7941"/>
  <c r="M241" i="7941"/>
  <c r="L264" i="7941"/>
  <c r="L279" i="7941"/>
  <c r="M317" i="7941"/>
  <c r="M298" i="7941"/>
  <c r="L269" i="7941"/>
  <c r="M313" i="7941"/>
  <c r="M242" i="7941"/>
  <c r="M235" i="7941"/>
  <c r="M258" i="7941"/>
  <c r="L286" i="7941"/>
  <c r="M319" i="7941"/>
  <c r="M324" i="7941"/>
  <c r="M252" i="7941"/>
  <c r="M307" i="7941"/>
  <c r="M239" i="7941"/>
  <c r="M237" i="7941"/>
  <c r="M249" i="7941"/>
  <c r="L345" i="7941"/>
  <c r="L356" i="7941"/>
  <c r="L267" i="7941"/>
  <c r="P173" i="1"/>
  <c r="P12" i="18"/>
  <c r="P122" i="18"/>
  <c r="P51" i="7941" s="1"/>
  <c r="P134" i="18"/>
  <c r="P63" i="7941" s="1"/>
  <c r="P133" i="18"/>
  <c r="P62" i="7941" s="1"/>
  <c r="N272" i="7942"/>
  <c r="P271" i="7942"/>
  <c r="P282" i="7942"/>
  <c r="Q123" i="7942"/>
  <c r="Q270" i="7941" s="1"/>
  <c r="P123" i="7942"/>
  <c r="N157" i="7942"/>
  <c r="Q311" i="7942"/>
  <c r="P312" i="7942" s="1"/>
  <c r="O139" i="7942"/>
  <c r="Q138" i="7942"/>
  <c r="P269" i="7942"/>
  <c r="Q303" i="7942"/>
  <c r="P304" i="7942" s="1"/>
  <c r="Q164" i="7942"/>
  <c r="P165" i="7942" s="1"/>
  <c r="Q120" i="7942"/>
  <c r="P121" i="7942" s="1"/>
  <c r="L223" i="7941"/>
  <c r="L312" i="18"/>
  <c r="L148" i="18" s="1"/>
  <c r="L77" i="7941" s="1"/>
  <c r="L205" i="7941" s="1"/>
  <c r="M94" i="18"/>
  <c r="M322" i="18" s="1"/>
  <c r="M158" i="18" s="1"/>
  <c r="M87" i="7941" s="1"/>
  <c r="L208" i="7941"/>
  <c r="M87" i="18"/>
  <c r="M315" i="18" s="1"/>
  <c r="M151" i="18" s="1"/>
  <c r="M80" i="7941" s="1"/>
  <c r="P297" i="7942"/>
  <c r="O298" i="7942" s="1"/>
  <c r="N133" i="7942"/>
  <c r="P132" i="7942"/>
  <c r="N310" i="7942"/>
  <c r="P309" i="7942"/>
  <c r="O310" i="7942" s="1"/>
  <c r="Q315" i="7942"/>
  <c r="Q316" i="7942" s="1"/>
  <c r="Q350" i="7941" s="1"/>
  <c r="Q305" i="7942"/>
  <c r="M102" i="18"/>
  <c r="M330" i="18" s="1"/>
  <c r="M166" i="18" s="1"/>
  <c r="M95" i="7941" s="1"/>
  <c r="M92" i="18"/>
  <c r="M320" i="18" s="1"/>
  <c r="M156" i="18" s="1"/>
  <c r="M85" i="7941" s="1"/>
  <c r="Q272" i="7944"/>
  <c r="Q284" i="7944"/>
  <c r="Q292" i="7944"/>
  <c r="Q304" i="7944"/>
  <c r="Q316" i="7944"/>
  <c r="Q328" i="7944"/>
  <c r="Q340" i="7944"/>
  <c r="Q348" i="7944"/>
  <c r="Q359" i="7944"/>
  <c r="Q372" i="7944"/>
  <c r="Q383" i="7944"/>
  <c r="Q391" i="7944"/>
  <c r="Q402" i="7944"/>
  <c r="Q413" i="7944"/>
  <c r="Q424" i="7944"/>
  <c r="Q432" i="7944"/>
  <c r="Q443" i="7944"/>
  <c r="Q454" i="7944"/>
  <c r="Q464" i="7944"/>
  <c r="Q473" i="7944"/>
  <c r="Q484" i="7944"/>
  <c r="Q273" i="7944"/>
  <c r="Q293" i="7944"/>
  <c r="Q313" i="7944"/>
  <c r="Q329" i="7944"/>
  <c r="Q349" i="7944"/>
  <c r="Q366" i="7944"/>
  <c r="Q386" i="7944"/>
  <c r="Q403" i="7944"/>
  <c r="Q427" i="7944"/>
  <c r="Q446" i="7944"/>
  <c r="Q474" i="7944"/>
  <c r="Q271" i="7944"/>
  <c r="Q307" i="7944"/>
  <c r="Q343" i="7944"/>
  <c r="Q401" i="7944"/>
  <c r="Q457" i="7944"/>
  <c r="Q264" i="7944"/>
  <c r="Q256" i="7944"/>
  <c r="Q244" i="7944"/>
  <c r="Q232" i="7944"/>
  <c r="Q220" i="7944"/>
  <c r="Q208" i="7944"/>
  <c r="Q200" i="7944"/>
  <c r="Q188" i="7944"/>
  <c r="Q162" i="7944"/>
  <c r="Q150" i="7944"/>
  <c r="Q138" i="7944"/>
  <c r="Q130" i="7944"/>
  <c r="Q118" i="7944"/>
  <c r="Q106" i="7944"/>
  <c r="Q92" i="7944"/>
  <c r="Q78" i="7944"/>
  <c r="Q212" i="7944"/>
  <c r="Q142" i="7944"/>
  <c r="Q96" i="7944"/>
  <c r="Q275" i="7944"/>
  <c r="Q310" i="7944"/>
  <c r="Q347" i="7944"/>
  <c r="Q384" i="7944"/>
  <c r="Q425" i="7944"/>
  <c r="Q461" i="7944"/>
  <c r="Q265" i="7944"/>
  <c r="Q257" i="7944"/>
  <c r="Q245" i="7944"/>
  <c r="Q233" i="7944"/>
  <c r="Q221" i="7944"/>
  <c r="Q209" i="7944"/>
  <c r="Q201" i="7944"/>
  <c r="Q189" i="7944"/>
  <c r="Q163" i="7944"/>
  <c r="Q151" i="7944"/>
  <c r="Q139" i="7944"/>
  <c r="Q131" i="7944"/>
  <c r="Q119" i="7944"/>
  <c r="Q107" i="7944"/>
  <c r="Q93" i="7944"/>
  <c r="Q79" i="7944"/>
  <c r="Q83" i="7944"/>
  <c r="Q333" i="7944"/>
  <c r="Q410" i="7944"/>
  <c r="Q455" i="7944"/>
  <c r="Q279" i="7944"/>
  <c r="Q360" i="7944"/>
  <c r="Q472" i="7944"/>
  <c r="Q274" i="7944"/>
  <c r="Q286" i="7944"/>
  <c r="Q298" i="7944"/>
  <c r="Q306" i="7944"/>
  <c r="Q318" i="7944"/>
  <c r="Q330" i="7944"/>
  <c r="Q342" i="7944"/>
  <c r="Q352" i="7944"/>
  <c r="Q361" i="7944"/>
  <c r="Q374" i="7944"/>
  <c r="Q385" i="7944"/>
  <c r="Q396" i="7944"/>
  <c r="Q404" i="7944"/>
  <c r="Q415" i="7944"/>
  <c r="Q426" i="7944"/>
  <c r="Q436" i="7944"/>
  <c r="Q445" i="7944"/>
  <c r="Q456" i="7944"/>
  <c r="Q467" i="7944"/>
  <c r="Q475" i="7944"/>
  <c r="Q486" i="7944"/>
  <c r="Q277" i="7944"/>
  <c r="Q296" i="7944"/>
  <c r="Q317" i="7944"/>
  <c r="Q354" i="7944"/>
  <c r="Q371" i="7944"/>
  <c r="Q390" i="7944"/>
  <c r="Q431" i="7944"/>
  <c r="Q478" i="7944"/>
  <c r="Q315" i="7944"/>
  <c r="Q416" i="7944"/>
  <c r="Q276" i="7944"/>
  <c r="Q300" i="7944"/>
  <c r="Q320" i="7944"/>
  <c r="Q344" i="7944"/>
  <c r="Q363" i="7944"/>
  <c r="Q387" i="7944"/>
  <c r="Q408" i="7944"/>
  <c r="Q428" i="7944"/>
  <c r="Q447" i="7944"/>
  <c r="Q469" i="7944"/>
  <c r="Q488" i="7944"/>
  <c r="Q301" i="7944"/>
  <c r="Q341" i="7944"/>
  <c r="Q375" i="7944"/>
  <c r="Q414" i="7944"/>
  <c r="Q459" i="7944"/>
  <c r="Q287" i="7944"/>
  <c r="Q373" i="7944"/>
  <c r="Q485" i="7944"/>
  <c r="Q258" i="7944"/>
  <c r="Q242" i="7944"/>
  <c r="Q228" i="7944"/>
  <c r="Q214" i="7944"/>
  <c r="Q194" i="7944"/>
  <c r="Q166" i="7944"/>
  <c r="Q152" i="7944"/>
  <c r="Q136" i="7944"/>
  <c r="Q122" i="7944"/>
  <c r="Q108" i="7944"/>
  <c r="Q90" i="7944"/>
  <c r="Q240" i="7944"/>
  <c r="Q156" i="7944"/>
  <c r="Q86" i="7944"/>
  <c r="Q291" i="7944"/>
  <c r="Q338" i="7944"/>
  <c r="Q397" i="7944"/>
  <c r="Q440" i="7944"/>
  <c r="Q489" i="7944"/>
  <c r="Q251" i="7944"/>
  <c r="Q237" i="7944"/>
  <c r="Q223" i="7944"/>
  <c r="Q207" i="7944"/>
  <c r="Q193" i="7944"/>
  <c r="Q165" i="7944"/>
  <c r="Q149" i="7944"/>
  <c r="Q135" i="7944"/>
  <c r="Q121" i="7944"/>
  <c r="Q105" i="7944"/>
  <c r="Q89" i="7944"/>
  <c r="Q97" i="7944"/>
  <c r="Q278" i="7944"/>
  <c r="Q326" i="7944"/>
  <c r="Q346" i="7944"/>
  <c r="Q389" i="7944"/>
  <c r="Q430" i="7944"/>
  <c r="Q471" i="7944"/>
  <c r="Q268" i="7944"/>
  <c r="Q345" i="7944"/>
  <c r="Q382" i="7944"/>
  <c r="Q470" i="7944"/>
  <c r="Q388" i="7944"/>
  <c r="Q76" i="7944"/>
  <c r="Q236" i="7944"/>
  <c r="Q206" i="7944"/>
  <c r="Q164" i="7944"/>
  <c r="Q148" i="7944"/>
  <c r="Q120" i="7944"/>
  <c r="Q88" i="7944"/>
  <c r="Q128" i="7944"/>
  <c r="Q303" i="7944"/>
  <c r="Q405" i="7944"/>
  <c r="Q453" i="7944"/>
  <c r="Q249" i="7944"/>
  <c r="Q219" i="7944"/>
  <c r="Q191" i="7944"/>
  <c r="Q147" i="7944"/>
  <c r="Q117" i="7944"/>
  <c r="Q103" i="7944"/>
  <c r="R3" i="7944"/>
  <c r="Q288" i="7944"/>
  <c r="Q355" i="7944"/>
  <c r="Q417" i="7944"/>
  <c r="Q480" i="7944"/>
  <c r="Q358" i="7944"/>
  <c r="Q438" i="7944"/>
  <c r="Q429" i="7944"/>
  <c r="Q234" i="7944"/>
  <c r="Q160" i="7944"/>
  <c r="Q116" i="7944"/>
  <c r="Q184" i="7944"/>
  <c r="Q72" i="7944"/>
  <c r="Q412" i="7944"/>
  <c r="Q261" i="7944"/>
  <c r="Q231" i="7944"/>
  <c r="Q187" i="7944"/>
  <c r="Q125" i="7944"/>
  <c r="Q77" i="7944"/>
  <c r="Q302" i="7944"/>
  <c r="Q370" i="7944"/>
  <c r="Q411" i="7944"/>
  <c r="Q452" i="7944"/>
  <c r="Q305" i="7944"/>
  <c r="Q418" i="7944"/>
  <c r="Q299" i="7944"/>
  <c r="Q250" i="7944"/>
  <c r="Q222" i="7944"/>
  <c r="Q192" i="7944"/>
  <c r="Q134" i="7944"/>
  <c r="Q104" i="7944"/>
  <c r="Q226" i="7944"/>
  <c r="Q82" i="7944"/>
  <c r="Q356" i="7944"/>
  <c r="Q263" i="7944"/>
  <c r="Q235" i="7944"/>
  <c r="Q205" i="7944"/>
  <c r="Q161" i="7944"/>
  <c r="Q133" i="7944"/>
  <c r="Q81" i="7944"/>
  <c r="Q332" i="7944"/>
  <c r="Q398" i="7944"/>
  <c r="Q458" i="7944"/>
  <c r="Q285" i="7944"/>
  <c r="Q394" i="7944"/>
  <c r="Q327" i="7944"/>
  <c r="Q262" i="7944"/>
  <c r="Q218" i="7944"/>
  <c r="Q190" i="7944"/>
  <c r="Q132" i="7944"/>
  <c r="Q80" i="7944"/>
  <c r="Q369" i="7944"/>
  <c r="Q247" i="7944"/>
  <c r="Q203" i="7944"/>
  <c r="Q159" i="7944"/>
  <c r="Q111" i="7944"/>
  <c r="Q74" i="7944"/>
  <c r="Q312" i="7944"/>
  <c r="Q376" i="7944"/>
  <c r="Q439" i="7944"/>
  <c r="Q321" i="7944"/>
  <c r="Q483" i="7944"/>
  <c r="Q248" i="7944"/>
  <c r="Q204" i="7944"/>
  <c r="Q146" i="7944"/>
  <c r="Q102" i="7944"/>
  <c r="Q114" i="7944"/>
  <c r="Q319" i="7944"/>
  <c r="Q468" i="7944"/>
  <c r="Q217" i="7944"/>
  <c r="Q145" i="7944"/>
  <c r="Q95" i="7944"/>
  <c r="Q270" i="7944"/>
  <c r="Q290" i="7944"/>
  <c r="Q314" i="7944"/>
  <c r="Q334" i="7944"/>
  <c r="Q357" i="7944"/>
  <c r="Q380" i="7944"/>
  <c r="Q400" i="7944"/>
  <c r="Q419" i="7944"/>
  <c r="Q441" i="7944"/>
  <c r="Q460" i="7944"/>
  <c r="Q482" i="7944"/>
  <c r="Q289" i="7944"/>
  <c r="Q324" i="7944"/>
  <c r="Q362" i="7944"/>
  <c r="Q399" i="7944"/>
  <c r="Q442" i="7944"/>
  <c r="Q487" i="7944"/>
  <c r="Q335" i="7944"/>
  <c r="Q444" i="7944"/>
  <c r="Q260" i="7944"/>
  <c r="Q246" i="7944"/>
  <c r="Q230" i="7944"/>
  <c r="Q216" i="7944"/>
  <c r="Q202" i="7944"/>
  <c r="Q186" i="7944"/>
  <c r="Q158" i="7944"/>
  <c r="Q144" i="7944"/>
  <c r="Q124" i="7944"/>
  <c r="Q110" i="7944"/>
  <c r="Q94" i="7944"/>
  <c r="Q75" i="7944"/>
  <c r="Q170" i="7944"/>
  <c r="Q100" i="7944"/>
  <c r="Q282" i="7944"/>
  <c r="Q331" i="7944"/>
  <c r="Q377" i="7944"/>
  <c r="Q433" i="7944"/>
  <c r="Q481" i="7944"/>
  <c r="Q259" i="7944"/>
  <c r="Q243" i="7944"/>
  <c r="Q229" i="7944"/>
  <c r="Q215" i="7944"/>
  <c r="Q195" i="7944"/>
  <c r="Q167" i="7944"/>
  <c r="Q153" i="7944"/>
  <c r="Q137" i="7944"/>
  <c r="Q123" i="7944"/>
  <c r="Q109" i="7944"/>
  <c r="Q91" i="7944"/>
  <c r="Q368" i="7944"/>
  <c r="Q254" i="7944"/>
  <c r="Q198" i="7944"/>
  <c r="Q450" i="7944"/>
  <c r="L86" i="18"/>
  <c r="L314" i="18" s="1"/>
  <c r="L150" i="18" s="1"/>
  <c r="L79" i="7941" s="1"/>
  <c r="L207" i="7941" s="1"/>
  <c r="L228" i="7941"/>
  <c r="L326" i="18"/>
  <c r="L162" i="18" s="1"/>
  <c r="L91" i="7941" s="1"/>
  <c r="L219" i="7941" s="1"/>
  <c r="P272" i="18"/>
  <c r="P43" i="18"/>
  <c r="Q274" i="18"/>
  <c r="Q277" i="18"/>
  <c r="Q294" i="18"/>
  <c r="Q296" i="18"/>
  <c r="Q301" i="18"/>
  <c r="Q283" i="18"/>
  <c r="Q287" i="18"/>
  <c r="Q291" i="18"/>
  <c r="Q273" i="18"/>
  <c r="Q280" i="18"/>
  <c r="Q298" i="18"/>
  <c r="Q300" i="18"/>
  <c r="Q284" i="18"/>
  <c r="Q290" i="18"/>
  <c r="Q281" i="18"/>
  <c r="Q275" i="18"/>
  <c r="Q278" i="18"/>
  <c r="Q292" i="18"/>
  <c r="Q297" i="18"/>
  <c r="Q299" i="18"/>
  <c r="Q282" i="18"/>
  <c r="Q288" i="18"/>
  <c r="Q276" i="18"/>
  <c r="Q293" i="18"/>
  <c r="Q295" i="18"/>
  <c r="Q285" i="18"/>
  <c r="Q289" i="18"/>
  <c r="Q279" i="18"/>
  <c r="Q286" i="18"/>
  <c r="O142" i="18"/>
  <c r="O271" i="18"/>
  <c r="Q324" i="7942"/>
  <c r="Q354" i="7941" s="1"/>
  <c r="P324" i="7942"/>
  <c r="P159" i="7942"/>
  <c r="Q159" i="7942"/>
  <c r="Q288" i="7941" s="1"/>
  <c r="O278" i="7942"/>
  <c r="Q277" i="7942"/>
  <c r="Q111" i="7942"/>
  <c r="Q264" i="7941" s="1"/>
  <c r="P111" i="7942"/>
  <c r="P274" i="7942"/>
  <c r="Q274" i="7942"/>
  <c r="Q329" i="7941" s="1"/>
  <c r="K331" i="18"/>
  <c r="K167" i="18" s="1"/>
  <c r="K96" i="7941" s="1"/>
  <c r="K224" i="7941" s="1"/>
  <c r="K142" i="18"/>
  <c r="Q165" i="7942"/>
  <c r="Q291" i="7941" s="1"/>
  <c r="L333" i="18"/>
  <c r="L169" i="18" s="1"/>
  <c r="L98" i="7941" s="1"/>
  <c r="L226" i="7941" s="1"/>
  <c r="P135" i="7942"/>
  <c r="Q135" i="7942"/>
  <c r="Q276" i="7941" s="1"/>
  <c r="Q291" i="7942"/>
  <c r="Q290" i="7942"/>
  <c r="Q337" i="7941" s="1"/>
  <c r="P290" i="7942"/>
  <c r="O127" i="7942"/>
  <c r="Q126" i="7942"/>
  <c r="N129" i="7942"/>
  <c r="P128" i="7942"/>
  <c r="Q297" i="7942"/>
  <c r="O163" i="7942"/>
  <c r="Q162" i="7942"/>
  <c r="P300" i="7942"/>
  <c r="Q300" i="7942"/>
  <c r="Q342" i="7941" s="1"/>
  <c r="P288" i="7942"/>
  <c r="Q288" i="7942"/>
  <c r="Q336" i="7941" s="1"/>
  <c r="I70" i="7941"/>
  <c r="I203" i="7941"/>
  <c r="I198" i="7941" s="1"/>
  <c r="J11" i="7941"/>
  <c r="O117" i="7942"/>
  <c r="Q116" i="7942"/>
  <c r="O149" i="7942"/>
  <c r="Q148" i="7942"/>
  <c r="Q115" i="7942"/>
  <c r="Q266" i="7941" s="1"/>
  <c r="P115" i="7942"/>
  <c r="O284" i="7942"/>
  <c r="Q283" i="7942"/>
  <c r="Q40" i="1"/>
  <c r="P4" i="18"/>
  <c r="P176" i="1"/>
  <c r="P4" i="7944"/>
  <c r="P74" i="1"/>
  <c r="P108" i="1" s="1"/>
  <c r="P188" i="1" s="1"/>
  <c r="P142" i="1"/>
  <c r="P4" i="7941"/>
  <c r="P4" i="7942"/>
  <c r="O318" i="7942"/>
  <c r="Q317" i="7942"/>
  <c r="Q151" i="7942"/>
  <c r="Q284" i="7941" s="1"/>
  <c r="P151" i="7942"/>
  <c r="K207" i="7941"/>
  <c r="Q293" i="7942"/>
  <c r="K325" i="18"/>
  <c r="K161" i="18" s="1"/>
  <c r="K90" i="7941" s="1"/>
  <c r="L26" i="7941" s="1"/>
  <c r="L317" i="18"/>
  <c r="L153" i="18" s="1"/>
  <c r="L82" i="7941" s="1"/>
  <c r="L210" i="7941" s="1"/>
  <c r="P131" i="7942"/>
  <c r="Q131" i="7942"/>
  <c r="Q274" i="7941" s="1"/>
  <c r="O157" i="7942"/>
  <c r="Q156" i="7942"/>
  <c r="P326" i="7942"/>
  <c r="Q326" i="7942"/>
  <c r="Q355" i="7941" s="1"/>
  <c r="Q140" i="7942"/>
  <c r="N153" i="7942"/>
  <c r="P152" i="7942"/>
  <c r="Q145" i="7942"/>
  <c r="Q281" i="7941" s="1"/>
  <c r="P145" i="7942"/>
  <c r="O268" i="7942"/>
  <c r="N329" i="7942" s="1"/>
  <c r="M107" i="18"/>
  <c r="M335" i="18" s="1"/>
  <c r="M171" i="18" s="1"/>
  <c r="M100" i="7941" s="1"/>
  <c r="N308" i="7942"/>
  <c r="Q307" i="7942"/>
  <c r="N119" i="7942"/>
  <c r="P118" i="7942"/>
  <c r="J310" i="18"/>
  <c r="J77" i="18"/>
  <c r="Q124" i="7942"/>
  <c r="Q125" i="18" l="1"/>
  <c r="Q54" i="7941" s="1"/>
  <c r="Q127" i="18"/>
  <c r="Q56" i="7941" s="1"/>
  <c r="Q138" i="18"/>
  <c r="Q67" i="7941" s="1"/>
  <c r="P146" i="18"/>
  <c r="P75" i="7941" s="1"/>
  <c r="P158" i="18"/>
  <c r="P87" i="7941" s="1"/>
  <c r="P150" i="18"/>
  <c r="P79" i="7941" s="1"/>
  <c r="P164" i="18"/>
  <c r="P93" i="7941" s="1"/>
  <c r="P147" i="18"/>
  <c r="P76" i="7941" s="1"/>
  <c r="P167" i="18"/>
  <c r="P96" i="7941" s="1"/>
  <c r="P153" i="18"/>
  <c r="P82" i="7941" s="1"/>
  <c r="P170" i="18"/>
  <c r="P99" i="7941" s="1"/>
  <c r="P163" i="18"/>
  <c r="P92" i="7941" s="1"/>
  <c r="Q128" i="18"/>
  <c r="Q57" i="7941" s="1"/>
  <c r="Q121" i="18"/>
  <c r="Q50" i="7941" s="1"/>
  <c r="L107" i="7942"/>
  <c r="M108" i="7942"/>
  <c r="P171" i="18"/>
  <c r="P100" i="7941" s="1"/>
  <c r="P316" i="7942"/>
  <c r="P149" i="18"/>
  <c r="P78" i="7941" s="1"/>
  <c r="P148" i="18"/>
  <c r="P77" i="7941" s="1"/>
  <c r="P168" i="18"/>
  <c r="P97" i="7941" s="1"/>
  <c r="Q121" i="7942"/>
  <c r="Q269" i="7941" s="1"/>
  <c r="Q129" i="18"/>
  <c r="Q58" i="7941" s="1"/>
  <c r="Q139" i="18"/>
  <c r="Q68" i="7941" s="1"/>
  <c r="Q134" i="18"/>
  <c r="Q63" i="7941" s="1"/>
  <c r="Q312" i="7942"/>
  <c r="Q348" i="7941" s="1"/>
  <c r="M230" i="7941"/>
  <c r="O6" i="7941"/>
  <c r="Q133" i="18"/>
  <c r="Q62" i="7941" s="1"/>
  <c r="Q132" i="18"/>
  <c r="Q61" i="7941" s="1"/>
  <c r="Q123" i="18"/>
  <c r="Q52" i="7941" s="1"/>
  <c r="Q124" i="18"/>
  <c r="Q53" i="7941" s="1"/>
  <c r="Q12" i="18"/>
  <c r="Q173" i="1"/>
  <c r="Q119" i="18"/>
  <c r="Q48" i="7941" s="1"/>
  <c r="Q112" i="18"/>
  <c r="Q41" i="7941" s="1"/>
  <c r="Q135" i="18"/>
  <c r="Q64" i="7941" s="1"/>
  <c r="O109" i="18"/>
  <c r="O39" i="7941"/>
  <c r="O38" i="7941" s="1"/>
  <c r="M273" i="7941"/>
  <c r="M294" i="7941"/>
  <c r="O71" i="7944"/>
  <c r="Q114" i="18"/>
  <c r="Q43" i="7941" s="1"/>
  <c r="P11" i="18"/>
  <c r="P110" i="18"/>
  <c r="L326" i="7941"/>
  <c r="P7" i="7944"/>
  <c r="O198" i="7941"/>
  <c r="N268" i="7941" s="1"/>
  <c r="Q113" i="18"/>
  <c r="Q42" i="7941" s="1"/>
  <c r="Q122" i="18"/>
  <c r="Q51" i="7941" s="1"/>
  <c r="Q137" i="18"/>
  <c r="Q66" i="7941" s="1"/>
  <c r="Q117" i="18"/>
  <c r="Q46" i="7941" s="1"/>
  <c r="M336" i="7941"/>
  <c r="M279" i="7941"/>
  <c r="M281" i="7941"/>
  <c r="M265" i="7941"/>
  <c r="M350" i="7941"/>
  <c r="M271" i="7941"/>
  <c r="M342" i="7941"/>
  <c r="M327" i="7941"/>
  <c r="N307" i="7941"/>
  <c r="N323" i="7941"/>
  <c r="N260" i="7941"/>
  <c r="N233" i="7941"/>
  <c r="N317" i="7941"/>
  <c r="N320" i="7941"/>
  <c r="N239" i="7941"/>
  <c r="N231" i="7941"/>
  <c r="N306" i="7941"/>
  <c r="N305" i="7941"/>
  <c r="N296" i="7941"/>
  <c r="N250" i="7941"/>
  <c r="N235" i="7941"/>
  <c r="N304" i="7941"/>
  <c r="N246" i="7941"/>
  <c r="M277" i="7941"/>
  <c r="M373" i="7941" s="1"/>
  <c r="M343" i="7941"/>
  <c r="M349" i="7941"/>
  <c r="M328" i="7941"/>
  <c r="M292" i="7941"/>
  <c r="M356" i="7941"/>
  <c r="M272" i="7941"/>
  <c r="M283" i="7941"/>
  <c r="M290" i="7941"/>
  <c r="M289" i="7941"/>
  <c r="M351" i="7941"/>
  <c r="M334" i="7941"/>
  <c r="M346" i="7941"/>
  <c r="N295" i="7941"/>
  <c r="N311" i="7941"/>
  <c r="N236" i="7941"/>
  <c r="N302" i="7941"/>
  <c r="N301" i="7941"/>
  <c r="N259" i="7941"/>
  <c r="N242" i="7941"/>
  <c r="N245" i="7941"/>
  <c r="N240" i="7941"/>
  <c r="N254" i="7941"/>
  <c r="N247" i="7941"/>
  <c r="N308" i="7941"/>
  <c r="N322" i="7941"/>
  <c r="N257" i="7941"/>
  <c r="N258" i="7941"/>
  <c r="M269" i="7941"/>
  <c r="M270" i="7941"/>
  <c r="M329" i="7941"/>
  <c r="M331" i="7941"/>
  <c r="M339" i="7941"/>
  <c r="M338" i="7941"/>
  <c r="M332" i="7941"/>
  <c r="M288" i="7941"/>
  <c r="M287" i="7941"/>
  <c r="M354" i="7941"/>
  <c r="M274" i="7941"/>
  <c r="M370" i="7941" s="1"/>
  <c r="M353" i="7941"/>
  <c r="M267" i="7941"/>
  <c r="M337" i="7941"/>
  <c r="M284" i="7941"/>
  <c r="M291" i="7941"/>
  <c r="N319" i="7941"/>
  <c r="N318" i="7941"/>
  <c r="N248" i="7941"/>
  <c r="N255" i="7941"/>
  <c r="N237" i="7941"/>
  <c r="N238" i="7941"/>
  <c r="N309" i="7941"/>
  <c r="M345" i="7941"/>
  <c r="M344" i="7941"/>
  <c r="M264" i="7941"/>
  <c r="M280" i="7941"/>
  <c r="N299" i="7941"/>
  <c r="N244" i="7941"/>
  <c r="N243" i="7941"/>
  <c r="N314" i="7941"/>
  <c r="N312" i="7941"/>
  <c r="N253" i="7941"/>
  <c r="N251" i="7941"/>
  <c r="N241" i="7941"/>
  <c r="M340" i="7941"/>
  <c r="M333" i="7941"/>
  <c r="M352" i="7941"/>
  <c r="M355" i="7941"/>
  <c r="N252" i="7941"/>
  <c r="N297" i="7941"/>
  <c r="N321" i="7941"/>
  <c r="N232" i="7941"/>
  <c r="M266" i="7941"/>
  <c r="N303" i="7941"/>
  <c r="N249" i="7941"/>
  <c r="N234" i="7941"/>
  <c r="N316" i="7941"/>
  <c r="M286" i="7941"/>
  <c r="M348" i="7941"/>
  <c r="M330" i="7941"/>
  <c r="N315" i="7941"/>
  <c r="N310" i="7941"/>
  <c r="N300" i="7941"/>
  <c r="N313" i="7941"/>
  <c r="N324" i="7941"/>
  <c r="N256" i="7941"/>
  <c r="N298" i="7941"/>
  <c r="M282" i="7941"/>
  <c r="M335" i="7941"/>
  <c r="M278" i="7941"/>
  <c r="M276" i="7941"/>
  <c r="M347" i="7941"/>
  <c r="M285" i="7941"/>
  <c r="Q80" i="18"/>
  <c r="Q308" i="18" s="1"/>
  <c r="Q144" i="18" s="1"/>
  <c r="Q73" i="7941" s="1"/>
  <c r="P30" i="7941"/>
  <c r="P197" i="7944"/>
  <c r="Q103" i="18"/>
  <c r="Q331" i="18" s="1"/>
  <c r="Q167" i="18" s="1"/>
  <c r="Q96" i="7941" s="1"/>
  <c r="P31" i="7941"/>
  <c r="P206" i="7941"/>
  <c r="Q29" i="7944"/>
  <c r="P220" i="7941"/>
  <c r="P463" i="7944"/>
  <c r="Q89" i="18"/>
  <c r="Q317" i="18" s="1"/>
  <c r="Q153" i="18" s="1"/>
  <c r="Q82" i="7941" s="1"/>
  <c r="P491" i="7944"/>
  <c r="Q11" i="7944"/>
  <c r="Q83" i="18"/>
  <c r="Q311" i="18" s="1"/>
  <c r="Q147" i="18" s="1"/>
  <c r="Q76" i="7941" s="1"/>
  <c r="Q21" i="7944"/>
  <c r="P202" i="7941"/>
  <c r="P210" i="7941"/>
  <c r="Q94" i="18"/>
  <c r="Q322" i="18" s="1"/>
  <c r="Q158" i="18" s="1"/>
  <c r="Q87" i="7941" s="1"/>
  <c r="P211" i="7941"/>
  <c r="P379" i="7944"/>
  <c r="P8" i="7941"/>
  <c r="P222" i="7941"/>
  <c r="P224" i="7941"/>
  <c r="P19" i="7941"/>
  <c r="P32" i="7941"/>
  <c r="P323" i="7944"/>
  <c r="P281" i="7944"/>
  <c r="Q28" i="7944"/>
  <c r="P23" i="7941"/>
  <c r="Q24" i="7944"/>
  <c r="Q90" i="18"/>
  <c r="Q318" i="18" s="1"/>
  <c r="Q154" i="18" s="1"/>
  <c r="Q83" i="7941" s="1"/>
  <c r="P477" i="7944"/>
  <c r="P7" i="7941"/>
  <c r="P127" i="7944"/>
  <c r="P208" i="7941"/>
  <c r="P13" i="7941"/>
  <c r="P26" i="7941"/>
  <c r="Q26" i="7944"/>
  <c r="Q87" i="18"/>
  <c r="Q315" i="18" s="1"/>
  <c r="Q151" i="18" s="1"/>
  <c r="Q80" i="7941" s="1"/>
  <c r="Q8" i="7944"/>
  <c r="Q106" i="18"/>
  <c r="Q334" i="18" s="1"/>
  <c r="Q170" i="18" s="1"/>
  <c r="Q99" i="7941" s="1"/>
  <c r="P199" i="7941"/>
  <c r="Q15" i="7944"/>
  <c r="P12" i="7941"/>
  <c r="Q34" i="7944"/>
  <c r="Q88" i="18"/>
  <c r="Q316" i="18" s="1"/>
  <c r="Q152" i="18" s="1"/>
  <c r="Q81" i="7941" s="1"/>
  <c r="P17" i="7941"/>
  <c r="Q81" i="18"/>
  <c r="Q309" i="18" s="1"/>
  <c r="Q145" i="18" s="1"/>
  <c r="Q74" i="7941" s="1"/>
  <c r="Q22" i="7944"/>
  <c r="P35" i="7941"/>
  <c r="P204" i="7941"/>
  <c r="Q100" i="18"/>
  <c r="Q328" i="18" s="1"/>
  <c r="Q164" i="18" s="1"/>
  <c r="Q93" i="7941" s="1"/>
  <c r="P223" i="7941"/>
  <c r="P183" i="7944"/>
  <c r="P99" i="7944"/>
  <c r="Q32" i="7944"/>
  <c r="P27" i="7941"/>
  <c r="Q30" i="7944"/>
  <c r="Q13" i="7944"/>
  <c r="Q20" i="7944"/>
  <c r="Q96" i="18"/>
  <c r="Q324" i="18" s="1"/>
  <c r="Q160" i="18" s="1"/>
  <c r="Q89" i="7941" s="1"/>
  <c r="P21" i="7941"/>
  <c r="Q86" i="18"/>
  <c r="Q314" i="18" s="1"/>
  <c r="Q150" i="18" s="1"/>
  <c r="Q79" i="7941" s="1"/>
  <c r="Q16" i="7944"/>
  <c r="P207" i="7941"/>
  <c r="Q37" i="7944"/>
  <c r="Q97" i="18"/>
  <c r="Q325" i="18" s="1"/>
  <c r="Q161" i="18" s="1"/>
  <c r="Q90" i="7941" s="1"/>
  <c r="P200" i="7941"/>
  <c r="Q18" i="7944"/>
  <c r="P267" i="7944"/>
  <c r="P225" i="7944"/>
  <c r="P9" i="7941"/>
  <c r="P217" i="7941"/>
  <c r="P85" i="7944"/>
  <c r="Q101" i="18"/>
  <c r="Q329" i="18" s="1"/>
  <c r="Q165" i="18" s="1"/>
  <c r="Q94" i="7941" s="1"/>
  <c r="Q27" i="7944"/>
  <c r="P435" i="7944"/>
  <c r="P226" i="7941"/>
  <c r="P28" i="7941"/>
  <c r="P221" i="7941"/>
  <c r="Q105" i="18"/>
  <c r="Q333" i="18" s="1"/>
  <c r="Q169" i="18" s="1"/>
  <c r="Q98" i="7941" s="1"/>
  <c r="P33" i="7941"/>
  <c r="P169" i="7944"/>
  <c r="Q31" i="7944"/>
  <c r="P227" i="7941"/>
  <c r="Q33" i="7944"/>
  <c r="Q10" i="7944"/>
  <c r="P209" i="7941"/>
  <c r="Q23" i="7944"/>
  <c r="Q85" i="18"/>
  <c r="Q313" i="18" s="1"/>
  <c r="Q149" i="18" s="1"/>
  <c r="Q78" i="7941" s="1"/>
  <c r="P36" i="7941"/>
  <c r="Q17" i="7944"/>
  <c r="Q12" i="7944"/>
  <c r="P449" i="7944"/>
  <c r="P212" i="7941"/>
  <c r="Q84" i="18"/>
  <c r="Q312" i="18" s="1"/>
  <c r="Q148" i="18" s="1"/>
  <c r="Q77" i="7941" s="1"/>
  <c r="Q91" i="18"/>
  <c r="Q319" i="18" s="1"/>
  <c r="Q155" i="18" s="1"/>
  <c r="Q84" i="7941" s="1"/>
  <c r="P113" i="7944"/>
  <c r="P141" i="7944"/>
  <c r="P203" i="7941"/>
  <c r="P22" i="7941"/>
  <c r="Q95" i="18"/>
  <c r="Q323" i="18" s="1"/>
  <c r="Q159" i="18" s="1"/>
  <c r="Q88" i="7941" s="1"/>
  <c r="P393" i="7944"/>
  <c r="P201" i="7941"/>
  <c r="P351" i="7944"/>
  <c r="P14" i="7941"/>
  <c r="Q36" i="7944"/>
  <c r="Q82" i="18"/>
  <c r="Q310" i="18" s="1"/>
  <c r="Q146" i="18" s="1"/>
  <c r="Q75" i="7941" s="1"/>
  <c r="P15" i="7941"/>
  <c r="Q79" i="18"/>
  <c r="Q307" i="18" s="1"/>
  <c r="Q143" i="18" s="1"/>
  <c r="Q72" i="7941" s="1"/>
  <c r="P215" i="7941"/>
  <c r="Q14" i="7944"/>
  <c r="P295" i="7944"/>
  <c r="Q9" i="7944"/>
  <c r="P18" i="7941"/>
  <c r="Q107" i="18"/>
  <c r="Q335" i="18" s="1"/>
  <c r="Q171" i="18" s="1"/>
  <c r="Q100" i="7941" s="1"/>
  <c r="P16" i="7941"/>
  <c r="Q93" i="18"/>
  <c r="Q321" i="18" s="1"/>
  <c r="Q157" i="18" s="1"/>
  <c r="Q86" i="7941" s="1"/>
  <c r="P365" i="7944"/>
  <c r="P253" i="7944"/>
  <c r="P10" i="7941"/>
  <c r="Q78" i="18"/>
  <c r="Q19" i="7944"/>
  <c r="P407" i="7944"/>
  <c r="P34" i="7941"/>
  <c r="P309" i="7944"/>
  <c r="Q92" i="18"/>
  <c r="Q320" i="18" s="1"/>
  <c r="Q156" i="18" s="1"/>
  <c r="Q85" i="7941" s="1"/>
  <c r="P219" i="7941"/>
  <c r="P218" i="7941"/>
  <c r="P337" i="7944"/>
  <c r="Q104" i="18"/>
  <c r="Q332" i="18" s="1"/>
  <c r="Q168" i="18" s="1"/>
  <c r="Q97" i="7941" s="1"/>
  <c r="P214" i="7941"/>
  <c r="P25" i="7941"/>
  <c r="P155" i="7944"/>
  <c r="P11" i="7941"/>
  <c r="P24" i="7941"/>
  <c r="P29" i="7941"/>
  <c r="P228" i="7941"/>
  <c r="P205" i="7941"/>
  <c r="P239" i="7944"/>
  <c r="Q25" i="7944"/>
  <c r="P213" i="7941"/>
  <c r="P211" i="7944"/>
  <c r="Q98" i="18"/>
  <c r="Q326" i="18" s="1"/>
  <c r="Q162" i="18" s="1"/>
  <c r="Q91" i="7941" s="1"/>
  <c r="P20" i="7941"/>
  <c r="Q102" i="18"/>
  <c r="Q330" i="18" s="1"/>
  <c r="Q166" i="18" s="1"/>
  <c r="Q95" i="7941" s="1"/>
  <c r="Q99" i="18"/>
  <c r="Q327" i="18" s="1"/>
  <c r="Q163" i="18" s="1"/>
  <c r="Q92" i="7941" s="1"/>
  <c r="P225" i="7941"/>
  <c r="P421" i="7944"/>
  <c r="Q35" i="7944"/>
  <c r="P216" i="7941"/>
  <c r="P306" i="18"/>
  <c r="P305" i="18" s="1"/>
  <c r="P77" i="18"/>
  <c r="Q130" i="18"/>
  <c r="Q59" i="7941" s="1"/>
  <c r="Q126" i="18"/>
  <c r="Q55" i="7941" s="1"/>
  <c r="Q115" i="18"/>
  <c r="Q44" i="7941" s="1"/>
  <c r="Q111" i="18"/>
  <c r="Q40" i="7941" s="1"/>
  <c r="Q136" i="18"/>
  <c r="Q65" i="7941" s="1"/>
  <c r="Q120" i="18"/>
  <c r="Q49" i="7941" s="1"/>
  <c r="N141" i="18"/>
  <c r="N71" i="7941"/>
  <c r="N70" i="7941" s="1"/>
  <c r="M275" i="7941"/>
  <c r="M268" i="7941"/>
  <c r="O272" i="7942"/>
  <c r="Q271" i="7942"/>
  <c r="P268" i="7942"/>
  <c r="O329" i="7942" s="1"/>
  <c r="P139" i="7942"/>
  <c r="Q139" i="7942"/>
  <c r="Q278" i="7941" s="1"/>
  <c r="Q304" i="7942"/>
  <c r="Q344" i="7941" s="1"/>
  <c r="Q269" i="7942"/>
  <c r="O270" i="7942"/>
  <c r="M84" i="18"/>
  <c r="M312" i="18" s="1"/>
  <c r="M148" i="18" s="1"/>
  <c r="M77" i="7941" s="1"/>
  <c r="Q306" i="7942"/>
  <c r="Q345" i="7941" s="1"/>
  <c r="P306" i="7942"/>
  <c r="O133" i="7942"/>
  <c r="Q132" i="7942"/>
  <c r="Q309" i="7942"/>
  <c r="L103" i="18"/>
  <c r="L331" i="18" s="1"/>
  <c r="L167" i="18" s="1"/>
  <c r="L96" i="7941" s="1"/>
  <c r="L32" i="7941"/>
  <c r="M89" i="18"/>
  <c r="M317" i="18" s="1"/>
  <c r="M153" i="18" s="1"/>
  <c r="M82" i="7941" s="1"/>
  <c r="M98" i="18"/>
  <c r="M326" i="18" s="1"/>
  <c r="M162" i="18" s="1"/>
  <c r="M91" i="7941" s="1"/>
  <c r="P271" i="18"/>
  <c r="O71" i="7941"/>
  <c r="O70" i="7941" s="1"/>
  <c r="O141" i="18"/>
  <c r="M86" i="18"/>
  <c r="M314" i="18" s="1"/>
  <c r="M150" i="18" s="1"/>
  <c r="M79" i="7941" s="1"/>
  <c r="Q43" i="18"/>
  <c r="Q272" i="18"/>
  <c r="L97" i="18"/>
  <c r="Q284" i="7942"/>
  <c r="Q334" i="7941" s="1"/>
  <c r="P284" i="7942"/>
  <c r="P149" i="7942"/>
  <c r="Q149" i="7942"/>
  <c r="Q283" i="7941" s="1"/>
  <c r="P163" i="7942"/>
  <c r="Q163" i="7942"/>
  <c r="Q290" i="7941" s="1"/>
  <c r="K218" i="7941"/>
  <c r="Q318" i="7942"/>
  <c r="Q351" i="7941" s="1"/>
  <c r="P318" i="7942"/>
  <c r="J6" i="7941"/>
  <c r="P127" i="7942"/>
  <c r="Q127" i="7942"/>
  <c r="Q272" i="7941" s="1"/>
  <c r="P278" i="7942"/>
  <c r="Q278" i="7942"/>
  <c r="Q331" i="7941" s="1"/>
  <c r="O119" i="7942"/>
  <c r="Q118" i="7942"/>
  <c r="P125" i="7942"/>
  <c r="Q125" i="7942"/>
  <c r="Q271" i="7941" s="1"/>
  <c r="P308" i="7942"/>
  <c r="Q308" i="7942"/>
  <c r="Q346" i="7941" s="1"/>
  <c r="P294" i="7942"/>
  <c r="Q294" i="7942"/>
  <c r="Q339" i="7941" s="1"/>
  <c r="Q4" i="7941"/>
  <c r="Q176" i="1"/>
  <c r="Q4" i="18"/>
  <c r="R4" i="18" s="1"/>
  <c r="Q74" i="1"/>
  <c r="Q108" i="1" s="1"/>
  <c r="Q188" i="1" s="1"/>
  <c r="Q4" i="7944"/>
  <c r="R4" i="7944" s="1"/>
  <c r="Q4" i="7942"/>
  <c r="Q142" i="1"/>
  <c r="P298" i="7942"/>
  <c r="Q298" i="7942"/>
  <c r="Q341" i="7941" s="1"/>
  <c r="Q292" i="7942"/>
  <c r="Q338" i="7941" s="1"/>
  <c r="P292" i="7942"/>
  <c r="J146" i="18"/>
  <c r="J305" i="18"/>
  <c r="O153" i="7942"/>
  <c r="Q152" i="7942"/>
  <c r="P157" i="7942"/>
  <c r="Q157" i="7942"/>
  <c r="Q287" i="7941" s="1"/>
  <c r="P141" i="7942"/>
  <c r="Q141" i="7942"/>
  <c r="Q279" i="7941" s="1"/>
  <c r="P117" i="7942"/>
  <c r="Q117" i="7942"/>
  <c r="Q267" i="7941" s="1"/>
  <c r="O129" i="7942"/>
  <c r="Q128" i="7942"/>
  <c r="M105" i="18"/>
  <c r="M333" i="18" s="1"/>
  <c r="M169" i="18" s="1"/>
  <c r="M98" i="7941" s="1"/>
  <c r="K71" i="7941"/>
  <c r="L78" i="18"/>
  <c r="M107" i="7942" l="1"/>
  <c r="L168" i="7942" s="1"/>
  <c r="N108" i="7942"/>
  <c r="L109" i="7942"/>
  <c r="L263" i="7941" s="1"/>
  <c r="L262" i="7941" s="1"/>
  <c r="M374" i="7941"/>
  <c r="M378" i="7941"/>
  <c r="M371" i="7941"/>
  <c r="M372" i="7941"/>
  <c r="M360" i="7941"/>
  <c r="M366" i="7941"/>
  <c r="M376" i="7941"/>
  <c r="M377" i="7941"/>
  <c r="M367" i="7941"/>
  <c r="N275" i="7941"/>
  <c r="N346" i="7941"/>
  <c r="M385" i="7941"/>
  <c r="N285" i="7941"/>
  <c r="P142" i="18"/>
  <c r="P71" i="7941" s="1"/>
  <c r="P70" i="7941" s="1"/>
  <c r="M364" i="7941"/>
  <c r="M381" i="7941"/>
  <c r="M362" i="7941"/>
  <c r="M387" i="7941"/>
  <c r="M384" i="7941"/>
  <c r="M379" i="7941"/>
  <c r="Q110" i="18"/>
  <c r="Q11" i="18"/>
  <c r="N273" i="7941"/>
  <c r="Q306" i="18"/>
  <c r="Q305" i="18" s="1"/>
  <c r="Q77" i="18"/>
  <c r="P71" i="7944"/>
  <c r="P198" i="7941"/>
  <c r="O328" i="7941" s="1"/>
  <c r="M380" i="7941"/>
  <c r="M368" i="7941"/>
  <c r="M375" i="7941"/>
  <c r="M369" i="7941"/>
  <c r="P6" i="7941"/>
  <c r="N294" i="7941"/>
  <c r="P109" i="18"/>
  <c r="P39" i="7941"/>
  <c r="P38" i="7941" s="1"/>
  <c r="Q7" i="7944"/>
  <c r="M382" i="7941"/>
  <c r="M363" i="7941"/>
  <c r="M383" i="7941"/>
  <c r="M365" i="7941"/>
  <c r="M386" i="7941"/>
  <c r="M388" i="7941"/>
  <c r="N230" i="7941"/>
  <c r="M326" i="7941"/>
  <c r="M361" i="7941"/>
  <c r="N352" i="7941"/>
  <c r="N271" i="7941"/>
  <c r="N279" i="7941"/>
  <c r="N327" i="7941"/>
  <c r="N338" i="7941"/>
  <c r="N342" i="7941"/>
  <c r="N288" i="7941"/>
  <c r="N339" i="7941"/>
  <c r="O308" i="7941"/>
  <c r="N272" i="7941"/>
  <c r="N266" i="7941"/>
  <c r="N281" i="7941"/>
  <c r="N351" i="7941"/>
  <c r="N331" i="7941"/>
  <c r="N290" i="7941"/>
  <c r="O301" i="7941"/>
  <c r="O249" i="7941"/>
  <c r="O253" i="7941"/>
  <c r="O255" i="7941"/>
  <c r="O295" i="7941"/>
  <c r="O317" i="7941"/>
  <c r="O237" i="7941"/>
  <c r="O296" i="7941"/>
  <c r="O258" i="7941"/>
  <c r="O231" i="7941"/>
  <c r="O322" i="7941"/>
  <c r="O304" i="7941"/>
  <c r="N283" i="7941"/>
  <c r="N341" i="7941"/>
  <c r="N330" i="7941"/>
  <c r="N274" i="7941"/>
  <c r="N276" i="7941"/>
  <c r="N350" i="7941"/>
  <c r="N355" i="7941"/>
  <c r="O243" i="7941"/>
  <c r="O315" i="7941"/>
  <c r="O319" i="7941"/>
  <c r="O242" i="7941"/>
  <c r="O302" i="7941"/>
  <c r="O246" i="7941"/>
  <c r="O314" i="7941"/>
  <c r="O312" i="7941"/>
  <c r="O323" i="7941"/>
  <c r="O259" i="7941"/>
  <c r="N284" i="7941"/>
  <c r="N287" i="7941"/>
  <c r="N291" i="7941"/>
  <c r="N334" i="7941"/>
  <c r="N267" i="7941"/>
  <c r="N343" i="7941"/>
  <c r="N280" i="7941"/>
  <c r="O324" i="7941"/>
  <c r="O238" i="7941"/>
  <c r="O240" i="7941"/>
  <c r="O239" i="7941"/>
  <c r="O257" i="7941"/>
  <c r="O306" i="7941"/>
  <c r="O233" i="7941"/>
  <c r="O310" i="7941"/>
  <c r="O309" i="7941"/>
  <c r="O260" i="7941"/>
  <c r="O232" i="7941"/>
  <c r="O299" i="7941"/>
  <c r="O235" i="7941"/>
  <c r="O307" i="7941"/>
  <c r="O321" i="7941"/>
  <c r="N345" i="7941"/>
  <c r="N356" i="7941"/>
  <c r="N292" i="7941"/>
  <c r="N270" i="7941"/>
  <c r="N265" i="7941"/>
  <c r="N336" i="7941"/>
  <c r="N333" i="7941"/>
  <c r="O254" i="7941"/>
  <c r="O300" i="7941"/>
  <c r="O298" i="7941"/>
  <c r="O320" i="7941"/>
  <c r="O252" i="7941"/>
  <c r="O305" i="7941"/>
  <c r="N348" i="7941"/>
  <c r="N277" i="7941"/>
  <c r="N373" i="7941" s="1"/>
  <c r="N289" i="7941"/>
  <c r="N337" i="7941"/>
  <c r="O256" i="7941"/>
  <c r="O248" i="7941"/>
  <c r="O303" i="7941"/>
  <c r="O234" i="7941"/>
  <c r="O245" i="7941"/>
  <c r="O313" i="7941"/>
  <c r="N278" i="7941"/>
  <c r="N374" i="7941" s="1"/>
  <c r="N329" i="7941"/>
  <c r="N353" i="7941"/>
  <c r="O316" i="7941"/>
  <c r="N344" i="7941"/>
  <c r="N269" i="7941"/>
  <c r="O236" i="7941"/>
  <c r="O311" i="7941"/>
  <c r="N340" i="7941"/>
  <c r="N335" i="7941"/>
  <c r="N349" i="7941"/>
  <c r="O247" i="7941"/>
  <c r="O250" i="7941"/>
  <c r="N347" i="7941"/>
  <c r="O244" i="7941"/>
  <c r="O251" i="7941"/>
  <c r="O318" i="7941"/>
  <c r="O241" i="7941"/>
  <c r="O297" i="7941"/>
  <c r="N282" i="7941"/>
  <c r="N286" i="7941"/>
  <c r="N332" i="7941"/>
  <c r="N364" i="7941" s="1"/>
  <c r="N328" i="7941"/>
  <c r="N354" i="7941"/>
  <c r="N264" i="7941"/>
  <c r="Q10" i="7941"/>
  <c r="Q26" i="7941"/>
  <c r="R24" i="7944"/>
  <c r="Q21" i="7941"/>
  <c r="Q323" i="7944"/>
  <c r="Q208" i="7941"/>
  <c r="R102" i="18"/>
  <c r="Q393" i="7944"/>
  <c r="R21" i="7944"/>
  <c r="R105" i="18"/>
  <c r="Q7" i="7941"/>
  <c r="Q28" i="7941"/>
  <c r="Q379" i="7944"/>
  <c r="Q213" i="7941"/>
  <c r="Q205" i="7941"/>
  <c r="R104" i="18"/>
  <c r="R30" i="7944"/>
  <c r="Q113" i="7944"/>
  <c r="R8" i="7944"/>
  <c r="Q9" i="7941"/>
  <c r="Q31" i="7941"/>
  <c r="Q407" i="7944"/>
  <c r="Q215" i="7941"/>
  <c r="R95" i="18"/>
  <c r="Q253" i="7944"/>
  <c r="R18" i="7944"/>
  <c r="R82" i="18"/>
  <c r="Q29" i="7941"/>
  <c r="R19" i="7944"/>
  <c r="R33" i="7944"/>
  <c r="Q228" i="7941"/>
  <c r="R15" i="7944"/>
  <c r="Q210" i="7941"/>
  <c r="Q365" i="7944"/>
  <c r="Q19" i="7941"/>
  <c r="R93" i="18"/>
  <c r="Q14" i="7941"/>
  <c r="Q30" i="7941"/>
  <c r="R26" i="7944"/>
  <c r="Q27" i="7941"/>
  <c r="R27" i="7944"/>
  <c r="Q212" i="7941"/>
  <c r="Q224" i="7941"/>
  <c r="R81" i="18"/>
  <c r="Q449" i="7944"/>
  <c r="Q239" i="7944"/>
  <c r="R17" i="7944"/>
  <c r="R84" i="18"/>
  <c r="Q12" i="7941"/>
  <c r="Q33" i="7941"/>
  <c r="Q435" i="7944"/>
  <c r="Q217" i="7941"/>
  <c r="R83" i="18"/>
  <c r="R34" i="7944"/>
  <c r="R20" i="7944"/>
  <c r="R107" i="18"/>
  <c r="Q15" i="7941"/>
  <c r="Q36" i="7941"/>
  <c r="Q463" i="7944"/>
  <c r="Q200" i="7941"/>
  <c r="R98" i="18"/>
  <c r="R28" i="7944"/>
  <c r="Q197" i="7944"/>
  <c r="R14" i="7944"/>
  <c r="R90" i="18"/>
  <c r="R29" i="7944"/>
  <c r="R106" i="18"/>
  <c r="R80" i="18"/>
  <c r="Q218" i="7941"/>
  <c r="R85" i="18"/>
  <c r="R88" i="18"/>
  <c r="R96" i="18"/>
  <c r="Q201" i="7941"/>
  <c r="R37" i="7944"/>
  <c r="Q155" i="7944"/>
  <c r="Q18" i="7941"/>
  <c r="Q34" i="7941"/>
  <c r="Q11" i="7941"/>
  <c r="Q32" i="7941"/>
  <c r="R31" i="7944"/>
  <c r="Q216" i="7941"/>
  <c r="Q206" i="7941"/>
  <c r="Q226" i="7941"/>
  <c r="R89" i="18"/>
  <c r="Q183" i="7944"/>
  <c r="R13" i="7944"/>
  <c r="R92" i="18"/>
  <c r="Q17" i="7941"/>
  <c r="Q295" i="7944"/>
  <c r="Q491" i="7944"/>
  <c r="Q219" i="7941"/>
  <c r="R91" i="18"/>
  <c r="Q225" i="7944"/>
  <c r="R16" i="7944"/>
  <c r="R86" i="18"/>
  <c r="Q20" i="7941"/>
  <c r="Q309" i="7944"/>
  <c r="Q220" i="7941"/>
  <c r="Q227" i="7941"/>
  <c r="R79" i="18"/>
  <c r="R32" i="7944"/>
  <c r="Q141" i="7944"/>
  <c r="R10" i="7944"/>
  <c r="R100" i="18"/>
  <c r="Q214" i="7941"/>
  <c r="Q421" i="7944"/>
  <c r="Q13" i="7941"/>
  <c r="Q204" i="7941"/>
  <c r="Q477" i="7944"/>
  <c r="R23" i="7944"/>
  <c r="Q24" i="7941"/>
  <c r="Q207" i="7941"/>
  <c r="Q99" i="7944"/>
  <c r="R11" i="7944"/>
  <c r="Q22" i="7941"/>
  <c r="R22" i="7944"/>
  <c r="Q16" i="7941"/>
  <c r="Q281" i="7944"/>
  <c r="R35" i="7944"/>
  <c r="Q199" i="7941"/>
  <c r="R97" i="18"/>
  <c r="Q127" i="7944"/>
  <c r="R9" i="7944"/>
  <c r="R78" i="18"/>
  <c r="Q23" i="7941"/>
  <c r="R25" i="7944"/>
  <c r="Q209" i="7941"/>
  <c r="Q202" i="7941"/>
  <c r="Q221" i="7941"/>
  <c r="R99" i="18"/>
  <c r="Q169" i="7944"/>
  <c r="R12" i="7944"/>
  <c r="R94" i="18"/>
  <c r="Q25" i="7941"/>
  <c r="Q351" i="7944"/>
  <c r="Q211" i="7941"/>
  <c r="Q203" i="7941"/>
  <c r="Q222" i="7941"/>
  <c r="R87" i="18"/>
  <c r="R36" i="7944"/>
  <c r="Q85" i="7944"/>
  <c r="R103" i="18"/>
  <c r="Q8" i="7941"/>
  <c r="Q267" i="7944"/>
  <c r="Q35" i="7941"/>
  <c r="Q211" i="7944"/>
  <c r="Q223" i="7941"/>
  <c r="Q337" i="7944"/>
  <c r="Q225" i="7941"/>
  <c r="R101" i="18"/>
  <c r="R174" i="1"/>
  <c r="P272" i="7942"/>
  <c r="Q272" i="7942"/>
  <c r="Q328" i="7941" s="1"/>
  <c r="P270" i="7942"/>
  <c r="Q270" i="7942"/>
  <c r="Q327" i="7941" s="1"/>
  <c r="L224" i="7941"/>
  <c r="Q310" i="7942"/>
  <c r="Q347" i="7941" s="1"/>
  <c r="P310" i="7942"/>
  <c r="Q133" i="7942"/>
  <c r="Q275" i="7941" s="1"/>
  <c r="P133" i="7942"/>
  <c r="Q268" i="7942"/>
  <c r="Q271" i="18"/>
  <c r="L325" i="18"/>
  <c r="L161" i="18" s="1"/>
  <c r="L90" i="7941" s="1"/>
  <c r="L218" i="7941" s="1"/>
  <c r="L306" i="18"/>
  <c r="P153" i="7942"/>
  <c r="Q153" i="7942"/>
  <c r="Q285" i="7941" s="1"/>
  <c r="P119" i="7942"/>
  <c r="Q119" i="7942"/>
  <c r="Q268" i="7941" s="1"/>
  <c r="P129" i="7942"/>
  <c r="Q129" i="7942"/>
  <c r="Q273" i="7941" s="1"/>
  <c r="J75" i="7941"/>
  <c r="J141" i="18"/>
  <c r="K82" i="18"/>
  <c r="L7" i="7941"/>
  <c r="K199" i="7941"/>
  <c r="M103" i="18"/>
  <c r="M331" i="18" s="1"/>
  <c r="M167" i="18" s="1"/>
  <c r="M96" i="7941" s="1"/>
  <c r="O108" i="7942" l="1"/>
  <c r="P108" i="7942" s="1"/>
  <c r="N107" i="7942"/>
  <c r="M168" i="7942" s="1"/>
  <c r="M109" i="7942"/>
  <c r="M263" i="7941" s="1"/>
  <c r="Q71" i="7944"/>
  <c r="Q142" i="18"/>
  <c r="Q71" i="7941" s="1"/>
  <c r="Q70" i="7941" s="1"/>
  <c r="N387" i="7941"/>
  <c r="N365" i="7941"/>
  <c r="N370" i="7941"/>
  <c r="N384" i="7941"/>
  <c r="N382" i="7941"/>
  <c r="N383" i="7941"/>
  <c r="P141" i="18"/>
  <c r="N381" i="7941"/>
  <c r="N371" i="7941"/>
  <c r="N378" i="7941"/>
  <c r="N388" i="7941"/>
  <c r="N380" i="7941"/>
  <c r="N377" i="7941"/>
  <c r="N376" i="7941"/>
  <c r="N386" i="7941"/>
  <c r="N362" i="7941"/>
  <c r="N360" i="7941"/>
  <c r="N385" i="7941"/>
  <c r="N366" i="7941"/>
  <c r="N368" i="7941"/>
  <c r="N361" i="7941"/>
  <c r="N375" i="7941"/>
  <c r="O339" i="7941"/>
  <c r="O269" i="7941"/>
  <c r="P310" i="7941"/>
  <c r="P313" i="7941"/>
  <c r="P232" i="7941"/>
  <c r="P250" i="7941"/>
  <c r="P257" i="7941"/>
  <c r="P300" i="7941"/>
  <c r="P298" i="7941"/>
  <c r="P238" i="7941"/>
  <c r="P245" i="7941"/>
  <c r="O277" i="7941"/>
  <c r="P239" i="7941"/>
  <c r="P315" i="7941"/>
  <c r="P249" i="7941"/>
  <c r="P309" i="7941"/>
  <c r="P319" i="7941"/>
  <c r="O349" i="7941"/>
  <c r="O278" i="7941"/>
  <c r="O330" i="7941"/>
  <c r="O289" i="7941"/>
  <c r="O265" i="7941"/>
  <c r="O284" i="7941"/>
  <c r="O329" i="7941"/>
  <c r="O350" i="7941"/>
  <c r="O341" i="7941"/>
  <c r="O272" i="7941"/>
  <c r="P316" i="7941"/>
  <c r="P306" i="7941"/>
  <c r="O333" i="7941"/>
  <c r="O281" i="7941"/>
  <c r="O276" i="7941"/>
  <c r="O345" i="7941"/>
  <c r="P258" i="7941"/>
  <c r="O270" i="7941"/>
  <c r="O355" i="7941"/>
  <c r="O286" i="7941"/>
  <c r="P252" i="7941"/>
  <c r="P308" i="7941"/>
  <c r="P254" i="7941"/>
  <c r="P312" i="7941"/>
  <c r="P255" i="7941"/>
  <c r="O342" i="7941"/>
  <c r="P237" i="7941"/>
  <c r="O280" i="7941"/>
  <c r="O292" i="7941"/>
  <c r="O279" i="7941"/>
  <c r="O334" i="7941"/>
  <c r="O351" i="7941"/>
  <c r="O290" i="7941"/>
  <c r="O291" i="7941"/>
  <c r="P322" i="7941"/>
  <c r="P236" i="7941"/>
  <c r="P304" i="7941"/>
  <c r="P260" i="7941"/>
  <c r="P295" i="7941"/>
  <c r="P244" i="7941"/>
  <c r="P247" i="7941"/>
  <c r="P318" i="7941"/>
  <c r="P324" i="7941"/>
  <c r="P299" i="7941"/>
  <c r="O336" i="7941"/>
  <c r="O337" i="7941"/>
  <c r="O346" i="7941"/>
  <c r="P234" i="7941"/>
  <c r="P253" i="7941"/>
  <c r="P231" i="7941"/>
  <c r="P259" i="7941"/>
  <c r="P323" i="7941"/>
  <c r="P241" i="7941"/>
  <c r="P320" i="7941"/>
  <c r="O347" i="7941"/>
  <c r="P311" i="7941"/>
  <c r="P297" i="7941"/>
  <c r="P243" i="7941"/>
  <c r="P248" i="7941"/>
  <c r="P296" i="7941"/>
  <c r="P301" i="7941"/>
  <c r="P235" i="7941"/>
  <c r="P303" i="7941"/>
  <c r="O282" i="7941"/>
  <c r="O348" i="7941"/>
  <c r="O344" i="7941"/>
  <c r="O332" i="7941"/>
  <c r="O354" i="7941"/>
  <c r="O335" i="7941"/>
  <c r="O343" i="7941"/>
  <c r="O267" i="7941"/>
  <c r="O271" i="7941"/>
  <c r="O264" i="7941"/>
  <c r="O360" i="7941" s="1"/>
  <c r="O283" i="7941"/>
  <c r="O331" i="7941"/>
  <c r="O287" i="7941"/>
  <c r="O383" i="7941" s="1"/>
  <c r="P246" i="7941"/>
  <c r="P240" i="7941"/>
  <c r="P233" i="7941"/>
  <c r="P314" i="7941"/>
  <c r="P317" i="7941"/>
  <c r="P302" i="7941"/>
  <c r="P305" i="7941"/>
  <c r="P242" i="7941"/>
  <c r="P256" i="7941"/>
  <c r="O352" i="7941"/>
  <c r="O353" i="7941"/>
  <c r="O340" i="7941"/>
  <c r="O266" i="7941"/>
  <c r="O338" i="7941"/>
  <c r="O274" i="7941"/>
  <c r="P307" i="7941"/>
  <c r="P321" i="7941"/>
  <c r="P251" i="7941"/>
  <c r="O356" i="7941"/>
  <c r="O288" i="7941"/>
  <c r="O275" i="7941"/>
  <c r="N367" i="7941"/>
  <c r="R77" i="18"/>
  <c r="N363" i="7941"/>
  <c r="O230" i="7941"/>
  <c r="O268" i="7941"/>
  <c r="O285" i="7941"/>
  <c r="Q198" i="7941"/>
  <c r="P268" i="7941" s="1"/>
  <c r="N369" i="7941"/>
  <c r="R7" i="7944"/>
  <c r="Q6" i="7941"/>
  <c r="N372" i="7941"/>
  <c r="N379" i="7941"/>
  <c r="O294" i="7941"/>
  <c r="N326" i="7941"/>
  <c r="O327" i="7941"/>
  <c r="Q109" i="18"/>
  <c r="Q39" i="7941"/>
  <c r="Q38" i="7941" s="1"/>
  <c r="O273" i="7941"/>
  <c r="Q326" i="7941"/>
  <c r="Q329" i="7942"/>
  <c r="P329" i="7942"/>
  <c r="M97" i="18"/>
  <c r="M325" i="18" s="1"/>
  <c r="M161" i="18" s="1"/>
  <c r="M90" i="7941" s="1"/>
  <c r="Q141" i="18"/>
  <c r="J70" i="7941"/>
  <c r="J203" i="7941"/>
  <c r="J198" i="7941" s="1"/>
  <c r="K11" i="7941"/>
  <c r="K310" i="18"/>
  <c r="K77" i="18"/>
  <c r="L142" i="18"/>
  <c r="Q108" i="7942" l="1"/>
  <c r="O109" i="7942"/>
  <c r="O263" i="7941" s="1"/>
  <c r="P107" i="7942"/>
  <c r="M359" i="7941"/>
  <c r="M358" i="7941" s="1"/>
  <c r="M262" i="7941"/>
  <c r="N109" i="7942"/>
  <c r="N263" i="7941" s="1"/>
  <c r="O107" i="7942"/>
  <c r="N168" i="7942" s="1"/>
  <c r="O371" i="7941"/>
  <c r="O382" i="7941"/>
  <c r="O384" i="7941"/>
  <c r="O359" i="7941"/>
  <c r="P285" i="7941"/>
  <c r="O370" i="7941"/>
  <c r="O363" i="7941"/>
  <c r="O372" i="7941"/>
  <c r="O374" i="7941"/>
  <c r="O386" i="7941"/>
  <c r="O362" i="7941"/>
  <c r="O388" i="7941"/>
  <c r="O361" i="7941"/>
  <c r="O381" i="7941"/>
  <c r="O365" i="7941"/>
  <c r="O369" i="7941"/>
  <c r="P273" i="7941"/>
  <c r="P347" i="7941"/>
  <c r="O364" i="7941"/>
  <c r="O378" i="7941"/>
  <c r="O376" i="7941"/>
  <c r="O385" i="7941"/>
  <c r="O367" i="7941"/>
  <c r="O262" i="7941"/>
  <c r="P342" i="7941"/>
  <c r="P339" i="7941"/>
  <c r="P351" i="7941"/>
  <c r="P275" i="7941"/>
  <c r="P264" i="7941"/>
  <c r="P272" i="7941"/>
  <c r="Q254" i="7941"/>
  <c r="Q258" i="7941"/>
  <c r="Q250" i="7941"/>
  <c r="Q315" i="7941"/>
  <c r="Q317" i="7941"/>
  <c r="Q252" i="7941"/>
  <c r="Q307" i="7941"/>
  <c r="Q244" i="7941"/>
  <c r="Q296" i="7941"/>
  <c r="Q302" i="7941"/>
  <c r="Q323" i="7941"/>
  <c r="Q241" i="7941"/>
  <c r="Q253" i="7941"/>
  <c r="Q381" i="7941" s="1"/>
  <c r="Q240" i="7941"/>
  <c r="Q256" i="7941"/>
  <c r="P345" i="7941"/>
  <c r="P333" i="7941"/>
  <c r="P353" i="7941"/>
  <c r="P292" i="7941"/>
  <c r="P330" i="7941"/>
  <c r="P328" i="7941"/>
  <c r="P283" i="7941"/>
  <c r="P266" i="7941"/>
  <c r="P271" i="7941"/>
  <c r="P290" i="7941"/>
  <c r="P267" i="7941"/>
  <c r="P355" i="7941"/>
  <c r="P291" i="7941"/>
  <c r="P336" i="7941"/>
  <c r="Q235" i="7941"/>
  <c r="Q239" i="7941"/>
  <c r="Q231" i="7941"/>
  <c r="Q243" i="7941"/>
  <c r="Q306" i="7941"/>
  <c r="Q236" i="7941"/>
  <c r="Q308" i="7941"/>
  <c r="Q311" i="7941"/>
  <c r="Q309" i="7941"/>
  <c r="Q248" i="7941"/>
  <c r="Q324" i="7941"/>
  <c r="Q319" i="7941"/>
  <c r="Q237" i="7941"/>
  <c r="Q303" i="7941"/>
  <c r="P277" i="7941"/>
  <c r="P282" i="7941"/>
  <c r="P356" i="7941"/>
  <c r="P280" i="7941"/>
  <c r="P289" i="7941"/>
  <c r="P354" i="7941"/>
  <c r="P288" i="7941"/>
  <c r="P276" i="7941"/>
  <c r="Q251" i="7941"/>
  <c r="Q379" i="7941" s="1"/>
  <c r="Q316" i="7941"/>
  <c r="Q249" i="7941"/>
  <c r="Q298" i="7941"/>
  <c r="Q321" i="7941"/>
  <c r="Q304" i="7941"/>
  <c r="P344" i="7941"/>
  <c r="P340" i="7941"/>
  <c r="P346" i="7941"/>
  <c r="P274" i="7941"/>
  <c r="P337" i="7941"/>
  <c r="P369" i="7941" s="1"/>
  <c r="P281" i="7941"/>
  <c r="Q238" i="7941"/>
  <c r="Q242" i="7941"/>
  <c r="Q259" i="7941"/>
  <c r="Q310" i="7941"/>
  <c r="Q322" i="7941"/>
  <c r="Q297" i="7941"/>
  <c r="Q260" i="7941"/>
  <c r="Q318" i="7941"/>
  <c r="P348" i="7941"/>
  <c r="P335" i="7941"/>
  <c r="Q299" i="7941"/>
  <c r="P265" i="7941"/>
  <c r="P279" i="7941"/>
  <c r="P334" i="7941"/>
  <c r="P341" i="7941"/>
  <c r="Q255" i="7941"/>
  <c r="Q246" i="7941"/>
  <c r="Q305" i="7941"/>
  <c r="Q301" i="7941"/>
  <c r="Q232" i="7941"/>
  <c r="Q320" i="7941"/>
  <c r="P269" i="7941"/>
  <c r="P365" i="7941" s="1"/>
  <c r="P352" i="7941"/>
  <c r="P343" i="7941"/>
  <c r="Q312" i="7941"/>
  <c r="Q313" i="7941"/>
  <c r="P278" i="7941"/>
  <c r="P338" i="7941"/>
  <c r="P329" i="7941"/>
  <c r="Q247" i="7941"/>
  <c r="Q375" i="7941" s="1"/>
  <c r="Q295" i="7941"/>
  <c r="Q257" i="7941"/>
  <c r="P349" i="7941"/>
  <c r="Q300" i="7941"/>
  <c r="Q314" i="7941"/>
  <c r="P332" i="7941"/>
  <c r="P287" i="7941"/>
  <c r="P350" i="7941"/>
  <c r="P284" i="7941"/>
  <c r="P331" i="7941"/>
  <c r="Q234" i="7941"/>
  <c r="Q233" i="7941"/>
  <c r="Q361" i="7941" s="1"/>
  <c r="Q245" i="7941"/>
  <c r="Q373" i="7941" s="1"/>
  <c r="P270" i="7941"/>
  <c r="P286" i="7941"/>
  <c r="P294" i="7941"/>
  <c r="O373" i="7941"/>
  <c r="P364" i="7941"/>
  <c r="O326" i="7941"/>
  <c r="P327" i="7941"/>
  <c r="O379" i="7941"/>
  <c r="P230" i="7941"/>
  <c r="O387" i="7941"/>
  <c r="O375" i="7941"/>
  <c r="O366" i="7941"/>
  <c r="O377" i="7941"/>
  <c r="O368" i="7941"/>
  <c r="O380" i="7941"/>
  <c r="L71" i="7941"/>
  <c r="M78" i="18"/>
  <c r="K146" i="18"/>
  <c r="K305" i="18"/>
  <c r="K6" i="7941"/>
  <c r="N359" i="7941" l="1"/>
  <c r="N358" i="7941" s="1"/>
  <c r="N262" i="7941"/>
  <c r="O168" i="7942"/>
  <c r="Q109" i="7942"/>
  <c r="Q263" i="7941" s="1"/>
  <c r="Q262" i="7941" s="1"/>
  <c r="P109" i="7942"/>
  <c r="P263" i="7941" s="1"/>
  <c r="Q107" i="7942"/>
  <c r="P378" i="7941"/>
  <c r="P380" i="7941"/>
  <c r="Q388" i="7941"/>
  <c r="P371" i="7941"/>
  <c r="P361" i="7941"/>
  <c r="P387" i="7941"/>
  <c r="P366" i="7941"/>
  <c r="P381" i="7941"/>
  <c r="Q387" i="7941"/>
  <c r="P376" i="7941"/>
  <c r="P388" i="7941"/>
  <c r="P379" i="7941"/>
  <c r="P370" i="7941"/>
  <c r="Q371" i="7941"/>
  <c r="P374" i="7941"/>
  <c r="Q362" i="7941"/>
  <c r="Q374" i="7941"/>
  <c r="P375" i="7941"/>
  <c r="O358" i="7941"/>
  <c r="Q370" i="7941"/>
  <c r="P383" i="7941"/>
  <c r="Q366" i="7941"/>
  <c r="P385" i="7941"/>
  <c r="Q385" i="7941"/>
  <c r="Q360" i="7941"/>
  <c r="Q383" i="7941"/>
  <c r="P377" i="7941"/>
  <c r="P384" i="7941"/>
  <c r="P386" i="7941"/>
  <c r="P382" i="7941"/>
  <c r="P362" i="7941"/>
  <c r="P326" i="7941"/>
  <c r="P359" i="7941"/>
  <c r="P373" i="7941"/>
  <c r="Q230" i="7941"/>
  <c r="Q359" i="7941"/>
  <c r="P367" i="7941"/>
  <c r="Q369" i="7941"/>
  <c r="Q372" i="7941"/>
  <c r="P368" i="7941"/>
  <c r="P372" i="7941"/>
  <c r="Q376" i="7941"/>
  <c r="Q364" i="7941"/>
  <c r="Q367" i="7941"/>
  <c r="Q384" i="7941"/>
  <c r="Q378" i="7941"/>
  <c r="P360" i="7941"/>
  <c r="Q294" i="7941"/>
  <c r="Q377" i="7941"/>
  <c r="Q365" i="7941"/>
  <c r="Q363" i="7941"/>
  <c r="P363" i="7941"/>
  <c r="Q368" i="7941"/>
  <c r="Q380" i="7941"/>
  <c r="Q386" i="7941"/>
  <c r="Q382" i="7941"/>
  <c r="P262" i="7941"/>
  <c r="K75" i="7941"/>
  <c r="K141" i="18"/>
  <c r="L82" i="18"/>
  <c r="M306" i="18"/>
  <c r="L199" i="7941"/>
  <c r="P168" i="7942" l="1"/>
  <c r="Q168" i="7942"/>
  <c r="P358" i="7941"/>
  <c r="Q358" i="7941"/>
  <c r="M142" i="18"/>
  <c r="L310" i="18"/>
  <c r="L77" i="18"/>
  <c r="K70" i="7941"/>
  <c r="L11" i="7941"/>
  <c r="K203" i="7941"/>
  <c r="K198" i="7941" s="1"/>
  <c r="M71" i="7941" l="1"/>
  <c r="L6" i="7941"/>
  <c r="L146" i="18"/>
  <c r="L305" i="18"/>
  <c r="L75" i="7941" l="1"/>
  <c r="L141" i="18"/>
  <c r="M82" i="18"/>
  <c r="M310" i="18" l="1"/>
  <c r="M77" i="18"/>
  <c r="L70" i="7941"/>
  <c r="L203" i="7941"/>
  <c r="L198" i="7941" l="1"/>
  <c r="M146" i="18"/>
  <c r="M305" i="18"/>
  <c r="L296" i="7941" l="1"/>
  <c r="L300" i="7941"/>
  <c r="L304" i="7941"/>
  <c r="L308" i="7941"/>
  <c r="L312" i="7941"/>
  <c r="L316" i="7941"/>
  <c r="L320" i="7941"/>
  <c r="L295" i="7941"/>
  <c r="L299" i="7941"/>
  <c r="L303" i="7941"/>
  <c r="L307" i="7941"/>
  <c r="L311" i="7941"/>
  <c r="L315" i="7941"/>
  <c r="L319" i="7941"/>
  <c r="L323" i="7941"/>
  <c r="L233" i="7941"/>
  <c r="L237" i="7941"/>
  <c r="L245" i="7941"/>
  <c r="L253" i="7941"/>
  <c r="L257" i="7941"/>
  <c r="L236" i="7941"/>
  <c r="L244" i="7941"/>
  <c r="L252" i="7941"/>
  <c r="L260" i="7941"/>
  <c r="L324" i="7941"/>
  <c r="L306" i="7941"/>
  <c r="L318" i="7941"/>
  <c r="L305" i="7941"/>
  <c r="L317" i="7941"/>
  <c r="L241" i="7941"/>
  <c r="L249" i="7941"/>
  <c r="L232" i="7941"/>
  <c r="L240" i="7941"/>
  <c r="L248" i="7941"/>
  <c r="L256" i="7941"/>
  <c r="L384" i="7941" s="1"/>
  <c r="L302" i="7941"/>
  <c r="L314" i="7941"/>
  <c r="L301" i="7941"/>
  <c r="L313" i="7941"/>
  <c r="L298" i="7941"/>
  <c r="L322" i="7941"/>
  <c r="L231" i="7941"/>
  <c r="L235" i="7941"/>
  <c r="L239" i="7941"/>
  <c r="L243" i="7941"/>
  <c r="L247" i="7941"/>
  <c r="L251" i="7941"/>
  <c r="L255" i="7941"/>
  <c r="L259" i="7941"/>
  <c r="L234" i="7941"/>
  <c r="L238" i="7941"/>
  <c r="L242" i="7941"/>
  <c r="L246" i="7941"/>
  <c r="L250" i="7941"/>
  <c r="L254" i="7941"/>
  <c r="L382" i="7941" s="1"/>
  <c r="L258" i="7941"/>
  <c r="L310" i="7941"/>
  <c r="L297" i="7941"/>
  <c r="L309" i="7941"/>
  <c r="L321" i="7941"/>
  <c r="M75" i="7941"/>
  <c r="M70" i="7941" s="1"/>
  <c r="M141" i="18"/>
  <c r="L383" i="7941" l="1"/>
  <c r="L370" i="7941"/>
  <c r="L367" i="7941"/>
  <c r="L379" i="7941"/>
  <c r="L363" i="7941"/>
  <c r="L380" i="7941"/>
  <c r="L366" i="7941"/>
  <c r="L375" i="7941"/>
  <c r="L372" i="7941"/>
  <c r="L364" i="7941"/>
  <c r="L386" i="7941"/>
  <c r="L360" i="7941"/>
  <c r="L388" i="7941"/>
  <c r="L378" i="7941"/>
  <c r="L376" i="7941"/>
  <c r="L381" i="7941"/>
  <c r="L362" i="7941"/>
  <c r="L385" i="7941"/>
  <c r="L361" i="7941"/>
  <c r="L294" i="7941"/>
  <c r="L377" i="7941"/>
  <c r="L230" i="7941"/>
  <c r="L359" i="7941"/>
  <c r="L369" i="7941"/>
  <c r="L373" i="7941"/>
  <c r="L374" i="7941"/>
  <c r="L387" i="7941"/>
  <c r="L371" i="7941"/>
  <c r="L368" i="7941"/>
  <c r="L365" i="7941"/>
  <c r="L358" i="7941" l="1"/>
  <c r="H219" i="1" l="1"/>
  <c r="I219" i="1"/>
  <c r="L219" i="1"/>
  <c r="K219" i="1"/>
  <c r="J219" i="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109" authorId="0">
      <text>
        <r>
          <rPr>
            <sz val="8"/>
            <color indexed="81"/>
            <rFont val="Tahoma"/>
            <family val="2"/>
          </rPr>
          <t>This column is based on the forecast net capex.</t>
        </r>
      </text>
    </comment>
    <comment ref="G141" authorId="0">
      <text>
        <r>
          <rPr>
            <sz val="8"/>
            <color indexed="81"/>
            <rFont val="Tahoma"/>
            <family val="2"/>
          </rPr>
          <t>This column is based on the forecast regulatory depreciation.</t>
        </r>
      </text>
    </comment>
    <comment ref="G173" authorId="1">
      <text>
        <r>
          <rPr>
            <sz val="8"/>
            <color indexed="81"/>
            <rFont val="Tahoma"/>
            <family val="2"/>
          </rPr>
          <t>This column is based on the prudent additional capex allowed in the previous regulatory control period (if any).</t>
        </r>
      </text>
    </comment>
    <comment ref="G205" authorId="1">
      <text>
        <r>
          <rPr>
            <sz val="8"/>
            <color indexed="81"/>
            <rFont val="Tahoma"/>
            <family val="2"/>
          </rPr>
          <t>This column is based on the foregone return on prudent additional capex allowed in the previous regulatory control period (if any).</t>
        </r>
      </text>
    </comment>
    <comment ref="G237" authorId="2">
      <text>
        <r>
          <rPr>
            <sz val="8"/>
            <color indexed="81"/>
            <rFont val="Tahoma"/>
            <family val="2"/>
          </rPr>
          <t>This column is based on the forecast assets under construction allowed in the previous regulatory control period (if any).</t>
        </r>
      </text>
    </comment>
    <comment ref="G27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<sst xmlns="http://schemas.openxmlformats.org/spreadsheetml/2006/main" count="272" uniqueCount="127">
  <si>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</si>
  <si>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</si>
  <si>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</si>
  <si>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</si>
  <si>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</si>
  <si>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</si>
  <si>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</si>
  <si>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</si>
  <si>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</si>
  <si>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</si>
  <si>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</si>
  <si>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</si>
  <si>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</si>
  <si>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</si>
  <si>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</si>
  <si>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</si>
  <si>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</si>
  <si>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</si>
  <si>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</si>
  <si>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</si>
  <si>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</si>
  <si>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</si>
  <si>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</si>
  <si>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</si>
  <si>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</si>
  <si>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</si>
  <si>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</si>
  <si>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</si>
  <si>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</si>
  <si>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</si>
  <si>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</si>
  <si>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</si>
  <si>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</si>
  <si>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</si>
  <si>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</si>
  <si>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</si>
  <si>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</si>
  <si>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</si>
  <si>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</si>
  <si>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</si>
  <si>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</si>
  <si>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</si>
  <si>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</si>
  <si>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</si>
  <si>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</si>
  <si>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</si>
  <si>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</si>
  <si>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</si>
  <si>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</si>
  <si>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</si>
  <si>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</si>
  <si>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</si>
  <si>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</si>
  <si>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</si>
  <si>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</si>
  <si>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</si>
  <si>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</si>
  <si>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</si>
  <si>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</si>
  <si>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</si>
  <si>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</si>
  <si>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</si>
  <si>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</si>
  <si>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</si>
  <si>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</si>
  <si>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</si>
  <si>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</si>
  <si>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</si>
  <si>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</si>
  <si>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</si>
  <si>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</si>
  <si>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</si>
  <si>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</si>
  <si>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</si>
  <si>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</si>
  <si>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</si>
  <si>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</si>
  <si>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</si>
  <si>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</si>
  <si>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</si>
  <si>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</si>
  <si>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</si>
  <si>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</si>
  <si>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</si>
  <si>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</si>
  <si>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</si>
  <si>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</si>
  <si>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</si>
  <si>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</si>
  <si>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</si>
  <si>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</si>
  <si>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</si>
  <si>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</si>
  <si>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</si>
  <si>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</si>
  <si>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</si>
  <si>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</si>
  <si>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</si>
  <si>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</si>
  <si>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</si>
  <si>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</si>
  <si>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</si>
  <si>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</si>
  <si>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</si>
  <si>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</si>
  <si>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</si>
  <si>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</si>
  <si>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</si>
  <si>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</si>
  <si>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</si>
  <si>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</si>
  <si>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</si>
  <si>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</si>
  <si>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</si>
  <si>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Subtransmission</t>
  </si>
  <si>
    <t>Distribution system assets</t>
  </si>
  <si>
    <t>Standard metering</t>
  </si>
  <si>
    <t>Public lighting</t>
  </si>
  <si>
    <t>Non-network general assets - IT</t>
  </si>
  <si>
    <t>Non-network general assets - Other</t>
  </si>
  <si>
    <t>VBRC</t>
  </si>
  <si>
    <t>Supervisory cables</t>
  </si>
  <si>
    <t>Old SWER ACRs</t>
  </si>
  <si>
    <t>Equity raising costs</t>
  </si>
  <si>
    <t>SCADA/Network control</t>
  </si>
  <si>
    <t>Land</t>
  </si>
  <si>
    <t>Total Forecast Straight-line Depreciation ($m real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</si>
</sst>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s>
  <fonts count="28">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9"/>
      <name val="Arial"/>
      <family val="2"/>
    </font>
    <font>
      <b/>
      <sz val="9"/>
      <color indexed="9"/>
      <name val="Arial"/>
      <family val="2"/>
    </font>
    <font>
      <sz val="9"/>
      <name val="Arial"/>
      <family val="2"/>
    </font>
    <font>
      <u/>
      <sz val="12"/>
      <name val="Arial"/>
      <family val="2"/>
    </font>
    <font>
      <sz val="36"/>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C000"/>
        <bgColor indexed="64"/>
      </patternFill>
    </fill>
  </fills>
  <borders count="21">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19">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3"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4" fillId="7" borderId="0" applyBorder="0" applyAlignment="0"/>
    <xf numFmtId="171" fontId="25" fillId="2" borderId="1" applyFont="0" applyBorder="0" applyAlignment="0"/>
    <xf numFmtId="165" fontId="23" fillId="2" borderId="0" applyFont="0" applyBorder="0" applyAlignment="0"/>
    <xf numFmtId="0" fontId="1" fillId="0" borderId="0"/>
    <xf numFmtId="9" fontId="1" fillId="0" borderId="0" applyFont="0" applyFill="0" applyBorder="0" applyAlignment="0" applyProtection="0"/>
  </cellStyleXfs>
  <cellXfs count="272">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5" fontId="0" fillId="10" borderId="0" xfId="18"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8" applyNumberFormat="1" applyFont="1" applyFill="1" applyBorder="1"/>
    <xf numFmtId="166" fontId="0" fillId="10" borderId="0" xfId="0" applyNumberFormat="1" applyFill="1" applyBorder="1"/>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8"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8" applyNumberFormat="1" applyFill="1"/>
    <xf numFmtId="165" fontId="1" fillId="10" borderId="0" xfId="18"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43" fontId="10" fillId="10" borderId="0" xfId="2" applyNumberFormat="1" applyFont="1" applyFill="1"/>
    <xf numFmtId="43" fontId="10" fillId="10" borderId="0" xfId="0" applyNumberFormat="1" applyFont="1" applyFill="1"/>
    <xf numFmtId="43" fontId="4" fillId="11" borderId="10" xfId="2" applyNumberFormat="1" applyFont="1" applyFill="1" applyBorder="1" applyAlignment="1">
      <alignment horizontal="right" vertical="center"/>
    </xf>
    <xf numFmtId="43" fontId="4" fillId="11" borderId="11" xfId="2" applyNumberFormat="1" applyFont="1" applyFill="1" applyBorder="1" applyAlignment="1">
      <alignment horizontal="right" vertical="center"/>
    </xf>
    <xf numFmtId="10" fontId="1" fillId="11" borderId="5" xfId="2" applyNumberFormat="1" applyFill="1" applyBorder="1"/>
    <xf numFmtId="10" fontId="1" fillId="11" borderId="10" xfId="18" applyNumberFormat="1" applyFill="1" applyBorder="1"/>
    <xf numFmtId="10" fontId="1" fillId="11" borderId="10" xfId="2"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0" xfId="2" applyNumberFormat="1" applyFont="1" applyFill="1" applyBorder="1" applyAlignment="1">
      <alignment horizontal="right" vertical="center"/>
    </xf>
    <xf numFmtId="43" fontId="4" fillId="10" borderId="11" xfId="2" applyNumberFormat="1" applyFont="1" applyFill="1" applyBorder="1" applyAlignment="1">
      <alignment horizontal="right" vertical="center"/>
    </xf>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2" xfId="18" applyNumberFormat="1" applyFill="1" applyBorder="1"/>
    <xf numFmtId="43" fontId="1" fillId="10" borderId="12" xfId="2" applyNumberFormat="1" applyFill="1" applyBorder="1"/>
    <xf numFmtId="43" fontId="15" fillId="10" borderId="12" xfId="0" applyNumberFormat="1" applyFont="1" applyFill="1" applyBorder="1"/>
    <xf numFmtId="43" fontId="0" fillId="10" borderId="12" xfId="0" applyNumberFormat="1" applyFill="1" applyBorder="1"/>
    <xf numFmtId="43" fontId="4" fillId="10" borderId="12" xfId="0" applyNumberFormat="1" applyFont="1" applyFill="1" applyBorder="1"/>
    <xf numFmtId="43" fontId="15" fillId="10" borderId="12" xfId="2" applyNumberFormat="1" applyFont="1" applyFill="1" applyBorder="1"/>
    <xf numFmtId="43" fontId="4" fillId="10" borderId="12" xfId="2" applyNumberFormat="1" applyFont="1" applyFill="1" applyBorder="1"/>
    <xf numFmtId="10" fontId="0" fillId="10" borderId="12" xfId="18" applyNumberFormat="1" applyFont="1" applyFill="1" applyBorder="1"/>
    <xf numFmtId="169" fontId="0" fillId="10" borderId="12" xfId="0" applyNumberFormat="1" applyFill="1" applyBorder="1"/>
    <xf numFmtId="43" fontId="0" fillId="10" borderId="12" xfId="2" applyNumberFormat="1" applyFont="1" applyFill="1" applyBorder="1"/>
    <xf numFmtId="168" fontId="0" fillId="10" borderId="12" xfId="2" applyNumberFormat="1" applyFont="1" applyFill="1" applyBorder="1"/>
    <xf numFmtId="43" fontId="15" fillId="0" borderId="12" xfId="2" applyNumberFormat="1" applyFont="1" applyFill="1" applyBorder="1"/>
    <xf numFmtId="0" fontId="0" fillId="10" borderId="12" xfId="0" applyFill="1" applyBorder="1"/>
    <xf numFmtId="168" fontId="1" fillId="10" borderId="12" xfId="2" applyNumberFormat="1" applyFill="1" applyBorder="1"/>
    <xf numFmtId="43" fontId="4" fillId="10" borderId="12" xfId="2" applyFont="1" applyFill="1" applyBorder="1"/>
    <xf numFmtId="43" fontId="10" fillId="10" borderId="13" xfId="2" applyNumberFormat="1" applyFont="1" applyFill="1" applyBorder="1" applyAlignment="1">
      <alignment horizontal="right"/>
    </xf>
    <xf numFmtId="43" fontId="10" fillId="10" borderId="12" xfId="2" applyNumberFormat="1" applyFont="1" applyFill="1" applyBorder="1" applyAlignment="1">
      <alignment horizontal="right"/>
    </xf>
    <xf numFmtId="43" fontId="10" fillId="3" borderId="14" xfId="2" applyNumberFormat="1" applyFont="1" applyFill="1" applyBorder="1" applyAlignment="1">
      <alignment horizontal="right"/>
    </xf>
    <xf numFmtId="43" fontId="10" fillId="3" borderId="15" xfId="2" applyNumberFormat="1" applyFont="1" applyFill="1" applyBorder="1" applyAlignment="1">
      <alignment horizontal="right"/>
    </xf>
    <xf numFmtId="43" fontId="10" fillId="10" borderId="12"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2" fillId="12" borderId="16" xfId="0" applyNumberFormat="1" applyFont="1" applyFill="1" applyBorder="1"/>
    <xf numFmtId="0" fontId="4" fillId="0" borderId="0" xfId="0" applyFont="1" applyFill="1" applyBorder="1"/>
    <xf numFmtId="165" fontId="1" fillId="0" borderId="0" xfId="18" applyNumberFormat="1" applyFill="1" applyBorder="1"/>
    <xf numFmtId="166" fontId="0" fillId="0" borderId="0" xfId="0" applyNumberFormat="1" applyFill="1" applyBorder="1"/>
    <xf numFmtId="10" fontId="0" fillId="0" borderId="0" xfId="18" applyNumberFormat="1" applyFont="1" applyFill="1" applyBorder="1"/>
    <xf numFmtId="165" fontId="0" fillId="0" borderId="0" xfId="18" applyNumberFormat="1" applyFont="1" applyFill="1" applyBorder="1"/>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69" fontId="0" fillId="10" borderId="17" xfId="0" applyNumberFormat="1" applyFill="1" applyBorder="1"/>
    <xf numFmtId="169" fontId="0" fillId="10" borderId="0" xfId="0" applyNumberFormat="1" applyFill="1" applyBorder="1"/>
    <xf numFmtId="169" fontId="1" fillId="10" borderId="12" xfId="2" applyNumberFormat="1" applyFill="1" applyBorder="1"/>
    <xf numFmtId="0" fontId="2" fillId="10" borderId="18"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6" fillId="0" borderId="0" xfId="0" applyFont="1"/>
    <xf numFmtId="0" fontId="26" fillId="0" borderId="0" xfId="0" applyFont="1" applyFill="1"/>
    <xf numFmtId="0" fontId="27"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169" fontId="1" fillId="13" borderId="0" xfId="2" applyNumberFormat="1" applyFill="1" applyBorder="1"/>
    <xf numFmtId="1" fontId="4" fillId="11" borderId="8" xfId="2" applyNumberFormat="1" applyFont="1" applyFill="1" applyBorder="1" applyAlignment="1">
      <alignment horizontal="right" vertical="center"/>
    </xf>
    <xf numFmtId="0" fontId="0" fillId="13" borderId="2" xfId="0" applyFill="1" applyBorder="1"/>
    <xf numFmtId="0" fontId="2" fillId="13" borderId="2" xfId="0" applyFont="1" applyFill="1" applyBorder="1" applyAlignment="1">
      <alignment vertical="center"/>
    </xf>
    <xf numFmtId="0" fontId="7" fillId="13" borderId="2" xfId="0" applyFont="1" applyFill="1" applyBorder="1" applyAlignment="1">
      <alignment vertical="center"/>
    </xf>
    <xf numFmtId="0" fontId="0" fillId="13" borderId="2" xfId="0" applyFill="1" applyBorder="1" applyAlignment="1">
      <alignment wrapText="1"/>
    </xf>
    <xf numFmtId="43" fontId="4" fillId="13" borderId="10" xfId="2" applyNumberFormat="1" applyFont="1" applyFill="1" applyBorder="1" applyAlignment="1">
      <alignment horizontal="right" vertical="center"/>
    </xf>
    <xf numFmtId="43" fontId="4" fillId="13" borderId="5" xfId="2" applyNumberFormat="1" applyFont="1" applyFill="1" applyBorder="1" applyAlignment="1">
      <alignment horizontal="right" vertical="center"/>
    </xf>
    <xf numFmtId="43" fontId="4" fillId="13" borderId="11" xfId="2" applyNumberFormat="1" applyFont="1" applyFill="1" applyBorder="1" applyAlignment="1">
      <alignment horizontal="right" vertical="center"/>
    </xf>
    <xf numFmtId="43" fontId="4" fillId="13" borderId="0" xfId="2" applyNumberFormat="1" applyFont="1" applyFill="1" applyBorder="1" applyAlignment="1">
      <alignment horizontal="right" vertical="center"/>
    </xf>
    <xf numFmtId="43" fontId="10" fillId="13" borderId="0" xfId="2" applyNumberFormat="1" applyFont="1" applyFill="1"/>
    <xf numFmtId="0" fontId="0" fillId="11" borderId="19" xfId="0" applyFill="1" applyBorder="1" applyAlignment="1">
      <alignment horizontal="left"/>
    </xf>
    <xf numFmtId="0" fontId="0" fillId="11" borderId="0"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18" xfId="0" applyFont="1" applyFill="1" applyBorder="1" applyAlignment="1">
      <alignment horizontal="center" wrapText="1"/>
    </xf>
    <xf numFmtId="0" fontId="0" fillId="11" borderId="8" xfId="0" applyFill="1" applyBorder="1" applyAlignment="1">
      <alignment horizontal="left"/>
    </xf>
    <xf numFmtId="0" fontId="0" fillId="11" borderId="5" xfId="0" applyFill="1" applyBorder="1" applyAlignment="1">
      <alignment horizontal="left"/>
    </xf>
    <xf numFmtId="0" fontId="13" fillId="10" borderId="20"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59" name="Group 1"/>
        <xdr:cNvGrpSpPr>
          <a:grpSpLocks/>
        </xdr:cNvGrpSpPr>
      </xdr:nvGrpSpPr>
      <xdr:grpSpPr bwMode="auto">
        <a:xfrm>
          <a:off x="28575" y="2936421"/>
          <a:ext cx="1990725" cy="349704"/>
          <a:chOff x="2" y="144"/>
          <a:chExt cx="209" cy="37"/>
        </a:xfrm>
      </xdr:grpSpPr>
      <xdr:grpSp>
        <xdr:nvGrpSpPr>
          <xdr:cNvPr id="129067" name="Group 2"/>
          <xdr:cNvGrpSpPr>
            <a:grpSpLocks/>
          </xdr:cNvGrpSpPr>
        </xdr:nvGrpSpPr>
        <xdr:grpSpPr bwMode="auto">
          <a:xfrm>
            <a:off x="2" y="152"/>
            <a:ext cx="203" cy="29"/>
            <a:chOff x="2" y="159"/>
            <a:chExt cx="200" cy="27"/>
          </a:xfrm>
        </xdr:grpSpPr>
        <xdr:sp macro="" textlink="">
          <xdr:nvSpPr>
            <xdr:cNvPr id="129070"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71"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68"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69"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6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9</xdr:row>
      <xdr:rowOff>4082</xdr:rowOff>
    </xdr:from>
    <xdr:to>
      <xdr:col>1</xdr:col>
      <xdr:colOff>297996</xdr:colOff>
      <xdr:row>33</xdr:row>
      <xdr:rowOff>1361</xdr:rowOff>
    </xdr:to>
    <xdr:grpSp>
      <xdr:nvGrpSpPr>
        <xdr:cNvPr id="129061" name="Group 16"/>
        <xdr:cNvGrpSpPr>
          <a:grpSpLocks/>
        </xdr:cNvGrpSpPr>
      </xdr:nvGrpSpPr>
      <xdr:grpSpPr bwMode="auto">
        <a:xfrm>
          <a:off x="57150" y="3609975"/>
          <a:ext cx="390525" cy="4705350"/>
          <a:chOff x="3" y="391"/>
          <a:chExt cx="41" cy="512"/>
        </a:xfrm>
      </xdr:grpSpPr>
      <xdr:sp macro="" textlink="">
        <xdr:nvSpPr>
          <xdr:cNvPr id="12906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63"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6" y="562"/>
            <a:ext cx="268"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18"/>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20Modelling/215-09%20RRP/PAL/Standard%20Control/PAL%20PUBLIC%20RRP%20MOD%201.9%20PAL%202011-15%20R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20Modelling/215-09%20RRP/PAL/Standard%20Control/PAL%20PUBLIC%20RRP%20MOD%201.10%20PAL%202016-20%20PT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Asset lives roll forward"/>
      <sheetName val="Tax value roll forward"/>
      <sheetName val="PTRM Tax Inputs"/>
      <sheetName val="Output summary"/>
    </sheetNames>
    <sheetDataSet>
      <sheetData sheetId="0"/>
      <sheetData sheetId="1"/>
      <sheetData sheetId="2"/>
      <sheetData sheetId="3"/>
      <sheetData sheetId="4">
        <row r="39">
          <cell r="L39">
            <v>43.731197934271691</v>
          </cell>
        </row>
        <row r="40">
          <cell r="L40">
            <v>245.83193203184837</v>
          </cell>
        </row>
        <row r="41">
          <cell r="L41">
            <v>0</v>
          </cell>
        </row>
        <row r="42">
          <cell r="L42">
            <v>0</v>
          </cell>
        </row>
        <row r="43">
          <cell r="L43">
            <v>4.3107122241096469</v>
          </cell>
        </row>
        <row r="44">
          <cell r="L44">
            <v>38.292795988928539</v>
          </cell>
        </row>
        <row r="45">
          <cell r="L45">
            <v>17.954564073716629</v>
          </cell>
        </row>
        <row r="46">
          <cell r="L46">
            <v>25.532745552079927</v>
          </cell>
        </row>
        <row r="47">
          <cell r="L47">
            <v>0</v>
          </cell>
        </row>
        <row r="71">
          <cell r="L71">
            <v>-3.4550950386591399</v>
          </cell>
        </row>
        <row r="72">
          <cell r="L72">
            <v>-37.540945731147872</v>
          </cell>
        </row>
        <row r="73">
          <cell r="L73">
            <v>-13.456577980980382</v>
          </cell>
        </row>
        <row r="74">
          <cell r="L74">
            <v>-1.2005214194968614</v>
          </cell>
        </row>
        <row r="75">
          <cell r="L75">
            <v>-2.4818890894606769</v>
          </cell>
        </row>
        <row r="76">
          <cell r="L76">
            <v>-24.181545502899301</v>
          </cell>
        </row>
        <row r="77">
          <cell r="L77">
            <v>-16.66084568333503</v>
          </cell>
        </row>
        <row r="78">
          <cell r="L78">
            <v>-1.4056337450588008</v>
          </cell>
        </row>
        <row r="79">
          <cell r="L79">
            <v>-6.4934421216205074E-3</v>
          </cell>
        </row>
        <row r="359">
          <cell r="T359">
            <v>402.93470509359184</v>
          </cell>
        </row>
        <row r="360">
          <cell r="T360">
            <v>2580.0913767169523</v>
          </cell>
        </row>
        <row r="361">
          <cell r="T361">
            <v>13.339144448176357</v>
          </cell>
        </row>
        <row r="362">
          <cell r="T362">
            <v>12.648851520772009</v>
          </cell>
        </row>
        <row r="363">
          <cell r="T363">
            <v>16.526243761092644</v>
          </cell>
        </row>
        <row r="364">
          <cell r="T364">
            <v>85.164382318818852</v>
          </cell>
        </row>
        <row r="365">
          <cell r="T365">
            <v>138.177188508493</v>
          </cell>
        </row>
        <row r="366">
          <cell r="T366">
            <v>103.19482508036673</v>
          </cell>
        </row>
        <row r="367">
          <cell r="T367">
            <v>5.523743529715901</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41">
          <cell r="G41">
            <v>48.687477895775238</v>
          </cell>
          <cell r="H41">
            <v>52.715093145656368</v>
          </cell>
          <cell r="I41">
            <v>50.543083234849526</v>
          </cell>
          <cell r="J41">
            <v>50.914014080583897</v>
          </cell>
          <cell r="K41">
            <v>51.748558827486015</v>
          </cell>
        </row>
        <row r="42">
          <cell r="G42">
            <v>303.51907704848111</v>
          </cell>
          <cell r="H42">
            <v>310.22514886742408</v>
          </cell>
          <cell r="I42">
            <v>297.64914815105612</v>
          </cell>
          <cell r="J42">
            <v>299.97855647515883</v>
          </cell>
          <cell r="K42">
            <v>303.84564014506549</v>
          </cell>
        </row>
        <row r="43">
          <cell r="G43">
            <v>0</v>
          </cell>
          <cell r="H43">
            <v>0</v>
          </cell>
          <cell r="I43">
            <v>0</v>
          </cell>
          <cell r="J43">
            <v>0</v>
          </cell>
          <cell r="K43">
            <v>0</v>
          </cell>
        </row>
        <row r="44">
          <cell r="G44">
            <v>0</v>
          </cell>
          <cell r="H44">
            <v>0</v>
          </cell>
          <cell r="I44">
            <v>0</v>
          </cell>
          <cell r="J44">
            <v>0</v>
          </cell>
          <cell r="K44">
            <v>0</v>
          </cell>
        </row>
        <row r="45">
          <cell r="G45">
            <v>6.1587162622093965</v>
          </cell>
          <cell r="H45">
            <v>7.3462770940210467</v>
          </cell>
          <cell r="I45">
            <v>8.2914826124933487</v>
          </cell>
          <cell r="J45">
            <v>8.4186186610462546</v>
          </cell>
          <cell r="K45">
            <v>9.202215736306762</v>
          </cell>
        </row>
        <row r="46">
          <cell r="G46">
            <v>43.901716915444766</v>
          </cell>
          <cell r="H46">
            <v>44.204028387466032</v>
          </cell>
          <cell r="I46">
            <v>37.779267029389644</v>
          </cell>
          <cell r="J46">
            <v>28.43426292935716</v>
          </cell>
          <cell r="K46">
            <v>21.930464744138231</v>
          </cell>
        </row>
        <row r="47">
          <cell r="G47">
            <v>18.860311389565304</v>
          </cell>
          <cell r="H47">
            <v>19.048062328632859</v>
          </cell>
          <cell r="I47">
            <v>19.316652724316864</v>
          </cell>
          <cell r="J47">
            <v>19.59762644281988</v>
          </cell>
          <cell r="K47">
            <v>19.821391316135145</v>
          </cell>
        </row>
        <row r="48">
          <cell r="G48">
            <v>12.190051787364053</v>
          </cell>
          <cell r="H48">
            <v>14.097637085115394</v>
          </cell>
          <cell r="I48">
            <v>14.377346201894442</v>
          </cell>
          <cell r="J48">
            <v>14.636990933905256</v>
          </cell>
          <cell r="K48">
            <v>14.848365136770786</v>
          </cell>
        </row>
        <row r="49">
          <cell r="G49">
            <v>0</v>
          </cell>
          <cell r="H49">
            <v>0</v>
          </cell>
          <cell r="I49">
            <v>0</v>
          </cell>
          <cell r="J49">
            <v>0</v>
          </cell>
          <cell r="K49">
            <v>0</v>
          </cell>
        </row>
        <row r="50">
          <cell r="G50">
            <v>0</v>
          </cell>
          <cell r="H50">
            <v>0</v>
          </cell>
          <cell r="I50">
            <v>0</v>
          </cell>
          <cell r="J50">
            <v>0</v>
          </cell>
          <cell r="K50">
            <v>0</v>
          </cell>
        </row>
        <row r="51">
          <cell r="G51">
            <v>6.728300667221597E-2</v>
          </cell>
          <cell r="H51">
            <v>0.18118784971431312</v>
          </cell>
          <cell r="I51">
            <v>0.23075118353931404</v>
          </cell>
          <cell r="J51">
            <v>0.21275141497453887</v>
          </cell>
          <cell r="K51">
            <v>0.2914716090885216</v>
          </cell>
        </row>
        <row r="70">
          <cell r="G70">
            <v>11.633902248611326</v>
          </cell>
        </row>
        <row r="75">
          <cell r="G75">
            <v>0</v>
          </cell>
          <cell r="H75">
            <v>0</v>
          </cell>
          <cell r="I75">
            <v>0</v>
          </cell>
          <cell r="J75">
            <v>0</v>
          </cell>
          <cell r="K75">
            <v>0</v>
          </cell>
        </row>
        <row r="76">
          <cell r="G76">
            <v>0</v>
          </cell>
          <cell r="H76">
            <v>0</v>
          </cell>
          <cell r="I76">
            <v>0</v>
          </cell>
          <cell r="J76">
            <v>0</v>
          </cell>
          <cell r="K76">
            <v>0</v>
          </cell>
        </row>
        <row r="77">
          <cell r="G77">
            <v>0</v>
          </cell>
          <cell r="H77">
            <v>0</v>
          </cell>
          <cell r="I77">
            <v>0</v>
          </cell>
          <cell r="J77">
            <v>0</v>
          </cell>
          <cell r="K77">
            <v>0</v>
          </cell>
        </row>
        <row r="78">
          <cell r="G78">
            <v>0</v>
          </cell>
          <cell r="H78">
            <v>0</v>
          </cell>
          <cell r="I78">
            <v>0</v>
          </cell>
          <cell r="J78">
            <v>0</v>
          </cell>
          <cell r="K78">
            <v>0</v>
          </cell>
        </row>
        <row r="79">
          <cell r="G79">
            <v>0</v>
          </cell>
          <cell r="H79">
            <v>0</v>
          </cell>
          <cell r="I79">
            <v>0</v>
          </cell>
          <cell r="J79">
            <v>0</v>
          </cell>
          <cell r="K79">
            <v>0</v>
          </cell>
        </row>
        <row r="80">
          <cell r="G80">
            <v>0</v>
          </cell>
          <cell r="H80">
            <v>0</v>
          </cell>
          <cell r="I80">
            <v>0</v>
          </cell>
          <cell r="J80">
            <v>0</v>
          </cell>
          <cell r="K80">
            <v>0</v>
          </cell>
        </row>
        <row r="81">
          <cell r="G81">
            <v>2.0703420000000001</v>
          </cell>
          <cell r="H81">
            <v>2.0703420000000001</v>
          </cell>
          <cell r="I81">
            <v>2.0703420000000001</v>
          </cell>
          <cell r="J81">
            <v>2.0703420000000001</v>
          </cell>
          <cell r="K81">
            <v>2.0703420000000001</v>
          </cell>
        </row>
        <row r="82">
          <cell r="G82">
            <v>0</v>
          </cell>
          <cell r="H82">
            <v>0</v>
          </cell>
          <cell r="I82">
            <v>0</v>
          </cell>
          <cell r="J82">
            <v>0</v>
          </cell>
          <cell r="K82">
            <v>0</v>
          </cell>
        </row>
        <row r="83">
          <cell r="G83">
            <v>0</v>
          </cell>
          <cell r="H83">
            <v>0</v>
          </cell>
          <cell r="I83">
            <v>0</v>
          </cell>
          <cell r="J83">
            <v>0</v>
          </cell>
          <cell r="K83">
            <v>0</v>
          </cell>
        </row>
        <row r="84">
          <cell r="G84">
            <v>0</v>
          </cell>
          <cell r="H84">
            <v>0</v>
          </cell>
          <cell r="I84">
            <v>0</v>
          </cell>
          <cell r="J84">
            <v>0</v>
          </cell>
          <cell r="K84">
            <v>0</v>
          </cell>
        </row>
        <row r="109">
          <cell r="G109">
            <v>11.638131500136192</v>
          </cell>
          <cell r="H109">
            <v>12.590845049418769</v>
          </cell>
          <cell r="I109">
            <v>11.317995000226897</v>
          </cell>
          <cell r="J109">
            <v>11.053638276102706</v>
          </cell>
          <cell r="K109">
            <v>11.048306846511942</v>
          </cell>
        </row>
        <row r="110">
          <cell r="G110">
            <v>65.422958598557813</v>
          </cell>
          <cell r="H110">
            <v>70.778572520798647</v>
          </cell>
          <cell r="I110">
            <v>63.623333205150985</v>
          </cell>
          <cell r="J110">
            <v>62.137269998404705</v>
          </cell>
          <cell r="K110">
            <v>62.107299732354377</v>
          </cell>
        </row>
        <row r="111">
          <cell r="G111">
            <v>0</v>
          </cell>
          <cell r="H111">
            <v>0</v>
          </cell>
          <cell r="I111">
            <v>0</v>
          </cell>
          <cell r="J111">
            <v>0</v>
          </cell>
          <cell r="K111">
            <v>0</v>
          </cell>
        </row>
        <row r="112">
          <cell r="G112">
            <v>0</v>
          </cell>
          <cell r="H112">
            <v>0</v>
          </cell>
          <cell r="I112">
            <v>0</v>
          </cell>
          <cell r="J112">
            <v>0</v>
          </cell>
          <cell r="K112">
            <v>0</v>
          </cell>
        </row>
        <row r="113">
          <cell r="G113">
            <v>0</v>
          </cell>
          <cell r="H113">
            <v>0</v>
          </cell>
          <cell r="I113">
            <v>0</v>
          </cell>
          <cell r="J113">
            <v>0</v>
          </cell>
          <cell r="K113">
            <v>0</v>
          </cell>
        </row>
        <row r="114">
          <cell r="G114">
            <v>0</v>
          </cell>
          <cell r="H114">
            <v>0</v>
          </cell>
          <cell r="I114">
            <v>0</v>
          </cell>
          <cell r="J114">
            <v>0</v>
          </cell>
          <cell r="K114">
            <v>0</v>
          </cell>
        </row>
        <row r="115">
          <cell r="G115">
            <v>0</v>
          </cell>
          <cell r="H115">
            <v>0</v>
          </cell>
          <cell r="I115">
            <v>0</v>
          </cell>
          <cell r="J115">
            <v>0</v>
          </cell>
          <cell r="K115">
            <v>0</v>
          </cell>
        </row>
        <row r="116">
          <cell r="G116">
            <v>0</v>
          </cell>
          <cell r="H116">
            <v>0</v>
          </cell>
          <cell r="I116">
            <v>0</v>
          </cell>
          <cell r="J116">
            <v>0</v>
          </cell>
          <cell r="K116">
            <v>0</v>
          </cell>
        </row>
        <row r="117">
          <cell r="G117">
            <v>0</v>
          </cell>
          <cell r="H117">
            <v>0</v>
          </cell>
          <cell r="I117">
            <v>0</v>
          </cell>
          <cell r="J117">
            <v>0</v>
          </cell>
          <cell r="K117">
            <v>0</v>
          </cell>
        </row>
        <row r="118">
          <cell r="G118">
            <v>0</v>
          </cell>
          <cell r="H118">
            <v>0</v>
          </cell>
          <cell r="I118">
            <v>0</v>
          </cell>
          <cell r="J118">
            <v>0</v>
          </cell>
          <cell r="K118">
            <v>0</v>
          </cell>
        </row>
      </sheetData>
      <sheetData sheetId="3"/>
      <sheetData sheetId="4">
        <row r="88">
          <cell r="G88">
            <v>12.756427774092007</v>
          </cell>
          <cell r="H88">
            <v>13.510016375604797</v>
          </cell>
          <cell r="I88">
            <v>14.326148884035636</v>
          </cell>
          <cell r="J88">
            <v>15.123992362063211</v>
          </cell>
          <cell r="K88">
            <v>15.934757673210749</v>
          </cell>
          <cell r="L88">
            <v>16.76260617677222</v>
          </cell>
          <cell r="M88">
            <v>16.76260617677222</v>
          </cell>
          <cell r="N88">
            <v>16.76260617677222</v>
          </cell>
          <cell r="O88">
            <v>16.76260617677222</v>
          </cell>
          <cell r="P88">
            <v>16.76260617677222</v>
          </cell>
        </row>
        <row r="101">
          <cell r="G101">
            <v>96.712140811757763</v>
          </cell>
          <cell r="H101">
            <v>101.46008837263514</v>
          </cell>
          <cell r="I101">
            <v>106.23496582770171</v>
          </cell>
          <cell r="J101">
            <v>110.90174622079934</v>
          </cell>
          <cell r="K101">
            <v>115.64461209931534</v>
          </cell>
          <cell r="L101">
            <v>120.46519032295605</v>
          </cell>
          <cell r="M101">
            <v>120.46519032295605</v>
          </cell>
          <cell r="N101">
            <v>120.46519032295605</v>
          </cell>
          <cell r="O101">
            <v>120.46519032295605</v>
          </cell>
          <cell r="P101">
            <v>120.46519032295605</v>
          </cell>
        </row>
        <row r="114">
          <cell r="G114">
            <v>13.33914444817635</v>
          </cell>
          <cell r="H114">
            <v>0</v>
          </cell>
          <cell r="I114">
            <v>0</v>
          </cell>
          <cell r="J114">
            <v>0</v>
          </cell>
          <cell r="K114">
            <v>0</v>
          </cell>
          <cell r="L114">
            <v>0</v>
          </cell>
          <cell r="M114">
            <v>0</v>
          </cell>
          <cell r="N114">
            <v>0</v>
          </cell>
          <cell r="O114">
            <v>0</v>
          </cell>
          <cell r="P114">
            <v>0</v>
          </cell>
        </row>
        <row r="127">
          <cell r="G127">
            <v>1.5587180420780051</v>
          </cell>
          <cell r="H127">
            <v>1.5587180420780051</v>
          </cell>
          <cell r="I127">
            <v>1.5587180420780051</v>
          </cell>
          <cell r="J127">
            <v>1.5587180420780051</v>
          </cell>
          <cell r="K127">
            <v>1.5587180420780051</v>
          </cell>
          <cell r="L127">
            <v>1.5587180420780051</v>
          </cell>
          <cell r="M127">
            <v>1.5587180420780051</v>
          </cell>
          <cell r="N127">
            <v>1.5587180420780051</v>
          </cell>
          <cell r="O127">
            <v>0.17910718414796484</v>
          </cell>
          <cell r="P127">
            <v>0</v>
          </cell>
        </row>
        <row r="140">
          <cell r="G140">
            <v>3.0975007098379996</v>
          </cell>
          <cell r="H140">
            <v>2.3529610125596285</v>
          </cell>
          <cell r="I140">
            <v>2.2732045642670737</v>
          </cell>
          <cell r="J140">
            <v>2.9218578412000351</v>
          </cell>
          <cell r="K140">
            <v>3.5804571336243507</v>
          </cell>
          <cell r="L140">
            <v>4.3003582262715776</v>
          </cell>
          <cell r="M140">
            <v>4.3003582262715776</v>
          </cell>
          <cell r="N140">
            <v>4.3003582262715776</v>
          </cell>
          <cell r="O140">
            <v>4.5207231751843429</v>
          </cell>
          <cell r="P140">
            <v>4.147815761314102</v>
          </cell>
        </row>
        <row r="153">
          <cell r="G153">
            <v>23.708536021524193</v>
          </cell>
          <cell r="H153">
            <v>25.581644470417235</v>
          </cell>
          <cell r="I153">
            <v>29.692280639550813</v>
          </cell>
          <cell r="J153">
            <v>33.63259416092955</v>
          </cell>
          <cell r="K153">
            <v>36.03753988017781</v>
          </cell>
          <cell r="L153">
            <v>36.2566576810923</v>
          </cell>
          <cell r="M153">
            <v>29.874525016270876</v>
          </cell>
          <cell r="N153">
            <v>22.433135654762783</v>
          </cell>
          <cell r="O153">
            <v>14.940504165843274</v>
          </cell>
          <cell r="P153">
            <v>8.5368768020311965</v>
          </cell>
        </row>
        <row r="166">
          <cell r="G166">
            <v>20.550448110863108</v>
          </cell>
          <cell r="H166">
            <v>21.688815431086098</v>
          </cell>
          <cell r="I166">
            <v>22.839912347678005</v>
          </cell>
          <cell r="J166">
            <v>24.009219811405423</v>
          </cell>
          <cell r="K166">
            <v>20.226085594028461</v>
          </cell>
          <cell r="L166">
            <v>10.352489778375816</v>
          </cell>
          <cell r="M166">
            <v>10.352489778375816</v>
          </cell>
          <cell r="N166">
            <v>10.352489778375816</v>
          </cell>
          <cell r="O166">
            <v>10.352489778375816</v>
          </cell>
          <cell r="P166">
            <v>10.352489778375816</v>
          </cell>
        </row>
        <row r="179">
          <cell r="G179">
            <v>4.2274047787631854</v>
          </cell>
          <cell r="H179">
            <v>4.7115595793536711</v>
          </cell>
          <cell r="I179">
            <v>5.2714783385845525</v>
          </cell>
          <cell r="J179">
            <v>5.8425063624863096</v>
          </cell>
          <cell r="K179">
            <v>6.423846749751557</v>
          </cell>
          <cell r="L179">
            <v>7.0135823298202027</v>
          </cell>
          <cell r="M179">
            <v>7.0135823298202027</v>
          </cell>
          <cell r="N179">
            <v>7.0135823298202027</v>
          </cell>
          <cell r="O179">
            <v>7.0135823298202027</v>
          </cell>
          <cell r="P179">
            <v>7.0135823298202027</v>
          </cell>
        </row>
        <row r="192">
          <cell r="G192">
            <v>3.3396966374605963</v>
          </cell>
          <cell r="H192">
            <v>0</v>
          </cell>
          <cell r="I192">
            <v>0</v>
          </cell>
          <cell r="J192">
            <v>0</v>
          </cell>
          <cell r="K192">
            <v>0</v>
          </cell>
          <cell r="L192">
            <v>0</v>
          </cell>
          <cell r="M192">
            <v>0</v>
          </cell>
          <cell r="N192">
            <v>0</v>
          </cell>
          <cell r="O192">
            <v>0</v>
          </cell>
          <cell r="P192">
            <v>0</v>
          </cell>
        </row>
        <row r="205">
          <cell r="G205">
            <v>2.9026821235942366</v>
          </cell>
          <cell r="H205">
            <v>2.9026821235942366</v>
          </cell>
          <cell r="I205">
            <v>2.9026821235942366</v>
          </cell>
          <cell r="J205">
            <v>2.9026821235942366</v>
          </cell>
          <cell r="K205">
            <v>2.9026821235942366</v>
          </cell>
          <cell r="L205">
            <v>0</v>
          </cell>
          <cell r="M205">
            <v>0</v>
          </cell>
          <cell r="N205">
            <v>0</v>
          </cell>
          <cell r="O205">
            <v>0</v>
          </cell>
          <cell r="P205">
            <v>0</v>
          </cell>
        </row>
        <row r="218">
          <cell r="G218">
            <v>0</v>
          </cell>
          <cell r="H218">
            <v>0</v>
          </cell>
          <cell r="I218">
            <v>0</v>
          </cell>
          <cell r="J218">
            <v>0</v>
          </cell>
          <cell r="K218">
            <v>0</v>
          </cell>
          <cell r="L218">
            <v>0</v>
          </cell>
          <cell r="M218">
            <v>0</v>
          </cell>
          <cell r="N218">
            <v>0</v>
          </cell>
          <cell r="O218">
            <v>0</v>
          </cell>
          <cell r="P218">
            <v>0</v>
          </cell>
        </row>
        <row r="465">
          <cell r="G465">
            <v>0.13411429531787178</v>
          </cell>
          <cell r="H465">
            <v>0.41085171850502072</v>
          </cell>
          <cell r="I465">
            <v>0.41085171850502072</v>
          </cell>
          <cell r="J465">
            <v>0.41085171850502072</v>
          </cell>
          <cell r="K465">
            <v>0.41085171850502072</v>
          </cell>
          <cell r="L465">
            <v>0.41085171850502072</v>
          </cell>
          <cell r="M465">
            <v>0.41085171850502072</v>
          </cell>
          <cell r="N465">
            <v>0.41085171850502072</v>
          </cell>
          <cell r="O465">
            <v>0.41085171850502072</v>
          </cell>
          <cell r="P465">
            <v>0.41085171850502072</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4"/>
      <c r="E1" s="127"/>
      <c r="F1" s="238" t="s">
        <v>93</v>
      </c>
      <c r="R1" s="9"/>
      <c r="S1" s="9"/>
      <c r="T1" s="9"/>
      <c r="U1" s="9"/>
      <c r="V1" s="9"/>
      <c r="W1" s="9"/>
    </row>
    <row r="2" spans="1:23" ht="44.25" customHeight="1">
      <c r="A2" s="9"/>
      <c r="B2" s="9"/>
      <c r="D2" s="44"/>
      <c r="F2" s="238"/>
      <c r="K2" s="238" t="s">
        <v>95</v>
      </c>
      <c r="R2" s="9"/>
      <c r="S2" s="9"/>
      <c r="T2" s="9"/>
      <c r="U2" s="9"/>
      <c r="V2" s="9"/>
      <c r="W2" s="9"/>
    </row>
    <row r="3" spans="1:23" ht="54.95" customHeight="1">
      <c r="A3" s="9"/>
      <c r="B3" s="9"/>
      <c r="D3" s="44"/>
      <c r="G3" s="238"/>
      <c r="K3" s="179" t="s">
        <v>88</v>
      </c>
      <c r="R3" s="9"/>
      <c r="S3" s="9"/>
      <c r="T3" s="9"/>
      <c r="U3" s="9"/>
      <c r="V3" s="9"/>
      <c r="W3" s="9"/>
    </row>
    <row r="4" spans="1:23" ht="36" customHeight="1">
      <c r="A4" s="9"/>
      <c r="B4" s="9"/>
      <c r="D4" s="44"/>
      <c r="G4" s="238"/>
      <c r="J4" s="181"/>
      <c r="K4" s="239" t="s">
        <v>113</v>
      </c>
      <c r="R4" s="9"/>
      <c r="S4" s="9"/>
      <c r="T4" s="9"/>
      <c r="U4" s="9"/>
      <c r="V4" s="9"/>
      <c r="W4" s="9"/>
    </row>
    <row r="5" spans="1:23" ht="36" customHeight="1">
      <c r="A5" s="9"/>
      <c r="B5" s="9"/>
      <c r="D5" s="44"/>
      <c r="L5" s="181"/>
      <c r="M5" s="181"/>
      <c r="N5" s="181"/>
      <c r="R5" s="9"/>
      <c r="S5" s="9"/>
      <c r="T5" s="9"/>
      <c r="U5" s="9"/>
      <c r="V5" s="9"/>
      <c r="W5" s="9"/>
    </row>
    <row r="6" spans="1:23">
      <c r="A6" s="128"/>
      <c r="B6" s="128"/>
      <c r="C6" s="128"/>
      <c r="D6" s="128"/>
      <c r="E6" s="128"/>
      <c r="F6" s="128"/>
      <c r="G6" s="128"/>
      <c r="H6" s="128"/>
      <c r="I6" s="128"/>
      <c r="J6" s="128"/>
      <c r="K6" s="128"/>
      <c r="L6" s="128"/>
      <c r="M6" s="128"/>
      <c r="N6" s="128"/>
      <c r="O6" s="128"/>
      <c r="P6" s="128"/>
      <c r="Q6" s="128"/>
      <c r="R6" s="128"/>
      <c r="S6" s="128"/>
      <c r="T6" s="128"/>
      <c r="U6" s="128"/>
      <c r="V6" s="128"/>
      <c r="W6" s="128"/>
    </row>
    <row r="7" spans="1:23" ht="27">
      <c r="A7" s="118"/>
      <c r="B7" s="129" t="s">
        <v>31</v>
      </c>
      <c r="C7" s="118"/>
      <c r="D7" s="118"/>
      <c r="E7" s="118"/>
      <c r="F7" s="118"/>
      <c r="G7" s="118"/>
      <c r="H7" s="166"/>
      <c r="I7" s="118"/>
      <c r="J7" s="180"/>
      <c r="K7" s="166"/>
      <c r="L7" s="118"/>
      <c r="M7" s="118"/>
      <c r="N7" s="166"/>
      <c r="O7" s="166"/>
      <c r="P7" s="118"/>
      <c r="Q7" s="118"/>
      <c r="R7" s="118"/>
      <c r="S7" s="118"/>
      <c r="T7" s="118"/>
      <c r="U7" s="118"/>
      <c r="V7" s="118"/>
      <c r="W7" s="118"/>
    </row>
    <row r="8" spans="1:23" ht="15.75">
      <c r="A8" s="118"/>
      <c r="B8" s="118"/>
      <c r="C8" s="118"/>
      <c r="D8" s="118"/>
      <c r="E8" s="118"/>
      <c r="F8" s="118"/>
      <c r="G8" s="118"/>
      <c r="H8" s="166"/>
      <c r="I8" s="118"/>
      <c r="J8" s="167"/>
      <c r="K8" s="166"/>
      <c r="L8" s="118"/>
      <c r="M8" s="118"/>
      <c r="N8" s="118"/>
      <c r="O8" s="118"/>
      <c r="P8" s="118"/>
      <c r="Q8" s="118"/>
      <c r="R8" s="118"/>
      <c r="S8" s="118"/>
      <c r="T8" s="118"/>
      <c r="U8" s="118"/>
      <c r="V8" s="118"/>
      <c r="W8" s="118"/>
    </row>
    <row r="9" spans="1:23">
      <c r="A9" s="130"/>
      <c r="B9" s="130"/>
      <c r="C9" s="130"/>
      <c r="D9" s="130"/>
      <c r="E9" s="130"/>
      <c r="F9" s="130"/>
      <c r="G9" s="130"/>
      <c r="H9" s="130"/>
      <c r="I9" s="130"/>
      <c r="J9" s="130"/>
      <c r="K9" s="130"/>
      <c r="L9" s="130"/>
      <c r="M9" s="130"/>
      <c r="N9" s="130"/>
      <c r="O9" s="130"/>
      <c r="P9" s="130"/>
      <c r="Q9" s="130"/>
      <c r="R9" s="130"/>
      <c r="S9" s="130"/>
      <c r="T9" s="130"/>
      <c r="U9" s="130"/>
      <c r="V9" s="130"/>
      <c r="W9" s="130"/>
    </row>
    <row r="10" spans="1:23">
      <c r="A10" s="131"/>
      <c r="B10" s="131"/>
      <c r="C10" s="131"/>
      <c r="D10" s="131"/>
      <c r="E10" s="131"/>
      <c r="F10" s="131"/>
      <c r="G10" s="131"/>
      <c r="H10" s="131"/>
      <c r="I10" s="131"/>
      <c r="J10" s="131"/>
      <c r="K10" s="131"/>
      <c r="L10" s="131"/>
      <c r="M10" s="131"/>
      <c r="N10" s="131"/>
      <c r="O10" s="131"/>
      <c r="P10" s="131"/>
      <c r="Q10" s="131"/>
      <c r="R10" s="131"/>
      <c r="S10" s="131"/>
      <c r="T10" s="131"/>
      <c r="U10" s="131"/>
      <c r="V10" s="131"/>
      <c r="W10" s="131"/>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4" t="s">
        <v>96</v>
      </c>
      <c r="D13" s="41"/>
      <c r="E13" s="41"/>
      <c r="F13" s="41"/>
      <c r="G13" s="41"/>
      <c r="H13" s="41"/>
      <c r="I13" s="41"/>
      <c r="J13" s="41"/>
      <c r="K13" s="41"/>
      <c r="L13" s="41"/>
      <c r="M13" s="9"/>
      <c r="N13" s="9"/>
      <c r="O13" s="9"/>
      <c r="P13" s="9"/>
      <c r="Q13" s="9"/>
      <c r="R13" s="9"/>
      <c r="S13" s="9"/>
      <c r="T13" s="9"/>
      <c r="U13" s="9"/>
      <c r="V13" s="9"/>
      <c r="W13" s="9"/>
    </row>
    <row r="14" spans="1:23" ht="15">
      <c r="A14" s="9"/>
      <c r="B14" s="9"/>
      <c r="C14" s="164" t="s">
        <v>94</v>
      </c>
      <c r="D14" s="41"/>
      <c r="E14" s="41"/>
      <c r="F14" s="41"/>
      <c r="G14" s="41"/>
      <c r="H14" s="41"/>
      <c r="I14" s="41"/>
      <c r="J14" s="41"/>
      <c r="K14" s="41"/>
      <c r="L14" s="41"/>
      <c r="M14" s="9"/>
      <c r="N14" s="9"/>
      <c r="O14" s="9"/>
      <c r="P14" s="9"/>
      <c r="Q14" s="9"/>
      <c r="R14" s="9"/>
      <c r="S14" s="9"/>
      <c r="T14" s="9"/>
      <c r="U14" s="9"/>
      <c r="V14" s="9"/>
      <c r="W14" s="9"/>
    </row>
    <row r="15" spans="1:23" ht="15">
      <c r="A15" s="9"/>
      <c r="B15" s="9"/>
      <c r="C15" s="164"/>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0" t="s">
        <v>107</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1" t="s">
        <v>108</v>
      </c>
      <c r="E21" s="242" t="s">
        <v>109</v>
      </c>
      <c r="F21" s="242"/>
      <c r="G21" s="242" t="s">
        <v>110</v>
      </c>
      <c r="H21" s="242"/>
      <c r="I21" s="41"/>
      <c r="J21" s="41"/>
      <c r="K21" s="41"/>
      <c r="L21" s="41"/>
      <c r="M21" s="9"/>
      <c r="N21" s="9"/>
      <c r="O21" s="9"/>
      <c r="P21" s="9"/>
      <c r="Q21" s="9"/>
      <c r="R21" s="9"/>
      <c r="S21" s="9"/>
      <c r="T21" s="9"/>
      <c r="U21" s="9"/>
      <c r="V21" s="9"/>
      <c r="W21" s="9"/>
    </row>
    <row r="22" spans="1:23" ht="15">
      <c r="A22" s="9"/>
      <c r="B22" s="9"/>
      <c r="C22" s="41"/>
      <c r="D22" s="243" t="s">
        <v>111</v>
      </c>
      <c r="E22" s="244">
        <v>39625</v>
      </c>
      <c r="F22" s="164"/>
      <c r="G22" s="164"/>
      <c r="H22" s="164"/>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36"/>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2"/>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1"/>
      <c r="E40" s="225"/>
      <c r="F40" s="181"/>
      <c r="G40" s="181"/>
      <c r="H40" s="9"/>
      <c r="I40" s="9"/>
      <c r="J40" s="9"/>
      <c r="K40" s="9"/>
      <c r="L40" s="9"/>
      <c r="M40" s="9"/>
      <c r="N40" s="9"/>
      <c r="O40" s="9"/>
      <c r="P40" s="9"/>
      <c r="Q40" s="9"/>
      <c r="R40" s="9"/>
      <c r="S40" s="9"/>
      <c r="T40" s="9"/>
      <c r="U40" s="9"/>
      <c r="V40" s="9"/>
      <c r="W40" s="9"/>
    </row>
    <row r="41" spans="1:23" ht="15">
      <c r="A41" s="9"/>
      <c r="B41" s="9"/>
      <c r="C41" s="9"/>
      <c r="D41" s="237"/>
      <c r="E41" s="181"/>
      <c r="F41" s="181"/>
      <c r="G41" s="181"/>
      <c r="H41" s="9"/>
      <c r="I41" s="9"/>
      <c r="J41" s="9"/>
      <c r="K41" s="9"/>
      <c r="L41" s="9"/>
      <c r="M41" s="9"/>
      <c r="N41" s="9"/>
      <c r="O41" s="9"/>
      <c r="P41" s="9"/>
      <c r="Q41" s="9"/>
      <c r="R41" s="9"/>
      <c r="S41" s="9"/>
      <c r="T41" s="9"/>
      <c r="U41" s="9"/>
      <c r="V41" s="9"/>
      <c r="W41" s="9"/>
    </row>
    <row r="42" spans="1:23" ht="15">
      <c r="A42" s="9"/>
      <c r="B42" s="9"/>
      <c r="C42" s="9"/>
      <c r="D42" s="181"/>
      <c r="E42" s="6"/>
      <c r="F42" s="6"/>
      <c r="G42" s="181"/>
      <c r="H42" s="9"/>
      <c r="I42" s="9"/>
      <c r="J42" s="9"/>
      <c r="K42" s="9"/>
      <c r="L42" s="9"/>
      <c r="M42" s="9"/>
      <c r="N42" s="9"/>
      <c r="O42" s="9"/>
      <c r="P42" s="9"/>
      <c r="Q42" s="9"/>
      <c r="R42" s="9"/>
      <c r="S42" s="9"/>
      <c r="T42" s="9"/>
      <c r="U42" s="9"/>
      <c r="V42" s="9"/>
      <c r="W42" s="9"/>
    </row>
    <row r="43" spans="1:23" ht="15">
      <c r="A43" s="9"/>
      <c r="B43" s="9"/>
      <c r="C43" s="9"/>
      <c r="D43" s="181"/>
      <c r="E43" s="6"/>
      <c r="F43" s="6"/>
      <c r="G43" s="181"/>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9"/>
  <sheetViews>
    <sheetView tabSelected="1" zoomScale="90" workbookViewId="0">
      <selection activeCell="J45" sqref="J45"/>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48"/>
      <c r="G1" s="48"/>
      <c r="H1" s="48"/>
      <c r="I1" s="48"/>
      <c r="J1" s="48"/>
      <c r="K1" s="48"/>
      <c r="L1" s="48"/>
      <c r="M1" s="48"/>
      <c r="N1" s="48"/>
      <c r="O1" s="48"/>
      <c r="P1" s="48"/>
      <c r="Q1" s="48"/>
      <c r="R1" s="48"/>
      <c r="S1" s="48"/>
      <c r="T1" s="48"/>
      <c r="U1" s="48"/>
      <c r="V1" s="48"/>
      <c r="W1" s="48"/>
      <c r="X1" s="48"/>
      <c r="Y1" s="9"/>
      <c r="Z1" s="9"/>
      <c r="AA1" s="19"/>
      <c r="AB1" s="9"/>
      <c r="AC1" s="9"/>
      <c r="AD1" s="9"/>
      <c r="AE1" s="181"/>
      <c r="AF1" s="181"/>
      <c r="AG1" s="181"/>
      <c r="AH1" s="181"/>
      <c r="AI1" s="181"/>
      <c r="AJ1" s="181"/>
      <c r="AK1" s="181"/>
      <c r="AL1" s="181"/>
      <c r="AM1" s="181"/>
      <c r="AN1" s="181"/>
      <c r="AO1" s="181"/>
      <c r="AP1" s="181"/>
      <c r="AQ1" s="181"/>
      <c r="AR1" s="181"/>
      <c r="AS1" s="181"/>
      <c r="AT1" s="181"/>
      <c r="AU1" s="181"/>
    </row>
    <row r="2" spans="1:47" ht="16.5" customHeight="1">
      <c r="A2" s="12"/>
      <c r="B2" s="12"/>
      <c r="C2" s="12"/>
      <c r="D2" s="12"/>
      <c r="E2" s="12"/>
      <c r="F2" s="50" t="s">
        <v>21</v>
      </c>
      <c r="G2" s="265" t="s">
        <v>77</v>
      </c>
      <c r="H2" s="266"/>
      <c r="I2" s="48"/>
      <c r="J2" s="48"/>
      <c r="K2" s="48"/>
      <c r="L2" s="48"/>
      <c r="M2" s="48"/>
      <c r="N2" s="48"/>
      <c r="O2" s="48"/>
      <c r="P2" s="48"/>
      <c r="Q2" s="48"/>
      <c r="R2" s="48"/>
      <c r="S2" s="48"/>
      <c r="T2" s="48"/>
      <c r="U2" s="48"/>
      <c r="V2" s="48"/>
      <c r="W2" s="48"/>
      <c r="X2" s="19"/>
      <c r="Y2" s="19"/>
      <c r="Z2" s="19"/>
      <c r="AA2" s="19"/>
      <c r="AB2" s="9"/>
      <c r="AC2" s="9"/>
      <c r="AD2" s="9"/>
      <c r="AE2" s="181"/>
      <c r="AF2" s="181"/>
      <c r="AG2" s="181"/>
      <c r="AH2" s="181"/>
      <c r="AI2" s="181"/>
      <c r="AJ2" s="181"/>
      <c r="AK2" s="181"/>
      <c r="AL2" s="181"/>
      <c r="AM2" s="181"/>
      <c r="AN2" s="181"/>
      <c r="AO2" s="181"/>
      <c r="AP2" s="181"/>
      <c r="AQ2" s="181"/>
      <c r="AR2" s="181"/>
      <c r="AS2" s="181"/>
      <c r="AT2" s="181"/>
      <c r="AU2" s="181"/>
    </row>
    <row r="3" spans="1:47" s="46" customFormat="1">
      <c r="A3" s="52"/>
      <c r="B3" s="52"/>
      <c r="C3" s="52"/>
      <c r="D3" s="52"/>
      <c r="E3" s="52"/>
      <c r="F3" s="53"/>
      <c r="G3" s="53"/>
      <c r="H3" s="52"/>
      <c r="I3" s="52"/>
      <c r="J3" s="52"/>
      <c r="K3" s="52"/>
      <c r="L3" s="52"/>
      <c r="M3" s="52"/>
      <c r="N3" s="52"/>
      <c r="O3" s="52"/>
      <c r="P3" s="52"/>
      <c r="Q3" s="52"/>
      <c r="R3" s="52"/>
      <c r="S3" s="52"/>
      <c r="T3" s="52"/>
      <c r="U3" s="52"/>
      <c r="V3" s="52"/>
      <c r="W3" s="52"/>
      <c r="X3" s="51"/>
      <c r="Y3" s="51"/>
      <c r="Z3" s="51"/>
      <c r="AA3" s="51"/>
      <c r="AB3" s="44"/>
      <c r="AC3" s="44"/>
      <c r="AD3" s="44"/>
      <c r="AE3" s="206"/>
      <c r="AF3" s="206"/>
      <c r="AG3" s="206"/>
      <c r="AH3" s="206"/>
      <c r="AI3" s="206"/>
      <c r="AJ3" s="206"/>
      <c r="AK3" s="206"/>
      <c r="AL3" s="206"/>
      <c r="AM3" s="206"/>
      <c r="AN3" s="206"/>
      <c r="AO3" s="206"/>
      <c r="AP3" s="206"/>
      <c r="AQ3" s="206"/>
      <c r="AR3" s="206"/>
      <c r="AS3" s="206"/>
      <c r="AT3" s="206"/>
      <c r="AU3" s="206"/>
    </row>
    <row r="4" spans="1:47" s="6" customFormat="1" ht="15.75">
      <c r="A4" s="68"/>
      <c r="B4" s="68"/>
      <c r="C4" s="68"/>
      <c r="D4" s="68"/>
      <c r="E4" s="68"/>
      <c r="F4" s="69"/>
      <c r="G4" s="69"/>
      <c r="H4" s="70"/>
      <c r="I4" s="71"/>
      <c r="J4" s="69"/>
      <c r="K4" s="68"/>
      <c r="L4" s="68"/>
      <c r="M4" s="68"/>
      <c r="N4" s="68"/>
      <c r="O4" s="68"/>
      <c r="P4" s="68"/>
      <c r="Q4" s="68"/>
      <c r="R4" s="68"/>
      <c r="S4" s="68"/>
      <c r="T4" s="68"/>
      <c r="U4" s="68"/>
      <c r="V4" s="68"/>
      <c r="W4" s="68"/>
      <c r="X4" s="40"/>
      <c r="Y4" s="40"/>
      <c r="Z4" s="40"/>
      <c r="AA4" s="40"/>
      <c r="AB4" s="41"/>
      <c r="AC4" s="41"/>
      <c r="AD4" s="41"/>
      <c r="AE4" s="225"/>
      <c r="AF4" s="225"/>
      <c r="AG4" s="225"/>
      <c r="AH4" s="225"/>
      <c r="AI4" s="225"/>
      <c r="AJ4" s="225"/>
      <c r="AK4" s="225"/>
      <c r="AL4" s="225"/>
      <c r="AM4" s="225"/>
      <c r="AN4" s="225"/>
      <c r="AO4" s="225"/>
      <c r="AP4" s="225"/>
      <c r="AQ4" s="225"/>
      <c r="AR4" s="225"/>
      <c r="AS4" s="225"/>
      <c r="AT4" s="225"/>
      <c r="AU4" s="225"/>
    </row>
    <row r="5" spans="1:47">
      <c r="A5" s="72"/>
      <c r="B5" s="72"/>
      <c r="C5" s="72"/>
      <c r="D5" s="72"/>
      <c r="E5" s="72"/>
      <c r="F5" s="155" t="str">
        <f>"Opening Regulated Asset Base for "&amp;(V7-1)&amp;" ($m Nominal)"</f>
        <v>Opening Regulated Asset Base for 2015 ($m Nominal)</v>
      </c>
      <c r="G5" s="155"/>
      <c r="H5" s="155"/>
      <c r="I5" s="155"/>
      <c r="J5" s="73"/>
      <c r="K5" s="74"/>
      <c r="L5" s="73"/>
      <c r="M5" s="74"/>
      <c r="N5" s="73"/>
      <c r="O5" s="73"/>
      <c r="P5" s="73"/>
      <c r="Q5" s="73"/>
      <c r="R5" s="73"/>
      <c r="S5" s="73"/>
      <c r="T5" s="73"/>
      <c r="U5" s="73"/>
      <c r="V5" s="74"/>
      <c r="W5" s="74"/>
      <c r="X5" s="8"/>
      <c r="Y5" s="8"/>
      <c r="Z5" s="8"/>
      <c r="AA5" s="8"/>
      <c r="AB5" s="42"/>
      <c r="AC5" s="9"/>
      <c r="AD5" s="9"/>
      <c r="AE5" s="181"/>
      <c r="AF5" s="181"/>
      <c r="AG5" s="181"/>
      <c r="AH5" s="181"/>
      <c r="AI5" s="181"/>
      <c r="AJ5" s="181"/>
      <c r="AK5" s="181"/>
      <c r="AL5" s="181"/>
      <c r="AM5" s="181"/>
      <c r="AN5" s="181"/>
      <c r="AO5" s="181"/>
      <c r="AP5" s="181"/>
      <c r="AQ5" s="181"/>
      <c r="AR5" s="181"/>
      <c r="AS5" s="181"/>
      <c r="AT5" s="181"/>
      <c r="AU5" s="181"/>
    </row>
    <row r="6" spans="1:47" ht="45" customHeight="1">
      <c r="A6" s="12"/>
      <c r="B6" s="12"/>
      <c r="C6" s="12"/>
      <c r="D6" s="12"/>
      <c r="E6" s="12"/>
      <c r="F6" s="37"/>
      <c r="G6" s="267" t="s">
        <v>87</v>
      </c>
      <c r="H6" s="267"/>
      <c r="I6" s="267"/>
      <c r="J6" s="11" t="s">
        <v>2</v>
      </c>
      <c r="K6" s="10" t="s">
        <v>3</v>
      </c>
      <c r="L6" s="10" t="s">
        <v>4</v>
      </c>
      <c r="M6" s="10" t="s">
        <v>80</v>
      </c>
      <c r="N6" s="10" t="s">
        <v>74</v>
      </c>
      <c r="O6" s="10" t="s">
        <v>49</v>
      </c>
      <c r="P6" s="10" t="s">
        <v>63</v>
      </c>
      <c r="Q6" s="10" t="s">
        <v>50</v>
      </c>
      <c r="R6" s="10" t="s">
        <v>51</v>
      </c>
      <c r="S6" s="10" t="s">
        <v>65</v>
      </c>
      <c r="T6" s="10" t="s">
        <v>66</v>
      </c>
      <c r="U6" s="10" t="s">
        <v>67</v>
      </c>
      <c r="V6" s="10" t="s">
        <v>23</v>
      </c>
      <c r="W6" s="8"/>
      <c r="X6" s="8"/>
      <c r="Y6" s="8"/>
      <c r="Z6" s="9"/>
      <c r="AA6" s="9"/>
      <c r="AB6" s="9"/>
      <c r="AC6" s="9"/>
      <c r="AD6" s="9"/>
      <c r="AE6" s="181"/>
      <c r="AF6" s="181"/>
      <c r="AG6" s="181"/>
      <c r="AH6" s="181"/>
      <c r="AI6" s="181"/>
      <c r="AJ6" s="181"/>
      <c r="AK6" s="181"/>
      <c r="AL6" s="181"/>
      <c r="AM6" s="181"/>
      <c r="AN6" s="181"/>
      <c r="AO6" s="181"/>
      <c r="AP6" s="181"/>
      <c r="AQ6" s="181"/>
      <c r="AR6" s="181"/>
      <c r="AS6" s="181"/>
      <c r="AT6" s="181"/>
      <c r="AU6" s="181"/>
    </row>
    <row r="7" spans="1:47">
      <c r="A7" s="12"/>
      <c r="B7" s="12"/>
      <c r="C7" s="12"/>
      <c r="D7" s="12"/>
      <c r="E7" s="12"/>
      <c r="F7" s="38" t="s">
        <v>0</v>
      </c>
      <c r="G7" s="268" t="s">
        <v>114</v>
      </c>
      <c r="H7" s="269"/>
      <c r="I7" s="269"/>
      <c r="J7" s="61">
        <f>'[1]Total actual RAB roll forward'!T359-M7+N7</f>
        <v>362.65860219797929</v>
      </c>
      <c r="K7" s="246"/>
      <c r="L7" s="247"/>
      <c r="M7" s="247">
        <f>'[1]Total actual RAB roll forward'!L39</f>
        <v>43.731197934271691</v>
      </c>
      <c r="N7" s="59">
        <f>-'[1]Total actual RAB roll forward'!L71</f>
        <v>3.4550950386591399</v>
      </c>
      <c r="O7" s="59"/>
      <c r="P7" s="59"/>
      <c r="Q7" s="59"/>
      <c r="R7" s="59"/>
      <c r="S7" s="61"/>
      <c r="T7" s="246"/>
      <c r="U7" s="247"/>
      <c r="V7" s="253">
        <v>2016</v>
      </c>
      <c r="W7" s="8"/>
      <c r="X7" s="8"/>
      <c r="Y7" s="8"/>
      <c r="Z7" s="9"/>
      <c r="AA7" s="9"/>
      <c r="AB7" s="9"/>
      <c r="AC7" s="9"/>
      <c r="AD7" s="9"/>
      <c r="AE7" s="181"/>
      <c r="AF7" s="181"/>
      <c r="AG7" s="181"/>
      <c r="AH7" s="181"/>
      <c r="AI7" s="181"/>
      <c r="AJ7" s="181"/>
      <c r="AK7" s="181"/>
      <c r="AL7" s="181"/>
      <c r="AM7" s="181"/>
      <c r="AN7" s="181"/>
      <c r="AO7" s="181"/>
      <c r="AP7" s="181"/>
      <c r="AQ7" s="181"/>
      <c r="AR7" s="181"/>
      <c r="AS7" s="181"/>
      <c r="AT7" s="181"/>
      <c r="AU7" s="181"/>
    </row>
    <row r="8" spans="1:47">
      <c r="A8" s="12"/>
      <c r="B8" s="12"/>
      <c r="C8" s="12"/>
      <c r="D8" s="12"/>
      <c r="E8" s="12"/>
      <c r="F8" s="38" t="s">
        <v>1</v>
      </c>
      <c r="G8" s="263" t="s">
        <v>115</v>
      </c>
      <c r="H8" s="264"/>
      <c r="I8" s="264"/>
      <c r="J8" s="62">
        <f>'[1]Total actual RAB roll forward'!T360-M8+N8</f>
        <v>2371.800390416252</v>
      </c>
      <c r="K8" s="248"/>
      <c r="L8" s="249"/>
      <c r="M8" s="249">
        <f>'[1]Total actual RAB roll forward'!L40</f>
        <v>245.83193203184837</v>
      </c>
      <c r="N8" s="60">
        <f>-'[1]Total actual RAB roll forward'!L72</f>
        <v>37.540945731147872</v>
      </c>
      <c r="O8" s="60"/>
      <c r="P8" s="60"/>
      <c r="Q8" s="60"/>
      <c r="R8" s="60"/>
      <c r="S8" s="62"/>
      <c r="T8" s="248"/>
      <c r="U8" s="249"/>
      <c r="V8" s="8"/>
      <c r="W8" s="8"/>
      <c r="X8" s="8"/>
      <c r="Y8" s="8"/>
      <c r="Z8" s="9"/>
      <c r="AA8" s="9"/>
      <c r="AB8" s="9"/>
      <c r="AC8" s="9"/>
      <c r="AD8" s="9"/>
      <c r="AE8" s="181"/>
      <c r="AF8" s="181"/>
      <c r="AG8" s="181"/>
      <c r="AH8" s="181"/>
      <c r="AI8" s="181"/>
      <c r="AJ8" s="181"/>
      <c r="AK8" s="181"/>
      <c r="AL8" s="181"/>
      <c r="AM8" s="181"/>
      <c r="AN8" s="181"/>
      <c r="AO8" s="181"/>
      <c r="AP8" s="181"/>
      <c r="AQ8" s="181"/>
      <c r="AR8" s="181"/>
      <c r="AS8" s="181"/>
      <c r="AT8" s="181"/>
      <c r="AU8" s="181"/>
    </row>
    <row r="9" spans="1:47">
      <c r="A9" s="12"/>
      <c r="B9" s="12"/>
      <c r="C9" s="12"/>
      <c r="D9" s="12"/>
      <c r="E9" s="12"/>
      <c r="F9" s="38" t="s">
        <v>6</v>
      </c>
      <c r="G9" s="263" t="s">
        <v>116</v>
      </c>
      <c r="H9" s="264"/>
      <c r="I9" s="264"/>
      <c r="J9" s="62">
        <f>'[1]Total actual RAB roll forward'!T361-M9+N9</f>
        <v>26.79572242915674</v>
      </c>
      <c r="K9" s="248"/>
      <c r="L9" s="249"/>
      <c r="M9" s="249">
        <f>'[1]Total actual RAB roll forward'!L41</f>
        <v>0</v>
      </c>
      <c r="N9" s="60">
        <f>-'[1]Total actual RAB roll forward'!L73</f>
        <v>13.456577980980382</v>
      </c>
      <c r="O9" s="60"/>
      <c r="P9" s="60"/>
      <c r="Q9" s="60"/>
      <c r="R9" s="60"/>
      <c r="S9" s="62"/>
      <c r="T9" s="248"/>
      <c r="U9" s="249"/>
      <c r="V9" s="8"/>
      <c r="W9" s="8"/>
      <c r="X9" s="8"/>
      <c r="Y9" s="8"/>
      <c r="Z9" s="9"/>
      <c r="AA9" s="9"/>
      <c r="AB9" s="9"/>
      <c r="AC9" s="9"/>
      <c r="AD9" s="9"/>
      <c r="AE9" s="181"/>
      <c r="AF9" s="181"/>
      <c r="AG9" s="181"/>
      <c r="AH9" s="181"/>
      <c r="AI9" s="181"/>
      <c r="AJ9" s="181"/>
      <c r="AK9" s="181"/>
      <c r="AL9" s="181"/>
      <c r="AM9" s="181"/>
      <c r="AN9" s="181"/>
      <c r="AO9" s="181"/>
      <c r="AP9" s="181"/>
      <c r="AQ9" s="181"/>
      <c r="AR9" s="181"/>
      <c r="AS9" s="181"/>
      <c r="AT9" s="181"/>
      <c r="AU9" s="181"/>
    </row>
    <row r="10" spans="1:47">
      <c r="A10" s="12"/>
      <c r="B10" s="12"/>
      <c r="C10" s="12"/>
      <c r="D10" s="12"/>
      <c r="E10" s="12"/>
      <c r="F10" s="38" t="s">
        <v>7</v>
      </c>
      <c r="G10" s="263" t="s">
        <v>117</v>
      </c>
      <c r="H10" s="264"/>
      <c r="I10" s="264"/>
      <c r="J10" s="62">
        <f>'[1]Total actual RAB roll forward'!T362-M10+N10</f>
        <v>13.849372940268871</v>
      </c>
      <c r="K10" s="248"/>
      <c r="L10" s="249"/>
      <c r="M10" s="249">
        <f>'[1]Total actual RAB roll forward'!L42</f>
        <v>0</v>
      </c>
      <c r="N10" s="60">
        <f>-'[1]Total actual RAB roll forward'!L74</f>
        <v>1.2005214194968614</v>
      </c>
      <c r="O10" s="60"/>
      <c r="P10" s="60"/>
      <c r="Q10" s="60"/>
      <c r="R10" s="60"/>
      <c r="S10" s="62"/>
      <c r="T10" s="248"/>
      <c r="U10" s="249"/>
      <c r="V10" s="8"/>
      <c r="W10" s="8"/>
      <c r="X10" s="8"/>
      <c r="Y10" s="8"/>
      <c r="Z10" s="9"/>
      <c r="AA10" s="9"/>
      <c r="AB10" s="9"/>
      <c r="AC10" s="9"/>
      <c r="AD10" s="9"/>
      <c r="AE10" s="181"/>
      <c r="AF10" s="181"/>
      <c r="AG10" s="181"/>
      <c r="AH10" s="181"/>
      <c r="AI10" s="181"/>
      <c r="AJ10" s="181"/>
      <c r="AK10" s="181"/>
      <c r="AL10" s="181"/>
      <c r="AM10" s="181"/>
      <c r="AN10" s="181"/>
      <c r="AO10" s="181"/>
      <c r="AP10" s="181"/>
      <c r="AQ10" s="181"/>
      <c r="AR10" s="181"/>
      <c r="AS10" s="181"/>
      <c r="AT10" s="181"/>
      <c r="AU10" s="181"/>
    </row>
    <row r="11" spans="1:47">
      <c r="A11" s="12"/>
      <c r="B11" s="12"/>
      <c r="C11" s="12"/>
      <c r="D11" s="12"/>
      <c r="E11" s="12"/>
      <c r="F11" s="38" t="s">
        <v>8</v>
      </c>
      <c r="G11" s="263" t="s">
        <v>124</v>
      </c>
      <c r="H11" s="264"/>
      <c r="I11" s="264"/>
      <c r="J11" s="62">
        <f>'[1]Total actual RAB roll forward'!T363-M11+N11</f>
        <v>14.697420626443673</v>
      </c>
      <c r="K11" s="248"/>
      <c r="L11" s="249"/>
      <c r="M11" s="249">
        <f>'[1]Total actual RAB roll forward'!L43</f>
        <v>4.3107122241096469</v>
      </c>
      <c r="N11" s="60">
        <f>-'[1]Total actual RAB roll forward'!L75</f>
        <v>2.4818890894606769</v>
      </c>
      <c r="O11" s="60"/>
      <c r="P11" s="60"/>
      <c r="Q11" s="60"/>
      <c r="R11" s="60"/>
      <c r="S11" s="62"/>
      <c r="T11" s="248"/>
      <c r="U11" s="249"/>
      <c r="V11" s="8"/>
      <c r="W11" s="8"/>
      <c r="X11" s="8"/>
      <c r="Y11" s="8"/>
      <c r="Z11" s="9"/>
      <c r="AA11" s="9"/>
      <c r="AB11" s="9"/>
      <c r="AC11" s="9"/>
      <c r="AD11" s="9"/>
      <c r="AE11" s="181"/>
      <c r="AF11" s="181"/>
      <c r="AG11" s="181"/>
      <c r="AH11" s="181"/>
      <c r="AI11" s="181"/>
      <c r="AJ11" s="181"/>
      <c r="AK11" s="181"/>
      <c r="AL11" s="181"/>
      <c r="AM11" s="181"/>
      <c r="AN11" s="181"/>
      <c r="AO11" s="181"/>
      <c r="AP11" s="181"/>
      <c r="AQ11" s="181"/>
      <c r="AR11" s="181"/>
      <c r="AS11" s="181"/>
      <c r="AT11" s="181"/>
      <c r="AU11" s="181"/>
    </row>
    <row r="12" spans="1:47">
      <c r="A12" s="12"/>
      <c r="B12" s="12"/>
      <c r="C12" s="12"/>
      <c r="D12" s="12"/>
      <c r="E12" s="12"/>
      <c r="F12" s="38" t="s">
        <v>9</v>
      </c>
      <c r="G12" s="263" t="s">
        <v>118</v>
      </c>
      <c r="H12" s="264"/>
      <c r="I12" s="264"/>
      <c r="J12" s="62">
        <f>'[1]Total actual RAB roll forward'!T364-M12+N12</f>
        <v>71.053131832789617</v>
      </c>
      <c r="K12" s="248"/>
      <c r="L12" s="249"/>
      <c r="M12" s="249">
        <f>'[1]Total actual RAB roll forward'!L44</f>
        <v>38.292795988928539</v>
      </c>
      <c r="N12" s="60">
        <f>-'[1]Total actual RAB roll forward'!L76</f>
        <v>24.181545502899301</v>
      </c>
      <c r="O12" s="60"/>
      <c r="P12" s="60"/>
      <c r="Q12" s="60"/>
      <c r="R12" s="60"/>
      <c r="S12" s="62"/>
      <c r="T12" s="248"/>
      <c r="U12" s="249"/>
      <c r="V12" s="8"/>
      <c r="W12" s="8"/>
      <c r="X12" s="8"/>
      <c r="Y12" s="8"/>
      <c r="Z12" s="9"/>
      <c r="AA12" s="9"/>
      <c r="AB12" s="9"/>
      <c r="AC12" s="9"/>
      <c r="AD12" s="9"/>
      <c r="AE12" s="181"/>
      <c r="AF12" s="181"/>
      <c r="AG12" s="181"/>
      <c r="AH12" s="181"/>
      <c r="AI12" s="181"/>
      <c r="AJ12" s="181"/>
      <c r="AK12" s="181"/>
      <c r="AL12" s="181"/>
      <c r="AM12" s="181"/>
      <c r="AN12" s="181"/>
      <c r="AO12" s="181"/>
      <c r="AP12" s="181"/>
      <c r="AQ12" s="181"/>
      <c r="AR12" s="181"/>
      <c r="AS12" s="181"/>
      <c r="AT12" s="181"/>
      <c r="AU12" s="181"/>
    </row>
    <row r="13" spans="1:47">
      <c r="A13" s="12"/>
      <c r="B13" s="12"/>
      <c r="C13" s="12"/>
      <c r="D13" s="12"/>
      <c r="E13" s="12"/>
      <c r="F13" s="38" t="s">
        <v>10</v>
      </c>
      <c r="G13" s="263" t="s">
        <v>119</v>
      </c>
      <c r="H13" s="264"/>
      <c r="I13" s="264"/>
      <c r="J13" s="62">
        <f>'[1]Total actual RAB roll forward'!T365-M13+N13</f>
        <v>136.8834701181114</v>
      </c>
      <c r="K13" s="248"/>
      <c r="L13" s="249"/>
      <c r="M13" s="249">
        <f>'[1]Total actual RAB roll forward'!L45</f>
        <v>17.954564073716629</v>
      </c>
      <c r="N13" s="60">
        <f>-'[1]Total actual RAB roll forward'!L77</f>
        <v>16.66084568333503</v>
      </c>
      <c r="O13" s="60"/>
      <c r="P13" s="60"/>
      <c r="Q13" s="60"/>
      <c r="R13" s="60"/>
      <c r="S13" s="62"/>
      <c r="T13" s="248"/>
      <c r="U13" s="249"/>
      <c r="V13" s="8"/>
      <c r="W13" s="8"/>
      <c r="X13" s="8"/>
      <c r="Y13" s="8"/>
      <c r="Z13" s="9"/>
      <c r="AA13" s="9"/>
      <c r="AB13" s="9"/>
      <c r="AC13" s="9"/>
      <c r="AD13" s="9"/>
      <c r="AE13" s="181"/>
      <c r="AF13" s="181"/>
      <c r="AG13" s="181"/>
      <c r="AH13" s="181"/>
      <c r="AI13" s="181"/>
      <c r="AJ13" s="181"/>
      <c r="AK13" s="181"/>
      <c r="AL13" s="181"/>
      <c r="AM13" s="181"/>
      <c r="AN13" s="181"/>
      <c r="AO13" s="181"/>
      <c r="AP13" s="181"/>
      <c r="AQ13" s="181"/>
      <c r="AR13" s="181"/>
      <c r="AS13" s="181"/>
      <c r="AT13" s="181"/>
      <c r="AU13" s="181"/>
    </row>
    <row r="14" spans="1:47">
      <c r="A14" s="12"/>
      <c r="B14" s="12"/>
      <c r="C14" s="12"/>
      <c r="D14" s="12"/>
      <c r="E14" s="12"/>
      <c r="F14" s="38" t="s">
        <v>11</v>
      </c>
      <c r="G14" s="263" t="s">
        <v>120</v>
      </c>
      <c r="H14" s="264"/>
      <c r="I14" s="264"/>
      <c r="J14" s="62">
        <f>'[1]Total actual RAB roll forward'!T366-M14+N14</f>
        <v>79.067713273345603</v>
      </c>
      <c r="K14" s="248"/>
      <c r="L14" s="248"/>
      <c r="M14" s="249">
        <f>'[1]Total actual RAB roll forward'!L46</f>
        <v>25.532745552079927</v>
      </c>
      <c r="N14" s="60">
        <f>-'[1]Total actual RAB roll forward'!L78</f>
        <v>1.4056337450588008</v>
      </c>
      <c r="O14" s="60"/>
      <c r="P14" s="60"/>
      <c r="Q14" s="60"/>
      <c r="R14" s="60"/>
      <c r="S14" s="62"/>
      <c r="T14" s="248"/>
      <c r="U14" s="248"/>
      <c r="V14" s="8"/>
      <c r="W14" s="8"/>
      <c r="X14" s="8"/>
      <c r="Y14" s="8"/>
      <c r="Z14" s="9"/>
      <c r="AA14" s="9"/>
      <c r="AB14" s="9"/>
      <c r="AC14" s="9"/>
      <c r="AD14" s="9"/>
      <c r="AE14" s="181"/>
      <c r="AF14" s="181"/>
      <c r="AG14" s="181"/>
      <c r="AH14" s="181"/>
      <c r="AI14" s="181"/>
      <c r="AJ14" s="181"/>
      <c r="AK14" s="181"/>
      <c r="AL14" s="181"/>
      <c r="AM14" s="181"/>
      <c r="AN14" s="181"/>
      <c r="AO14" s="181"/>
      <c r="AP14" s="181"/>
      <c r="AQ14" s="181"/>
      <c r="AR14" s="181"/>
      <c r="AS14" s="181"/>
      <c r="AT14" s="181"/>
      <c r="AU14" s="181"/>
    </row>
    <row r="15" spans="1:47">
      <c r="A15" s="12"/>
      <c r="B15" s="12"/>
      <c r="C15" s="12"/>
      <c r="D15" s="12"/>
      <c r="E15" s="12"/>
      <c r="F15" s="38" t="s">
        <v>12</v>
      </c>
      <c r="G15" s="263" t="s">
        <v>121</v>
      </c>
      <c r="H15" s="264"/>
      <c r="I15" s="264"/>
      <c r="J15" s="62"/>
      <c r="K15" s="248"/>
      <c r="L15" s="249"/>
      <c r="M15" s="249"/>
      <c r="N15" s="60"/>
      <c r="O15" s="60"/>
      <c r="P15" s="60"/>
      <c r="Q15" s="60"/>
      <c r="R15" s="60"/>
      <c r="S15" s="60"/>
      <c r="T15" s="250"/>
      <c r="U15" s="250"/>
      <c r="V15" s="8"/>
      <c r="W15" s="8"/>
      <c r="X15" s="8"/>
      <c r="Y15" s="8"/>
      <c r="Z15" s="9"/>
      <c r="AA15" s="9"/>
      <c r="AB15" s="9"/>
      <c r="AC15" s="9"/>
      <c r="AD15" s="9"/>
      <c r="AE15" s="181"/>
      <c r="AF15" s="181"/>
      <c r="AG15" s="181"/>
      <c r="AH15" s="181"/>
      <c r="AI15" s="181"/>
      <c r="AJ15" s="181"/>
      <c r="AK15" s="181"/>
      <c r="AL15" s="181"/>
      <c r="AM15" s="181"/>
      <c r="AN15" s="181"/>
      <c r="AO15" s="181"/>
      <c r="AP15" s="181"/>
      <c r="AQ15" s="181"/>
      <c r="AR15" s="181"/>
      <c r="AS15" s="181"/>
      <c r="AT15" s="181"/>
      <c r="AU15" s="181"/>
    </row>
    <row r="16" spans="1:47">
      <c r="A16" s="12"/>
      <c r="B16" s="12"/>
      <c r="C16" s="12"/>
      <c r="D16" s="12"/>
      <c r="E16" s="12"/>
      <c r="F16" s="38" t="s">
        <v>13</v>
      </c>
      <c r="G16" s="263" t="s">
        <v>122</v>
      </c>
      <c r="H16" s="264"/>
      <c r="I16" s="264"/>
      <c r="J16" s="62"/>
      <c r="K16" s="248"/>
      <c r="L16" s="249"/>
      <c r="M16" s="249"/>
      <c r="N16" s="60"/>
      <c r="O16" s="60"/>
      <c r="P16" s="60"/>
      <c r="Q16" s="60"/>
      <c r="R16" s="60"/>
      <c r="S16" s="60"/>
      <c r="T16" s="250"/>
      <c r="U16" s="250"/>
      <c r="V16" s="8"/>
      <c r="W16" s="8"/>
      <c r="X16" s="8"/>
      <c r="Y16" s="8"/>
      <c r="Z16" s="9"/>
      <c r="AA16" s="9"/>
      <c r="AB16" s="9"/>
      <c r="AC16" s="9"/>
      <c r="AD16" s="9"/>
      <c r="AE16" s="181"/>
      <c r="AF16" s="181"/>
      <c r="AG16" s="181"/>
      <c r="AH16" s="181"/>
      <c r="AI16" s="181"/>
      <c r="AJ16" s="181"/>
      <c r="AK16" s="181"/>
      <c r="AL16" s="181"/>
      <c r="AM16" s="181"/>
      <c r="AN16" s="181"/>
      <c r="AO16" s="181"/>
      <c r="AP16" s="181"/>
      <c r="AQ16" s="181"/>
      <c r="AR16" s="181"/>
      <c r="AS16" s="181"/>
      <c r="AT16" s="181"/>
      <c r="AU16" s="181"/>
    </row>
    <row r="17" spans="1:47">
      <c r="A17" s="12"/>
      <c r="B17" s="12"/>
      <c r="C17" s="12"/>
      <c r="D17" s="12"/>
      <c r="E17" s="12"/>
      <c r="F17" s="38" t="s">
        <v>14</v>
      </c>
      <c r="G17" s="263" t="s">
        <v>125</v>
      </c>
      <c r="H17" s="264"/>
      <c r="I17" s="264"/>
      <c r="J17" s="62"/>
      <c r="K17" s="248"/>
      <c r="L17" s="249"/>
      <c r="M17" s="249"/>
      <c r="N17" s="60"/>
      <c r="O17" s="60"/>
      <c r="P17" s="60"/>
      <c r="Q17" s="60"/>
      <c r="R17" s="60"/>
      <c r="S17" s="60"/>
      <c r="T17" s="250"/>
      <c r="U17" s="250"/>
      <c r="V17" s="8"/>
      <c r="W17" s="8"/>
      <c r="X17" s="8"/>
      <c r="Y17" s="8"/>
      <c r="Z17" s="9"/>
      <c r="AA17" s="9"/>
      <c r="AB17" s="9"/>
      <c r="AC17" s="9"/>
      <c r="AD17" s="9"/>
      <c r="AE17" s="181"/>
      <c r="AF17" s="181"/>
      <c r="AG17" s="181"/>
      <c r="AH17" s="181"/>
      <c r="AI17" s="181"/>
      <c r="AJ17" s="181"/>
      <c r="AK17" s="181"/>
      <c r="AL17" s="181"/>
      <c r="AM17" s="181"/>
      <c r="AN17" s="181"/>
      <c r="AO17" s="181"/>
      <c r="AP17" s="181"/>
      <c r="AQ17" s="181"/>
      <c r="AR17" s="181"/>
      <c r="AS17" s="181"/>
      <c r="AT17" s="181"/>
      <c r="AU17" s="181"/>
    </row>
    <row r="18" spans="1:47">
      <c r="A18" s="12"/>
      <c r="B18" s="12"/>
      <c r="C18" s="12"/>
      <c r="D18" s="12"/>
      <c r="E18" s="12"/>
      <c r="F18" s="38" t="s">
        <v>15</v>
      </c>
      <c r="G18" s="263" t="s">
        <v>123</v>
      </c>
      <c r="H18" s="264"/>
      <c r="I18" s="264"/>
      <c r="J18" s="62">
        <f>'[1]Total actual RAB roll forward'!T367-M18+N18</f>
        <v>5.5302369718375211</v>
      </c>
      <c r="K18" s="248"/>
      <c r="L18" s="249"/>
      <c r="M18" s="249">
        <f>'[1]Total actual RAB roll forward'!L47</f>
        <v>0</v>
      </c>
      <c r="N18" s="60">
        <f>-'[1]Total actual RAB roll forward'!L79</f>
        <v>6.4934421216205074E-3</v>
      </c>
      <c r="O18" s="60"/>
      <c r="P18" s="60"/>
      <c r="Q18" s="60"/>
      <c r="R18" s="60"/>
      <c r="S18" s="60"/>
      <c r="T18" s="250"/>
      <c r="U18" s="250"/>
      <c r="V18" s="8"/>
      <c r="W18" s="8"/>
      <c r="X18" s="8"/>
      <c r="Y18" s="8"/>
      <c r="Z18" s="9"/>
      <c r="AA18" s="9"/>
      <c r="AB18" s="9"/>
      <c r="AC18" s="9"/>
      <c r="AD18" s="9"/>
      <c r="AE18" s="181"/>
      <c r="AF18" s="181"/>
      <c r="AG18" s="181"/>
      <c r="AH18" s="181"/>
      <c r="AI18" s="181"/>
      <c r="AJ18" s="181"/>
      <c r="AK18" s="181"/>
      <c r="AL18" s="181"/>
      <c r="AM18" s="181"/>
      <c r="AN18" s="181"/>
      <c r="AO18" s="181"/>
      <c r="AP18" s="181"/>
      <c r="AQ18" s="181"/>
      <c r="AR18" s="181"/>
      <c r="AS18" s="181"/>
      <c r="AT18" s="181"/>
      <c r="AU18" s="181"/>
    </row>
    <row r="19" spans="1:47">
      <c r="A19" s="12"/>
      <c r="B19" s="12"/>
      <c r="C19" s="12"/>
      <c r="D19" s="12"/>
      <c r="E19" s="12"/>
      <c r="F19" s="38" t="s">
        <v>16</v>
      </c>
      <c r="G19" s="263"/>
      <c r="H19" s="264"/>
      <c r="I19" s="264"/>
      <c r="J19" s="62"/>
      <c r="K19" s="248"/>
      <c r="L19" s="249"/>
      <c r="M19" s="249"/>
      <c r="N19" s="60"/>
      <c r="O19" s="60"/>
      <c r="P19" s="60"/>
      <c r="Q19" s="60"/>
      <c r="R19" s="60"/>
      <c r="S19" s="60"/>
      <c r="T19" s="250"/>
      <c r="U19" s="250"/>
      <c r="V19" s="8"/>
      <c r="W19" s="8"/>
      <c r="X19" s="8"/>
      <c r="Y19" s="8"/>
      <c r="Z19" s="9"/>
      <c r="AA19" s="9"/>
      <c r="AB19" s="9"/>
      <c r="AC19" s="9"/>
      <c r="AD19" s="9"/>
      <c r="AE19" s="181"/>
      <c r="AF19" s="181"/>
      <c r="AG19" s="181"/>
      <c r="AH19" s="181"/>
      <c r="AI19" s="181"/>
      <c r="AJ19" s="181"/>
      <c r="AK19" s="181"/>
      <c r="AL19" s="181"/>
      <c r="AM19" s="181"/>
      <c r="AN19" s="181"/>
      <c r="AO19" s="181"/>
      <c r="AP19" s="181"/>
      <c r="AQ19" s="181"/>
      <c r="AR19" s="181"/>
      <c r="AS19" s="181"/>
      <c r="AT19" s="181"/>
      <c r="AU19" s="181"/>
    </row>
    <row r="20" spans="1:47">
      <c r="A20" s="12"/>
      <c r="B20" s="12"/>
      <c r="C20" s="12"/>
      <c r="D20" s="12"/>
      <c r="E20" s="12"/>
      <c r="F20" s="38" t="s">
        <v>17</v>
      </c>
      <c r="G20" s="263"/>
      <c r="H20" s="264"/>
      <c r="I20" s="264"/>
      <c r="J20" s="62"/>
      <c r="K20" s="248"/>
      <c r="L20" s="249"/>
      <c r="M20" s="249"/>
      <c r="N20" s="60"/>
      <c r="O20" s="60"/>
      <c r="P20" s="60"/>
      <c r="Q20" s="60"/>
      <c r="R20" s="60"/>
      <c r="S20" s="60"/>
      <c r="T20" s="250"/>
      <c r="U20" s="250"/>
      <c r="V20" s="8"/>
      <c r="W20" s="8"/>
      <c r="X20" s="8"/>
      <c r="Y20" s="8"/>
      <c r="Z20" s="9"/>
      <c r="AA20" s="9"/>
      <c r="AB20" s="9"/>
      <c r="AC20" s="9"/>
      <c r="AD20" s="9"/>
      <c r="AE20" s="181"/>
      <c r="AF20" s="181"/>
      <c r="AG20" s="181"/>
      <c r="AH20" s="181"/>
      <c r="AI20" s="181"/>
      <c r="AJ20" s="181"/>
      <c r="AK20" s="181"/>
      <c r="AL20" s="181"/>
      <c r="AM20" s="181"/>
      <c r="AN20" s="181"/>
      <c r="AO20" s="181"/>
      <c r="AP20" s="181"/>
      <c r="AQ20" s="181"/>
      <c r="AR20" s="181"/>
      <c r="AS20" s="181"/>
      <c r="AT20" s="181"/>
      <c r="AU20" s="181"/>
    </row>
    <row r="21" spans="1:47">
      <c r="A21" s="12"/>
      <c r="B21" s="12"/>
      <c r="C21" s="12"/>
      <c r="D21" s="12"/>
      <c r="E21" s="12"/>
      <c r="F21" s="38" t="s">
        <v>18</v>
      </c>
      <c r="G21" s="263"/>
      <c r="H21" s="264"/>
      <c r="I21" s="264"/>
      <c r="J21" s="62"/>
      <c r="K21" s="248"/>
      <c r="L21" s="249"/>
      <c r="M21" s="249"/>
      <c r="N21" s="60"/>
      <c r="O21" s="60"/>
      <c r="P21" s="60"/>
      <c r="Q21" s="60"/>
      <c r="R21" s="60"/>
      <c r="S21" s="60"/>
      <c r="T21" s="250"/>
      <c r="U21" s="250"/>
      <c r="V21" s="8"/>
      <c r="W21" s="8"/>
      <c r="X21" s="8"/>
      <c r="Y21" s="8"/>
      <c r="Z21" s="9"/>
      <c r="AA21" s="9"/>
      <c r="AB21" s="9"/>
      <c r="AC21" s="9"/>
      <c r="AD21" s="9"/>
      <c r="AE21" s="181"/>
      <c r="AF21" s="181"/>
      <c r="AG21" s="181"/>
      <c r="AH21" s="181"/>
      <c r="AI21" s="181"/>
      <c r="AJ21" s="181"/>
      <c r="AK21" s="181"/>
      <c r="AL21" s="181"/>
      <c r="AM21" s="181"/>
      <c r="AN21" s="181"/>
      <c r="AO21" s="181"/>
      <c r="AP21" s="181"/>
      <c r="AQ21" s="181"/>
      <c r="AR21" s="181"/>
      <c r="AS21" s="181"/>
      <c r="AT21" s="181"/>
      <c r="AU21" s="181"/>
    </row>
    <row r="22" spans="1:47">
      <c r="A22" s="12"/>
      <c r="B22" s="12"/>
      <c r="C22" s="12"/>
      <c r="D22" s="12"/>
      <c r="E22" s="12"/>
      <c r="F22" s="38" t="s">
        <v>19</v>
      </c>
      <c r="G22" s="263"/>
      <c r="H22" s="264"/>
      <c r="I22" s="264"/>
      <c r="J22" s="62"/>
      <c r="K22" s="248"/>
      <c r="L22" s="249"/>
      <c r="M22" s="249"/>
      <c r="N22" s="60"/>
      <c r="O22" s="60"/>
      <c r="P22" s="60"/>
      <c r="Q22" s="60"/>
      <c r="R22" s="60"/>
      <c r="S22" s="60"/>
      <c r="T22" s="250"/>
      <c r="U22" s="250"/>
      <c r="V22" s="8"/>
      <c r="W22" s="8"/>
      <c r="X22" s="8"/>
      <c r="Y22" s="8"/>
      <c r="Z22" s="9"/>
      <c r="AA22" s="9"/>
      <c r="AB22" s="9"/>
      <c r="AC22" s="9"/>
      <c r="AD22" s="9"/>
      <c r="AE22" s="181"/>
      <c r="AF22" s="181"/>
      <c r="AG22" s="181"/>
      <c r="AH22" s="181"/>
      <c r="AI22" s="181"/>
      <c r="AJ22" s="181"/>
      <c r="AK22" s="181"/>
      <c r="AL22" s="181"/>
      <c r="AM22" s="181"/>
      <c r="AN22" s="181"/>
      <c r="AO22" s="181"/>
      <c r="AP22" s="181"/>
      <c r="AQ22" s="181"/>
      <c r="AR22" s="181"/>
      <c r="AS22" s="181"/>
      <c r="AT22" s="181"/>
      <c r="AU22" s="181"/>
    </row>
    <row r="23" spans="1:47">
      <c r="A23" s="12"/>
      <c r="B23" s="12"/>
      <c r="C23" s="12"/>
      <c r="D23" s="12"/>
      <c r="E23" s="12"/>
      <c r="F23" s="38" t="s">
        <v>20</v>
      </c>
      <c r="G23" s="263"/>
      <c r="H23" s="264"/>
      <c r="I23" s="264"/>
      <c r="J23" s="62"/>
      <c r="K23" s="248"/>
      <c r="L23" s="249"/>
      <c r="M23" s="249"/>
      <c r="N23" s="60"/>
      <c r="O23" s="60"/>
      <c r="P23" s="60"/>
      <c r="Q23" s="60"/>
      <c r="R23" s="60"/>
      <c r="S23" s="60"/>
      <c r="T23" s="250"/>
      <c r="U23" s="250"/>
      <c r="V23" s="8"/>
      <c r="W23" s="8"/>
      <c r="X23" s="8"/>
      <c r="Y23" s="8"/>
      <c r="Z23" s="9"/>
      <c r="AA23" s="9"/>
      <c r="AB23" s="9"/>
      <c r="AC23" s="9"/>
      <c r="AD23" s="9"/>
      <c r="AE23" s="181"/>
      <c r="AF23" s="181"/>
      <c r="AG23" s="181"/>
      <c r="AH23" s="181"/>
      <c r="AI23" s="181"/>
      <c r="AJ23" s="181"/>
      <c r="AK23" s="181"/>
      <c r="AL23" s="181"/>
      <c r="AM23" s="181"/>
      <c r="AN23" s="181"/>
      <c r="AO23" s="181"/>
      <c r="AP23" s="181"/>
      <c r="AQ23" s="181"/>
      <c r="AR23" s="181"/>
      <c r="AS23" s="181"/>
      <c r="AT23" s="181"/>
      <c r="AU23" s="181"/>
    </row>
    <row r="24" spans="1:47">
      <c r="A24" s="12"/>
      <c r="B24" s="12"/>
      <c r="C24" s="12"/>
      <c r="D24" s="12"/>
      <c r="E24" s="12"/>
      <c r="F24" s="38" t="s">
        <v>24</v>
      </c>
      <c r="G24" s="263"/>
      <c r="H24" s="264"/>
      <c r="I24" s="264"/>
      <c r="J24" s="62"/>
      <c r="K24" s="248"/>
      <c r="L24" s="249"/>
      <c r="M24" s="249"/>
      <c r="N24" s="60"/>
      <c r="O24" s="60"/>
      <c r="P24" s="60"/>
      <c r="Q24" s="60"/>
      <c r="R24" s="60"/>
      <c r="S24" s="60"/>
      <c r="T24" s="250"/>
      <c r="U24" s="250"/>
      <c r="V24" s="8"/>
      <c r="W24" s="8"/>
      <c r="X24" s="8"/>
      <c r="Y24" s="8"/>
      <c r="Z24" s="9"/>
      <c r="AA24" s="9"/>
      <c r="AB24" s="9"/>
      <c r="AC24" s="9"/>
      <c r="AD24" s="9"/>
      <c r="AE24" s="181"/>
      <c r="AF24" s="181"/>
      <c r="AG24" s="181"/>
      <c r="AH24" s="181"/>
      <c r="AI24" s="181"/>
      <c r="AJ24" s="181"/>
      <c r="AK24" s="181"/>
      <c r="AL24" s="181"/>
      <c r="AM24" s="181"/>
      <c r="AN24" s="181"/>
      <c r="AO24" s="181"/>
      <c r="AP24" s="181"/>
      <c r="AQ24" s="181"/>
      <c r="AR24" s="181"/>
      <c r="AS24" s="181"/>
      <c r="AT24" s="181"/>
      <c r="AU24" s="181"/>
    </row>
    <row r="25" spans="1:47">
      <c r="A25" s="12"/>
      <c r="B25" s="12"/>
      <c r="C25" s="12"/>
      <c r="D25" s="12"/>
      <c r="E25" s="12"/>
      <c r="F25" s="38" t="s">
        <v>25</v>
      </c>
      <c r="G25" s="263"/>
      <c r="H25" s="264"/>
      <c r="I25" s="264"/>
      <c r="J25" s="62"/>
      <c r="K25" s="248"/>
      <c r="L25" s="249"/>
      <c r="M25" s="249"/>
      <c r="N25" s="60"/>
      <c r="O25" s="60"/>
      <c r="P25" s="60"/>
      <c r="Q25" s="60"/>
      <c r="R25" s="60"/>
      <c r="S25" s="60"/>
      <c r="T25" s="250"/>
      <c r="U25" s="250"/>
      <c r="V25" s="8"/>
      <c r="W25" s="8"/>
      <c r="X25" s="8"/>
      <c r="Y25" s="8"/>
      <c r="Z25" s="9"/>
      <c r="AA25" s="9"/>
      <c r="AB25" s="9"/>
      <c r="AC25" s="9"/>
      <c r="AD25" s="9"/>
      <c r="AE25" s="181"/>
      <c r="AF25" s="181"/>
      <c r="AG25" s="181"/>
      <c r="AH25" s="181"/>
      <c r="AI25" s="181"/>
      <c r="AJ25" s="181"/>
      <c r="AK25" s="181"/>
      <c r="AL25" s="181"/>
      <c r="AM25" s="181"/>
      <c r="AN25" s="181"/>
      <c r="AO25" s="181"/>
      <c r="AP25" s="181"/>
      <c r="AQ25" s="181"/>
      <c r="AR25" s="181"/>
      <c r="AS25" s="181"/>
      <c r="AT25" s="181"/>
      <c r="AU25" s="181"/>
    </row>
    <row r="26" spans="1:47">
      <c r="A26" s="12"/>
      <c r="B26" s="12"/>
      <c r="C26" s="12"/>
      <c r="D26" s="12"/>
      <c r="E26" s="12"/>
      <c r="F26" s="38" t="s">
        <v>26</v>
      </c>
      <c r="G26" s="263"/>
      <c r="H26" s="264"/>
      <c r="I26" s="264"/>
      <c r="J26" s="62"/>
      <c r="K26" s="62"/>
      <c r="L26" s="62"/>
      <c r="M26" s="62"/>
      <c r="N26" s="62"/>
      <c r="O26" s="62"/>
      <c r="P26" s="62"/>
      <c r="Q26" s="62"/>
      <c r="R26" s="62"/>
      <c r="S26" s="62"/>
      <c r="T26" s="62"/>
      <c r="U26" s="62"/>
      <c r="V26" s="8"/>
      <c r="W26" s="8"/>
      <c r="X26" s="8"/>
      <c r="Y26" s="8"/>
      <c r="Z26" s="9"/>
      <c r="AA26" s="9"/>
      <c r="AB26" s="9"/>
      <c r="AC26" s="9"/>
      <c r="AD26" s="9"/>
      <c r="AE26" s="181"/>
      <c r="AF26" s="181"/>
      <c r="AG26" s="181"/>
      <c r="AH26" s="181"/>
      <c r="AI26" s="181"/>
      <c r="AJ26" s="181"/>
      <c r="AK26" s="181"/>
      <c r="AL26" s="181"/>
      <c r="AM26" s="181"/>
      <c r="AN26" s="181"/>
      <c r="AO26" s="181"/>
      <c r="AP26" s="181"/>
      <c r="AQ26" s="181"/>
      <c r="AR26" s="181"/>
      <c r="AS26" s="181"/>
      <c r="AT26" s="181"/>
      <c r="AU26" s="181"/>
    </row>
    <row r="27" spans="1:47">
      <c r="A27" s="12"/>
      <c r="B27" s="12"/>
      <c r="C27" s="12"/>
      <c r="D27" s="12"/>
      <c r="E27" s="12"/>
      <c r="F27" s="38" t="s">
        <v>97</v>
      </c>
      <c r="G27" s="263"/>
      <c r="H27" s="264"/>
      <c r="I27" s="264"/>
      <c r="J27" s="62"/>
      <c r="K27" s="62"/>
      <c r="L27" s="62"/>
      <c r="M27" s="62"/>
      <c r="N27" s="62"/>
      <c r="O27" s="62"/>
      <c r="P27" s="62"/>
      <c r="Q27" s="62"/>
      <c r="R27" s="62"/>
      <c r="S27" s="62"/>
      <c r="T27" s="62"/>
      <c r="U27" s="62"/>
      <c r="V27" s="8"/>
      <c r="W27" s="8"/>
      <c r="X27" s="8"/>
      <c r="Y27" s="8"/>
      <c r="Z27" s="9"/>
      <c r="AA27" s="9"/>
      <c r="AB27" s="9"/>
      <c r="AC27" s="9"/>
      <c r="AD27" s="9"/>
      <c r="AE27" s="181"/>
      <c r="AF27" s="181"/>
      <c r="AG27" s="181"/>
      <c r="AH27" s="181"/>
      <c r="AI27" s="181"/>
      <c r="AJ27" s="181"/>
      <c r="AK27" s="181"/>
      <c r="AL27" s="181"/>
      <c r="AM27" s="181"/>
      <c r="AN27" s="181"/>
      <c r="AO27" s="181"/>
      <c r="AP27" s="181"/>
      <c r="AQ27" s="181"/>
      <c r="AR27" s="181"/>
      <c r="AS27" s="181"/>
      <c r="AT27" s="181"/>
      <c r="AU27" s="181"/>
    </row>
    <row r="28" spans="1:47">
      <c r="A28" s="12"/>
      <c r="B28" s="12"/>
      <c r="C28" s="12"/>
      <c r="D28" s="12"/>
      <c r="E28" s="12"/>
      <c r="F28" s="38" t="s">
        <v>98</v>
      </c>
      <c r="G28" s="263"/>
      <c r="H28" s="264"/>
      <c r="I28" s="264"/>
      <c r="J28" s="62"/>
      <c r="K28" s="62"/>
      <c r="L28" s="62"/>
      <c r="M28" s="62"/>
      <c r="N28" s="62"/>
      <c r="O28" s="62"/>
      <c r="P28" s="62"/>
      <c r="Q28" s="62"/>
      <c r="R28" s="62"/>
      <c r="S28" s="62"/>
      <c r="T28" s="62"/>
      <c r="U28" s="62"/>
      <c r="V28" s="8"/>
      <c r="W28" s="8"/>
      <c r="X28" s="8"/>
      <c r="Y28" s="8"/>
      <c r="Z28" s="9"/>
      <c r="AA28" s="9"/>
      <c r="AB28" s="9"/>
      <c r="AC28" s="9"/>
      <c r="AD28" s="9"/>
      <c r="AE28" s="181"/>
      <c r="AF28" s="181"/>
      <c r="AG28" s="181"/>
      <c r="AH28" s="181"/>
      <c r="AI28" s="181"/>
      <c r="AJ28" s="181"/>
      <c r="AK28" s="181"/>
      <c r="AL28" s="181"/>
      <c r="AM28" s="181"/>
      <c r="AN28" s="181"/>
      <c r="AO28" s="181"/>
      <c r="AP28" s="181"/>
      <c r="AQ28" s="181"/>
      <c r="AR28" s="181"/>
      <c r="AS28" s="181"/>
      <c r="AT28" s="181"/>
      <c r="AU28" s="181"/>
    </row>
    <row r="29" spans="1:47">
      <c r="A29" s="12"/>
      <c r="B29" s="12"/>
      <c r="C29" s="12"/>
      <c r="D29" s="12"/>
      <c r="E29" s="12"/>
      <c r="F29" s="38" t="s">
        <v>99</v>
      </c>
      <c r="G29" s="263"/>
      <c r="H29" s="264"/>
      <c r="I29" s="264"/>
      <c r="J29" s="62"/>
      <c r="K29" s="62"/>
      <c r="L29" s="62"/>
      <c r="M29" s="62"/>
      <c r="N29" s="62"/>
      <c r="O29" s="62"/>
      <c r="P29" s="62"/>
      <c r="Q29" s="62"/>
      <c r="R29" s="62"/>
      <c r="S29" s="62"/>
      <c r="T29" s="62"/>
      <c r="U29" s="62"/>
      <c r="V29" s="8"/>
      <c r="W29" s="8"/>
      <c r="X29" s="8"/>
      <c r="Y29" s="8"/>
      <c r="Z29" s="9"/>
      <c r="AA29" s="9"/>
      <c r="AB29" s="9"/>
      <c r="AC29" s="9"/>
      <c r="AD29" s="9"/>
      <c r="AE29" s="181"/>
      <c r="AF29" s="181"/>
      <c r="AG29" s="181"/>
      <c r="AH29" s="181"/>
      <c r="AI29" s="181"/>
      <c r="AJ29" s="181"/>
      <c r="AK29" s="181"/>
      <c r="AL29" s="181"/>
      <c r="AM29" s="181"/>
      <c r="AN29" s="181"/>
      <c r="AO29" s="181"/>
      <c r="AP29" s="181"/>
      <c r="AQ29" s="181"/>
      <c r="AR29" s="181"/>
      <c r="AS29" s="181"/>
      <c r="AT29" s="181"/>
      <c r="AU29" s="181"/>
    </row>
    <row r="30" spans="1:47">
      <c r="A30" s="12"/>
      <c r="B30" s="12"/>
      <c r="C30" s="12"/>
      <c r="D30" s="12"/>
      <c r="E30" s="12"/>
      <c r="F30" s="38" t="s">
        <v>100</v>
      </c>
      <c r="G30" s="263"/>
      <c r="H30" s="264"/>
      <c r="I30" s="264"/>
      <c r="J30" s="62"/>
      <c r="K30" s="62"/>
      <c r="L30" s="62"/>
      <c r="M30" s="62"/>
      <c r="N30" s="62"/>
      <c r="O30" s="62"/>
      <c r="P30" s="62"/>
      <c r="Q30" s="62"/>
      <c r="R30" s="62"/>
      <c r="S30" s="62"/>
      <c r="T30" s="62"/>
      <c r="U30" s="62"/>
      <c r="V30" s="8"/>
      <c r="W30" s="8"/>
      <c r="X30" s="8"/>
      <c r="Y30" s="8"/>
      <c r="Z30" s="9"/>
      <c r="AA30" s="9"/>
      <c r="AB30" s="9"/>
      <c r="AC30" s="9"/>
      <c r="AD30" s="9"/>
      <c r="AE30" s="181"/>
      <c r="AF30" s="181"/>
      <c r="AG30" s="181"/>
      <c r="AH30" s="181"/>
      <c r="AI30" s="181"/>
      <c r="AJ30" s="181"/>
      <c r="AK30" s="181"/>
      <c r="AL30" s="181"/>
      <c r="AM30" s="181"/>
      <c r="AN30" s="181"/>
      <c r="AO30" s="181"/>
      <c r="AP30" s="181"/>
      <c r="AQ30" s="181"/>
      <c r="AR30" s="181"/>
      <c r="AS30" s="181"/>
      <c r="AT30" s="181"/>
      <c r="AU30" s="181"/>
    </row>
    <row r="31" spans="1:47">
      <c r="A31" s="12"/>
      <c r="B31" s="12"/>
      <c r="C31" s="12"/>
      <c r="D31" s="12"/>
      <c r="E31" s="12"/>
      <c r="F31" s="38" t="s">
        <v>101</v>
      </c>
      <c r="G31" s="263"/>
      <c r="H31" s="264"/>
      <c r="I31" s="264"/>
      <c r="J31" s="62"/>
      <c r="K31" s="62"/>
      <c r="L31" s="62"/>
      <c r="M31" s="62"/>
      <c r="N31" s="62"/>
      <c r="O31" s="62"/>
      <c r="P31" s="62"/>
      <c r="Q31" s="62"/>
      <c r="R31" s="62"/>
      <c r="S31" s="62"/>
      <c r="T31" s="62"/>
      <c r="U31" s="62"/>
      <c r="V31" s="8"/>
      <c r="W31" s="8"/>
      <c r="X31" s="8"/>
      <c r="Y31" s="8"/>
      <c r="Z31" s="9"/>
      <c r="AA31" s="9"/>
      <c r="AB31" s="9"/>
      <c r="AC31" s="9"/>
      <c r="AD31" s="9"/>
      <c r="AE31" s="181"/>
      <c r="AF31" s="181"/>
      <c r="AG31" s="181"/>
      <c r="AH31" s="181"/>
      <c r="AI31" s="181"/>
      <c r="AJ31" s="181"/>
      <c r="AK31" s="181"/>
      <c r="AL31" s="181"/>
      <c r="AM31" s="181"/>
      <c r="AN31" s="181"/>
      <c r="AO31" s="181"/>
      <c r="AP31" s="181"/>
      <c r="AQ31" s="181"/>
      <c r="AR31" s="181"/>
      <c r="AS31" s="181"/>
      <c r="AT31" s="181"/>
      <c r="AU31" s="181"/>
    </row>
    <row r="32" spans="1:47">
      <c r="A32" s="12"/>
      <c r="B32" s="12"/>
      <c r="C32" s="12"/>
      <c r="D32" s="12"/>
      <c r="E32" s="12"/>
      <c r="F32" s="38" t="s">
        <v>102</v>
      </c>
      <c r="G32" s="263"/>
      <c r="H32" s="264"/>
      <c r="I32" s="264"/>
      <c r="J32" s="62"/>
      <c r="K32" s="62"/>
      <c r="L32" s="62"/>
      <c r="M32" s="62"/>
      <c r="N32" s="62"/>
      <c r="O32" s="62"/>
      <c r="P32" s="62"/>
      <c r="Q32" s="62"/>
      <c r="R32" s="62"/>
      <c r="S32" s="62"/>
      <c r="T32" s="62"/>
      <c r="U32" s="62"/>
      <c r="V32" s="8"/>
      <c r="W32" s="8"/>
      <c r="X32" s="8"/>
      <c r="Y32" s="8"/>
      <c r="Z32" s="9"/>
      <c r="AA32" s="9"/>
      <c r="AB32" s="9"/>
      <c r="AC32" s="9"/>
      <c r="AD32" s="9"/>
      <c r="AE32" s="181"/>
      <c r="AF32" s="181"/>
      <c r="AG32" s="181"/>
      <c r="AH32" s="181"/>
      <c r="AI32" s="181"/>
      <c r="AJ32" s="181"/>
      <c r="AK32" s="181"/>
      <c r="AL32" s="181"/>
      <c r="AM32" s="181"/>
      <c r="AN32" s="181"/>
      <c r="AO32" s="181"/>
      <c r="AP32" s="181"/>
      <c r="AQ32" s="181"/>
      <c r="AR32" s="181"/>
      <c r="AS32" s="181"/>
      <c r="AT32" s="181"/>
      <c r="AU32" s="181"/>
    </row>
    <row r="33" spans="1:47">
      <c r="A33" s="12"/>
      <c r="B33" s="12"/>
      <c r="C33" s="12"/>
      <c r="D33" s="12"/>
      <c r="E33" s="12"/>
      <c r="F33" s="38" t="s">
        <v>103</v>
      </c>
      <c r="G33" s="263"/>
      <c r="H33" s="264"/>
      <c r="I33" s="264"/>
      <c r="J33" s="62"/>
      <c r="K33" s="62"/>
      <c r="L33" s="62"/>
      <c r="M33" s="62"/>
      <c r="N33" s="62"/>
      <c r="O33" s="62"/>
      <c r="P33" s="62"/>
      <c r="Q33" s="62"/>
      <c r="R33" s="62"/>
      <c r="S33" s="62"/>
      <c r="T33" s="62"/>
      <c r="U33" s="62"/>
      <c r="V33" s="8"/>
      <c r="W33" s="8"/>
      <c r="X33" s="8"/>
      <c r="Y33" s="8"/>
      <c r="Z33" s="9"/>
      <c r="AA33" s="9"/>
      <c r="AB33" s="9"/>
      <c r="AC33" s="9"/>
      <c r="AD33" s="9"/>
      <c r="AE33" s="181"/>
      <c r="AF33" s="181"/>
      <c r="AG33" s="181"/>
      <c r="AH33" s="181"/>
      <c r="AI33" s="181"/>
      <c r="AJ33" s="181"/>
      <c r="AK33" s="181"/>
      <c r="AL33" s="181"/>
      <c r="AM33" s="181"/>
      <c r="AN33" s="181"/>
      <c r="AO33" s="181"/>
      <c r="AP33" s="181"/>
      <c r="AQ33" s="181"/>
      <c r="AR33" s="181"/>
      <c r="AS33" s="181"/>
      <c r="AT33" s="181"/>
      <c r="AU33" s="181"/>
    </row>
    <row r="34" spans="1:47">
      <c r="A34" s="12"/>
      <c r="B34" s="12"/>
      <c r="C34" s="12"/>
      <c r="D34" s="12"/>
      <c r="E34" s="12"/>
      <c r="F34" s="38" t="s">
        <v>104</v>
      </c>
      <c r="G34" s="263"/>
      <c r="H34" s="264"/>
      <c r="I34" s="264"/>
      <c r="J34" s="62"/>
      <c r="K34" s="62"/>
      <c r="L34" s="62"/>
      <c r="M34" s="62"/>
      <c r="N34" s="62"/>
      <c r="O34" s="62"/>
      <c r="P34" s="62"/>
      <c r="Q34" s="62"/>
      <c r="R34" s="62"/>
      <c r="S34" s="62"/>
      <c r="T34" s="62"/>
      <c r="U34" s="62"/>
      <c r="V34" s="8"/>
      <c r="W34" s="8"/>
      <c r="X34" s="8"/>
      <c r="Y34" s="8"/>
      <c r="Z34" s="9"/>
      <c r="AA34" s="9"/>
      <c r="AB34" s="9"/>
      <c r="AC34" s="9"/>
      <c r="AD34" s="9"/>
      <c r="AE34" s="181"/>
      <c r="AF34" s="181"/>
      <c r="AG34" s="181"/>
      <c r="AH34" s="181"/>
      <c r="AI34" s="181"/>
      <c r="AJ34" s="181"/>
      <c r="AK34" s="181"/>
      <c r="AL34" s="181"/>
      <c r="AM34" s="181"/>
      <c r="AN34" s="181"/>
      <c r="AO34" s="181"/>
      <c r="AP34" s="181"/>
      <c r="AQ34" s="181"/>
      <c r="AR34" s="181"/>
      <c r="AS34" s="181"/>
      <c r="AT34" s="181"/>
      <c r="AU34" s="181"/>
    </row>
    <row r="35" spans="1:47">
      <c r="A35" s="12"/>
      <c r="B35" s="12"/>
      <c r="C35" s="12"/>
      <c r="D35" s="12"/>
      <c r="E35" s="12"/>
      <c r="F35" s="38" t="s">
        <v>105</v>
      </c>
      <c r="G35" s="263"/>
      <c r="H35" s="264"/>
      <c r="I35" s="264"/>
      <c r="J35" s="62"/>
      <c r="K35" s="62"/>
      <c r="L35" s="62"/>
      <c r="M35" s="62"/>
      <c r="N35" s="62"/>
      <c r="O35" s="62"/>
      <c r="P35" s="62"/>
      <c r="Q35" s="62"/>
      <c r="R35" s="62"/>
      <c r="S35" s="62"/>
      <c r="T35" s="62"/>
      <c r="U35" s="62"/>
      <c r="V35" s="8"/>
      <c r="W35" s="8"/>
      <c r="X35" s="8"/>
      <c r="Y35" s="8"/>
      <c r="Z35" s="9"/>
      <c r="AA35" s="9"/>
      <c r="AB35" s="9"/>
      <c r="AC35" s="9"/>
      <c r="AD35" s="9"/>
      <c r="AE35" s="181"/>
      <c r="AF35" s="181"/>
      <c r="AG35" s="181"/>
      <c r="AH35" s="181"/>
      <c r="AI35" s="181"/>
      <c r="AJ35" s="181"/>
      <c r="AK35" s="181"/>
      <c r="AL35" s="181"/>
      <c r="AM35" s="181"/>
      <c r="AN35" s="181"/>
      <c r="AO35" s="181"/>
      <c r="AP35" s="181"/>
      <c r="AQ35" s="181"/>
      <c r="AR35" s="181"/>
      <c r="AS35" s="181"/>
      <c r="AT35" s="181"/>
      <c r="AU35" s="181"/>
    </row>
    <row r="36" spans="1:47">
      <c r="A36" s="12"/>
      <c r="B36" s="12"/>
      <c r="C36" s="12"/>
      <c r="D36" s="12"/>
      <c r="E36" s="12"/>
      <c r="F36" s="38" t="s">
        <v>106</v>
      </c>
      <c r="G36" s="263"/>
      <c r="H36" s="264"/>
      <c r="I36" s="264"/>
      <c r="J36" s="62"/>
      <c r="K36" s="62"/>
      <c r="L36" s="62"/>
      <c r="M36" s="62"/>
      <c r="N36" s="62"/>
      <c r="O36" s="62"/>
      <c r="P36" s="62"/>
      <c r="Q36" s="62"/>
      <c r="R36" s="62"/>
      <c r="S36" s="62"/>
      <c r="T36" s="62"/>
      <c r="U36" s="62"/>
      <c r="V36" s="8"/>
      <c r="W36" s="8"/>
      <c r="X36" s="8"/>
      <c r="Y36" s="8"/>
      <c r="Z36" s="9"/>
      <c r="AA36" s="9"/>
      <c r="AB36" s="9"/>
      <c r="AC36" s="9"/>
      <c r="AD36" s="9"/>
      <c r="AE36" s="181"/>
      <c r="AF36" s="181"/>
      <c r="AG36" s="181"/>
      <c r="AH36" s="181"/>
      <c r="AI36" s="181"/>
      <c r="AJ36" s="181"/>
      <c r="AK36" s="181"/>
      <c r="AL36" s="181"/>
      <c r="AM36" s="181"/>
      <c r="AN36" s="181"/>
      <c r="AO36" s="181"/>
      <c r="AP36" s="181"/>
      <c r="AQ36" s="181"/>
      <c r="AR36" s="181"/>
      <c r="AS36" s="181"/>
      <c r="AT36" s="181"/>
      <c r="AU36" s="181"/>
    </row>
    <row r="37" spans="1:47">
      <c r="A37" s="12"/>
      <c r="B37" s="12"/>
      <c r="C37" s="12"/>
      <c r="D37" s="12"/>
      <c r="E37" s="12"/>
      <c r="F37" s="38" t="s">
        <v>22</v>
      </c>
      <c r="G37" s="153"/>
      <c r="H37" s="153"/>
      <c r="I37" s="153"/>
      <c r="J37" s="234">
        <f>SUM(J7:J36)</f>
        <v>3082.3360608061844</v>
      </c>
      <c r="K37" s="58"/>
      <c r="L37" s="36"/>
      <c r="M37" s="234">
        <f t="shared" ref="M37:R37" si="0">SUM(M7:M36)</f>
        <v>375.65394780495484</v>
      </c>
      <c r="N37" s="234">
        <f t="shared" si="0"/>
        <v>100.38954763315969</v>
      </c>
      <c r="O37" s="234">
        <f t="shared" si="0"/>
        <v>0</v>
      </c>
      <c r="P37" s="234">
        <f t="shared" si="0"/>
        <v>0</v>
      </c>
      <c r="Q37" s="234">
        <f t="shared" si="0"/>
        <v>0</v>
      </c>
      <c r="R37" s="234">
        <f t="shared" si="0"/>
        <v>0</v>
      </c>
      <c r="S37" s="58"/>
      <c r="T37" s="58"/>
      <c r="U37" s="58"/>
      <c r="V37" s="58"/>
      <c r="X37" s="36"/>
      <c r="Y37" s="8"/>
      <c r="Z37" s="8"/>
      <c r="AA37" s="8"/>
      <c r="AB37" s="8"/>
      <c r="AC37" s="8"/>
      <c r="AD37" s="8"/>
      <c r="AE37" s="181"/>
      <c r="AF37" s="181"/>
      <c r="AG37" s="181"/>
      <c r="AH37" s="181"/>
      <c r="AI37" s="181"/>
      <c r="AJ37" s="181"/>
      <c r="AK37" s="181"/>
      <c r="AL37" s="181"/>
      <c r="AM37" s="181"/>
      <c r="AN37" s="181"/>
      <c r="AO37" s="181"/>
      <c r="AP37" s="181"/>
      <c r="AQ37" s="181"/>
      <c r="AR37" s="181"/>
      <c r="AS37" s="181"/>
      <c r="AT37" s="181"/>
      <c r="AU37" s="181"/>
    </row>
    <row r="38" spans="1:47" ht="21" customHeight="1">
      <c r="A38" s="12"/>
      <c r="B38" s="12"/>
      <c r="C38" s="12"/>
      <c r="D38" s="12"/>
      <c r="E38" s="12"/>
      <c r="F38" s="89"/>
      <c r="G38" s="156"/>
      <c r="H38" s="48"/>
      <c r="I38" s="48"/>
      <c r="J38" s="48"/>
      <c r="K38" s="48"/>
      <c r="L38" s="48"/>
      <c r="M38" s="48"/>
      <c r="N38" s="171"/>
      <c r="O38" s="171"/>
      <c r="P38" s="171"/>
      <c r="Q38" s="171"/>
      <c r="R38" s="171"/>
      <c r="S38" s="171"/>
      <c r="T38" s="171"/>
      <c r="U38" s="171"/>
      <c r="V38" s="48"/>
      <c r="W38" s="48"/>
      <c r="X38" s="48"/>
      <c r="Y38" s="8"/>
      <c r="Z38" s="8"/>
      <c r="AA38" s="8"/>
      <c r="AB38" s="42"/>
      <c r="AC38" s="9"/>
      <c r="AD38" s="9"/>
      <c r="AE38" s="181"/>
      <c r="AF38" s="181"/>
      <c r="AG38" s="181"/>
      <c r="AH38" s="181"/>
      <c r="AI38" s="181"/>
      <c r="AJ38" s="181"/>
      <c r="AK38" s="181"/>
      <c r="AL38" s="181"/>
      <c r="AM38" s="181"/>
      <c r="AN38" s="181"/>
      <c r="AO38" s="181"/>
      <c r="AP38" s="181"/>
      <c r="AQ38" s="181"/>
      <c r="AR38" s="181"/>
      <c r="AS38" s="181"/>
      <c r="AT38" s="181"/>
      <c r="AU38" s="181"/>
    </row>
    <row r="39" spans="1:47" ht="13.5" customHeight="1">
      <c r="A39" s="72"/>
      <c r="B39" s="72"/>
      <c r="C39" s="72"/>
      <c r="D39" s="72"/>
      <c r="E39" s="72"/>
      <c r="F39" s="155" t="s">
        <v>83</v>
      </c>
      <c r="G39" s="155"/>
      <c r="H39" s="155"/>
      <c r="I39" s="155"/>
      <c r="J39" s="155"/>
      <c r="K39" s="75"/>
      <c r="L39" s="75"/>
      <c r="M39" s="73"/>
      <c r="N39" s="73"/>
      <c r="O39" s="73"/>
      <c r="P39" s="73"/>
      <c r="Q39" s="73"/>
      <c r="R39" s="73"/>
      <c r="S39" s="73"/>
      <c r="T39" s="73"/>
      <c r="U39" s="73"/>
      <c r="V39" s="73"/>
      <c r="W39" s="73"/>
      <c r="X39" s="8"/>
      <c r="Y39" s="8"/>
      <c r="Z39" s="8"/>
      <c r="AA39" s="8"/>
      <c r="AB39" s="42"/>
      <c r="AC39" s="9"/>
      <c r="AD39" s="9"/>
      <c r="AE39" s="181"/>
      <c r="AF39" s="181"/>
      <c r="AG39" s="181"/>
      <c r="AH39" s="181"/>
      <c r="AI39" s="181"/>
      <c r="AJ39" s="181"/>
      <c r="AK39" s="181"/>
      <c r="AL39" s="181"/>
      <c r="AM39" s="181"/>
      <c r="AN39" s="181"/>
      <c r="AO39" s="181"/>
      <c r="AP39" s="181"/>
      <c r="AQ39" s="181"/>
      <c r="AR39" s="181"/>
      <c r="AS39" s="181"/>
      <c r="AT39" s="181"/>
      <c r="AU39" s="181"/>
    </row>
    <row r="40" spans="1:47">
      <c r="A40" s="12"/>
      <c r="B40" s="12"/>
      <c r="C40" s="12"/>
      <c r="D40" s="12"/>
      <c r="E40" s="12"/>
      <c r="F40" s="37" t="s">
        <v>5</v>
      </c>
      <c r="G40" s="232">
        <f>H40-1</f>
        <v>2015</v>
      </c>
      <c r="H40" s="232">
        <f>V7</f>
        <v>2016</v>
      </c>
      <c r="I40" s="232">
        <f>H40+1</f>
        <v>2017</v>
      </c>
      <c r="J40" s="232">
        <f t="shared" ref="J40:Q40" si="1">I40+1</f>
        <v>2018</v>
      </c>
      <c r="K40" s="232">
        <f t="shared" si="1"/>
        <v>2019</v>
      </c>
      <c r="L40" s="232">
        <f t="shared" si="1"/>
        <v>2020</v>
      </c>
      <c r="M40" s="232">
        <f t="shared" si="1"/>
        <v>2021</v>
      </c>
      <c r="N40" s="232">
        <f t="shared" si="1"/>
        <v>2022</v>
      </c>
      <c r="O40" s="232">
        <f t="shared" si="1"/>
        <v>2023</v>
      </c>
      <c r="P40" s="232">
        <f t="shared" si="1"/>
        <v>2024</v>
      </c>
      <c r="Q40" s="232">
        <f t="shared" si="1"/>
        <v>2025</v>
      </c>
      <c r="R40" s="141"/>
      <c r="S40" s="8"/>
      <c r="T40" s="8"/>
      <c r="U40" s="8"/>
      <c r="V40" s="8"/>
      <c r="W40" s="42"/>
      <c r="X40" s="9"/>
      <c r="Y40" s="9"/>
      <c r="Z40" s="9"/>
      <c r="AA40" s="9"/>
      <c r="AB40" s="9"/>
      <c r="AC40" s="9"/>
      <c r="AD40" s="9"/>
      <c r="AE40" s="181"/>
      <c r="AF40" s="181"/>
      <c r="AG40" s="181"/>
      <c r="AH40" s="181"/>
      <c r="AI40" s="181"/>
      <c r="AJ40" s="181"/>
      <c r="AK40" s="181"/>
      <c r="AL40" s="181"/>
      <c r="AM40" s="181"/>
      <c r="AN40" s="181"/>
      <c r="AO40" s="181"/>
      <c r="AP40" s="181"/>
      <c r="AQ40" s="181"/>
      <c r="AR40" s="181"/>
      <c r="AS40" s="181"/>
      <c r="AT40" s="181"/>
      <c r="AU40" s="181"/>
    </row>
    <row r="41" spans="1:47" outlineLevel="1">
      <c r="A41" s="12"/>
      <c r="B41" s="12"/>
      <c r="C41" s="12"/>
      <c r="D41" s="12"/>
      <c r="E41" s="12"/>
      <c r="F41" s="38" t="str">
        <f>Asset1</f>
        <v>Subtransmission</v>
      </c>
      <c r="G41" s="159">
        <f t="shared" ref="G41:G52" si="2">M7*(1+$G$177)/(1+$H$179)/(1+previous_vanilla)^0.5</f>
        <v>41.758378073900339</v>
      </c>
      <c r="H41" s="59">
        <f>'[2]PTRM input'!G41/(1+H$177)^0.5*H$178</f>
        <v>49.292314476476882</v>
      </c>
      <c r="I41" s="59">
        <f>'[2]PTRM input'!H41/(1+I$177)^0.5*I$178</f>
        <v>54.704213235666259</v>
      </c>
      <c r="J41" s="59">
        <f>'[2]PTRM input'!I41/(1+J$177)^0.5*J$178</f>
        <v>53.761502139590512</v>
      </c>
      <c r="K41" s="59">
        <f>'[2]PTRM input'!J41/(1+K$177)^0.5*K$178</f>
        <v>55.50995396966934</v>
      </c>
      <c r="L41" s="59">
        <f>'[2]PTRM input'!K41/(1+L$177)^0.5*L$178</f>
        <v>57.830327752454238</v>
      </c>
      <c r="M41" s="59"/>
      <c r="N41" s="59"/>
      <c r="O41" s="59"/>
      <c r="P41" s="59"/>
      <c r="Q41" s="59"/>
      <c r="R41" s="8"/>
      <c r="S41" s="8"/>
      <c r="T41" s="8"/>
      <c r="U41" s="8"/>
      <c r="V41" s="8"/>
      <c r="W41" s="42"/>
      <c r="X41" s="9"/>
      <c r="Y41" s="9"/>
      <c r="Z41" s="9"/>
      <c r="AA41" s="9"/>
      <c r="AB41" s="9"/>
      <c r="AC41" s="9"/>
      <c r="AD41" s="9"/>
      <c r="AE41" s="181"/>
      <c r="AF41" s="181"/>
      <c r="AG41" s="181"/>
      <c r="AH41" s="181"/>
      <c r="AI41" s="181"/>
      <c r="AJ41" s="181"/>
      <c r="AK41" s="181"/>
      <c r="AL41" s="181"/>
      <c r="AM41" s="181"/>
      <c r="AN41" s="181"/>
      <c r="AO41" s="181"/>
      <c r="AP41" s="181"/>
      <c r="AQ41" s="181"/>
      <c r="AR41" s="181"/>
      <c r="AS41" s="181"/>
      <c r="AT41" s="181"/>
      <c r="AU41" s="181"/>
    </row>
    <row r="42" spans="1:47" outlineLevel="1">
      <c r="A42" s="12"/>
      <c r="B42" s="12"/>
      <c r="C42" s="12"/>
      <c r="D42" s="12"/>
      <c r="E42" s="12"/>
      <c r="F42" s="38" t="str">
        <f>Asset2</f>
        <v>Distribution system assets</v>
      </c>
      <c r="G42" s="160">
        <f t="shared" si="2"/>
        <v>234.7418603956946</v>
      </c>
      <c r="H42" s="60">
        <f>'[2]PTRM input'!G42/(1+H$177)^0.5*H$178</f>
        <v>307.28964493726573</v>
      </c>
      <c r="I42" s="60">
        <f>'[2]PTRM input'!H42/(1+I$177)^0.5*I$178</f>
        <v>321.93100082017457</v>
      </c>
      <c r="J42" s="60">
        <f>'[2]PTRM input'!I42/(1+J$177)^0.5*J$178</f>
        <v>316.60247636291507</v>
      </c>
      <c r="K42" s="60">
        <f>'[2]PTRM input'!J42/(1+K$177)^0.5*K$178</f>
        <v>327.05721916697388</v>
      </c>
      <c r="L42" s="60">
        <f>'[2]PTRM input'!K42/(1+L$177)^0.5*L$178</f>
        <v>339.55521378520751</v>
      </c>
      <c r="M42" s="60"/>
      <c r="N42" s="60"/>
      <c r="O42" s="60"/>
      <c r="P42" s="60"/>
      <c r="Q42" s="60"/>
      <c r="R42" s="8"/>
      <c r="S42" s="8"/>
      <c r="T42" s="8"/>
      <c r="U42" s="8"/>
      <c r="V42" s="8"/>
      <c r="W42" s="42"/>
      <c r="X42" s="9"/>
      <c r="Y42" s="9"/>
      <c r="Z42" s="9"/>
      <c r="AA42" s="9"/>
      <c r="AB42" s="9"/>
      <c r="AC42" s="9"/>
      <c r="AD42" s="9"/>
      <c r="AE42" s="181"/>
      <c r="AF42" s="181"/>
      <c r="AG42" s="181"/>
      <c r="AH42" s="181"/>
      <c r="AI42" s="181"/>
      <c r="AJ42" s="181"/>
      <c r="AK42" s="181"/>
      <c r="AL42" s="181"/>
      <c r="AM42" s="181"/>
      <c r="AN42" s="181"/>
      <c r="AO42" s="181"/>
      <c r="AP42" s="181"/>
      <c r="AQ42" s="181"/>
      <c r="AR42" s="181"/>
      <c r="AS42" s="181"/>
      <c r="AT42" s="181"/>
      <c r="AU42" s="181"/>
    </row>
    <row r="43" spans="1:47" outlineLevel="1">
      <c r="A43" s="12"/>
      <c r="B43" s="12"/>
      <c r="C43" s="12"/>
      <c r="D43" s="12"/>
      <c r="E43" s="12"/>
      <c r="F43" s="38" t="str">
        <f>Asset3</f>
        <v>Standard metering</v>
      </c>
      <c r="G43" s="160">
        <f t="shared" si="2"/>
        <v>0</v>
      </c>
      <c r="H43" s="60">
        <f>'[2]PTRM input'!G43/(1+H$177)^0.5*H$178</f>
        <v>0</v>
      </c>
      <c r="I43" s="60">
        <f>'[2]PTRM input'!H43/(1+I$177)^0.5*I$178</f>
        <v>0</v>
      </c>
      <c r="J43" s="60">
        <f>'[2]PTRM input'!I43/(1+J$177)^0.5*J$178</f>
        <v>0</v>
      </c>
      <c r="K43" s="60">
        <f>'[2]PTRM input'!J43/(1+K$177)^0.5*K$178</f>
        <v>0</v>
      </c>
      <c r="L43" s="60">
        <f>'[2]PTRM input'!K43/(1+L$177)^0.5*L$178</f>
        <v>0</v>
      </c>
      <c r="M43" s="60"/>
      <c r="N43" s="60"/>
      <c r="O43" s="60"/>
      <c r="P43" s="60"/>
      <c r="Q43" s="60"/>
      <c r="R43" s="8"/>
      <c r="S43" s="8"/>
      <c r="T43" s="8"/>
      <c r="U43" s="8"/>
      <c r="V43" s="8"/>
      <c r="W43" s="42"/>
      <c r="X43" s="9"/>
      <c r="Y43" s="9"/>
      <c r="Z43" s="9"/>
      <c r="AA43" s="9"/>
      <c r="AB43" s="9"/>
      <c r="AC43" s="9"/>
      <c r="AD43" s="9"/>
      <c r="AE43" s="181"/>
      <c r="AF43" s="181"/>
      <c r="AG43" s="181"/>
      <c r="AH43" s="181"/>
      <c r="AI43" s="181"/>
      <c r="AJ43" s="181"/>
      <c r="AK43" s="181"/>
      <c r="AL43" s="181"/>
      <c r="AM43" s="181"/>
      <c r="AN43" s="181"/>
      <c r="AO43" s="181"/>
      <c r="AP43" s="181"/>
      <c r="AQ43" s="181"/>
      <c r="AR43" s="181"/>
      <c r="AS43" s="181"/>
      <c r="AT43" s="181"/>
      <c r="AU43" s="181"/>
    </row>
    <row r="44" spans="1:47" outlineLevel="1">
      <c r="A44" s="12"/>
      <c r="B44" s="12"/>
      <c r="C44" s="12"/>
      <c r="D44" s="12"/>
      <c r="E44" s="12"/>
      <c r="F44" s="38" t="str">
        <f>Asset4</f>
        <v>Public lighting</v>
      </c>
      <c r="G44" s="160">
        <f t="shared" si="2"/>
        <v>0</v>
      </c>
      <c r="H44" s="60">
        <f>'[2]PTRM input'!G44/(1+H$177)^0.5*H$178</f>
        <v>0</v>
      </c>
      <c r="I44" s="60">
        <f>'[2]PTRM input'!H44/(1+I$177)^0.5*I$178</f>
        <v>0</v>
      </c>
      <c r="J44" s="60">
        <f>'[2]PTRM input'!I44/(1+J$177)^0.5*J$178</f>
        <v>0</v>
      </c>
      <c r="K44" s="60">
        <f>'[2]PTRM input'!J44/(1+K$177)^0.5*K$178</f>
        <v>0</v>
      </c>
      <c r="L44" s="60">
        <f>'[2]PTRM input'!K44/(1+L$177)^0.5*L$178</f>
        <v>0</v>
      </c>
      <c r="M44" s="60"/>
      <c r="N44" s="60"/>
      <c r="O44" s="60"/>
      <c r="P44" s="60"/>
      <c r="Q44" s="60"/>
      <c r="R44" s="8"/>
      <c r="S44" s="8"/>
      <c r="T44" s="8"/>
      <c r="U44" s="8"/>
      <c r="V44" s="8"/>
      <c r="W44" s="42"/>
      <c r="X44" s="9"/>
      <c r="Y44" s="9"/>
      <c r="Z44" s="9"/>
      <c r="AA44" s="9"/>
      <c r="AB44" s="9"/>
      <c r="AC44" s="9"/>
      <c r="AD44" s="9"/>
      <c r="AE44" s="181"/>
      <c r="AF44" s="181"/>
      <c r="AG44" s="181"/>
      <c r="AH44" s="181"/>
      <c r="AI44" s="181"/>
      <c r="AJ44" s="181"/>
      <c r="AK44" s="181"/>
      <c r="AL44" s="181"/>
      <c r="AM44" s="181"/>
      <c r="AN44" s="181"/>
      <c r="AO44" s="181"/>
      <c r="AP44" s="181"/>
      <c r="AQ44" s="181"/>
      <c r="AR44" s="181"/>
      <c r="AS44" s="181"/>
      <c r="AT44" s="181"/>
      <c r="AU44" s="181"/>
    </row>
    <row r="45" spans="1:47" outlineLevel="1">
      <c r="A45" s="12"/>
      <c r="B45" s="12"/>
      <c r="C45" s="12"/>
      <c r="D45" s="12"/>
      <c r="E45" s="12"/>
      <c r="F45" s="38" t="str">
        <f>Asset5</f>
        <v>SCADA/Network control</v>
      </c>
      <c r="G45" s="160">
        <f t="shared" si="2"/>
        <v>4.1162455941112857</v>
      </c>
      <c r="H45" s="60">
        <f>'[2]PTRM input'!G45/(1+H$177)^0.5*H$178</f>
        <v>6.2352249877901391</v>
      </c>
      <c r="I45" s="60">
        <f>'[2]PTRM input'!H45/(1+I$177)^0.5*I$178</f>
        <v>7.6234771610705501</v>
      </c>
      <c r="J45" s="60">
        <f>'[2]PTRM input'!I45/(1+J$177)^0.5*J$178</f>
        <v>8.8194572171367813</v>
      </c>
      <c r="K45" s="60">
        <f>'[2]PTRM input'!J45/(1+K$177)^0.5*K$178</f>
        <v>9.1785560970155124</v>
      </c>
      <c r="L45" s="60">
        <f>'[2]PTRM input'!K45/(1+L$177)^0.5*L$178</f>
        <v>10.283709616986547</v>
      </c>
      <c r="M45" s="60"/>
      <c r="N45" s="60"/>
      <c r="O45" s="60"/>
      <c r="P45" s="60"/>
      <c r="Q45" s="60"/>
      <c r="R45" s="8"/>
      <c r="S45" s="8"/>
      <c r="T45" s="8"/>
      <c r="U45" s="8"/>
      <c r="V45" s="8"/>
      <c r="W45" s="42"/>
      <c r="X45" s="9"/>
      <c r="Y45" s="9"/>
      <c r="Z45" s="9"/>
      <c r="AA45" s="9"/>
      <c r="AB45" s="9"/>
      <c r="AC45" s="9"/>
      <c r="AD45" s="9"/>
      <c r="AE45" s="181"/>
      <c r="AF45" s="181"/>
      <c r="AG45" s="181"/>
      <c r="AH45" s="181"/>
      <c r="AI45" s="181"/>
      <c r="AJ45" s="181"/>
      <c r="AK45" s="181"/>
      <c r="AL45" s="181"/>
      <c r="AM45" s="181"/>
      <c r="AN45" s="181"/>
      <c r="AO45" s="181"/>
      <c r="AP45" s="181"/>
      <c r="AQ45" s="181"/>
      <c r="AR45" s="181"/>
      <c r="AS45" s="181"/>
      <c r="AT45" s="181"/>
      <c r="AU45" s="181"/>
    </row>
    <row r="46" spans="1:47" outlineLevel="1">
      <c r="A46" s="12"/>
      <c r="B46" s="12"/>
      <c r="C46" s="12"/>
      <c r="D46" s="12"/>
      <c r="E46" s="12"/>
      <c r="F46" s="38" t="str">
        <f>Asset6</f>
        <v>Non-network general assets - IT</v>
      </c>
      <c r="G46" s="160">
        <f t="shared" si="2"/>
        <v>36.565315562948641</v>
      </c>
      <c r="H46" s="60">
        <f>'[2]PTRM input'!G46/(1+H$177)^0.5*H$178</f>
        <v>44.447100769644642</v>
      </c>
      <c r="I46" s="60">
        <f>'[2]PTRM input'!H46/(1+I$177)^0.5*I$178</f>
        <v>45.871997002866678</v>
      </c>
      <c r="J46" s="60">
        <f>'[2]PTRM input'!I46/(1+J$177)^0.5*J$178</f>
        <v>40.184927694167001</v>
      </c>
      <c r="K46" s="60">
        <f>'[2]PTRM input'!J46/(1+K$177)^0.5*K$178</f>
        <v>31.000985777155798</v>
      </c>
      <c r="L46" s="60">
        <f>'[2]PTRM input'!K46/(1+L$177)^0.5*L$178</f>
        <v>24.5078508977439</v>
      </c>
      <c r="M46" s="60"/>
      <c r="N46" s="60"/>
      <c r="O46" s="60"/>
      <c r="P46" s="60"/>
      <c r="Q46" s="60"/>
      <c r="R46" s="8"/>
      <c r="S46" s="8"/>
      <c r="T46" s="8"/>
      <c r="U46" s="8"/>
      <c r="V46" s="8"/>
      <c r="W46" s="42"/>
      <c r="X46" s="9"/>
      <c r="Y46" s="9"/>
      <c r="Z46" s="9"/>
      <c r="AA46" s="9"/>
      <c r="AB46" s="9"/>
      <c r="AC46" s="9"/>
      <c r="AD46" s="9"/>
      <c r="AE46" s="181"/>
      <c r="AF46" s="181"/>
      <c r="AG46" s="181"/>
      <c r="AH46" s="181"/>
      <c r="AI46" s="181"/>
      <c r="AJ46" s="181"/>
      <c r="AK46" s="181"/>
      <c r="AL46" s="181"/>
      <c r="AM46" s="181"/>
      <c r="AN46" s="181"/>
      <c r="AO46" s="181"/>
      <c r="AP46" s="181"/>
      <c r="AQ46" s="181"/>
      <c r="AR46" s="181"/>
      <c r="AS46" s="181"/>
      <c r="AT46" s="181"/>
      <c r="AU46" s="181"/>
    </row>
    <row r="47" spans="1:47" outlineLevel="1">
      <c r="A47" s="12"/>
      <c r="B47" s="12"/>
      <c r="C47" s="12"/>
      <c r="D47" s="12"/>
      <c r="E47" s="12"/>
      <c r="F47" s="38" t="str">
        <f>Asset7</f>
        <v>Non-network general assets - Other</v>
      </c>
      <c r="G47" s="160">
        <f t="shared" si="2"/>
        <v>17.144590364737141</v>
      </c>
      <c r="H47" s="60">
        <f>'[2]PTRM input'!G47/(1+H$177)^0.5*H$178</f>
        <v>19.094609955538527</v>
      </c>
      <c r="I47" s="60">
        <f>'[2]PTRM input'!H47/(1+I$177)^0.5*I$178</f>
        <v>19.766810626183126</v>
      </c>
      <c r="J47" s="60">
        <f>'[2]PTRM input'!I47/(1+J$177)^0.5*J$178</f>
        <v>20.546674249030502</v>
      </c>
      <c r="K47" s="60">
        <f>'[2]PTRM input'!J47/(1+K$177)^0.5*K$178</f>
        <v>21.366677945170384</v>
      </c>
      <c r="L47" s="60">
        <f>'[2]PTRM input'!K47/(1+L$177)^0.5*L$178</f>
        <v>22.150907818381707</v>
      </c>
      <c r="M47" s="60"/>
      <c r="N47" s="60"/>
      <c r="O47" s="60"/>
      <c r="P47" s="60"/>
      <c r="Q47" s="60"/>
      <c r="R47" s="8"/>
      <c r="S47" s="8"/>
      <c r="T47" s="8"/>
      <c r="U47" s="8"/>
      <c r="V47" s="8"/>
      <c r="W47" s="42"/>
      <c r="X47" s="9"/>
      <c r="Y47" s="9"/>
      <c r="Z47" s="9"/>
      <c r="AA47" s="9"/>
      <c r="AB47" s="9"/>
      <c r="AC47" s="9"/>
      <c r="AD47" s="9"/>
      <c r="AE47" s="181"/>
      <c r="AF47" s="181"/>
      <c r="AG47" s="181"/>
      <c r="AH47" s="181"/>
      <c r="AI47" s="181"/>
      <c r="AJ47" s="181"/>
      <c r="AK47" s="181"/>
      <c r="AL47" s="181"/>
      <c r="AM47" s="181"/>
      <c r="AN47" s="181"/>
      <c r="AO47" s="181"/>
      <c r="AP47" s="181"/>
      <c r="AQ47" s="181"/>
      <c r="AR47" s="181"/>
      <c r="AS47" s="181"/>
      <c r="AT47" s="181"/>
      <c r="AU47" s="181"/>
    </row>
    <row r="48" spans="1:47" outlineLevel="1">
      <c r="A48" s="12"/>
      <c r="B48" s="12"/>
      <c r="C48" s="12"/>
      <c r="D48" s="12"/>
      <c r="E48" s="12"/>
      <c r="F48" s="38" t="str">
        <f>Asset8</f>
        <v>VBRC</v>
      </c>
      <c r="G48" s="160">
        <f t="shared" si="2"/>
        <v>24.380901790775688</v>
      </c>
      <c r="H48" s="60">
        <f>'[2]PTRM input'!G48/(1+H$177)^0.5*H$178</f>
        <v>12.341486808447474</v>
      </c>
      <c r="I48" s="60">
        <f>'[2]PTRM input'!H48/(1+I$177)^0.5*I$178</f>
        <v>14.629588969752861</v>
      </c>
      <c r="J48" s="60">
        <f>'[2]PTRM input'!I48/(1+J$177)^0.5*J$178</f>
        <v>15.292848776226476</v>
      </c>
      <c r="K48" s="60">
        <f>'[2]PTRM input'!J48/(1+K$177)^0.5*K$178</f>
        <v>15.958252509997937</v>
      </c>
      <c r="L48" s="60">
        <f>'[2]PTRM input'!K48/(1+L$177)^0.5*L$178</f>
        <v>16.593424858654853</v>
      </c>
      <c r="M48" s="60"/>
      <c r="N48" s="60"/>
      <c r="O48" s="60"/>
      <c r="P48" s="60"/>
      <c r="Q48" s="60"/>
      <c r="R48" s="8"/>
      <c r="S48" s="8"/>
      <c r="T48" s="8"/>
      <c r="U48" s="8"/>
      <c r="V48" s="8"/>
      <c r="W48" s="42"/>
      <c r="X48" s="9"/>
      <c r="Y48" s="9"/>
      <c r="Z48" s="9"/>
      <c r="AA48" s="9"/>
      <c r="AB48" s="9"/>
      <c r="AC48" s="9"/>
      <c r="AD48" s="9"/>
      <c r="AE48" s="181"/>
      <c r="AF48" s="181"/>
      <c r="AG48" s="181"/>
      <c r="AH48" s="181"/>
      <c r="AI48" s="181"/>
      <c r="AJ48" s="181"/>
      <c r="AK48" s="181"/>
      <c r="AL48" s="181"/>
      <c r="AM48" s="181"/>
      <c r="AN48" s="181"/>
      <c r="AO48" s="181"/>
      <c r="AP48" s="181"/>
      <c r="AQ48" s="181"/>
      <c r="AR48" s="181"/>
      <c r="AS48" s="181"/>
      <c r="AT48" s="181"/>
      <c r="AU48" s="181"/>
    </row>
    <row r="49" spans="1:47" outlineLevel="1">
      <c r="A49" s="12"/>
      <c r="B49" s="12"/>
      <c r="C49" s="12"/>
      <c r="D49" s="12"/>
      <c r="E49" s="12"/>
      <c r="F49" s="38" t="str">
        <f>Asset9</f>
        <v>Supervisory cables</v>
      </c>
      <c r="G49" s="160">
        <f t="shared" si="2"/>
        <v>0</v>
      </c>
      <c r="H49" s="60">
        <f>'[2]PTRM input'!G49/(1+H$177)^0.5*H$178</f>
        <v>0</v>
      </c>
      <c r="I49" s="60">
        <f>'[2]PTRM input'!H49/(1+I$177)^0.5*I$178</f>
        <v>0</v>
      </c>
      <c r="J49" s="60">
        <f>'[2]PTRM input'!I49/(1+J$177)^0.5*J$178</f>
        <v>0</v>
      </c>
      <c r="K49" s="60">
        <f>'[2]PTRM input'!J49/(1+K$177)^0.5*K$178</f>
        <v>0</v>
      </c>
      <c r="L49" s="60">
        <f>'[2]PTRM input'!K49/(1+L$177)^0.5*L$178</f>
        <v>0</v>
      </c>
      <c r="M49" s="60"/>
      <c r="N49" s="60"/>
      <c r="O49" s="60"/>
      <c r="P49" s="60"/>
      <c r="Q49" s="60"/>
      <c r="R49" s="8"/>
      <c r="S49" s="8"/>
      <c r="T49" s="8"/>
      <c r="U49" s="8"/>
      <c r="V49" s="8"/>
      <c r="W49" s="42"/>
      <c r="X49" s="9"/>
      <c r="Y49" s="9"/>
      <c r="Z49" s="9"/>
      <c r="AA49" s="9"/>
      <c r="AB49" s="9"/>
      <c r="AC49" s="9"/>
      <c r="AD49" s="9"/>
      <c r="AE49" s="181"/>
      <c r="AF49" s="181"/>
      <c r="AG49" s="181"/>
      <c r="AH49" s="181"/>
      <c r="AI49" s="181"/>
      <c r="AJ49" s="181"/>
      <c r="AK49" s="181"/>
      <c r="AL49" s="181"/>
      <c r="AM49" s="181"/>
      <c r="AN49" s="181"/>
      <c r="AO49" s="181"/>
      <c r="AP49" s="181"/>
      <c r="AQ49" s="181"/>
      <c r="AR49" s="181"/>
      <c r="AS49" s="181"/>
      <c r="AT49" s="181"/>
      <c r="AU49" s="181"/>
    </row>
    <row r="50" spans="1:47" outlineLevel="1">
      <c r="A50" s="12"/>
      <c r="B50" s="12"/>
      <c r="C50" s="12"/>
      <c r="D50" s="12"/>
      <c r="E50" s="12"/>
      <c r="F50" s="38" t="str">
        <f>Asset10</f>
        <v>Old SWER ACRs</v>
      </c>
      <c r="G50" s="160">
        <f t="shared" si="2"/>
        <v>0</v>
      </c>
      <c r="H50" s="60">
        <f>'[2]PTRM input'!G50/(1+H$177)^0.5*H$178</f>
        <v>0</v>
      </c>
      <c r="I50" s="60">
        <f>'[2]PTRM input'!H50/(1+I$177)^0.5*I$178</f>
        <v>0</v>
      </c>
      <c r="J50" s="60">
        <f>'[2]PTRM input'!I50/(1+J$177)^0.5*J$178</f>
        <v>0</v>
      </c>
      <c r="K50" s="60">
        <f>'[2]PTRM input'!J50/(1+K$177)^0.5*K$178</f>
        <v>0</v>
      </c>
      <c r="L50" s="60">
        <f>'[2]PTRM input'!K50/(1+L$177)^0.5*L$178</f>
        <v>0</v>
      </c>
      <c r="M50" s="60"/>
      <c r="N50" s="60"/>
      <c r="O50" s="60"/>
      <c r="P50" s="60"/>
      <c r="Q50" s="60"/>
      <c r="R50" s="8"/>
      <c r="S50" s="8"/>
      <c r="T50" s="8"/>
      <c r="U50" s="8"/>
      <c r="V50" s="8"/>
      <c r="W50" s="42"/>
      <c r="X50" s="9"/>
      <c r="Y50" s="9"/>
      <c r="Z50" s="9"/>
      <c r="AA50" s="9"/>
      <c r="AB50" s="9"/>
      <c r="AC50" s="9"/>
      <c r="AD50" s="9"/>
      <c r="AE50" s="181"/>
      <c r="AF50" s="181"/>
      <c r="AG50" s="181"/>
      <c r="AH50" s="181"/>
      <c r="AI50" s="181"/>
      <c r="AJ50" s="181"/>
      <c r="AK50" s="181"/>
      <c r="AL50" s="181"/>
      <c r="AM50" s="181"/>
      <c r="AN50" s="181"/>
      <c r="AO50" s="181"/>
      <c r="AP50" s="181"/>
      <c r="AQ50" s="181"/>
      <c r="AR50" s="181"/>
      <c r="AS50" s="181"/>
      <c r="AT50" s="181"/>
      <c r="AU50" s="181"/>
    </row>
    <row r="51" spans="1:47" outlineLevel="1">
      <c r="A51" s="12"/>
      <c r="B51" s="12"/>
      <c r="C51" s="12"/>
      <c r="D51" s="12"/>
      <c r="E51" s="12"/>
      <c r="F51" s="38" t="str">
        <f>Asset11</f>
        <v>Land</v>
      </c>
      <c r="G51" s="160">
        <f t="shared" si="2"/>
        <v>0</v>
      </c>
      <c r="H51" s="60">
        <f>'[2]PTRM input'!G51/(1+H$177)^0.5*H$178</f>
        <v>6.8118852467762517E-2</v>
      </c>
      <c r="I51" s="60">
        <f>'[2]PTRM input'!H51/(1+I$177)^0.5*I$178</f>
        <v>0.18802468467800382</v>
      </c>
      <c r="J51" s="60">
        <f>'[2]PTRM input'!I51/(1+J$177)^0.5*J$178</f>
        <v>0.24544466727364672</v>
      </c>
      <c r="K51" s="60">
        <f>'[2]PTRM input'!J51/(1+K$177)^0.5*K$178</f>
        <v>0.23195620037985495</v>
      </c>
      <c r="L51" s="60">
        <f>'[2]PTRM input'!K51/(1+L$177)^0.5*L$178</f>
        <v>0.32572692005427378</v>
      </c>
      <c r="M51" s="60"/>
      <c r="N51" s="60"/>
      <c r="O51" s="60"/>
      <c r="P51" s="60"/>
      <c r="Q51" s="60"/>
      <c r="R51" s="8"/>
      <c r="S51" s="8"/>
      <c r="T51" s="8"/>
      <c r="U51" s="8"/>
      <c r="V51" s="8"/>
      <c r="W51" s="42"/>
      <c r="X51" s="9"/>
      <c r="Y51" s="9"/>
      <c r="Z51" s="9"/>
      <c r="AA51" s="9"/>
      <c r="AB51" s="9"/>
      <c r="AC51" s="9"/>
      <c r="AD51" s="9"/>
      <c r="AE51" s="181"/>
      <c r="AF51" s="181"/>
      <c r="AG51" s="181"/>
      <c r="AH51" s="181"/>
      <c r="AI51" s="181"/>
      <c r="AJ51" s="181"/>
      <c r="AK51" s="181"/>
      <c r="AL51" s="181"/>
      <c r="AM51" s="181"/>
      <c r="AN51" s="181"/>
      <c r="AO51" s="181"/>
      <c r="AP51" s="181"/>
      <c r="AQ51" s="181"/>
      <c r="AR51" s="181"/>
      <c r="AS51" s="181"/>
      <c r="AT51" s="181"/>
      <c r="AU51" s="181"/>
    </row>
    <row r="52" spans="1:47" outlineLevel="1">
      <c r="A52" s="12"/>
      <c r="B52" s="12"/>
      <c r="C52" s="12"/>
      <c r="D52" s="12"/>
      <c r="E52" s="12"/>
      <c r="F52" s="38" t="str">
        <f>Asset12</f>
        <v>Equity raising costs</v>
      </c>
      <c r="G52" s="160">
        <f t="shared" si="2"/>
        <v>0</v>
      </c>
      <c r="H52" s="60">
        <f>'[2]PTRM input'!G70/(1+H$177)^0.5*H$178</f>
        <v>11.778428314868659</v>
      </c>
      <c r="I52" s="60">
        <f>'[2]PTRM input'!H70/(1+I$177)^0.5*I$178</f>
        <v>0</v>
      </c>
      <c r="J52" s="60">
        <f>'[2]PTRM input'!I70/(1+J$177)^0.5*J$178</f>
        <v>0</v>
      </c>
      <c r="K52" s="60">
        <f>'[2]PTRM input'!J70/(1+K$177)^0.5*K$178</f>
        <v>0</v>
      </c>
      <c r="L52" s="60">
        <f>'[2]PTRM input'!K70/(1+L$177)^0.5*L$178</f>
        <v>0</v>
      </c>
      <c r="M52" s="60"/>
      <c r="N52" s="60"/>
      <c r="O52" s="60"/>
      <c r="P52" s="60"/>
      <c r="Q52" s="60"/>
      <c r="R52" s="8"/>
      <c r="S52" s="8"/>
      <c r="T52" s="8"/>
      <c r="U52" s="8"/>
      <c r="V52" s="8"/>
      <c r="W52" s="42"/>
      <c r="X52" s="9"/>
      <c r="Y52" s="9"/>
      <c r="Z52" s="9"/>
      <c r="AA52" s="9"/>
      <c r="AB52" s="9"/>
      <c r="AC52" s="9"/>
      <c r="AD52" s="9"/>
      <c r="AE52" s="181"/>
      <c r="AF52" s="181"/>
      <c r="AG52" s="181"/>
      <c r="AH52" s="181"/>
      <c r="AI52" s="181"/>
      <c r="AJ52" s="181"/>
      <c r="AK52" s="181"/>
      <c r="AL52" s="181"/>
      <c r="AM52" s="181"/>
      <c r="AN52" s="181"/>
      <c r="AO52" s="181"/>
      <c r="AP52" s="181"/>
      <c r="AQ52" s="181"/>
      <c r="AR52" s="181"/>
      <c r="AS52" s="181"/>
      <c r="AT52" s="181"/>
      <c r="AU52" s="181"/>
    </row>
    <row r="53" spans="1:47" outlineLevel="1">
      <c r="A53" s="12"/>
      <c r="B53" s="12"/>
      <c r="C53" s="12"/>
      <c r="D53" s="12"/>
      <c r="E53" s="12"/>
      <c r="F53" s="38">
        <f>Asset13</f>
        <v>0</v>
      </c>
      <c r="G53" s="160"/>
      <c r="H53" s="60"/>
      <c r="I53" s="60"/>
      <c r="J53" s="60"/>
      <c r="K53" s="60"/>
      <c r="L53" s="60"/>
      <c r="M53" s="60"/>
      <c r="N53" s="60"/>
      <c r="O53" s="60"/>
      <c r="P53" s="60"/>
      <c r="Q53" s="60"/>
      <c r="R53" s="8"/>
      <c r="S53" s="8"/>
      <c r="T53" s="8"/>
      <c r="U53" s="8"/>
      <c r="V53" s="8"/>
      <c r="W53" s="42"/>
      <c r="X53" s="9"/>
      <c r="Y53" s="9"/>
      <c r="Z53" s="9"/>
      <c r="AA53" s="9"/>
      <c r="AB53" s="9"/>
      <c r="AC53" s="9"/>
      <c r="AD53" s="9"/>
      <c r="AE53" s="181"/>
      <c r="AF53" s="181"/>
      <c r="AG53" s="181"/>
      <c r="AH53" s="181"/>
      <c r="AI53" s="181"/>
      <c r="AJ53" s="181"/>
      <c r="AK53" s="181"/>
      <c r="AL53" s="181"/>
      <c r="AM53" s="181"/>
      <c r="AN53" s="181"/>
      <c r="AO53" s="181"/>
      <c r="AP53" s="181"/>
      <c r="AQ53" s="181"/>
      <c r="AR53" s="181"/>
      <c r="AS53" s="181"/>
      <c r="AT53" s="181"/>
      <c r="AU53" s="181"/>
    </row>
    <row r="54" spans="1:47" outlineLevel="1">
      <c r="A54" s="12"/>
      <c r="B54" s="12"/>
      <c r="C54" s="12"/>
      <c r="D54" s="12"/>
      <c r="E54" s="12"/>
      <c r="F54" s="38">
        <f>Asset14</f>
        <v>0</v>
      </c>
      <c r="G54" s="160"/>
      <c r="H54" s="60"/>
      <c r="I54" s="60"/>
      <c r="J54" s="60"/>
      <c r="K54" s="60"/>
      <c r="L54" s="60"/>
      <c r="M54" s="60"/>
      <c r="N54" s="60"/>
      <c r="O54" s="60"/>
      <c r="P54" s="60"/>
      <c r="Q54" s="60"/>
      <c r="R54" s="8"/>
      <c r="S54" s="8"/>
      <c r="T54" s="8"/>
      <c r="U54" s="8"/>
      <c r="V54" s="8"/>
      <c r="W54" s="42"/>
      <c r="X54" s="9"/>
      <c r="Y54" s="9"/>
      <c r="Z54" s="9"/>
      <c r="AA54" s="9"/>
      <c r="AB54" s="9"/>
      <c r="AC54" s="9"/>
      <c r="AD54" s="9"/>
      <c r="AE54" s="181"/>
      <c r="AF54" s="181"/>
      <c r="AG54" s="181"/>
      <c r="AH54" s="181"/>
      <c r="AI54" s="181"/>
      <c r="AJ54" s="181"/>
      <c r="AK54" s="181"/>
      <c r="AL54" s="181"/>
      <c r="AM54" s="181"/>
      <c r="AN54" s="181"/>
      <c r="AO54" s="181"/>
      <c r="AP54" s="181"/>
      <c r="AQ54" s="181"/>
      <c r="AR54" s="181"/>
      <c r="AS54" s="181"/>
      <c r="AT54" s="181"/>
      <c r="AU54" s="181"/>
    </row>
    <row r="55" spans="1:47" outlineLevel="1">
      <c r="A55" s="12"/>
      <c r="B55" s="12"/>
      <c r="C55" s="12"/>
      <c r="D55" s="12"/>
      <c r="E55" s="12"/>
      <c r="F55" s="38">
        <f>Asset15</f>
        <v>0</v>
      </c>
      <c r="G55" s="160"/>
      <c r="H55" s="60"/>
      <c r="I55" s="60"/>
      <c r="J55" s="60"/>
      <c r="K55" s="60"/>
      <c r="L55" s="60"/>
      <c r="M55" s="60"/>
      <c r="N55" s="60"/>
      <c r="O55" s="60"/>
      <c r="P55" s="60"/>
      <c r="Q55" s="60"/>
      <c r="R55" s="8"/>
      <c r="S55" s="8"/>
      <c r="T55" s="8"/>
      <c r="U55" s="8"/>
      <c r="V55" s="8"/>
      <c r="W55" s="42"/>
      <c r="X55" s="9"/>
      <c r="Y55" s="9"/>
      <c r="Z55" s="9"/>
      <c r="AA55" s="9"/>
      <c r="AB55" s="9"/>
      <c r="AC55" s="9"/>
      <c r="AD55" s="9"/>
      <c r="AE55" s="181"/>
      <c r="AF55" s="181"/>
      <c r="AG55" s="181"/>
      <c r="AH55" s="181"/>
      <c r="AI55" s="181"/>
      <c r="AJ55" s="181"/>
      <c r="AK55" s="181"/>
      <c r="AL55" s="181"/>
      <c r="AM55" s="181"/>
      <c r="AN55" s="181"/>
      <c r="AO55" s="181"/>
      <c r="AP55" s="181"/>
      <c r="AQ55" s="181"/>
      <c r="AR55" s="181"/>
      <c r="AS55" s="181"/>
      <c r="AT55" s="181"/>
      <c r="AU55" s="181"/>
    </row>
    <row r="56" spans="1:47" outlineLevel="1">
      <c r="A56" s="12"/>
      <c r="B56" s="12"/>
      <c r="C56" s="12"/>
      <c r="D56" s="12"/>
      <c r="E56" s="12"/>
      <c r="F56" s="38">
        <f>Asset16</f>
        <v>0</v>
      </c>
      <c r="G56" s="160"/>
      <c r="H56" s="60"/>
      <c r="I56" s="60"/>
      <c r="J56" s="60"/>
      <c r="K56" s="60"/>
      <c r="L56" s="60"/>
      <c r="M56" s="60"/>
      <c r="N56" s="60"/>
      <c r="O56" s="60"/>
      <c r="P56" s="60"/>
      <c r="Q56" s="60"/>
      <c r="R56" s="8"/>
      <c r="S56" s="8"/>
      <c r="T56" s="8"/>
      <c r="U56" s="8"/>
      <c r="V56" s="8"/>
      <c r="W56" s="42"/>
      <c r="X56" s="9"/>
      <c r="Y56" s="9"/>
      <c r="Z56" s="9"/>
      <c r="AA56" s="9"/>
      <c r="AB56" s="9"/>
      <c r="AC56" s="9"/>
      <c r="AD56" s="9"/>
      <c r="AE56" s="181"/>
      <c r="AF56" s="181"/>
      <c r="AG56" s="181"/>
      <c r="AH56" s="181"/>
      <c r="AI56" s="181"/>
      <c r="AJ56" s="181"/>
      <c r="AK56" s="181"/>
      <c r="AL56" s="181"/>
      <c r="AM56" s="181"/>
      <c r="AN56" s="181"/>
      <c r="AO56" s="181"/>
      <c r="AP56" s="181"/>
      <c r="AQ56" s="181"/>
      <c r="AR56" s="181"/>
      <c r="AS56" s="181"/>
      <c r="AT56" s="181"/>
      <c r="AU56" s="181"/>
    </row>
    <row r="57" spans="1:47" outlineLevel="1">
      <c r="A57" s="12"/>
      <c r="B57" s="12"/>
      <c r="C57" s="12"/>
      <c r="D57" s="12"/>
      <c r="E57" s="12"/>
      <c r="F57" s="38">
        <f>Asset17</f>
        <v>0</v>
      </c>
      <c r="G57" s="160"/>
      <c r="H57" s="60"/>
      <c r="I57" s="60"/>
      <c r="J57" s="60"/>
      <c r="K57" s="60"/>
      <c r="L57" s="60"/>
      <c r="M57" s="60"/>
      <c r="N57" s="60"/>
      <c r="O57" s="60"/>
      <c r="P57" s="60"/>
      <c r="Q57" s="60"/>
      <c r="R57" s="8"/>
      <c r="S57" s="8"/>
      <c r="T57" s="8"/>
      <c r="U57" s="8"/>
      <c r="V57" s="8"/>
      <c r="W57" s="42"/>
      <c r="X57" s="9"/>
      <c r="Y57" s="9"/>
      <c r="Z57" s="9"/>
      <c r="AA57" s="9"/>
      <c r="AB57" s="9"/>
      <c r="AC57" s="9"/>
      <c r="AD57" s="9"/>
      <c r="AE57" s="181"/>
      <c r="AF57" s="181"/>
      <c r="AG57" s="181"/>
      <c r="AH57" s="181"/>
      <c r="AI57" s="181"/>
      <c r="AJ57" s="181"/>
      <c r="AK57" s="181"/>
      <c r="AL57" s="181"/>
      <c r="AM57" s="181"/>
      <c r="AN57" s="181"/>
      <c r="AO57" s="181"/>
      <c r="AP57" s="181"/>
      <c r="AQ57" s="181"/>
      <c r="AR57" s="181"/>
      <c r="AS57" s="181"/>
      <c r="AT57" s="181"/>
      <c r="AU57" s="181"/>
    </row>
    <row r="58" spans="1:47" outlineLevel="1">
      <c r="A58" s="12"/>
      <c r="B58" s="12"/>
      <c r="C58" s="12"/>
      <c r="D58" s="12"/>
      <c r="E58" s="12"/>
      <c r="F58" s="38">
        <f>Asset18</f>
        <v>0</v>
      </c>
      <c r="G58" s="160"/>
      <c r="H58" s="60"/>
      <c r="I58" s="60"/>
      <c r="J58" s="60"/>
      <c r="K58" s="60"/>
      <c r="L58" s="60"/>
      <c r="M58" s="60"/>
      <c r="N58" s="60"/>
      <c r="O58" s="60"/>
      <c r="P58" s="60"/>
      <c r="Q58" s="60"/>
      <c r="R58" s="8"/>
      <c r="S58" s="8"/>
      <c r="T58" s="8"/>
      <c r="U58" s="8"/>
      <c r="V58" s="8"/>
      <c r="W58" s="42"/>
      <c r="X58" s="9"/>
      <c r="Y58" s="9"/>
      <c r="Z58" s="9"/>
      <c r="AA58" s="9"/>
      <c r="AB58" s="9"/>
      <c r="AC58" s="9"/>
      <c r="AD58" s="9"/>
      <c r="AE58" s="181"/>
      <c r="AF58" s="181"/>
      <c r="AG58" s="181"/>
      <c r="AH58" s="181"/>
      <c r="AI58" s="181"/>
      <c r="AJ58" s="181"/>
      <c r="AK58" s="181"/>
      <c r="AL58" s="181"/>
      <c r="AM58" s="181"/>
      <c r="AN58" s="181"/>
      <c r="AO58" s="181"/>
      <c r="AP58" s="181"/>
      <c r="AQ58" s="181"/>
      <c r="AR58" s="181"/>
      <c r="AS58" s="181"/>
      <c r="AT58" s="181"/>
      <c r="AU58" s="181"/>
    </row>
    <row r="59" spans="1:47" outlineLevel="1">
      <c r="A59" s="12"/>
      <c r="B59" s="12"/>
      <c r="C59" s="12"/>
      <c r="D59" s="12"/>
      <c r="E59" s="12"/>
      <c r="F59" s="38">
        <f>Asset19</f>
        <v>0</v>
      </c>
      <c r="G59" s="160"/>
      <c r="H59" s="60"/>
      <c r="I59" s="60"/>
      <c r="J59" s="60"/>
      <c r="K59" s="60"/>
      <c r="L59" s="60"/>
      <c r="M59" s="60"/>
      <c r="N59" s="60"/>
      <c r="O59" s="60"/>
      <c r="P59" s="60"/>
      <c r="Q59" s="60"/>
      <c r="R59" s="8"/>
      <c r="S59" s="8"/>
      <c r="T59" s="8"/>
      <c r="U59" s="8"/>
      <c r="V59" s="8"/>
      <c r="W59" s="42"/>
      <c r="X59" s="9"/>
      <c r="Y59" s="9"/>
      <c r="Z59" s="9"/>
      <c r="AA59" s="9"/>
      <c r="AB59" s="9"/>
      <c r="AC59" s="9"/>
      <c r="AD59" s="9"/>
      <c r="AE59" s="181"/>
      <c r="AF59" s="181"/>
      <c r="AG59" s="181"/>
      <c r="AH59" s="181"/>
      <c r="AI59" s="181"/>
      <c r="AJ59" s="181"/>
      <c r="AK59" s="181"/>
      <c r="AL59" s="181"/>
      <c r="AM59" s="181"/>
      <c r="AN59" s="181"/>
      <c r="AO59" s="181"/>
      <c r="AP59" s="181"/>
      <c r="AQ59" s="181"/>
      <c r="AR59" s="181"/>
      <c r="AS59" s="181"/>
      <c r="AT59" s="181"/>
      <c r="AU59" s="181"/>
    </row>
    <row r="60" spans="1:47" outlineLevel="1">
      <c r="A60" s="12"/>
      <c r="B60" s="12"/>
      <c r="C60" s="12"/>
      <c r="D60" s="12"/>
      <c r="E60" s="12"/>
      <c r="F60" s="38">
        <f>Asset20</f>
        <v>0</v>
      </c>
      <c r="G60" s="160"/>
      <c r="H60" s="60"/>
      <c r="I60" s="60"/>
      <c r="J60" s="60"/>
      <c r="K60" s="60"/>
      <c r="L60" s="60"/>
      <c r="M60" s="60"/>
      <c r="N60" s="60"/>
      <c r="O60" s="60"/>
      <c r="P60" s="60"/>
      <c r="Q60" s="60"/>
      <c r="R60" s="8"/>
      <c r="S60" s="8"/>
      <c r="T60" s="8"/>
      <c r="U60" s="8"/>
      <c r="V60" s="8"/>
      <c r="W60" s="42"/>
      <c r="X60" s="9"/>
      <c r="Y60" s="9"/>
      <c r="Z60" s="9"/>
      <c r="AA60" s="9"/>
      <c r="AB60" s="9"/>
      <c r="AC60" s="9"/>
      <c r="AD60" s="9"/>
      <c r="AE60" s="181"/>
      <c r="AF60" s="181"/>
      <c r="AG60" s="181"/>
      <c r="AH60" s="181"/>
      <c r="AI60" s="181"/>
      <c r="AJ60" s="181"/>
      <c r="AK60" s="181"/>
      <c r="AL60" s="181"/>
      <c r="AM60" s="181"/>
      <c r="AN60" s="181"/>
      <c r="AO60" s="181"/>
      <c r="AP60" s="181"/>
      <c r="AQ60" s="181"/>
      <c r="AR60" s="181"/>
      <c r="AS60" s="181"/>
      <c r="AT60" s="181"/>
      <c r="AU60" s="181"/>
    </row>
    <row r="61" spans="1:47" outlineLevel="1">
      <c r="A61" s="12"/>
      <c r="B61" s="12"/>
      <c r="C61" s="12"/>
      <c r="D61" s="12"/>
      <c r="E61" s="12"/>
      <c r="F61" s="38">
        <f>Asset21</f>
        <v>0</v>
      </c>
      <c r="G61" s="160"/>
      <c r="H61" s="60"/>
      <c r="I61" s="60"/>
      <c r="J61" s="60"/>
      <c r="K61" s="60"/>
      <c r="L61" s="60"/>
      <c r="M61" s="60"/>
      <c r="N61" s="60"/>
      <c r="O61" s="60"/>
      <c r="P61" s="60"/>
      <c r="Q61" s="60"/>
      <c r="R61" s="8"/>
      <c r="S61" s="8"/>
      <c r="T61" s="8"/>
      <c r="U61" s="8"/>
      <c r="V61" s="8"/>
      <c r="W61" s="42"/>
      <c r="X61" s="9"/>
      <c r="Y61" s="9"/>
      <c r="Z61" s="9"/>
      <c r="AA61" s="9"/>
      <c r="AB61" s="9"/>
      <c r="AC61" s="9"/>
      <c r="AD61" s="9"/>
      <c r="AE61" s="181"/>
      <c r="AF61" s="181"/>
      <c r="AG61" s="181"/>
      <c r="AH61" s="181"/>
      <c r="AI61" s="181"/>
      <c r="AJ61" s="181"/>
      <c r="AK61" s="181"/>
      <c r="AL61" s="181"/>
      <c r="AM61" s="181"/>
      <c r="AN61" s="181"/>
      <c r="AO61" s="181"/>
      <c r="AP61" s="181"/>
      <c r="AQ61" s="181"/>
      <c r="AR61" s="181"/>
      <c r="AS61" s="181"/>
      <c r="AT61" s="181"/>
      <c r="AU61" s="181"/>
    </row>
    <row r="62" spans="1:47" outlineLevel="1">
      <c r="A62" s="12"/>
      <c r="B62" s="12"/>
      <c r="C62" s="12"/>
      <c r="D62" s="12"/>
      <c r="E62" s="12"/>
      <c r="F62" s="38">
        <f>Asset22</f>
        <v>0</v>
      </c>
      <c r="G62" s="160"/>
      <c r="H62" s="60"/>
      <c r="I62" s="60"/>
      <c r="J62" s="60"/>
      <c r="K62" s="60"/>
      <c r="L62" s="60"/>
      <c r="M62" s="60"/>
      <c r="N62" s="60"/>
      <c r="O62" s="60"/>
      <c r="P62" s="60"/>
      <c r="Q62" s="60"/>
      <c r="R62" s="8"/>
      <c r="S62" s="8"/>
      <c r="T62" s="8"/>
      <c r="U62" s="8"/>
      <c r="V62" s="8"/>
      <c r="W62" s="42"/>
      <c r="X62" s="9"/>
      <c r="Y62" s="9"/>
      <c r="Z62" s="9"/>
      <c r="AA62" s="9"/>
      <c r="AB62" s="9"/>
      <c r="AC62" s="9"/>
      <c r="AD62" s="9"/>
      <c r="AE62" s="181"/>
      <c r="AF62" s="181"/>
      <c r="AG62" s="181"/>
      <c r="AH62" s="181"/>
      <c r="AI62" s="181"/>
      <c r="AJ62" s="181"/>
      <c r="AK62" s="181"/>
      <c r="AL62" s="181"/>
      <c r="AM62" s="181"/>
      <c r="AN62" s="181"/>
      <c r="AO62" s="181"/>
      <c r="AP62" s="181"/>
      <c r="AQ62" s="181"/>
      <c r="AR62" s="181"/>
      <c r="AS62" s="181"/>
      <c r="AT62" s="181"/>
      <c r="AU62" s="181"/>
    </row>
    <row r="63" spans="1:47" outlineLevel="1">
      <c r="A63" s="12"/>
      <c r="B63" s="12"/>
      <c r="C63" s="12"/>
      <c r="D63" s="12"/>
      <c r="E63" s="12"/>
      <c r="F63" s="38">
        <f>Asset23</f>
        <v>0</v>
      </c>
      <c r="G63" s="160"/>
      <c r="H63" s="60"/>
      <c r="I63" s="60"/>
      <c r="J63" s="60"/>
      <c r="K63" s="60"/>
      <c r="L63" s="60"/>
      <c r="M63" s="60"/>
      <c r="N63" s="60"/>
      <c r="O63" s="60"/>
      <c r="P63" s="60"/>
      <c r="Q63" s="60"/>
      <c r="R63" s="8"/>
      <c r="S63" s="8"/>
      <c r="T63" s="8"/>
      <c r="U63" s="8"/>
      <c r="V63" s="8"/>
      <c r="W63" s="42"/>
      <c r="X63" s="9"/>
      <c r="Y63" s="9"/>
      <c r="Z63" s="9"/>
      <c r="AA63" s="9"/>
      <c r="AB63" s="9"/>
      <c r="AC63" s="9"/>
      <c r="AD63" s="9"/>
      <c r="AE63" s="181"/>
      <c r="AF63" s="181"/>
      <c r="AG63" s="181"/>
      <c r="AH63" s="181"/>
      <c r="AI63" s="181"/>
      <c r="AJ63" s="181"/>
      <c r="AK63" s="181"/>
      <c r="AL63" s="181"/>
      <c r="AM63" s="181"/>
      <c r="AN63" s="181"/>
      <c r="AO63" s="181"/>
      <c r="AP63" s="181"/>
      <c r="AQ63" s="181"/>
      <c r="AR63" s="181"/>
      <c r="AS63" s="181"/>
      <c r="AT63" s="181"/>
      <c r="AU63" s="181"/>
    </row>
    <row r="64" spans="1:47" outlineLevel="1">
      <c r="A64" s="12"/>
      <c r="B64" s="12"/>
      <c r="C64" s="12"/>
      <c r="D64" s="12"/>
      <c r="E64" s="12"/>
      <c r="F64" s="38">
        <f>Asset24</f>
        <v>0</v>
      </c>
      <c r="G64" s="160"/>
      <c r="H64" s="60"/>
      <c r="I64" s="60"/>
      <c r="J64" s="60"/>
      <c r="K64" s="60"/>
      <c r="L64" s="60"/>
      <c r="M64" s="60"/>
      <c r="N64" s="60"/>
      <c r="O64" s="60"/>
      <c r="P64" s="60"/>
      <c r="Q64" s="60"/>
      <c r="R64" s="8"/>
      <c r="S64" s="8"/>
      <c r="T64" s="8"/>
      <c r="U64" s="8"/>
      <c r="V64" s="8"/>
      <c r="W64" s="42"/>
      <c r="X64" s="9"/>
      <c r="Y64" s="9"/>
      <c r="Z64" s="9"/>
      <c r="AA64" s="9"/>
      <c r="AB64" s="9"/>
      <c r="AC64" s="9"/>
      <c r="AD64" s="9"/>
      <c r="AE64" s="181"/>
      <c r="AF64" s="181"/>
      <c r="AG64" s="181"/>
      <c r="AH64" s="181"/>
      <c r="AI64" s="181"/>
      <c r="AJ64" s="181"/>
      <c r="AK64" s="181"/>
      <c r="AL64" s="181"/>
      <c r="AM64" s="181"/>
      <c r="AN64" s="181"/>
      <c r="AO64" s="181"/>
      <c r="AP64" s="181"/>
      <c r="AQ64" s="181"/>
      <c r="AR64" s="181"/>
      <c r="AS64" s="181"/>
      <c r="AT64" s="181"/>
      <c r="AU64" s="181"/>
    </row>
    <row r="65" spans="1:47" outlineLevel="1">
      <c r="A65" s="12"/>
      <c r="B65" s="12"/>
      <c r="C65" s="12"/>
      <c r="D65" s="12"/>
      <c r="E65" s="12"/>
      <c r="F65" s="38">
        <f>Asset25</f>
        <v>0</v>
      </c>
      <c r="G65" s="160"/>
      <c r="H65" s="60"/>
      <c r="I65" s="60"/>
      <c r="J65" s="60"/>
      <c r="K65" s="60"/>
      <c r="L65" s="60"/>
      <c r="M65" s="60"/>
      <c r="N65" s="60"/>
      <c r="O65" s="60"/>
      <c r="P65" s="60"/>
      <c r="Q65" s="60"/>
      <c r="R65" s="8"/>
      <c r="S65" s="8"/>
      <c r="T65" s="8"/>
      <c r="U65" s="8"/>
      <c r="V65" s="8"/>
      <c r="W65" s="42"/>
      <c r="X65" s="9"/>
      <c r="Y65" s="9"/>
      <c r="Z65" s="9"/>
      <c r="AA65" s="9"/>
      <c r="AB65" s="9"/>
      <c r="AC65" s="9"/>
      <c r="AD65" s="9"/>
      <c r="AE65" s="181"/>
      <c r="AF65" s="181"/>
      <c r="AG65" s="181"/>
      <c r="AH65" s="181"/>
      <c r="AI65" s="181"/>
      <c r="AJ65" s="181"/>
      <c r="AK65" s="181"/>
      <c r="AL65" s="181"/>
      <c r="AM65" s="181"/>
      <c r="AN65" s="181"/>
      <c r="AO65" s="181"/>
      <c r="AP65" s="181"/>
      <c r="AQ65" s="181"/>
      <c r="AR65" s="181"/>
      <c r="AS65" s="181"/>
      <c r="AT65" s="181"/>
      <c r="AU65" s="181"/>
    </row>
    <row r="66" spans="1:47" outlineLevel="1">
      <c r="A66" s="12"/>
      <c r="B66" s="12"/>
      <c r="C66" s="12"/>
      <c r="D66" s="12"/>
      <c r="E66" s="12"/>
      <c r="F66" s="38">
        <f>Asset26</f>
        <v>0</v>
      </c>
      <c r="G66" s="160"/>
      <c r="H66" s="60"/>
      <c r="I66" s="60"/>
      <c r="J66" s="60"/>
      <c r="K66" s="60"/>
      <c r="L66" s="60"/>
      <c r="M66" s="60"/>
      <c r="N66" s="60"/>
      <c r="O66" s="60"/>
      <c r="P66" s="60"/>
      <c r="Q66" s="60"/>
      <c r="R66" s="8"/>
      <c r="S66" s="8"/>
      <c r="T66" s="8"/>
      <c r="U66" s="8"/>
      <c r="V66" s="8"/>
      <c r="W66" s="42"/>
      <c r="X66" s="9"/>
      <c r="Y66" s="9"/>
      <c r="Z66" s="9"/>
      <c r="AA66" s="9"/>
      <c r="AB66" s="9"/>
      <c r="AC66" s="9"/>
      <c r="AD66" s="9"/>
      <c r="AE66" s="181"/>
      <c r="AF66" s="181"/>
      <c r="AG66" s="181"/>
      <c r="AH66" s="181"/>
      <c r="AI66" s="181"/>
      <c r="AJ66" s="181"/>
      <c r="AK66" s="181"/>
      <c r="AL66" s="181"/>
      <c r="AM66" s="181"/>
      <c r="AN66" s="181"/>
      <c r="AO66" s="181"/>
      <c r="AP66" s="181"/>
      <c r="AQ66" s="181"/>
      <c r="AR66" s="181"/>
      <c r="AS66" s="181"/>
      <c r="AT66" s="181"/>
      <c r="AU66" s="181"/>
    </row>
    <row r="67" spans="1:47" outlineLevel="1">
      <c r="A67" s="12"/>
      <c r="B67" s="12"/>
      <c r="C67" s="12"/>
      <c r="D67" s="12"/>
      <c r="E67" s="12"/>
      <c r="F67" s="38">
        <f>Asset27</f>
        <v>0</v>
      </c>
      <c r="G67" s="160"/>
      <c r="H67" s="60"/>
      <c r="I67" s="60"/>
      <c r="J67" s="60"/>
      <c r="K67" s="60"/>
      <c r="L67" s="60"/>
      <c r="M67" s="60"/>
      <c r="N67" s="60"/>
      <c r="O67" s="60"/>
      <c r="P67" s="60"/>
      <c r="Q67" s="60"/>
      <c r="R67" s="8"/>
      <c r="S67" s="8"/>
      <c r="T67" s="8"/>
      <c r="U67" s="8"/>
      <c r="V67" s="8"/>
      <c r="W67" s="42"/>
      <c r="X67" s="9"/>
      <c r="Y67" s="9"/>
      <c r="Z67" s="9"/>
      <c r="AA67" s="9"/>
      <c r="AB67" s="9"/>
      <c r="AC67" s="9"/>
      <c r="AD67" s="9"/>
      <c r="AE67" s="181"/>
      <c r="AF67" s="181"/>
      <c r="AG67" s="181"/>
      <c r="AH67" s="181"/>
      <c r="AI67" s="181"/>
      <c r="AJ67" s="181"/>
      <c r="AK67" s="181"/>
      <c r="AL67" s="181"/>
      <c r="AM67" s="181"/>
      <c r="AN67" s="181"/>
      <c r="AO67" s="181"/>
      <c r="AP67" s="181"/>
      <c r="AQ67" s="181"/>
      <c r="AR67" s="181"/>
      <c r="AS67" s="181"/>
      <c r="AT67" s="181"/>
      <c r="AU67" s="181"/>
    </row>
    <row r="68" spans="1:47" outlineLevel="1">
      <c r="A68" s="12"/>
      <c r="B68" s="12"/>
      <c r="C68" s="12"/>
      <c r="D68" s="12"/>
      <c r="E68" s="12"/>
      <c r="F68" s="38">
        <f>Asset28</f>
        <v>0</v>
      </c>
      <c r="G68" s="160"/>
      <c r="H68" s="60"/>
      <c r="I68" s="60"/>
      <c r="J68" s="60"/>
      <c r="K68" s="60"/>
      <c r="L68" s="60"/>
      <c r="M68" s="60"/>
      <c r="N68" s="60"/>
      <c r="O68" s="60"/>
      <c r="P68" s="60"/>
      <c r="Q68" s="60"/>
      <c r="R68" s="8"/>
      <c r="S68" s="8"/>
      <c r="T68" s="8"/>
      <c r="U68" s="8"/>
      <c r="V68" s="8"/>
      <c r="W68" s="42"/>
      <c r="X68" s="9"/>
      <c r="Y68" s="9"/>
      <c r="Z68" s="9"/>
      <c r="AA68" s="9"/>
      <c r="AB68" s="9"/>
      <c r="AC68" s="9"/>
      <c r="AD68" s="9"/>
      <c r="AE68" s="181"/>
      <c r="AF68" s="181"/>
      <c r="AG68" s="181"/>
      <c r="AH68" s="181"/>
      <c r="AI68" s="181"/>
      <c r="AJ68" s="181"/>
      <c r="AK68" s="181"/>
      <c r="AL68" s="181"/>
      <c r="AM68" s="181"/>
      <c r="AN68" s="181"/>
      <c r="AO68" s="181"/>
      <c r="AP68" s="181"/>
      <c r="AQ68" s="181"/>
      <c r="AR68" s="181"/>
      <c r="AS68" s="181"/>
      <c r="AT68" s="181"/>
      <c r="AU68" s="181"/>
    </row>
    <row r="69" spans="1:47" outlineLevel="1">
      <c r="A69" s="12"/>
      <c r="B69" s="12"/>
      <c r="C69" s="12"/>
      <c r="D69" s="12"/>
      <c r="E69" s="12"/>
      <c r="F69" s="38">
        <f>Asset29</f>
        <v>0</v>
      </c>
      <c r="G69" s="160"/>
      <c r="H69" s="60"/>
      <c r="I69" s="60"/>
      <c r="J69" s="60"/>
      <c r="K69" s="60"/>
      <c r="L69" s="60"/>
      <c r="M69" s="60"/>
      <c r="N69" s="60"/>
      <c r="O69" s="60"/>
      <c r="P69" s="60"/>
      <c r="Q69" s="60"/>
      <c r="R69" s="8"/>
      <c r="S69" s="8"/>
      <c r="T69" s="8"/>
      <c r="U69" s="8"/>
      <c r="V69" s="8"/>
      <c r="W69" s="42"/>
      <c r="X69" s="9"/>
      <c r="Y69" s="9"/>
      <c r="Z69" s="9"/>
      <c r="AA69" s="9"/>
      <c r="AB69" s="9"/>
      <c r="AC69" s="9"/>
      <c r="AD69" s="9"/>
      <c r="AE69" s="181"/>
      <c r="AF69" s="181"/>
      <c r="AG69" s="181"/>
      <c r="AH69" s="181"/>
      <c r="AI69" s="181"/>
      <c r="AJ69" s="181"/>
      <c r="AK69" s="181"/>
      <c r="AL69" s="181"/>
      <c r="AM69" s="181"/>
      <c r="AN69" s="181"/>
      <c r="AO69" s="181"/>
      <c r="AP69" s="181"/>
      <c r="AQ69" s="181"/>
      <c r="AR69" s="181"/>
      <c r="AS69" s="181"/>
      <c r="AT69" s="181"/>
      <c r="AU69" s="181"/>
    </row>
    <row r="70" spans="1:47" outlineLevel="1">
      <c r="A70" s="12"/>
      <c r="B70" s="12"/>
      <c r="C70" s="12"/>
      <c r="D70" s="12"/>
      <c r="E70" s="12"/>
      <c r="F70" s="38">
        <f>Asset30</f>
        <v>0</v>
      </c>
      <c r="G70" s="160"/>
      <c r="H70" s="60"/>
      <c r="I70" s="60"/>
      <c r="J70" s="60"/>
      <c r="K70" s="60"/>
      <c r="L70" s="60"/>
      <c r="M70" s="60"/>
      <c r="N70" s="60"/>
      <c r="O70" s="60"/>
      <c r="P70" s="60"/>
      <c r="Q70" s="60"/>
      <c r="R70" s="8"/>
      <c r="S70" s="8"/>
      <c r="T70" s="8"/>
      <c r="U70" s="8"/>
      <c r="V70" s="8"/>
      <c r="W70" s="42"/>
      <c r="X70" s="9"/>
      <c r="Y70" s="9"/>
      <c r="Z70" s="9"/>
      <c r="AA70" s="9"/>
      <c r="AB70" s="9"/>
      <c r="AC70" s="9"/>
      <c r="AD70" s="9"/>
      <c r="AE70" s="181"/>
      <c r="AF70" s="181"/>
      <c r="AG70" s="181"/>
      <c r="AH70" s="181"/>
      <c r="AI70" s="181"/>
      <c r="AJ70" s="181"/>
      <c r="AK70" s="181"/>
      <c r="AL70" s="181"/>
      <c r="AM70" s="181"/>
      <c r="AN70" s="181"/>
      <c r="AO70" s="181"/>
      <c r="AP70" s="181"/>
      <c r="AQ70" s="181"/>
      <c r="AR70" s="181"/>
      <c r="AS70" s="181"/>
      <c r="AT70" s="181"/>
      <c r="AU70" s="181"/>
    </row>
    <row r="71" spans="1:47">
      <c r="A71" s="12"/>
      <c r="B71" s="12"/>
      <c r="C71" s="12"/>
      <c r="D71" s="12"/>
      <c r="E71" s="12"/>
      <c r="F71" s="38" t="s">
        <v>22</v>
      </c>
      <c r="G71" s="234">
        <f>SUM(G41:G70)</f>
        <v>358.70729178216766</v>
      </c>
      <c r="H71" s="234">
        <f t="shared" ref="H71:Q71" si="3">SUM(H41:H70)</f>
        <v>450.54692910249986</v>
      </c>
      <c r="I71" s="234">
        <f t="shared" si="3"/>
        <v>464.71511250039208</v>
      </c>
      <c r="J71" s="234">
        <f t="shared" si="3"/>
        <v>455.45333110634004</v>
      </c>
      <c r="K71" s="234">
        <f t="shared" si="3"/>
        <v>460.30360166636268</v>
      </c>
      <c r="L71" s="234">
        <f t="shared" si="3"/>
        <v>471.24716164948296</v>
      </c>
      <c r="M71" s="234">
        <f t="shared" si="3"/>
        <v>0</v>
      </c>
      <c r="N71" s="234">
        <f t="shared" si="3"/>
        <v>0</v>
      </c>
      <c r="O71" s="234">
        <f t="shared" si="3"/>
        <v>0</v>
      </c>
      <c r="P71" s="234">
        <f t="shared" si="3"/>
        <v>0</v>
      </c>
      <c r="Q71" s="234">
        <f t="shared" si="3"/>
        <v>0</v>
      </c>
      <c r="R71" s="36"/>
      <c r="S71" s="36"/>
      <c r="T71" s="36"/>
      <c r="U71" s="36"/>
      <c r="V71" s="36"/>
      <c r="W71" s="36"/>
      <c r="X71" s="45"/>
      <c r="Y71" s="8"/>
      <c r="Z71" s="8"/>
      <c r="AA71" s="42"/>
      <c r="AB71" s="9"/>
      <c r="AC71" s="9"/>
      <c r="AD71" s="9"/>
      <c r="AE71" s="181"/>
      <c r="AF71" s="181"/>
      <c r="AG71" s="181"/>
      <c r="AH71" s="181"/>
      <c r="AI71" s="181"/>
      <c r="AJ71" s="181"/>
      <c r="AK71" s="181"/>
      <c r="AL71" s="181"/>
      <c r="AM71" s="181"/>
      <c r="AN71" s="181"/>
      <c r="AO71" s="181"/>
      <c r="AP71" s="181"/>
      <c r="AQ71" s="181"/>
      <c r="AR71" s="181"/>
      <c r="AS71" s="181"/>
      <c r="AT71" s="181"/>
      <c r="AU71" s="181"/>
    </row>
    <row r="72" spans="1:47" ht="21" customHeight="1">
      <c r="A72" s="9"/>
      <c r="B72" s="9"/>
      <c r="C72" s="9"/>
      <c r="D72" s="9"/>
      <c r="E72" s="9"/>
      <c r="F72" s="9"/>
      <c r="G72" s="9"/>
      <c r="H72" s="18"/>
      <c r="I72" s="20"/>
      <c r="J72" s="9"/>
      <c r="K72" s="9"/>
      <c r="L72" s="9"/>
      <c r="M72" s="9"/>
      <c r="N72" s="9"/>
      <c r="O72" s="9"/>
      <c r="P72" s="9"/>
      <c r="Q72" s="9"/>
      <c r="R72" s="233">
        <f>SUM(G71:Q71)</f>
        <v>2660.9734278072456</v>
      </c>
      <c r="S72" s="9"/>
      <c r="T72" s="9"/>
      <c r="U72" s="9"/>
      <c r="V72" s="9"/>
      <c r="W72" s="9"/>
      <c r="X72" s="9"/>
      <c r="Y72" s="9"/>
      <c r="Z72" s="9"/>
      <c r="AA72" s="19"/>
      <c r="AB72" s="9"/>
      <c r="AC72" s="9"/>
      <c r="AD72" s="9"/>
      <c r="AE72" s="181"/>
      <c r="AF72" s="181"/>
      <c r="AG72" s="181"/>
      <c r="AH72" s="181"/>
      <c r="AI72" s="181"/>
      <c r="AJ72" s="181"/>
      <c r="AK72" s="181"/>
      <c r="AL72" s="181"/>
      <c r="AM72" s="181"/>
      <c r="AN72" s="181"/>
      <c r="AO72" s="181"/>
      <c r="AP72" s="181"/>
      <c r="AQ72" s="181"/>
      <c r="AR72" s="181"/>
      <c r="AS72" s="181"/>
      <c r="AT72" s="181"/>
      <c r="AU72" s="181"/>
    </row>
    <row r="73" spans="1:47" ht="13.5" customHeight="1">
      <c r="A73" s="72"/>
      <c r="B73" s="72"/>
      <c r="C73" s="72"/>
      <c r="D73" s="72"/>
      <c r="E73" s="72"/>
      <c r="F73" s="155" t="s">
        <v>84</v>
      </c>
      <c r="G73" s="155"/>
      <c r="H73" s="155"/>
      <c r="I73" s="155"/>
      <c r="J73" s="155"/>
      <c r="K73" s="75"/>
      <c r="L73" s="75"/>
      <c r="M73" s="73"/>
      <c r="N73" s="73"/>
      <c r="O73" s="73"/>
      <c r="P73" s="73"/>
      <c r="Q73" s="73"/>
      <c r="R73" s="73"/>
      <c r="S73" s="73"/>
      <c r="T73" s="73"/>
      <c r="U73" s="73"/>
      <c r="V73" s="73"/>
      <c r="W73" s="73"/>
      <c r="X73" s="8"/>
      <c r="Y73" s="8"/>
      <c r="Z73" s="8"/>
      <c r="AA73" s="8"/>
      <c r="AB73" s="42"/>
      <c r="AC73" s="9"/>
      <c r="AD73" s="9"/>
      <c r="AE73" s="181"/>
      <c r="AF73" s="181"/>
      <c r="AG73" s="181"/>
      <c r="AH73" s="181"/>
      <c r="AI73" s="181"/>
      <c r="AJ73" s="181"/>
      <c r="AK73" s="181"/>
      <c r="AL73" s="181"/>
      <c r="AM73" s="181"/>
      <c r="AN73" s="181"/>
      <c r="AO73" s="181"/>
      <c r="AP73" s="181"/>
      <c r="AQ73" s="181"/>
      <c r="AR73" s="181"/>
      <c r="AS73" s="181"/>
      <c r="AT73" s="181"/>
      <c r="AU73" s="181"/>
    </row>
    <row r="74" spans="1:47">
      <c r="A74" s="12"/>
      <c r="B74" s="12"/>
      <c r="C74" s="12"/>
      <c r="D74" s="12"/>
      <c r="E74" s="12"/>
      <c r="F74" s="37" t="s">
        <v>5</v>
      </c>
      <c r="G74" s="232">
        <f>G40</f>
        <v>2015</v>
      </c>
      <c r="H74" s="232">
        <f t="shared" ref="H74:Q74" si="4">H40</f>
        <v>2016</v>
      </c>
      <c r="I74" s="232">
        <f t="shared" si="4"/>
        <v>2017</v>
      </c>
      <c r="J74" s="232">
        <f t="shared" si="4"/>
        <v>2018</v>
      </c>
      <c r="K74" s="232">
        <f t="shared" si="4"/>
        <v>2019</v>
      </c>
      <c r="L74" s="232">
        <f t="shared" si="4"/>
        <v>2020</v>
      </c>
      <c r="M74" s="232">
        <f t="shared" si="4"/>
        <v>2021</v>
      </c>
      <c r="N74" s="232">
        <f t="shared" si="4"/>
        <v>2022</v>
      </c>
      <c r="O74" s="232">
        <f t="shared" si="4"/>
        <v>2023</v>
      </c>
      <c r="P74" s="232">
        <f t="shared" si="4"/>
        <v>2024</v>
      </c>
      <c r="Q74" s="232">
        <f t="shared" si="4"/>
        <v>2025</v>
      </c>
      <c r="R74" s="8"/>
      <c r="S74" s="8"/>
      <c r="T74" s="8"/>
      <c r="U74" s="8"/>
      <c r="V74" s="8"/>
      <c r="W74" s="42"/>
      <c r="X74" s="9"/>
      <c r="Y74" s="9"/>
      <c r="Z74" s="9"/>
      <c r="AA74" s="9"/>
      <c r="AB74" s="9"/>
      <c r="AC74" s="9"/>
      <c r="AD74" s="9"/>
      <c r="AE74" s="181"/>
      <c r="AF74" s="181"/>
      <c r="AG74" s="181"/>
      <c r="AH74" s="181"/>
      <c r="AI74" s="181"/>
      <c r="AJ74" s="181"/>
      <c r="AK74" s="181"/>
      <c r="AL74" s="181"/>
      <c r="AM74" s="181"/>
      <c r="AN74" s="181"/>
      <c r="AO74" s="181"/>
      <c r="AP74" s="181"/>
      <c r="AQ74" s="181"/>
      <c r="AR74" s="181"/>
      <c r="AS74" s="181"/>
      <c r="AT74" s="181"/>
      <c r="AU74" s="181"/>
    </row>
    <row r="75" spans="1:47" outlineLevel="1">
      <c r="A75" s="12"/>
      <c r="B75" s="12"/>
      <c r="C75" s="12"/>
      <c r="D75" s="12"/>
      <c r="E75" s="12"/>
      <c r="F75" s="38" t="str">
        <f>Asset1</f>
        <v>Subtransmission</v>
      </c>
      <c r="G75" s="159"/>
      <c r="H75" s="59">
        <f>'[2]PTRM input'!G75/(1+H$177)^0.5*H$178</f>
        <v>0</v>
      </c>
      <c r="I75" s="59">
        <f>'[2]PTRM input'!H75/(1+I$177)^0.5*I$178</f>
        <v>0</v>
      </c>
      <c r="J75" s="59">
        <f>'[2]PTRM input'!I75/(1+J$177)^0.5*J$178</f>
        <v>0</v>
      </c>
      <c r="K75" s="59">
        <f>'[2]PTRM input'!J75/(1+K$177)^0.5*K$178</f>
        <v>0</v>
      </c>
      <c r="L75" s="59">
        <f>'[2]PTRM input'!K75/(1+L$177)^0.5*L$178</f>
        <v>0</v>
      </c>
      <c r="M75" s="59"/>
      <c r="N75" s="59"/>
      <c r="O75" s="59"/>
      <c r="P75" s="59"/>
      <c r="Q75" s="59"/>
      <c r="R75" s="8"/>
      <c r="S75" s="8"/>
      <c r="T75" s="8"/>
      <c r="U75" s="8"/>
      <c r="V75" s="8"/>
      <c r="W75" s="42"/>
      <c r="X75" s="9"/>
      <c r="Y75" s="9"/>
      <c r="Z75" s="9"/>
      <c r="AA75" s="9"/>
      <c r="AB75" s="9"/>
      <c r="AC75" s="9"/>
      <c r="AD75" s="9"/>
      <c r="AE75" s="181"/>
      <c r="AF75" s="181"/>
      <c r="AG75" s="181"/>
      <c r="AH75" s="181"/>
      <c r="AI75" s="181"/>
      <c r="AJ75" s="181"/>
      <c r="AK75" s="181"/>
      <c r="AL75" s="181"/>
      <c r="AM75" s="181"/>
      <c r="AN75" s="181"/>
      <c r="AO75" s="181"/>
      <c r="AP75" s="181"/>
      <c r="AQ75" s="181"/>
      <c r="AR75" s="181"/>
      <c r="AS75" s="181"/>
      <c r="AT75" s="181"/>
      <c r="AU75" s="181"/>
    </row>
    <row r="76" spans="1:47" outlineLevel="1">
      <c r="A76" s="12"/>
      <c r="B76" s="12"/>
      <c r="C76" s="12"/>
      <c r="D76" s="12"/>
      <c r="E76" s="12"/>
      <c r="F76" s="38" t="str">
        <f>Asset2</f>
        <v>Distribution system assets</v>
      </c>
      <c r="G76" s="160"/>
      <c r="H76" s="60">
        <f>'[2]PTRM input'!G76/(1+H$177)^0.5*H$178</f>
        <v>0</v>
      </c>
      <c r="I76" s="60">
        <f>'[2]PTRM input'!H76/(1+I$177)^0.5*I$178</f>
        <v>0</v>
      </c>
      <c r="J76" s="60">
        <f>'[2]PTRM input'!I76/(1+J$177)^0.5*J$178</f>
        <v>0</v>
      </c>
      <c r="K76" s="60">
        <f>'[2]PTRM input'!J76/(1+K$177)^0.5*K$178</f>
        <v>0</v>
      </c>
      <c r="L76" s="60">
        <f>'[2]PTRM input'!K76/(1+L$177)^0.5*L$178</f>
        <v>0</v>
      </c>
      <c r="M76" s="60"/>
      <c r="N76" s="60"/>
      <c r="O76" s="60"/>
      <c r="P76" s="60"/>
      <c r="Q76" s="60"/>
      <c r="R76" s="8"/>
      <c r="S76" s="8"/>
      <c r="T76" s="8"/>
      <c r="U76" s="8"/>
      <c r="V76" s="8"/>
      <c r="W76" s="42"/>
      <c r="X76" s="9"/>
      <c r="Y76" s="9"/>
      <c r="Z76" s="9"/>
      <c r="AA76" s="9"/>
      <c r="AB76" s="9"/>
      <c r="AC76" s="9"/>
      <c r="AD76" s="9"/>
      <c r="AE76" s="181"/>
      <c r="AF76" s="181"/>
      <c r="AG76" s="181"/>
      <c r="AH76" s="181"/>
      <c r="AI76" s="181"/>
      <c r="AJ76" s="181"/>
      <c r="AK76" s="181"/>
      <c r="AL76" s="181"/>
      <c r="AM76" s="181"/>
      <c r="AN76" s="181"/>
      <c r="AO76" s="181"/>
      <c r="AP76" s="181"/>
      <c r="AQ76" s="181"/>
      <c r="AR76" s="181"/>
      <c r="AS76" s="181"/>
      <c r="AT76" s="181"/>
      <c r="AU76" s="181"/>
    </row>
    <row r="77" spans="1:47" outlineLevel="1">
      <c r="A77" s="12"/>
      <c r="B77" s="12"/>
      <c r="C77" s="12"/>
      <c r="D77" s="12"/>
      <c r="E77" s="12"/>
      <c r="F77" s="38" t="str">
        <f>Asset3</f>
        <v>Standard metering</v>
      </c>
      <c r="G77" s="160"/>
      <c r="H77" s="60">
        <f>'[2]PTRM input'!G77/(1+H$177)^0.5*H$178</f>
        <v>0</v>
      </c>
      <c r="I77" s="60">
        <f>'[2]PTRM input'!H77/(1+I$177)^0.5*I$178</f>
        <v>0</v>
      </c>
      <c r="J77" s="60">
        <f>'[2]PTRM input'!I77/(1+J$177)^0.5*J$178</f>
        <v>0</v>
      </c>
      <c r="K77" s="60">
        <f>'[2]PTRM input'!J77/(1+K$177)^0.5*K$178</f>
        <v>0</v>
      </c>
      <c r="L77" s="60">
        <f>'[2]PTRM input'!K77/(1+L$177)^0.5*L$178</f>
        <v>0</v>
      </c>
      <c r="M77" s="60"/>
      <c r="N77" s="60"/>
      <c r="O77" s="60"/>
      <c r="P77" s="60"/>
      <c r="Q77" s="60"/>
      <c r="R77" s="8"/>
      <c r="S77" s="8"/>
      <c r="T77" s="8"/>
      <c r="U77" s="8"/>
      <c r="V77" s="8"/>
      <c r="W77" s="42"/>
      <c r="X77" s="9"/>
      <c r="Y77" s="9"/>
      <c r="Z77" s="9"/>
      <c r="AA77" s="9"/>
      <c r="AB77" s="9"/>
      <c r="AC77" s="9"/>
      <c r="AD77" s="9"/>
      <c r="AE77" s="181"/>
      <c r="AF77" s="181"/>
      <c r="AG77" s="181"/>
      <c r="AH77" s="181"/>
      <c r="AI77" s="181"/>
      <c r="AJ77" s="181"/>
      <c r="AK77" s="181"/>
      <c r="AL77" s="181"/>
      <c r="AM77" s="181"/>
      <c r="AN77" s="181"/>
      <c r="AO77" s="181"/>
      <c r="AP77" s="181"/>
      <c r="AQ77" s="181"/>
      <c r="AR77" s="181"/>
      <c r="AS77" s="181"/>
      <c r="AT77" s="181"/>
      <c r="AU77" s="181"/>
    </row>
    <row r="78" spans="1:47" outlineLevel="1">
      <c r="A78" s="12"/>
      <c r="B78" s="12"/>
      <c r="C78" s="12"/>
      <c r="D78" s="12"/>
      <c r="E78" s="12"/>
      <c r="F78" s="38" t="str">
        <f>Asset4</f>
        <v>Public lighting</v>
      </c>
      <c r="G78" s="160"/>
      <c r="H78" s="60">
        <f>'[2]PTRM input'!G78/(1+H$177)^0.5*H$178</f>
        <v>0</v>
      </c>
      <c r="I78" s="60">
        <f>'[2]PTRM input'!H78/(1+I$177)^0.5*I$178</f>
        <v>0</v>
      </c>
      <c r="J78" s="60">
        <f>'[2]PTRM input'!I78/(1+J$177)^0.5*J$178</f>
        <v>0</v>
      </c>
      <c r="K78" s="60">
        <f>'[2]PTRM input'!J78/(1+K$177)^0.5*K$178</f>
        <v>0</v>
      </c>
      <c r="L78" s="60">
        <f>'[2]PTRM input'!K78/(1+L$177)^0.5*L$178</f>
        <v>0</v>
      </c>
      <c r="M78" s="60"/>
      <c r="N78" s="60"/>
      <c r="O78" s="60"/>
      <c r="P78" s="60"/>
      <c r="Q78" s="60"/>
      <c r="R78" s="8"/>
      <c r="S78" s="8"/>
      <c r="T78" s="8"/>
      <c r="U78" s="8"/>
      <c r="V78" s="8"/>
      <c r="W78" s="42"/>
      <c r="X78" s="9"/>
      <c r="Y78" s="9"/>
      <c r="Z78" s="9"/>
      <c r="AA78" s="9"/>
      <c r="AB78" s="9"/>
      <c r="AC78" s="9"/>
      <c r="AD78" s="9"/>
      <c r="AE78" s="181"/>
      <c r="AF78" s="181"/>
      <c r="AG78" s="181"/>
      <c r="AH78" s="181"/>
      <c r="AI78" s="181"/>
      <c r="AJ78" s="181"/>
      <c r="AK78" s="181"/>
      <c r="AL78" s="181"/>
      <c r="AM78" s="181"/>
      <c r="AN78" s="181"/>
      <c r="AO78" s="181"/>
      <c r="AP78" s="181"/>
      <c r="AQ78" s="181"/>
      <c r="AR78" s="181"/>
      <c r="AS78" s="181"/>
      <c r="AT78" s="181"/>
      <c r="AU78" s="181"/>
    </row>
    <row r="79" spans="1:47" outlineLevel="1">
      <c r="A79" s="12"/>
      <c r="B79" s="12"/>
      <c r="C79" s="12"/>
      <c r="D79" s="12"/>
      <c r="E79" s="12"/>
      <c r="F79" s="38" t="str">
        <f>Asset5</f>
        <v>SCADA/Network control</v>
      </c>
      <c r="G79" s="160"/>
      <c r="H79" s="60">
        <f>'[2]PTRM input'!G79/(1+H$177)^0.5*H$178</f>
        <v>0</v>
      </c>
      <c r="I79" s="60">
        <f>'[2]PTRM input'!H79/(1+I$177)^0.5*I$178</f>
        <v>0</v>
      </c>
      <c r="J79" s="60">
        <f>'[2]PTRM input'!I79/(1+J$177)^0.5*J$178</f>
        <v>0</v>
      </c>
      <c r="K79" s="60">
        <f>'[2]PTRM input'!J79/(1+K$177)^0.5*K$178</f>
        <v>0</v>
      </c>
      <c r="L79" s="60">
        <f>'[2]PTRM input'!K79/(1+L$177)^0.5*L$178</f>
        <v>0</v>
      </c>
      <c r="M79" s="60"/>
      <c r="N79" s="60"/>
      <c r="O79" s="60"/>
      <c r="P79" s="60"/>
      <c r="Q79" s="60"/>
      <c r="R79" s="8"/>
      <c r="S79" s="8"/>
      <c r="T79" s="8"/>
      <c r="U79" s="8"/>
      <c r="V79" s="8"/>
      <c r="W79" s="42"/>
      <c r="X79" s="9"/>
      <c r="Y79" s="9"/>
      <c r="Z79" s="9"/>
      <c r="AA79" s="9"/>
      <c r="AB79" s="9"/>
      <c r="AC79" s="9"/>
      <c r="AD79" s="9"/>
      <c r="AE79" s="181"/>
      <c r="AF79" s="181"/>
      <c r="AG79" s="181"/>
      <c r="AH79" s="181"/>
      <c r="AI79" s="181"/>
      <c r="AJ79" s="181"/>
      <c r="AK79" s="181"/>
      <c r="AL79" s="181"/>
      <c r="AM79" s="181"/>
      <c r="AN79" s="181"/>
      <c r="AO79" s="181"/>
      <c r="AP79" s="181"/>
      <c r="AQ79" s="181"/>
      <c r="AR79" s="181"/>
      <c r="AS79" s="181"/>
      <c r="AT79" s="181"/>
      <c r="AU79" s="181"/>
    </row>
    <row r="80" spans="1:47" outlineLevel="1">
      <c r="A80" s="12"/>
      <c r="B80" s="12"/>
      <c r="C80" s="12"/>
      <c r="D80" s="12"/>
      <c r="E80" s="12"/>
      <c r="F80" s="38" t="str">
        <f>Asset6</f>
        <v>Non-network general assets - IT</v>
      </c>
      <c r="G80" s="160"/>
      <c r="H80" s="60">
        <f>'[2]PTRM input'!G80/(1+H$177)^0.5*H$178</f>
        <v>0</v>
      </c>
      <c r="I80" s="60">
        <f>'[2]PTRM input'!H80/(1+I$177)^0.5*I$178</f>
        <v>0</v>
      </c>
      <c r="J80" s="60">
        <f>'[2]PTRM input'!I80/(1+J$177)^0.5*J$178</f>
        <v>0</v>
      </c>
      <c r="K80" s="60">
        <f>'[2]PTRM input'!J80/(1+K$177)^0.5*K$178</f>
        <v>0</v>
      </c>
      <c r="L80" s="60">
        <f>'[2]PTRM input'!K80/(1+L$177)^0.5*L$178</f>
        <v>0</v>
      </c>
      <c r="M80" s="60"/>
      <c r="N80" s="60"/>
      <c r="O80" s="60"/>
      <c r="P80" s="60"/>
      <c r="Q80" s="60"/>
      <c r="R80" s="8"/>
      <c r="S80" s="8"/>
      <c r="T80" s="8"/>
      <c r="U80" s="8"/>
      <c r="V80" s="8"/>
      <c r="W80" s="42"/>
      <c r="X80" s="9"/>
      <c r="Y80" s="9"/>
      <c r="Z80" s="9"/>
      <c r="AA80" s="9"/>
      <c r="AB80" s="9"/>
      <c r="AC80" s="9"/>
      <c r="AD80" s="9"/>
      <c r="AE80" s="181"/>
      <c r="AF80" s="181"/>
      <c r="AG80" s="181"/>
      <c r="AH80" s="181"/>
      <c r="AI80" s="181"/>
      <c r="AJ80" s="181"/>
      <c r="AK80" s="181"/>
      <c r="AL80" s="181"/>
      <c r="AM80" s="181"/>
      <c r="AN80" s="181"/>
      <c r="AO80" s="181"/>
      <c r="AP80" s="181"/>
      <c r="AQ80" s="181"/>
      <c r="AR80" s="181"/>
      <c r="AS80" s="181"/>
      <c r="AT80" s="181"/>
      <c r="AU80" s="181"/>
    </row>
    <row r="81" spans="1:47" outlineLevel="1">
      <c r="A81" s="12"/>
      <c r="B81" s="12"/>
      <c r="C81" s="12"/>
      <c r="D81" s="12"/>
      <c r="E81" s="12"/>
      <c r="F81" s="38" t="str">
        <f>Asset7</f>
        <v>Non-network general assets - Other</v>
      </c>
      <c r="G81" s="160"/>
      <c r="H81" s="60">
        <f>'[2]PTRM input'!G81/(1+H$177)^0.5*H$178</f>
        <v>2.0960615203013724</v>
      </c>
      <c r="I81" s="60">
        <f>'[2]PTRM input'!H81/(1+I$177)^0.5*I$178</f>
        <v>2.1484630583089066</v>
      </c>
      <c r="J81" s="60">
        <f>'[2]PTRM input'!I81/(1+J$177)^0.5*J$178</f>
        <v>2.2021746347666293</v>
      </c>
      <c r="K81" s="60">
        <f>'[2]PTRM input'!J81/(1+K$177)^0.5*K$178</f>
        <v>2.2572290006357947</v>
      </c>
      <c r="L81" s="60">
        <f>'[2]PTRM input'!K81/(1+L$177)^0.5*L$178</f>
        <v>2.3136597256516893</v>
      </c>
      <c r="M81" s="60"/>
      <c r="N81" s="60"/>
      <c r="O81" s="60"/>
      <c r="P81" s="60"/>
      <c r="Q81" s="60"/>
      <c r="R81" s="8"/>
      <c r="S81" s="8"/>
      <c r="T81" s="8"/>
      <c r="U81" s="8"/>
      <c r="V81" s="8"/>
      <c r="W81" s="42"/>
      <c r="X81" s="9"/>
      <c r="Y81" s="9"/>
      <c r="Z81" s="9"/>
      <c r="AA81" s="9"/>
      <c r="AB81" s="9"/>
      <c r="AC81" s="9"/>
      <c r="AD81" s="9"/>
      <c r="AE81" s="181"/>
      <c r="AF81" s="181"/>
      <c r="AG81" s="181"/>
      <c r="AH81" s="181"/>
      <c r="AI81" s="181"/>
      <c r="AJ81" s="181"/>
      <c r="AK81" s="181"/>
      <c r="AL81" s="181"/>
      <c r="AM81" s="181"/>
      <c r="AN81" s="181"/>
      <c r="AO81" s="181"/>
      <c r="AP81" s="181"/>
      <c r="AQ81" s="181"/>
      <c r="AR81" s="181"/>
      <c r="AS81" s="181"/>
      <c r="AT81" s="181"/>
      <c r="AU81" s="181"/>
    </row>
    <row r="82" spans="1:47" outlineLevel="1">
      <c r="A82" s="12"/>
      <c r="B82" s="12"/>
      <c r="C82" s="12"/>
      <c r="D82" s="12"/>
      <c r="E82" s="12"/>
      <c r="F82" s="38" t="str">
        <f>Asset8</f>
        <v>VBRC</v>
      </c>
      <c r="G82" s="160"/>
      <c r="H82" s="60">
        <f>'[2]PTRM input'!G82/(1+H$177)^0.5*H$178</f>
        <v>0</v>
      </c>
      <c r="I82" s="60">
        <f>'[2]PTRM input'!H82/(1+I$177)^0.5*I$178</f>
        <v>0</v>
      </c>
      <c r="J82" s="60">
        <f>'[2]PTRM input'!I82/(1+J$177)^0.5*J$178</f>
        <v>0</v>
      </c>
      <c r="K82" s="60">
        <f>'[2]PTRM input'!J82/(1+K$177)^0.5*K$178</f>
        <v>0</v>
      </c>
      <c r="L82" s="60">
        <f>'[2]PTRM input'!K82/(1+L$177)^0.5*L$178</f>
        <v>0</v>
      </c>
      <c r="M82" s="60"/>
      <c r="N82" s="60"/>
      <c r="O82" s="60"/>
      <c r="P82" s="60"/>
      <c r="Q82" s="60"/>
      <c r="R82" s="8"/>
      <c r="S82" s="8"/>
      <c r="T82" s="8"/>
      <c r="U82" s="8"/>
      <c r="V82" s="8"/>
      <c r="W82" s="42"/>
      <c r="X82" s="9"/>
      <c r="Y82" s="9"/>
      <c r="Z82" s="9"/>
      <c r="AA82" s="9"/>
      <c r="AB82" s="9"/>
      <c r="AC82" s="9"/>
      <c r="AD82" s="9"/>
      <c r="AE82" s="181"/>
      <c r="AF82" s="181"/>
      <c r="AG82" s="181"/>
      <c r="AH82" s="181"/>
      <c r="AI82" s="181"/>
      <c r="AJ82" s="181"/>
      <c r="AK82" s="181"/>
      <c r="AL82" s="181"/>
      <c r="AM82" s="181"/>
      <c r="AN82" s="181"/>
      <c r="AO82" s="181"/>
      <c r="AP82" s="181"/>
      <c r="AQ82" s="181"/>
      <c r="AR82" s="181"/>
      <c r="AS82" s="181"/>
      <c r="AT82" s="181"/>
      <c r="AU82" s="181"/>
    </row>
    <row r="83" spans="1:47" outlineLevel="1">
      <c r="A83" s="12"/>
      <c r="B83" s="12"/>
      <c r="C83" s="12"/>
      <c r="D83" s="12"/>
      <c r="E83" s="12"/>
      <c r="F83" s="38" t="str">
        <f>Asset9</f>
        <v>Supervisory cables</v>
      </c>
      <c r="G83" s="160"/>
      <c r="H83" s="60">
        <f>'[2]PTRM input'!G83/(1+H$177)^0.5*H$178</f>
        <v>0</v>
      </c>
      <c r="I83" s="60">
        <f>'[2]PTRM input'!H83/(1+I$177)^0.5*I$178</f>
        <v>0</v>
      </c>
      <c r="J83" s="60">
        <f>'[2]PTRM input'!I83/(1+J$177)^0.5*J$178</f>
        <v>0</v>
      </c>
      <c r="K83" s="60">
        <f>'[2]PTRM input'!J83/(1+K$177)^0.5*K$178</f>
        <v>0</v>
      </c>
      <c r="L83" s="60">
        <f>'[2]PTRM input'!K83/(1+L$177)^0.5*L$178</f>
        <v>0</v>
      </c>
      <c r="M83" s="60"/>
      <c r="N83" s="60"/>
      <c r="O83" s="60"/>
      <c r="P83" s="60"/>
      <c r="Q83" s="60"/>
      <c r="R83" s="8"/>
      <c r="S83" s="8"/>
      <c r="T83" s="8"/>
      <c r="U83" s="8"/>
      <c r="V83" s="8"/>
      <c r="W83" s="42"/>
      <c r="X83" s="9"/>
      <c r="Y83" s="9"/>
      <c r="Z83" s="9"/>
      <c r="AA83" s="9"/>
      <c r="AB83" s="9"/>
      <c r="AC83" s="9"/>
      <c r="AD83" s="9"/>
      <c r="AE83" s="181"/>
      <c r="AF83" s="181"/>
      <c r="AG83" s="181"/>
      <c r="AH83" s="181"/>
      <c r="AI83" s="181"/>
      <c r="AJ83" s="181"/>
      <c r="AK83" s="181"/>
      <c r="AL83" s="181"/>
      <c r="AM83" s="181"/>
      <c r="AN83" s="181"/>
      <c r="AO83" s="181"/>
      <c r="AP83" s="181"/>
      <c r="AQ83" s="181"/>
      <c r="AR83" s="181"/>
      <c r="AS83" s="181"/>
      <c r="AT83" s="181"/>
      <c r="AU83" s="181"/>
    </row>
    <row r="84" spans="1:47" outlineLevel="1">
      <c r="A84" s="12"/>
      <c r="B84" s="12"/>
      <c r="C84" s="12"/>
      <c r="D84" s="12"/>
      <c r="E84" s="12"/>
      <c r="F84" s="38" t="str">
        <f>Asset10</f>
        <v>Old SWER ACRs</v>
      </c>
      <c r="G84" s="160"/>
      <c r="H84" s="60">
        <f>'[2]PTRM input'!G84/(1+H$177)^0.5*H$178</f>
        <v>0</v>
      </c>
      <c r="I84" s="60">
        <f>'[2]PTRM input'!H84/(1+I$177)^0.5*I$178</f>
        <v>0</v>
      </c>
      <c r="J84" s="60">
        <f>'[2]PTRM input'!I84/(1+J$177)^0.5*J$178</f>
        <v>0</v>
      </c>
      <c r="K84" s="60">
        <f>'[2]PTRM input'!J84/(1+K$177)^0.5*K$178</f>
        <v>0</v>
      </c>
      <c r="L84" s="60">
        <f>'[2]PTRM input'!K84/(1+L$177)^0.5*L$178</f>
        <v>0</v>
      </c>
      <c r="M84" s="60"/>
      <c r="N84" s="60"/>
      <c r="O84" s="60"/>
      <c r="P84" s="60"/>
      <c r="Q84" s="60"/>
      <c r="R84" s="8"/>
      <c r="S84" s="8"/>
      <c r="T84" s="8"/>
      <c r="U84" s="8"/>
      <c r="V84" s="8"/>
      <c r="W84" s="42"/>
      <c r="X84" s="9"/>
      <c r="Y84" s="9"/>
      <c r="Z84" s="9"/>
      <c r="AA84" s="9"/>
      <c r="AB84" s="9"/>
      <c r="AC84" s="9"/>
      <c r="AD84" s="9"/>
      <c r="AE84" s="181"/>
      <c r="AF84" s="181"/>
      <c r="AG84" s="181"/>
      <c r="AH84" s="181"/>
      <c r="AI84" s="181"/>
      <c r="AJ84" s="181"/>
      <c r="AK84" s="181"/>
      <c r="AL84" s="181"/>
      <c r="AM84" s="181"/>
      <c r="AN84" s="181"/>
      <c r="AO84" s="181"/>
      <c r="AP84" s="181"/>
      <c r="AQ84" s="181"/>
      <c r="AR84" s="181"/>
      <c r="AS84" s="181"/>
      <c r="AT84" s="181"/>
      <c r="AU84" s="181"/>
    </row>
    <row r="85" spans="1:47" outlineLevel="1">
      <c r="A85" s="12"/>
      <c r="B85" s="12"/>
      <c r="C85" s="12"/>
      <c r="D85" s="12"/>
      <c r="E85" s="12"/>
      <c r="F85" s="38" t="str">
        <f>Asset11</f>
        <v>Land</v>
      </c>
      <c r="G85" s="160"/>
      <c r="H85" s="60">
        <f>'[2]PTRM input'!G85/(1+H$177)^0.5*H$178</f>
        <v>0</v>
      </c>
      <c r="I85" s="60">
        <f>'[2]PTRM input'!H85/(1+I$177)^0.5*I$178</f>
        <v>0</v>
      </c>
      <c r="J85" s="60">
        <f>'[2]PTRM input'!I85/(1+J$177)^0.5*J$178</f>
        <v>0</v>
      </c>
      <c r="K85" s="60">
        <f>'[2]PTRM input'!J85/(1+K$177)^0.5*K$178</f>
        <v>0</v>
      </c>
      <c r="L85" s="60">
        <f>'[2]PTRM input'!K85/(1+L$177)^0.5*L$178</f>
        <v>0</v>
      </c>
      <c r="M85" s="60"/>
      <c r="N85" s="60"/>
      <c r="O85" s="60"/>
      <c r="P85" s="60"/>
      <c r="Q85" s="60"/>
      <c r="R85" s="8"/>
      <c r="S85" s="8"/>
      <c r="T85" s="8"/>
      <c r="U85" s="8"/>
      <c r="V85" s="8"/>
      <c r="W85" s="42"/>
      <c r="X85" s="9"/>
      <c r="Y85" s="9"/>
      <c r="Z85" s="9"/>
      <c r="AA85" s="9"/>
      <c r="AB85" s="9"/>
      <c r="AC85" s="9"/>
      <c r="AD85" s="9"/>
      <c r="AE85" s="181"/>
      <c r="AF85" s="181"/>
      <c r="AG85" s="181"/>
      <c r="AH85" s="181"/>
      <c r="AI85" s="181"/>
      <c r="AJ85" s="181"/>
      <c r="AK85" s="181"/>
      <c r="AL85" s="181"/>
      <c r="AM85" s="181"/>
      <c r="AN85" s="181"/>
      <c r="AO85" s="181"/>
      <c r="AP85" s="181"/>
      <c r="AQ85" s="181"/>
      <c r="AR85" s="181"/>
      <c r="AS85" s="181"/>
      <c r="AT85" s="181"/>
      <c r="AU85" s="181"/>
    </row>
    <row r="86" spans="1:47" outlineLevel="1">
      <c r="A86" s="12"/>
      <c r="B86" s="12"/>
      <c r="C86" s="12"/>
      <c r="D86" s="12"/>
      <c r="E86" s="12"/>
      <c r="F86" s="38" t="str">
        <f>Asset12</f>
        <v>Equity raising costs</v>
      </c>
      <c r="G86" s="160"/>
      <c r="H86" s="60"/>
      <c r="I86" s="60"/>
      <c r="J86" s="60"/>
      <c r="K86" s="60"/>
      <c r="L86" s="60"/>
      <c r="M86" s="60"/>
      <c r="N86" s="60"/>
      <c r="O86" s="60"/>
      <c r="P86" s="60"/>
      <c r="Q86" s="60"/>
      <c r="R86" s="8"/>
      <c r="S86" s="8"/>
      <c r="T86" s="8"/>
      <c r="U86" s="8"/>
      <c r="V86" s="8"/>
      <c r="W86" s="42"/>
      <c r="X86" s="9"/>
      <c r="Y86" s="9"/>
      <c r="Z86" s="9"/>
      <c r="AA86" s="9"/>
      <c r="AB86" s="9"/>
      <c r="AC86" s="9"/>
      <c r="AD86" s="9"/>
      <c r="AE86" s="181"/>
      <c r="AF86" s="181"/>
      <c r="AG86" s="181"/>
      <c r="AH86" s="181"/>
      <c r="AI86" s="181"/>
      <c r="AJ86" s="181"/>
      <c r="AK86" s="181"/>
      <c r="AL86" s="181"/>
      <c r="AM86" s="181"/>
      <c r="AN86" s="181"/>
      <c r="AO86" s="181"/>
      <c r="AP86" s="181"/>
      <c r="AQ86" s="181"/>
      <c r="AR86" s="181"/>
      <c r="AS86" s="181"/>
      <c r="AT86" s="181"/>
      <c r="AU86" s="181"/>
    </row>
    <row r="87" spans="1:47" outlineLevel="1">
      <c r="A87" s="12"/>
      <c r="B87" s="12"/>
      <c r="C87" s="12"/>
      <c r="D87" s="12"/>
      <c r="E87" s="12"/>
      <c r="F87" s="38">
        <f>Asset13</f>
        <v>0</v>
      </c>
      <c r="G87" s="160"/>
      <c r="H87" s="60"/>
      <c r="I87" s="60"/>
      <c r="J87" s="60"/>
      <c r="K87" s="60"/>
      <c r="L87" s="60"/>
      <c r="M87" s="60"/>
      <c r="N87" s="60"/>
      <c r="O87" s="60"/>
      <c r="P87" s="60"/>
      <c r="Q87" s="60"/>
      <c r="R87" s="8"/>
      <c r="S87" s="8"/>
      <c r="T87" s="8"/>
      <c r="U87" s="8"/>
      <c r="V87" s="8"/>
      <c r="W87" s="42"/>
      <c r="X87" s="9"/>
      <c r="Y87" s="9"/>
      <c r="Z87" s="9"/>
      <c r="AA87" s="9"/>
      <c r="AB87" s="9"/>
      <c r="AC87" s="9"/>
      <c r="AD87" s="9"/>
      <c r="AE87" s="181"/>
      <c r="AF87" s="181"/>
      <c r="AG87" s="181"/>
      <c r="AH87" s="181"/>
      <c r="AI87" s="181"/>
      <c r="AJ87" s="181"/>
      <c r="AK87" s="181"/>
      <c r="AL87" s="181"/>
      <c r="AM87" s="181"/>
      <c r="AN87" s="181"/>
      <c r="AO87" s="181"/>
      <c r="AP87" s="181"/>
      <c r="AQ87" s="181"/>
      <c r="AR87" s="181"/>
      <c r="AS87" s="181"/>
      <c r="AT87" s="181"/>
      <c r="AU87" s="181"/>
    </row>
    <row r="88" spans="1:47" outlineLevel="1">
      <c r="A88" s="12"/>
      <c r="B88" s="12"/>
      <c r="C88" s="12"/>
      <c r="D88" s="12"/>
      <c r="E88" s="12"/>
      <c r="F88" s="38">
        <f>Asset14</f>
        <v>0</v>
      </c>
      <c r="G88" s="160"/>
      <c r="H88" s="60"/>
      <c r="I88" s="60"/>
      <c r="J88" s="60"/>
      <c r="K88" s="60"/>
      <c r="L88" s="60"/>
      <c r="M88" s="60"/>
      <c r="N88" s="60"/>
      <c r="O88" s="60"/>
      <c r="P88" s="60"/>
      <c r="Q88" s="60"/>
      <c r="R88" s="8"/>
      <c r="S88" s="8"/>
      <c r="T88" s="8"/>
      <c r="U88" s="8"/>
      <c r="V88" s="8"/>
      <c r="W88" s="42"/>
      <c r="X88" s="9"/>
      <c r="Y88" s="9"/>
      <c r="Z88" s="9"/>
      <c r="AA88" s="9"/>
      <c r="AB88" s="9"/>
      <c r="AC88" s="9"/>
      <c r="AD88" s="9"/>
      <c r="AE88" s="181"/>
      <c r="AF88" s="181"/>
      <c r="AG88" s="181"/>
      <c r="AH88" s="181"/>
      <c r="AI88" s="181"/>
      <c r="AJ88" s="181"/>
      <c r="AK88" s="181"/>
      <c r="AL88" s="181"/>
      <c r="AM88" s="181"/>
      <c r="AN88" s="181"/>
      <c r="AO88" s="181"/>
      <c r="AP88" s="181"/>
      <c r="AQ88" s="181"/>
      <c r="AR88" s="181"/>
      <c r="AS88" s="181"/>
      <c r="AT88" s="181"/>
      <c r="AU88" s="181"/>
    </row>
    <row r="89" spans="1:47" outlineLevel="1">
      <c r="A89" s="12"/>
      <c r="B89" s="12"/>
      <c r="C89" s="12"/>
      <c r="D89" s="12"/>
      <c r="E89" s="12"/>
      <c r="F89" s="38">
        <f>Asset15</f>
        <v>0</v>
      </c>
      <c r="G89" s="160"/>
      <c r="H89" s="60"/>
      <c r="I89" s="60"/>
      <c r="J89" s="60"/>
      <c r="K89" s="60"/>
      <c r="L89" s="60"/>
      <c r="M89" s="60"/>
      <c r="N89" s="60"/>
      <c r="O89" s="60"/>
      <c r="P89" s="60"/>
      <c r="Q89" s="60"/>
      <c r="R89" s="8"/>
      <c r="S89" s="8"/>
      <c r="T89" s="8"/>
      <c r="U89" s="8"/>
      <c r="V89" s="8"/>
      <c r="W89" s="42"/>
      <c r="X89" s="9"/>
      <c r="Y89" s="9"/>
      <c r="Z89" s="9"/>
      <c r="AA89" s="9"/>
      <c r="AB89" s="9"/>
      <c r="AC89" s="9"/>
      <c r="AD89" s="9"/>
      <c r="AE89" s="181"/>
      <c r="AF89" s="181"/>
      <c r="AG89" s="181"/>
      <c r="AH89" s="181"/>
      <c r="AI89" s="181"/>
      <c r="AJ89" s="181"/>
      <c r="AK89" s="181"/>
      <c r="AL89" s="181"/>
      <c r="AM89" s="181"/>
      <c r="AN89" s="181"/>
      <c r="AO89" s="181"/>
      <c r="AP89" s="181"/>
      <c r="AQ89" s="181"/>
      <c r="AR89" s="181"/>
      <c r="AS89" s="181"/>
      <c r="AT89" s="181"/>
      <c r="AU89" s="181"/>
    </row>
    <row r="90" spans="1:47" outlineLevel="1">
      <c r="A90" s="12"/>
      <c r="B90" s="12"/>
      <c r="C90" s="12"/>
      <c r="D90" s="12"/>
      <c r="E90" s="12"/>
      <c r="F90" s="38">
        <f>Asset16</f>
        <v>0</v>
      </c>
      <c r="G90" s="160"/>
      <c r="H90" s="60"/>
      <c r="I90" s="60"/>
      <c r="J90" s="60"/>
      <c r="K90" s="60"/>
      <c r="L90" s="60"/>
      <c r="M90" s="60"/>
      <c r="N90" s="60"/>
      <c r="O90" s="60"/>
      <c r="P90" s="60"/>
      <c r="Q90" s="60"/>
      <c r="R90" s="8"/>
      <c r="S90" s="8"/>
      <c r="T90" s="8"/>
      <c r="U90" s="8"/>
      <c r="V90" s="8"/>
      <c r="W90" s="42"/>
      <c r="X90" s="9"/>
      <c r="Y90" s="9"/>
      <c r="Z90" s="9"/>
      <c r="AA90" s="9"/>
      <c r="AB90" s="9"/>
      <c r="AC90" s="9"/>
      <c r="AD90" s="9"/>
      <c r="AE90" s="181"/>
      <c r="AF90" s="181"/>
      <c r="AG90" s="181"/>
      <c r="AH90" s="181"/>
      <c r="AI90" s="181"/>
      <c r="AJ90" s="181"/>
      <c r="AK90" s="181"/>
      <c r="AL90" s="181"/>
      <c r="AM90" s="181"/>
      <c r="AN90" s="181"/>
      <c r="AO90" s="181"/>
      <c r="AP90" s="181"/>
      <c r="AQ90" s="181"/>
      <c r="AR90" s="181"/>
      <c r="AS90" s="181"/>
      <c r="AT90" s="181"/>
      <c r="AU90" s="181"/>
    </row>
    <row r="91" spans="1:47" outlineLevel="1">
      <c r="A91" s="12"/>
      <c r="B91" s="12"/>
      <c r="C91" s="12"/>
      <c r="D91" s="12"/>
      <c r="E91" s="12"/>
      <c r="F91" s="38">
        <f>Asset17</f>
        <v>0</v>
      </c>
      <c r="G91" s="160"/>
      <c r="H91" s="60"/>
      <c r="I91" s="60"/>
      <c r="J91" s="60"/>
      <c r="K91" s="60"/>
      <c r="L91" s="60"/>
      <c r="M91" s="60"/>
      <c r="N91" s="60"/>
      <c r="O91" s="60"/>
      <c r="P91" s="60"/>
      <c r="Q91" s="60"/>
      <c r="R91" s="8"/>
      <c r="S91" s="8"/>
      <c r="T91" s="8"/>
      <c r="U91" s="8"/>
      <c r="V91" s="8"/>
      <c r="W91" s="42"/>
      <c r="X91" s="9"/>
      <c r="Y91" s="9"/>
      <c r="Z91" s="9"/>
      <c r="AA91" s="9"/>
      <c r="AB91" s="9"/>
      <c r="AC91" s="9"/>
      <c r="AD91" s="9"/>
      <c r="AE91" s="181"/>
      <c r="AF91" s="181"/>
      <c r="AG91" s="181"/>
      <c r="AH91" s="181"/>
      <c r="AI91" s="181"/>
      <c r="AJ91" s="181"/>
      <c r="AK91" s="181"/>
      <c r="AL91" s="181"/>
      <c r="AM91" s="181"/>
      <c r="AN91" s="181"/>
      <c r="AO91" s="181"/>
      <c r="AP91" s="181"/>
      <c r="AQ91" s="181"/>
      <c r="AR91" s="181"/>
      <c r="AS91" s="181"/>
      <c r="AT91" s="181"/>
      <c r="AU91" s="181"/>
    </row>
    <row r="92" spans="1:47" outlineLevel="1">
      <c r="A92" s="12"/>
      <c r="B92" s="12"/>
      <c r="C92" s="12"/>
      <c r="D92" s="12"/>
      <c r="E92" s="12"/>
      <c r="F92" s="38">
        <f>Asset18</f>
        <v>0</v>
      </c>
      <c r="G92" s="160"/>
      <c r="H92" s="60"/>
      <c r="I92" s="60"/>
      <c r="J92" s="60"/>
      <c r="K92" s="60"/>
      <c r="L92" s="60"/>
      <c r="M92" s="60"/>
      <c r="N92" s="60"/>
      <c r="O92" s="60"/>
      <c r="P92" s="60"/>
      <c r="Q92" s="60"/>
      <c r="R92" s="8"/>
      <c r="S92" s="8"/>
      <c r="T92" s="8"/>
      <c r="U92" s="8"/>
      <c r="V92" s="8"/>
      <c r="W92" s="42"/>
      <c r="X92" s="9"/>
      <c r="Y92" s="9"/>
      <c r="Z92" s="9"/>
      <c r="AA92" s="9"/>
      <c r="AB92" s="9"/>
      <c r="AC92" s="9"/>
      <c r="AD92" s="9"/>
      <c r="AE92" s="181"/>
      <c r="AF92" s="181"/>
      <c r="AG92" s="181"/>
      <c r="AH92" s="181"/>
      <c r="AI92" s="181"/>
      <c r="AJ92" s="181"/>
      <c r="AK92" s="181"/>
      <c r="AL92" s="181"/>
      <c r="AM92" s="181"/>
      <c r="AN92" s="181"/>
      <c r="AO92" s="181"/>
      <c r="AP92" s="181"/>
      <c r="AQ92" s="181"/>
      <c r="AR92" s="181"/>
      <c r="AS92" s="181"/>
      <c r="AT92" s="181"/>
      <c r="AU92" s="181"/>
    </row>
    <row r="93" spans="1:47" outlineLevel="1">
      <c r="A93" s="12"/>
      <c r="B93" s="12"/>
      <c r="C93" s="12"/>
      <c r="D93" s="12"/>
      <c r="E93" s="12"/>
      <c r="F93" s="38">
        <f>Asset19</f>
        <v>0</v>
      </c>
      <c r="G93" s="160"/>
      <c r="H93" s="60"/>
      <c r="I93" s="60"/>
      <c r="J93" s="60"/>
      <c r="K93" s="60"/>
      <c r="L93" s="60"/>
      <c r="M93" s="60"/>
      <c r="N93" s="60"/>
      <c r="O93" s="60"/>
      <c r="P93" s="60"/>
      <c r="Q93" s="60"/>
      <c r="R93" s="8"/>
      <c r="S93" s="8"/>
      <c r="T93" s="8"/>
      <c r="U93" s="8"/>
      <c r="V93" s="8"/>
      <c r="W93" s="42"/>
      <c r="X93" s="9"/>
      <c r="Y93" s="9"/>
      <c r="Z93" s="9"/>
      <c r="AA93" s="9"/>
      <c r="AB93" s="9"/>
      <c r="AC93" s="9"/>
      <c r="AD93" s="9"/>
      <c r="AE93" s="181"/>
      <c r="AF93" s="181"/>
      <c r="AG93" s="181"/>
      <c r="AH93" s="181"/>
      <c r="AI93" s="181"/>
      <c r="AJ93" s="181"/>
      <c r="AK93" s="181"/>
      <c r="AL93" s="181"/>
      <c r="AM93" s="181"/>
      <c r="AN93" s="181"/>
      <c r="AO93" s="181"/>
      <c r="AP93" s="181"/>
      <c r="AQ93" s="181"/>
      <c r="AR93" s="181"/>
      <c r="AS93" s="181"/>
      <c r="AT93" s="181"/>
      <c r="AU93" s="181"/>
    </row>
    <row r="94" spans="1:47" outlineLevel="1">
      <c r="A94" s="12"/>
      <c r="B94" s="12"/>
      <c r="C94" s="12"/>
      <c r="D94" s="12"/>
      <c r="E94" s="12"/>
      <c r="F94" s="38">
        <f>Asset20</f>
        <v>0</v>
      </c>
      <c r="G94" s="160"/>
      <c r="H94" s="60"/>
      <c r="I94" s="60"/>
      <c r="J94" s="60"/>
      <c r="K94" s="60"/>
      <c r="L94" s="60"/>
      <c r="M94" s="60"/>
      <c r="N94" s="60"/>
      <c r="O94" s="60"/>
      <c r="P94" s="60"/>
      <c r="Q94" s="60"/>
      <c r="R94" s="8"/>
      <c r="S94" s="8"/>
      <c r="T94" s="8"/>
      <c r="U94" s="8"/>
      <c r="V94" s="8"/>
      <c r="W94" s="42"/>
      <c r="X94" s="9"/>
      <c r="Y94" s="9"/>
      <c r="Z94" s="9"/>
      <c r="AA94" s="9"/>
      <c r="AB94" s="9"/>
      <c r="AC94" s="9"/>
      <c r="AD94" s="9"/>
      <c r="AE94" s="181"/>
      <c r="AF94" s="181"/>
      <c r="AG94" s="181"/>
      <c r="AH94" s="181"/>
      <c r="AI94" s="181"/>
      <c r="AJ94" s="181"/>
      <c r="AK94" s="181"/>
      <c r="AL94" s="181"/>
      <c r="AM94" s="181"/>
      <c r="AN94" s="181"/>
      <c r="AO94" s="181"/>
      <c r="AP94" s="181"/>
      <c r="AQ94" s="181"/>
      <c r="AR94" s="181"/>
      <c r="AS94" s="181"/>
      <c r="AT94" s="181"/>
      <c r="AU94" s="181"/>
    </row>
    <row r="95" spans="1:47" outlineLevel="1">
      <c r="A95" s="12"/>
      <c r="B95" s="12"/>
      <c r="C95" s="12"/>
      <c r="D95" s="12"/>
      <c r="E95" s="12"/>
      <c r="F95" s="38">
        <f>Asset21</f>
        <v>0</v>
      </c>
      <c r="G95" s="160"/>
      <c r="H95" s="60"/>
      <c r="I95" s="60"/>
      <c r="J95" s="60"/>
      <c r="K95" s="60"/>
      <c r="L95" s="60"/>
      <c r="M95" s="60"/>
      <c r="N95" s="60"/>
      <c r="O95" s="60"/>
      <c r="P95" s="60"/>
      <c r="Q95" s="60"/>
      <c r="R95" s="8"/>
      <c r="S95" s="8"/>
      <c r="T95" s="8"/>
      <c r="U95" s="8"/>
      <c r="V95" s="8"/>
      <c r="W95" s="42"/>
      <c r="X95" s="9"/>
      <c r="Y95" s="9"/>
      <c r="Z95" s="9"/>
      <c r="AA95" s="9"/>
      <c r="AB95" s="9"/>
      <c r="AC95" s="9"/>
      <c r="AD95" s="9"/>
      <c r="AE95" s="181"/>
      <c r="AF95" s="181"/>
      <c r="AG95" s="181"/>
      <c r="AH95" s="181"/>
      <c r="AI95" s="181"/>
      <c r="AJ95" s="181"/>
      <c r="AK95" s="181"/>
      <c r="AL95" s="181"/>
      <c r="AM95" s="181"/>
      <c r="AN95" s="181"/>
      <c r="AO95" s="181"/>
      <c r="AP95" s="181"/>
      <c r="AQ95" s="181"/>
      <c r="AR95" s="181"/>
      <c r="AS95" s="181"/>
      <c r="AT95" s="181"/>
      <c r="AU95" s="181"/>
    </row>
    <row r="96" spans="1:47" outlineLevel="1">
      <c r="A96" s="12"/>
      <c r="B96" s="12"/>
      <c r="C96" s="12"/>
      <c r="D96" s="12"/>
      <c r="E96" s="12"/>
      <c r="F96" s="38">
        <f>Asset22</f>
        <v>0</v>
      </c>
      <c r="G96" s="160"/>
      <c r="H96" s="60"/>
      <c r="I96" s="60"/>
      <c r="J96" s="60"/>
      <c r="K96" s="60"/>
      <c r="L96" s="60"/>
      <c r="M96" s="60"/>
      <c r="N96" s="60"/>
      <c r="O96" s="60"/>
      <c r="P96" s="60"/>
      <c r="Q96" s="60"/>
      <c r="R96" s="8"/>
      <c r="S96" s="8"/>
      <c r="T96" s="8"/>
      <c r="U96" s="8"/>
      <c r="V96" s="8"/>
      <c r="W96" s="42"/>
      <c r="X96" s="9"/>
      <c r="Y96" s="9"/>
      <c r="Z96" s="9"/>
      <c r="AA96" s="9"/>
      <c r="AB96" s="9"/>
      <c r="AC96" s="9"/>
      <c r="AD96" s="9"/>
      <c r="AE96" s="181"/>
      <c r="AF96" s="181"/>
      <c r="AG96" s="181"/>
      <c r="AH96" s="181"/>
      <c r="AI96" s="181"/>
      <c r="AJ96" s="181"/>
      <c r="AK96" s="181"/>
      <c r="AL96" s="181"/>
      <c r="AM96" s="181"/>
      <c r="AN96" s="181"/>
      <c r="AO96" s="181"/>
      <c r="AP96" s="181"/>
      <c r="AQ96" s="181"/>
      <c r="AR96" s="181"/>
      <c r="AS96" s="181"/>
      <c r="AT96" s="181"/>
      <c r="AU96" s="181"/>
    </row>
    <row r="97" spans="1:47" outlineLevel="1">
      <c r="A97" s="12"/>
      <c r="B97" s="12"/>
      <c r="C97" s="12"/>
      <c r="D97" s="12"/>
      <c r="E97" s="12"/>
      <c r="F97" s="38">
        <f>Asset23</f>
        <v>0</v>
      </c>
      <c r="G97" s="160"/>
      <c r="H97" s="60"/>
      <c r="I97" s="60"/>
      <c r="J97" s="60"/>
      <c r="K97" s="60"/>
      <c r="L97" s="60"/>
      <c r="M97" s="60"/>
      <c r="N97" s="60"/>
      <c r="O97" s="60"/>
      <c r="P97" s="60"/>
      <c r="Q97" s="60"/>
      <c r="R97" s="8"/>
      <c r="S97" s="8"/>
      <c r="T97" s="8"/>
      <c r="U97" s="8"/>
      <c r="V97" s="8"/>
      <c r="W97" s="42"/>
      <c r="X97" s="9"/>
      <c r="Y97" s="9"/>
      <c r="Z97" s="9"/>
      <c r="AA97" s="9"/>
      <c r="AB97" s="9"/>
      <c r="AC97" s="9"/>
      <c r="AD97" s="9"/>
      <c r="AE97" s="181"/>
      <c r="AF97" s="181"/>
      <c r="AG97" s="181"/>
      <c r="AH97" s="181"/>
      <c r="AI97" s="181"/>
      <c r="AJ97" s="181"/>
      <c r="AK97" s="181"/>
      <c r="AL97" s="181"/>
      <c r="AM97" s="181"/>
      <c r="AN97" s="181"/>
      <c r="AO97" s="181"/>
      <c r="AP97" s="181"/>
      <c r="AQ97" s="181"/>
      <c r="AR97" s="181"/>
      <c r="AS97" s="181"/>
      <c r="AT97" s="181"/>
      <c r="AU97" s="181"/>
    </row>
    <row r="98" spans="1:47" outlineLevel="1">
      <c r="A98" s="12"/>
      <c r="B98" s="12"/>
      <c r="C98" s="12"/>
      <c r="D98" s="12"/>
      <c r="E98" s="12"/>
      <c r="F98" s="38">
        <f>Asset24</f>
        <v>0</v>
      </c>
      <c r="G98" s="160"/>
      <c r="H98" s="60"/>
      <c r="I98" s="60"/>
      <c r="J98" s="60"/>
      <c r="K98" s="60"/>
      <c r="L98" s="60"/>
      <c r="M98" s="60"/>
      <c r="N98" s="60"/>
      <c r="O98" s="60"/>
      <c r="P98" s="60"/>
      <c r="Q98" s="60"/>
      <c r="R98" s="8"/>
      <c r="S98" s="8"/>
      <c r="T98" s="8"/>
      <c r="U98" s="8"/>
      <c r="V98" s="8"/>
      <c r="W98" s="42"/>
      <c r="X98" s="9"/>
      <c r="Y98" s="9"/>
      <c r="Z98" s="9"/>
      <c r="AA98" s="9"/>
      <c r="AB98" s="9"/>
      <c r="AC98" s="9"/>
      <c r="AD98" s="9"/>
      <c r="AE98" s="181"/>
      <c r="AF98" s="181"/>
      <c r="AG98" s="181"/>
      <c r="AH98" s="181"/>
      <c r="AI98" s="181"/>
      <c r="AJ98" s="181"/>
      <c r="AK98" s="181"/>
      <c r="AL98" s="181"/>
      <c r="AM98" s="181"/>
      <c r="AN98" s="181"/>
      <c r="AO98" s="181"/>
      <c r="AP98" s="181"/>
      <c r="AQ98" s="181"/>
      <c r="AR98" s="181"/>
      <c r="AS98" s="181"/>
      <c r="AT98" s="181"/>
      <c r="AU98" s="181"/>
    </row>
    <row r="99" spans="1:47" outlineLevel="1">
      <c r="A99" s="12"/>
      <c r="B99" s="12"/>
      <c r="C99" s="12"/>
      <c r="D99" s="12"/>
      <c r="E99" s="12"/>
      <c r="F99" s="38">
        <f>Asset25</f>
        <v>0</v>
      </c>
      <c r="G99" s="160"/>
      <c r="H99" s="60"/>
      <c r="I99" s="60"/>
      <c r="J99" s="60"/>
      <c r="K99" s="60"/>
      <c r="L99" s="60"/>
      <c r="M99" s="60"/>
      <c r="N99" s="60"/>
      <c r="O99" s="60"/>
      <c r="P99" s="60"/>
      <c r="Q99" s="60"/>
      <c r="R99" s="8"/>
      <c r="S99" s="8"/>
      <c r="T99" s="8"/>
      <c r="U99" s="8"/>
      <c r="V99" s="8"/>
      <c r="W99" s="42"/>
      <c r="X99" s="9"/>
      <c r="Y99" s="9"/>
      <c r="Z99" s="9"/>
      <c r="AA99" s="9"/>
      <c r="AB99" s="9"/>
      <c r="AC99" s="9"/>
      <c r="AD99" s="9"/>
      <c r="AE99" s="181"/>
      <c r="AF99" s="181"/>
      <c r="AG99" s="181"/>
      <c r="AH99" s="181"/>
      <c r="AI99" s="181"/>
      <c r="AJ99" s="181"/>
      <c r="AK99" s="181"/>
      <c r="AL99" s="181"/>
      <c r="AM99" s="181"/>
      <c r="AN99" s="181"/>
      <c r="AO99" s="181"/>
      <c r="AP99" s="181"/>
      <c r="AQ99" s="181"/>
      <c r="AR99" s="181"/>
      <c r="AS99" s="181"/>
      <c r="AT99" s="181"/>
      <c r="AU99" s="181"/>
    </row>
    <row r="100" spans="1:47" outlineLevel="1">
      <c r="A100" s="12"/>
      <c r="B100" s="12"/>
      <c r="C100" s="12"/>
      <c r="D100" s="12"/>
      <c r="E100" s="12"/>
      <c r="F100" s="38">
        <f>Asset26</f>
        <v>0</v>
      </c>
      <c r="G100" s="160"/>
      <c r="H100" s="60"/>
      <c r="I100" s="60"/>
      <c r="J100" s="60"/>
      <c r="K100" s="60"/>
      <c r="L100" s="60"/>
      <c r="M100" s="60"/>
      <c r="N100" s="60"/>
      <c r="O100" s="60"/>
      <c r="P100" s="60"/>
      <c r="Q100" s="60"/>
      <c r="R100" s="8"/>
      <c r="S100" s="8"/>
      <c r="T100" s="8"/>
      <c r="U100" s="8"/>
      <c r="V100" s="8"/>
      <c r="W100" s="42"/>
      <c r="X100" s="9"/>
      <c r="Y100" s="9"/>
      <c r="Z100" s="9"/>
      <c r="AA100" s="9"/>
      <c r="AB100" s="9"/>
      <c r="AC100" s="9"/>
      <c r="AD100" s="9"/>
      <c r="AE100" s="181"/>
      <c r="AF100" s="181"/>
      <c r="AG100" s="181"/>
      <c r="AH100" s="181"/>
      <c r="AI100" s="181"/>
      <c r="AJ100" s="181"/>
      <c r="AK100" s="181"/>
      <c r="AL100" s="181"/>
      <c r="AM100" s="181"/>
      <c r="AN100" s="181"/>
      <c r="AO100" s="181"/>
      <c r="AP100" s="181"/>
      <c r="AQ100" s="181"/>
      <c r="AR100" s="181"/>
      <c r="AS100" s="181"/>
      <c r="AT100" s="181"/>
      <c r="AU100" s="181"/>
    </row>
    <row r="101" spans="1:47" outlineLevel="1">
      <c r="A101" s="12"/>
      <c r="B101" s="12"/>
      <c r="C101" s="12"/>
      <c r="D101" s="12"/>
      <c r="E101" s="12"/>
      <c r="F101" s="38">
        <f>Asset27</f>
        <v>0</v>
      </c>
      <c r="G101" s="160"/>
      <c r="H101" s="60"/>
      <c r="I101" s="60"/>
      <c r="J101" s="60"/>
      <c r="K101" s="60"/>
      <c r="L101" s="60"/>
      <c r="M101" s="60"/>
      <c r="N101" s="60"/>
      <c r="O101" s="60"/>
      <c r="P101" s="60"/>
      <c r="Q101" s="60"/>
      <c r="R101" s="8"/>
      <c r="S101" s="8"/>
      <c r="T101" s="8"/>
      <c r="U101" s="8"/>
      <c r="V101" s="8"/>
      <c r="W101" s="42"/>
      <c r="X101" s="9"/>
      <c r="Y101" s="9"/>
      <c r="Z101" s="9"/>
      <c r="AA101" s="9"/>
      <c r="AB101" s="9"/>
      <c r="AC101" s="9"/>
      <c r="AD101" s="9"/>
      <c r="AE101" s="181"/>
      <c r="AF101" s="181"/>
      <c r="AG101" s="181"/>
      <c r="AH101" s="181"/>
      <c r="AI101" s="181"/>
      <c r="AJ101" s="181"/>
      <c r="AK101" s="181"/>
      <c r="AL101" s="181"/>
      <c r="AM101" s="181"/>
      <c r="AN101" s="181"/>
      <c r="AO101" s="181"/>
      <c r="AP101" s="181"/>
      <c r="AQ101" s="181"/>
      <c r="AR101" s="181"/>
      <c r="AS101" s="181"/>
      <c r="AT101" s="181"/>
      <c r="AU101" s="181"/>
    </row>
    <row r="102" spans="1:47" outlineLevel="1">
      <c r="A102" s="12"/>
      <c r="B102" s="12"/>
      <c r="C102" s="12"/>
      <c r="D102" s="12"/>
      <c r="E102" s="12"/>
      <c r="F102" s="38">
        <f>Asset28</f>
        <v>0</v>
      </c>
      <c r="G102" s="160"/>
      <c r="H102" s="60"/>
      <c r="I102" s="60"/>
      <c r="J102" s="60"/>
      <c r="K102" s="60"/>
      <c r="L102" s="60"/>
      <c r="M102" s="60"/>
      <c r="N102" s="60"/>
      <c r="O102" s="60"/>
      <c r="P102" s="60"/>
      <c r="Q102" s="60"/>
      <c r="R102" s="8"/>
      <c r="S102" s="8"/>
      <c r="T102" s="8"/>
      <c r="U102" s="8"/>
      <c r="V102" s="8"/>
      <c r="W102" s="42"/>
      <c r="X102" s="9"/>
      <c r="Y102" s="9"/>
      <c r="Z102" s="9"/>
      <c r="AA102" s="9"/>
      <c r="AB102" s="9"/>
      <c r="AC102" s="9"/>
      <c r="AD102" s="9"/>
      <c r="AE102" s="181"/>
      <c r="AF102" s="181"/>
      <c r="AG102" s="181"/>
      <c r="AH102" s="181"/>
      <c r="AI102" s="181"/>
      <c r="AJ102" s="181"/>
      <c r="AK102" s="181"/>
      <c r="AL102" s="181"/>
      <c r="AM102" s="181"/>
      <c r="AN102" s="181"/>
      <c r="AO102" s="181"/>
      <c r="AP102" s="181"/>
      <c r="AQ102" s="181"/>
      <c r="AR102" s="181"/>
      <c r="AS102" s="181"/>
      <c r="AT102" s="181"/>
      <c r="AU102" s="181"/>
    </row>
    <row r="103" spans="1:47" outlineLevel="1">
      <c r="A103" s="12"/>
      <c r="B103" s="12"/>
      <c r="C103" s="12"/>
      <c r="D103" s="12"/>
      <c r="E103" s="12"/>
      <c r="F103" s="38">
        <f>Asset29</f>
        <v>0</v>
      </c>
      <c r="G103" s="160"/>
      <c r="H103" s="60"/>
      <c r="I103" s="60"/>
      <c r="J103" s="60"/>
      <c r="K103" s="60"/>
      <c r="L103" s="60"/>
      <c r="M103" s="60"/>
      <c r="N103" s="60"/>
      <c r="O103" s="60"/>
      <c r="P103" s="60"/>
      <c r="Q103" s="60"/>
      <c r="R103" s="8"/>
      <c r="S103" s="8"/>
      <c r="T103" s="8"/>
      <c r="U103" s="8"/>
      <c r="V103" s="8"/>
      <c r="W103" s="42"/>
      <c r="X103" s="9"/>
      <c r="Y103" s="9"/>
      <c r="Z103" s="9"/>
      <c r="AA103" s="9"/>
      <c r="AB103" s="9"/>
      <c r="AC103" s="9"/>
      <c r="AD103" s="9"/>
      <c r="AE103" s="181"/>
      <c r="AF103" s="181"/>
      <c r="AG103" s="181"/>
      <c r="AH103" s="181"/>
      <c r="AI103" s="181"/>
      <c r="AJ103" s="181"/>
      <c r="AK103" s="181"/>
      <c r="AL103" s="181"/>
      <c r="AM103" s="181"/>
      <c r="AN103" s="181"/>
      <c r="AO103" s="181"/>
      <c r="AP103" s="181"/>
      <c r="AQ103" s="181"/>
      <c r="AR103" s="181"/>
      <c r="AS103" s="181"/>
      <c r="AT103" s="181"/>
      <c r="AU103" s="181"/>
    </row>
    <row r="104" spans="1:47" outlineLevel="1">
      <c r="A104" s="12"/>
      <c r="B104" s="12"/>
      <c r="C104" s="12"/>
      <c r="D104" s="12"/>
      <c r="E104" s="12"/>
      <c r="F104" s="38">
        <f>Asset30</f>
        <v>0</v>
      </c>
      <c r="G104" s="160"/>
      <c r="H104" s="60"/>
      <c r="I104" s="60"/>
      <c r="J104" s="60"/>
      <c r="K104" s="60"/>
      <c r="L104" s="60"/>
      <c r="M104" s="60"/>
      <c r="N104" s="60"/>
      <c r="O104" s="60"/>
      <c r="P104" s="60"/>
      <c r="Q104" s="60"/>
      <c r="R104" s="8"/>
      <c r="S104" s="8"/>
      <c r="T104" s="8"/>
      <c r="U104" s="8"/>
      <c r="V104" s="8"/>
      <c r="W104" s="42"/>
      <c r="X104" s="9"/>
      <c r="Y104" s="9"/>
      <c r="Z104" s="9"/>
      <c r="AA104" s="9"/>
      <c r="AB104" s="9"/>
      <c r="AC104" s="9"/>
      <c r="AD104" s="9"/>
      <c r="AE104" s="181"/>
      <c r="AF104" s="181"/>
      <c r="AG104" s="181"/>
      <c r="AH104" s="181"/>
      <c r="AI104" s="181"/>
      <c r="AJ104" s="181"/>
      <c r="AK104" s="181"/>
      <c r="AL104" s="181"/>
      <c r="AM104" s="181"/>
      <c r="AN104" s="181"/>
      <c r="AO104" s="181"/>
      <c r="AP104" s="181"/>
      <c r="AQ104" s="181"/>
      <c r="AR104" s="181"/>
      <c r="AS104" s="181"/>
      <c r="AT104" s="181"/>
      <c r="AU104" s="181"/>
    </row>
    <row r="105" spans="1:47">
      <c r="A105" s="12"/>
      <c r="B105" s="12"/>
      <c r="C105" s="12"/>
      <c r="D105" s="12"/>
      <c r="E105" s="12"/>
      <c r="F105" s="38" t="s">
        <v>22</v>
      </c>
      <c r="G105" s="234">
        <f t="shared" ref="G105:Q105" si="5">SUM(G75:G104)</f>
        <v>0</v>
      </c>
      <c r="H105" s="234">
        <f t="shared" si="5"/>
        <v>2.0960615203013724</v>
      </c>
      <c r="I105" s="234">
        <f t="shared" si="5"/>
        <v>2.1484630583089066</v>
      </c>
      <c r="J105" s="234">
        <f t="shared" si="5"/>
        <v>2.2021746347666293</v>
      </c>
      <c r="K105" s="234">
        <f t="shared" si="5"/>
        <v>2.2572290006357947</v>
      </c>
      <c r="L105" s="234">
        <f t="shared" si="5"/>
        <v>2.3136597256516893</v>
      </c>
      <c r="M105" s="234">
        <f t="shared" si="5"/>
        <v>0</v>
      </c>
      <c r="N105" s="234">
        <f t="shared" si="5"/>
        <v>0</v>
      </c>
      <c r="O105" s="234">
        <f t="shared" si="5"/>
        <v>0</v>
      </c>
      <c r="P105" s="234">
        <f t="shared" si="5"/>
        <v>0</v>
      </c>
      <c r="Q105" s="234">
        <f t="shared" si="5"/>
        <v>0</v>
      </c>
      <c r="R105" s="36"/>
      <c r="S105" s="36"/>
      <c r="T105" s="36"/>
      <c r="U105" s="36"/>
      <c r="V105" s="36"/>
      <c r="W105" s="36"/>
      <c r="X105" s="45"/>
      <c r="Y105" s="8"/>
      <c r="Z105" s="8"/>
      <c r="AA105" s="42"/>
      <c r="AB105" s="9"/>
      <c r="AC105" s="9"/>
      <c r="AD105" s="9"/>
      <c r="AE105" s="181"/>
      <c r="AF105" s="181"/>
      <c r="AG105" s="181"/>
      <c r="AH105" s="181"/>
      <c r="AI105" s="181"/>
      <c r="AJ105" s="181"/>
      <c r="AK105" s="181"/>
      <c r="AL105" s="181"/>
      <c r="AM105" s="181"/>
      <c r="AN105" s="181"/>
      <c r="AO105" s="181"/>
      <c r="AP105" s="181"/>
      <c r="AQ105" s="181"/>
      <c r="AR105" s="181"/>
      <c r="AS105" s="181"/>
      <c r="AT105" s="181"/>
      <c r="AU105" s="181"/>
    </row>
    <row r="106" spans="1:47" ht="20.25" customHeight="1">
      <c r="A106" s="12"/>
      <c r="B106" s="12"/>
      <c r="C106" s="12"/>
      <c r="D106" s="12"/>
      <c r="F106" s="9"/>
      <c r="G106" s="9"/>
      <c r="H106" s="18"/>
      <c r="I106" s="20"/>
      <c r="J106" s="9"/>
      <c r="K106" s="9"/>
      <c r="L106" s="9"/>
      <c r="M106" s="9"/>
      <c r="N106" s="9"/>
      <c r="O106" s="9"/>
      <c r="P106" s="9"/>
      <c r="Q106" s="9"/>
      <c r="R106" s="233">
        <f>SUM(G105:Q105)</f>
        <v>11.017587939664391</v>
      </c>
      <c r="S106" s="9"/>
      <c r="T106" s="9"/>
      <c r="U106" s="9"/>
      <c r="V106" s="9"/>
      <c r="W106" s="9"/>
      <c r="X106" s="9"/>
      <c r="Y106" s="9"/>
      <c r="Z106" s="9"/>
      <c r="AA106" s="19"/>
      <c r="AB106" s="9"/>
      <c r="AC106" s="9"/>
      <c r="AD106" s="9"/>
      <c r="AE106" s="181"/>
      <c r="AF106" s="181"/>
      <c r="AG106" s="181"/>
      <c r="AH106" s="181"/>
      <c r="AI106" s="181"/>
      <c r="AJ106" s="181"/>
      <c r="AK106" s="181"/>
      <c r="AL106" s="181"/>
      <c r="AM106" s="181"/>
      <c r="AN106" s="181"/>
      <c r="AO106" s="181"/>
      <c r="AP106" s="181"/>
      <c r="AQ106" s="181"/>
      <c r="AR106" s="181"/>
      <c r="AS106" s="181"/>
      <c r="AT106" s="181"/>
      <c r="AU106" s="181"/>
    </row>
    <row r="107" spans="1:47" ht="13.5" customHeight="1">
      <c r="A107" s="72"/>
      <c r="B107" s="72"/>
      <c r="C107" s="72"/>
      <c r="D107" s="72"/>
      <c r="E107" s="72"/>
      <c r="F107" s="155" t="s">
        <v>92</v>
      </c>
      <c r="G107" s="155"/>
      <c r="H107" s="155"/>
      <c r="I107" s="155"/>
      <c r="J107" s="155"/>
      <c r="K107" s="75"/>
      <c r="L107" s="75"/>
      <c r="M107" s="73"/>
      <c r="N107" s="73"/>
      <c r="O107" s="73"/>
      <c r="P107" s="73"/>
      <c r="Q107" s="73"/>
      <c r="R107" s="73"/>
      <c r="S107" s="73"/>
      <c r="T107" s="73"/>
      <c r="U107" s="73"/>
      <c r="V107" s="73"/>
      <c r="W107" s="73"/>
      <c r="X107" s="8"/>
      <c r="Y107" s="8"/>
      <c r="Z107" s="8"/>
      <c r="AA107" s="8"/>
      <c r="AB107" s="42"/>
      <c r="AC107" s="9"/>
      <c r="AD107" s="9"/>
      <c r="AE107" s="181"/>
      <c r="AF107" s="181"/>
      <c r="AG107" s="181"/>
      <c r="AH107" s="181"/>
      <c r="AI107" s="181"/>
      <c r="AJ107" s="181"/>
      <c r="AK107" s="181"/>
      <c r="AL107" s="181"/>
      <c r="AM107" s="181"/>
      <c r="AN107" s="181"/>
      <c r="AO107" s="181"/>
      <c r="AP107" s="181"/>
      <c r="AQ107" s="181"/>
      <c r="AR107" s="181"/>
      <c r="AS107" s="181"/>
      <c r="AT107" s="181"/>
      <c r="AU107" s="181"/>
    </row>
    <row r="108" spans="1:47">
      <c r="A108" s="12"/>
      <c r="B108" s="12"/>
      <c r="C108" s="12"/>
      <c r="D108" s="12"/>
      <c r="E108" s="12"/>
      <c r="F108" s="37" t="s">
        <v>5</v>
      </c>
      <c r="G108" s="232">
        <f>G74</f>
        <v>2015</v>
      </c>
      <c r="H108" s="232">
        <f t="shared" ref="H108:Q108" si="6">H74</f>
        <v>2016</v>
      </c>
      <c r="I108" s="232">
        <f t="shared" si="6"/>
        <v>2017</v>
      </c>
      <c r="J108" s="232">
        <f t="shared" si="6"/>
        <v>2018</v>
      </c>
      <c r="K108" s="232">
        <f t="shared" si="6"/>
        <v>2019</v>
      </c>
      <c r="L108" s="232">
        <f t="shared" si="6"/>
        <v>2020</v>
      </c>
      <c r="M108" s="232">
        <f t="shared" si="6"/>
        <v>2021</v>
      </c>
      <c r="N108" s="232">
        <f t="shared" si="6"/>
        <v>2022</v>
      </c>
      <c r="O108" s="232">
        <f t="shared" si="6"/>
        <v>2023</v>
      </c>
      <c r="P108" s="232">
        <f t="shared" si="6"/>
        <v>2024</v>
      </c>
      <c r="Q108" s="232">
        <f t="shared" si="6"/>
        <v>2025</v>
      </c>
      <c r="R108" s="8"/>
      <c r="S108" s="8"/>
      <c r="T108" s="8"/>
      <c r="U108" s="8"/>
      <c r="V108" s="8"/>
      <c r="W108" s="42"/>
      <c r="X108" s="9"/>
      <c r="Y108" s="9"/>
      <c r="Z108" s="9"/>
      <c r="AA108" s="9"/>
      <c r="AB108" s="9"/>
      <c r="AC108" s="9"/>
      <c r="AD108" s="9"/>
      <c r="AE108" s="181"/>
      <c r="AF108" s="181"/>
      <c r="AG108" s="181"/>
      <c r="AH108" s="181"/>
      <c r="AI108" s="181"/>
      <c r="AJ108" s="181"/>
      <c r="AK108" s="181"/>
      <c r="AL108" s="181"/>
      <c r="AM108" s="181"/>
      <c r="AN108" s="181"/>
      <c r="AO108" s="181"/>
      <c r="AP108" s="181"/>
      <c r="AQ108" s="181"/>
      <c r="AR108" s="181"/>
      <c r="AS108" s="181"/>
      <c r="AT108" s="181"/>
      <c r="AU108" s="181"/>
    </row>
    <row r="109" spans="1:47" outlineLevel="1">
      <c r="A109" s="12"/>
      <c r="B109" s="12"/>
      <c r="C109" s="12"/>
      <c r="D109" s="12"/>
      <c r="E109" s="12"/>
      <c r="F109" s="38" t="str">
        <f>Asset1</f>
        <v>Subtransmission</v>
      </c>
      <c r="G109" s="159"/>
      <c r="H109" s="59">
        <f>'[2]PTRM input'!G109/(1+H$177)^0.5*H$178</f>
        <v>11.782710105694013</v>
      </c>
      <c r="I109" s="59">
        <f>'[2]PTRM input'!H109/(1+I$177)^0.5*I$178</f>
        <v>13.065940536185716</v>
      </c>
      <c r="J109" s="59">
        <f>'[2]PTRM input'!I109/(1+J$177)^0.5*J$178</f>
        <v>12.038688055362449</v>
      </c>
      <c r="K109" s="59">
        <f>'[2]PTRM input'!J109/(1+K$177)^0.5*K$178</f>
        <v>12.051435405047515</v>
      </c>
      <c r="L109" s="59">
        <f>'[2]PTRM input'!K109/(1+L$177)^0.5*L$178</f>
        <v>12.346763282306258</v>
      </c>
      <c r="M109" s="59"/>
      <c r="N109" s="59"/>
      <c r="O109" s="59"/>
      <c r="P109" s="59"/>
      <c r="Q109" s="59"/>
      <c r="R109" s="8"/>
      <c r="S109" s="8"/>
      <c r="T109" s="8"/>
      <c r="U109" s="8"/>
      <c r="V109" s="8"/>
      <c r="W109" s="42"/>
      <c r="X109" s="9"/>
      <c r="Y109" s="9"/>
      <c r="Z109" s="9"/>
      <c r="AA109" s="9"/>
      <c r="AB109" s="9"/>
      <c r="AC109" s="9"/>
      <c r="AD109" s="9"/>
      <c r="AE109" s="181"/>
      <c r="AF109" s="181"/>
      <c r="AG109" s="181"/>
      <c r="AH109" s="181"/>
      <c r="AI109" s="181"/>
      <c r="AJ109" s="181"/>
      <c r="AK109" s="181"/>
      <c r="AL109" s="181"/>
      <c r="AM109" s="181"/>
      <c r="AN109" s="181"/>
      <c r="AO109" s="181"/>
      <c r="AP109" s="181"/>
      <c r="AQ109" s="181"/>
      <c r="AR109" s="181"/>
      <c r="AS109" s="181"/>
      <c r="AT109" s="181"/>
      <c r="AU109" s="181"/>
    </row>
    <row r="110" spans="1:47" outlineLevel="1">
      <c r="A110" s="12"/>
      <c r="B110" s="12"/>
      <c r="C110" s="12"/>
      <c r="D110" s="12"/>
      <c r="E110" s="12"/>
      <c r="F110" s="38" t="str">
        <f>Asset2</f>
        <v>Distribution system assets</v>
      </c>
      <c r="G110" s="160"/>
      <c r="H110" s="60">
        <f>'[2]PTRM input'!G110/(1+H$177)^0.5*H$178</f>
        <v>66.235697320880718</v>
      </c>
      <c r="I110" s="60">
        <f>'[2]PTRM input'!H110/(1+I$177)^0.5*I$178</f>
        <v>73.449289238576924</v>
      </c>
      <c r="J110" s="60">
        <f>'[2]PTRM input'!I110/(1+J$177)^0.5*J$178</f>
        <v>67.674659821270552</v>
      </c>
      <c r="K110" s="60">
        <f>'[2]PTRM input'!J110/(1+K$177)^0.5*K$178</f>
        <v>67.746318173874457</v>
      </c>
      <c r="L110" s="60">
        <f>'[2]PTRM input'!K110/(1+L$177)^0.5*L$178</f>
        <v>69.406483595331721</v>
      </c>
      <c r="M110" s="60"/>
      <c r="N110" s="60"/>
      <c r="O110" s="60"/>
      <c r="P110" s="60"/>
      <c r="Q110" s="60"/>
      <c r="R110" s="8"/>
      <c r="S110" s="8"/>
      <c r="T110" s="8"/>
      <c r="U110" s="8"/>
      <c r="V110" s="8"/>
      <c r="W110" s="42"/>
      <c r="X110" s="9"/>
      <c r="Y110" s="9"/>
      <c r="Z110" s="9"/>
      <c r="AA110" s="9"/>
      <c r="AB110" s="9"/>
      <c r="AC110" s="9"/>
      <c r="AD110" s="9"/>
      <c r="AE110" s="181"/>
      <c r="AF110" s="181"/>
      <c r="AG110" s="181"/>
      <c r="AH110" s="181"/>
      <c r="AI110" s="181"/>
      <c r="AJ110" s="181"/>
      <c r="AK110" s="181"/>
      <c r="AL110" s="181"/>
      <c r="AM110" s="181"/>
      <c r="AN110" s="181"/>
      <c r="AO110" s="181"/>
      <c r="AP110" s="181"/>
      <c r="AQ110" s="181"/>
      <c r="AR110" s="181"/>
      <c r="AS110" s="181"/>
      <c r="AT110" s="181"/>
      <c r="AU110" s="181"/>
    </row>
    <row r="111" spans="1:47" outlineLevel="1">
      <c r="A111" s="12"/>
      <c r="B111" s="12"/>
      <c r="C111" s="12"/>
      <c r="D111" s="12"/>
      <c r="E111" s="12"/>
      <c r="F111" s="38" t="str">
        <f>Asset3</f>
        <v>Standard metering</v>
      </c>
      <c r="G111" s="160"/>
      <c r="H111" s="60">
        <f>'[2]PTRM input'!G111/(1+H$177)^0.5*H$178</f>
        <v>0</v>
      </c>
      <c r="I111" s="60">
        <f>'[2]PTRM input'!H111/(1+I$177)^0.5*I$178</f>
        <v>0</v>
      </c>
      <c r="J111" s="60">
        <f>'[2]PTRM input'!I111/(1+J$177)^0.5*J$178</f>
        <v>0</v>
      </c>
      <c r="K111" s="60">
        <f>'[2]PTRM input'!J111/(1+K$177)^0.5*K$178</f>
        <v>0</v>
      </c>
      <c r="L111" s="60">
        <f>'[2]PTRM input'!K111/(1+L$177)^0.5*L$178</f>
        <v>0</v>
      </c>
      <c r="M111" s="60"/>
      <c r="N111" s="60"/>
      <c r="O111" s="60"/>
      <c r="P111" s="60"/>
      <c r="Q111" s="60"/>
      <c r="R111" s="8"/>
      <c r="S111" s="8"/>
      <c r="T111" s="8"/>
      <c r="U111" s="8"/>
      <c r="V111" s="8"/>
      <c r="W111" s="42"/>
      <c r="X111" s="9"/>
      <c r="Y111" s="9"/>
      <c r="Z111" s="9"/>
      <c r="AA111" s="9"/>
      <c r="AB111" s="9"/>
      <c r="AC111" s="9"/>
      <c r="AD111" s="9"/>
      <c r="AE111" s="181"/>
      <c r="AF111" s="181"/>
      <c r="AG111" s="181"/>
      <c r="AH111" s="181"/>
      <c r="AI111" s="181"/>
      <c r="AJ111" s="181"/>
      <c r="AK111" s="181"/>
      <c r="AL111" s="181"/>
      <c r="AM111" s="181"/>
      <c r="AN111" s="181"/>
      <c r="AO111" s="181"/>
      <c r="AP111" s="181"/>
      <c r="AQ111" s="181"/>
      <c r="AR111" s="181"/>
      <c r="AS111" s="181"/>
      <c r="AT111" s="181"/>
      <c r="AU111" s="181"/>
    </row>
    <row r="112" spans="1:47" outlineLevel="1">
      <c r="A112" s="12"/>
      <c r="B112" s="12"/>
      <c r="C112" s="12"/>
      <c r="D112" s="12"/>
      <c r="E112" s="12"/>
      <c r="F112" s="38" t="str">
        <f>Asset4</f>
        <v>Public lighting</v>
      </c>
      <c r="G112" s="160"/>
      <c r="H112" s="60">
        <f>'[2]PTRM input'!G112/(1+H$177)^0.5*H$178</f>
        <v>0</v>
      </c>
      <c r="I112" s="60">
        <f>'[2]PTRM input'!H112/(1+I$177)^0.5*I$178</f>
        <v>0</v>
      </c>
      <c r="J112" s="60">
        <f>'[2]PTRM input'!I112/(1+J$177)^0.5*J$178</f>
        <v>0</v>
      </c>
      <c r="K112" s="60">
        <f>'[2]PTRM input'!J112/(1+K$177)^0.5*K$178</f>
        <v>0</v>
      </c>
      <c r="L112" s="60">
        <f>'[2]PTRM input'!K112/(1+L$177)^0.5*L$178</f>
        <v>0</v>
      </c>
      <c r="M112" s="60"/>
      <c r="N112" s="60"/>
      <c r="O112" s="60"/>
      <c r="P112" s="60"/>
      <c r="Q112" s="60"/>
      <c r="R112" s="8"/>
      <c r="S112" s="8"/>
      <c r="T112" s="8"/>
      <c r="U112" s="8"/>
      <c r="V112" s="8"/>
      <c r="W112" s="42"/>
      <c r="X112" s="9"/>
      <c r="Y112" s="9"/>
      <c r="Z112" s="9"/>
      <c r="AA112" s="9"/>
      <c r="AB112" s="9"/>
      <c r="AC112" s="9"/>
      <c r="AD112" s="9"/>
      <c r="AE112" s="181"/>
      <c r="AF112" s="181"/>
      <c r="AG112" s="181"/>
      <c r="AH112" s="181"/>
      <c r="AI112" s="181"/>
      <c r="AJ112" s="181"/>
      <c r="AK112" s="181"/>
      <c r="AL112" s="181"/>
      <c r="AM112" s="181"/>
      <c r="AN112" s="181"/>
      <c r="AO112" s="181"/>
      <c r="AP112" s="181"/>
      <c r="AQ112" s="181"/>
      <c r="AR112" s="181"/>
      <c r="AS112" s="181"/>
      <c r="AT112" s="181"/>
      <c r="AU112" s="181"/>
    </row>
    <row r="113" spans="1:47" outlineLevel="1">
      <c r="A113" s="12"/>
      <c r="B113" s="12"/>
      <c r="C113" s="12"/>
      <c r="D113" s="12"/>
      <c r="E113" s="12"/>
      <c r="F113" s="38" t="str">
        <f>Asset5</f>
        <v>SCADA/Network control</v>
      </c>
      <c r="G113" s="160"/>
      <c r="H113" s="60">
        <f>'[2]PTRM input'!G113/(1+H$177)^0.5*H$178</f>
        <v>0</v>
      </c>
      <c r="I113" s="60">
        <f>'[2]PTRM input'!H113/(1+I$177)^0.5*I$178</f>
        <v>0</v>
      </c>
      <c r="J113" s="60">
        <f>'[2]PTRM input'!I113/(1+J$177)^0.5*J$178</f>
        <v>0</v>
      </c>
      <c r="K113" s="60">
        <f>'[2]PTRM input'!J113/(1+K$177)^0.5*K$178</f>
        <v>0</v>
      </c>
      <c r="L113" s="60">
        <f>'[2]PTRM input'!K113/(1+L$177)^0.5*L$178</f>
        <v>0</v>
      </c>
      <c r="M113" s="60"/>
      <c r="N113" s="60"/>
      <c r="O113" s="60"/>
      <c r="P113" s="60"/>
      <c r="Q113" s="60"/>
      <c r="R113" s="8"/>
      <c r="S113" s="8"/>
      <c r="T113" s="8"/>
      <c r="U113" s="8"/>
      <c r="V113" s="8"/>
      <c r="W113" s="42"/>
      <c r="X113" s="9"/>
      <c r="Y113" s="9"/>
      <c r="Z113" s="9"/>
      <c r="AA113" s="9"/>
      <c r="AB113" s="9"/>
      <c r="AC113" s="9"/>
      <c r="AD113" s="9"/>
      <c r="AE113" s="181"/>
      <c r="AF113" s="181"/>
      <c r="AG113" s="181"/>
      <c r="AH113" s="181"/>
      <c r="AI113" s="181"/>
      <c r="AJ113" s="181"/>
      <c r="AK113" s="181"/>
      <c r="AL113" s="181"/>
      <c r="AM113" s="181"/>
      <c r="AN113" s="181"/>
      <c r="AO113" s="181"/>
      <c r="AP113" s="181"/>
      <c r="AQ113" s="181"/>
      <c r="AR113" s="181"/>
      <c r="AS113" s="181"/>
      <c r="AT113" s="181"/>
      <c r="AU113" s="181"/>
    </row>
    <row r="114" spans="1:47" outlineLevel="1">
      <c r="A114" s="12"/>
      <c r="B114" s="12"/>
      <c r="C114" s="12"/>
      <c r="D114" s="12"/>
      <c r="E114" s="12"/>
      <c r="F114" s="38" t="str">
        <f>Asset6</f>
        <v>Non-network general assets - IT</v>
      </c>
      <c r="G114" s="160"/>
      <c r="H114" s="60">
        <f>'[2]PTRM input'!G114/(1+H$177)^0.5*H$178</f>
        <v>0</v>
      </c>
      <c r="I114" s="60">
        <f>'[2]PTRM input'!H114/(1+I$177)^0.5*I$178</f>
        <v>0</v>
      </c>
      <c r="J114" s="60">
        <f>'[2]PTRM input'!I114/(1+J$177)^0.5*J$178</f>
        <v>0</v>
      </c>
      <c r="K114" s="60">
        <f>'[2]PTRM input'!J114/(1+K$177)^0.5*K$178</f>
        <v>0</v>
      </c>
      <c r="L114" s="60">
        <f>'[2]PTRM input'!K114/(1+L$177)^0.5*L$178</f>
        <v>0</v>
      </c>
      <c r="M114" s="60"/>
      <c r="N114" s="60"/>
      <c r="O114" s="60"/>
      <c r="P114" s="60"/>
      <c r="Q114" s="60"/>
      <c r="R114" s="8"/>
      <c r="S114" s="8"/>
      <c r="T114" s="8"/>
      <c r="U114" s="8"/>
      <c r="V114" s="8"/>
      <c r="W114" s="42"/>
      <c r="X114" s="9"/>
      <c r="Y114" s="9"/>
      <c r="Z114" s="9"/>
      <c r="AA114" s="9"/>
      <c r="AB114" s="9"/>
      <c r="AC114" s="9"/>
      <c r="AD114" s="9"/>
      <c r="AE114" s="181"/>
      <c r="AF114" s="181"/>
      <c r="AG114" s="181"/>
      <c r="AH114" s="181"/>
      <c r="AI114" s="181"/>
      <c r="AJ114" s="181"/>
      <c r="AK114" s="181"/>
      <c r="AL114" s="181"/>
      <c r="AM114" s="181"/>
      <c r="AN114" s="181"/>
      <c r="AO114" s="181"/>
      <c r="AP114" s="181"/>
      <c r="AQ114" s="181"/>
      <c r="AR114" s="181"/>
      <c r="AS114" s="181"/>
      <c r="AT114" s="181"/>
      <c r="AU114" s="181"/>
    </row>
    <row r="115" spans="1:47" outlineLevel="1">
      <c r="A115" s="12"/>
      <c r="B115" s="12"/>
      <c r="C115" s="12"/>
      <c r="D115" s="12"/>
      <c r="E115" s="12"/>
      <c r="F115" s="38" t="str">
        <f>Asset7</f>
        <v>Non-network general assets - Other</v>
      </c>
      <c r="G115" s="160"/>
      <c r="H115" s="60">
        <f>'[2]PTRM input'!G115/(1+H$177)^0.5*H$178</f>
        <v>0</v>
      </c>
      <c r="I115" s="60">
        <f>'[2]PTRM input'!H115/(1+I$177)^0.5*I$178</f>
        <v>0</v>
      </c>
      <c r="J115" s="60">
        <f>'[2]PTRM input'!I115/(1+J$177)^0.5*J$178</f>
        <v>0</v>
      </c>
      <c r="K115" s="60">
        <f>'[2]PTRM input'!J115/(1+K$177)^0.5*K$178</f>
        <v>0</v>
      </c>
      <c r="L115" s="60">
        <f>'[2]PTRM input'!K115/(1+L$177)^0.5*L$178</f>
        <v>0</v>
      </c>
      <c r="M115" s="60"/>
      <c r="N115" s="60"/>
      <c r="O115" s="60"/>
      <c r="P115" s="60"/>
      <c r="Q115" s="60"/>
      <c r="R115" s="8"/>
      <c r="S115" s="8"/>
      <c r="T115" s="8"/>
      <c r="U115" s="8"/>
      <c r="V115" s="8"/>
      <c r="W115" s="42"/>
      <c r="X115" s="9"/>
      <c r="Y115" s="9"/>
      <c r="Z115" s="9"/>
      <c r="AA115" s="9"/>
      <c r="AB115" s="9"/>
      <c r="AC115" s="9"/>
      <c r="AD115" s="9"/>
      <c r="AE115" s="181"/>
      <c r="AF115" s="181"/>
      <c r="AG115" s="181"/>
      <c r="AH115" s="181"/>
      <c r="AI115" s="181"/>
      <c r="AJ115" s="181"/>
      <c r="AK115" s="181"/>
      <c r="AL115" s="181"/>
      <c r="AM115" s="181"/>
      <c r="AN115" s="181"/>
      <c r="AO115" s="181"/>
      <c r="AP115" s="181"/>
      <c r="AQ115" s="181"/>
      <c r="AR115" s="181"/>
      <c r="AS115" s="181"/>
      <c r="AT115" s="181"/>
      <c r="AU115" s="181"/>
    </row>
    <row r="116" spans="1:47" outlineLevel="1">
      <c r="A116" s="12"/>
      <c r="B116" s="12"/>
      <c r="C116" s="12"/>
      <c r="D116" s="12"/>
      <c r="E116" s="12"/>
      <c r="F116" s="38" t="str">
        <f>Asset8</f>
        <v>VBRC</v>
      </c>
      <c r="G116" s="160"/>
      <c r="H116" s="60">
        <f>'[2]PTRM input'!G116/(1+H$177)^0.5*H$178</f>
        <v>0</v>
      </c>
      <c r="I116" s="60">
        <f>'[2]PTRM input'!H116/(1+I$177)^0.5*I$178</f>
        <v>0</v>
      </c>
      <c r="J116" s="60">
        <f>'[2]PTRM input'!I116/(1+J$177)^0.5*J$178</f>
        <v>0</v>
      </c>
      <c r="K116" s="60">
        <f>'[2]PTRM input'!J116/(1+K$177)^0.5*K$178</f>
        <v>0</v>
      </c>
      <c r="L116" s="60">
        <f>'[2]PTRM input'!K116/(1+L$177)^0.5*L$178</f>
        <v>0</v>
      </c>
      <c r="M116" s="60"/>
      <c r="N116" s="60"/>
      <c r="O116" s="60"/>
      <c r="P116" s="60"/>
      <c r="Q116" s="60"/>
      <c r="R116" s="8"/>
      <c r="S116" s="8"/>
      <c r="T116" s="8"/>
      <c r="U116" s="8"/>
      <c r="V116" s="8"/>
      <c r="W116" s="42"/>
      <c r="X116" s="9"/>
      <c r="Y116" s="9"/>
      <c r="Z116" s="9"/>
      <c r="AA116" s="9"/>
      <c r="AB116" s="9"/>
      <c r="AC116" s="9"/>
      <c r="AD116" s="9"/>
      <c r="AE116" s="181"/>
      <c r="AF116" s="181"/>
      <c r="AG116" s="181"/>
      <c r="AH116" s="181"/>
      <c r="AI116" s="181"/>
      <c r="AJ116" s="181"/>
      <c r="AK116" s="181"/>
      <c r="AL116" s="181"/>
      <c r="AM116" s="181"/>
      <c r="AN116" s="181"/>
      <c r="AO116" s="181"/>
      <c r="AP116" s="181"/>
      <c r="AQ116" s="181"/>
      <c r="AR116" s="181"/>
      <c r="AS116" s="181"/>
      <c r="AT116" s="181"/>
      <c r="AU116" s="181"/>
    </row>
    <row r="117" spans="1:47" outlineLevel="1">
      <c r="A117" s="12"/>
      <c r="B117" s="12"/>
      <c r="C117" s="12"/>
      <c r="D117" s="12"/>
      <c r="E117" s="12"/>
      <c r="F117" s="38" t="str">
        <f>Asset9</f>
        <v>Supervisory cables</v>
      </c>
      <c r="G117" s="160"/>
      <c r="H117" s="60">
        <f>'[2]PTRM input'!G117/(1+H$177)^0.5*H$178</f>
        <v>0</v>
      </c>
      <c r="I117" s="60">
        <f>'[2]PTRM input'!H117/(1+I$177)^0.5*I$178</f>
        <v>0</v>
      </c>
      <c r="J117" s="60">
        <f>'[2]PTRM input'!I117/(1+J$177)^0.5*J$178</f>
        <v>0</v>
      </c>
      <c r="K117" s="60">
        <f>'[2]PTRM input'!J117/(1+K$177)^0.5*K$178</f>
        <v>0</v>
      </c>
      <c r="L117" s="60">
        <f>'[2]PTRM input'!K117/(1+L$177)^0.5*L$178</f>
        <v>0</v>
      </c>
      <c r="M117" s="60"/>
      <c r="N117" s="60"/>
      <c r="O117" s="60"/>
      <c r="P117" s="60"/>
      <c r="Q117" s="60"/>
      <c r="R117" s="8"/>
      <c r="S117" s="8"/>
      <c r="T117" s="8"/>
      <c r="U117" s="8"/>
      <c r="V117" s="8"/>
      <c r="W117" s="42"/>
      <c r="X117" s="9"/>
      <c r="Y117" s="9"/>
      <c r="Z117" s="9"/>
      <c r="AA117" s="9"/>
      <c r="AB117" s="9"/>
      <c r="AC117" s="9"/>
      <c r="AD117" s="9"/>
      <c r="AE117" s="181"/>
      <c r="AF117" s="181"/>
      <c r="AG117" s="181"/>
      <c r="AH117" s="181"/>
      <c r="AI117" s="181"/>
      <c r="AJ117" s="181"/>
      <c r="AK117" s="181"/>
      <c r="AL117" s="181"/>
      <c r="AM117" s="181"/>
      <c r="AN117" s="181"/>
      <c r="AO117" s="181"/>
      <c r="AP117" s="181"/>
      <c r="AQ117" s="181"/>
      <c r="AR117" s="181"/>
      <c r="AS117" s="181"/>
      <c r="AT117" s="181"/>
      <c r="AU117" s="181"/>
    </row>
    <row r="118" spans="1:47" outlineLevel="1">
      <c r="A118" s="12"/>
      <c r="B118" s="12"/>
      <c r="C118" s="12"/>
      <c r="D118" s="12"/>
      <c r="E118" s="12"/>
      <c r="F118" s="38" t="str">
        <f>Asset10</f>
        <v>Old SWER ACRs</v>
      </c>
      <c r="G118" s="160"/>
      <c r="H118" s="60">
        <f>'[2]PTRM input'!G118/(1+H$177)^0.5*H$178</f>
        <v>0</v>
      </c>
      <c r="I118" s="60">
        <f>'[2]PTRM input'!H118/(1+I$177)^0.5*I$178</f>
        <v>0</v>
      </c>
      <c r="J118" s="60">
        <f>'[2]PTRM input'!I118/(1+J$177)^0.5*J$178</f>
        <v>0</v>
      </c>
      <c r="K118" s="60">
        <f>'[2]PTRM input'!J118/(1+K$177)^0.5*K$178</f>
        <v>0</v>
      </c>
      <c r="L118" s="60">
        <f>'[2]PTRM input'!K118/(1+L$177)^0.5*L$178</f>
        <v>0</v>
      </c>
      <c r="M118" s="60"/>
      <c r="N118" s="60"/>
      <c r="O118" s="60"/>
      <c r="P118" s="60"/>
      <c r="Q118" s="60"/>
      <c r="R118" s="8"/>
      <c r="S118" s="8"/>
      <c r="T118" s="8"/>
      <c r="U118" s="8"/>
      <c r="V118" s="8"/>
      <c r="W118" s="42"/>
      <c r="X118" s="9"/>
      <c r="Y118" s="9"/>
      <c r="Z118" s="9"/>
      <c r="AA118" s="9"/>
      <c r="AB118" s="9"/>
      <c r="AC118" s="9"/>
      <c r="AD118" s="9"/>
      <c r="AE118" s="181"/>
      <c r="AF118" s="181"/>
      <c r="AG118" s="181"/>
      <c r="AH118" s="181"/>
      <c r="AI118" s="181"/>
      <c r="AJ118" s="181"/>
      <c r="AK118" s="181"/>
      <c r="AL118" s="181"/>
      <c r="AM118" s="181"/>
      <c r="AN118" s="181"/>
      <c r="AO118" s="181"/>
      <c r="AP118" s="181"/>
      <c r="AQ118" s="181"/>
      <c r="AR118" s="181"/>
      <c r="AS118" s="181"/>
      <c r="AT118" s="181"/>
      <c r="AU118" s="181"/>
    </row>
    <row r="119" spans="1:47" outlineLevel="1">
      <c r="A119" s="12"/>
      <c r="B119" s="12"/>
      <c r="C119" s="12"/>
      <c r="D119" s="12"/>
      <c r="E119" s="12"/>
      <c r="F119" s="38" t="str">
        <f>Asset11</f>
        <v>Land</v>
      </c>
      <c r="G119" s="160"/>
      <c r="H119" s="60">
        <f>'[2]PTRM input'!G119/(1+H$177)^0.5*H$178</f>
        <v>0</v>
      </c>
      <c r="I119" s="60">
        <f>'[2]PTRM input'!H119/(1+I$177)^0.5*I$178</f>
        <v>0</v>
      </c>
      <c r="J119" s="60">
        <f>'[2]PTRM input'!I119/(1+J$177)^0.5*J$178</f>
        <v>0</v>
      </c>
      <c r="K119" s="60">
        <f>'[2]PTRM input'!J119/(1+K$177)^0.5*K$178</f>
        <v>0</v>
      </c>
      <c r="L119" s="60">
        <f>'[2]PTRM input'!K119/(1+L$177)^0.5*L$178</f>
        <v>0</v>
      </c>
      <c r="M119" s="60"/>
      <c r="N119" s="60"/>
      <c r="O119" s="60"/>
      <c r="P119" s="60"/>
      <c r="Q119" s="60"/>
      <c r="R119" s="8"/>
      <c r="S119" s="8"/>
      <c r="T119" s="8"/>
      <c r="U119" s="8"/>
      <c r="V119" s="8"/>
      <c r="W119" s="42"/>
      <c r="X119" s="9"/>
      <c r="Y119" s="9"/>
      <c r="Z119" s="9"/>
      <c r="AA119" s="9"/>
      <c r="AB119" s="9"/>
      <c r="AC119" s="9"/>
      <c r="AD119" s="9"/>
      <c r="AE119" s="181"/>
      <c r="AF119" s="181"/>
      <c r="AG119" s="181"/>
      <c r="AH119" s="181"/>
      <c r="AI119" s="181"/>
      <c r="AJ119" s="181"/>
      <c r="AK119" s="181"/>
      <c r="AL119" s="181"/>
      <c r="AM119" s="181"/>
      <c r="AN119" s="181"/>
      <c r="AO119" s="181"/>
      <c r="AP119" s="181"/>
      <c r="AQ119" s="181"/>
      <c r="AR119" s="181"/>
      <c r="AS119" s="181"/>
      <c r="AT119" s="181"/>
      <c r="AU119" s="181"/>
    </row>
    <row r="120" spans="1:47" outlineLevel="1">
      <c r="A120" s="12"/>
      <c r="B120" s="12"/>
      <c r="C120" s="12"/>
      <c r="D120" s="12"/>
      <c r="E120" s="12"/>
      <c r="F120" s="38" t="str">
        <f>Asset12</f>
        <v>Equity raising costs</v>
      </c>
      <c r="G120" s="160"/>
      <c r="H120" s="60"/>
      <c r="I120" s="60"/>
      <c r="J120" s="60"/>
      <c r="K120" s="60"/>
      <c r="L120" s="60"/>
      <c r="M120" s="60"/>
      <c r="N120" s="60"/>
      <c r="O120" s="60"/>
      <c r="P120" s="60"/>
      <c r="Q120" s="60"/>
      <c r="R120" s="8"/>
      <c r="S120" s="8"/>
      <c r="T120" s="8"/>
      <c r="U120" s="8"/>
      <c r="V120" s="8"/>
      <c r="W120" s="42"/>
      <c r="X120" s="9"/>
      <c r="Y120" s="9"/>
      <c r="Z120" s="9"/>
      <c r="AA120" s="9"/>
      <c r="AB120" s="9"/>
      <c r="AC120" s="9"/>
      <c r="AD120" s="9"/>
      <c r="AE120" s="181"/>
      <c r="AF120" s="181"/>
      <c r="AG120" s="181"/>
      <c r="AH120" s="181"/>
      <c r="AI120" s="181"/>
      <c r="AJ120" s="181"/>
      <c r="AK120" s="181"/>
      <c r="AL120" s="181"/>
      <c r="AM120" s="181"/>
      <c r="AN120" s="181"/>
      <c r="AO120" s="181"/>
      <c r="AP120" s="181"/>
      <c r="AQ120" s="181"/>
      <c r="AR120" s="181"/>
      <c r="AS120" s="181"/>
      <c r="AT120" s="181"/>
      <c r="AU120" s="181"/>
    </row>
    <row r="121" spans="1:47" outlineLevel="1">
      <c r="A121" s="12"/>
      <c r="B121" s="12"/>
      <c r="C121" s="12"/>
      <c r="D121" s="12"/>
      <c r="E121" s="12"/>
      <c r="F121" s="38">
        <f>Asset13</f>
        <v>0</v>
      </c>
      <c r="G121" s="160"/>
      <c r="H121" s="60"/>
      <c r="I121" s="60"/>
      <c r="J121" s="60"/>
      <c r="K121" s="60"/>
      <c r="L121" s="60"/>
      <c r="M121" s="60"/>
      <c r="N121" s="60"/>
      <c r="O121" s="60"/>
      <c r="P121" s="60"/>
      <c r="Q121" s="60"/>
      <c r="R121" s="8"/>
      <c r="S121" s="8"/>
      <c r="T121" s="8"/>
      <c r="U121" s="8"/>
      <c r="V121" s="8"/>
      <c r="W121" s="42"/>
      <c r="X121" s="9"/>
      <c r="Y121" s="9"/>
      <c r="Z121" s="9"/>
      <c r="AA121" s="9"/>
      <c r="AB121" s="9"/>
      <c r="AC121" s="9"/>
      <c r="AD121" s="9"/>
      <c r="AE121" s="181"/>
      <c r="AF121" s="181"/>
      <c r="AG121" s="181"/>
      <c r="AH121" s="181"/>
      <c r="AI121" s="181"/>
      <c r="AJ121" s="181"/>
      <c r="AK121" s="181"/>
      <c r="AL121" s="181"/>
      <c r="AM121" s="181"/>
      <c r="AN121" s="181"/>
      <c r="AO121" s="181"/>
      <c r="AP121" s="181"/>
      <c r="AQ121" s="181"/>
      <c r="AR121" s="181"/>
      <c r="AS121" s="181"/>
      <c r="AT121" s="181"/>
      <c r="AU121" s="181"/>
    </row>
    <row r="122" spans="1:47" outlineLevel="1">
      <c r="A122" s="12"/>
      <c r="B122" s="12"/>
      <c r="C122" s="12"/>
      <c r="D122" s="12"/>
      <c r="E122" s="12"/>
      <c r="F122" s="38">
        <f>Asset14</f>
        <v>0</v>
      </c>
      <c r="G122" s="160"/>
      <c r="H122" s="60"/>
      <c r="I122" s="60"/>
      <c r="J122" s="60"/>
      <c r="K122" s="60"/>
      <c r="L122" s="60"/>
      <c r="M122" s="60"/>
      <c r="N122" s="60"/>
      <c r="O122" s="60"/>
      <c r="P122" s="60"/>
      <c r="Q122" s="60"/>
      <c r="R122" s="8"/>
      <c r="S122" s="8"/>
      <c r="T122" s="8"/>
      <c r="U122" s="8"/>
      <c r="V122" s="8"/>
      <c r="W122" s="42"/>
      <c r="X122" s="9"/>
      <c r="Y122" s="9"/>
      <c r="Z122" s="9"/>
      <c r="AA122" s="9"/>
      <c r="AB122" s="9"/>
      <c r="AC122" s="9"/>
      <c r="AD122" s="9"/>
      <c r="AE122" s="181"/>
      <c r="AF122" s="181"/>
      <c r="AG122" s="181"/>
      <c r="AH122" s="181"/>
      <c r="AI122" s="181"/>
      <c r="AJ122" s="181"/>
      <c r="AK122" s="181"/>
      <c r="AL122" s="181"/>
      <c r="AM122" s="181"/>
      <c r="AN122" s="181"/>
      <c r="AO122" s="181"/>
      <c r="AP122" s="181"/>
      <c r="AQ122" s="181"/>
      <c r="AR122" s="181"/>
      <c r="AS122" s="181"/>
      <c r="AT122" s="181"/>
      <c r="AU122" s="181"/>
    </row>
    <row r="123" spans="1:47" outlineLevel="1">
      <c r="A123" s="12"/>
      <c r="B123" s="12"/>
      <c r="C123" s="12"/>
      <c r="D123" s="12"/>
      <c r="E123" s="12"/>
      <c r="F123" s="38">
        <f>Asset15</f>
        <v>0</v>
      </c>
      <c r="G123" s="160"/>
      <c r="H123" s="60"/>
      <c r="I123" s="60"/>
      <c r="J123" s="60"/>
      <c r="K123" s="60"/>
      <c r="L123" s="60"/>
      <c r="M123" s="60"/>
      <c r="N123" s="60"/>
      <c r="O123" s="60"/>
      <c r="P123" s="60"/>
      <c r="Q123" s="60"/>
      <c r="R123" s="8"/>
      <c r="S123" s="8"/>
      <c r="T123" s="8"/>
      <c r="U123" s="8"/>
      <c r="V123" s="8"/>
      <c r="W123" s="42"/>
      <c r="X123" s="9"/>
      <c r="Y123" s="9"/>
      <c r="Z123" s="9"/>
      <c r="AA123" s="9"/>
      <c r="AB123" s="9"/>
      <c r="AC123" s="9"/>
      <c r="AD123" s="9"/>
      <c r="AE123" s="181"/>
      <c r="AF123" s="181"/>
      <c r="AG123" s="181"/>
      <c r="AH123" s="181"/>
      <c r="AI123" s="181"/>
      <c r="AJ123" s="181"/>
      <c r="AK123" s="181"/>
      <c r="AL123" s="181"/>
      <c r="AM123" s="181"/>
      <c r="AN123" s="181"/>
      <c r="AO123" s="181"/>
      <c r="AP123" s="181"/>
      <c r="AQ123" s="181"/>
      <c r="AR123" s="181"/>
      <c r="AS123" s="181"/>
      <c r="AT123" s="181"/>
      <c r="AU123" s="181"/>
    </row>
    <row r="124" spans="1:47" outlineLevel="1">
      <c r="A124" s="12"/>
      <c r="B124" s="12"/>
      <c r="C124" s="12"/>
      <c r="D124" s="12"/>
      <c r="E124" s="12"/>
      <c r="F124" s="38">
        <f>Asset16</f>
        <v>0</v>
      </c>
      <c r="G124" s="160"/>
      <c r="H124" s="60"/>
      <c r="I124" s="60"/>
      <c r="J124" s="60"/>
      <c r="K124" s="60"/>
      <c r="L124" s="60"/>
      <c r="M124" s="60"/>
      <c r="N124" s="60"/>
      <c r="O124" s="60"/>
      <c r="P124" s="60"/>
      <c r="Q124" s="60"/>
      <c r="R124" s="8"/>
      <c r="S124" s="8"/>
      <c r="T124" s="8"/>
      <c r="U124" s="8"/>
      <c r="V124" s="8"/>
      <c r="W124" s="42"/>
      <c r="X124" s="9"/>
      <c r="Y124" s="9"/>
      <c r="Z124" s="9"/>
      <c r="AA124" s="9"/>
      <c r="AB124" s="9"/>
      <c r="AC124" s="9"/>
      <c r="AD124" s="9"/>
      <c r="AE124" s="181"/>
      <c r="AF124" s="181"/>
      <c r="AG124" s="181"/>
      <c r="AH124" s="181"/>
      <c r="AI124" s="181"/>
      <c r="AJ124" s="181"/>
      <c r="AK124" s="181"/>
      <c r="AL124" s="181"/>
      <c r="AM124" s="181"/>
      <c r="AN124" s="181"/>
      <c r="AO124" s="181"/>
      <c r="AP124" s="181"/>
      <c r="AQ124" s="181"/>
      <c r="AR124" s="181"/>
      <c r="AS124" s="181"/>
      <c r="AT124" s="181"/>
      <c r="AU124" s="181"/>
    </row>
    <row r="125" spans="1:47" outlineLevel="1">
      <c r="A125" s="12"/>
      <c r="B125" s="12"/>
      <c r="C125" s="12"/>
      <c r="D125" s="12"/>
      <c r="E125" s="12"/>
      <c r="F125" s="38">
        <f>Asset17</f>
        <v>0</v>
      </c>
      <c r="G125" s="160"/>
      <c r="H125" s="60"/>
      <c r="I125" s="60"/>
      <c r="J125" s="60"/>
      <c r="K125" s="60"/>
      <c r="L125" s="60"/>
      <c r="M125" s="60"/>
      <c r="N125" s="60"/>
      <c r="O125" s="60"/>
      <c r="P125" s="60"/>
      <c r="Q125" s="60"/>
      <c r="R125" s="8"/>
      <c r="S125" s="8"/>
      <c r="T125" s="8"/>
      <c r="U125" s="8"/>
      <c r="V125" s="8"/>
      <c r="W125" s="42"/>
      <c r="X125" s="9"/>
      <c r="Y125" s="9"/>
      <c r="Z125" s="9"/>
      <c r="AA125" s="9"/>
      <c r="AB125" s="9"/>
      <c r="AC125" s="9"/>
      <c r="AD125" s="9"/>
      <c r="AE125" s="181"/>
      <c r="AF125" s="181"/>
      <c r="AG125" s="181"/>
      <c r="AH125" s="181"/>
      <c r="AI125" s="181"/>
      <c r="AJ125" s="181"/>
      <c r="AK125" s="181"/>
      <c r="AL125" s="181"/>
      <c r="AM125" s="181"/>
      <c r="AN125" s="181"/>
      <c r="AO125" s="181"/>
      <c r="AP125" s="181"/>
      <c r="AQ125" s="181"/>
      <c r="AR125" s="181"/>
      <c r="AS125" s="181"/>
      <c r="AT125" s="181"/>
      <c r="AU125" s="181"/>
    </row>
    <row r="126" spans="1:47" outlineLevel="1">
      <c r="A126" s="12"/>
      <c r="B126" s="12"/>
      <c r="C126" s="12"/>
      <c r="D126" s="12"/>
      <c r="E126" s="12"/>
      <c r="F126" s="38">
        <f>Asset18</f>
        <v>0</v>
      </c>
      <c r="G126" s="160"/>
      <c r="H126" s="60"/>
      <c r="I126" s="60"/>
      <c r="J126" s="60"/>
      <c r="K126" s="60"/>
      <c r="L126" s="60"/>
      <c r="M126" s="60"/>
      <c r="N126" s="60"/>
      <c r="O126" s="60"/>
      <c r="P126" s="60"/>
      <c r="Q126" s="60"/>
      <c r="R126" s="8"/>
      <c r="S126" s="8"/>
      <c r="T126" s="8"/>
      <c r="U126" s="8"/>
      <c r="V126" s="8"/>
      <c r="W126" s="42"/>
      <c r="X126" s="9"/>
      <c r="Y126" s="9"/>
      <c r="Z126" s="9"/>
      <c r="AA126" s="9"/>
      <c r="AB126" s="9"/>
      <c r="AC126" s="9"/>
      <c r="AD126" s="9"/>
      <c r="AE126" s="181"/>
      <c r="AF126" s="181"/>
      <c r="AG126" s="181"/>
      <c r="AH126" s="181"/>
      <c r="AI126" s="181"/>
      <c r="AJ126" s="181"/>
      <c r="AK126" s="181"/>
      <c r="AL126" s="181"/>
      <c r="AM126" s="181"/>
      <c r="AN126" s="181"/>
      <c r="AO126" s="181"/>
      <c r="AP126" s="181"/>
      <c r="AQ126" s="181"/>
      <c r="AR126" s="181"/>
      <c r="AS126" s="181"/>
      <c r="AT126" s="181"/>
      <c r="AU126" s="181"/>
    </row>
    <row r="127" spans="1:47" outlineLevel="1">
      <c r="A127" s="12"/>
      <c r="B127" s="12"/>
      <c r="C127" s="12"/>
      <c r="D127" s="12"/>
      <c r="E127" s="12"/>
      <c r="F127" s="38">
        <f>Asset19</f>
        <v>0</v>
      </c>
      <c r="G127" s="160"/>
      <c r="H127" s="60"/>
      <c r="I127" s="60"/>
      <c r="J127" s="60"/>
      <c r="K127" s="60"/>
      <c r="L127" s="60"/>
      <c r="M127" s="60"/>
      <c r="N127" s="60"/>
      <c r="O127" s="60"/>
      <c r="P127" s="60"/>
      <c r="Q127" s="60"/>
      <c r="R127" s="8"/>
      <c r="S127" s="8"/>
      <c r="T127" s="8"/>
      <c r="U127" s="8"/>
      <c r="V127" s="8"/>
      <c r="W127" s="42"/>
      <c r="X127" s="9"/>
      <c r="Y127" s="9"/>
      <c r="Z127" s="9"/>
      <c r="AA127" s="9"/>
      <c r="AB127" s="9"/>
      <c r="AC127" s="9"/>
      <c r="AD127" s="9"/>
      <c r="AE127" s="181"/>
      <c r="AF127" s="181"/>
      <c r="AG127" s="181"/>
      <c r="AH127" s="181"/>
      <c r="AI127" s="181"/>
      <c r="AJ127" s="181"/>
      <c r="AK127" s="181"/>
      <c r="AL127" s="181"/>
      <c r="AM127" s="181"/>
      <c r="AN127" s="181"/>
      <c r="AO127" s="181"/>
      <c r="AP127" s="181"/>
      <c r="AQ127" s="181"/>
      <c r="AR127" s="181"/>
      <c r="AS127" s="181"/>
      <c r="AT127" s="181"/>
      <c r="AU127" s="181"/>
    </row>
    <row r="128" spans="1:47" outlineLevel="1">
      <c r="A128" s="12"/>
      <c r="B128" s="12"/>
      <c r="C128" s="12"/>
      <c r="D128" s="12"/>
      <c r="E128" s="12"/>
      <c r="F128" s="38">
        <f>Asset20</f>
        <v>0</v>
      </c>
      <c r="G128" s="160"/>
      <c r="H128" s="60"/>
      <c r="I128" s="60"/>
      <c r="J128" s="60"/>
      <c r="K128" s="60"/>
      <c r="L128" s="60"/>
      <c r="M128" s="60"/>
      <c r="N128" s="60"/>
      <c r="O128" s="60"/>
      <c r="P128" s="60"/>
      <c r="Q128" s="60"/>
      <c r="R128" s="8"/>
      <c r="S128" s="8"/>
      <c r="T128" s="8"/>
      <c r="U128" s="8"/>
      <c r="V128" s="8"/>
      <c r="W128" s="42"/>
      <c r="X128" s="9"/>
      <c r="Y128" s="9"/>
      <c r="Z128" s="9"/>
      <c r="AA128" s="9"/>
      <c r="AB128" s="9"/>
      <c r="AC128" s="9"/>
      <c r="AD128" s="9"/>
      <c r="AE128" s="181"/>
      <c r="AF128" s="181"/>
      <c r="AG128" s="181"/>
      <c r="AH128" s="181"/>
      <c r="AI128" s="181"/>
      <c r="AJ128" s="181"/>
      <c r="AK128" s="181"/>
      <c r="AL128" s="181"/>
      <c r="AM128" s="181"/>
      <c r="AN128" s="181"/>
      <c r="AO128" s="181"/>
      <c r="AP128" s="181"/>
      <c r="AQ128" s="181"/>
      <c r="AR128" s="181"/>
      <c r="AS128" s="181"/>
      <c r="AT128" s="181"/>
      <c r="AU128" s="181"/>
    </row>
    <row r="129" spans="1:47" outlineLevel="1">
      <c r="A129" s="12"/>
      <c r="B129" s="12"/>
      <c r="C129" s="12"/>
      <c r="D129" s="12"/>
      <c r="E129" s="12"/>
      <c r="F129" s="38">
        <f>Asset21</f>
        <v>0</v>
      </c>
      <c r="G129" s="160"/>
      <c r="H129" s="60"/>
      <c r="I129" s="60"/>
      <c r="J129" s="60"/>
      <c r="K129" s="60"/>
      <c r="L129" s="60"/>
      <c r="M129" s="60"/>
      <c r="N129" s="60"/>
      <c r="O129" s="60"/>
      <c r="P129" s="60"/>
      <c r="Q129" s="60"/>
      <c r="R129" s="8"/>
      <c r="S129" s="8"/>
      <c r="T129" s="8"/>
      <c r="U129" s="8"/>
      <c r="V129" s="8"/>
      <c r="W129" s="42"/>
      <c r="X129" s="9"/>
      <c r="Y129" s="9"/>
      <c r="Z129" s="9"/>
      <c r="AA129" s="9"/>
      <c r="AB129" s="9"/>
      <c r="AC129" s="9"/>
      <c r="AD129" s="9"/>
      <c r="AE129" s="181"/>
      <c r="AF129" s="181"/>
      <c r="AG129" s="181"/>
      <c r="AH129" s="181"/>
      <c r="AI129" s="181"/>
      <c r="AJ129" s="181"/>
      <c r="AK129" s="181"/>
      <c r="AL129" s="181"/>
      <c r="AM129" s="181"/>
      <c r="AN129" s="181"/>
      <c r="AO129" s="181"/>
      <c r="AP129" s="181"/>
      <c r="AQ129" s="181"/>
      <c r="AR129" s="181"/>
      <c r="AS129" s="181"/>
      <c r="AT129" s="181"/>
      <c r="AU129" s="181"/>
    </row>
    <row r="130" spans="1:47" outlineLevel="1">
      <c r="A130" s="12"/>
      <c r="B130" s="12"/>
      <c r="C130" s="12"/>
      <c r="D130" s="12"/>
      <c r="E130" s="12"/>
      <c r="F130" s="38">
        <f>Asset22</f>
        <v>0</v>
      </c>
      <c r="G130" s="160"/>
      <c r="H130" s="60"/>
      <c r="I130" s="60"/>
      <c r="J130" s="60"/>
      <c r="K130" s="60"/>
      <c r="L130" s="60"/>
      <c r="M130" s="60"/>
      <c r="N130" s="60"/>
      <c r="O130" s="60"/>
      <c r="P130" s="60"/>
      <c r="Q130" s="60"/>
      <c r="R130" s="8"/>
      <c r="S130" s="8"/>
      <c r="T130" s="8"/>
      <c r="U130" s="8"/>
      <c r="V130" s="8"/>
      <c r="W130" s="42"/>
      <c r="X130" s="9"/>
      <c r="Y130" s="9"/>
      <c r="Z130" s="9"/>
      <c r="AA130" s="9"/>
      <c r="AB130" s="9"/>
      <c r="AC130" s="9"/>
      <c r="AD130" s="9"/>
      <c r="AE130" s="181"/>
      <c r="AF130" s="181"/>
      <c r="AG130" s="181"/>
      <c r="AH130" s="181"/>
      <c r="AI130" s="181"/>
      <c r="AJ130" s="181"/>
      <c r="AK130" s="181"/>
      <c r="AL130" s="181"/>
      <c r="AM130" s="181"/>
      <c r="AN130" s="181"/>
      <c r="AO130" s="181"/>
      <c r="AP130" s="181"/>
      <c r="AQ130" s="181"/>
      <c r="AR130" s="181"/>
      <c r="AS130" s="181"/>
      <c r="AT130" s="181"/>
      <c r="AU130" s="181"/>
    </row>
    <row r="131" spans="1:47" outlineLevel="1">
      <c r="A131" s="12"/>
      <c r="B131" s="12"/>
      <c r="C131" s="12"/>
      <c r="D131" s="12"/>
      <c r="E131" s="12"/>
      <c r="F131" s="38">
        <f>Asset23</f>
        <v>0</v>
      </c>
      <c r="G131" s="160"/>
      <c r="H131" s="60"/>
      <c r="I131" s="60"/>
      <c r="J131" s="60"/>
      <c r="K131" s="60"/>
      <c r="L131" s="60"/>
      <c r="M131" s="60"/>
      <c r="N131" s="60"/>
      <c r="O131" s="60"/>
      <c r="P131" s="60"/>
      <c r="Q131" s="60"/>
      <c r="R131" s="8"/>
      <c r="S131" s="8"/>
      <c r="T131" s="8"/>
      <c r="U131" s="8"/>
      <c r="V131" s="8"/>
      <c r="W131" s="42"/>
      <c r="X131" s="9"/>
      <c r="Y131" s="9"/>
      <c r="Z131" s="9"/>
      <c r="AA131" s="9"/>
      <c r="AB131" s="9"/>
      <c r="AC131" s="9"/>
      <c r="AD131" s="9"/>
      <c r="AE131" s="181"/>
      <c r="AF131" s="181"/>
      <c r="AG131" s="181"/>
      <c r="AH131" s="181"/>
      <c r="AI131" s="181"/>
      <c r="AJ131" s="181"/>
      <c r="AK131" s="181"/>
      <c r="AL131" s="181"/>
      <c r="AM131" s="181"/>
      <c r="AN131" s="181"/>
      <c r="AO131" s="181"/>
      <c r="AP131" s="181"/>
      <c r="AQ131" s="181"/>
      <c r="AR131" s="181"/>
      <c r="AS131" s="181"/>
      <c r="AT131" s="181"/>
      <c r="AU131" s="181"/>
    </row>
    <row r="132" spans="1:47" outlineLevel="1">
      <c r="A132" s="12"/>
      <c r="B132" s="12"/>
      <c r="C132" s="12"/>
      <c r="D132" s="12"/>
      <c r="E132" s="12"/>
      <c r="F132" s="38">
        <f>Asset24</f>
        <v>0</v>
      </c>
      <c r="G132" s="160"/>
      <c r="H132" s="60"/>
      <c r="I132" s="60"/>
      <c r="J132" s="60"/>
      <c r="K132" s="60"/>
      <c r="L132" s="60"/>
      <c r="M132" s="60"/>
      <c r="N132" s="60"/>
      <c r="O132" s="60"/>
      <c r="P132" s="60"/>
      <c r="Q132" s="60"/>
      <c r="R132" s="8"/>
      <c r="S132" s="8"/>
      <c r="T132" s="8"/>
      <c r="U132" s="8"/>
      <c r="V132" s="8"/>
      <c r="W132" s="42"/>
      <c r="X132" s="9"/>
      <c r="Y132" s="9"/>
      <c r="Z132" s="9"/>
      <c r="AA132" s="9"/>
      <c r="AB132" s="9"/>
      <c r="AC132" s="9"/>
      <c r="AD132" s="9"/>
      <c r="AE132" s="181"/>
      <c r="AF132" s="181"/>
      <c r="AG132" s="181"/>
      <c r="AH132" s="181"/>
      <c r="AI132" s="181"/>
      <c r="AJ132" s="181"/>
      <c r="AK132" s="181"/>
      <c r="AL132" s="181"/>
      <c r="AM132" s="181"/>
      <c r="AN132" s="181"/>
      <c r="AO132" s="181"/>
      <c r="AP132" s="181"/>
      <c r="AQ132" s="181"/>
      <c r="AR132" s="181"/>
      <c r="AS132" s="181"/>
      <c r="AT132" s="181"/>
      <c r="AU132" s="181"/>
    </row>
    <row r="133" spans="1:47" outlineLevel="1">
      <c r="A133" s="12"/>
      <c r="B133" s="12"/>
      <c r="C133" s="12"/>
      <c r="D133" s="12"/>
      <c r="E133" s="12"/>
      <c r="F133" s="38">
        <f>Asset25</f>
        <v>0</v>
      </c>
      <c r="G133" s="160"/>
      <c r="H133" s="60"/>
      <c r="I133" s="60"/>
      <c r="J133" s="60"/>
      <c r="K133" s="60"/>
      <c r="L133" s="60"/>
      <c r="M133" s="60"/>
      <c r="N133" s="60"/>
      <c r="O133" s="60"/>
      <c r="P133" s="60"/>
      <c r="Q133" s="60"/>
      <c r="R133" s="8"/>
      <c r="S133" s="8"/>
      <c r="T133" s="8"/>
      <c r="U133" s="8"/>
      <c r="V133" s="8"/>
      <c r="W133" s="42"/>
      <c r="X133" s="9"/>
      <c r="Y133" s="9"/>
      <c r="Z133" s="9"/>
      <c r="AA133" s="9"/>
      <c r="AB133" s="9"/>
      <c r="AC133" s="9"/>
      <c r="AD133" s="9"/>
      <c r="AE133" s="181"/>
      <c r="AF133" s="181"/>
      <c r="AG133" s="181"/>
      <c r="AH133" s="181"/>
      <c r="AI133" s="181"/>
      <c r="AJ133" s="181"/>
      <c r="AK133" s="181"/>
      <c r="AL133" s="181"/>
      <c r="AM133" s="181"/>
      <c r="AN133" s="181"/>
      <c r="AO133" s="181"/>
      <c r="AP133" s="181"/>
      <c r="AQ133" s="181"/>
      <c r="AR133" s="181"/>
      <c r="AS133" s="181"/>
      <c r="AT133" s="181"/>
      <c r="AU133" s="181"/>
    </row>
    <row r="134" spans="1:47" outlineLevel="1">
      <c r="A134" s="12"/>
      <c r="B134" s="12"/>
      <c r="C134" s="12"/>
      <c r="D134" s="12"/>
      <c r="E134" s="12"/>
      <c r="F134" s="38">
        <f>Asset26</f>
        <v>0</v>
      </c>
      <c r="G134" s="160"/>
      <c r="H134" s="60"/>
      <c r="I134" s="60"/>
      <c r="J134" s="60"/>
      <c r="K134" s="60"/>
      <c r="L134" s="60"/>
      <c r="M134" s="60"/>
      <c r="N134" s="60"/>
      <c r="O134" s="60"/>
      <c r="P134" s="60"/>
      <c r="Q134" s="60"/>
      <c r="R134" s="8"/>
      <c r="S134" s="8"/>
      <c r="T134" s="8"/>
      <c r="U134" s="8"/>
      <c r="V134" s="8"/>
      <c r="W134" s="42"/>
      <c r="X134" s="9"/>
      <c r="Y134" s="9"/>
      <c r="Z134" s="9"/>
      <c r="AA134" s="9"/>
      <c r="AB134" s="9"/>
      <c r="AC134" s="9"/>
      <c r="AD134" s="9"/>
      <c r="AE134" s="181"/>
      <c r="AF134" s="181"/>
      <c r="AG134" s="181"/>
      <c r="AH134" s="181"/>
      <c r="AI134" s="181"/>
      <c r="AJ134" s="181"/>
      <c r="AK134" s="181"/>
      <c r="AL134" s="181"/>
      <c r="AM134" s="181"/>
      <c r="AN134" s="181"/>
      <c r="AO134" s="181"/>
      <c r="AP134" s="181"/>
      <c r="AQ134" s="181"/>
      <c r="AR134" s="181"/>
      <c r="AS134" s="181"/>
      <c r="AT134" s="181"/>
      <c r="AU134" s="181"/>
    </row>
    <row r="135" spans="1:47" outlineLevel="1">
      <c r="A135" s="12"/>
      <c r="B135" s="12"/>
      <c r="C135" s="12"/>
      <c r="D135" s="12"/>
      <c r="E135" s="12"/>
      <c r="F135" s="38">
        <f>Asset27</f>
        <v>0</v>
      </c>
      <c r="G135" s="160"/>
      <c r="H135" s="60"/>
      <c r="I135" s="60"/>
      <c r="J135" s="60"/>
      <c r="K135" s="60"/>
      <c r="L135" s="60"/>
      <c r="M135" s="60"/>
      <c r="N135" s="60"/>
      <c r="O135" s="60"/>
      <c r="P135" s="60"/>
      <c r="Q135" s="60"/>
      <c r="R135" s="8"/>
      <c r="S135" s="8"/>
      <c r="T135" s="8"/>
      <c r="U135" s="8"/>
      <c r="V135" s="8"/>
      <c r="W135" s="42"/>
      <c r="X135" s="9"/>
      <c r="Y135" s="9"/>
      <c r="Z135" s="9"/>
      <c r="AA135" s="9"/>
      <c r="AB135" s="9"/>
      <c r="AC135" s="9"/>
      <c r="AD135" s="9"/>
      <c r="AE135" s="181"/>
      <c r="AF135" s="181"/>
      <c r="AG135" s="181"/>
      <c r="AH135" s="181"/>
      <c r="AI135" s="181"/>
      <c r="AJ135" s="181"/>
      <c r="AK135" s="181"/>
      <c r="AL135" s="181"/>
      <c r="AM135" s="181"/>
      <c r="AN135" s="181"/>
      <c r="AO135" s="181"/>
      <c r="AP135" s="181"/>
      <c r="AQ135" s="181"/>
      <c r="AR135" s="181"/>
      <c r="AS135" s="181"/>
      <c r="AT135" s="181"/>
      <c r="AU135" s="181"/>
    </row>
    <row r="136" spans="1:47" outlineLevel="1">
      <c r="A136" s="12"/>
      <c r="B136" s="12"/>
      <c r="C136" s="12"/>
      <c r="D136" s="12"/>
      <c r="E136" s="12"/>
      <c r="F136" s="38">
        <f>Asset28</f>
        <v>0</v>
      </c>
      <c r="G136" s="160"/>
      <c r="H136" s="60"/>
      <c r="I136" s="60"/>
      <c r="J136" s="60"/>
      <c r="K136" s="60"/>
      <c r="L136" s="60"/>
      <c r="M136" s="60"/>
      <c r="N136" s="60"/>
      <c r="O136" s="60"/>
      <c r="P136" s="60"/>
      <c r="Q136" s="60"/>
      <c r="R136" s="8"/>
      <c r="S136" s="8"/>
      <c r="T136" s="8"/>
      <c r="U136" s="8"/>
      <c r="V136" s="8"/>
      <c r="W136" s="42"/>
      <c r="X136" s="9"/>
      <c r="Y136" s="9"/>
      <c r="Z136" s="9"/>
      <c r="AA136" s="9"/>
      <c r="AB136" s="9"/>
      <c r="AC136" s="9"/>
      <c r="AD136" s="9"/>
      <c r="AE136" s="181"/>
      <c r="AF136" s="181"/>
      <c r="AG136" s="181"/>
      <c r="AH136" s="181"/>
      <c r="AI136" s="181"/>
      <c r="AJ136" s="181"/>
      <c r="AK136" s="181"/>
      <c r="AL136" s="181"/>
      <c r="AM136" s="181"/>
      <c r="AN136" s="181"/>
      <c r="AO136" s="181"/>
      <c r="AP136" s="181"/>
      <c r="AQ136" s="181"/>
      <c r="AR136" s="181"/>
      <c r="AS136" s="181"/>
      <c r="AT136" s="181"/>
      <c r="AU136" s="181"/>
    </row>
    <row r="137" spans="1:47" outlineLevel="1">
      <c r="A137" s="12"/>
      <c r="B137" s="12"/>
      <c r="C137" s="12"/>
      <c r="D137" s="12"/>
      <c r="E137" s="12"/>
      <c r="F137" s="38">
        <f>Asset29</f>
        <v>0</v>
      </c>
      <c r="G137" s="160"/>
      <c r="H137" s="60"/>
      <c r="I137" s="60"/>
      <c r="J137" s="60"/>
      <c r="K137" s="60"/>
      <c r="L137" s="60"/>
      <c r="M137" s="60"/>
      <c r="N137" s="60"/>
      <c r="O137" s="60"/>
      <c r="P137" s="60"/>
      <c r="Q137" s="60"/>
      <c r="R137" s="8"/>
      <c r="S137" s="8"/>
      <c r="T137" s="8"/>
      <c r="U137" s="8"/>
      <c r="V137" s="8"/>
      <c r="W137" s="42"/>
      <c r="X137" s="9"/>
      <c r="Y137" s="9"/>
      <c r="Z137" s="9"/>
      <c r="AA137" s="9"/>
      <c r="AB137" s="9"/>
      <c r="AC137" s="9"/>
      <c r="AD137" s="9"/>
      <c r="AE137" s="181"/>
      <c r="AF137" s="181"/>
      <c r="AG137" s="181"/>
      <c r="AH137" s="181"/>
      <c r="AI137" s="181"/>
      <c r="AJ137" s="181"/>
      <c r="AK137" s="181"/>
      <c r="AL137" s="181"/>
      <c r="AM137" s="181"/>
      <c r="AN137" s="181"/>
      <c r="AO137" s="181"/>
      <c r="AP137" s="181"/>
      <c r="AQ137" s="181"/>
      <c r="AR137" s="181"/>
      <c r="AS137" s="181"/>
      <c r="AT137" s="181"/>
      <c r="AU137" s="181"/>
    </row>
    <row r="138" spans="1:47" outlineLevel="1">
      <c r="A138" s="12"/>
      <c r="B138" s="12"/>
      <c r="C138" s="12"/>
      <c r="D138" s="12"/>
      <c r="E138" s="12"/>
      <c r="F138" s="38">
        <f>Asset30</f>
        <v>0</v>
      </c>
      <c r="G138" s="160"/>
      <c r="H138" s="60"/>
      <c r="I138" s="60"/>
      <c r="J138" s="60"/>
      <c r="K138" s="60"/>
      <c r="L138" s="60"/>
      <c r="M138" s="60"/>
      <c r="N138" s="60"/>
      <c r="O138" s="60"/>
      <c r="P138" s="60"/>
      <c r="Q138" s="60"/>
      <c r="R138" s="8"/>
      <c r="S138" s="8"/>
      <c r="T138" s="8"/>
      <c r="U138" s="8"/>
      <c r="V138" s="8"/>
      <c r="W138" s="42"/>
      <c r="X138" s="9"/>
      <c r="Y138" s="9"/>
      <c r="Z138" s="9"/>
      <c r="AA138" s="9"/>
      <c r="AB138" s="9"/>
      <c r="AC138" s="9"/>
      <c r="AD138" s="9"/>
      <c r="AE138" s="181"/>
      <c r="AF138" s="181"/>
      <c r="AG138" s="181"/>
      <c r="AH138" s="181"/>
      <c r="AI138" s="181"/>
      <c r="AJ138" s="181"/>
      <c r="AK138" s="181"/>
      <c r="AL138" s="181"/>
      <c r="AM138" s="181"/>
      <c r="AN138" s="181"/>
      <c r="AO138" s="181"/>
      <c r="AP138" s="181"/>
      <c r="AQ138" s="181"/>
      <c r="AR138" s="181"/>
      <c r="AS138" s="181"/>
      <c r="AT138" s="181"/>
      <c r="AU138" s="181"/>
    </row>
    <row r="139" spans="1:47">
      <c r="A139" s="12"/>
      <c r="B139" s="12"/>
      <c r="C139" s="12"/>
      <c r="D139" s="12"/>
      <c r="E139" s="12"/>
      <c r="F139" s="38" t="s">
        <v>22</v>
      </c>
      <c r="G139" s="234">
        <f t="shared" ref="G139:Q139" si="7">SUM(G109:G138)</f>
        <v>0</v>
      </c>
      <c r="H139" s="234">
        <f t="shared" si="7"/>
        <v>78.018407426574726</v>
      </c>
      <c r="I139" s="234">
        <f t="shared" si="7"/>
        <v>86.515229774762645</v>
      </c>
      <c r="J139" s="234">
        <f t="shared" si="7"/>
        <v>79.713347876633009</v>
      </c>
      <c r="K139" s="234">
        <f t="shared" si="7"/>
        <v>79.79775357892197</v>
      </c>
      <c r="L139" s="234">
        <f t="shared" si="7"/>
        <v>81.753246877637977</v>
      </c>
      <c r="M139" s="234">
        <f t="shared" si="7"/>
        <v>0</v>
      </c>
      <c r="N139" s="234">
        <f t="shared" si="7"/>
        <v>0</v>
      </c>
      <c r="O139" s="234">
        <f t="shared" si="7"/>
        <v>0</v>
      </c>
      <c r="P139" s="234">
        <f t="shared" si="7"/>
        <v>0</v>
      </c>
      <c r="Q139" s="234">
        <f t="shared" si="7"/>
        <v>0</v>
      </c>
      <c r="R139" s="36"/>
      <c r="S139" s="36"/>
      <c r="T139" s="36"/>
      <c r="U139" s="36"/>
      <c r="V139" s="36"/>
      <c r="W139" s="36"/>
      <c r="X139" s="45"/>
      <c r="Y139" s="8"/>
      <c r="Z139" s="8"/>
      <c r="AA139" s="42"/>
      <c r="AB139" s="9"/>
      <c r="AC139" s="9"/>
      <c r="AD139" s="9"/>
      <c r="AE139" s="181"/>
      <c r="AF139" s="181"/>
      <c r="AG139" s="181"/>
      <c r="AH139" s="181"/>
      <c r="AI139" s="181"/>
      <c r="AJ139" s="181"/>
      <c r="AK139" s="181"/>
      <c r="AL139" s="181"/>
      <c r="AM139" s="181"/>
      <c r="AN139" s="181"/>
      <c r="AO139" s="181"/>
      <c r="AP139" s="181"/>
      <c r="AQ139" s="181"/>
      <c r="AR139" s="181"/>
      <c r="AS139" s="181"/>
      <c r="AT139" s="181"/>
      <c r="AU139" s="181"/>
    </row>
    <row r="140" spans="1:47" ht="20.25" customHeight="1">
      <c r="A140" s="12"/>
      <c r="B140" s="12"/>
      <c r="C140" s="12"/>
      <c r="D140" s="12"/>
      <c r="F140" s="9"/>
      <c r="G140" s="9"/>
      <c r="H140" s="18"/>
      <c r="I140" s="20"/>
      <c r="J140" s="9"/>
      <c r="K140" s="9"/>
      <c r="L140" s="9"/>
      <c r="M140" s="9"/>
      <c r="N140" s="9"/>
      <c r="O140" s="9"/>
      <c r="P140" s="9"/>
      <c r="Q140" s="9"/>
      <c r="R140" s="233">
        <f>SUM(G139:Q139)</f>
        <v>405.79798553453037</v>
      </c>
      <c r="S140" s="9"/>
      <c r="T140" s="9"/>
      <c r="U140" s="9"/>
      <c r="V140" s="9"/>
      <c r="W140" s="9"/>
      <c r="X140" s="9"/>
      <c r="Y140" s="9"/>
      <c r="Z140" s="9"/>
      <c r="AA140" s="19"/>
      <c r="AB140" s="9"/>
      <c r="AC140" s="9"/>
      <c r="AD140" s="9"/>
      <c r="AE140" s="181"/>
      <c r="AF140" s="181"/>
      <c r="AG140" s="181"/>
      <c r="AH140" s="181"/>
      <c r="AI140" s="181"/>
      <c r="AJ140" s="181"/>
      <c r="AK140" s="181"/>
      <c r="AL140" s="181"/>
      <c r="AM140" s="181"/>
      <c r="AN140" s="181"/>
      <c r="AO140" s="181"/>
      <c r="AP140" s="181"/>
      <c r="AQ140" s="181"/>
      <c r="AR140" s="181"/>
      <c r="AS140" s="181"/>
      <c r="AT140" s="181"/>
      <c r="AU140" s="181"/>
    </row>
    <row r="141" spans="1:47" ht="13.5" customHeight="1">
      <c r="A141" s="72"/>
      <c r="B141" s="72"/>
      <c r="C141" s="72"/>
      <c r="D141" s="72"/>
      <c r="E141" s="72"/>
      <c r="F141" s="155" t="str">
        <f>"Actual Net Capital Expenditure – As Incurred ($m Real "&amp;(V7-1)&amp;")"</f>
        <v>Actual Net Capital Expenditure – As Incurred ($m Real 2015)</v>
      </c>
      <c r="G141" s="155"/>
      <c r="H141" s="155"/>
      <c r="I141" s="155"/>
      <c r="J141" s="155"/>
      <c r="K141" s="75"/>
      <c r="L141" s="75"/>
      <c r="M141" s="73"/>
      <c r="N141" s="73"/>
      <c r="O141" s="73"/>
      <c r="P141" s="73"/>
      <c r="Q141" s="73"/>
      <c r="R141" s="73"/>
      <c r="S141" s="73"/>
      <c r="T141" s="73"/>
      <c r="U141" s="73"/>
      <c r="V141" s="73"/>
      <c r="W141" s="73"/>
      <c r="X141" s="8"/>
      <c r="Y141" s="8"/>
      <c r="Z141" s="8"/>
      <c r="AA141" s="8"/>
      <c r="AB141" s="42"/>
      <c r="AC141" s="9"/>
      <c r="AD141" s="9"/>
      <c r="AE141" s="181"/>
      <c r="AF141" s="181"/>
      <c r="AG141" s="181"/>
      <c r="AH141" s="181"/>
      <c r="AI141" s="181"/>
      <c r="AJ141" s="181"/>
      <c r="AK141" s="181"/>
      <c r="AL141" s="181"/>
      <c r="AM141" s="181"/>
      <c r="AN141" s="181"/>
      <c r="AO141" s="181"/>
      <c r="AP141" s="181"/>
      <c r="AQ141" s="181"/>
      <c r="AR141" s="181"/>
      <c r="AS141" s="181"/>
      <c r="AT141" s="181"/>
      <c r="AU141" s="181"/>
    </row>
    <row r="142" spans="1:47">
      <c r="A142" s="12"/>
      <c r="B142" s="12"/>
      <c r="C142" s="12"/>
      <c r="D142" s="12"/>
      <c r="E142" s="12"/>
      <c r="F142" s="37" t="s">
        <v>5</v>
      </c>
      <c r="G142" s="232">
        <f>G40</f>
        <v>2015</v>
      </c>
      <c r="H142" s="232">
        <f t="shared" ref="H142:Q142" si="8">H40</f>
        <v>2016</v>
      </c>
      <c r="I142" s="232">
        <f t="shared" si="8"/>
        <v>2017</v>
      </c>
      <c r="J142" s="232">
        <f t="shared" si="8"/>
        <v>2018</v>
      </c>
      <c r="K142" s="232">
        <f t="shared" si="8"/>
        <v>2019</v>
      </c>
      <c r="L142" s="232">
        <f t="shared" si="8"/>
        <v>2020</v>
      </c>
      <c r="M142" s="232">
        <f t="shared" si="8"/>
        <v>2021</v>
      </c>
      <c r="N142" s="232">
        <f t="shared" si="8"/>
        <v>2022</v>
      </c>
      <c r="O142" s="232">
        <f t="shared" si="8"/>
        <v>2023</v>
      </c>
      <c r="P142" s="232">
        <f t="shared" si="8"/>
        <v>2024</v>
      </c>
      <c r="Q142" s="232">
        <f t="shared" si="8"/>
        <v>2025</v>
      </c>
      <c r="R142" s="8"/>
      <c r="S142" s="8"/>
      <c r="T142" s="8"/>
      <c r="U142" s="8"/>
      <c r="V142" s="8"/>
      <c r="W142" s="42"/>
      <c r="X142" s="9"/>
      <c r="Y142" s="9"/>
      <c r="Z142" s="9"/>
      <c r="AA142" s="9"/>
      <c r="AB142" s="9"/>
      <c r="AC142" s="9"/>
      <c r="AD142" s="9"/>
      <c r="AE142" s="181"/>
      <c r="AF142" s="181"/>
      <c r="AG142" s="181"/>
      <c r="AH142" s="181"/>
      <c r="AI142" s="181"/>
      <c r="AJ142" s="181"/>
      <c r="AK142" s="181"/>
      <c r="AL142" s="181"/>
      <c r="AM142" s="181"/>
      <c r="AN142" s="181"/>
      <c r="AO142" s="181"/>
      <c r="AP142" s="181"/>
      <c r="AQ142" s="181"/>
      <c r="AR142" s="181"/>
      <c r="AS142" s="181"/>
      <c r="AT142" s="181"/>
      <c r="AU142" s="181"/>
    </row>
    <row r="143" spans="1:47" outlineLevel="1">
      <c r="A143" s="12"/>
      <c r="B143" s="12"/>
      <c r="C143" s="12"/>
      <c r="D143" s="12"/>
      <c r="E143" s="12"/>
      <c r="F143" s="38" t="str">
        <f>Asset1</f>
        <v>Subtransmission</v>
      </c>
      <c r="G143" s="169">
        <f t="shared" ref="G143:Q143" si="9">(G41-G75-G109)/G$178</f>
        <v>41.758378073900339</v>
      </c>
      <c r="H143" s="168">
        <f t="shared" si="9"/>
        <v>36.594735971495481</v>
      </c>
      <c r="I143" s="168">
        <f t="shared" si="9"/>
        <v>39.63190738796483</v>
      </c>
      <c r="J143" s="168">
        <f t="shared" si="9"/>
        <v>38.74378058052838</v>
      </c>
      <c r="K143" s="168">
        <f t="shared" si="9"/>
        <v>39.371272915661265</v>
      </c>
      <c r="L143" s="168">
        <f t="shared" si="9"/>
        <v>40.200843472704193</v>
      </c>
      <c r="M143" s="168">
        <f t="shared" si="9"/>
        <v>0</v>
      </c>
      <c r="N143" s="168">
        <f t="shared" si="9"/>
        <v>0</v>
      </c>
      <c r="O143" s="168">
        <f t="shared" si="9"/>
        <v>0</v>
      </c>
      <c r="P143" s="168">
        <f t="shared" si="9"/>
        <v>0</v>
      </c>
      <c r="Q143" s="168">
        <f t="shared" si="9"/>
        <v>0</v>
      </c>
      <c r="R143" s="8"/>
      <c r="S143" s="8"/>
      <c r="T143" s="8"/>
      <c r="U143" s="8"/>
      <c r="V143" s="8"/>
      <c r="W143" s="42"/>
      <c r="X143" s="9"/>
      <c r="Y143" s="9"/>
      <c r="Z143" s="9"/>
      <c r="AA143" s="9"/>
      <c r="AB143" s="9"/>
      <c r="AC143" s="9"/>
      <c r="AD143" s="9"/>
      <c r="AE143" s="181"/>
      <c r="AF143" s="181"/>
      <c r="AG143" s="181"/>
      <c r="AH143" s="181"/>
      <c r="AI143" s="181"/>
      <c r="AJ143" s="181"/>
      <c r="AK143" s="181"/>
      <c r="AL143" s="181"/>
      <c r="AM143" s="181"/>
      <c r="AN143" s="181"/>
      <c r="AO143" s="181"/>
      <c r="AP143" s="181"/>
      <c r="AQ143" s="181"/>
      <c r="AR143" s="181"/>
      <c r="AS143" s="181"/>
      <c r="AT143" s="181"/>
      <c r="AU143" s="181"/>
    </row>
    <row r="144" spans="1:47" outlineLevel="1">
      <c r="A144" s="12"/>
      <c r="B144" s="12"/>
      <c r="C144" s="12"/>
      <c r="D144" s="12"/>
      <c r="E144" s="12"/>
      <c r="F144" s="38" t="str">
        <f>Asset2</f>
        <v>Distribution system assets</v>
      </c>
      <c r="G144" s="170">
        <f t="shared" ref="G144:Q144" si="10">(G42-G76-G110)/G$178</f>
        <v>234.7418603956946</v>
      </c>
      <c r="H144" s="90">
        <f t="shared" si="10"/>
        <v>235.17458304037564</v>
      </c>
      <c r="I144" s="90">
        <f t="shared" si="10"/>
        <v>236.50847027397757</v>
      </c>
      <c r="J144" s="90">
        <f t="shared" si="10"/>
        <v>231.15422380211041</v>
      </c>
      <c r="K144" s="90">
        <f t="shared" si="10"/>
        <v>234.92287795830387</v>
      </c>
      <c r="L144" s="90">
        <f t="shared" si="10"/>
        <v>238.77211347058832</v>
      </c>
      <c r="M144" s="90">
        <f t="shared" si="10"/>
        <v>0</v>
      </c>
      <c r="N144" s="90">
        <f t="shared" si="10"/>
        <v>0</v>
      </c>
      <c r="O144" s="90">
        <f t="shared" si="10"/>
        <v>0</v>
      </c>
      <c r="P144" s="90">
        <f t="shared" si="10"/>
        <v>0</v>
      </c>
      <c r="Q144" s="90">
        <f t="shared" si="10"/>
        <v>0</v>
      </c>
      <c r="R144" s="8"/>
      <c r="S144" s="8"/>
      <c r="T144" s="8"/>
      <c r="U144" s="8"/>
      <c r="V144" s="8"/>
      <c r="W144" s="42"/>
      <c r="X144" s="9"/>
      <c r="Y144" s="9"/>
      <c r="Z144" s="9"/>
      <c r="AA144" s="9"/>
      <c r="AB144" s="9"/>
      <c r="AC144" s="9"/>
      <c r="AD144" s="9"/>
      <c r="AE144" s="181"/>
      <c r="AF144" s="181"/>
      <c r="AG144" s="181"/>
      <c r="AH144" s="181"/>
      <c r="AI144" s="181"/>
      <c r="AJ144" s="181"/>
      <c r="AK144" s="181"/>
      <c r="AL144" s="181"/>
      <c r="AM144" s="181"/>
      <c r="AN144" s="181"/>
      <c r="AO144" s="181"/>
      <c r="AP144" s="181"/>
      <c r="AQ144" s="181"/>
      <c r="AR144" s="181"/>
      <c r="AS144" s="181"/>
      <c r="AT144" s="181"/>
      <c r="AU144" s="181"/>
    </row>
    <row r="145" spans="1:47" outlineLevel="1">
      <c r="A145" s="12"/>
      <c r="B145" s="12"/>
      <c r="C145" s="12"/>
      <c r="D145" s="12"/>
      <c r="E145" s="12"/>
      <c r="F145" s="38" t="str">
        <f>Asset3</f>
        <v>Standard metering</v>
      </c>
      <c r="G145" s="170">
        <f t="shared" ref="G145:Q145" si="11">(G43-G77-G111)/G$178</f>
        <v>0</v>
      </c>
      <c r="H145" s="90">
        <f t="shared" si="11"/>
        <v>0</v>
      </c>
      <c r="I145" s="90">
        <f t="shared" si="11"/>
        <v>0</v>
      </c>
      <c r="J145" s="90">
        <f t="shared" si="11"/>
        <v>0</v>
      </c>
      <c r="K145" s="90">
        <f t="shared" si="11"/>
        <v>0</v>
      </c>
      <c r="L145" s="90">
        <f t="shared" si="11"/>
        <v>0</v>
      </c>
      <c r="M145" s="90">
        <f t="shared" si="11"/>
        <v>0</v>
      </c>
      <c r="N145" s="90">
        <f t="shared" si="11"/>
        <v>0</v>
      </c>
      <c r="O145" s="90">
        <f t="shared" si="11"/>
        <v>0</v>
      </c>
      <c r="P145" s="90">
        <f t="shared" si="11"/>
        <v>0</v>
      </c>
      <c r="Q145" s="90">
        <f t="shared" si="11"/>
        <v>0</v>
      </c>
      <c r="R145" s="8"/>
      <c r="S145" s="8"/>
      <c r="T145" s="8"/>
      <c r="U145" s="8"/>
      <c r="V145" s="8"/>
      <c r="W145" s="42"/>
      <c r="X145" s="9"/>
      <c r="Y145" s="9"/>
      <c r="Z145" s="9"/>
      <c r="AA145" s="9"/>
      <c r="AB145" s="9"/>
      <c r="AC145" s="9"/>
      <c r="AD145" s="9"/>
      <c r="AE145" s="181"/>
      <c r="AF145" s="181"/>
      <c r="AG145" s="181"/>
      <c r="AH145" s="181"/>
      <c r="AI145" s="181"/>
      <c r="AJ145" s="181"/>
      <c r="AK145" s="181"/>
      <c r="AL145" s="181"/>
      <c r="AM145" s="181"/>
      <c r="AN145" s="181"/>
      <c r="AO145" s="181"/>
      <c r="AP145" s="181"/>
      <c r="AQ145" s="181"/>
      <c r="AR145" s="181"/>
      <c r="AS145" s="181"/>
      <c r="AT145" s="181"/>
      <c r="AU145" s="181"/>
    </row>
    <row r="146" spans="1:47" outlineLevel="1">
      <c r="A146" s="12"/>
      <c r="B146" s="12"/>
      <c r="C146" s="12"/>
      <c r="D146" s="12"/>
      <c r="E146" s="12"/>
      <c r="F146" s="133" t="str">
        <f>Asset4</f>
        <v>Public lighting</v>
      </c>
      <c r="G146" s="170">
        <f t="shared" ref="G146:Q146" si="12">(G44-G78-G112)/G$178</f>
        <v>0</v>
      </c>
      <c r="H146" s="90">
        <f t="shared" si="12"/>
        <v>0</v>
      </c>
      <c r="I146" s="90">
        <f t="shared" si="12"/>
        <v>0</v>
      </c>
      <c r="J146" s="90">
        <f t="shared" si="12"/>
        <v>0</v>
      </c>
      <c r="K146" s="90">
        <f t="shared" si="12"/>
        <v>0</v>
      </c>
      <c r="L146" s="90">
        <f t="shared" si="12"/>
        <v>0</v>
      </c>
      <c r="M146" s="90">
        <f t="shared" si="12"/>
        <v>0</v>
      </c>
      <c r="N146" s="90">
        <f t="shared" si="12"/>
        <v>0</v>
      </c>
      <c r="O146" s="90">
        <f t="shared" si="12"/>
        <v>0</v>
      </c>
      <c r="P146" s="90">
        <f t="shared" si="12"/>
        <v>0</v>
      </c>
      <c r="Q146" s="90">
        <f t="shared" si="12"/>
        <v>0</v>
      </c>
      <c r="R146" s="8"/>
      <c r="S146" s="8"/>
      <c r="T146" s="8"/>
      <c r="U146" s="8"/>
      <c r="V146" s="8"/>
      <c r="W146" s="42"/>
      <c r="X146" s="9"/>
      <c r="Y146" s="9"/>
      <c r="Z146" s="9"/>
      <c r="AA146" s="9"/>
      <c r="AB146" s="9"/>
      <c r="AC146" s="9"/>
      <c r="AD146" s="9"/>
      <c r="AE146" s="181"/>
      <c r="AF146" s="181"/>
      <c r="AG146" s="181"/>
      <c r="AH146" s="181"/>
      <c r="AI146" s="181"/>
      <c r="AJ146" s="181"/>
      <c r="AK146" s="181"/>
      <c r="AL146" s="181"/>
      <c r="AM146" s="181"/>
      <c r="AN146" s="181"/>
      <c r="AO146" s="181"/>
      <c r="AP146" s="181"/>
      <c r="AQ146" s="181"/>
      <c r="AR146" s="181"/>
      <c r="AS146" s="181"/>
      <c r="AT146" s="181"/>
      <c r="AU146" s="181"/>
    </row>
    <row r="147" spans="1:47" outlineLevel="1">
      <c r="A147" s="12"/>
      <c r="B147" s="12"/>
      <c r="C147" s="12"/>
      <c r="D147" s="12"/>
      <c r="E147" s="12"/>
      <c r="F147" s="133" t="str">
        <f>Asset5</f>
        <v>SCADA/Network control</v>
      </c>
      <c r="G147" s="170">
        <f t="shared" ref="G147:Q147" si="13">(G45-G79-G113)/G$178</f>
        <v>4.1162455941112857</v>
      </c>
      <c r="H147" s="90">
        <f t="shared" si="13"/>
        <v>6.0831463295513561</v>
      </c>
      <c r="I147" s="90">
        <f t="shared" si="13"/>
        <v>7.2561353109535283</v>
      </c>
      <c r="J147" s="90">
        <f t="shared" si="13"/>
        <v>8.1897427764651418</v>
      </c>
      <c r="K147" s="90">
        <f t="shared" si="13"/>
        <v>8.3153188144219268</v>
      </c>
      <c r="L147" s="90">
        <f t="shared" si="13"/>
        <v>9.0893008375047852</v>
      </c>
      <c r="M147" s="90">
        <f t="shared" si="13"/>
        <v>0</v>
      </c>
      <c r="N147" s="90">
        <f t="shared" si="13"/>
        <v>0</v>
      </c>
      <c r="O147" s="90">
        <f t="shared" si="13"/>
        <v>0</v>
      </c>
      <c r="P147" s="90">
        <f t="shared" si="13"/>
        <v>0</v>
      </c>
      <c r="Q147" s="90">
        <f t="shared" si="13"/>
        <v>0</v>
      </c>
      <c r="R147" s="8"/>
      <c r="S147" s="8"/>
      <c r="T147" s="8"/>
      <c r="U147" s="8"/>
      <c r="V147" s="8"/>
      <c r="W147" s="42"/>
      <c r="X147" s="9"/>
      <c r="Y147" s="9"/>
      <c r="Z147" s="9"/>
      <c r="AA147" s="9"/>
      <c r="AB147" s="9"/>
      <c r="AC147" s="9"/>
      <c r="AD147" s="9"/>
      <c r="AE147" s="181"/>
      <c r="AF147" s="181"/>
      <c r="AG147" s="181"/>
      <c r="AH147" s="181"/>
      <c r="AI147" s="181"/>
      <c r="AJ147" s="181"/>
      <c r="AK147" s="181"/>
      <c r="AL147" s="181"/>
      <c r="AM147" s="181"/>
      <c r="AN147" s="181"/>
      <c r="AO147" s="181"/>
      <c r="AP147" s="181"/>
      <c r="AQ147" s="181"/>
      <c r="AR147" s="181"/>
      <c r="AS147" s="181"/>
      <c r="AT147" s="181"/>
      <c r="AU147" s="181"/>
    </row>
    <row r="148" spans="1:47" outlineLevel="1">
      <c r="A148" s="12"/>
      <c r="B148" s="12"/>
      <c r="C148" s="12"/>
      <c r="D148" s="12"/>
      <c r="E148" s="12"/>
      <c r="F148" s="133" t="str">
        <f>Asset6</f>
        <v>Non-network general assets - IT</v>
      </c>
      <c r="G148" s="170">
        <f t="shared" ref="G148:Q148" si="14">(G46-G80-G114)/G$178</f>
        <v>36.565315562948641</v>
      </c>
      <c r="H148" s="90">
        <f t="shared" si="14"/>
        <v>43.363025141116729</v>
      </c>
      <c r="I148" s="90">
        <f t="shared" si="14"/>
        <v>43.661627129438841</v>
      </c>
      <c r="J148" s="90">
        <f t="shared" si="14"/>
        <v>37.31570018465618</v>
      </c>
      <c r="K148" s="90">
        <f t="shared" si="14"/>
        <v>28.085363054242329</v>
      </c>
      <c r="L148" s="90">
        <f t="shared" si="14"/>
        <v>21.661369096065702</v>
      </c>
      <c r="M148" s="90">
        <f t="shared" si="14"/>
        <v>0</v>
      </c>
      <c r="N148" s="90">
        <f t="shared" si="14"/>
        <v>0</v>
      </c>
      <c r="O148" s="90">
        <f t="shared" si="14"/>
        <v>0</v>
      </c>
      <c r="P148" s="90">
        <f t="shared" si="14"/>
        <v>0</v>
      </c>
      <c r="Q148" s="90">
        <f t="shared" si="14"/>
        <v>0</v>
      </c>
      <c r="R148" s="8"/>
      <c r="S148" s="8"/>
      <c r="T148" s="8"/>
      <c r="U148" s="8"/>
      <c r="V148" s="8"/>
      <c r="W148" s="42"/>
      <c r="X148" s="9"/>
      <c r="Y148" s="9"/>
      <c r="Z148" s="9"/>
      <c r="AA148" s="9"/>
      <c r="AB148" s="9"/>
      <c r="AC148" s="9"/>
      <c r="AD148" s="9"/>
      <c r="AE148" s="181"/>
      <c r="AF148" s="181"/>
      <c r="AG148" s="181"/>
      <c r="AH148" s="181"/>
      <c r="AI148" s="181"/>
      <c r="AJ148" s="181"/>
      <c r="AK148" s="181"/>
      <c r="AL148" s="181"/>
      <c r="AM148" s="181"/>
      <c r="AN148" s="181"/>
      <c r="AO148" s="181"/>
      <c r="AP148" s="181"/>
      <c r="AQ148" s="181"/>
      <c r="AR148" s="181"/>
      <c r="AS148" s="181"/>
      <c r="AT148" s="181"/>
      <c r="AU148" s="181"/>
    </row>
    <row r="149" spans="1:47" outlineLevel="1">
      <c r="A149" s="12"/>
      <c r="B149" s="12"/>
      <c r="C149" s="12"/>
      <c r="D149" s="12"/>
      <c r="E149" s="12"/>
      <c r="F149" s="133" t="str">
        <f>Asset7</f>
        <v>Non-network general assets - Other</v>
      </c>
      <c r="G149" s="170">
        <f t="shared" ref="G149:Q149" si="15">(G47-G81-G115)/G$178</f>
        <v>17.144590364737141</v>
      </c>
      <c r="H149" s="90">
        <f t="shared" si="15"/>
        <v>16.583949692914299</v>
      </c>
      <c r="I149" s="90">
        <f t="shared" si="15"/>
        <v>16.769396852230074</v>
      </c>
      <c r="J149" s="90">
        <f t="shared" si="15"/>
        <v>17.034691535422994</v>
      </c>
      <c r="K149" s="90">
        <f t="shared" si="15"/>
        <v>17.312217593069107</v>
      </c>
      <c r="L149" s="90">
        <f t="shared" si="15"/>
        <v>17.533236781133144</v>
      </c>
      <c r="M149" s="90">
        <f t="shared" si="15"/>
        <v>0</v>
      </c>
      <c r="N149" s="90">
        <f t="shared" si="15"/>
        <v>0</v>
      </c>
      <c r="O149" s="90">
        <f t="shared" si="15"/>
        <v>0</v>
      </c>
      <c r="P149" s="90">
        <f t="shared" si="15"/>
        <v>0</v>
      </c>
      <c r="Q149" s="90">
        <f t="shared" si="15"/>
        <v>0</v>
      </c>
      <c r="R149" s="8"/>
      <c r="S149" s="8"/>
      <c r="T149" s="8"/>
      <c r="U149" s="8"/>
      <c r="V149" s="8"/>
      <c r="W149" s="42"/>
      <c r="X149" s="9"/>
      <c r="Y149" s="9"/>
      <c r="Z149" s="9"/>
      <c r="AA149" s="9"/>
      <c r="AB149" s="9"/>
      <c r="AC149" s="9"/>
      <c r="AD149" s="9"/>
      <c r="AE149" s="181"/>
      <c r="AF149" s="181"/>
      <c r="AG149" s="181"/>
      <c r="AH149" s="181"/>
      <c r="AI149" s="181"/>
      <c r="AJ149" s="181"/>
      <c r="AK149" s="181"/>
      <c r="AL149" s="181"/>
      <c r="AM149" s="181"/>
      <c r="AN149" s="181"/>
      <c r="AO149" s="181"/>
      <c r="AP149" s="181"/>
      <c r="AQ149" s="181"/>
      <c r="AR149" s="181"/>
      <c r="AS149" s="181"/>
      <c r="AT149" s="181"/>
      <c r="AU149" s="181"/>
    </row>
    <row r="150" spans="1:47" outlineLevel="1">
      <c r="A150" s="12"/>
      <c r="B150" s="12"/>
      <c r="C150" s="12"/>
      <c r="D150" s="12"/>
      <c r="E150" s="12"/>
      <c r="F150" s="133" t="str">
        <f>Asset8</f>
        <v>VBRC</v>
      </c>
      <c r="G150" s="170">
        <f t="shared" ref="G150:Q150" si="16">(G48-G82-G116)/G$178</f>
        <v>24.380901790775688</v>
      </c>
      <c r="H150" s="90">
        <f t="shared" si="16"/>
        <v>12.040474935070707</v>
      </c>
      <c r="I150" s="90">
        <f t="shared" si="16"/>
        <v>13.924653391793326</v>
      </c>
      <c r="J150" s="90">
        <f t="shared" si="16"/>
        <v>14.200930364888707</v>
      </c>
      <c r="K150" s="90">
        <f t="shared" si="16"/>
        <v>14.45738915130994</v>
      </c>
      <c r="L150" s="90">
        <f t="shared" si="16"/>
        <v>14.666169707448438</v>
      </c>
      <c r="M150" s="90">
        <f t="shared" si="16"/>
        <v>0</v>
      </c>
      <c r="N150" s="90">
        <f t="shared" si="16"/>
        <v>0</v>
      </c>
      <c r="O150" s="90">
        <f t="shared" si="16"/>
        <v>0</v>
      </c>
      <c r="P150" s="90">
        <f t="shared" si="16"/>
        <v>0</v>
      </c>
      <c r="Q150" s="90">
        <f t="shared" si="16"/>
        <v>0</v>
      </c>
      <c r="R150" s="8"/>
      <c r="S150" s="8"/>
      <c r="T150" s="8"/>
      <c r="U150" s="8"/>
      <c r="V150" s="8"/>
      <c r="W150" s="42"/>
      <c r="X150" s="9"/>
      <c r="Y150" s="9"/>
      <c r="Z150" s="9"/>
      <c r="AA150" s="9"/>
      <c r="AB150" s="9"/>
      <c r="AC150" s="9"/>
      <c r="AD150" s="9"/>
      <c r="AE150" s="181"/>
      <c r="AF150" s="181"/>
      <c r="AG150" s="181"/>
      <c r="AH150" s="181"/>
      <c r="AI150" s="181"/>
      <c r="AJ150" s="181"/>
      <c r="AK150" s="181"/>
      <c r="AL150" s="181"/>
      <c r="AM150" s="181"/>
      <c r="AN150" s="181"/>
      <c r="AO150" s="181"/>
      <c r="AP150" s="181"/>
      <c r="AQ150" s="181"/>
      <c r="AR150" s="181"/>
      <c r="AS150" s="181"/>
      <c r="AT150" s="181"/>
      <c r="AU150" s="181"/>
    </row>
    <row r="151" spans="1:47" outlineLevel="1">
      <c r="A151" s="12"/>
      <c r="B151" s="12"/>
      <c r="C151" s="12"/>
      <c r="D151" s="12"/>
      <c r="E151" s="12"/>
      <c r="F151" s="133" t="str">
        <f>Asset9</f>
        <v>Supervisory cables</v>
      </c>
      <c r="G151" s="170">
        <f t="shared" ref="G151:Q151" si="17">(G49-G83-G117)/G$178</f>
        <v>0</v>
      </c>
      <c r="H151" s="90">
        <f t="shared" si="17"/>
        <v>0</v>
      </c>
      <c r="I151" s="90">
        <f t="shared" si="17"/>
        <v>0</v>
      </c>
      <c r="J151" s="90">
        <f t="shared" si="17"/>
        <v>0</v>
      </c>
      <c r="K151" s="90">
        <f t="shared" si="17"/>
        <v>0</v>
      </c>
      <c r="L151" s="90">
        <f t="shared" si="17"/>
        <v>0</v>
      </c>
      <c r="M151" s="90">
        <f t="shared" si="17"/>
        <v>0</v>
      </c>
      <c r="N151" s="90">
        <f t="shared" si="17"/>
        <v>0</v>
      </c>
      <c r="O151" s="90">
        <f t="shared" si="17"/>
        <v>0</v>
      </c>
      <c r="P151" s="90">
        <f t="shared" si="17"/>
        <v>0</v>
      </c>
      <c r="Q151" s="90">
        <f t="shared" si="17"/>
        <v>0</v>
      </c>
      <c r="R151" s="8"/>
      <c r="S151" s="8"/>
      <c r="T151" s="8"/>
      <c r="U151" s="8"/>
      <c r="V151" s="8"/>
      <c r="W151" s="42"/>
      <c r="X151" s="9"/>
      <c r="Y151" s="9"/>
      <c r="Z151" s="9"/>
      <c r="AA151" s="9"/>
      <c r="AB151" s="9"/>
      <c r="AC151" s="9"/>
      <c r="AD151" s="9"/>
      <c r="AE151" s="181"/>
      <c r="AF151" s="181"/>
      <c r="AG151" s="181"/>
      <c r="AH151" s="181"/>
      <c r="AI151" s="181"/>
      <c r="AJ151" s="181"/>
      <c r="AK151" s="181"/>
      <c r="AL151" s="181"/>
      <c r="AM151" s="181"/>
      <c r="AN151" s="181"/>
      <c r="AO151" s="181"/>
      <c r="AP151" s="181"/>
      <c r="AQ151" s="181"/>
      <c r="AR151" s="181"/>
      <c r="AS151" s="181"/>
      <c r="AT151" s="181"/>
      <c r="AU151" s="181"/>
    </row>
    <row r="152" spans="1:47" outlineLevel="1">
      <c r="A152" s="12"/>
      <c r="B152" s="12"/>
      <c r="C152" s="12"/>
      <c r="D152" s="12"/>
      <c r="E152" s="12"/>
      <c r="F152" s="133" t="str">
        <f>Asset10</f>
        <v>Old SWER ACRs</v>
      </c>
      <c r="G152" s="170">
        <f t="shared" ref="G152:Q152" si="18">(G50-G84-G118)/G$178</f>
        <v>0</v>
      </c>
      <c r="H152" s="90">
        <f t="shared" si="18"/>
        <v>0</v>
      </c>
      <c r="I152" s="90">
        <f t="shared" si="18"/>
        <v>0</v>
      </c>
      <c r="J152" s="90">
        <f t="shared" si="18"/>
        <v>0</v>
      </c>
      <c r="K152" s="90">
        <f t="shared" si="18"/>
        <v>0</v>
      </c>
      <c r="L152" s="90">
        <f t="shared" si="18"/>
        <v>0</v>
      </c>
      <c r="M152" s="90">
        <f t="shared" si="18"/>
        <v>0</v>
      </c>
      <c r="N152" s="90">
        <f t="shared" si="18"/>
        <v>0</v>
      </c>
      <c r="O152" s="90">
        <f t="shared" si="18"/>
        <v>0</v>
      </c>
      <c r="P152" s="90">
        <f t="shared" si="18"/>
        <v>0</v>
      </c>
      <c r="Q152" s="90">
        <f t="shared" si="18"/>
        <v>0</v>
      </c>
      <c r="R152" s="8"/>
      <c r="S152" s="8"/>
      <c r="T152" s="8"/>
      <c r="U152" s="8"/>
      <c r="V152" s="8"/>
      <c r="W152" s="42"/>
      <c r="X152" s="9"/>
      <c r="Y152" s="9"/>
      <c r="Z152" s="9"/>
      <c r="AA152" s="9"/>
      <c r="AB152" s="9"/>
      <c r="AC152" s="9"/>
      <c r="AD152" s="9"/>
      <c r="AE152" s="181"/>
      <c r="AF152" s="181"/>
      <c r="AG152" s="181"/>
      <c r="AH152" s="181"/>
      <c r="AI152" s="181"/>
      <c r="AJ152" s="181"/>
      <c r="AK152" s="181"/>
      <c r="AL152" s="181"/>
      <c r="AM152" s="181"/>
      <c r="AN152" s="181"/>
      <c r="AO152" s="181"/>
      <c r="AP152" s="181"/>
      <c r="AQ152" s="181"/>
      <c r="AR152" s="181"/>
      <c r="AS152" s="181"/>
      <c r="AT152" s="181"/>
      <c r="AU152" s="181"/>
    </row>
    <row r="153" spans="1:47" outlineLevel="1">
      <c r="A153" s="12"/>
      <c r="B153" s="12"/>
      <c r="C153" s="12"/>
      <c r="D153" s="12"/>
      <c r="E153" s="12"/>
      <c r="F153" s="133" t="str">
        <f>Asset11</f>
        <v>Land</v>
      </c>
      <c r="G153" s="170">
        <f t="shared" ref="G153:Q153" si="19">(G51-G85-G119)/G$178</f>
        <v>0</v>
      </c>
      <c r="H153" s="90">
        <f t="shared" si="19"/>
        <v>6.6457417041719535E-2</v>
      </c>
      <c r="I153" s="90">
        <f t="shared" si="19"/>
        <v>0.17896460171612499</v>
      </c>
      <c r="J153" s="90">
        <f t="shared" si="19"/>
        <v>0.2279197734437021</v>
      </c>
      <c r="K153" s="90">
        <f t="shared" si="19"/>
        <v>0.21014086929943077</v>
      </c>
      <c r="L153" s="90">
        <f t="shared" si="19"/>
        <v>0.28789513487981233</v>
      </c>
      <c r="M153" s="90">
        <f t="shared" si="19"/>
        <v>0</v>
      </c>
      <c r="N153" s="90">
        <f t="shared" si="19"/>
        <v>0</v>
      </c>
      <c r="O153" s="90">
        <f t="shared" si="19"/>
        <v>0</v>
      </c>
      <c r="P153" s="90">
        <f t="shared" si="19"/>
        <v>0</v>
      </c>
      <c r="Q153" s="90">
        <f t="shared" si="19"/>
        <v>0</v>
      </c>
      <c r="R153" s="8"/>
      <c r="S153" s="8"/>
      <c r="T153" s="8"/>
      <c r="U153" s="8"/>
      <c r="V153" s="8"/>
      <c r="W153" s="42"/>
      <c r="X153" s="9"/>
      <c r="Y153" s="9"/>
      <c r="Z153" s="9"/>
      <c r="AA153" s="9"/>
      <c r="AB153" s="9"/>
      <c r="AC153" s="9"/>
      <c r="AD153" s="9"/>
      <c r="AE153" s="181"/>
      <c r="AF153" s="181"/>
      <c r="AG153" s="181"/>
      <c r="AH153" s="181"/>
      <c r="AI153" s="181"/>
      <c r="AJ153" s="181"/>
      <c r="AK153" s="181"/>
      <c r="AL153" s="181"/>
      <c r="AM153" s="181"/>
      <c r="AN153" s="181"/>
      <c r="AO153" s="181"/>
      <c r="AP153" s="181"/>
      <c r="AQ153" s="181"/>
      <c r="AR153" s="181"/>
      <c r="AS153" s="181"/>
      <c r="AT153" s="181"/>
      <c r="AU153" s="181"/>
    </row>
    <row r="154" spans="1:47" outlineLevel="1">
      <c r="A154" s="12"/>
      <c r="B154" s="12"/>
      <c r="C154" s="12"/>
      <c r="D154" s="12"/>
      <c r="E154" s="12"/>
      <c r="F154" s="133" t="str">
        <f>Asset12</f>
        <v>Equity raising costs</v>
      </c>
      <c r="G154" s="170">
        <f t="shared" ref="G154:Q154" si="20">(G52-G86-G120)/G$178</f>
        <v>0</v>
      </c>
      <c r="H154" s="90">
        <f t="shared" si="20"/>
        <v>11.49114957548162</v>
      </c>
      <c r="I154" s="90">
        <f t="shared" si="20"/>
        <v>0</v>
      </c>
      <c r="J154" s="90">
        <f t="shared" si="20"/>
        <v>0</v>
      </c>
      <c r="K154" s="90">
        <f t="shared" si="20"/>
        <v>0</v>
      </c>
      <c r="L154" s="90">
        <f t="shared" si="20"/>
        <v>0</v>
      </c>
      <c r="M154" s="90">
        <f t="shared" si="20"/>
        <v>0</v>
      </c>
      <c r="N154" s="90">
        <f t="shared" si="20"/>
        <v>0</v>
      </c>
      <c r="O154" s="90">
        <f t="shared" si="20"/>
        <v>0</v>
      </c>
      <c r="P154" s="90">
        <f t="shared" si="20"/>
        <v>0</v>
      </c>
      <c r="Q154" s="90">
        <f t="shared" si="20"/>
        <v>0</v>
      </c>
      <c r="R154" s="8"/>
      <c r="S154" s="8"/>
      <c r="T154" s="8"/>
      <c r="U154" s="8"/>
      <c r="V154" s="8"/>
      <c r="W154" s="42"/>
      <c r="X154" s="9"/>
      <c r="Y154" s="9"/>
      <c r="Z154" s="9"/>
      <c r="AA154" s="9"/>
      <c r="AB154" s="9"/>
      <c r="AC154" s="9"/>
      <c r="AD154" s="9"/>
      <c r="AE154" s="181"/>
      <c r="AF154" s="181"/>
      <c r="AG154" s="181"/>
      <c r="AH154" s="181"/>
      <c r="AI154" s="181"/>
      <c r="AJ154" s="181"/>
      <c r="AK154" s="181"/>
      <c r="AL154" s="181"/>
      <c r="AM154" s="181"/>
      <c r="AN154" s="181"/>
      <c r="AO154" s="181"/>
      <c r="AP154" s="181"/>
      <c r="AQ154" s="181"/>
      <c r="AR154" s="181"/>
      <c r="AS154" s="181"/>
      <c r="AT154" s="181"/>
      <c r="AU154" s="181"/>
    </row>
    <row r="155" spans="1:47" outlineLevel="1">
      <c r="A155" s="12"/>
      <c r="B155" s="12"/>
      <c r="C155" s="12"/>
      <c r="D155" s="12"/>
      <c r="E155" s="12"/>
      <c r="F155" s="133">
        <f>Asset13</f>
        <v>0</v>
      </c>
      <c r="G155" s="170">
        <f t="shared" ref="G155:Q155" si="21">(G53-G87-G121)/G$178</f>
        <v>0</v>
      </c>
      <c r="H155" s="90">
        <f t="shared" si="21"/>
        <v>0</v>
      </c>
      <c r="I155" s="90">
        <f t="shared" si="21"/>
        <v>0</v>
      </c>
      <c r="J155" s="90">
        <f t="shared" si="21"/>
        <v>0</v>
      </c>
      <c r="K155" s="90">
        <f t="shared" si="21"/>
        <v>0</v>
      </c>
      <c r="L155" s="90">
        <f t="shared" si="21"/>
        <v>0</v>
      </c>
      <c r="M155" s="90">
        <f t="shared" si="21"/>
        <v>0</v>
      </c>
      <c r="N155" s="90">
        <f t="shared" si="21"/>
        <v>0</v>
      </c>
      <c r="O155" s="90">
        <f t="shared" si="21"/>
        <v>0</v>
      </c>
      <c r="P155" s="90">
        <f t="shared" si="21"/>
        <v>0</v>
      </c>
      <c r="Q155" s="90">
        <f t="shared" si="21"/>
        <v>0</v>
      </c>
      <c r="R155" s="8"/>
      <c r="S155" s="8"/>
      <c r="T155" s="8"/>
      <c r="U155" s="8"/>
      <c r="V155" s="8"/>
      <c r="W155" s="42"/>
      <c r="X155" s="9"/>
      <c r="Y155" s="9"/>
      <c r="Z155" s="9"/>
      <c r="AA155" s="9"/>
      <c r="AB155" s="9"/>
      <c r="AC155" s="9"/>
      <c r="AD155" s="9"/>
      <c r="AE155" s="181"/>
      <c r="AF155" s="181"/>
      <c r="AG155" s="181"/>
      <c r="AH155" s="181"/>
      <c r="AI155" s="181"/>
      <c r="AJ155" s="181"/>
      <c r="AK155" s="181"/>
      <c r="AL155" s="181"/>
      <c r="AM155" s="181"/>
      <c r="AN155" s="181"/>
      <c r="AO155" s="181"/>
      <c r="AP155" s="181"/>
      <c r="AQ155" s="181"/>
      <c r="AR155" s="181"/>
      <c r="AS155" s="181"/>
      <c r="AT155" s="181"/>
      <c r="AU155" s="181"/>
    </row>
    <row r="156" spans="1:47" outlineLevel="1">
      <c r="A156" s="12"/>
      <c r="B156" s="12"/>
      <c r="C156" s="12"/>
      <c r="D156" s="12"/>
      <c r="E156" s="12"/>
      <c r="F156" s="133">
        <f>Asset14</f>
        <v>0</v>
      </c>
      <c r="G156" s="170">
        <f t="shared" ref="G156:Q156" si="22">(G54-G88-G122)/G$178</f>
        <v>0</v>
      </c>
      <c r="H156" s="90">
        <f t="shared" si="22"/>
        <v>0</v>
      </c>
      <c r="I156" s="90">
        <f t="shared" si="22"/>
        <v>0</v>
      </c>
      <c r="J156" s="90">
        <f t="shared" si="22"/>
        <v>0</v>
      </c>
      <c r="K156" s="90">
        <f t="shared" si="22"/>
        <v>0</v>
      </c>
      <c r="L156" s="90">
        <f t="shared" si="22"/>
        <v>0</v>
      </c>
      <c r="M156" s="90">
        <f t="shared" si="22"/>
        <v>0</v>
      </c>
      <c r="N156" s="90">
        <f t="shared" si="22"/>
        <v>0</v>
      </c>
      <c r="O156" s="90">
        <f t="shared" si="22"/>
        <v>0</v>
      </c>
      <c r="P156" s="90">
        <f t="shared" si="22"/>
        <v>0</v>
      </c>
      <c r="Q156" s="90">
        <f t="shared" si="22"/>
        <v>0</v>
      </c>
      <c r="R156" s="8"/>
      <c r="S156" s="8"/>
      <c r="T156" s="8"/>
      <c r="U156" s="8"/>
      <c r="V156" s="8"/>
      <c r="W156" s="42"/>
      <c r="X156" s="9"/>
      <c r="Y156" s="9"/>
      <c r="Z156" s="9"/>
      <c r="AA156" s="9"/>
      <c r="AB156" s="9"/>
      <c r="AC156" s="9"/>
      <c r="AD156" s="9"/>
      <c r="AE156" s="181"/>
      <c r="AF156" s="181"/>
      <c r="AG156" s="181"/>
      <c r="AH156" s="181"/>
      <c r="AI156" s="181"/>
      <c r="AJ156" s="181"/>
      <c r="AK156" s="181"/>
      <c r="AL156" s="181"/>
      <c r="AM156" s="181"/>
      <c r="AN156" s="181"/>
      <c r="AO156" s="181"/>
      <c r="AP156" s="181"/>
      <c r="AQ156" s="181"/>
      <c r="AR156" s="181"/>
      <c r="AS156" s="181"/>
      <c r="AT156" s="181"/>
      <c r="AU156" s="181"/>
    </row>
    <row r="157" spans="1:47" outlineLevel="1">
      <c r="A157" s="12"/>
      <c r="B157" s="12"/>
      <c r="C157" s="12"/>
      <c r="D157" s="12"/>
      <c r="E157" s="12"/>
      <c r="F157" s="133">
        <f>Asset15</f>
        <v>0</v>
      </c>
      <c r="G157" s="170">
        <f t="shared" ref="G157:Q157" si="23">(G55-G89-G123)/G$178</f>
        <v>0</v>
      </c>
      <c r="H157" s="90">
        <f t="shared" si="23"/>
        <v>0</v>
      </c>
      <c r="I157" s="90">
        <f t="shared" si="23"/>
        <v>0</v>
      </c>
      <c r="J157" s="90">
        <f t="shared" si="23"/>
        <v>0</v>
      </c>
      <c r="K157" s="90">
        <f t="shared" si="23"/>
        <v>0</v>
      </c>
      <c r="L157" s="90">
        <f t="shared" si="23"/>
        <v>0</v>
      </c>
      <c r="M157" s="90">
        <f t="shared" si="23"/>
        <v>0</v>
      </c>
      <c r="N157" s="90">
        <f t="shared" si="23"/>
        <v>0</v>
      </c>
      <c r="O157" s="90">
        <f t="shared" si="23"/>
        <v>0</v>
      </c>
      <c r="P157" s="90">
        <f t="shared" si="23"/>
        <v>0</v>
      </c>
      <c r="Q157" s="90">
        <f t="shared" si="23"/>
        <v>0</v>
      </c>
      <c r="R157" s="8"/>
      <c r="S157" s="8"/>
      <c r="T157" s="8"/>
      <c r="U157" s="8"/>
      <c r="V157" s="8"/>
      <c r="W157" s="42"/>
      <c r="X157" s="9"/>
      <c r="Y157" s="9"/>
      <c r="Z157" s="9"/>
      <c r="AA157" s="9"/>
      <c r="AB157" s="9"/>
      <c r="AC157" s="9"/>
      <c r="AD157" s="9"/>
      <c r="AE157" s="181"/>
      <c r="AF157" s="181"/>
      <c r="AG157" s="181"/>
      <c r="AH157" s="181"/>
      <c r="AI157" s="181"/>
      <c r="AJ157" s="181"/>
      <c r="AK157" s="181"/>
      <c r="AL157" s="181"/>
      <c r="AM157" s="181"/>
      <c r="AN157" s="181"/>
      <c r="AO157" s="181"/>
      <c r="AP157" s="181"/>
      <c r="AQ157" s="181"/>
      <c r="AR157" s="181"/>
      <c r="AS157" s="181"/>
      <c r="AT157" s="181"/>
      <c r="AU157" s="181"/>
    </row>
    <row r="158" spans="1:47" outlineLevel="1">
      <c r="A158" s="12"/>
      <c r="B158" s="12"/>
      <c r="C158" s="12"/>
      <c r="D158" s="12"/>
      <c r="E158" s="12"/>
      <c r="F158" s="133">
        <f>Asset16</f>
        <v>0</v>
      </c>
      <c r="G158" s="170">
        <f t="shared" ref="G158:Q158" si="24">(G56-G90-G124)/G$178</f>
        <v>0</v>
      </c>
      <c r="H158" s="90">
        <f t="shared" si="24"/>
        <v>0</v>
      </c>
      <c r="I158" s="90">
        <f t="shared" si="24"/>
        <v>0</v>
      </c>
      <c r="J158" s="90">
        <f t="shared" si="24"/>
        <v>0</v>
      </c>
      <c r="K158" s="90">
        <f t="shared" si="24"/>
        <v>0</v>
      </c>
      <c r="L158" s="90">
        <f t="shared" si="24"/>
        <v>0</v>
      </c>
      <c r="M158" s="90">
        <f t="shared" si="24"/>
        <v>0</v>
      </c>
      <c r="N158" s="90">
        <f t="shared" si="24"/>
        <v>0</v>
      </c>
      <c r="O158" s="90">
        <f t="shared" si="24"/>
        <v>0</v>
      </c>
      <c r="P158" s="90">
        <f t="shared" si="24"/>
        <v>0</v>
      </c>
      <c r="Q158" s="90">
        <f t="shared" si="24"/>
        <v>0</v>
      </c>
      <c r="R158" s="8"/>
      <c r="S158" s="8"/>
      <c r="T158" s="8"/>
      <c r="U158" s="8"/>
      <c r="V158" s="8"/>
      <c r="W158" s="42"/>
      <c r="X158" s="9"/>
      <c r="Y158" s="9"/>
      <c r="Z158" s="9"/>
      <c r="AA158" s="9"/>
      <c r="AB158" s="9"/>
      <c r="AC158" s="9"/>
      <c r="AD158" s="9"/>
      <c r="AE158" s="181"/>
      <c r="AF158" s="181"/>
      <c r="AG158" s="181"/>
      <c r="AH158" s="181"/>
      <c r="AI158" s="181"/>
      <c r="AJ158" s="181"/>
      <c r="AK158" s="181"/>
      <c r="AL158" s="181"/>
      <c r="AM158" s="181"/>
      <c r="AN158" s="181"/>
      <c r="AO158" s="181"/>
      <c r="AP158" s="181"/>
      <c r="AQ158" s="181"/>
      <c r="AR158" s="181"/>
      <c r="AS158" s="181"/>
      <c r="AT158" s="181"/>
      <c r="AU158" s="181"/>
    </row>
    <row r="159" spans="1:47" outlineLevel="1">
      <c r="A159" s="12"/>
      <c r="B159" s="12"/>
      <c r="C159" s="12"/>
      <c r="D159" s="12"/>
      <c r="E159" s="12"/>
      <c r="F159" s="133">
        <f>Asset17</f>
        <v>0</v>
      </c>
      <c r="G159" s="170">
        <f t="shared" ref="G159:Q159" si="25">(G57-G91-G125)/G$178</f>
        <v>0</v>
      </c>
      <c r="H159" s="90">
        <f t="shared" si="25"/>
        <v>0</v>
      </c>
      <c r="I159" s="90">
        <f t="shared" si="25"/>
        <v>0</v>
      </c>
      <c r="J159" s="90">
        <f t="shared" si="25"/>
        <v>0</v>
      </c>
      <c r="K159" s="90">
        <f t="shared" si="25"/>
        <v>0</v>
      </c>
      <c r="L159" s="90">
        <f t="shared" si="25"/>
        <v>0</v>
      </c>
      <c r="M159" s="90">
        <f t="shared" si="25"/>
        <v>0</v>
      </c>
      <c r="N159" s="90">
        <f t="shared" si="25"/>
        <v>0</v>
      </c>
      <c r="O159" s="90">
        <f t="shared" si="25"/>
        <v>0</v>
      </c>
      <c r="P159" s="90">
        <f t="shared" si="25"/>
        <v>0</v>
      </c>
      <c r="Q159" s="90">
        <f t="shared" si="25"/>
        <v>0</v>
      </c>
      <c r="R159" s="8"/>
      <c r="S159" s="8"/>
      <c r="T159" s="8"/>
      <c r="U159" s="8"/>
      <c r="V159" s="8"/>
      <c r="W159" s="42"/>
      <c r="X159" s="9"/>
      <c r="Y159" s="9"/>
      <c r="Z159" s="9"/>
      <c r="AA159" s="9"/>
      <c r="AB159" s="9"/>
      <c r="AC159" s="9"/>
      <c r="AD159" s="9"/>
      <c r="AE159" s="181"/>
      <c r="AF159" s="181"/>
      <c r="AG159" s="181"/>
      <c r="AH159" s="181"/>
      <c r="AI159" s="181"/>
      <c r="AJ159" s="181"/>
      <c r="AK159" s="181"/>
      <c r="AL159" s="181"/>
      <c r="AM159" s="181"/>
      <c r="AN159" s="181"/>
      <c r="AO159" s="181"/>
      <c r="AP159" s="181"/>
      <c r="AQ159" s="181"/>
      <c r="AR159" s="181"/>
      <c r="AS159" s="181"/>
      <c r="AT159" s="181"/>
      <c r="AU159" s="181"/>
    </row>
    <row r="160" spans="1:47" outlineLevel="1">
      <c r="A160" s="12"/>
      <c r="B160" s="12"/>
      <c r="C160" s="12"/>
      <c r="D160" s="12"/>
      <c r="E160" s="12"/>
      <c r="F160" s="133">
        <f>Asset18</f>
        <v>0</v>
      </c>
      <c r="G160" s="170">
        <f t="shared" ref="G160:Q160" si="26">(G58-G92-G126)/G$178</f>
        <v>0</v>
      </c>
      <c r="H160" s="90">
        <f t="shared" si="26"/>
        <v>0</v>
      </c>
      <c r="I160" s="90">
        <f t="shared" si="26"/>
        <v>0</v>
      </c>
      <c r="J160" s="90">
        <f t="shared" si="26"/>
        <v>0</v>
      </c>
      <c r="K160" s="90">
        <f t="shared" si="26"/>
        <v>0</v>
      </c>
      <c r="L160" s="90">
        <f t="shared" si="26"/>
        <v>0</v>
      </c>
      <c r="M160" s="90">
        <f t="shared" si="26"/>
        <v>0</v>
      </c>
      <c r="N160" s="90">
        <f t="shared" si="26"/>
        <v>0</v>
      </c>
      <c r="O160" s="90">
        <f t="shared" si="26"/>
        <v>0</v>
      </c>
      <c r="P160" s="90">
        <f t="shared" si="26"/>
        <v>0</v>
      </c>
      <c r="Q160" s="90">
        <f t="shared" si="26"/>
        <v>0</v>
      </c>
      <c r="R160" s="8"/>
      <c r="S160" s="8"/>
      <c r="T160" s="8"/>
      <c r="U160" s="8"/>
      <c r="V160" s="8"/>
      <c r="W160" s="42"/>
      <c r="X160" s="9"/>
      <c r="Y160" s="9"/>
      <c r="Z160" s="9"/>
      <c r="AA160" s="9"/>
      <c r="AB160" s="9"/>
      <c r="AC160" s="9"/>
      <c r="AD160" s="9"/>
      <c r="AE160" s="181"/>
      <c r="AF160" s="181"/>
      <c r="AG160" s="181"/>
      <c r="AH160" s="181"/>
      <c r="AI160" s="181"/>
      <c r="AJ160" s="181"/>
      <c r="AK160" s="181"/>
      <c r="AL160" s="181"/>
      <c r="AM160" s="181"/>
      <c r="AN160" s="181"/>
      <c r="AO160" s="181"/>
      <c r="AP160" s="181"/>
      <c r="AQ160" s="181"/>
      <c r="AR160" s="181"/>
      <c r="AS160" s="181"/>
      <c r="AT160" s="181"/>
      <c r="AU160" s="181"/>
    </row>
    <row r="161" spans="1:47" outlineLevel="1">
      <c r="A161" s="12"/>
      <c r="B161" s="12"/>
      <c r="C161" s="12"/>
      <c r="D161" s="12"/>
      <c r="E161" s="12"/>
      <c r="F161" s="133">
        <f>Asset19</f>
        <v>0</v>
      </c>
      <c r="G161" s="170">
        <f t="shared" ref="G161:Q161" si="27">(G59-G93-G127)/G$178</f>
        <v>0</v>
      </c>
      <c r="H161" s="90">
        <f t="shared" si="27"/>
        <v>0</v>
      </c>
      <c r="I161" s="90">
        <f t="shared" si="27"/>
        <v>0</v>
      </c>
      <c r="J161" s="90">
        <f t="shared" si="27"/>
        <v>0</v>
      </c>
      <c r="K161" s="90">
        <f t="shared" si="27"/>
        <v>0</v>
      </c>
      <c r="L161" s="90">
        <f t="shared" si="27"/>
        <v>0</v>
      </c>
      <c r="M161" s="90">
        <f t="shared" si="27"/>
        <v>0</v>
      </c>
      <c r="N161" s="90">
        <f t="shared" si="27"/>
        <v>0</v>
      </c>
      <c r="O161" s="90">
        <f t="shared" si="27"/>
        <v>0</v>
      </c>
      <c r="P161" s="90">
        <f t="shared" si="27"/>
        <v>0</v>
      </c>
      <c r="Q161" s="90">
        <f t="shared" si="27"/>
        <v>0</v>
      </c>
      <c r="R161" s="8"/>
      <c r="S161" s="8"/>
      <c r="T161" s="8"/>
      <c r="U161" s="8"/>
      <c r="V161" s="8"/>
      <c r="W161" s="42"/>
      <c r="X161" s="9"/>
      <c r="Y161" s="9"/>
      <c r="Z161" s="9"/>
      <c r="AA161" s="9"/>
      <c r="AB161" s="9"/>
      <c r="AC161" s="9"/>
      <c r="AD161" s="9"/>
      <c r="AE161" s="181"/>
      <c r="AF161" s="181"/>
      <c r="AG161" s="181"/>
      <c r="AH161" s="181"/>
      <c r="AI161" s="181"/>
      <c r="AJ161" s="181"/>
      <c r="AK161" s="181"/>
      <c r="AL161" s="181"/>
      <c r="AM161" s="181"/>
      <c r="AN161" s="181"/>
      <c r="AO161" s="181"/>
      <c r="AP161" s="181"/>
      <c r="AQ161" s="181"/>
      <c r="AR161" s="181"/>
      <c r="AS161" s="181"/>
      <c r="AT161" s="181"/>
      <c r="AU161" s="181"/>
    </row>
    <row r="162" spans="1:47" outlineLevel="1">
      <c r="A162" s="12"/>
      <c r="B162" s="12"/>
      <c r="C162" s="12"/>
      <c r="D162" s="12"/>
      <c r="E162" s="12"/>
      <c r="F162" s="133">
        <f>Asset20</f>
        <v>0</v>
      </c>
      <c r="G162" s="170">
        <f t="shared" ref="G162:Q162" si="28">(G60-G94-G128)/G$178</f>
        <v>0</v>
      </c>
      <c r="H162" s="90">
        <f t="shared" si="28"/>
        <v>0</v>
      </c>
      <c r="I162" s="90">
        <f t="shared" si="28"/>
        <v>0</v>
      </c>
      <c r="J162" s="90">
        <f t="shared" si="28"/>
        <v>0</v>
      </c>
      <c r="K162" s="90">
        <f t="shared" si="28"/>
        <v>0</v>
      </c>
      <c r="L162" s="90">
        <f t="shared" si="28"/>
        <v>0</v>
      </c>
      <c r="M162" s="90">
        <f t="shared" si="28"/>
        <v>0</v>
      </c>
      <c r="N162" s="90">
        <f t="shared" si="28"/>
        <v>0</v>
      </c>
      <c r="O162" s="90">
        <f t="shared" si="28"/>
        <v>0</v>
      </c>
      <c r="P162" s="90">
        <f t="shared" si="28"/>
        <v>0</v>
      </c>
      <c r="Q162" s="90">
        <f t="shared" si="28"/>
        <v>0</v>
      </c>
      <c r="R162" s="8"/>
      <c r="S162" s="8"/>
      <c r="T162" s="8"/>
      <c r="U162" s="8"/>
      <c r="V162" s="8"/>
      <c r="W162" s="42"/>
      <c r="X162" s="9"/>
      <c r="Y162" s="9"/>
      <c r="Z162" s="9"/>
      <c r="AA162" s="9"/>
      <c r="AB162" s="9"/>
      <c r="AC162" s="9"/>
      <c r="AD162" s="9"/>
      <c r="AE162" s="181"/>
      <c r="AF162" s="181"/>
      <c r="AG162" s="181"/>
      <c r="AH162" s="181"/>
      <c r="AI162" s="181"/>
      <c r="AJ162" s="181"/>
      <c r="AK162" s="181"/>
      <c r="AL162" s="181"/>
      <c r="AM162" s="181"/>
      <c r="AN162" s="181"/>
      <c r="AO162" s="181"/>
      <c r="AP162" s="181"/>
      <c r="AQ162" s="181"/>
      <c r="AR162" s="181"/>
      <c r="AS162" s="181"/>
      <c r="AT162" s="181"/>
      <c r="AU162" s="181"/>
    </row>
    <row r="163" spans="1:47" outlineLevel="1">
      <c r="A163" s="12"/>
      <c r="B163" s="12"/>
      <c r="C163" s="12"/>
      <c r="D163" s="12"/>
      <c r="E163" s="12"/>
      <c r="F163" s="38">
        <f>Asset21</f>
        <v>0</v>
      </c>
      <c r="G163" s="170">
        <f t="shared" ref="G163:Q163" si="29">(G61-G95-G129)/G$178</f>
        <v>0</v>
      </c>
      <c r="H163" s="90">
        <f t="shared" si="29"/>
        <v>0</v>
      </c>
      <c r="I163" s="90">
        <f t="shared" si="29"/>
        <v>0</v>
      </c>
      <c r="J163" s="90">
        <f t="shared" si="29"/>
        <v>0</v>
      </c>
      <c r="K163" s="90">
        <f t="shared" si="29"/>
        <v>0</v>
      </c>
      <c r="L163" s="90">
        <f t="shared" si="29"/>
        <v>0</v>
      </c>
      <c r="M163" s="90">
        <f t="shared" si="29"/>
        <v>0</v>
      </c>
      <c r="N163" s="90">
        <f t="shared" si="29"/>
        <v>0</v>
      </c>
      <c r="O163" s="90">
        <f t="shared" si="29"/>
        <v>0</v>
      </c>
      <c r="P163" s="90">
        <f t="shared" si="29"/>
        <v>0</v>
      </c>
      <c r="Q163" s="90">
        <f t="shared" si="29"/>
        <v>0</v>
      </c>
      <c r="R163" s="8"/>
      <c r="S163" s="8"/>
      <c r="T163" s="8"/>
      <c r="U163" s="8"/>
      <c r="V163" s="8"/>
      <c r="W163" s="42"/>
      <c r="X163" s="9"/>
      <c r="Y163" s="9"/>
      <c r="Z163" s="9"/>
      <c r="AA163" s="9"/>
      <c r="AB163" s="9"/>
      <c r="AC163" s="9"/>
      <c r="AD163" s="9"/>
      <c r="AE163" s="181"/>
      <c r="AF163" s="181"/>
      <c r="AG163" s="181"/>
      <c r="AH163" s="181"/>
      <c r="AI163" s="181"/>
      <c r="AJ163" s="181"/>
      <c r="AK163" s="181"/>
      <c r="AL163" s="181"/>
      <c r="AM163" s="181"/>
      <c r="AN163" s="181"/>
      <c r="AO163" s="181"/>
      <c r="AP163" s="181"/>
      <c r="AQ163" s="181"/>
      <c r="AR163" s="181"/>
      <c r="AS163" s="181"/>
      <c r="AT163" s="181"/>
      <c r="AU163" s="181"/>
    </row>
    <row r="164" spans="1:47" outlineLevel="1">
      <c r="A164" s="12"/>
      <c r="B164" s="12"/>
      <c r="C164" s="12"/>
      <c r="D164" s="12"/>
      <c r="E164" s="12"/>
      <c r="F164" s="38">
        <f>Asset22</f>
        <v>0</v>
      </c>
      <c r="G164" s="170">
        <f t="shared" ref="G164:Q164" si="30">(G62-G96-G130)/G$178</f>
        <v>0</v>
      </c>
      <c r="H164" s="90">
        <f t="shared" si="30"/>
        <v>0</v>
      </c>
      <c r="I164" s="90">
        <f t="shared" si="30"/>
        <v>0</v>
      </c>
      <c r="J164" s="90">
        <f t="shared" si="30"/>
        <v>0</v>
      </c>
      <c r="K164" s="90">
        <f t="shared" si="30"/>
        <v>0</v>
      </c>
      <c r="L164" s="90">
        <f t="shared" si="30"/>
        <v>0</v>
      </c>
      <c r="M164" s="90">
        <f t="shared" si="30"/>
        <v>0</v>
      </c>
      <c r="N164" s="90">
        <f t="shared" si="30"/>
        <v>0</v>
      </c>
      <c r="O164" s="90">
        <f t="shared" si="30"/>
        <v>0</v>
      </c>
      <c r="P164" s="90">
        <f t="shared" si="30"/>
        <v>0</v>
      </c>
      <c r="Q164" s="90">
        <f t="shared" si="30"/>
        <v>0</v>
      </c>
      <c r="R164" s="8"/>
      <c r="S164" s="8"/>
      <c r="T164" s="8"/>
      <c r="U164" s="8"/>
      <c r="V164" s="8"/>
      <c r="W164" s="42"/>
      <c r="X164" s="9"/>
      <c r="Y164" s="9"/>
      <c r="Z164" s="9"/>
      <c r="AA164" s="9"/>
      <c r="AB164" s="9"/>
      <c r="AC164" s="9"/>
      <c r="AD164" s="9"/>
      <c r="AE164" s="181"/>
      <c r="AF164" s="181"/>
      <c r="AG164" s="181"/>
      <c r="AH164" s="181"/>
      <c r="AI164" s="181"/>
      <c r="AJ164" s="181"/>
      <c r="AK164" s="181"/>
      <c r="AL164" s="181"/>
      <c r="AM164" s="181"/>
      <c r="AN164" s="181"/>
      <c r="AO164" s="181"/>
      <c r="AP164" s="181"/>
      <c r="AQ164" s="181"/>
      <c r="AR164" s="181"/>
      <c r="AS164" s="181"/>
      <c r="AT164" s="181"/>
      <c r="AU164" s="181"/>
    </row>
    <row r="165" spans="1:47" outlineLevel="1">
      <c r="A165" s="12"/>
      <c r="B165" s="12"/>
      <c r="C165" s="12"/>
      <c r="D165" s="12"/>
      <c r="E165" s="12"/>
      <c r="F165" s="38">
        <f>Asset23</f>
        <v>0</v>
      </c>
      <c r="G165" s="170">
        <f t="shared" ref="G165:Q165" si="31">(G63-G97-G131)/G$178</f>
        <v>0</v>
      </c>
      <c r="H165" s="90">
        <f t="shared" si="31"/>
        <v>0</v>
      </c>
      <c r="I165" s="90">
        <f t="shared" si="31"/>
        <v>0</v>
      </c>
      <c r="J165" s="90">
        <f t="shared" si="31"/>
        <v>0</v>
      </c>
      <c r="K165" s="90">
        <f t="shared" si="31"/>
        <v>0</v>
      </c>
      <c r="L165" s="90">
        <f t="shared" si="31"/>
        <v>0</v>
      </c>
      <c r="M165" s="90">
        <f t="shared" si="31"/>
        <v>0</v>
      </c>
      <c r="N165" s="90">
        <f t="shared" si="31"/>
        <v>0</v>
      </c>
      <c r="O165" s="90">
        <f t="shared" si="31"/>
        <v>0</v>
      </c>
      <c r="P165" s="90">
        <f t="shared" si="31"/>
        <v>0</v>
      </c>
      <c r="Q165" s="90">
        <f t="shared" si="31"/>
        <v>0</v>
      </c>
      <c r="R165" s="8"/>
      <c r="S165" s="8"/>
      <c r="T165" s="8"/>
      <c r="U165" s="8"/>
      <c r="V165" s="8"/>
      <c r="W165" s="42"/>
      <c r="X165" s="9"/>
      <c r="Y165" s="9"/>
      <c r="Z165" s="9"/>
      <c r="AA165" s="9"/>
      <c r="AB165" s="9"/>
      <c r="AC165" s="9"/>
      <c r="AD165" s="9"/>
      <c r="AE165" s="181"/>
      <c r="AF165" s="181"/>
      <c r="AG165" s="181"/>
      <c r="AH165" s="181"/>
      <c r="AI165" s="181"/>
      <c r="AJ165" s="181"/>
      <c r="AK165" s="181"/>
      <c r="AL165" s="181"/>
      <c r="AM165" s="181"/>
      <c r="AN165" s="181"/>
      <c r="AO165" s="181"/>
      <c r="AP165" s="181"/>
      <c r="AQ165" s="181"/>
      <c r="AR165" s="181"/>
      <c r="AS165" s="181"/>
      <c r="AT165" s="181"/>
      <c r="AU165" s="181"/>
    </row>
    <row r="166" spans="1:47" outlineLevel="1">
      <c r="A166" s="12"/>
      <c r="B166" s="12"/>
      <c r="C166" s="12"/>
      <c r="D166" s="12"/>
      <c r="E166" s="12"/>
      <c r="F166" s="38">
        <f>Asset24</f>
        <v>0</v>
      </c>
      <c r="G166" s="170">
        <f t="shared" ref="G166:Q166" si="32">(G64-G98-G132)/G$178</f>
        <v>0</v>
      </c>
      <c r="H166" s="90">
        <f t="shared" si="32"/>
        <v>0</v>
      </c>
      <c r="I166" s="90">
        <f t="shared" si="32"/>
        <v>0</v>
      </c>
      <c r="J166" s="90">
        <f t="shared" si="32"/>
        <v>0</v>
      </c>
      <c r="K166" s="90">
        <f t="shared" si="32"/>
        <v>0</v>
      </c>
      <c r="L166" s="90">
        <f t="shared" si="32"/>
        <v>0</v>
      </c>
      <c r="M166" s="90">
        <f t="shared" si="32"/>
        <v>0</v>
      </c>
      <c r="N166" s="90">
        <f t="shared" si="32"/>
        <v>0</v>
      </c>
      <c r="O166" s="90">
        <f t="shared" si="32"/>
        <v>0</v>
      </c>
      <c r="P166" s="90">
        <f t="shared" si="32"/>
        <v>0</v>
      </c>
      <c r="Q166" s="90">
        <f t="shared" si="32"/>
        <v>0</v>
      </c>
      <c r="R166" s="8"/>
      <c r="S166" s="8"/>
      <c r="T166" s="8"/>
      <c r="U166" s="8"/>
      <c r="V166" s="8"/>
      <c r="W166" s="42"/>
      <c r="X166" s="9"/>
      <c r="Y166" s="9"/>
      <c r="Z166" s="9"/>
      <c r="AA166" s="9"/>
      <c r="AB166" s="9"/>
      <c r="AC166" s="9"/>
      <c r="AD166" s="9"/>
      <c r="AE166" s="181"/>
      <c r="AF166" s="181"/>
      <c r="AG166" s="181"/>
      <c r="AH166" s="181"/>
      <c r="AI166" s="181"/>
      <c r="AJ166" s="181"/>
      <c r="AK166" s="181"/>
      <c r="AL166" s="181"/>
      <c r="AM166" s="181"/>
      <c r="AN166" s="181"/>
      <c r="AO166" s="181"/>
      <c r="AP166" s="181"/>
      <c r="AQ166" s="181"/>
      <c r="AR166" s="181"/>
      <c r="AS166" s="181"/>
      <c r="AT166" s="181"/>
      <c r="AU166" s="181"/>
    </row>
    <row r="167" spans="1:47" outlineLevel="1">
      <c r="A167" s="12"/>
      <c r="B167" s="12"/>
      <c r="C167" s="12"/>
      <c r="D167" s="12"/>
      <c r="E167" s="12"/>
      <c r="F167" s="38">
        <f>Asset25</f>
        <v>0</v>
      </c>
      <c r="G167" s="170">
        <f t="shared" ref="G167:Q167" si="33">(G65-G99-G133)/G$178</f>
        <v>0</v>
      </c>
      <c r="H167" s="90">
        <f t="shared" si="33"/>
        <v>0</v>
      </c>
      <c r="I167" s="90">
        <f t="shared" si="33"/>
        <v>0</v>
      </c>
      <c r="J167" s="90">
        <f t="shared" si="33"/>
        <v>0</v>
      </c>
      <c r="K167" s="90">
        <f t="shared" si="33"/>
        <v>0</v>
      </c>
      <c r="L167" s="90">
        <f t="shared" si="33"/>
        <v>0</v>
      </c>
      <c r="M167" s="90">
        <f t="shared" si="33"/>
        <v>0</v>
      </c>
      <c r="N167" s="90">
        <f t="shared" si="33"/>
        <v>0</v>
      </c>
      <c r="O167" s="90">
        <f t="shared" si="33"/>
        <v>0</v>
      </c>
      <c r="P167" s="90">
        <f t="shared" si="33"/>
        <v>0</v>
      </c>
      <c r="Q167" s="90">
        <f t="shared" si="33"/>
        <v>0</v>
      </c>
      <c r="R167" s="8"/>
      <c r="S167" s="8"/>
      <c r="T167" s="8"/>
      <c r="U167" s="8"/>
      <c r="V167" s="8"/>
      <c r="W167" s="42"/>
      <c r="X167" s="9"/>
      <c r="Y167" s="9"/>
      <c r="Z167" s="9"/>
      <c r="AA167" s="9"/>
      <c r="AB167" s="9"/>
      <c r="AC167" s="9"/>
      <c r="AD167" s="9"/>
      <c r="AE167" s="181"/>
      <c r="AF167" s="181"/>
      <c r="AG167" s="181"/>
      <c r="AH167" s="181"/>
      <c r="AI167" s="181"/>
      <c r="AJ167" s="181"/>
      <c r="AK167" s="181"/>
      <c r="AL167" s="181"/>
      <c r="AM167" s="181"/>
      <c r="AN167" s="181"/>
      <c r="AO167" s="181"/>
      <c r="AP167" s="181"/>
      <c r="AQ167" s="181"/>
      <c r="AR167" s="181"/>
      <c r="AS167" s="181"/>
      <c r="AT167" s="181"/>
      <c r="AU167" s="181"/>
    </row>
    <row r="168" spans="1:47" outlineLevel="1">
      <c r="A168" s="12"/>
      <c r="B168" s="12"/>
      <c r="C168" s="12"/>
      <c r="D168" s="12"/>
      <c r="E168" s="12"/>
      <c r="F168" s="38">
        <f>Asset26</f>
        <v>0</v>
      </c>
      <c r="G168" s="170">
        <f t="shared" ref="G168:Q168" si="34">(G66-G100-G134)/G$178</f>
        <v>0</v>
      </c>
      <c r="H168" s="90">
        <f t="shared" si="34"/>
        <v>0</v>
      </c>
      <c r="I168" s="90">
        <f t="shared" si="34"/>
        <v>0</v>
      </c>
      <c r="J168" s="90">
        <f t="shared" si="34"/>
        <v>0</v>
      </c>
      <c r="K168" s="90">
        <f t="shared" si="34"/>
        <v>0</v>
      </c>
      <c r="L168" s="90">
        <f t="shared" si="34"/>
        <v>0</v>
      </c>
      <c r="M168" s="90">
        <f t="shared" si="34"/>
        <v>0</v>
      </c>
      <c r="N168" s="90">
        <f t="shared" si="34"/>
        <v>0</v>
      </c>
      <c r="O168" s="90">
        <f t="shared" si="34"/>
        <v>0</v>
      </c>
      <c r="P168" s="90">
        <f t="shared" si="34"/>
        <v>0</v>
      </c>
      <c r="Q168" s="90">
        <f t="shared" si="34"/>
        <v>0</v>
      </c>
      <c r="R168" s="8"/>
      <c r="S168" s="8"/>
      <c r="T168" s="8"/>
      <c r="U168" s="8"/>
      <c r="V168" s="8"/>
      <c r="W168" s="42"/>
      <c r="X168" s="9"/>
      <c r="Y168" s="9"/>
      <c r="Z168" s="9"/>
      <c r="AA168" s="9"/>
      <c r="AB168" s="9"/>
      <c r="AC168" s="9"/>
      <c r="AD168" s="9"/>
      <c r="AE168" s="181"/>
      <c r="AF168" s="181"/>
      <c r="AG168" s="181"/>
      <c r="AH168" s="181"/>
      <c r="AI168" s="181"/>
      <c r="AJ168" s="181"/>
      <c r="AK168" s="181"/>
      <c r="AL168" s="181"/>
      <c r="AM168" s="181"/>
      <c r="AN168" s="181"/>
      <c r="AO168" s="181"/>
      <c r="AP168" s="181"/>
      <c r="AQ168" s="181"/>
      <c r="AR168" s="181"/>
      <c r="AS168" s="181"/>
      <c r="AT168" s="181"/>
      <c r="AU168" s="181"/>
    </row>
    <row r="169" spans="1:47" outlineLevel="1">
      <c r="A169" s="12"/>
      <c r="B169" s="12"/>
      <c r="C169" s="12"/>
      <c r="D169" s="12"/>
      <c r="E169" s="12"/>
      <c r="F169" s="38">
        <f>Asset27</f>
        <v>0</v>
      </c>
      <c r="G169" s="170">
        <f t="shared" ref="G169:Q169" si="35">(G67-G101-G135)/G$178</f>
        <v>0</v>
      </c>
      <c r="H169" s="90">
        <f t="shared" si="35"/>
        <v>0</v>
      </c>
      <c r="I169" s="90">
        <f t="shared" si="35"/>
        <v>0</v>
      </c>
      <c r="J169" s="90">
        <f t="shared" si="35"/>
        <v>0</v>
      </c>
      <c r="K169" s="90">
        <f t="shared" si="35"/>
        <v>0</v>
      </c>
      <c r="L169" s="90">
        <f t="shared" si="35"/>
        <v>0</v>
      </c>
      <c r="M169" s="90">
        <f t="shared" si="35"/>
        <v>0</v>
      </c>
      <c r="N169" s="90">
        <f t="shared" si="35"/>
        <v>0</v>
      </c>
      <c r="O169" s="90">
        <f t="shared" si="35"/>
        <v>0</v>
      </c>
      <c r="P169" s="90">
        <f t="shared" si="35"/>
        <v>0</v>
      </c>
      <c r="Q169" s="90">
        <f t="shared" si="35"/>
        <v>0</v>
      </c>
      <c r="R169" s="8"/>
      <c r="S169" s="8"/>
      <c r="T169" s="8"/>
      <c r="U169" s="8"/>
      <c r="V169" s="8"/>
      <c r="W169" s="42"/>
      <c r="X169" s="9"/>
      <c r="Y169" s="9"/>
      <c r="Z169" s="9"/>
      <c r="AA169" s="9"/>
      <c r="AB169" s="9"/>
      <c r="AC169" s="9"/>
      <c r="AD169" s="9"/>
      <c r="AE169" s="181"/>
      <c r="AF169" s="181"/>
      <c r="AG169" s="181"/>
      <c r="AH169" s="181"/>
      <c r="AI169" s="181"/>
      <c r="AJ169" s="181"/>
      <c r="AK169" s="181"/>
      <c r="AL169" s="181"/>
      <c r="AM169" s="181"/>
      <c r="AN169" s="181"/>
      <c r="AO169" s="181"/>
      <c r="AP169" s="181"/>
      <c r="AQ169" s="181"/>
      <c r="AR169" s="181"/>
      <c r="AS169" s="181"/>
      <c r="AT169" s="181"/>
      <c r="AU169" s="181"/>
    </row>
    <row r="170" spans="1:47" outlineLevel="1">
      <c r="A170" s="12"/>
      <c r="B170" s="12"/>
      <c r="C170" s="12"/>
      <c r="D170" s="12"/>
      <c r="E170" s="12"/>
      <c r="F170" s="38">
        <f>Asset28</f>
        <v>0</v>
      </c>
      <c r="G170" s="170">
        <f t="shared" ref="G170:Q170" si="36">(G68-G102-G136)/G$178</f>
        <v>0</v>
      </c>
      <c r="H170" s="90">
        <f t="shared" si="36"/>
        <v>0</v>
      </c>
      <c r="I170" s="90">
        <f t="shared" si="36"/>
        <v>0</v>
      </c>
      <c r="J170" s="90">
        <f t="shared" si="36"/>
        <v>0</v>
      </c>
      <c r="K170" s="90">
        <f t="shared" si="36"/>
        <v>0</v>
      </c>
      <c r="L170" s="90">
        <f t="shared" si="36"/>
        <v>0</v>
      </c>
      <c r="M170" s="90">
        <f t="shared" si="36"/>
        <v>0</v>
      </c>
      <c r="N170" s="90">
        <f t="shared" si="36"/>
        <v>0</v>
      </c>
      <c r="O170" s="90">
        <f t="shared" si="36"/>
        <v>0</v>
      </c>
      <c r="P170" s="90">
        <f t="shared" si="36"/>
        <v>0</v>
      </c>
      <c r="Q170" s="90">
        <f t="shared" si="36"/>
        <v>0</v>
      </c>
      <c r="R170" s="8"/>
      <c r="S170" s="8"/>
      <c r="T170" s="8"/>
      <c r="U170" s="8"/>
      <c r="V170" s="8"/>
      <c r="W170" s="42"/>
      <c r="X170" s="9"/>
      <c r="Y170" s="9"/>
      <c r="Z170" s="9"/>
      <c r="AA170" s="9"/>
      <c r="AB170" s="9"/>
      <c r="AC170" s="9"/>
      <c r="AD170" s="9"/>
      <c r="AE170" s="181"/>
      <c r="AF170" s="181"/>
      <c r="AG170" s="181"/>
      <c r="AH170" s="181"/>
      <c r="AI170" s="181"/>
      <c r="AJ170" s="181"/>
      <c r="AK170" s="181"/>
      <c r="AL170" s="181"/>
      <c r="AM170" s="181"/>
      <c r="AN170" s="181"/>
      <c r="AO170" s="181"/>
      <c r="AP170" s="181"/>
      <c r="AQ170" s="181"/>
      <c r="AR170" s="181"/>
      <c r="AS170" s="181"/>
      <c r="AT170" s="181"/>
      <c r="AU170" s="181"/>
    </row>
    <row r="171" spans="1:47" outlineLevel="1">
      <c r="A171" s="12"/>
      <c r="B171" s="12"/>
      <c r="C171" s="12"/>
      <c r="D171" s="12"/>
      <c r="E171" s="12"/>
      <c r="F171" s="38">
        <f>Asset29</f>
        <v>0</v>
      </c>
      <c r="G171" s="170">
        <f t="shared" ref="G171:Q171" si="37">(G69-G103-G137)/G$178</f>
        <v>0</v>
      </c>
      <c r="H171" s="90">
        <f t="shared" si="37"/>
        <v>0</v>
      </c>
      <c r="I171" s="90">
        <f t="shared" si="37"/>
        <v>0</v>
      </c>
      <c r="J171" s="90">
        <f t="shared" si="37"/>
        <v>0</v>
      </c>
      <c r="K171" s="90">
        <f t="shared" si="37"/>
        <v>0</v>
      </c>
      <c r="L171" s="90">
        <f t="shared" si="37"/>
        <v>0</v>
      </c>
      <c r="M171" s="90">
        <f t="shared" si="37"/>
        <v>0</v>
      </c>
      <c r="N171" s="90">
        <f t="shared" si="37"/>
        <v>0</v>
      </c>
      <c r="O171" s="90">
        <f t="shared" si="37"/>
        <v>0</v>
      </c>
      <c r="P171" s="90">
        <f t="shared" si="37"/>
        <v>0</v>
      </c>
      <c r="Q171" s="90">
        <f t="shared" si="37"/>
        <v>0</v>
      </c>
      <c r="R171" s="8"/>
      <c r="S171" s="8"/>
      <c r="T171" s="8"/>
      <c r="U171" s="8"/>
      <c r="V171" s="8"/>
      <c r="W171" s="42"/>
      <c r="X171" s="9"/>
      <c r="Y171" s="9"/>
      <c r="Z171" s="9"/>
      <c r="AA171" s="9"/>
      <c r="AB171" s="9"/>
      <c r="AC171" s="9"/>
      <c r="AD171" s="9"/>
      <c r="AE171" s="181"/>
      <c r="AF171" s="181"/>
      <c r="AG171" s="181"/>
      <c r="AH171" s="181"/>
      <c r="AI171" s="181"/>
      <c r="AJ171" s="181"/>
      <c r="AK171" s="181"/>
      <c r="AL171" s="181"/>
      <c r="AM171" s="181"/>
      <c r="AN171" s="181"/>
      <c r="AO171" s="181"/>
      <c r="AP171" s="181"/>
      <c r="AQ171" s="181"/>
      <c r="AR171" s="181"/>
      <c r="AS171" s="181"/>
      <c r="AT171" s="181"/>
      <c r="AU171" s="181"/>
    </row>
    <row r="172" spans="1:47" outlineLevel="1">
      <c r="A172" s="12"/>
      <c r="B172" s="12"/>
      <c r="C172" s="12"/>
      <c r="D172" s="12"/>
      <c r="E172" s="12"/>
      <c r="F172" s="38">
        <f>Asset30</f>
        <v>0</v>
      </c>
      <c r="G172" s="170">
        <f t="shared" ref="G172:Q172" si="38">(G70-G104-G138)/G$178</f>
        <v>0</v>
      </c>
      <c r="H172" s="90">
        <f t="shared" si="38"/>
        <v>0</v>
      </c>
      <c r="I172" s="90">
        <f t="shared" si="38"/>
        <v>0</v>
      </c>
      <c r="J172" s="90">
        <f t="shared" si="38"/>
        <v>0</v>
      </c>
      <c r="K172" s="90">
        <f t="shared" si="38"/>
        <v>0</v>
      </c>
      <c r="L172" s="90">
        <f t="shared" si="38"/>
        <v>0</v>
      </c>
      <c r="M172" s="90">
        <f t="shared" si="38"/>
        <v>0</v>
      </c>
      <c r="N172" s="90">
        <f t="shared" si="38"/>
        <v>0</v>
      </c>
      <c r="O172" s="90">
        <f t="shared" si="38"/>
        <v>0</v>
      </c>
      <c r="P172" s="90">
        <f t="shared" si="38"/>
        <v>0</v>
      </c>
      <c r="Q172" s="90">
        <f t="shared" si="38"/>
        <v>0</v>
      </c>
      <c r="R172" s="8"/>
      <c r="S172" s="8"/>
      <c r="T172" s="8"/>
      <c r="U172" s="8"/>
      <c r="V172" s="8"/>
      <c r="W172" s="42"/>
      <c r="X172" s="9"/>
      <c r="Y172" s="9"/>
      <c r="Z172" s="9"/>
      <c r="AA172" s="9"/>
      <c r="AB172" s="9"/>
      <c r="AC172" s="9"/>
      <c r="AD172" s="9"/>
      <c r="AE172" s="181"/>
      <c r="AF172" s="181"/>
      <c r="AG172" s="181"/>
      <c r="AH172" s="181"/>
      <c r="AI172" s="181"/>
      <c r="AJ172" s="181"/>
      <c r="AK172" s="181"/>
      <c r="AL172" s="181"/>
      <c r="AM172" s="181"/>
      <c r="AN172" s="181"/>
      <c r="AO172" s="181"/>
      <c r="AP172" s="181"/>
      <c r="AQ172" s="181"/>
      <c r="AR172" s="181"/>
      <c r="AS172" s="181"/>
      <c r="AT172" s="181"/>
      <c r="AU172" s="181"/>
    </row>
    <row r="173" spans="1:47">
      <c r="A173" s="12"/>
      <c r="B173" s="12"/>
      <c r="C173" s="12"/>
      <c r="D173" s="12"/>
      <c r="E173" s="12"/>
      <c r="F173" s="38" t="s">
        <v>22</v>
      </c>
      <c r="G173" s="234">
        <f t="shared" ref="G173:Q173" si="39">SUM(G143:G172)</f>
        <v>358.70729178216766</v>
      </c>
      <c r="H173" s="234">
        <f t="shared" si="39"/>
        <v>361.39752210304761</v>
      </c>
      <c r="I173" s="234">
        <f t="shared" si="39"/>
        <v>357.93115494807427</v>
      </c>
      <c r="J173" s="234">
        <f t="shared" si="39"/>
        <v>346.86698901751555</v>
      </c>
      <c r="K173" s="234">
        <f t="shared" si="39"/>
        <v>342.6745803563079</v>
      </c>
      <c r="L173" s="234">
        <f t="shared" si="39"/>
        <v>342.21092850032437</v>
      </c>
      <c r="M173" s="234">
        <f t="shared" si="39"/>
        <v>0</v>
      </c>
      <c r="N173" s="234">
        <f t="shared" si="39"/>
        <v>0</v>
      </c>
      <c r="O173" s="234">
        <f t="shared" si="39"/>
        <v>0</v>
      </c>
      <c r="P173" s="234">
        <f t="shared" si="39"/>
        <v>0</v>
      </c>
      <c r="Q173" s="234">
        <f t="shared" si="39"/>
        <v>0</v>
      </c>
      <c r="R173" s="36"/>
      <c r="S173" s="36"/>
      <c r="T173" s="36"/>
      <c r="U173" s="36"/>
      <c r="V173" s="36"/>
      <c r="W173" s="36"/>
      <c r="X173" s="87"/>
      <c r="Y173" s="8"/>
      <c r="Z173" s="8"/>
      <c r="AA173" s="42"/>
      <c r="AB173" s="9"/>
      <c r="AC173" s="9"/>
      <c r="AD173" s="9"/>
      <c r="AE173" s="181"/>
      <c r="AF173" s="181"/>
      <c r="AG173" s="181"/>
      <c r="AH173" s="181"/>
      <c r="AI173" s="181"/>
      <c r="AJ173" s="181"/>
      <c r="AK173" s="181"/>
      <c r="AL173" s="181"/>
      <c r="AM173" s="181"/>
      <c r="AN173" s="181"/>
      <c r="AO173" s="181"/>
      <c r="AP173" s="181"/>
      <c r="AQ173" s="181"/>
      <c r="AR173" s="181"/>
      <c r="AS173" s="181"/>
      <c r="AT173" s="181"/>
      <c r="AU173" s="181"/>
    </row>
    <row r="174" spans="1:47" ht="21" customHeight="1">
      <c r="A174" s="12"/>
      <c r="B174" s="12"/>
      <c r="C174" s="12"/>
      <c r="D174" s="12"/>
      <c r="E174" s="12"/>
      <c r="F174" s="38"/>
      <c r="G174" s="58"/>
      <c r="H174" s="58"/>
      <c r="I174" s="58"/>
      <c r="J174" s="58"/>
      <c r="K174" s="58"/>
      <c r="L174" s="58"/>
      <c r="M174" s="58"/>
      <c r="N174" s="36"/>
      <c r="O174" s="36"/>
      <c r="P174" s="36"/>
      <c r="Q174" s="36"/>
      <c r="R174" s="233">
        <f>SUM(G173:Q173)</f>
        <v>2109.7884667074372</v>
      </c>
      <c r="S174" s="36"/>
      <c r="T174" s="36"/>
      <c r="U174" s="36"/>
      <c r="V174" s="36"/>
      <c r="W174" s="36"/>
      <c r="X174" s="36"/>
      <c r="Y174" s="8"/>
      <c r="Z174" s="8"/>
      <c r="AA174" s="42"/>
      <c r="AB174" s="9"/>
      <c r="AC174" s="9"/>
      <c r="AD174" s="9"/>
      <c r="AE174" s="181"/>
      <c r="AF174" s="181"/>
      <c r="AG174" s="181"/>
      <c r="AH174" s="181"/>
      <c r="AI174" s="181"/>
      <c r="AJ174" s="181"/>
      <c r="AK174" s="181"/>
      <c r="AL174" s="181"/>
      <c r="AM174" s="181"/>
      <c r="AN174" s="181"/>
      <c r="AO174" s="181"/>
      <c r="AP174" s="181"/>
      <c r="AQ174" s="181"/>
      <c r="AR174" s="181"/>
      <c r="AS174" s="181"/>
      <c r="AT174" s="181"/>
      <c r="AU174" s="181"/>
    </row>
    <row r="175" spans="1:47"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X175" s="9"/>
      <c r="Y175" s="9"/>
      <c r="Z175" s="9"/>
      <c r="AA175" s="43"/>
      <c r="AB175" s="9"/>
      <c r="AC175" s="9"/>
      <c r="AD175" s="9"/>
      <c r="AE175" s="181"/>
      <c r="AF175" s="181"/>
      <c r="AG175" s="181"/>
      <c r="AH175" s="181"/>
      <c r="AI175" s="181"/>
      <c r="AJ175" s="181"/>
      <c r="AK175" s="181"/>
      <c r="AL175" s="181"/>
      <c r="AM175" s="181"/>
      <c r="AN175" s="181"/>
      <c r="AO175" s="181"/>
      <c r="AP175" s="181"/>
      <c r="AQ175" s="181"/>
      <c r="AR175" s="181"/>
      <c r="AS175" s="181"/>
      <c r="AT175" s="181"/>
      <c r="AU175" s="181"/>
    </row>
    <row r="176" spans="1:47" ht="14.25" customHeight="1">
      <c r="A176" s="12"/>
      <c r="B176" s="12"/>
      <c r="C176" s="12"/>
      <c r="D176" s="12"/>
      <c r="E176" s="12"/>
      <c r="F176" s="15"/>
      <c r="G176" s="141">
        <f>G40</f>
        <v>2015</v>
      </c>
      <c r="H176" s="141">
        <f t="shared" ref="H176:Q176" si="40">H40</f>
        <v>2016</v>
      </c>
      <c r="I176" s="141">
        <f t="shared" si="40"/>
        <v>2017</v>
      </c>
      <c r="J176" s="141">
        <f t="shared" si="40"/>
        <v>2018</v>
      </c>
      <c r="K176" s="141">
        <f t="shared" si="40"/>
        <v>2019</v>
      </c>
      <c r="L176" s="141">
        <f t="shared" si="40"/>
        <v>2020</v>
      </c>
      <c r="M176" s="141">
        <f t="shared" si="40"/>
        <v>2021</v>
      </c>
      <c r="N176" s="141">
        <f t="shared" si="40"/>
        <v>2022</v>
      </c>
      <c r="O176" s="141">
        <f t="shared" si="40"/>
        <v>2023</v>
      </c>
      <c r="P176" s="141">
        <f t="shared" si="40"/>
        <v>2024</v>
      </c>
      <c r="Q176" s="141">
        <f t="shared" si="40"/>
        <v>2025</v>
      </c>
      <c r="R176" s="13"/>
      <c r="S176" s="13"/>
      <c r="T176" s="13"/>
      <c r="U176" s="13"/>
      <c r="V176" s="13"/>
      <c r="W176" s="13"/>
      <c r="X176" s="9"/>
      <c r="Y176" s="9"/>
      <c r="Z176" s="9"/>
      <c r="AA176" s="9"/>
      <c r="AB176" s="9"/>
      <c r="AC176" s="9"/>
      <c r="AD176" s="9"/>
      <c r="AE176" s="181"/>
      <c r="AF176" s="181"/>
      <c r="AG176" s="181"/>
      <c r="AH176" s="181"/>
      <c r="AI176" s="181"/>
      <c r="AJ176" s="181"/>
      <c r="AK176" s="181"/>
      <c r="AL176" s="181"/>
      <c r="AM176" s="181"/>
      <c r="AN176" s="181"/>
      <c r="AO176" s="181"/>
      <c r="AP176" s="181"/>
      <c r="AQ176" s="181"/>
      <c r="AR176" s="181"/>
      <c r="AS176" s="181"/>
      <c r="AT176" s="181"/>
      <c r="AU176" s="181"/>
    </row>
    <row r="177" spans="1:47" ht="12.75" customHeight="1">
      <c r="A177" s="12"/>
      <c r="B177" s="12"/>
      <c r="C177" s="12"/>
      <c r="D177" s="12"/>
      <c r="E177" s="12"/>
      <c r="F177" s="94" t="s">
        <v>36</v>
      </c>
      <c r="G177" s="162">
        <v>2.3099999999999999E-2</v>
      </c>
      <c r="H177" s="105">
        <v>2.5000000000000001E-2</v>
      </c>
      <c r="I177" s="105">
        <v>2.5000000000000001E-2</v>
      </c>
      <c r="J177" s="105">
        <v>2.5000000000000001E-2</v>
      </c>
      <c r="K177" s="105">
        <v>2.5000000000000001E-2</v>
      </c>
      <c r="L177" s="105">
        <v>2.5000000000000001E-2</v>
      </c>
      <c r="M177" s="105"/>
      <c r="N177" s="105"/>
      <c r="O177" s="105"/>
      <c r="P177" s="105"/>
      <c r="Q177" s="105"/>
      <c r="R177" s="14"/>
      <c r="S177" s="14"/>
      <c r="T177" s="14"/>
      <c r="U177" s="14"/>
      <c r="V177" s="14"/>
      <c r="W177" s="14"/>
      <c r="X177" s="14"/>
      <c r="Y177" s="14"/>
      <c r="Z177" s="8"/>
      <c r="AA177" s="9"/>
      <c r="AB177" s="9"/>
      <c r="AC177" s="9"/>
      <c r="AD177" s="9"/>
      <c r="AE177" s="181"/>
      <c r="AF177" s="181"/>
      <c r="AG177" s="181"/>
      <c r="AH177" s="181"/>
      <c r="AI177" s="181"/>
      <c r="AJ177" s="181"/>
      <c r="AK177" s="181"/>
      <c r="AL177" s="181"/>
      <c r="AM177" s="181"/>
      <c r="AN177" s="181"/>
      <c r="AO177" s="181"/>
      <c r="AP177" s="181"/>
      <c r="AQ177" s="181"/>
      <c r="AR177" s="181"/>
      <c r="AS177" s="181"/>
      <c r="AT177" s="181"/>
      <c r="AU177" s="181"/>
    </row>
    <row r="178" spans="1:47" ht="13.5" customHeight="1">
      <c r="A178" s="12"/>
      <c r="B178" s="12"/>
      <c r="C178" s="12"/>
      <c r="D178" s="12"/>
      <c r="E178" s="12"/>
      <c r="F178" s="94" t="s">
        <v>76</v>
      </c>
      <c r="G178" s="231">
        <v>1</v>
      </c>
      <c r="H178" s="252">
        <f>G178*(1+H177)</f>
        <v>1.0249999999999999</v>
      </c>
      <c r="I178" s="252">
        <f t="shared" ref="I178:Q178" si="41">H178*(1+I177)</f>
        <v>1.0506249999999999</v>
      </c>
      <c r="J178" s="252">
        <f t="shared" si="41"/>
        <v>1.0768906249999999</v>
      </c>
      <c r="K178" s="252">
        <f t="shared" si="41"/>
        <v>1.1038128906249998</v>
      </c>
      <c r="L178" s="252">
        <f t="shared" si="41"/>
        <v>1.1314082128906247</v>
      </c>
      <c r="M178" s="252">
        <f t="shared" si="41"/>
        <v>1.1314082128906247</v>
      </c>
      <c r="N178" s="252">
        <f t="shared" si="41"/>
        <v>1.1314082128906247</v>
      </c>
      <c r="O178" s="252">
        <f t="shared" si="41"/>
        <v>1.1314082128906247</v>
      </c>
      <c r="P178" s="252">
        <f t="shared" si="41"/>
        <v>1.1314082128906247</v>
      </c>
      <c r="Q178" s="252">
        <f t="shared" si="41"/>
        <v>1.1314082128906247</v>
      </c>
      <c r="R178" s="14"/>
      <c r="S178" s="14"/>
      <c r="T178" s="14"/>
      <c r="U178" s="14"/>
      <c r="V178" s="14"/>
      <c r="W178" s="14"/>
      <c r="X178" s="14"/>
      <c r="Y178" s="14"/>
      <c r="Z178" s="8"/>
      <c r="AA178" s="9"/>
      <c r="AB178" s="9"/>
      <c r="AC178" s="9"/>
      <c r="AD178" s="9"/>
      <c r="AE178" s="181"/>
      <c r="AF178" s="181"/>
      <c r="AG178" s="181"/>
      <c r="AH178" s="181"/>
      <c r="AI178" s="181"/>
      <c r="AJ178" s="181"/>
      <c r="AK178" s="181"/>
      <c r="AL178" s="181"/>
      <c r="AM178" s="181"/>
      <c r="AN178" s="181"/>
      <c r="AO178" s="181"/>
      <c r="AP178" s="181"/>
      <c r="AQ178" s="181"/>
      <c r="AR178" s="181"/>
      <c r="AS178" s="181"/>
      <c r="AT178" s="181"/>
      <c r="AU178" s="181"/>
    </row>
    <row r="179" spans="1:47" ht="13.5" customHeight="1">
      <c r="A179" s="12"/>
      <c r="B179" s="12"/>
      <c r="C179" s="12"/>
      <c r="D179" s="12"/>
      <c r="E179" s="12"/>
      <c r="F179" s="94" t="s">
        <v>39</v>
      </c>
      <c r="G179" s="163">
        <v>2.52E-2</v>
      </c>
      <c r="H179" s="161">
        <v>2.5000000000000001E-2</v>
      </c>
      <c r="I179" s="47">
        <f>H179</f>
        <v>2.5000000000000001E-2</v>
      </c>
      <c r="J179" s="47">
        <f t="shared" ref="J179:Q179" si="42">I179</f>
        <v>2.5000000000000001E-2</v>
      </c>
      <c r="K179" s="47">
        <f t="shared" si="42"/>
        <v>2.5000000000000001E-2</v>
      </c>
      <c r="L179" s="47">
        <f t="shared" si="42"/>
        <v>2.5000000000000001E-2</v>
      </c>
      <c r="M179" s="47">
        <f t="shared" si="42"/>
        <v>2.5000000000000001E-2</v>
      </c>
      <c r="N179" s="47">
        <f t="shared" si="42"/>
        <v>2.5000000000000001E-2</v>
      </c>
      <c r="O179" s="47">
        <f t="shared" si="42"/>
        <v>2.5000000000000001E-2</v>
      </c>
      <c r="P179" s="47">
        <f t="shared" si="42"/>
        <v>2.5000000000000001E-2</v>
      </c>
      <c r="Q179" s="47">
        <f t="shared" si="42"/>
        <v>2.5000000000000001E-2</v>
      </c>
      <c r="R179" s="14"/>
      <c r="S179" s="14"/>
      <c r="T179" s="14"/>
      <c r="U179" s="14"/>
      <c r="V179" s="14"/>
      <c r="W179" s="14"/>
      <c r="X179" s="14"/>
      <c r="Y179" s="14"/>
      <c r="Z179" s="8"/>
      <c r="AA179" s="9"/>
      <c r="AB179" s="9"/>
      <c r="AC179" s="9"/>
      <c r="AD179" s="9"/>
      <c r="AE179" s="181"/>
      <c r="AF179" s="181"/>
      <c r="AG179" s="181"/>
      <c r="AH179" s="181"/>
      <c r="AI179" s="181"/>
      <c r="AJ179" s="181"/>
      <c r="AK179" s="181"/>
      <c r="AL179" s="181"/>
      <c r="AM179" s="181"/>
      <c r="AN179" s="181"/>
      <c r="AO179" s="181"/>
      <c r="AP179" s="181"/>
      <c r="AQ179" s="181"/>
      <c r="AR179" s="181"/>
      <c r="AS179" s="181"/>
      <c r="AT179" s="181"/>
      <c r="AU179" s="181"/>
    </row>
    <row r="180" spans="1:47" ht="12.75" customHeight="1">
      <c r="A180" s="12"/>
      <c r="B180" s="12"/>
      <c r="C180" s="12"/>
      <c r="D180" s="12"/>
      <c r="E180" s="12"/>
      <c r="F180" s="94" t="s">
        <v>38</v>
      </c>
      <c r="G180" s="231">
        <v>1</v>
      </c>
      <c r="H180" s="91">
        <f>G180*(1+H179)</f>
        <v>1.0249999999999999</v>
      </c>
      <c r="I180" s="91">
        <f t="shared" ref="I180:Q180" si="43">H180*(1+I179)</f>
        <v>1.0506249999999999</v>
      </c>
      <c r="J180" s="91">
        <f t="shared" si="43"/>
        <v>1.0768906249999999</v>
      </c>
      <c r="K180" s="91">
        <f t="shared" si="43"/>
        <v>1.1038128906249998</v>
      </c>
      <c r="L180" s="91">
        <f t="shared" si="43"/>
        <v>1.1314082128906247</v>
      </c>
      <c r="M180" s="91">
        <f t="shared" si="43"/>
        <v>1.1596934182128902</v>
      </c>
      <c r="N180" s="91">
        <f t="shared" si="43"/>
        <v>1.1886857536682123</v>
      </c>
      <c r="O180" s="91">
        <f t="shared" si="43"/>
        <v>1.2184028975099175</v>
      </c>
      <c r="P180" s="91">
        <f t="shared" si="43"/>
        <v>1.2488629699476652</v>
      </c>
      <c r="Q180" s="91">
        <f t="shared" si="43"/>
        <v>1.2800845441963566</v>
      </c>
      <c r="R180" s="14"/>
      <c r="S180" s="14"/>
      <c r="T180" s="14"/>
      <c r="U180" s="14"/>
      <c r="V180" s="14"/>
      <c r="W180" s="14"/>
      <c r="X180" s="14"/>
      <c r="Y180" s="14"/>
      <c r="Z180" s="8"/>
      <c r="AA180" s="9"/>
      <c r="AB180" s="9"/>
      <c r="AC180" s="9"/>
      <c r="AD180" s="9"/>
      <c r="AE180" s="181"/>
      <c r="AF180" s="181"/>
      <c r="AG180" s="181"/>
      <c r="AH180" s="181"/>
      <c r="AI180" s="181"/>
      <c r="AJ180" s="181"/>
      <c r="AK180" s="181"/>
      <c r="AL180" s="181"/>
      <c r="AM180" s="181"/>
      <c r="AN180" s="181"/>
      <c r="AO180" s="181"/>
      <c r="AP180" s="181"/>
      <c r="AQ180" s="181"/>
      <c r="AR180" s="181"/>
      <c r="AS180" s="181"/>
      <c r="AT180" s="181"/>
      <c r="AU180" s="181"/>
    </row>
    <row r="181" spans="1:47" ht="14.25" customHeight="1">
      <c r="A181" s="12"/>
      <c r="B181" s="12"/>
      <c r="C181" s="12"/>
      <c r="D181" s="12"/>
      <c r="E181" s="12"/>
      <c r="F181" s="12"/>
      <c r="G181" s="92"/>
      <c r="H181" s="92"/>
      <c r="I181" s="92"/>
      <c r="J181" s="92"/>
      <c r="K181" s="92"/>
      <c r="L181" s="92"/>
      <c r="M181" s="9"/>
      <c r="N181" s="14"/>
      <c r="O181" s="14"/>
      <c r="P181" s="14"/>
      <c r="Q181" s="14"/>
      <c r="R181" s="14"/>
      <c r="S181" s="14"/>
      <c r="T181" s="14"/>
      <c r="U181" s="14"/>
      <c r="V181" s="14"/>
      <c r="W181" s="14"/>
      <c r="X181" s="14"/>
      <c r="Y181" s="14"/>
      <c r="Z181" s="8"/>
      <c r="AA181" s="9"/>
      <c r="AB181" s="9"/>
      <c r="AC181" s="9"/>
      <c r="AD181" s="9"/>
      <c r="AE181" s="181"/>
      <c r="AF181" s="181"/>
      <c r="AG181" s="181"/>
      <c r="AH181" s="181"/>
      <c r="AI181" s="181"/>
      <c r="AJ181" s="181"/>
      <c r="AK181" s="181"/>
      <c r="AL181" s="181"/>
      <c r="AM181" s="181"/>
      <c r="AN181" s="181"/>
      <c r="AO181" s="181"/>
      <c r="AP181" s="181"/>
      <c r="AQ181" s="181"/>
      <c r="AR181" s="181"/>
      <c r="AS181" s="181"/>
      <c r="AT181" s="181"/>
      <c r="AU181" s="181"/>
    </row>
    <row r="182" spans="1:47" ht="14.25" customHeight="1">
      <c r="A182" s="12"/>
      <c r="B182" s="12"/>
      <c r="C182" s="12"/>
      <c r="D182" s="12"/>
      <c r="E182" s="12"/>
      <c r="F182" s="95" t="s">
        <v>89</v>
      </c>
      <c r="G182" s="162">
        <v>9.4899999999999998E-2</v>
      </c>
      <c r="H182" s="105">
        <v>6.0159999999999998E-2</v>
      </c>
      <c r="I182" s="93">
        <f>H182</f>
        <v>6.0159999999999998E-2</v>
      </c>
      <c r="J182" s="93">
        <f t="shared" ref="J182:Q182" si="44">I182</f>
        <v>6.0159999999999998E-2</v>
      </c>
      <c r="K182" s="93">
        <f t="shared" si="44"/>
        <v>6.0159999999999998E-2</v>
      </c>
      <c r="L182" s="93">
        <f t="shared" si="44"/>
        <v>6.0159999999999998E-2</v>
      </c>
      <c r="M182" s="93">
        <f t="shared" si="44"/>
        <v>6.0159999999999998E-2</v>
      </c>
      <c r="N182" s="93">
        <f t="shared" si="44"/>
        <v>6.0159999999999998E-2</v>
      </c>
      <c r="O182" s="93">
        <f t="shared" si="44"/>
        <v>6.0159999999999998E-2</v>
      </c>
      <c r="P182" s="93">
        <f t="shared" si="44"/>
        <v>6.0159999999999998E-2</v>
      </c>
      <c r="Q182" s="93">
        <f t="shared" si="44"/>
        <v>6.0159999999999998E-2</v>
      </c>
      <c r="R182" s="14"/>
      <c r="S182" s="14"/>
      <c r="T182" s="14"/>
      <c r="U182" s="14"/>
      <c r="V182" s="14"/>
      <c r="W182" s="14"/>
      <c r="X182" s="14"/>
      <c r="Y182" s="14"/>
      <c r="Z182" s="8"/>
      <c r="AA182" s="9"/>
      <c r="AB182" s="9"/>
      <c r="AC182" s="9"/>
      <c r="AD182" s="9"/>
      <c r="AE182" s="181"/>
      <c r="AF182" s="181"/>
      <c r="AG182" s="181"/>
      <c r="AH182" s="181"/>
      <c r="AI182" s="181"/>
      <c r="AJ182" s="181"/>
      <c r="AK182" s="181"/>
      <c r="AL182" s="181"/>
      <c r="AM182" s="181"/>
      <c r="AN182" s="181"/>
      <c r="AO182" s="181"/>
      <c r="AP182" s="181"/>
      <c r="AQ182" s="181"/>
      <c r="AR182" s="181"/>
      <c r="AS182" s="181"/>
      <c r="AT182" s="181"/>
      <c r="AU182" s="181"/>
    </row>
    <row r="183" spans="1:47">
      <c r="A183" s="12"/>
      <c r="B183" s="12"/>
      <c r="C183" s="12"/>
      <c r="D183" s="12"/>
      <c r="E183" s="12"/>
      <c r="F183" s="94" t="s">
        <v>90</v>
      </c>
      <c r="G183" s="185">
        <f>(1+G182)/(1+G179)-1</f>
        <v>6.7986734295747198E-2</v>
      </c>
      <c r="H183" s="39">
        <f>(1+H182)/(1+H179)-1</f>
        <v>3.430243902439023E-2</v>
      </c>
      <c r="I183" s="39">
        <f>H183</f>
        <v>3.430243902439023E-2</v>
      </c>
      <c r="J183" s="39">
        <f t="shared" ref="J183:Q183" si="45">I183</f>
        <v>3.430243902439023E-2</v>
      </c>
      <c r="K183" s="39">
        <f t="shared" si="45"/>
        <v>3.430243902439023E-2</v>
      </c>
      <c r="L183" s="39">
        <f t="shared" si="45"/>
        <v>3.430243902439023E-2</v>
      </c>
      <c r="M183" s="39">
        <f>L183</f>
        <v>3.430243902439023E-2</v>
      </c>
      <c r="N183" s="39">
        <f t="shared" si="45"/>
        <v>3.430243902439023E-2</v>
      </c>
      <c r="O183" s="39">
        <f t="shared" si="45"/>
        <v>3.430243902439023E-2</v>
      </c>
      <c r="P183" s="39">
        <f t="shared" si="45"/>
        <v>3.430243902439023E-2</v>
      </c>
      <c r="Q183" s="39">
        <f t="shared" si="45"/>
        <v>3.430243902439023E-2</v>
      </c>
      <c r="R183" s="9"/>
      <c r="S183" s="9"/>
      <c r="T183" s="9"/>
      <c r="U183" s="9"/>
      <c r="V183" s="9"/>
      <c r="W183" s="9"/>
      <c r="X183" s="9"/>
      <c r="Y183" s="9"/>
      <c r="Z183" s="19"/>
      <c r="AA183" s="9"/>
      <c r="AB183" s="9"/>
      <c r="AC183" s="9"/>
      <c r="AD183" s="9"/>
      <c r="AE183" s="181"/>
      <c r="AF183" s="181"/>
      <c r="AG183" s="181"/>
      <c r="AH183" s="181"/>
      <c r="AI183" s="181"/>
      <c r="AJ183" s="181"/>
      <c r="AK183" s="181"/>
      <c r="AL183" s="181"/>
      <c r="AM183" s="181"/>
      <c r="AN183" s="181"/>
      <c r="AO183" s="181"/>
      <c r="AP183" s="181"/>
      <c r="AQ183" s="181"/>
      <c r="AR183" s="181"/>
      <c r="AS183" s="181"/>
      <c r="AT183" s="181"/>
      <c r="AU183" s="181"/>
    </row>
    <row r="184" spans="1:47" ht="24" customHeight="1">
      <c r="A184" s="12"/>
      <c r="B184" s="12"/>
      <c r="C184" s="12"/>
      <c r="D184" s="12"/>
      <c r="E184" s="12"/>
      <c r="F184" s="154" t="s">
        <v>91</v>
      </c>
      <c r="G184" s="185">
        <f t="shared" ref="G184:L184" si="46">(1+G183)*(1+G177)-1</f>
        <v>9.2657227857978919E-2</v>
      </c>
      <c r="H184" s="39">
        <f t="shared" si="46"/>
        <v>6.0159999999999991E-2</v>
      </c>
      <c r="I184" s="39">
        <f t="shared" si="46"/>
        <v>6.0159999999999991E-2</v>
      </c>
      <c r="J184" s="39">
        <f t="shared" si="46"/>
        <v>6.0159999999999991E-2</v>
      </c>
      <c r="K184" s="39">
        <f t="shared" si="46"/>
        <v>6.0159999999999991E-2</v>
      </c>
      <c r="L184" s="39">
        <f t="shared" si="46"/>
        <v>6.0159999999999991E-2</v>
      </c>
      <c r="M184" s="39">
        <f>IF(M177=0, 0, (1+M183)*(1+M177)-1)</f>
        <v>0</v>
      </c>
      <c r="N184" s="39">
        <f>IF(N177=0, 0, (1+N183)*(1+N177)-1)</f>
        <v>0</v>
      </c>
      <c r="O184" s="39">
        <f>IF(O177=0, 0, (1+O183)*(1+O177)-1)</f>
        <v>0</v>
      </c>
      <c r="P184" s="39">
        <f>IF(P177=0, 0, (1+P183)*(1+P177)-1)</f>
        <v>0</v>
      </c>
      <c r="Q184" s="39">
        <f>IF(Q177=0, 0, (1+Q183)*(1+Q177)-1)</f>
        <v>0</v>
      </c>
      <c r="R184" s="9"/>
      <c r="S184" s="9"/>
      <c r="T184" s="9"/>
      <c r="U184" s="9"/>
      <c r="V184" s="9"/>
      <c r="W184" s="9"/>
      <c r="X184" s="9"/>
      <c r="Y184" s="9"/>
      <c r="Z184" s="19"/>
      <c r="AA184" s="9"/>
      <c r="AB184" s="9"/>
      <c r="AC184" s="9"/>
      <c r="AD184" s="9"/>
      <c r="AE184" s="181"/>
      <c r="AF184" s="181"/>
      <c r="AG184" s="181"/>
      <c r="AH184" s="181"/>
      <c r="AI184" s="181"/>
      <c r="AJ184" s="181"/>
      <c r="AK184" s="181"/>
      <c r="AL184" s="181"/>
      <c r="AM184" s="181"/>
      <c r="AN184" s="181"/>
      <c r="AO184" s="181"/>
      <c r="AP184" s="181"/>
      <c r="AQ184" s="181"/>
      <c r="AR184" s="181"/>
      <c r="AS184" s="181"/>
      <c r="AT184" s="181"/>
      <c r="AU184" s="181"/>
    </row>
    <row r="185" spans="1:47">
      <c r="A185" s="12"/>
      <c r="B185" s="12"/>
      <c r="C185" s="12"/>
      <c r="D185" s="12"/>
      <c r="E185" s="12"/>
      <c r="F185" s="94"/>
      <c r="G185" s="94"/>
      <c r="H185" s="140"/>
      <c r="I185" s="140"/>
      <c r="J185" s="140"/>
      <c r="K185" s="140"/>
      <c r="L185" s="140"/>
      <c r="M185" s="140"/>
      <c r="N185" s="12"/>
      <c r="O185" s="12"/>
      <c r="P185" s="12"/>
      <c r="Q185" s="12"/>
      <c r="R185" s="12"/>
      <c r="S185" s="12"/>
      <c r="T185" s="12"/>
      <c r="U185" s="12"/>
      <c r="V185" s="9"/>
      <c r="W185" s="9"/>
      <c r="X185" s="9"/>
      <c r="Y185" s="9"/>
      <c r="Z185" s="9"/>
      <c r="AA185" s="19"/>
      <c r="AB185" s="9"/>
      <c r="AC185" s="9"/>
      <c r="AD185" s="9"/>
      <c r="AE185" s="181"/>
      <c r="AF185" s="181"/>
      <c r="AG185" s="181"/>
      <c r="AH185" s="181"/>
      <c r="AI185" s="181"/>
      <c r="AJ185" s="181"/>
      <c r="AK185" s="181"/>
      <c r="AL185" s="181"/>
      <c r="AM185" s="181"/>
      <c r="AN185" s="181"/>
      <c r="AO185" s="181"/>
      <c r="AP185" s="181"/>
      <c r="AQ185" s="181"/>
      <c r="AR185" s="181"/>
      <c r="AS185" s="181"/>
      <c r="AT185" s="181"/>
      <c r="AU185" s="181"/>
    </row>
    <row r="186" spans="1:47" s="9" customFormat="1" ht="22.5" customHeight="1">
      <c r="A186" s="12"/>
      <c r="B186" s="12"/>
      <c r="C186" s="12"/>
      <c r="D186" s="12"/>
      <c r="E186" s="12"/>
      <c r="H186" s="18"/>
      <c r="I186" s="20"/>
      <c r="AA186" s="19"/>
      <c r="AE186" s="181"/>
      <c r="AF186" s="181"/>
      <c r="AG186" s="181"/>
      <c r="AH186" s="181"/>
      <c r="AI186" s="181"/>
      <c r="AJ186" s="181"/>
      <c r="AK186" s="181"/>
      <c r="AL186" s="181"/>
      <c r="AM186" s="181"/>
      <c r="AN186" s="181"/>
      <c r="AO186" s="181"/>
      <c r="AP186" s="181"/>
      <c r="AQ186" s="181"/>
      <c r="AR186" s="181"/>
      <c r="AS186" s="181"/>
      <c r="AT186" s="181"/>
      <c r="AU186" s="181"/>
    </row>
    <row r="187" spans="1:47" ht="15.75">
      <c r="A187" s="254"/>
      <c r="B187" s="254"/>
      <c r="C187" s="254"/>
      <c r="D187" s="254"/>
      <c r="E187" s="254"/>
      <c r="F187" s="255" t="s">
        <v>126</v>
      </c>
      <c r="G187" s="255"/>
      <c r="H187" s="255"/>
      <c r="I187" s="255"/>
      <c r="J187" s="255"/>
      <c r="K187" s="256"/>
      <c r="L187" s="256"/>
      <c r="M187" s="257"/>
      <c r="N187" s="257"/>
      <c r="O187" s="257"/>
      <c r="P187" s="257"/>
      <c r="Q187" s="257"/>
      <c r="R187" s="257"/>
      <c r="S187" s="257"/>
      <c r="T187" s="257"/>
      <c r="U187" s="257"/>
      <c r="V187" s="257"/>
      <c r="W187" s="257"/>
    </row>
    <row r="188" spans="1:47">
      <c r="A188" s="12"/>
      <c r="B188" s="12"/>
      <c r="C188" s="12"/>
      <c r="D188" s="12"/>
      <c r="E188" s="12"/>
      <c r="F188" s="37" t="s">
        <v>5</v>
      </c>
      <c r="G188" s="232">
        <f t="shared" ref="G188:Q188" si="47">G108</f>
        <v>2015</v>
      </c>
      <c r="H188" s="232">
        <f t="shared" si="47"/>
        <v>2016</v>
      </c>
      <c r="I188" s="232">
        <f t="shared" si="47"/>
        <v>2017</v>
      </c>
      <c r="J188" s="232">
        <f t="shared" si="47"/>
        <v>2018</v>
      </c>
      <c r="K188" s="232">
        <f t="shared" si="47"/>
        <v>2019</v>
      </c>
      <c r="L188" s="232">
        <f t="shared" si="47"/>
        <v>2020</v>
      </c>
      <c r="M188" s="232">
        <f t="shared" si="47"/>
        <v>2021</v>
      </c>
      <c r="N188" s="232">
        <f t="shared" si="47"/>
        <v>2022</v>
      </c>
      <c r="O188" s="232">
        <f t="shared" si="47"/>
        <v>2023</v>
      </c>
      <c r="P188" s="232">
        <f t="shared" si="47"/>
        <v>2024</v>
      </c>
      <c r="Q188" s="232">
        <f t="shared" si="47"/>
        <v>2025</v>
      </c>
      <c r="R188" s="8"/>
      <c r="S188" s="8"/>
      <c r="T188" s="8"/>
      <c r="U188" s="8"/>
      <c r="V188" s="8"/>
      <c r="W188" s="42"/>
    </row>
    <row r="189" spans="1:47">
      <c r="A189" s="12"/>
      <c r="B189" s="12"/>
      <c r="C189" s="12"/>
      <c r="D189" s="12"/>
      <c r="E189" s="12"/>
      <c r="F189" s="38" t="str">
        <f>Asset1</f>
        <v>Subtransmission</v>
      </c>
      <c r="G189" s="258"/>
      <c r="H189" s="259">
        <f>[2]Assets!G88</f>
        <v>12.756427774092007</v>
      </c>
      <c r="I189" s="259">
        <f>[2]Assets!H88</f>
        <v>13.510016375604797</v>
      </c>
      <c r="J189" s="259">
        <f>[2]Assets!I88</f>
        <v>14.326148884035636</v>
      </c>
      <c r="K189" s="259">
        <f>[2]Assets!J88</f>
        <v>15.123992362063211</v>
      </c>
      <c r="L189" s="259">
        <f>[2]Assets!K88</f>
        <v>15.934757673210749</v>
      </c>
      <c r="M189" s="259">
        <f>[2]Assets!L88</f>
        <v>16.76260617677222</v>
      </c>
      <c r="N189" s="259">
        <f>[2]Assets!M88</f>
        <v>16.76260617677222</v>
      </c>
      <c r="O189" s="259">
        <f>[2]Assets!N88</f>
        <v>16.76260617677222</v>
      </c>
      <c r="P189" s="259">
        <f>[2]Assets!O88</f>
        <v>16.76260617677222</v>
      </c>
      <c r="Q189" s="259">
        <f>[2]Assets!P88</f>
        <v>16.76260617677222</v>
      </c>
      <c r="R189" s="8"/>
      <c r="S189" s="8"/>
      <c r="T189" s="8"/>
      <c r="U189" s="8"/>
      <c r="V189" s="8"/>
      <c r="W189" s="42"/>
    </row>
    <row r="190" spans="1:47">
      <c r="A190" s="12"/>
      <c r="B190" s="12"/>
      <c r="C190" s="12"/>
      <c r="D190" s="12"/>
      <c r="E190" s="12"/>
      <c r="F190" s="38" t="str">
        <f>Asset2</f>
        <v>Distribution system assets</v>
      </c>
      <c r="G190" s="260"/>
      <c r="H190" s="261">
        <f>[2]Assets!G101</f>
        <v>96.712140811757763</v>
      </c>
      <c r="I190" s="261">
        <f>[2]Assets!H101</f>
        <v>101.46008837263514</v>
      </c>
      <c r="J190" s="261">
        <f>[2]Assets!I101</f>
        <v>106.23496582770171</v>
      </c>
      <c r="K190" s="261">
        <f>[2]Assets!J101</f>
        <v>110.90174622079934</v>
      </c>
      <c r="L190" s="261">
        <f>[2]Assets!K101</f>
        <v>115.64461209931534</v>
      </c>
      <c r="M190" s="261">
        <f>[2]Assets!L101</f>
        <v>120.46519032295605</v>
      </c>
      <c r="N190" s="261">
        <f>[2]Assets!M101</f>
        <v>120.46519032295605</v>
      </c>
      <c r="O190" s="261">
        <f>[2]Assets!N101</f>
        <v>120.46519032295605</v>
      </c>
      <c r="P190" s="261">
        <f>[2]Assets!O101</f>
        <v>120.46519032295605</v>
      </c>
      <c r="Q190" s="261">
        <f>[2]Assets!P101</f>
        <v>120.46519032295605</v>
      </c>
      <c r="R190" s="8"/>
      <c r="S190" s="8"/>
      <c r="T190" s="8"/>
      <c r="U190" s="8"/>
      <c r="V190" s="8"/>
      <c r="W190" s="42"/>
    </row>
    <row r="191" spans="1:47">
      <c r="A191" s="12"/>
      <c r="B191" s="12"/>
      <c r="C191" s="12"/>
      <c r="D191" s="12"/>
      <c r="E191" s="12"/>
      <c r="F191" s="38" t="str">
        <f>Asset3</f>
        <v>Standard metering</v>
      </c>
      <c r="G191" s="260"/>
      <c r="H191" s="261">
        <f>[2]Assets!G114</f>
        <v>13.33914444817635</v>
      </c>
      <c r="I191" s="261">
        <f>[2]Assets!H114</f>
        <v>0</v>
      </c>
      <c r="J191" s="261">
        <f>[2]Assets!I114</f>
        <v>0</v>
      </c>
      <c r="K191" s="261">
        <f>[2]Assets!J114</f>
        <v>0</v>
      </c>
      <c r="L191" s="261">
        <f>[2]Assets!K114</f>
        <v>0</v>
      </c>
      <c r="M191" s="261">
        <f>[2]Assets!L114</f>
        <v>0</v>
      </c>
      <c r="N191" s="261">
        <f>[2]Assets!M114</f>
        <v>0</v>
      </c>
      <c r="O191" s="261">
        <f>[2]Assets!N114</f>
        <v>0</v>
      </c>
      <c r="P191" s="261">
        <f>[2]Assets!O114</f>
        <v>0</v>
      </c>
      <c r="Q191" s="261">
        <f>[2]Assets!P114</f>
        <v>0</v>
      </c>
      <c r="R191" s="8"/>
      <c r="S191" s="8"/>
      <c r="T191" s="8"/>
      <c r="U191" s="8"/>
      <c r="V191" s="8"/>
      <c r="W191" s="42"/>
    </row>
    <row r="192" spans="1:47">
      <c r="A192" s="12"/>
      <c r="B192" s="12"/>
      <c r="C192" s="12"/>
      <c r="D192" s="12"/>
      <c r="E192" s="12"/>
      <c r="F192" s="38" t="str">
        <f>Asset4</f>
        <v>Public lighting</v>
      </c>
      <c r="G192" s="260"/>
      <c r="H192" s="261">
        <f>[2]Assets!G127</f>
        <v>1.5587180420780051</v>
      </c>
      <c r="I192" s="261">
        <f>[2]Assets!H127</f>
        <v>1.5587180420780051</v>
      </c>
      <c r="J192" s="261">
        <f>[2]Assets!I127</f>
        <v>1.5587180420780051</v>
      </c>
      <c r="K192" s="261">
        <f>[2]Assets!J127</f>
        <v>1.5587180420780051</v>
      </c>
      <c r="L192" s="261">
        <f>[2]Assets!K127</f>
        <v>1.5587180420780051</v>
      </c>
      <c r="M192" s="261">
        <f>[2]Assets!L127</f>
        <v>1.5587180420780051</v>
      </c>
      <c r="N192" s="261">
        <f>[2]Assets!M127</f>
        <v>1.5587180420780051</v>
      </c>
      <c r="O192" s="261">
        <f>[2]Assets!N127</f>
        <v>1.5587180420780051</v>
      </c>
      <c r="P192" s="261">
        <f>[2]Assets!O127</f>
        <v>0.17910718414796484</v>
      </c>
      <c r="Q192" s="261">
        <f>[2]Assets!P127</f>
        <v>0</v>
      </c>
      <c r="R192" s="8"/>
      <c r="S192" s="8"/>
      <c r="T192" s="8"/>
      <c r="U192" s="8"/>
      <c r="V192" s="8"/>
      <c r="W192" s="42"/>
    </row>
    <row r="193" spans="1:23">
      <c r="A193" s="12"/>
      <c r="B193" s="12"/>
      <c r="C193" s="12"/>
      <c r="D193" s="12"/>
      <c r="E193" s="12"/>
      <c r="F193" s="38" t="str">
        <f>Asset5</f>
        <v>SCADA/Network control</v>
      </c>
      <c r="G193" s="260"/>
      <c r="H193" s="261">
        <f>[2]Assets!G140</f>
        <v>3.0975007098379996</v>
      </c>
      <c r="I193" s="261">
        <f>[2]Assets!H140</f>
        <v>2.3529610125596285</v>
      </c>
      <c r="J193" s="261">
        <f>[2]Assets!I140</f>
        <v>2.2732045642670737</v>
      </c>
      <c r="K193" s="261">
        <f>[2]Assets!J140</f>
        <v>2.9218578412000351</v>
      </c>
      <c r="L193" s="261">
        <f>[2]Assets!K140</f>
        <v>3.5804571336243507</v>
      </c>
      <c r="M193" s="261">
        <f>[2]Assets!L140</f>
        <v>4.3003582262715776</v>
      </c>
      <c r="N193" s="261">
        <f>[2]Assets!M140</f>
        <v>4.3003582262715776</v>
      </c>
      <c r="O193" s="261">
        <f>[2]Assets!N140</f>
        <v>4.3003582262715776</v>
      </c>
      <c r="P193" s="261">
        <f>[2]Assets!O140</f>
        <v>4.5207231751843429</v>
      </c>
      <c r="Q193" s="261">
        <f>[2]Assets!P140</f>
        <v>4.147815761314102</v>
      </c>
      <c r="R193" s="8"/>
      <c r="S193" s="8"/>
      <c r="T193" s="8"/>
      <c r="U193" s="8"/>
      <c r="V193" s="8"/>
      <c r="W193" s="42"/>
    </row>
    <row r="194" spans="1:23">
      <c r="A194" s="12"/>
      <c r="B194" s="12"/>
      <c r="C194" s="12"/>
      <c r="D194" s="12"/>
      <c r="E194" s="12"/>
      <c r="F194" s="38" t="str">
        <f>Asset6</f>
        <v>Non-network general assets - IT</v>
      </c>
      <c r="G194" s="260"/>
      <c r="H194" s="261">
        <f>[2]Assets!G153</f>
        <v>23.708536021524193</v>
      </c>
      <c r="I194" s="261">
        <f>[2]Assets!H153</f>
        <v>25.581644470417235</v>
      </c>
      <c r="J194" s="261">
        <f>[2]Assets!I153</f>
        <v>29.692280639550813</v>
      </c>
      <c r="K194" s="261">
        <f>[2]Assets!J153</f>
        <v>33.63259416092955</v>
      </c>
      <c r="L194" s="261">
        <f>[2]Assets!K153</f>
        <v>36.03753988017781</v>
      </c>
      <c r="M194" s="261">
        <f>[2]Assets!L153</f>
        <v>36.2566576810923</v>
      </c>
      <c r="N194" s="261">
        <f>[2]Assets!M153</f>
        <v>29.874525016270876</v>
      </c>
      <c r="O194" s="261">
        <f>[2]Assets!N153</f>
        <v>22.433135654762783</v>
      </c>
      <c r="P194" s="261">
        <f>[2]Assets!O153</f>
        <v>14.940504165843274</v>
      </c>
      <c r="Q194" s="261">
        <f>[2]Assets!P153</f>
        <v>8.5368768020311965</v>
      </c>
      <c r="R194" s="8"/>
      <c r="S194" s="8"/>
      <c r="T194" s="8"/>
      <c r="U194" s="8"/>
      <c r="V194" s="8"/>
      <c r="W194" s="42"/>
    </row>
    <row r="195" spans="1:23">
      <c r="A195" s="12"/>
      <c r="B195" s="12"/>
      <c r="C195" s="12"/>
      <c r="D195" s="12"/>
      <c r="E195" s="12"/>
      <c r="F195" s="38" t="str">
        <f>Asset7</f>
        <v>Non-network general assets - Other</v>
      </c>
      <c r="G195" s="260"/>
      <c r="H195" s="261">
        <f>[2]Assets!G166</f>
        <v>20.550448110863108</v>
      </c>
      <c r="I195" s="261">
        <f>[2]Assets!H166</f>
        <v>21.688815431086098</v>
      </c>
      <c r="J195" s="261">
        <f>[2]Assets!I166</f>
        <v>22.839912347678005</v>
      </c>
      <c r="K195" s="261">
        <f>[2]Assets!J166</f>
        <v>24.009219811405423</v>
      </c>
      <c r="L195" s="261">
        <f>[2]Assets!K166</f>
        <v>20.226085594028461</v>
      </c>
      <c r="M195" s="261">
        <f>[2]Assets!L166</f>
        <v>10.352489778375816</v>
      </c>
      <c r="N195" s="261">
        <f>[2]Assets!M166</f>
        <v>10.352489778375816</v>
      </c>
      <c r="O195" s="261">
        <f>[2]Assets!N166</f>
        <v>10.352489778375816</v>
      </c>
      <c r="P195" s="261">
        <f>[2]Assets!O166</f>
        <v>10.352489778375816</v>
      </c>
      <c r="Q195" s="261">
        <f>[2]Assets!P166</f>
        <v>10.352489778375816</v>
      </c>
      <c r="R195" s="8"/>
      <c r="S195" s="8"/>
      <c r="T195" s="8"/>
      <c r="U195" s="8"/>
      <c r="V195" s="8"/>
      <c r="W195" s="42"/>
    </row>
    <row r="196" spans="1:23">
      <c r="A196" s="12"/>
      <c r="B196" s="12"/>
      <c r="C196" s="12"/>
      <c r="D196" s="12"/>
      <c r="E196" s="12"/>
      <c r="F196" s="38" t="str">
        <f>Asset8</f>
        <v>VBRC</v>
      </c>
      <c r="G196" s="260"/>
      <c r="H196" s="261">
        <f>[2]Assets!G179</f>
        <v>4.2274047787631854</v>
      </c>
      <c r="I196" s="261">
        <f>[2]Assets!H179</f>
        <v>4.7115595793536711</v>
      </c>
      <c r="J196" s="261">
        <f>[2]Assets!I179</f>
        <v>5.2714783385845525</v>
      </c>
      <c r="K196" s="261">
        <f>[2]Assets!J179</f>
        <v>5.8425063624863096</v>
      </c>
      <c r="L196" s="261">
        <f>[2]Assets!K179</f>
        <v>6.423846749751557</v>
      </c>
      <c r="M196" s="261">
        <f>[2]Assets!L179</f>
        <v>7.0135823298202027</v>
      </c>
      <c r="N196" s="261">
        <f>[2]Assets!M179</f>
        <v>7.0135823298202027</v>
      </c>
      <c r="O196" s="261">
        <f>[2]Assets!N179</f>
        <v>7.0135823298202027</v>
      </c>
      <c r="P196" s="261">
        <f>[2]Assets!O179</f>
        <v>7.0135823298202027</v>
      </c>
      <c r="Q196" s="261">
        <f>[2]Assets!P179</f>
        <v>7.0135823298202027</v>
      </c>
      <c r="R196" s="8"/>
      <c r="S196" s="8"/>
      <c r="T196" s="8"/>
      <c r="U196" s="8"/>
      <c r="V196" s="8"/>
      <c r="W196" s="42"/>
    </row>
    <row r="197" spans="1:23">
      <c r="A197" s="12"/>
      <c r="B197" s="12"/>
      <c r="C197" s="12"/>
      <c r="D197" s="12"/>
      <c r="E197" s="12"/>
      <c r="F197" s="38" t="str">
        <f>Asset9</f>
        <v>Supervisory cables</v>
      </c>
      <c r="G197" s="260"/>
      <c r="H197" s="261">
        <f>[2]Assets!G192</f>
        <v>3.3396966374605963</v>
      </c>
      <c r="I197" s="261">
        <f>[2]Assets!H192</f>
        <v>0</v>
      </c>
      <c r="J197" s="261">
        <f>[2]Assets!I192</f>
        <v>0</v>
      </c>
      <c r="K197" s="261">
        <f>[2]Assets!J192</f>
        <v>0</v>
      </c>
      <c r="L197" s="261">
        <f>[2]Assets!K192</f>
        <v>0</v>
      </c>
      <c r="M197" s="261">
        <f>[2]Assets!L192</f>
        <v>0</v>
      </c>
      <c r="N197" s="261">
        <f>[2]Assets!M192</f>
        <v>0</v>
      </c>
      <c r="O197" s="261">
        <f>[2]Assets!N192</f>
        <v>0</v>
      </c>
      <c r="P197" s="261">
        <f>[2]Assets!O192</f>
        <v>0</v>
      </c>
      <c r="Q197" s="261">
        <f>[2]Assets!P192</f>
        <v>0</v>
      </c>
      <c r="R197" s="8"/>
      <c r="S197" s="8"/>
      <c r="T197" s="8"/>
      <c r="U197" s="8"/>
      <c r="V197" s="8"/>
      <c r="W197" s="42"/>
    </row>
    <row r="198" spans="1:23">
      <c r="A198" s="12"/>
      <c r="B198" s="12"/>
      <c r="C198" s="12"/>
      <c r="D198" s="12"/>
      <c r="E198" s="12"/>
      <c r="F198" s="38" t="str">
        <f>Asset10</f>
        <v>Old SWER ACRs</v>
      </c>
      <c r="G198" s="260"/>
      <c r="H198" s="261">
        <f>[2]Assets!G205</f>
        <v>2.9026821235942366</v>
      </c>
      <c r="I198" s="261">
        <f>[2]Assets!H205</f>
        <v>2.9026821235942366</v>
      </c>
      <c r="J198" s="261">
        <f>[2]Assets!I205</f>
        <v>2.9026821235942366</v>
      </c>
      <c r="K198" s="261">
        <f>[2]Assets!J205</f>
        <v>2.9026821235942366</v>
      </c>
      <c r="L198" s="261">
        <f>[2]Assets!K205</f>
        <v>2.9026821235942366</v>
      </c>
      <c r="M198" s="261">
        <f>[2]Assets!L205</f>
        <v>0</v>
      </c>
      <c r="N198" s="261">
        <f>[2]Assets!M205</f>
        <v>0</v>
      </c>
      <c r="O198" s="261">
        <f>[2]Assets!N205</f>
        <v>0</v>
      </c>
      <c r="P198" s="261">
        <f>[2]Assets!O205</f>
        <v>0</v>
      </c>
      <c r="Q198" s="261">
        <f>[2]Assets!P205</f>
        <v>0</v>
      </c>
      <c r="R198" s="8"/>
      <c r="S198" s="8"/>
      <c r="T198" s="8"/>
      <c r="U198" s="8"/>
      <c r="V198" s="8"/>
      <c r="W198" s="42"/>
    </row>
    <row r="199" spans="1:23">
      <c r="A199" s="12"/>
      <c r="B199" s="12"/>
      <c r="C199" s="12"/>
      <c r="D199" s="12"/>
      <c r="E199" s="12"/>
      <c r="F199" s="38" t="str">
        <f>Asset11</f>
        <v>Land</v>
      </c>
      <c r="G199" s="260"/>
      <c r="H199" s="261">
        <f>[2]Assets!G218</f>
        <v>0</v>
      </c>
      <c r="I199" s="261">
        <f>[2]Assets!H218</f>
        <v>0</v>
      </c>
      <c r="J199" s="261">
        <f>[2]Assets!I218</f>
        <v>0</v>
      </c>
      <c r="K199" s="261">
        <f>[2]Assets!J218</f>
        <v>0</v>
      </c>
      <c r="L199" s="261">
        <f>[2]Assets!K218</f>
        <v>0</v>
      </c>
      <c r="M199" s="261">
        <f>[2]Assets!L218</f>
        <v>0</v>
      </c>
      <c r="N199" s="261">
        <f>[2]Assets!M218</f>
        <v>0</v>
      </c>
      <c r="O199" s="261">
        <f>[2]Assets!N218</f>
        <v>0</v>
      </c>
      <c r="P199" s="261">
        <f>[2]Assets!O218</f>
        <v>0</v>
      </c>
      <c r="Q199" s="261">
        <f>[2]Assets!P218</f>
        <v>0</v>
      </c>
      <c r="R199" s="8"/>
      <c r="S199" s="8"/>
      <c r="T199" s="8"/>
      <c r="U199" s="8"/>
      <c r="V199" s="8"/>
      <c r="W199" s="42"/>
    </row>
    <row r="200" spans="1:23">
      <c r="A200" s="12"/>
      <c r="B200" s="12"/>
      <c r="C200" s="12"/>
      <c r="D200" s="12"/>
      <c r="E200" s="12"/>
      <c r="F200" s="38" t="str">
        <f>Asset12</f>
        <v>Equity raising costs</v>
      </c>
      <c r="G200" s="260"/>
      <c r="H200" s="261">
        <f>[2]Assets!G465</f>
        <v>0.13411429531787178</v>
      </c>
      <c r="I200" s="261">
        <f>[2]Assets!H465</f>
        <v>0.41085171850502072</v>
      </c>
      <c r="J200" s="261">
        <f>[2]Assets!I465</f>
        <v>0.41085171850502072</v>
      </c>
      <c r="K200" s="261">
        <f>[2]Assets!J465</f>
        <v>0.41085171850502072</v>
      </c>
      <c r="L200" s="261">
        <f>[2]Assets!K465</f>
        <v>0.41085171850502072</v>
      </c>
      <c r="M200" s="261">
        <f>[2]Assets!L465</f>
        <v>0.41085171850502072</v>
      </c>
      <c r="N200" s="261">
        <f>[2]Assets!M465</f>
        <v>0.41085171850502072</v>
      </c>
      <c r="O200" s="261">
        <f>[2]Assets!N465</f>
        <v>0.41085171850502072</v>
      </c>
      <c r="P200" s="261">
        <f>[2]Assets!O465</f>
        <v>0.41085171850502072</v>
      </c>
      <c r="Q200" s="261">
        <f>[2]Assets!P465</f>
        <v>0.41085171850502072</v>
      </c>
      <c r="R200" s="8"/>
      <c r="S200" s="8"/>
      <c r="T200" s="8"/>
      <c r="U200" s="8"/>
      <c r="V200" s="8"/>
      <c r="W200" s="42"/>
    </row>
    <row r="201" spans="1:23">
      <c r="A201" s="12"/>
      <c r="B201" s="12"/>
      <c r="C201" s="12"/>
      <c r="D201" s="12"/>
      <c r="E201" s="12"/>
      <c r="F201" s="38">
        <f>Asset13</f>
        <v>0</v>
      </c>
      <c r="G201" s="260"/>
      <c r="H201" s="261"/>
      <c r="I201" s="261"/>
      <c r="J201" s="261"/>
      <c r="K201" s="261"/>
      <c r="L201" s="261"/>
      <c r="M201" s="261"/>
      <c r="N201" s="261"/>
      <c r="O201" s="261"/>
      <c r="P201" s="261"/>
      <c r="Q201" s="261"/>
      <c r="R201" s="8"/>
      <c r="S201" s="8"/>
      <c r="T201" s="8"/>
      <c r="U201" s="8"/>
      <c r="V201" s="8"/>
      <c r="W201" s="42"/>
    </row>
    <row r="202" spans="1:23">
      <c r="A202" s="12"/>
      <c r="B202" s="12"/>
      <c r="C202" s="12"/>
      <c r="D202" s="12"/>
      <c r="E202" s="12"/>
      <c r="F202" s="38">
        <f>Asset14</f>
        <v>0</v>
      </c>
      <c r="G202" s="260"/>
      <c r="H202" s="261"/>
      <c r="I202" s="261"/>
      <c r="J202" s="261"/>
      <c r="K202" s="261"/>
      <c r="L202" s="261"/>
      <c r="M202" s="261"/>
      <c r="N202" s="261"/>
      <c r="O202" s="261"/>
      <c r="P202" s="261"/>
      <c r="Q202" s="261"/>
      <c r="R202" s="8"/>
      <c r="S202" s="8"/>
      <c r="T202" s="8"/>
      <c r="U202" s="8"/>
      <c r="V202" s="8"/>
      <c r="W202" s="42"/>
    </row>
    <row r="203" spans="1:23">
      <c r="A203" s="12"/>
      <c r="B203" s="12"/>
      <c r="C203" s="12"/>
      <c r="D203" s="12"/>
      <c r="E203" s="12"/>
      <c r="F203" s="38">
        <f>Asset15</f>
        <v>0</v>
      </c>
      <c r="G203" s="260"/>
      <c r="H203" s="261"/>
      <c r="I203" s="261"/>
      <c r="J203" s="261"/>
      <c r="K203" s="261"/>
      <c r="L203" s="261"/>
      <c r="M203" s="261"/>
      <c r="N203" s="261"/>
      <c r="O203" s="261"/>
      <c r="P203" s="261"/>
      <c r="Q203" s="261"/>
      <c r="R203" s="8"/>
      <c r="S203" s="8"/>
      <c r="T203" s="8"/>
      <c r="U203" s="8"/>
      <c r="V203" s="8"/>
      <c r="W203" s="42"/>
    </row>
    <row r="204" spans="1:23">
      <c r="A204" s="12"/>
      <c r="B204" s="12"/>
      <c r="C204" s="12"/>
      <c r="D204" s="12"/>
      <c r="E204" s="12"/>
      <c r="F204" s="38">
        <f>Asset16</f>
        <v>0</v>
      </c>
      <c r="G204" s="260"/>
      <c r="H204" s="261"/>
      <c r="I204" s="261"/>
      <c r="J204" s="261"/>
      <c r="K204" s="261"/>
      <c r="L204" s="261"/>
      <c r="M204" s="261"/>
      <c r="N204" s="261"/>
      <c r="O204" s="261"/>
      <c r="P204" s="261"/>
      <c r="Q204" s="261"/>
      <c r="R204" s="8"/>
      <c r="S204" s="8"/>
      <c r="T204" s="8"/>
      <c r="U204" s="8"/>
      <c r="V204" s="8"/>
      <c r="W204" s="42"/>
    </row>
    <row r="205" spans="1:23">
      <c r="A205" s="12"/>
      <c r="B205" s="12"/>
      <c r="C205" s="12"/>
      <c r="D205" s="12"/>
      <c r="E205" s="12"/>
      <c r="F205" s="38">
        <f>Asset17</f>
        <v>0</v>
      </c>
      <c r="G205" s="260"/>
      <c r="H205" s="261"/>
      <c r="I205" s="261"/>
      <c r="J205" s="261"/>
      <c r="K205" s="261"/>
      <c r="L205" s="261"/>
      <c r="M205" s="261"/>
      <c r="N205" s="261"/>
      <c r="O205" s="261"/>
      <c r="P205" s="261"/>
      <c r="Q205" s="261"/>
      <c r="R205" s="8"/>
      <c r="S205" s="8"/>
      <c r="T205" s="8"/>
      <c r="U205" s="8"/>
      <c r="V205" s="8"/>
      <c r="W205" s="42"/>
    </row>
    <row r="206" spans="1:23">
      <c r="A206" s="12"/>
      <c r="B206" s="12"/>
      <c r="C206" s="12"/>
      <c r="D206" s="12"/>
      <c r="E206" s="12"/>
      <c r="F206" s="38">
        <f>Asset18</f>
        <v>0</v>
      </c>
      <c r="G206" s="260"/>
      <c r="H206" s="261"/>
      <c r="I206" s="261"/>
      <c r="J206" s="261"/>
      <c r="K206" s="261"/>
      <c r="L206" s="261"/>
      <c r="M206" s="261"/>
      <c r="N206" s="261"/>
      <c r="O206" s="261"/>
      <c r="P206" s="261"/>
      <c r="Q206" s="261"/>
      <c r="R206" s="8"/>
      <c r="S206" s="8"/>
      <c r="T206" s="8"/>
      <c r="U206" s="8"/>
      <c r="V206" s="8"/>
      <c r="W206" s="42"/>
    </row>
    <row r="207" spans="1:23">
      <c r="A207" s="12"/>
      <c r="B207" s="12"/>
      <c r="C207" s="12"/>
      <c r="D207" s="12"/>
      <c r="E207" s="12"/>
      <c r="F207" s="38">
        <f>Asset19</f>
        <v>0</v>
      </c>
      <c r="G207" s="260"/>
      <c r="H207" s="261"/>
      <c r="I207" s="261"/>
      <c r="J207" s="261"/>
      <c r="K207" s="261"/>
      <c r="L207" s="261"/>
      <c r="M207" s="261"/>
      <c r="N207" s="261"/>
      <c r="O207" s="261"/>
      <c r="P207" s="261"/>
      <c r="Q207" s="261"/>
      <c r="R207" s="8"/>
      <c r="S207" s="8"/>
      <c r="T207" s="8"/>
      <c r="U207" s="8"/>
      <c r="V207" s="8"/>
      <c r="W207" s="42"/>
    </row>
    <row r="208" spans="1:23">
      <c r="A208" s="12"/>
      <c r="B208" s="12"/>
      <c r="C208" s="12"/>
      <c r="D208" s="12"/>
      <c r="E208" s="12"/>
      <c r="F208" s="38">
        <f>Asset20</f>
        <v>0</v>
      </c>
      <c r="G208" s="260"/>
      <c r="H208" s="261"/>
      <c r="I208" s="261"/>
      <c r="J208" s="261"/>
      <c r="K208" s="261"/>
      <c r="L208" s="261"/>
      <c r="M208" s="261"/>
      <c r="N208" s="261"/>
      <c r="O208" s="261"/>
      <c r="P208" s="261"/>
      <c r="Q208" s="261"/>
      <c r="R208" s="8"/>
      <c r="S208" s="8"/>
      <c r="T208" s="8"/>
      <c r="U208" s="8"/>
      <c r="V208" s="8"/>
      <c r="W208" s="42"/>
    </row>
    <row r="209" spans="1:23">
      <c r="A209" s="12"/>
      <c r="B209" s="12"/>
      <c r="C209" s="12"/>
      <c r="D209" s="12"/>
      <c r="E209" s="12"/>
      <c r="F209" s="38">
        <f>Asset21</f>
        <v>0</v>
      </c>
      <c r="G209" s="260"/>
      <c r="H209" s="261"/>
      <c r="I209" s="261"/>
      <c r="J209" s="261"/>
      <c r="K209" s="261"/>
      <c r="L209" s="261"/>
      <c r="M209" s="261"/>
      <c r="N209" s="261"/>
      <c r="O209" s="261"/>
      <c r="P209" s="261"/>
      <c r="Q209" s="261"/>
      <c r="R209" s="8"/>
      <c r="S209" s="8"/>
      <c r="T209" s="8"/>
      <c r="U209" s="8"/>
      <c r="V209" s="8"/>
      <c r="W209" s="42"/>
    </row>
    <row r="210" spans="1:23">
      <c r="A210" s="12"/>
      <c r="B210" s="12"/>
      <c r="C210" s="12"/>
      <c r="D210" s="12"/>
      <c r="E210" s="12"/>
      <c r="F210" s="38">
        <f>Asset22</f>
        <v>0</v>
      </c>
      <c r="G210" s="260"/>
      <c r="H210" s="261"/>
      <c r="I210" s="261"/>
      <c r="J210" s="261"/>
      <c r="K210" s="261"/>
      <c r="L210" s="261"/>
      <c r="M210" s="261"/>
      <c r="N210" s="261"/>
      <c r="O210" s="261"/>
      <c r="P210" s="261"/>
      <c r="Q210" s="261"/>
      <c r="R210" s="8"/>
      <c r="S210" s="8"/>
      <c r="T210" s="8"/>
      <c r="U210" s="8"/>
      <c r="V210" s="8"/>
      <c r="W210" s="42"/>
    </row>
    <row r="211" spans="1:23">
      <c r="A211" s="12"/>
      <c r="B211" s="12"/>
      <c r="C211" s="12"/>
      <c r="D211" s="12"/>
      <c r="E211" s="12"/>
      <c r="F211" s="38">
        <f>Asset23</f>
        <v>0</v>
      </c>
      <c r="G211" s="260"/>
      <c r="H211" s="261"/>
      <c r="I211" s="261"/>
      <c r="J211" s="261"/>
      <c r="K211" s="261"/>
      <c r="L211" s="261"/>
      <c r="M211" s="261"/>
      <c r="N211" s="261"/>
      <c r="O211" s="261"/>
      <c r="P211" s="261"/>
      <c r="Q211" s="261"/>
      <c r="R211" s="8"/>
      <c r="S211" s="8"/>
      <c r="T211" s="8"/>
      <c r="U211" s="8"/>
      <c r="V211" s="8"/>
      <c r="W211" s="42"/>
    </row>
    <row r="212" spans="1:23">
      <c r="A212" s="12"/>
      <c r="B212" s="12"/>
      <c r="C212" s="12"/>
      <c r="D212" s="12"/>
      <c r="E212" s="12"/>
      <c r="F212" s="38">
        <f>Asset24</f>
        <v>0</v>
      </c>
      <c r="G212" s="260"/>
      <c r="H212" s="261"/>
      <c r="I212" s="261"/>
      <c r="J212" s="261"/>
      <c r="K212" s="261"/>
      <c r="L212" s="261"/>
      <c r="M212" s="261"/>
      <c r="N212" s="261"/>
      <c r="O212" s="261"/>
      <c r="P212" s="261"/>
      <c r="Q212" s="261"/>
      <c r="R212" s="8"/>
      <c r="S212" s="8"/>
      <c r="T212" s="8"/>
      <c r="U212" s="8"/>
      <c r="V212" s="8"/>
      <c r="W212" s="42"/>
    </row>
    <row r="213" spans="1:23">
      <c r="A213" s="12"/>
      <c r="B213" s="12"/>
      <c r="C213" s="12"/>
      <c r="D213" s="12"/>
      <c r="E213" s="12"/>
      <c r="F213" s="38">
        <f>Asset25</f>
        <v>0</v>
      </c>
      <c r="G213" s="260"/>
      <c r="H213" s="261"/>
      <c r="I213" s="261"/>
      <c r="J213" s="261"/>
      <c r="K213" s="261"/>
      <c r="L213" s="261"/>
      <c r="M213" s="261"/>
      <c r="N213" s="261"/>
      <c r="O213" s="261"/>
      <c r="P213" s="261"/>
      <c r="Q213" s="261"/>
      <c r="R213" s="8"/>
      <c r="S213" s="8"/>
      <c r="T213" s="8"/>
      <c r="U213" s="8"/>
      <c r="V213" s="8"/>
      <c r="W213" s="42"/>
    </row>
    <row r="214" spans="1:23">
      <c r="A214" s="12"/>
      <c r="B214" s="12"/>
      <c r="C214" s="12"/>
      <c r="D214" s="12"/>
      <c r="E214" s="12"/>
      <c r="F214" s="38">
        <f>Asset26</f>
        <v>0</v>
      </c>
      <c r="G214" s="260"/>
      <c r="H214" s="261"/>
      <c r="I214" s="261"/>
      <c r="J214" s="261"/>
      <c r="K214" s="261"/>
      <c r="L214" s="261"/>
      <c r="M214" s="261"/>
      <c r="N214" s="261"/>
      <c r="O214" s="261"/>
      <c r="P214" s="261"/>
      <c r="Q214" s="261"/>
      <c r="R214" s="8"/>
      <c r="S214" s="8"/>
      <c r="T214" s="8"/>
      <c r="U214" s="8"/>
      <c r="V214" s="8"/>
      <c r="W214" s="42"/>
    </row>
    <row r="215" spans="1:23">
      <c r="A215" s="12"/>
      <c r="B215" s="12"/>
      <c r="C215" s="12"/>
      <c r="D215" s="12"/>
      <c r="E215" s="12"/>
      <c r="F215" s="38">
        <f>Asset27</f>
        <v>0</v>
      </c>
      <c r="G215" s="260"/>
      <c r="H215" s="261"/>
      <c r="I215" s="261"/>
      <c r="J215" s="261"/>
      <c r="K215" s="261"/>
      <c r="L215" s="261"/>
      <c r="M215" s="261"/>
      <c r="N215" s="261"/>
      <c r="O215" s="261"/>
      <c r="P215" s="261"/>
      <c r="Q215" s="261"/>
      <c r="R215" s="8"/>
      <c r="S215" s="8"/>
      <c r="T215" s="8"/>
      <c r="U215" s="8"/>
      <c r="V215" s="8"/>
      <c r="W215" s="42"/>
    </row>
    <row r="216" spans="1:23">
      <c r="A216" s="12"/>
      <c r="B216" s="12"/>
      <c r="C216" s="12"/>
      <c r="D216" s="12"/>
      <c r="E216" s="12"/>
      <c r="F216" s="38">
        <f>Asset28</f>
        <v>0</v>
      </c>
      <c r="G216" s="260"/>
      <c r="H216" s="261"/>
      <c r="I216" s="261"/>
      <c r="J216" s="261"/>
      <c r="K216" s="261"/>
      <c r="L216" s="261"/>
      <c r="M216" s="261"/>
      <c r="N216" s="261"/>
      <c r="O216" s="261"/>
      <c r="P216" s="261"/>
      <c r="Q216" s="261"/>
      <c r="R216" s="8"/>
      <c r="S216" s="8"/>
      <c r="T216" s="8"/>
      <c r="U216" s="8"/>
      <c r="V216" s="8"/>
      <c r="W216" s="42"/>
    </row>
    <row r="217" spans="1:23">
      <c r="A217" s="12"/>
      <c r="B217" s="12"/>
      <c r="C217" s="12"/>
      <c r="D217" s="12"/>
      <c r="E217" s="12"/>
      <c r="F217" s="38">
        <f>Asset29</f>
        <v>0</v>
      </c>
      <c r="G217" s="260"/>
      <c r="H217" s="261"/>
      <c r="I217" s="261"/>
      <c r="J217" s="261"/>
      <c r="K217" s="261"/>
      <c r="L217" s="261"/>
      <c r="M217" s="261"/>
      <c r="N217" s="261"/>
      <c r="O217" s="261"/>
      <c r="P217" s="261"/>
      <c r="Q217" s="261"/>
      <c r="R217" s="8"/>
      <c r="S217" s="8"/>
      <c r="T217" s="8"/>
      <c r="U217" s="8"/>
      <c r="V217" s="8"/>
      <c r="W217" s="42"/>
    </row>
    <row r="218" spans="1:23">
      <c r="A218" s="12"/>
      <c r="B218" s="12"/>
      <c r="C218" s="12"/>
      <c r="D218" s="12"/>
      <c r="E218" s="12"/>
      <c r="F218" s="38">
        <f>Asset30</f>
        <v>0</v>
      </c>
      <c r="G218" s="260"/>
      <c r="H218" s="261"/>
      <c r="I218" s="261"/>
      <c r="J218" s="261"/>
      <c r="K218" s="261"/>
      <c r="L218" s="261"/>
      <c r="M218" s="261"/>
      <c r="N218" s="261"/>
      <c r="O218" s="261"/>
      <c r="P218" s="261"/>
      <c r="Q218" s="261"/>
      <c r="R218" s="8"/>
      <c r="S218" s="8"/>
      <c r="T218" s="8"/>
      <c r="U218" s="8"/>
      <c r="V218" s="8"/>
      <c r="W218" s="42"/>
    </row>
    <row r="219" spans="1:23">
      <c r="A219" s="12"/>
      <c r="B219" s="12"/>
      <c r="C219" s="12"/>
      <c r="D219" s="12"/>
      <c r="E219" s="12"/>
      <c r="F219" s="38" t="s">
        <v>22</v>
      </c>
      <c r="G219" s="234">
        <f t="shared" ref="G219:Q219" si="48">SUM(G189:G218)</f>
        <v>0</v>
      </c>
      <c r="H219" s="234">
        <f t="shared" si="48"/>
        <v>182.32681375346533</v>
      </c>
      <c r="I219" s="234">
        <f t="shared" si="48"/>
        <v>174.17733712583384</v>
      </c>
      <c r="J219" s="234">
        <f t="shared" si="48"/>
        <v>185.51024248599506</v>
      </c>
      <c r="K219" s="234">
        <f t="shared" si="48"/>
        <v>197.30416864306113</v>
      </c>
      <c r="L219" s="234">
        <f t="shared" si="48"/>
        <v>202.71955101428554</v>
      </c>
      <c r="M219" s="234">
        <f t="shared" si="48"/>
        <v>197.1204542758712</v>
      </c>
      <c r="N219" s="234">
        <f t="shared" si="48"/>
        <v>190.73832161104977</v>
      </c>
      <c r="O219" s="234">
        <f t="shared" si="48"/>
        <v>183.2969322495417</v>
      </c>
      <c r="P219" s="234">
        <f t="shared" si="48"/>
        <v>174.6450548516049</v>
      </c>
      <c r="Q219" s="234">
        <f t="shared" si="48"/>
        <v>167.68941288977462</v>
      </c>
      <c r="R219" s="36"/>
      <c r="S219" s="36"/>
      <c r="T219" s="36"/>
      <c r="U219" s="36"/>
      <c r="V219" s="36"/>
      <c r="W219" s="36"/>
    </row>
  </sheetData>
  <mergeCells count="32">
    <mergeCell ref="G2:H2"/>
    <mergeCell ref="G6:I6"/>
    <mergeCell ref="G12:I12"/>
    <mergeCell ref="G11:I11"/>
    <mergeCell ref="G7:I7"/>
    <mergeCell ref="G8:I8"/>
    <mergeCell ref="G9:I9"/>
    <mergeCell ref="G10:I10"/>
    <mergeCell ref="G27:I27"/>
    <mergeCell ref="G18:I18"/>
    <mergeCell ref="G19:I19"/>
    <mergeCell ref="G20:I20"/>
    <mergeCell ref="G13:I13"/>
    <mergeCell ref="G17:I17"/>
    <mergeCell ref="G14:I14"/>
    <mergeCell ref="G15:I15"/>
    <mergeCell ref="G16:I16"/>
    <mergeCell ref="G26:I26"/>
    <mergeCell ref="G21:I21"/>
    <mergeCell ref="G22:I22"/>
    <mergeCell ref="G23:I23"/>
    <mergeCell ref="G24:I24"/>
    <mergeCell ref="G25:I25"/>
    <mergeCell ref="G28:I28"/>
    <mergeCell ref="G29:I29"/>
    <mergeCell ref="G30:I30"/>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1" activePane="bottomLeft" state="frozen"/>
      <selection activeCell="G22" sqref="G22:I22"/>
      <selection pane="bottomLeft" activeCell="G44" sqref="G44"/>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49"/>
      <c r="G1" s="49"/>
      <c r="H1" s="49"/>
      <c r="I1" s="49"/>
      <c r="J1" s="49"/>
      <c r="K1" s="49"/>
      <c r="L1" s="49"/>
      <c r="M1" s="49"/>
      <c r="N1" s="49"/>
      <c r="O1" s="49"/>
      <c r="P1" s="49"/>
      <c r="Q1" s="49"/>
      <c r="R1" s="49"/>
      <c r="S1" s="49"/>
      <c r="T1" s="49"/>
      <c r="U1" s="49"/>
      <c r="V1" s="49"/>
      <c r="W1" s="49"/>
      <c r="X1" s="49"/>
      <c r="Y1" s="49"/>
      <c r="Z1" s="49"/>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15"/>
      <c r="BK1" s="215"/>
    </row>
    <row r="2" spans="1:256" ht="15.75">
      <c r="A2" s="9"/>
      <c r="B2" s="54" t="s">
        <v>78</v>
      </c>
      <c r="C2" s="9"/>
      <c r="D2" s="9"/>
      <c r="E2" s="9"/>
      <c r="F2" s="9"/>
      <c r="G2" s="9"/>
      <c r="H2" s="9"/>
      <c r="I2" s="9"/>
      <c r="J2" s="9"/>
      <c r="K2" s="9"/>
      <c r="L2" s="9"/>
      <c r="M2" s="9"/>
      <c r="N2" s="9"/>
      <c r="O2" s="9"/>
      <c r="P2" s="9"/>
      <c r="Q2" s="9"/>
      <c r="R2" s="12"/>
      <c r="S2" s="12"/>
      <c r="T2" s="12"/>
      <c r="U2" s="12"/>
      <c r="V2" s="12"/>
      <c r="W2" s="12"/>
      <c r="X2" s="12"/>
      <c r="Y2" s="12"/>
      <c r="Z2" s="12"/>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row>
    <row r="3" spans="1:256" s="1" customFormat="1">
      <c r="A3" s="55"/>
      <c r="B3" s="56"/>
      <c r="C3" s="55"/>
      <c r="D3" s="55"/>
      <c r="E3" s="55"/>
      <c r="F3" s="57"/>
      <c r="G3" s="57"/>
      <c r="H3" s="57"/>
      <c r="I3" s="57"/>
      <c r="J3" s="57"/>
      <c r="K3" s="57"/>
      <c r="L3" s="57"/>
      <c r="M3" s="57"/>
      <c r="N3" s="57"/>
      <c r="O3" s="57"/>
      <c r="P3" s="57"/>
      <c r="Q3" s="57"/>
      <c r="R3" s="57"/>
      <c r="S3" s="49"/>
      <c r="T3" s="49"/>
      <c r="U3" s="49"/>
      <c r="V3" s="49"/>
      <c r="W3" s="49"/>
      <c r="X3" s="49"/>
      <c r="Y3" s="49"/>
      <c r="Z3" s="49"/>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17"/>
      <c r="BK3" s="217"/>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1" t="s">
        <v>5</v>
      </c>
      <c r="C4" s="80"/>
      <c r="D4" s="80"/>
      <c r="E4" s="80"/>
      <c r="F4" s="142">
        <f>G4-1</f>
        <v>2014</v>
      </c>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c r="S4" s="49"/>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15"/>
      <c r="BK4" s="215"/>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15"/>
      <c r="BK5" s="21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39"/>
      <c r="E6" s="9"/>
      <c r="F6" s="226">
        <v>2.5000000000000001E-2</v>
      </c>
      <c r="G6" s="185">
        <f>Input!G177</f>
        <v>2.3099999999999999E-2</v>
      </c>
      <c r="H6" s="20"/>
      <c r="I6" s="20"/>
      <c r="J6" s="20"/>
      <c r="K6" s="20"/>
      <c r="L6" s="20"/>
      <c r="M6" s="20"/>
      <c r="N6" s="20"/>
      <c r="O6" s="20"/>
      <c r="P6" s="20"/>
      <c r="Q6" s="20"/>
      <c r="R6" s="39"/>
      <c r="S6" s="49"/>
      <c r="T6" s="39"/>
      <c r="U6" s="39"/>
      <c r="V6" s="39"/>
      <c r="W6" s="39"/>
      <c r="X6" s="39"/>
      <c r="Y6" s="39"/>
      <c r="Z6" s="39"/>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15"/>
      <c r="BK6" s="215"/>
    </row>
    <row r="7" spans="1:256">
      <c r="A7" s="9"/>
      <c r="B7" s="94" t="s">
        <v>85</v>
      </c>
      <c r="C7" s="9"/>
      <c r="D7" s="9"/>
      <c r="E7" s="9"/>
      <c r="F7" s="9"/>
      <c r="G7" s="185"/>
      <c r="H7" s="227">
        <f>vanilla1</f>
        <v>6.0159999999999991E-2</v>
      </c>
      <c r="I7" s="93">
        <f>vanilla2</f>
        <v>6.0159999999999991E-2</v>
      </c>
      <c r="J7" s="93">
        <f>vanilla3</f>
        <v>6.0159999999999991E-2</v>
      </c>
      <c r="K7" s="93">
        <f>vanilla4</f>
        <v>6.0159999999999991E-2</v>
      </c>
      <c r="L7" s="93">
        <f>vanilla5</f>
        <v>6.0159999999999991E-2</v>
      </c>
      <c r="M7" s="93">
        <f>vanilla6</f>
        <v>0</v>
      </c>
      <c r="N7" s="93">
        <f>vanilla7</f>
        <v>0</v>
      </c>
      <c r="O7" s="93">
        <f>vanilla8</f>
        <v>0</v>
      </c>
      <c r="P7" s="93">
        <f>vanilla9</f>
        <v>0</v>
      </c>
      <c r="Q7" s="93">
        <f>vanilla10</f>
        <v>0</v>
      </c>
      <c r="R7" s="93"/>
      <c r="S7" s="49"/>
      <c r="T7" s="135"/>
      <c r="U7" s="135"/>
      <c r="V7" s="135"/>
      <c r="W7" s="135"/>
      <c r="X7" s="135"/>
      <c r="Y7" s="135"/>
      <c r="Z7" s="135"/>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5"/>
      <c r="BK7" s="215"/>
    </row>
    <row r="8" spans="1:256">
      <c r="A8" s="9"/>
      <c r="B8" s="94"/>
      <c r="C8" s="9"/>
      <c r="D8" s="9"/>
      <c r="E8" s="9"/>
      <c r="F8" s="9"/>
      <c r="G8" s="140"/>
      <c r="H8" s="140"/>
      <c r="I8" s="140"/>
      <c r="J8" s="140"/>
      <c r="K8" s="140"/>
      <c r="L8" s="140"/>
      <c r="M8" s="134"/>
      <c r="N8" s="134"/>
      <c r="O8" s="134"/>
      <c r="P8" s="134"/>
      <c r="Q8" s="134"/>
      <c r="R8" s="135"/>
      <c r="S8" s="12"/>
      <c r="T8" s="135"/>
      <c r="U8" s="135"/>
      <c r="V8" s="135"/>
      <c r="W8" s="135"/>
      <c r="X8" s="135"/>
      <c r="Y8" s="135"/>
      <c r="Z8" s="135"/>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5"/>
      <c r="BK8" s="215"/>
    </row>
    <row r="9" spans="1:256">
      <c r="A9" s="79"/>
      <c r="B9" s="79" t="s">
        <v>41</v>
      </c>
      <c r="C9" s="107"/>
      <c r="D9" s="107"/>
      <c r="E9" s="107"/>
      <c r="F9" s="107"/>
      <c r="G9" s="107"/>
      <c r="H9" s="72"/>
      <c r="I9" s="72"/>
      <c r="J9" s="72"/>
      <c r="K9" s="72"/>
      <c r="L9" s="72"/>
      <c r="M9" s="72"/>
      <c r="N9" s="72"/>
      <c r="O9" s="72"/>
      <c r="P9" s="72"/>
      <c r="Q9" s="72"/>
      <c r="R9" s="72"/>
      <c r="S9" s="49"/>
      <c r="T9" s="135"/>
      <c r="U9" s="135"/>
      <c r="V9" s="135"/>
      <c r="W9" s="135"/>
      <c r="X9" s="135"/>
      <c r="Y9" s="135"/>
      <c r="Z9" s="135"/>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5"/>
      <c r="BK9" s="215"/>
    </row>
    <row r="10" spans="1:256">
      <c r="A10" s="17"/>
      <c r="B10" s="17"/>
      <c r="C10" s="119"/>
      <c r="D10" s="119"/>
      <c r="E10" s="119"/>
      <c r="F10" s="119"/>
      <c r="G10" s="119"/>
      <c r="H10" s="12"/>
      <c r="I10" s="12"/>
      <c r="J10" s="12"/>
      <c r="K10" s="12"/>
      <c r="L10" s="12"/>
      <c r="M10" s="12"/>
      <c r="N10" s="12"/>
      <c r="O10" s="12"/>
      <c r="P10" s="12"/>
      <c r="Q10" s="12"/>
      <c r="R10" s="135"/>
      <c r="S10" s="49"/>
      <c r="T10" s="135"/>
      <c r="U10" s="135"/>
      <c r="V10" s="135"/>
      <c r="W10" s="135"/>
      <c r="X10" s="135"/>
      <c r="Y10" s="135"/>
      <c r="Z10" s="135"/>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5"/>
      <c r="BK10" s="215"/>
    </row>
    <row r="11" spans="1:256">
      <c r="A11" s="9"/>
      <c r="B11" s="44" t="s">
        <v>81</v>
      </c>
      <c r="C11" s="9"/>
      <c r="D11" s="9"/>
      <c r="E11" s="9"/>
      <c r="F11" s="9"/>
      <c r="G11" s="186">
        <f>SUM(G12:G41)</f>
        <v>375.65394780495484</v>
      </c>
      <c r="H11" s="140"/>
      <c r="I11" s="140"/>
      <c r="J11" s="140"/>
      <c r="K11" s="140"/>
      <c r="L11" s="140"/>
      <c r="M11" s="134"/>
      <c r="N11" s="134"/>
      <c r="O11" s="134"/>
      <c r="P11" s="134"/>
      <c r="Q11" s="134"/>
      <c r="R11" s="135"/>
      <c r="S11" s="12"/>
      <c r="T11" s="135"/>
      <c r="U11" s="135"/>
      <c r="V11" s="135"/>
      <c r="W11" s="135"/>
      <c r="X11" s="135"/>
      <c r="Y11" s="135"/>
      <c r="Z11" s="135"/>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5"/>
      <c r="BK11" s="215"/>
    </row>
    <row r="12" spans="1:256" ht="12.75" hidden="1" customHeight="1" outlineLevel="1">
      <c r="A12" s="9"/>
      <c r="B12" s="9"/>
      <c r="C12" s="126" t="str">
        <f>Asset1</f>
        <v>Subtransmission</v>
      </c>
      <c r="D12" s="9"/>
      <c r="E12" s="9"/>
      <c r="F12" s="9"/>
      <c r="G12" s="187">
        <f>Input!M7</f>
        <v>43.731197934271691</v>
      </c>
      <c r="H12" s="140"/>
      <c r="I12" s="140"/>
      <c r="J12" s="140"/>
      <c r="K12" s="140"/>
      <c r="L12" s="140"/>
      <c r="M12" s="134"/>
      <c r="N12" s="134"/>
      <c r="O12" s="134"/>
      <c r="P12" s="134"/>
      <c r="Q12" s="134"/>
      <c r="R12" s="135"/>
      <c r="S12" s="49"/>
      <c r="T12" s="135"/>
      <c r="U12" s="135"/>
      <c r="V12" s="135"/>
      <c r="W12" s="135"/>
      <c r="X12" s="135"/>
      <c r="Y12" s="135"/>
      <c r="Z12" s="135"/>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5"/>
      <c r="BK12" s="215"/>
    </row>
    <row r="13" spans="1:256" ht="12.75" hidden="1" customHeight="1" outlineLevel="1">
      <c r="A13" s="9"/>
      <c r="B13" s="44"/>
      <c r="C13" s="126" t="str">
        <f>Asset2</f>
        <v>Distribution system assets</v>
      </c>
      <c r="D13" s="9"/>
      <c r="E13" s="9"/>
      <c r="F13" s="137"/>
      <c r="G13" s="187">
        <f>Input!M8</f>
        <v>245.83193203184837</v>
      </c>
      <c r="H13" s="140"/>
      <c r="I13" s="140"/>
      <c r="J13" s="140"/>
      <c r="K13" s="140"/>
      <c r="L13" s="140"/>
      <c r="M13" s="134"/>
      <c r="N13" s="134"/>
      <c r="O13" s="134"/>
      <c r="P13" s="134"/>
      <c r="Q13" s="134"/>
      <c r="R13" s="135"/>
      <c r="S13" s="49"/>
      <c r="T13" s="135"/>
      <c r="U13" s="135"/>
      <c r="V13" s="135"/>
      <c r="W13" s="135"/>
      <c r="X13" s="135"/>
      <c r="Y13" s="135"/>
      <c r="Z13" s="135"/>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5"/>
      <c r="BK13" s="215"/>
    </row>
    <row r="14" spans="1:256" ht="12.75" hidden="1" customHeight="1" outlineLevel="1">
      <c r="A14" s="9"/>
      <c r="B14" s="44"/>
      <c r="C14" s="126" t="str">
        <f>Asset3</f>
        <v>Standard metering</v>
      </c>
      <c r="D14" s="9"/>
      <c r="E14" s="9"/>
      <c r="F14" s="137"/>
      <c r="G14" s="187">
        <f>Input!M9</f>
        <v>0</v>
      </c>
      <c r="H14" s="140"/>
      <c r="I14" s="140"/>
      <c r="J14" s="140"/>
      <c r="K14" s="140"/>
      <c r="L14" s="140"/>
      <c r="M14" s="134"/>
      <c r="N14" s="134"/>
      <c r="O14" s="134"/>
      <c r="P14" s="134"/>
      <c r="Q14" s="134"/>
      <c r="R14" s="135"/>
      <c r="S14" s="12"/>
      <c r="T14" s="135"/>
      <c r="U14" s="135"/>
      <c r="V14" s="135"/>
      <c r="W14" s="135"/>
      <c r="X14" s="135"/>
      <c r="Y14" s="135"/>
      <c r="Z14" s="135"/>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5"/>
      <c r="BK14" s="215"/>
    </row>
    <row r="15" spans="1:256" ht="12.75" hidden="1" customHeight="1" outlineLevel="1">
      <c r="A15" s="9"/>
      <c r="B15" s="44"/>
      <c r="C15" s="126" t="str">
        <f>Asset4</f>
        <v>Public lighting</v>
      </c>
      <c r="D15" s="9"/>
      <c r="E15" s="9"/>
      <c r="F15" s="137"/>
      <c r="G15" s="187">
        <f>Input!M10</f>
        <v>0</v>
      </c>
      <c r="H15" s="140"/>
      <c r="I15" s="140"/>
      <c r="J15" s="140"/>
      <c r="K15" s="140"/>
      <c r="L15" s="140"/>
      <c r="M15" s="134"/>
      <c r="N15" s="134"/>
      <c r="O15" s="134"/>
      <c r="P15" s="134"/>
      <c r="Q15" s="134"/>
      <c r="R15" s="135"/>
      <c r="S15" s="49"/>
      <c r="T15" s="135"/>
      <c r="U15" s="135"/>
      <c r="V15" s="135"/>
      <c r="W15" s="135"/>
      <c r="X15" s="135"/>
      <c r="Y15" s="135"/>
      <c r="Z15" s="135"/>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5"/>
      <c r="BK15" s="215"/>
    </row>
    <row r="16" spans="1:256" ht="12.75" hidden="1" customHeight="1" outlineLevel="1">
      <c r="A16" s="9"/>
      <c r="B16" s="44"/>
      <c r="C16" s="126" t="str">
        <f>Asset5</f>
        <v>SCADA/Network control</v>
      </c>
      <c r="D16" s="9"/>
      <c r="E16" s="9"/>
      <c r="F16" s="165"/>
      <c r="G16" s="187">
        <f>Input!M11</f>
        <v>4.3107122241096469</v>
      </c>
      <c r="H16" s="140"/>
      <c r="I16" s="140"/>
      <c r="J16" s="140"/>
      <c r="K16" s="140"/>
      <c r="L16" s="140"/>
      <c r="M16" s="134"/>
      <c r="N16" s="134"/>
      <c r="O16" s="134"/>
      <c r="P16" s="134"/>
      <c r="Q16" s="134"/>
      <c r="R16" s="135"/>
      <c r="S16" s="49"/>
      <c r="T16" s="135"/>
      <c r="U16" s="135"/>
      <c r="V16" s="135"/>
      <c r="W16" s="135"/>
      <c r="X16" s="135"/>
      <c r="Y16" s="135"/>
      <c r="Z16" s="135"/>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5"/>
      <c r="BK16" s="215"/>
    </row>
    <row r="17" spans="1:63" ht="12.75" hidden="1" customHeight="1" outlineLevel="1">
      <c r="A17" s="9"/>
      <c r="B17" s="44"/>
      <c r="C17" s="126" t="str">
        <f>Asset6</f>
        <v>Non-network general assets - IT</v>
      </c>
      <c r="D17" s="9"/>
      <c r="E17" s="9"/>
      <c r="F17" s="137"/>
      <c r="G17" s="187">
        <f>Input!M12</f>
        <v>38.292795988928539</v>
      </c>
      <c r="H17" s="140"/>
      <c r="I17" s="140"/>
      <c r="J17" s="140"/>
      <c r="K17" s="140"/>
      <c r="L17" s="140"/>
      <c r="M17" s="134"/>
      <c r="N17" s="134"/>
      <c r="O17" s="134"/>
      <c r="P17" s="134"/>
      <c r="Q17" s="134"/>
      <c r="R17" s="135"/>
      <c r="S17" s="12"/>
      <c r="T17" s="135"/>
      <c r="U17" s="135"/>
      <c r="V17" s="135"/>
      <c r="W17" s="135"/>
      <c r="X17" s="135"/>
      <c r="Y17" s="135"/>
      <c r="Z17" s="135"/>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5"/>
      <c r="BK17" s="215"/>
    </row>
    <row r="18" spans="1:63" ht="12.75" hidden="1" customHeight="1" outlineLevel="1">
      <c r="A18" s="9"/>
      <c r="B18" s="44"/>
      <c r="C18" s="126" t="str">
        <f>Asset7</f>
        <v>Non-network general assets - Other</v>
      </c>
      <c r="D18" s="9"/>
      <c r="E18" s="9"/>
      <c r="F18" s="137"/>
      <c r="G18" s="187">
        <f>Input!M13</f>
        <v>17.954564073716629</v>
      </c>
      <c r="H18" s="140"/>
      <c r="I18" s="140"/>
      <c r="J18" s="140"/>
      <c r="K18" s="140"/>
      <c r="L18" s="140"/>
      <c r="M18" s="134"/>
      <c r="N18" s="134"/>
      <c r="O18" s="134"/>
      <c r="P18" s="134"/>
      <c r="Q18" s="134"/>
      <c r="R18" s="135"/>
      <c r="S18" s="49"/>
      <c r="T18" s="135"/>
      <c r="U18" s="135"/>
      <c r="V18" s="135"/>
      <c r="W18" s="135"/>
      <c r="X18" s="135"/>
      <c r="Y18" s="135"/>
      <c r="Z18" s="135"/>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5"/>
      <c r="BK18" s="215"/>
    </row>
    <row r="19" spans="1:63" ht="12.75" hidden="1" customHeight="1" outlineLevel="1">
      <c r="A19" s="9"/>
      <c r="B19" s="44"/>
      <c r="C19" s="126" t="str">
        <f>Asset8</f>
        <v>VBRC</v>
      </c>
      <c r="D19" s="9"/>
      <c r="E19" s="9"/>
      <c r="F19" s="137"/>
      <c r="G19" s="187">
        <f>Input!M14</f>
        <v>25.532745552079927</v>
      </c>
      <c r="H19" s="140"/>
      <c r="I19" s="140"/>
      <c r="J19" s="140"/>
      <c r="K19" s="140"/>
      <c r="L19" s="140"/>
      <c r="M19" s="134"/>
      <c r="N19" s="134"/>
      <c r="O19" s="134"/>
      <c r="P19" s="134"/>
      <c r="Q19" s="134"/>
      <c r="R19" s="135"/>
      <c r="S19" s="49"/>
      <c r="T19" s="135"/>
      <c r="U19" s="135"/>
      <c r="V19" s="135"/>
      <c r="W19" s="135"/>
      <c r="X19" s="135"/>
      <c r="Y19" s="135"/>
      <c r="Z19" s="135"/>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5"/>
      <c r="BK19" s="215"/>
    </row>
    <row r="20" spans="1:63" ht="12.75" hidden="1" customHeight="1" outlineLevel="1">
      <c r="A20" s="9"/>
      <c r="B20" s="44"/>
      <c r="C20" s="126" t="str">
        <f>Asset9</f>
        <v>Supervisory cables</v>
      </c>
      <c r="D20" s="9"/>
      <c r="E20" s="9"/>
      <c r="F20" s="137"/>
      <c r="G20" s="187">
        <f>Input!M15</f>
        <v>0</v>
      </c>
      <c r="H20" s="140"/>
      <c r="I20" s="140"/>
      <c r="J20" s="140"/>
      <c r="K20" s="140"/>
      <c r="L20" s="140"/>
      <c r="M20" s="134"/>
      <c r="N20" s="134"/>
      <c r="O20" s="134"/>
      <c r="P20" s="134"/>
      <c r="Q20" s="134"/>
      <c r="R20" s="135"/>
      <c r="S20" s="12"/>
      <c r="T20" s="135"/>
      <c r="U20" s="135"/>
      <c r="V20" s="135"/>
      <c r="W20" s="135"/>
      <c r="X20" s="135"/>
      <c r="Y20" s="135"/>
      <c r="Z20" s="135"/>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5"/>
      <c r="BK20" s="215"/>
    </row>
    <row r="21" spans="1:63" ht="12.75" hidden="1" customHeight="1" outlineLevel="1">
      <c r="A21" s="9"/>
      <c r="B21" s="44"/>
      <c r="C21" s="126" t="str">
        <f>Asset10</f>
        <v>Old SWER ACRs</v>
      </c>
      <c r="D21" s="9"/>
      <c r="E21" s="9"/>
      <c r="F21" s="137"/>
      <c r="G21" s="187">
        <f>Input!M16</f>
        <v>0</v>
      </c>
      <c r="H21" s="140"/>
      <c r="I21" s="140"/>
      <c r="J21" s="140"/>
      <c r="K21" s="140"/>
      <c r="L21" s="140"/>
      <c r="M21" s="134"/>
      <c r="N21" s="134"/>
      <c r="O21" s="134"/>
      <c r="P21" s="134"/>
      <c r="Q21" s="134"/>
      <c r="R21" s="135"/>
      <c r="S21" s="49"/>
      <c r="T21" s="135"/>
      <c r="U21" s="135"/>
      <c r="V21" s="135"/>
      <c r="W21" s="135"/>
      <c r="X21" s="135"/>
      <c r="Y21" s="135"/>
      <c r="Z21" s="135"/>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5"/>
      <c r="BK21" s="215"/>
    </row>
    <row r="22" spans="1:63" ht="12.75" hidden="1" customHeight="1" outlineLevel="1">
      <c r="A22" s="9"/>
      <c r="B22" s="44"/>
      <c r="C22" s="126" t="str">
        <f>Asset11</f>
        <v>Land</v>
      </c>
      <c r="D22" s="9"/>
      <c r="E22" s="9"/>
      <c r="F22" s="137"/>
      <c r="G22" s="187">
        <f>Input!M17</f>
        <v>0</v>
      </c>
      <c r="H22" s="140"/>
      <c r="I22" s="140"/>
      <c r="J22" s="140"/>
      <c r="K22" s="140"/>
      <c r="L22" s="140"/>
      <c r="M22" s="134"/>
      <c r="N22" s="134"/>
      <c r="O22" s="134"/>
      <c r="P22" s="134"/>
      <c r="Q22" s="134"/>
      <c r="R22" s="135"/>
      <c r="S22" s="49"/>
      <c r="T22" s="135"/>
      <c r="U22" s="135"/>
      <c r="V22" s="135"/>
      <c r="W22" s="135"/>
      <c r="X22" s="135"/>
      <c r="Y22" s="135"/>
      <c r="Z22" s="135"/>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5"/>
      <c r="BK22" s="215"/>
    </row>
    <row r="23" spans="1:63" ht="12.75" hidden="1" customHeight="1" outlineLevel="1">
      <c r="A23" s="9"/>
      <c r="B23" s="44"/>
      <c r="C23" s="126" t="str">
        <f>Asset12</f>
        <v>Equity raising costs</v>
      </c>
      <c r="D23" s="9"/>
      <c r="E23" s="9"/>
      <c r="F23" s="137"/>
      <c r="G23" s="187">
        <f>Input!M18</f>
        <v>0</v>
      </c>
      <c r="H23" s="140"/>
      <c r="I23" s="140"/>
      <c r="J23" s="140"/>
      <c r="K23" s="140"/>
      <c r="L23" s="140"/>
      <c r="M23" s="134"/>
      <c r="N23" s="134"/>
      <c r="O23" s="134"/>
      <c r="P23" s="134"/>
      <c r="Q23" s="134"/>
      <c r="R23" s="135"/>
      <c r="S23" s="12"/>
      <c r="T23" s="135"/>
      <c r="U23" s="135"/>
      <c r="V23" s="135"/>
      <c r="W23" s="135"/>
      <c r="X23" s="135"/>
      <c r="Y23" s="135"/>
      <c r="Z23" s="135"/>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5"/>
      <c r="BK23" s="215"/>
    </row>
    <row r="24" spans="1:63" ht="12.75" hidden="1" customHeight="1" outlineLevel="1">
      <c r="A24" s="9"/>
      <c r="B24" s="44"/>
      <c r="C24" s="126">
        <f>Asset13</f>
        <v>0</v>
      </c>
      <c r="D24" s="9"/>
      <c r="E24" s="9"/>
      <c r="F24" s="137"/>
      <c r="G24" s="187">
        <f>Input!M19</f>
        <v>0</v>
      </c>
      <c r="H24" s="140"/>
      <c r="I24" s="140"/>
      <c r="J24" s="140"/>
      <c r="K24" s="140"/>
      <c r="L24" s="140"/>
      <c r="M24" s="134"/>
      <c r="N24" s="134"/>
      <c r="O24" s="134"/>
      <c r="P24" s="134"/>
      <c r="Q24" s="134"/>
      <c r="R24" s="135"/>
      <c r="S24" s="49"/>
      <c r="T24" s="135"/>
      <c r="U24" s="135"/>
      <c r="V24" s="135"/>
      <c r="W24" s="135"/>
      <c r="X24" s="135"/>
      <c r="Y24" s="135"/>
      <c r="Z24" s="135"/>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5"/>
      <c r="BK24" s="215"/>
    </row>
    <row r="25" spans="1:63" ht="12.75" hidden="1" customHeight="1" outlineLevel="1">
      <c r="A25" s="9"/>
      <c r="B25" s="44"/>
      <c r="C25" s="126">
        <f>Asset14</f>
        <v>0</v>
      </c>
      <c r="D25" s="9"/>
      <c r="E25" s="9"/>
      <c r="F25" s="137"/>
      <c r="G25" s="187">
        <f>Input!M20</f>
        <v>0</v>
      </c>
      <c r="H25" s="140"/>
      <c r="I25" s="140"/>
      <c r="J25" s="140"/>
      <c r="K25" s="140"/>
      <c r="L25" s="140"/>
      <c r="M25" s="134"/>
      <c r="N25" s="134"/>
      <c r="O25" s="134"/>
      <c r="P25" s="134"/>
      <c r="Q25" s="134"/>
      <c r="R25" s="135"/>
      <c r="S25" s="49"/>
      <c r="T25" s="135"/>
      <c r="U25" s="135"/>
      <c r="V25" s="135"/>
      <c r="W25" s="135"/>
      <c r="X25" s="135"/>
      <c r="Y25" s="135"/>
      <c r="Z25" s="135"/>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5"/>
      <c r="BK25" s="215"/>
    </row>
    <row r="26" spans="1:63" ht="12.75" hidden="1" customHeight="1" outlineLevel="1">
      <c r="A26" s="9"/>
      <c r="B26" s="44"/>
      <c r="C26" s="126">
        <f>Asset15</f>
        <v>0</v>
      </c>
      <c r="D26" s="9"/>
      <c r="E26" s="9"/>
      <c r="F26" s="137"/>
      <c r="G26" s="187">
        <f>Input!M21</f>
        <v>0</v>
      </c>
      <c r="H26" s="140"/>
      <c r="I26" s="140"/>
      <c r="J26" s="140"/>
      <c r="K26" s="140"/>
      <c r="L26" s="140"/>
      <c r="M26" s="134"/>
      <c r="N26" s="134"/>
      <c r="O26" s="134"/>
      <c r="P26" s="134"/>
      <c r="Q26" s="134"/>
      <c r="R26" s="135"/>
      <c r="S26" s="12"/>
      <c r="T26" s="135"/>
      <c r="U26" s="135"/>
      <c r="V26" s="135"/>
      <c r="W26" s="135"/>
      <c r="X26" s="135"/>
      <c r="Y26" s="135"/>
      <c r="Z26" s="135"/>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5"/>
      <c r="BK26" s="215"/>
    </row>
    <row r="27" spans="1:63" ht="12.75" hidden="1" customHeight="1" outlineLevel="1">
      <c r="A27" s="9"/>
      <c r="B27" s="44"/>
      <c r="C27" s="126">
        <f>Asset16</f>
        <v>0</v>
      </c>
      <c r="D27" s="9"/>
      <c r="E27" s="9"/>
      <c r="F27" s="137"/>
      <c r="G27" s="187">
        <f>Input!M22</f>
        <v>0</v>
      </c>
      <c r="H27" s="140"/>
      <c r="I27" s="140"/>
      <c r="J27" s="140"/>
      <c r="K27" s="140"/>
      <c r="L27" s="140"/>
      <c r="M27" s="134"/>
      <c r="N27" s="134"/>
      <c r="O27" s="134"/>
      <c r="P27" s="134"/>
      <c r="Q27" s="134"/>
      <c r="R27" s="135"/>
      <c r="S27" s="49"/>
      <c r="T27" s="135"/>
      <c r="U27" s="135"/>
      <c r="V27" s="135"/>
      <c r="W27" s="135"/>
      <c r="X27" s="135"/>
      <c r="Y27" s="135"/>
      <c r="Z27" s="135"/>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5"/>
      <c r="BK27" s="215"/>
    </row>
    <row r="28" spans="1:63" ht="12.75" hidden="1" customHeight="1" outlineLevel="1">
      <c r="A28" s="9"/>
      <c r="B28" s="44"/>
      <c r="C28" s="126">
        <f>Asset17</f>
        <v>0</v>
      </c>
      <c r="D28" s="9"/>
      <c r="E28" s="9"/>
      <c r="F28" s="137"/>
      <c r="G28" s="187">
        <f>Input!M23</f>
        <v>0</v>
      </c>
      <c r="H28" s="140"/>
      <c r="I28" s="140"/>
      <c r="J28" s="140"/>
      <c r="K28" s="140"/>
      <c r="L28" s="140"/>
      <c r="M28" s="134"/>
      <c r="N28" s="134"/>
      <c r="O28" s="134"/>
      <c r="P28" s="134"/>
      <c r="Q28" s="134"/>
      <c r="R28" s="135"/>
      <c r="S28" s="49"/>
      <c r="T28" s="135"/>
      <c r="U28" s="135"/>
      <c r="V28" s="135"/>
      <c r="W28" s="135"/>
      <c r="X28" s="135"/>
      <c r="Y28" s="135"/>
      <c r="Z28" s="135"/>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5"/>
      <c r="BK28" s="215"/>
    </row>
    <row r="29" spans="1:63" ht="12.75" hidden="1" customHeight="1" outlineLevel="1">
      <c r="A29" s="9"/>
      <c r="B29" s="44"/>
      <c r="C29" s="126">
        <f>Asset18</f>
        <v>0</v>
      </c>
      <c r="D29" s="9"/>
      <c r="E29" s="9"/>
      <c r="F29" s="137"/>
      <c r="G29" s="187">
        <f>Input!M24</f>
        <v>0</v>
      </c>
      <c r="H29" s="140"/>
      <c r="I29" s="140"/>
      <c r="J29" s="140"/>
      <c r="K29" s="140"/>
      <c r="L29" s="140"/>
      <c r="M29" s="134"/>
      <c r="N29" s="134"/>
      <c r="O29" s="134"/>
      <c r="P29" s="134"/>
      <c r="Q29" s="134"/>
      <c r="R29" s="135"/>
      <c r="S29" s="12"/>
      <c r="T29" s="135"/>
      <c r="U29" s="135"/>
      <c r="V29" s="135"/>
      <c r="W29" s="135"/>
      <c r="X29" s="135"/>
      <c r="Y29" s="135"/>
      <c r="Z29" s="135"/>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5"/>
      <c r="BK29" s="215"/>
    </row>
    <row r="30" spans="1:63" ht="12.75" hidden="1" customHeight="1" outlineLevel="1">
      <c r="A30" s="9"/>
      <c r="B30" s="44"/>
      <c r="C30" s="126">
        <f>Asset19</f>
        <v>0</v>
      </c>
      <c r="D30" s="9"/>
      <c r="E30" s="9"/>
      <c r="F30" s="137"/>
      <c r="G30" s="187">
        <f>Input!M25</f>
        <v>0</v>
      </c>
      <c r="H30" s="140"/>
      <c r="I30" s="140"/>
      <c r="J30" s="140"/>
      <c r="K30" s="140"/>
      <c r="L30" s="140"/>
      <c r="M30" s="134"/>
      <c r="N30" s="134"/>
      <c r="O30" s="134"/>
      <c r="P30" s="134"/>
      <c r="Q30" s="134"/>
      <c r="R30" s="135"/>
      <c r="S30" s="49"/>
      <c r="T30" s="135"/>
      <c r="U30" s="135"/>
      <c r="V30" s="135"/>
      <c r="W30" s="135"/>
      <c r="X30" s="135"/>
      <c r="Y30" s="135"/>
      <c r="Z30" s="135"/>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5"/>
      <c r="BK30" s="215"/>
    </row>
    <row r="31" spans="1:63" ht="12.75" hidden="1" customHeight="1" outlineLevel="1">
      <c r="A31" s="9"/>
      <c r="B31" s="44"/>
      <c r="C31" s="126">
        <f>Asset20</f>
        <v>0</v>
      </c>
      <c r="D31" s="9"/>
      <c r="E31" s="9"/>
      <c r="F31" s="137"/>
      <c r="G31" s="187">
        <f>Input!M26</f>
        <v>0</v>
      </c>
      <c r="H31" s="140"/>
      <c r="I31" s="140"/>
      <c r="J31" s="140"/>
      <c r="K31" s="140"/>
      <c r="L31" s="140"/>
      <c r="M31" s="134"/>
      <c r="N31" s="134"/>
      <c r="O31" s="134"/>
      <c r="P31" s="134"/>
      <c r="Q31" s="134"/>
      <c r="R31" s="135"/>
      <c r="S31" s="49"/>
      <c r="T31" s="135"/>
      <c r="U31" s="135"/>
      <c r="V31" s="135"/>
      <c r="W31" s="135"/>
      <c r="X31" s="135"/>
      <c r="Y31" s="135"/>
      <c r="Z31" s="135"/>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5"/>
      <c r="BK31" s="215"/>
    </row>
    <row r="32" spans="1:63" ht="12.75" hidden="1" customHeight="1" outlineLevel="1">
      <c r="A32" s="9"/>
      <c r="B32" s="44"/>
      <c r="C32" s="126">
        <f>Asset21</f>
        <v>0</v>
      </c>
      <c r="D32" s="9"/>
      <c r="E32" s="9"/>
      <c r="F32" s="137"/>
      <c r="G32" s="187">
        <f>Input!M27</f>
        <v>0</v>
      </c>
      <c r="H32" s="140"/>
      <c r="I32" s="140"/>
      <c r="J32" s="140"/>
      <c r="K32" s="140"/>
      <c r="L32" s="140"/>
      <c r="M32" s="134"/>
      <c r="N32" s="134"/>
      <c r="O32" s="134"/>
      <c r="P32" s="134"/>
      <c r="Q32" s="134"/>
      <c r="R32" s="135"/>
      <c r="S32" s="49"/>
      <c r="T32" s="135"/>
      <c r="U32" s="135"/>
      <c r="V32" s="135"/>
      <c r="W32" s="135"/>
      <c r="X32" s="135"/>
      <c r="Y32" s="135"/>
      <c r="Z32" s="135"/>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5"/>
      <c r="BK32" s="215"/>
    </row>
    <row r="33" spans="1:63" ht="12.75" hidden="1" customHeight="1" outlineLevel="1">
      <c r="A33" s="9"/>
      <c r="B33" s="44"/>
      <c r="C33" s="126">
        <f>Asset22</f>
        <v>0</v>
      </c>
      <c r="D33" s="9"/>
      <c r="E33" s="9"/>
      <c r="F33" s="137"/>
      <c r="G33" s="187">
        <f>Input!M28</f>
        <v>0</v>
      </c>
      <c r="H33" s="140"/>
      <c r="I33" s="140"/>
      <c r="J33" s="140"/>
      <c r="K33" s="140"/>
      <c r="L33" s="140"/>
      <c r="M33" s="134"/>
      <c r="N33" s="134"/>
      <c r="O33" s="134"/>
      <c r="P33" s="134"/>
      <c r="Q33" s="134"/>
      <c r="R33" s="135"/>
      <c r="S33" s="49"/>
      <c r="T33" s="135"/>
      <c r="U33" s="135"/>
      <c r="V33" s="135"/>
      <c r="W33" s="135"/>
      <c r="X33" s="135"/>
      <c r="Y33" s="135"/>
      <c r="Z33" s="135"/>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5"/>
      <c r="BK33" s="215"/>
    </row>
    <row r="34" spans="1:63" ht="12.75" hidden="1" customHeight="1" outlineLevel="1">
      <c r="A34" s="9"/>
      <c r="B34" s="44"/>
      <c r="C34" s="126">
        <f>Asset23</f>
        <v>0</v>
      </c>
      <c r="D34" s="9"/>
      <c r="E34" s="9"/>
      <c r="F34" s="137"/>
      <c r="G34" s="187">
        <f>Input!M29</f>
        <v>0</v>
      </c>
      <c r="H34" s="140"/>
      <c r="I34" s="140"/>
      <c r="J34" s="140"/>
      <c r="K34" s="140"/>
      <c r="L34" s="140"/>
      <c r="M34" s="134"/>
      <c r="N34" s="134"/>
      <c r="O34" s="134"/>
      <c r="P34" s="134"/>
      <c r="Q34" s="134"/>
      <c r="R34" s="135"/>
      <c r="S34" s="49"/>
      <c r="T34" s="135"/>
      <c r="U34" s="135"/>
      <c r="V34" s="135"/>
      <c r="W34" s="135"/>
      <c r="X34" s="135"/>
      <c r="Y34" s="135"/>
      <c r="Z34" s="135"/>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5"/>
      <c r="BK34" s="215"/>
    </row>
    <row r="35" spans="1:63" ht="12.75" hidden="1" customHeight="1" outlineLevel="1">
      <c r="A35" s="9"/>
      <c r="B35" s="44"/>
      <c r="C35" s="126">
        <f>Asset24</f>
        <v>0</v>
      </c>
      <c r="D35" s="9"/>
      <c r="E35" s="9"/>
      <c r="F35" s="137"/>
      <c r="G35" s="187">
        <f>Input!M30</f>
        <v>0</v>
      </c>
      <c r="H35" s="140"/>
      <c r="I35" s="140"/>
      <c r="J35" s="140"/>
      <c r="K35" s="140"/>
      <c r="L35" s="140"/>
      <c r="M35" s="134"/>
      <c r="N35" s="134"/>
      <c r="O35" s="134"/>
      <c r="P35" s="134"/>
      <c r="Q35" s="134"/>
      <c r="R35" s="135"/>
      <c r="S35" s="49"/>
      <c r="T35" s="135"/>
      <c r="U35" s="135"/>
      <c r="V35" s="135"/>
      <c r="W35" s="135"/>
      <c r="X35" s="135"/>
      <c r="Y35" s="135"/>
      <c r="Z35" s="135"/>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5"/>
      <c r="BK35" s="215"/>
    </row>
    <row r="36" spans="1:63" ht="12.75" hidden="1" customHeight="1" outlineLevel="1">
      <c r="A36" s="9"/>
      <c r="B36" s="44"/>
      <c r="C36" s="126">
        <f>Asset25</f>
        <v>0</v>
      </c>
      <c r="D36" s="9"/>
      <c r="E36" s="9"/>
      <c r="F36" s="137"/>
      <c r="G36" s="187">
        <f>Input!M31</f>
        <v>0</v>
      </c>
      <c r="H36" s="140"/>
      <c r="I36" s="140"/>
      <c r="J36" s="140"/>
      <c r="K36" s="140"/>
      <c r="L36" s="140"/>
      <c r="M36" s="134"/>
      <c r="N36" s="134"/>
      <c r="O36" s="134"/>
      <c r="P36" s="134"/>
      <c r="Q36" s="134"/>
      <c r="R36" s="135"/>
      <c r="S36" s="49"/>
      <c r="T36" s="135"/>
      <c r="U36" s="135"/>
      <c r="V36" s="135"/>
      <c r="W36" s="135"/>
      <c r="X36" s="135"/>
      <c r="Y36" s="135"/>
      <c r="Z36" s="135"/>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5"/>
      <c r="BK36" s="215"/>
    </row>
    <row r="37" spans="1:63" ht="12.75" hidden="1" customHeight="1" outlineLevel="1">
      <c r="A37" s="9"/>
      <c r="B37" s="44"/>
      <c r="C37" s="126">
        <f>Asset26</f>
        <v>0</v>
      </c>
      <c r="D37" s="9"/>
      <c r="E37" s="9"/>
      <c r="F37" s="137"/>
      <c r="G37" s="187">
        <f>Input!M32</f>
        <v>0</v>
      </c>
      <c r="H37" s="140"/>
      <c r="I37" s="140"/>
      <c r="J37" s="140"/>
      <c r="K37" s="140"/>
      <c r="L37" s="140"/>
      <c r="M37" s="134"/>
      <c r="N37" s="134"/>
      <c r="O37" s="134"/>
      <c r="P37" s="134"/>
      <c r="Q37" s="134"/>
      <c r="R37" s="135"/>
      <c r="S37" s="49"/>
      <c r="T37" s="135"/>
      <c r="U37" s="135"/>
      <c r="V37" s="135"/>
      <c r="W37" s="135"/>
      <c r="X37" s="135"/>
      <c r="Y37" s="135"/>
      <c r="Z37" s="135"/>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5"/>
      <c r="BK37" s="215"/>
    </row>
    <row r="38" spans="1:63" ht="12.75" hidden="1" customHeight="1" outlineLevel="1">
      <c r="A38" s="9"/>
      <c r="B38" s="44"/>
      <c r="C38" s="126">
        <f>Asset27</f>
        <v>0</v>
      </c>
      <c r="D38" s="9"/>
      <c r="E38" s="9"/>
      <c r="F38" s="137"/>
      <c r="G38" s="187">
        <f>Input!M33</f>
        <v>0</v>
      </c>
      <c r="H38" s="140"/>
      <c r="I38" s="140"/>
      <c r="J38" s="140"/>
      <c r="K38" s="140"/>
      <c r="L38" s="140"/>
      <c r="M38" s="134"/>
      <c r="N38" s="134"/>
      <c r="O38" s="134"/>
      <c r="P38" s="134"/>
      <c r="Q38" s="134"/>
      <c r="R38" s="135"/>
      <c r="S38" s="49"/>
      <c r="T38" s="135"/>
      <c r="U38" s="135"/>
      <c r="V38" s="135"/>
      <c r="W38" s="135"/>
      <c r="X38" s="135"/>
      <c r="Y38" s="135"/>
      <c r="Z38" s="135"/>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5"/>
      <c r="BK38" s="215"/>
    </row>
    <row r="39" spans="1:63" ht="12.75" hidden="1" customHeight="1" outlineLevel="1">
      <c r="A39" s="9"/>
      <c r="B39" s="44"/>
      <c r="C39" s="126">
        <f>Asset28</f>
        <v>0</v>
      </c>
      <c r="D39" s="9"/>
      <c r="E39" s="9"/>
      <c r="F39" s="137"/>
      <c r="G39" s="187">
        <f>Input!M34</f>
        <v>0</v>
      </c>
      <c r="H39" s="140"/>
      <c r="I39" s="140"/>
      <c r="J39" s="140"/>
      <c r="K39" s="140"/>
      <c r="L39" s="140"/>
      <c r="M39" s="134"/>
      <c r="N39" s="134"/>
      <c r="O39" s="134"/>
      <c r="P39" s="134"/>
      <c r="Q39" s="134"/>
      <c r="R39" s="135"/>
      <c r="S39" s="49"/>
      <c r="T39" s="135"/>
      <c r="U39" s="135"/>
      <c r="V39" s="135"/>
      <c r="W39" s="135"/>
      <c r="X39" s="135"/>
      <c r="Y39" s="135"/>
      <c r="Z39" s="135"/>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5"/>
      <c r="BK39" s="215"/>
    </row>
    <row r="40" spans="1:63" ht="12.75" hidden="1" customHeight="1" outlineLevel="1">
      <c r="A40" s="9"/>
      <c r="B40" s="44"/>
      <c r="C40" s="126">
        <f>Asset29</f>
        <v>0</v>
      </c>
      <c r="D40" s="9"/>
      <c r="E40" s="9"/>
      <c r="F40" s="137"/>
      <c r="G40" s="187">
        <f>Input!M35</f>
        <v>0</v>
      </c>
      <c r="H40" s="140"/>
      <c r="I40" s="140"/>
      <c r="J40" s="140"/>
      <c r="K40" s="140"/>
      <c r="L40" s="140"/>
      <c r="M40" s="134"/>
      <c r="N40" s="134"/>
      <c r="O40" s="134"/>
      <c r="P40" s="134"/>
      <c r="Q40" s="134"/>
      <c r="R40" s="135"/>
      <c r="S40" s="49"/>
      <c r="T40" s="135"/>
      <c r="U40" s="135"/>
      <c r="V40" s="135"/>
      <c r="W40" s="135"/>
      <c r="X40" s="135"/>
      <c r="Y40" s="135"/>
      <c r="Z40" s="135"/>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5"/>
      <c r="BK40" s="215"/>
    </row>
    <row r="41" spans="1:63" ht="12.75" hidden="1" customHeight="1" outlineLevel="1">
      <c r="A41" s="9"/>
      <c r="B41" s="44"/>
      <c r="C41" s="126">
        <f>Asset30</f>
        <v>0</v>
      </c>
      <c r="D41" s="9"/>
      <c r="E41" s="9"/>
      <c r="F41" s="137"/>
      <c r="G41" s="187">
        <f>Input!M36</f>
        <v>0</v>
      </c>
      <c r="H41" s="140"/>
      <c r="I41" s="140"/>
      <c r="J41" s="140"/>
      <c r="K41" s="140"/>
      <c r="L41" s="140"/>
      <c r="M41" s="134"/>
      <c r="N41" s="134"/>
      <c r="O41" s="134"/>
      <c r="P41" s="134"/>
      <c r="Q41" s="134"/>
      <c r="R41" s="135"/>
      <c r="S41" s="49"/>
      <c r="T41" s="135"/>
      <c r="U41" s="135"/>
      <c r="V41" s="135"/>
      <c r="W41" s="135"/>
      <c r="X41" s="135"/>
      <c r="Y41" s="135"/>
      <c r="Z41" s="135"/>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5"/>
      <c r="BK41" s="215"/>
    </row>
    <row r="42" spans="1:63" collapsed="1">
      <c r="A42" s="9"/>
      <c r="B42" s="44"/>
      <c r="C42" s="126"/>
      <c r="D42" s="9"/>
      <c r="E42" s="9"/>
      <c r="F42" s="137"/>
      <c r="G42" s="187"/>
      <c r="H42" s="140"/>
      <c r="I42" s="140"/>
      <c r="J42" s="140"/>
      <c r="K42" s="140"/>
      <c r="L42" s="140"/>
      <c r="M42" s="134"/>
      <c r="N42" s="134"/>
      <c r="O42" s="134"/>
      <c r="P42" s="134"/>
      <c r="Q42" s="134"/>
      <c r="R42" s="135"/>
      <c r="S42" s="12"/>
      <c r="T42" s="135"/>
      <c r="U42" s="135"/>
      <c r="V42" s="135"/>
      <c r="W42" s="135"/>
      <c r="X42" s="135"/>
      <c r="Y42" s="135"/>
      <c r="Z42" s="135"/>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5"/>
      <c r="BK42" s="215"/>
    </row>
    <row r="43" spans="1:63">
      <c r="A43" s="9"/>
      <c r="B43" s="44" t="s">
        <v>35</v>
      </c>
      <c r="C43" s="9"/>
      <c r="D43" s="9"/>
      <c r="E43" s="9"/>
      <c r="F43" s="9"/>
      <c r="G43" s="186">
        <f>SUM(G44:G73)</f>
        <v>374.95761365780413</v>
      </c>
      <c r="H43" s="136"/>
      <c r="I43" s="136"/>
      <c r="J43" s="136"/>
      <c r="K43" s="136"/>
      <c r="L43" s="136"/>
      <c r="M43" s="136"/>
      <c r="N43" s="134"/>
      <c r="O43" s="134"/>
      <c r="P43" s="134"/>
      <c r="Q43" s="134"/>
      <c r="R43" s="135"/>
      <c r="S43" s="135"/>
      <c r="T43" s="135"/>
      <c r="U43" s="135"/>
      <c r="V43" s="135"/>
      <c r="W43" s="135"/>
      <c r="X43" s="135"/>
      <c r="Y43" s="135"/>
      <c r="Z43" s="135"/>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5"/>
      <c r="BK43" s="215"/>
    </row>
    <row r="44" spans="1:63" hidden="1" outlineLevel="1">
      <c r="A44" s="9"/>
      <c r="B44" s="9"/>
      <c r="C44" s="126" t="str">
        <f>Asset1</f>
        <v>Subtransmission</v>
      </c>
      <c r="D44" s="9"/>
      <c r="E44" s="9"/>
      <c r="F44" s="9"/>
      <c r="G44" s="187">
        <f>Input!G143*(1+previous_vanilla)^0.5</f>
        <v>43.650135225905728</v>
      </c>
      <c r="H44" s="109"/>
      <c r="I44" s="109"/>
      <c r="J44" s="109"/>
      <c r="K44" s="109"/>
      <c r="L44" s="109"/>
      <c r="M44" s="109"/>
      <c r="N44" s="9"/>
      <c r="O44" s="9"/>
      <c r="P44" s="9"/>
      <c r="Q44" s="9"/>
      <c r="R44" s="9"/>
      <c r="S44" s="9"/>
      <c r="T44" s="9"/>
      <c r="U44" s="9"/>
      <c r="V44" s="9"/>
      <c r="W44" s="9"/>
      <c r="X44" s="9"/>
      <c r="Y44" s="9"/>
      <c r="Z44" s="9"/>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row>
    <row r="45" spans="1:63" hidden="1" outlineLevel="1">
      <c r="A45" s="9"/>
      <c r="B45" s="44"/>
      <c r="C45" s="126" t="str">
        <f>Asset2</f>
        <v>Distribution system assets</v>
      </c>
      <c r="D45" s="9"/>
      <c r="E45" s="9"/>
      <c r="F45" s="137"/>
      <c r="G45" s="187">
        <f>Input!G144*(1+previous_vanilla)^0.5</f>
        <v>245.37624357247225</v>
      </c>
      <c r="H45" s="109"/>
      <c r="I45" s="109"/>
      <c r="J45" s="109"/>
      <c r="K45" s="109"/>
      <c r="L45" s="109"/>
      <c r="M45" s="109"/>
      <c r="N45" s="29"/>
      <c r="O45" s="29"/>
      <c r="P45" s="29"/>
      <c r="Q45" s="29"/>
      <c r="R45" s="99"/>
      <c r="S45" s="99"/>
      <c r="T45" s="99"/>
      <c r="U45" s="99"/>
      <c r="V45" s="99"/>
      <c r="W45" s="99"/>
      <c r="X45" s="99"/>
      <c r="Y45" s="99"/>
      <c r="Z45" s="9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5"/>
      <c r="BK45" s="215"/>
    </row>
    <row r="46" spans="1:63" hidden="1" outlineLevel="1">
      <c r="A46" s="9"/>
      <c r="B46" s="44"/>
      <c r="C46" s="126" t="str">
        <f>Asset3</f>
        <v>Standard metering</v>
      </c>
      <c r="D46" s="9"/>
      <c r="E46" s="9"/>
      <c r="F46" s="137"/>
      <c r="G46" s="187">
        <f>Input!G145*(1+previous_vanilla)^0.5</f>
        <v>0</v>
      </c>
      <c r="H46" s="109"/>
      <c r="I46" s="109"/>
      <c r="J46" s="109"/>
      <c r="K46" s="109"/>
      <c r="L46" s="109"/>
      <c r="M46" s="109"/>
      <c r="N46" s="29"/>
      <c r="O46" s="29"/>
      <c r="P46" s="29"/>
      <c r="Q46" s="29"/>
      <c r="R46" s="99"/>
      <c r="S46" s="99"/>
      <c r="T46" s="99"/>
      <c r="U46" s="99"/>
      <c r="V46" s="99"/>
      <c r="W46" s="99"/>
      <c r="X46" s="99"/>
      <c r="Y46" s="99"/>
      <c r="Z46" s="9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5"/>
      <c r="BK46" s="215"/>
    </row>
    <row r="47" spans="1:63" hidden="1" outlineLevel="1">
      <c r="A47" s="9"/>
      <c r="B47" s="44"/>
      <c r="C47" s="126" t="str">
        <f>Asset4</f>
        <v>Public lighting</v>
      </c>
      <c r="D47" s="9"/>
      <c r="E47" s="9"/>
      <c r="F47" s="137"/>
      <c r="G47" s="187">
        <f>Input!G146*(1+previous_vanilla)^0.5</f>
        <v>0</v>
      </c>
      <c r="H47" s="109"/>
      <c r="I47" s="109"/>
      <c r="J47" s="109"/>
      <c r="K47" s="109"/>
      <c r="L47" s="109"/>
      <c r="M47" s="109"/>
      <c r="N47" s="29"/>
      <c r="O47" s="29"/>
      <c r="P47" s="29"/>
      <c r="Q47" s="29"/>
      <c r="R47" s="99"/>
      <c r="S47" s="99"/>
      <c r="T47" s="99"/>
      <c r="U47" s="99"/>
      <c r="V47" s="99"/>
      <c r="W47" s="99"/>
      <c r="X47" s="99"/>
      <c r="Y47" s="99"/>
      <c r="Z47" s="9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5"/>
      <c r="BK47" s="215"/>
    </row>
    <row r="48" spans="1:63" hidden="1" outlineLevel="1">
      <c r="A48" s="9"/>
      <c r="B48" s="44"/>
      <c r="C48" s="126" t="str">
        <f>Asset5</f>
        <v>SCADA/Network control</v>
      </c>
      <c r="D48" s="9"/>
      <c r="E48" s="9"/>
      <c r="F48" s="137"/>
      <c r="G48" s="187">
        <f>Input!G147*(1+previous_vanilla)^0.5</f>
        <v>4.3027216355966633</v>
      </c>
      <c r="H48" s="109"/>
      <c r="I48" s="109"/>
      <c r="J48" s="109"/>
      <c r="K48" s="109"/>
      <c r="L48" s="109"/>
      <c r="M48" s="109"/>
      <c r="N48" s="29"/>
      <c r="O48" s="29"/>
      <c r="P48" s="29"/>
      <c r="Q48" s="29"/>
      <c r="R48" s="99"/>
      <c r="S48" s="99"/>
      <c r="T48" s="99"/>
      <c r="U48" s="99"/>
      <c r="V48" s="99"/>
      <c r="W48" s="99"/>
      <c r="X48" s="99"/>
      <c r="Y48" s="99"/>
      <c r="Z48" s="9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5"/>
      <c r="BK48" s="215"/>
    </row>
    <row r="49" spans="1:63" hidden="1" outlineLevel="1">
      <c r="A49" s="9"/>
      <c r="B49" s="44"/>
      <c r="C49" s="126" t="str">
        <f>Asset6</f>
        <v>Non-network general assets - IT</v>
      </c>
      <c r="D49" s="9"/>
      <c r="E49" s="9"/>
      <c r="F49" s="137"/>
      <c r="G49" s="187">
        <f>Input!G148*(1+previous_vanilla)^0.5</f>
        <v>38.221814220753942</v>
      </c>
      <c r="H49" s="109"/>
      <c r="I49" s="109"/>
      <c r="J49" s="109"/>
      <c r="K49" s="109"/>
      <c r="L49" s="109"/>
      <c r="M49" s="109"/>
      <c r="N49" s="29"/>
      <c r="O49" s="29"/>
      <c r="P49" s="29"/>
      <c r="Q49" s="29"/>
      <c r="R49" s="99"/>
      <c r="S49" s="99"/>
      <c r="T49" s="99"/>
      <c r="U49" s="99"/>
      <c r="V49" s="99"/>
      <c r="W49" s="99"/>
      <c r="X49" s="99"/>
      <c r="Y49" s="99"/>
      <c r="Z49" s="9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5"/>
      <c r="BK49" s="215"/>
    </row>
    <row r="50" spans="1:63" hidden="1" outlineLevel="1">
      <c r="A50" s="9"/>
      <c r="B50" s="44"/>
      <c r="C50" s="126" t="str">
        <f>Asset7</f>
        <v>Non-network general assets - Other</v>
      </c>
      <c r="D50" s="9"/>
      <c r="E50" s="9"/>
      <c r="F50" s="137"/>
      <c r="G50" s="187">
        <f>Input!G149*(1+previous_vanilla)^0.5</f>
        <v>17.921282442750719</v>
      </c>
      <c r="H50" s="109"/>
      <c r="I50" s="109"/>
      <c r="J50" s="109"/>
      <c r="K50" s="109"/>
      <c r="L50" s="109"/>
      <c r="M50" s="109"/>
      <c r="N50" s="29"/>
      <c r="O50" s="29"/>
      <c r="P50" s="29"/>
      <c r="Q50" s="29"/>
      <c r="R50" s="99"/>
      <c r="S50" s="99"/>
      <c r="T50" s="99"/>
      <c r="U50" s="99"/>
      <c r="V50" s="99"/>
      <c r="W50" s="99"/>
      <c r="X50" s="99"/>
      <c r="Y50" s="99"/>
      <c r="Z50" s="9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5"/>
      <c r="BK50" s="215"/>
    </row>
    <row r="51" spans="1:63" hidden="1" outlineLevel="1">
      <c r="A51" s="9"/>
      <c r="B51" s="44"/>
      <c r="C51" s="126" t="str">
        <f>Asset8</f>
        <v>VBRC</v>
      </c>
      <c r="D51" s="9"/>
      <c r="E51" s="9"/>
      <c r="F51" s="137"/>
      <c r="G51" s="187">
        <f>Input!G150*(1+previous_vanilla)^0.5</f>
        <v>25.485416560324854</v>
      </c>
      <c r="H51" s="109"/>
      <c r="I51" s="109"/>
      <c r="J51" s="109"/>
      <c r="K51" s="109"/>
      <c r="L51" s="109"/>
      <c r="M51" s="109"/>
      <c r="N51" s="29"/>
      <c r="O51" s="29"/>
      <c r="P51" s="29"/>
      <c r="Q51" s="29"/>
      <c r="R51" s="99"/>
      <c r="S51" s="99"/>
      <c r="T51" s="99"/>
      <c r="U51" s="99"/>
      <c r="V51" s="99"/>
      <c r="W51" s="99"/>
      <c r="X51" s="99"/>
      <c r="Y51" s="99"/>
      <c r="Z51" s="9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5"/>
      <c r="BK51" s="215"/>
    </row>
    <row r="52" spans="1:63" hidden="1" outlineLevel="1">
      <c r="A52" s="9"/>
      <c r="B52" s="44"/>
      <c r="C52" s="126" t="str">
        <f>Asset9</f>
        <v>Supervisory cables</v>
      </c>
      <c r="D52" s="9"/>
      <c r="E52" s="9"/>
      <c r="F52" s="137"/>
      <c r="G52" s="187">
        <f>Input!G151*(1+previous_vanilla)^0.5</f>
        <v>0</v>
      </c>
      <c r="H52" s="109"/>
      <c r="I52" s="109"/>
      <c r="J52" s="109"/>
      <c r="K52" s="109"/>
      <c r="L52" s="109"/>
      <c r="M52" s="109"/>
      <c r="N52" s="29"/>
      <c r="O52" s="29"/>
      <c r="P52" s="29"/>
      <c r="Q52" s="29"/>
      <c r="R52" s="99"/>
      <c r="S52" s="99"/>
      <c r="T52" s="99"/>
      <c r="U52" s="99"/>
      <c r="V52" s="99"/>
      <c r="W52" s="99"/>
      <c r="X52" s="99"/>
      <c r="Y52" s="99"/>
      <c r="Z52" s="9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5"/>
      <c r="BK52" s="215"/>
    </row>
    <row r="53" spans="1:63" hidden="1" outlineLevel="1">
      <c r="A53" s="9"/>
      <c r="B53" s="44"/>
      <c r="C53" s="126" t="str">
        <f>Asset10</f>
        <v>Old SWER ACRs</v>
      </c>
      <c r="D53" s="9"/>
      <c r="E53" s="9"/>
      <c r="F53" s="137"/>
      <c r="G53" s="187">
        <f>Input!G152*(1+previous_vanilla)^0.5</f>
        <v>0</v>
      </c>
      <c r="H53" s="109"/>
      <c r="I53" s="109"/>
      <c r="J53" s="109"/>
      <c r="K53" s="109"/>
      <c r="L53" s="109"/>
      <c r="M53" s="109"/>
      <c r="N53" s="29"/>
      <c r="O53" s="29"/>
      <c r="P53" s="29"/>
      <c r="Q53" s="29"/>
      <c r="R53" s="99"/>
      <c r="S53" s="99"/>
      <c r="T53" s="99"/>
      <c r="U53" s="99"/>
      <c r="V53" s="99"/>
      <c r="W53" s="99"/>
      <c r="X53" s="99"/>
      <c r="Y53" s="99"/>
      <c r="Z53" s="9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5"/>
      <c r="BK53" s="215"/>
    </row>
    <row r="54" spans="1:63" hidden="1" outlineLevel="1">
      <c r="A54" s="9"/>
      <c r="B54" s="44"/>
      <c r="C54" s="126" t="str">
        <f>Asset11</f>
        <v>Land</v>
      </c>
      <c r="D54" s="9"/>
      <c r="E54" s="9"/>
      <c r="F54" s="137"/>
      <c r="G54" s="187">
        <f>Input!G153*(1+previous_vanilla)^0.5</f>
        <v>0</v>
      </c>
      <c r="H54" s="109"/>
      <c r="I54" s="109"/>
      <c r="J54" s="109"/>
      <c r="K54" s="109"/>
      <c r="L54" s="109"/>
      <c r="M54" s="109"/>
      <c r="N54" s="29"/>
      <c r="O54" s="29"/>
      <c r="P54" s="29"/>
      <c r="Q54" s="29"/>
      <c r="R54" s="99"/>
      <c r="S54" s="99"/>
      <c r="T54" s="99"/>
      <c r="U54" s="99"/>
      <c r="V54" s="99"/>
      <c r="W54" s="99"/>
      <c r="X54" s="99"/>
      <c r="Y54" s="99"/>
      <c r="Z54" s="9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5"/>
      <c r="BK54" s="215"/>
    </row>
    <row r="55" spans="1:63" hidden="1" outlineLevel="1">
      <c r="A55" s="9"/>
      <c r="B55" s="44"/>
      <c r="C55" s="126" t="str">
        <f>Asset12</f>
        <v>Equity raising costs</v>
      </c>
      <c r="D55" s="9"/>
      <c r="E55" s="9"/>
      <c r="F55" s="137"/>
      <c r="G55" s="187">
        <f>Input!G154*(1+previous_vanilla)^0.5</f>
        <v>0</v>
      </c>
      <c r="H55" s="109"/>
      <c r="I55" s="109"/>
      <c r="J55" s="109"/>
      <c r="K55" s="109"/>
      <c r="L55" s="109"/>
      <c r="M55" s="109"/>
      <c r="N55" s="29"/>
      <c r="O55" s="29"/>
      <c r="P55" s="29"/>
      <c r="Q55" s="29"/>
      <c r="R55" s="99"/>
      <c r="S55" s="99"/>
      <c r="T55" s="99"/>
      <c r="U55" s="99"/>
      <c r="V55" s="99"/>
      <c r="W55" s="99"/>
      <c r="X55" s="99"/>
      <c r="Y55" s="99"/>
      <c r="Z55" s="9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5"/>
      <c r="BK55" s="215"/>
    </row>
    <row r="56" spans="1:63" hidden="1" outlineLevel="1">
      <c r="A56" s="9"/>
      <c r="B56" s="44"/>
      <c r="C56" s="126">
        <f>Asset13</f>
        <v>0</v>
      </c>
      <c r="D56" s="9"/>
      <c r="E56" s="9"/>
      <c r="F56" s="137"/>
      <c r="G56" s="187">
        <f>Input!G155*(1+previous_vanilla)^0.5</f>
        <v>0</v>
      </c>
      <c r="H56" s="109"/>
      <c r="I56" s="109"/>
      <c r="J56" s="109"/>
      <c r="K56" s="109"/>
      <c r="L56" s="109"/>
      <c r="M56" s="109"/>
      <c r="N56" s="29"/>
      <c r="O56" s="29"/>
      <c r="P56" s="29"/>
      <c r="Q56" s="29"/>
      <c r="R56" s="99"/>
      <c r="S56" s="99"/>
      <c r="T56" s="99"/>
      <c r="U56" s="99"/>
      <c r="V56" s="99"/>
      <c r="W56" s="99"/>
      <c r="X56" s="99"/>
      <c r="Y56" s="99"/>
      <c r="Z56" s="9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5"/>
      <c r="BK56" s="215"/>
    </row>
    <row r="57" spans="1:63" hidden="1" outlineLevel="1">
      <c r="A57" s="9"/>
      <c r="B57" s="44"/>
      <c r="C57" s="126">
        <f>Asset14</f>
        <v>0</v>
      </c>
      <c r="D57" s="9"/>
      <c r="E57" s="9"/>
      <c r="F57" s="137"/>
      <c r="G57" s="187">
        <f>Input!G156*(1+previous_vanilla)^0.5</f>
        <v>0</v>
      </c>
      <c r="H57" s="109"/>
      <c r="I57" s="109"/>
      <c r="J57" s="109"/>
      <c r="K57" s="109"/>
      <c r="L57" s="109"/>
      <c r="M57" s="109"/>
      <c r="N57" s="29"/>
      <c r="O57" s="29"/>
      <c r="P57" s="29"/>
      <c r="Q57" s="29"/>
      <c r="R57" s="99"/>
      <c r="S57" s="99"/>
      <c r="T57" s="99"/>
      <c r="U57" s="99"/>
      <c r="V57" s="99"/>
      <c r="W57" s="99"/>
      <c r="X57" s="99"/>
      <c r="Y57" s="99"/>
      <c r="Z57" s="9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5"/>
      <c r="BK57" s="215"/>
    </row>
    <row r="58" spans="1:63" hidden="1" outlineLevel="1">
      <c r="A58" s="9"/>
      <c r="B58" s="44"/>
      <c r="C58" s="126">
        <f>Asset15</f>
        <v>0</v>
      </c>
      <c r="D58" s="9"/>
      <c r="E58" s="9"/>
      <c r="F58" s="137"/>
      <c r="G58" s="187">
        <f>Input!G157*(1+previous_vanilla)^0.5</f>
        <v>0</v>
      </c>
      <c r="H58" s="109"/>
      <c r="I58" s="109"/>
      <c r="J58" s="109"/>
      <c r="K58" s="109"/>
      <c r="L58" s="109"/>
      <c r="M58" s="109"/>
      <c r="N58" s="29"/>
      <c r="O58" s="29"/>
      <c r="P58" s="29"/>
      <c r="Q58" s="29"/>
      <c r="R58" s="99"/>
      <c r="S58" s="99"/>
      <c r="T58" s="99"/>
      <c r="U58" s="99"/>
      <c r="V58" s="99"/>
      <c r="W58" s="99"/>
      <c r="X58" s="99"/>
      <c r="Y58" s="99"/>
      <c r="Z58" s="9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5"/>
      <c r="BK58" s="215"/>
    </row>
    <row r="59" spans="1:63" hidden="1" outlineLevel="1">
      <c r="A59" s="9"/>
      <c r="B59" s="44"/>
      <c r="C59" s="126">
        <f>Asset16</f>
        <v>0</v>
      </c>
      <c r="D59" s="9"/>
      <c r="E59" s="9"/>
      <c r="F59" s="137"/>
      <c r="G59" s="187">
        <f>Input!G158*(1+previous_vanilla)^0.5</f>
        <v>0</v>
      </c>
      <c r="H59" s="109"/>
      <c r="I59" s="109"/>
      <c r="J59" s="109"/>
      <c r="K59" s="109"/>
      <c r="L59" s="109"/>
      <c r="M59" s="109"/>
      <c r="N59" s="29"/>
      <c r="O59" s="29"/>
      <c r="P59" s="29"/>
      <c r="Q59" s="29"/>
      <c r="R59" s="99"/>
      <c r="S59" s="99"/>
      <c r="T59" s="99"/>
      <c r="U59" s="99"/>
      <c r="V59" s="99"/>
      <c r="W59" s="99"/>
      <c r="X59" s="99"/>
      <c r="Y59" s="99"/>
      <c r="Z59" s="9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5"/>
      <c r="BK59" s="215"/>
    </row>
    <row r="60" spans="1:63" hidden="1" outlineLevel="1">
      <c r="A60" s="9"/>
      <c r="B60" s="44"/>
      <c r="C60" s="126">
        <f>Asset17</f>
        <v>0</v>
      </c>
      <c r="D60" s="9"/>
      <c r="E60" s="9"/>
      <c r="F60" s="137"/>
      <c r="G60" s="187">
        <f>Input!G159*(1+previous_vanilla)^0.5</f>
        <v>0</v>
      </c>
      <c r="H60" s="109"/>
      <c r="I60" s="109"/>
      <c r="J60" s="109"/>
      <c r="K60" s="109"/>
      <c r="L60" s="109"/>
      <c r="M60" s="109"/>
      <c r="N60" s="29"/>
      <c r="O60" s="29"/>
      <c r="P60" s="29"/>
      <c r="Q60" s="29"/>
      <c r="R60" s="99"/>
      <c r="S60" s="99"/>
      <c r="T60" s="99"/>
      <c r="U60" s="99"/>
      <c r="V60" s="99"/>
      <c r="W60" s="99"/>
      <c r="X60" s="99"/>
      <c r="Y60" s="99"/>
      <c r="Z60" s="9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5"/>
      <c r="BK60" s="215"/>
    </row>
    <row r="61" spans="1:63" hidden="1" outlineLevel="1">
      <c r="A61" s="9"/>
      <c r="B61" s="44"/>
      <c r="C61" s="126">
        <f>Asset18</f>
        <v>0</v>
      </c>
      <c r="D61" s="9"/>
      <c r="E61" s="9"/>
      <c r="F61" s="137"/>
      <c r="G61" s="187">
        <f>Input!G160*(1+previous_vanilla)^0.5</f>
        <v>0</v>
      </c>
      <c r="H61" s="109"/>
      <c r="I61" s="109"/>
      <c r="J61" s="109"/>
      <c r="K61" s="109"/>
      <c r="L61" s="109"/>
      <c r="M61" s="109"/>
      <c r="N61" s="29"/>
      <c r="O61" s="29"/>
      <c r="P61" s="29"/>
      <c r="Q61" s="29"/>
      <c r="R61" s="99"/>
      <c r="S61" s="99"/>
      <c r="T61" s="99"/>
      <c r="U61" s="99"/>
      <c r="V61" s="99"/>
      <c r="W61" s="99"/>
      <c r="X61" s="99"/>
      <c r="Y61" s="99"/>
      <c r="Z61" s="9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5"/>
      <c r="BK61" s="215"/>
    </row>
    <row r="62" spans="1:63" hidden="1" outlineLevel="1">
      <c r="A62" s="9"/>
      <c r="B62" s="44"/>
      <c r="C62" s="126">
        <f>Asset19</f>
        <v>0</v>
      </c>
      <c r="D62" s="9"/>
      <c r="E62" s="9"/>
      <c r="F62" s="137"/>
      <c r="G62" s="187">
        <f>Input!G161*(1+previous_vanilla)^0.5</f>
        <v>0</v>
      </c>
      <c r="H62" s="109"/>
      <c r="I62" s="109"/>
      <c r="J62" s="109"/>
      <c r="K62" s="109"/>
      <c r="L62" s="109"/>
      <c r="M62" s="109"/>
      <c r="N62" s="29"/>
      <c r="O62" s="29"/>
      <c r="P62" s="29"/>
      <c r="Q62" s="29"/>
      <c r="R62" s="99"/>
      <c r="S62" s="99"/>
      <c r="T62" s="99"/>
      <c r="U62" s="99"/>
      <c r="V62" s="99"/>
      <c r="W62" s="99"/>
      <c r="X62" s="99"/>
      <c r="Y62" s="99"/>
      <c r="Z62" s="9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5"/>
      <c r="BK62" s="215"/>
    </row>
    <row r="63" spans="1:63" hidden="1" outlineLevel="1">
      <c r="A63" s="9"/>
      <c r="B63" s="44"/>
      <c r="C63" s="126">
        <f>Asset20</f>
        <v>0</v>
      </c>
      <c r="D63" s="9"/>
      <c r="E63" s="9"/>
      <c r="F63" s="137"/>
      <c r="G63" s="187">
        <f>Input!G162*(1+previous_vanilla)^0.5</f>
        <v>0</v>
      </c>
      <c r="H63" s="109"/>
      <c r="I63" s="109"/>
      <c r="J63" s="109"/>
      <c r="K63" s="109"/>
      <c r="L63" s="109"/>
      <c r="M63" s="109"/>
      <c r="N63" s="29"/>
      <c r="O63" s="29"/>
      <c r="P63" s="29"/>
      <c r="Q63" s="29"/>
      <c r="R63" s="99"/>
      <c r="S63" s="99"/>
      <c r="T63" s="99"/>
      <c r="U63" s="99"/>
      <c r="V63" s="99"/>
      <c r="W63" s="99"/>
      <c r="X63" s="99"/>
      <c r="Y63" s="99"/>
      <c r="Z63" s="9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5"/>
      <c r="BK63" s="215"/>
    </row>
    <row r="64" spans="1:63" hidden="1" outlineLevel="1">
      <c r="A64" s="9"/>
      <c r="B64" s="44"/>
      <c r="C64" s="126">
        <f>Asset21</f>
        <v>0</v>
      </c>
      <c r="D64" s="9"/>
      <c r="E64" s="9"/>
      <c r="F64" s="137"/>
      <c r="G64" s="187">
        <f>Input!G163*(1+previous_vanilla)^0.5</f>
        <v>0</v>
      </c>
      <c r="H64" s="109"/>
      <c r="I64" s="109"/>
      <c r="J64" s="109"/>
      <c r="K64" s="109"/>
      <c r="L64" s="109"/>
      <c r="M64" s="109"/>
      <c r="N64" s="29"/>
      <c r="O64" s="29"/>
      <c r="P64" s="29"/>
      <c r="Q64" s="29"/>
      <c r="R64" s="99"/>
      <c r="S64" s="99"/>
      <c r="T64" s="99"/>
      <c r="U64" s="99"/>
      <c r="V64" s="99"/>
      <c r="W64" s="99"/>
      <c r="X64" s="99"/>
      <c r="Y64" s="99"/>
      <c r="Z64" s="9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5"/>
      <c r="BK64" s="215"/>
    </row>
    <row r="65" spans="1:63" hidden="1" outlineLevel="1">
      <c r="A65" s="9"/>
      <c r="B65" s="44"/>
      <c r="C65" s="126">
        <f>Asset22</f>
        <v>0</v>
      </c>
      <c r="D65" s="9"/>
      <c r="E65" s="9"/>
      <c r="F65" s="137"/>
      <c r="G65" s="187">
        <f>Input!G164*(1+previous_vanilla)^0.5</f>
        <v>0</v>
      </c>
      <c r="H65" s="109"/>
      <c r="I65" s="109"/>
      <c r="J65" s="109"/>
      <c r="K65" s="109"/>
      <c r="L65" s="109"/>
      <c r="M65" s="109"/>
      <c r="N65" s="29"/>
      <c r="O65" s="29"/>
      <c r="P65" s="29"/>
      <c r="Q65" s="29"/>
      <c r="R65" s="99"/>
      <c r="S65" s="99"/>
      <c r="T65" s="99"/>
      <c r="U65" s="99"/>
      <c r="V65" s="99"/>
      <c r="W65" s="99"/>
      <c r="X65" s="99"/>
      <c r="Y65" s="99"/>
      <c r="Z65" s="9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5"/>
      <c r="BK65" s="215"/>
    </row>
    <row r="66" spans="1:63" hidden="1" outlineLevel="1">
      <c r="A66" s="9"/>
      <c r="B66" s="44"/>
      <c r="C66" s="126">
        <f>Asset23</f>
        <v>0</v>
      </c>
      <c r="D66" s="9"/>
      <c r="E66" s="9"/>
      <c r="F66" s="137"/>
      <c r="G66" s="187">
        <f>Input!G165*(1+previous_vanilla)^0.5</f>
        <v>0</v>
      </c>
      <c r="H66" s="109"/>
      <c r="I66" s="109"/>
      <c r="J66" s="109"/>
      <c r="K66" s="109"/>
      <c r="L66" s="109"/>
      <c r="M66" s="109"/>
      <c r="N66" s="29"/>
      <c r="O66" s="29"/>
      <c r="P66" s="29"/>
      <c r="Q66" s="29"/>
      <c r="R66" s="99"/>
      <c r="S66" s="99"/>
      <c r="T66" s="99"/>
      <c r="U66" s="99"/>
      <c r="V66" s="99"/>
      <c r="W66" s="99"/>
      <c r="X66" s="99"/>
      <c r="Y66" s="99"/>
      <c r="Z66" s="9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5"/>
      <c r="BK66" s="215"/>
    </row>
    <row r="67" spans="1:63" hidden="1" outlineLevel="1">
      <c r="A67" s="9"/>
      <c r="B67" s="44"/>
      <c r="C67" s="126">
        <f>Asset24</f>
        <v>0</v>
      </c>
      <c r="D67" s="9"/>
      <c r="E67" s="9"/>
      <c r="F67" s="137"/>
      <c r="G67" s="187">
        <f>Input!G166*(1+previous_vanilla)^0.5</f>
        <v>0</v>
      </c>
      <c r="H67" s="109"/>
      <c r="I67" s="109"/>
      <c r="J67" s="109"/>
      <c r="K67" s="109"/>
      <c r="L67" s="109"/>
      <c r="M67" s="109"/>
      <c r="N67" s="29"/>
      <c r="O67" s="29"/>
      <c r="P67" s="29"/>
      <c r="Q67" s="29"/>
      <c r="R67" s="99"/>
      <c r="S67" s="99"/>
      <c r="T67" s="99"/>
      <c r="U67" s="99"/>
      <c r="V67" s="99"/>
      <c r="W67" s="99"/>
      <c r="X67" s="99"/>
      <c r="Y67" s="99"/>
      <c r="Z67" s="9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5"/>
      <c r="BK67" s="215"/>
    </row>
    <row r="68" spans="1:63" hidden="1" outlineLevel="1">
      <c r="A68" s="9"/>
      <c r="B68" s="44"/>
      <c r="C68" s="126">
        <f>Asset25</f>
        <v>0</v>
      </c>
      <c r="D68" s="9"/>
      <c r="E68" s="9"/>
      <c r="F68" s="137"/>
      <c r="G68" s="187">
        <f>Input!G167*(1+previous_vanilla)^0.5</f>
        <v>0</v>
      </c>
      <c r="H68" s="109"/>
      <c r="I68" s="109"/>
      <c r="J68" s="109"/>
      <c r="K68" s="109"/>
      <c r="L68" s="109"/>
      <c r="M68" s="109"/>
      <c r="N68" s="29"/>
      <c r="O68" s="29"/>
      <c r="P68" s="29"/>
      <c r="Q68" s="29"/>
      <c r="R68" s="99"/>
      <c r="S68" s="99"/>
      <c r="T68" s="99"/>
      <c r="U68" s="99"/>
      <c r="V68" s="99"/>
      <c r="W68" s="99"/>
      <c r="X68" s="99"/>
      <c r="Y68" s="99"/>
      <c r="Z68" s="9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5"/>
      <c r="BK68" s="215"/>
    </row>
    <row r="69" spans="1:63" hidden="1" outlineLevel="1">
      <c r="A69" s="9"/>
      <c r="B69" s="44"/>
      <c r="C69" s="126">
        <f>Asset26</f>
        <v>0</v>
      </c>
      <c r="D69" s="9"/>
      <c r="E69" s="9"/>
      <c r="F69" s="137"/>
      <c r="G69" s="187">
        <f>Input!G168*(1+previous_vanilla)^0.5</f>
        <v>0</v>
      </c>
      <c r="H69" s="109"/>
      <c r="I69" s="109"/>
      <c r="J69" s="109"/>
      <c r="K69" s="109"/>
      <c r="L69" s="109"/>
      <c r="M69" s="109"/>
      <c r="N69" s="29"/>
      <c r="O69" s="29"/>
      <c r="P69" s="29"/>
      <c r="Q69" s="29"/>
      <c r="R69" s="99"/>
      <c r="S69" s="99"/>
      <c r="T69" s="99"/>
      <c r="U69" s="99"/>
      <c r="V69" s="99"/>
      <c r="W69" s="99"/>
      <c r="X69" s="99"/>
      <c r="Y69" s="99"/>
      <c r="Z69" s="9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5"/>
      <c r="BK69" s="215"/>
    </row>
    <row r="70" spans="1:63" hidden="1" outlineLevel="1">
      <c r="A70" s="9"/>
      <c r="B70" s="44"/>
      <c r="C70" s="126">
        <f>Asset27</f>
        <v>0</v>
      </c>
      <c r="D70" s="9"/>
      <c r="E70" s="9"/>
      <c r="F70" s="137"/>
      <c r="G70" s="187">
        <f>Input!G169*(1+previous_vanilla)^0.5</f>
        <v>0</v>
      </c>
      <c r="H70" s="109"/>
      <c r="I70" s="109"/>
      <c r="J70" s="109"/>
      <c r="K70" s="109"/>
      <c r="L70" s="109"/>
      <c r="M70" s="109"/>
      <c r="N70" s="29"/>
      <c r="O70" s="29"/>
      <c r="P70" s="29"/>
      <c r="Q70" s="29"/>
      <c r="R70" s="99"/>
      <c r="S70" s="99"/>
      <c r="T70" s="99"/>
      <c r="U70" s="99"/>
      <c r="V70" s="99"/>
      <c r="W70" s="99"/>
      <c r="X70" s="99"/>
      <c r="Y70" s="99"/>
      <c r="Z70" s="9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5"/>
      <c r="BK70" s="215"/>
    </row>
    <row r="71" spans="1:63" hidden="1" outlineLevel="1">
      <c r="A71" s="9"/>
      <c r="B71" s="44"/>
      <c r="C71" s="126">
        <f>Asset28</f>
        <v>0</v>
      </c>
      <c r="D71" s="9"/>
      <c r="E71" s="9"/>
      <c r="F71" s="137"/>
      <c r="G71" s="187">
        <f>Input!G170*(1+previous_vanilla)^0.5</f>
        <v>0</v>
      </c>
      <c r="H71" s="109"/>
      <c r="I71" s="109"/>
      <c r="J71" s="109"/>
      <c r="K71" s="109"/>
      <c r="L71" s="109"/>
      <c r="M71" s="109"/>
      <c r="N71" s="29"/>
      <c r="O71" s="29"/>
      <c r="P71" s="29"/>
      <c r="Q71" s="29"/>
      <c r="R71" s="99"/>
      <c r="S71" s="99"/>
      <c r="T71" s="99"/>
      <c r="U71" s="99"/>
      <c r="V71" s="99"/>
      <c r="W71" s="99"/>
      <c r="X71" s="99"/>
      <c r="Y71" s="99"/>
      <c r="Z71" s="9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5"/>
      <c r="BK71" s="215"/>
    </row>
    <row r="72" spans="1:63" hidden="1" outlineLevel="1">
      <c r="A72" s="9"/>
      <c r="B72" s="44"/>
      <c r="C72" s="126">
        <f>Asset29</f>
        <v>0</v>
      </c>
      <c r="D72" s="9"/>
      <c r="E72" s="9"/>
      <c r="F72" s="137"/>
      <c r="G72" s="187">
        <f>Input!G171*(1+previous_vanilla)^0.5</f>
        <v>0</v>
      </c>
      <c r="H72" s="109"/>
      <c r="I72" s="109"/>
      <c r="J72" s="109"/>
      <c r="K72" s="109"/>
      <c r="L72" s="109"/>
      <c r="M72" s="109"/>
      <c r="N72" s="29"/>
      <c r="O72" s="29"/>
      <c r="P72" s="29"/>
      <c r="Q72" s="29"/>
      <c r="R72" s="99"/>
      <c r="S72" s="99"/>
      <c r="T72" s="99"/>
      <c r="U72" s="99"/>
      <c r="V72" s="99"/>
      <c r="W72" s="99"/>
      <c r="X72" s="99"/>
      <c r="Y72" s="99"/>
      <c r="Z72" s="9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5"/>
      <c r="BK72" s="215"/>
    </row>
    <row r="73" spans="1:63" hidden="1" outlineLevel="1">
      <c r="A73" s="9"/>
      <c r="B73" s="44"/>
      <c r="C73" s="126">
        <f>Asset30</f>
        <v>0</v>
      </c>
      <c r="D73" s="9"/>
      <c r="E73" s="9"/>
      <c r="F73" s="137"/>
      <c r="G73" s="187">
        <f>Input!G172*(1+previous_vanilla)^0.5</f>
        <v>0</v>
      </c>
      <c r="H73" s="109"/>
      <c r="I73" s="109"/>
      <c r="J73" s="109"/>
      <c r="K73" s="109"/>
      <c r="L73" s="109"/>
      <c r="M73" s="109"/>
      <c r="N73" s="29"/>
      <c r="O73" s="29"/>
      <c r="P73" s="29"/>
      <c r="Q73" s="29"/>
      <c r="R73" s="99"/>
      <c r="S73" s="99"/>
      <c r="T73" s="99"/>
      <c r="U73" s="99"/>
      <c r="V73" s="99"/>
      <c r="W73" s="99"/>
      <c r="X73" s="99"/>
      <c r="Y73" s="99"/>
      <c r="Z73" s="9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5"/>
      <c r="BK73" s="215"/>
    </row>
    <row r="74" spans="1:63" collapsed="1">
      <c r="A74" s="9"/>
      <c r="B74" s="44"/>
      <c r="C74" s="111"/>
      <c r="D74" s="9"/>
      <c r="E74" s="9"/>
      <c r="F74" s="137"/>
      <c r="G74" s="188"/>
      <c r="H74" s="35"/>
      <c r="I74" s="35"/>
      <c r="J74" s="35"/>
      <c r="K74" s="35"/>
      <c r="L74" s="35"/>
      <c r="M74" s="35"/>
      <c r="N74" s="29"/>
      <c r="O74" s="29"/>
      <c r="P74" s="29"/>
      <c r="Q74" s="29"/>
      <c r="R74" s="99"/>
      <c r="S74" s="99"/>
      <c r="T74" s="99"/>
      <c r="U74" s="99"/>
      <c r="V74" s="99"/>
      <c r="W74" s="99"/>
      <c r="X74" s="99"/>
      <c r="Y74" s="99"/>
      <c r="Z74" s="9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5"/>
      <c r="BK74" s="215"/>
    </row>
    <row r="75" spans="1:63">
      <c r="A75" s="9"/>
      <c r="B75" s="44" t="s">
        <v>42</v>
      </c>
      <c r="C75" s="9"/>
      <c r="D75" s="9"/>
      <c r="E75" s="9"/>
      <c r="F75" s="137"/>
      <c r="G75" s="188">
        <f>SUM(G76:G105)</f>
        <v>0</v>
      </c>
      <c r="H75" s="35"/>
      <c r="I75" s="35"/>
      <c r="J75" s="35"/>
      <c r="K75" s="35"/>
      <c r="L75" s="35"/>
      <c r="M75" s="108"/>
      <c r="N75" s="29"/>
      <c r="O75" s="29"/>
      <c r="P75" s="29"/>
      <c r="Q75" s="29"/>
      <c r="R75" s="99"/>
      <c r="S75" s="99"/>
      <c r="T75" s="99"/>
      <c r="U75" s="99"/>
      <c r="V75" s="99"/>
      <c r="W75" s="99"/>
      <c r="X75" s="99"/>
      <c r="Y75" s="99"/>
      <c r="Z75" s="9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5"/>
      <c r="BK75" s="215"/>
    </row>
    <row r="76" spans="1:63" hidden="1" outlineLevel="1">
      <c r="A76" s="9"/>
      <c r="B76" s="44"/>
      <c r="C76" s="126" t="str">
        <f>Asset1</f>
        <v>Subtransmission</v>
      </c>
      <c r="D76" s="9"/>
      <c r="E76" s="9"/>
      <c r="F76" s="137"/>
      <c r="G76" s="187">
        <f t="shared" ref="G76:G95" si="0">G44*(1+$F$6)/(1+$G$6)-G12</f>
        <v>0</v>
      </c>
      <c r="H76" s="114"/>
      <c r="I76" s="114"/>
      <c r="J76" s="114"/>
      <c r="K76" s="114"/>
      <c r="L76" s="114"/>
      <c r="M76" s="145"/>
      <c r="N76" s="146"/>
      <c r="O76" s="146"/>
      <c r="P76" s="146"/>
      <c r="Q76" s="146"/>
      <c r="R76" s="99"/>
      <c r="S76" s="99"/>
      <c r="T76" s="99"/>
      <c r="U76" s="99"/>
      <c r="V76" s="99"/>
      <c r="W76" s="99"/>
      <c r="X76" s="99"/>
      <c r="Y76" s="99"/>
      <c r="Z76" s="9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5"/>
      <c r="BK76" s="215"/>
    </row>
    <row r="77" spans="1:63" hidden="1" outlineLevel="1">
      <c r="A77" s="9"/>
      <c r="B77" s="44"/>
      <c r="C77" s="126" t="str">
        <f>Asset2</f>
        <v>Distribution system assets</v>
      </c>
      <c r="D77" s="9"/>
      <c r="E77" s="9"/>
      <c r="F77" s="137"/>
      <c r="G77" s="187">
        <f t="shared" si="0"/>
        <v>0</v>
      </c>
      <c r="H77" s="114"/>
      <c r="I77" s="114"/>
      <c r="J77" s="114"/>
      <c r="K77" s="114"/>
      <c r="L77" s="114"/>
      <c r="M77" s="145"/>
      <c r="N77" s="146"/>
      <c r="O77" s="146"/>
      <c r="P77" s="146"/>
      <c r="Q77" s="146"/>
      <c r="R77" s="99"/>
      <c r="S77" s="99"/>
      <c r="T77" s="99"/>
      <c r="U77" s="99"/>
      <c r="V77" s="99"/>
      <c r="W77" s="99"/>
      <c r="X77" s="99"/>
      <c r="Y77" s="99"/>
      <c r="Z77" s="9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5"/>
      <c r="BK77" s="215"/>
    </row>
    <row r="78" spans="1:63" hidden="1" outlineLevel="1">
      <c r="A78" s="9"/>
      <c r="B78" s="44"/>
      <c r="C78" s="126" t="str">
        <f>Asset3</f>
        <v>Standard metering</v>
      </c>
      <c r="D78" s="9"/>
      <c r="E78" s="9"/>
      <c r="F78" s="137"/>
      <c r="G78" s="187">
        <f t="shared" si="0"/>
        <v>0</v>
      </c>
      <c r="H78" s="114"/>
      <c r="I78" s="114"/>
      <c r="J78" s="114"/>
      <c r="K78" s="114"/>
      <c r="L78" s="114"/>
      <c r="M78" s="145"/>
      <c r="N78" s="146"/>
      <c r="O78" s="146"/>
      <c r="P78" s="146"/>
      <c r="Q78" s="146"/>
      <c r="R78" s="99"/>
      <c r="S78" s="99"/>
      <c r="T78" s="99"/>
      <c r="U78" s="99"/>
      <c r="V78" s="99"/>
      <c r="W78" s="99"/>
      <c r="X78" s="99"/>
      <c r="Y78" s="99"/>
      <c r="Z78" s="9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5"/>
      <c r="BK78" s="215"/>
    </row>
    <row r="79" spans="1:63" hidden="1" outlineLevel="1">
      <c r="A79" s="9"/>
      <c r="B79" s="44"/>
      <c r="C79" s="126" t="str">
        <f>Asset4</f>
        <v>Public lighting</v>
      </c>
      <c r="D79" s="9"/>
      <c r="E79" s="9"/>
      <c r="F79" s="137"/>
      <c r="G79" s="187">
        <f t="shared" si="0"/>
        <v>0</v>
      </c>
      <c r="H79" s="114"/>
      <c r="I79" s="114"/>
      <c r="J79" s="114"/>
      <c r="K79" s="114"/>
      <c r="L79" s="114"/>
      <c r="M79" s="145"/>
      <c r="N79" s="146"/>
      <c r="O79" s="146"/>
      <c r="P79" s="146"/>
      <c r="Q79" s="146"/>
      <c r="R79" s="99"/>
      <c r="S79" s="99"/>
      <c r="T79" s="99"/>
      <c r="U79" s="99"/>
      <c r="V79" s="99"/>
      <c r="W79" s="99"/>
      <c r="X79" s="99"/>
      <c r="Y79" s="99"/>
      <c r="Z79" s="9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5"/>
      <c r="BK79" s="215"/>
    </row>
    <row r="80" spans="1:63" hidden="1" outlineLevel="1">
      <c r="A80" s="9"/>
      <c r="B80" s="44"/>
      <c r="C80" s="126" t="str">
        <f>Asset5</f>
        <v>SCADA/Network control</v>
      </c>
      <c r="D80" s="9"/>
      <c r="E80" s="9"/>
      <c r="F80" s="137"/>
      <c r="G80" s="187">
        <f t="shared" si="0"/>
        <v>0</v>
      </c>
      <c r="H80" s="114"/>
      <c r="I80" s="114"/>
      <c r="J80" s="114"/>
      <c r="K80" s="114"/>
      <c r="L80" s="114"/>
      <c r="M80" s="145"/>
      <c r="N80" s="146"/>
      <c r="O80" s="146"/>
      <c r="P80" s="146"/>
      <c r="Q80" s="146"/>
      <c r="R80" s="99"/>
      <c r="S80" s="99"/>
      <c r="T80" s="99"/>
      <c r="U80" s="99"/>
      <c r="V80" s="99"/>
      <c r="W80" s="99"/>
      <c r="X80" s="99"/>
      <c r="Y80" s="99"/>
      <c r="Z80" s="9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5"/>
      <c r="BK80" s="215"/>
    </row>
    <row r="81" spans="1:63" hidden="1" outlineLevel="1">
      <c r="A81" s="9"/>
      <c r="B81" s="44"/>
      <c r="C81" s="126" t="str">
        <f>Asset6</f>
        <v>Non-network general assets - IT</v>
      </c>
      <c r="D81" s="9"/>
      <c r="E81" s="9"/>
      <c r="F81" s="137"/>
      <c r="G81" s="187">
        <f t="shared" si="0"/>
        <v>0</v>
      </c>
      <c r="H81" s="114"/>
      <c r="I81" s="114"/>
      <c r="J81" s="114"/>
      <c r="K81" s="114"/>
      <c r="L81" s="114"/>
      <c r="M81" s="145"/>
      <c r="N81" s="146"/>
      <c r="O81" s="146"/>
      <c r="P81" s="146"/>
      <c r="Q81" s="146"/>
      <c r="R81" s="99"/>
      <c r="S81" s="99"/>
      <c r="T81" s="99"/>
      <c r="U81" s="99"/>
      <c r="V81" s="99"/>
      <c r="W81" s="99"/>
      <c r="X81" s="99"/>
      <c r="Y81" s="99"/>
      <c r="Z81" s="9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5"/>
      <c r="BK81" s="215"/>
    </row>
    <row r="82" spans="1:63" hidden="1" outlineLevel="1">
      <c r="A82" s="9"/>
      <c r="B82" s="44"/>
      <c r="C82" s="126" t="str">
        <f>Asset7</f>
        <v>Non-network general assets - Other</v>
      </c>
      <c r="D82" s="9"/>
      <c r="E82" s="9"/>
      <c r="F82" s="137"/>
      <c r="G82" s="187">
        <f t="shared" si="0"/>
        <v>0</v>
      </c>
      <c r="H82" s="114"/>
      <c r="I82" s="114"/>
      <c r="J82" s="114"/>
      <c r="K82" s="114"/>
      <c r="L82" s="114"/>
      <c r="M82" s="145"/>
      <c r="N82" s="146"/>
      <c r="O82" s="146"/>
      <c r="P82" s="146"/>
      <c r="Q82" s="146"/>
      <c r="R82" s="99"/>
      <c r="S82" s="99"/>
      <c r="T82" s="99"/>
      <c r="U82" s="99"/>
      <c r="V82" s="99"/>
      <c r="W82" s="99"/>
      <c r="X82" s="99"/>
      <c r="Y82" s="99"/>
      <c r="Z82" s="9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5"/>
      <c r="BK82" s="215"/>
    </row>
    <row r="83" spans="1:63" hidden="1" outlineLevel="1">
      <c r="A83" s="9"/>
      <c r="B83" s="44"/>
      <c r="C83" s="126" t="str">
        <f>Asset8</f>
        <v>VBRC</v>
      </c>
      <c r="D83" s="9"/>
      <c r="E83" s="9"/>
      <c r="F83" s="137"/>
      <c r="G83" s="187">
        <f t="shared" si="0"/>
        <v>0</v>
      </c>
      <c r="H83" s="114"/>
      <c r="I83" s="114"/>
      <c r="J83" s="114"/>
      <c r="K83" s="114"/>
      <c r="L83" s="114"/>
      <c r="M83" s="145"/>
      <c r="N83" s="146"/>
      <c r="O83" s="146"/>
      <c r="P83" s="146"/>
      <c r="Q83" s="146"/>
      <c r="R83" s="99"/>
      <c r="S83" s="99"/>
      <c r="T83" s="99"/>
      <c r="U83" s="99"/>
      <c r="V83" s="99"/>
      <c r="W83" s="99"/>
      <c r="X83" s="99"/>
      <c r="Y83" s="99"/>
      <c r="Z83" s="9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5"/>
      <c r="BK83" s="215"/>
    </row>
    <row r="84" spans="1:63" hidden="1" outlineLevel="1">
      <c r="A84" s="9"/>
      <c r="B84" s="44"/>
      <c r="C84" s="126" t="str">
        <f>Asset9</f>
        <v>Supervisory cables</v>
      </c>
      <c r="D84" s="9"/>
      <c r="E84" s="9"/>
      <c r="F84" s="137"/>
      <c r="G84" s="187">
        <f t="shared" si="0"/>
        <v>0</v>
      </c>
      <c r="H84" s="114"/>
      <c r="I84" s="114"/>
      <c r="J84" s="114"/>
      <c r="K84" s="114"/>
      <c r="L84" s="114"/>
      <c r="M84" s="145"/>
      <c r="N84" s="146"/>
      <c r="O84" s="146"/>
      <c r="P84" s="146"/>
      <c r="Q84" s="146"/>
      <c r="R84" s="99"/>
      <c r="S84" s="99"/>
      <c r="T84" s="99"/>
      <c r="U84" s="99"/>
      <c r="V84" s="99"/>
      <c r="W84" s="99"/>
      <c r="X84" s="99"/>
      <c r="Y84" s="99"/>
      <c r="Z84" s="9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5"/>
      <c r="BK84" s="215"/>
    </row>
    <row r="85" spans="1:63" hidden="1" outlineLevel="1">
      <c r="A85" s="9"/>
      <c r="B85" s="44"/>
      <c r="C85" s="126" t="str">
        <f>Asset10</f>
        <v>Old SWER ACRs</v>
      </c>
      <c r="D85" s="9"/>
      <c r="E85" s="9"/>
      <c r="F85" s="137"/>
      <c r="G85" s="187">
        <f t="shared" si="0"/>
        <v>0</v>
      </c>
      <c r="H85" s="114"/>
      <c r="I85" s="114"/>
      <c r="J85" s="114"/>
      <c r="K85" s="114"/>
      <c r="L85" s="114"/>
      <c r="M85" s="145"/>
      <c r="N85" s="146"/>
      <c r="O85" s="146"/>
      <c r="P85" s="146"/>
      <c r="Q85" s="146"/>
      <c r="R85" s="99"/>
      <c r="S85" s="99"/>
      <c r="T85" s="99"/>
      <c r="U85" s="99"/>
      <c r="V85" s="99"/>
      <c r="W85" s="99"/>
      <c r="X85" s="99"/>
      <c r="Y85" s="99"/>
      <c r="Z85" s="9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5"/>
      <c r="BK85" s="215"/>
    </row>
    <row r="86" spans="1:63" hidden="1" outlineLevel="1">
      <c r="A86" s="9"/>
      <c r="B86" s="44"/>
      <c r="C86" s="126" t="str">
        <f>Asset11</f>
        <v>Land</v>
      </c>
      <c r="D86" s="9"/>
      <c r="E86" s="9"/>
      <c r="F86" s="137"/>
      <c r="G86" s="187">
        <f t="shared" si="0"/>
        <v>0</v>
      </c>
      <c r="H86" s="114"/>
      <c r="I86" s="114"/>
      <c r="J86" s="114"/>
      <c r="K86" s="114"/>
      <c r="L86" s="114"/>
      <c r="M86" s="145"/>
      <c r="N86" s="146"/>
      <c r="O86" s="146"/>
      <c r="P86" s="146"/>
      <c r="Q86" s="146"/>
      <c r="R86" s="99"/>
      <c r="S86" s="99"/>
      <c r="T86" s="99"/>
      <c r="U86" s="99"/>
      <c r="V86" s="99"/>
      <c r="W86" s="99"/>
      <c r="X86" s="99"/>
      <c r="Y86" s="99"/>
      <c r="Z86" s="9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5"/>
      <c r="BK86" s="215"/>
    </row>
    <row r="87" spans="1:63" hidden="1" outlineLevel="1">
      <c r="A87" s="9"/>
      <c r="B87" s="44"/>
      <c r="C87" s="126" t="str">
        <f>Asset12</f>
        <v>Equity raising costs</v>
      </c>
      <c r="D87" s="9"/>
      <c r="E87" s="9"/>
      <c r="F87" s="137"/>
      <c r="G87" s="187">
        <f t="shared" si="0"/>
        <v>0</v>
      </c>
      <c r="H87" s="114"/>
      <c r="I87" s="114"/>
      <c r="J87" s="114"/>
      <c r="K87" s="114"/>
      <c r="L87" s="114"/>
      <c r="M87" s="145"/>
      <c r="N87" s="146"/>
      <c r="O87" s="146"/>
      <c r="P87" s="146"/>
      <c r="Q87" s="146"/>
      <c r="R87" s="99"/>
      <c r="S87" s="99"/>
      <c r="T87" s="99"/>
      <c r="U87" s="99"/>
      <c r="V87" s="99"/>
      <c r="W87" s="99"/>
      <c r="X87" s="99"/>
      <c r="Y87" s="99"/>
      <c r="Z87" s="9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5"/>
      <c r="BK87" s="215"/>
    </row>
    <row r="88" spans="1:63" hidden="1" outlineLevel="1">
      <c r="A88" s="9"/>
      <c r="B88" s="44"/>
      <c r="C88" s="126">
        <f>Asset13</f>
        <v>0</v>
      </c>
      <c r="D88" s="9"/>
      <c r="E88" s="9"/>
      <c r="F88" s="137"/>
      <c r="G88" s="187">
        <f t="shared" si="0"/>
        <v>0</v>
      </c>
      <c r="H88" s="114"/>
      <c r="I88" s="114"/>
      <c r="J88" s="114"/>
      <c r="K88" s="114"/>
      <c r="L88" s="114"/>
      <c r="M88" s="145"/>
      <c r="N88" s="146"/>
      <c r="O88" s="146"/>
      <c r="P88" s="146"/>
      <c r="Q88" s="146"/>
      <c r="R88" s="99"/>
      <c r="S88" s="99"/>
      <c r="T88" s="99"/>
      <c r="U88" s="99"/>
      <c r="V88" s="99"/>
      <c r="W88" s="99"/>
      <c r="X88" s="99"/>
      <c r="Y88" s="99"/>
      <c r="Z88" s="9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5"/>
      <c r="BK88" s="215"/>
    </row>
    <row r="89" spans="1:63" hidden="1" outlineLevel="1">
      <c r="A89" s="9"/>
      <c r="B89" s="44"/>
      <c r="C89" s="126">
        <f>Asset14</f>
        <v>0</v>
      </c>
      <c r="D89" s="9"/>
      <c r="E89" s="9"/>
      <c r="F89" s="137"/>
      <c r="G89" s="187">
        <f t="shared" si="0"/>
        <v>0</v>
      </c>
      <c r="H89" s="114"/>
      <c r="I89" s="114"/>
      <c r="J89" s="114"/>
      <c r="K89" s="114"/>
      <c r="L89" s="114"/>
      <c r="M89" s="145"/>
      <c r="N89" s="146"/>
      <c r="O89" s="146"/>
      <c r="P89" s="146"/>
      <c r="Q89" s="146"/>
      <c r="R89" s="99"/>
      <c r="S89" s="99"/>
      <c r="T89" s="99"/>
      <c r="U89" s="99"/>
      <c r="V89" s="99"/>
      <c r="W89" s="99"/>
      <c r="X89" s="99"/>
      <c r="Y89" s="99"/>
      <c r="Z89" s="9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5"/>
      <c r="BK89" s="215"/>
    </row>
    <row r="90" spans="1:63" hidden="1" outlineLevel="1">
      <c r="A90" s="9"/>
      <c r="B90" s="44"/>
      <c r="C90" s="126">
        <f>Asset15</f>
        <v>0</v>
      </c>
      <c r="D90" s="9"/>
      <c r="E90" s="9"/>
      <c r="F90" s="137"/>
      <c r="G90" s="187">
        <f t="shared" si="0"/>
        <v>0</v>
      </c>
      <c r="H90" s="114"/>
      <c r="I90" s="114"/>
      <c r="J90" s="114"/>
      <c r="K90" s="114"/>
      <c r="L90" s="114"/>
      <c r="M90" s="145"/>
      <c r="N90" s="146"/>
      <c r="O90" s="146"/>
      <c r="P90" s="146"/>
      <c r="Q90" s="146"/>
      <c r="R90" s="99"/>
      <c r="S90" s="99"/>
      <c r="T90" s="99"/>
      <c r="U90" s="99"/>
      <c r="V90" s="99"/>
      <c r="W90" s="99"/>
      <c r="X90" s="99"/>
      <c r="Y90" s="99"/>
      <c r="Z90" s="9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5"/>
      <c r="BK90" s="215"/>
    </row>
    <row r="91" spans="1:63" hidden="1" outlineLevel="1">
      <c r="A91" s="9"/>
      <c r="B91" s="44"/>
      <c r="C91" s="126">
        <f>Asset16</f>
        <v>0</v>
      </c>
      <c r="D91" s="9"/>
      <c r="E91" s="9"/>
      <c r="F91" s="137"/>
      <c r="G91" s="187">
        <f t="shared" si="0"/>
        <v>0</v>
      </c>
      <c r="H91" s="114"/>
      <c r="I91" s="114"/>
      <c r="J91" s="114"/>
      <c r="K91" s="114"/>
      <c r="L91" s="114"/>
      <c r="M91" s="145"/>
      <c r="N91" s="146"/>
      <c r="O91" s="146"/>
      <c r="P91" s="146"/>
      <c r="Q91" s="146"/>
      <c r="R91" s="99"/>
      <c r="S91" s="99"/>
      <c r="T91" s="99"/>
      <c r="U91" s="99"/>
      <c r="V91" s="99"/>
      <c r="W91" s="99"/>
      <c r="X91" s="99"/>
      <c r="Y91" s="99"/>
      <c r="Z91" s="9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5"/>
      <c r="BK91" s="215"/>
    </row>
    <row r="92" spans="1:63" hidden="1" outlineLevel="1">
      <c r="A92" s="9"/>
      <c r="B92" s="44"/>
      <c r="C92" s="126">
        <f>Asset17</f>
        <v>0</v>
      </c>
      <c r="D92" s="9"/>
      <c r="E92" s="9"/>
      <c r="F92" s="137"/>
      <c r="G92" s="187">
        <f t="shared" si="0"/>
        <v>0</v>
      </c>
      <c r="H92" s="114"/>
      <c r="I92" s="114"/>
      <c r="J92" s="114"/>
      <c r="K92" s="114"/>
      <c r="L92" s="114"/>
      <c r="M92" s="145"/>
      <c r="N92" s="146"/>
      <c r="O92" s="146"/>
      <c r="P92" s="146"/>
      <c r="Q92" s="146"/>
      <c r="R92" s="99"/>
      <c r="S92" s="99"/>
      <c r="T92" s="99"/>
      <c r="U92" s="99"/>
      <c r="V92" s="99"/>
      <c r="W92" s="99"/>
      <c r="X92" s="99"/>
      <c r="Y92" s="99"/>
      <c r="Z92" s="9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5"/>
      <c r="BK92" s="215"/>
    </row>
    <row r="93" spans="1:63" hidden="1" outlineLevel="1">
      <c r="A93" s="9"/>
      <c r="B93" s="44"/>
      <c r="C93" s="126">
        <f>Asset18</f>
        <v>0</v>
      </c>
      <c r="D93" s="9"/>
      <c r="E93" s="9"/>
      <c r="F93" s="137"/>
      <c r="G93" s="187">
        <f t="shared" si="0"/>
        <v>0</v>
      </c>
      <c r="H93" s="114"/>
      <c r="I93" s="114"/>
      <c r="J93" s="114"/>
      <c r="K93" s="114"/>
      <c r="L93" s="114"/>
      <c r="M93" s="145"/>
      <c r="N93" s="146"/>
      <c r="O93" s="146"/>
      <c r="P93" s="146"/>
      <c r="Q93" s="146"/>
      <c r="R93" s="99"/>
      <c r="S93" s="99"/>
      <c r="T93" s="99"/>
      <c r="U93" s="99"/>
      <c r="V93" s="99"/>
      <c r="W93" s="99"/>
      <c r="X93" s="99"/>
      <c r="Y93" s="99"/>
      <c r="Z93" s="9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5"/>
      <c r="BK93" s="215"/>
    </row>
    <row r="94" spans="1:63" hidden="1" outlineLevel="1">
      <c r="A94" s="9"/>
      <c r="B94" s="44"/>
      <c r="C94" s="126">
        <f>Asset19</f>
        <v>0</v>
      </c>
      <c r="D94" s="9"/>
      <c r="E94" s="9"/>
      <c r="F94" s="137"/>
      <c r="G94" s="187">
        <f t="shared" si="0"/>
        <v>0</v>
      </c>
      <c r="H94" s="114"/>
      <c r="I94" s="114"/>
      <c r="J94" s="114"/>
      <c r="K94" s="114"/>
      <c r="L94" s="114"/>
      <c r="M94" s="145"/>
      <c r="N94" s="146"/>
      <c r="O94" s="146"/>
      <c r="P94" s="146"/>
      <c r="Q94" s="146"/>
      <c r="R94" s="99"/>
      <c r="S94" s="99"/>
      <c r="T94" s="99"/>
      <c r="U94" s="99"/>
      <c r="V94" s="99"/>
      <c r="W94" s="99"/>
      <c r="X94" s="99"/>
      <c r="Y94" s="99"/>
      <c r="Z94" s="9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5"/>
      <c r="BK94" s="215"/>
    </row>
    <row r="95" spans="1:63" hidden="1" outlineLevel="1">
      <c r="A95" s="9"/>
      <c r="B95" s="44"/>
      <c r="C95" s="126">
        <f>Asset20</f>
        <v>0</v>
      </c>
      <c r="D95" s="9"/>
      <c r="E95" s="9"/>
      <c r="F95" s="137"/>
      <c r="G95" s="187">
        <f t="shared" si="0"/>
        <v>0</v>
      </c>
      <c r="H95" s="114"/>
      <c r="I95" s="114"/>
      <c r="J95" s="114"/>
      <c r="K95" s="114"/>
      <c r="L95" s="114"/>
      <c r="M95" s="145"/>
      <c r="N95" s="146"/>
      <c r="O95" s="146"/>
      <c r="P95" s="146"/>
      <c r="Q95" s="146"/>
      <c r="R95" s="99"/>
      <c r="S95" s="99"/>
      <c r="T95" s="99"/>
      <c r="U95" s="99"/>
      <c r="V95" s="99"/>
      <c r="W95" s="99"/>
      <c r="X95" s="99"/>
      <c r="Y95" s="99"/>
      <c r="Z95" s="9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5"/>
      <c r="BK95" s="215"/>
    </row>
    <row r="96" spans="1:63" hidden="1" outlineLevel="1">
      <c r="A96" s="9"/>
      <c r="B96" s="44"/>
      <c r="C96" s="126">
        <f>Asset21</f>
        <v>0</v>
      </c>
      <c r="D96" s="9"/>
      <c r="E96" s="9"/>
      <c r="F96" s="137"/>
      <c r="G96" s="187">
        <f t="shared" ref="G96:G105" si="1">G64*(1+$F$6)/(1+$G$6)-G32</f>
        <v>0</v>
      </c>
      <c r="H96" s="114"/>
      <c r="I96" s="114"/>
      <c r="J96" s="114"/>
      <c r="K96" s="114"/>
      <c r="L96" s="114"/>
      <c r="M96" s="145"/>
      <c r="N96" s="146"/>
      <c r="O96" s="146"/>
      <c r="P96" s="146"/>
      <c r="Q96" s="146"/>
      <c r="R96" s="99"/>
      <c r="S96" s="99"/>
      <c r="T96" s="99"/>
      <c r="U96" s="99"/>
      <c r="V96" s="99"/>
      <c r="W96" s="99"/>
      <c r="X96" s="99"/>
      <c r="Y96" s="99"/>
      <c r="Z96" s="9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5"/>
      <c r="BK96" s="215"/>
    </row>
    <row r="97" spans="1:63" hidden="1" outlineLevel="1">
      <c r="A97" s="9"/>
      <c r="B97" s="44"/>
      <c r="C97" s="126">
        <f>Asset22</f>
        <v>0</v>
      </c>
      <c r="D97" s="9"/>
      <c r="E97" s="9"/>
      <c r="F97" s="137"/>
      <c r="G97" s="187">
        <f t="shared" si="1"/>
        <v>0</v>
      </c>
      <c r="H97" s="114"/>
      <c r="I97" s="114"/>
      <c r="J97" s="114"/>
      <c r="K97" s="114"/>
      <c r="L97" s="114"/>
      <c r="M97" s="145"/>
      <c r="N97" s="146"/>
      <c r="O97" s="146"/>
      <c r="P97" s="146"/>
      <c r="Q97" s="146"/>
      <c r="R97" s="99"/>
      <c r="S97" s="99"/>
      <c r="T97" s="99"/>
      <c r="U97" s="99"/>
      <c r="V97" s="99"/>
      <c r="W97" s="99"/>
      <c r="X97" s="99"/>
      <c r="Y97" s="99"/>
      <c r="Z97" s="9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5"/>
      <c r="BK97" s="215"/>
    </row>
    <row r="98" spans="1:63" hidden="1" outlineLevel="1">
      <c r="A98" s="9"/>
      <c r="B98" s="44"/>
      <c r="C98" s="126">
        <f>Asset23</f>
        <v>0</v>
      </c>
      <c r="D98" s="9"/>
      <c r="E98" s="9"/>
      <c r="F98" s="137"/>
      <c r="G98" s="187">
        <f t="shared" si="1"/>
        <v>0</v>
      </c>
      <c r="H98" s="114"/>
      <c r="I98" s="114"/>
      <c r="J98" s="114"/>
      <c r="K98" s="114"/>
      <c r="L98" s="114"/>
      <c r="M98" s="145"/>
      <c r="N98" s="146"/>
      <c r="O98" s="146"/>
      <c r="P98" s="146"/>
      <c r="Q98" s="146"/>
      <c r="R98" s="99"/>
      <c r="S98" s="99"/>
      <c r="T98" s="99"/>
      <c r="U98" s="99"/>
      <c r="V98" s="99"/>
      <c r="W98" s="99"/>
      <c r="X98" s="99"/>
      <c r="Y98" s="99"/>
      <c r="Z98" s="9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5"/>
      <c r="BK98" s="215"/>
    </row>
    <row r="99" spans="1:63" hidden="1" outlineLevel="1">
      <c r="A99" s="9"/>
      <c r="B99" s="44"/>
      <c r="C99" s="126">
        <f>Asset24</f>
        <v>0</v>
      </c>
      <c r="D99" s="9"/>
      <c r="E99" s="9"/>
      <c r="F99" s="137"/>
      <c r="G99" s="187">
        <f t="shared" si="1"/>
        <v>0</v>
      </c>
      <c r="H99" s="114"/>
      <c r="I99" s="114"/>
      <c r="J99" s="114"/>
      <c r="K99" s="114"/>
      <c r="L99" s="114"/>
      <c r="M99" s="145"/>
      <c r="N99" s="146"/>
      <c r="O99" s="146"/>
      <c r="P99" s="146"/>
      <c r="Q99" s="146"/>
      <c r="R99" s="99"/>
      <c r="S99" s="99"/>
      <c r="T99" s="99"/>
      <c r="U99" s="99"/>
      <c r="V99" s="99"/>
      <c r="W99" s="99"/>
      <c r="X99" s="99"/>
      <c r="Y99" s="99"/>
      <c r="Z99" s="9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5"/>
      <c r="BK99" s="215"/>
    </row>
    <row r="100" spans="1:63" hidden="1" outlineLevel="1">
      <c r="A100" s="9"/>
      <c r="B100" s="44"/>
      <c r="C100" s="126">
        <f>Asset25</f>
        <v>0</v>
      </c>
      <c r="D100" s="9"/>
      <c r="E100" s="9"/>
      <c r="F100" s="137"/>
      <c r="G100" s="187">
        <f t="shared" si="1"/>
        <v>0</v>
      </c>
      <c r="H100" s="114"/>
      <c r="I100" s="114"/>
      <c r="J100" s="114"/>
      <c r="K100" s="114"/>
      <c r="L100" s="114"/>
      <c r="M100" s="145"/>
      <c r="N100" s="146"/>
      <c r="O100" s="146"/>
      <c r="P100" s="146"/>
      <c r="Q100" s="146"/>
      <c r="R100" s="99"/>
      <c r="S100" s="99"/>
      <c r="T100" s="99"/>
      <c r="U100" s="99"/>
      <c r="V100" s="99"/>
      <c r="W100" s="99"/>
      <c r="X100" s="99"/>
      <c r="Y100" s="99"/>
      <c r="Z100" s="9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5"/>
      <c r="BK100" s="215"/>
    </row>
    <row r="101" spans="1:63" hidden="1" outlineLevel="1">
      <c r="A101" s="9"/>
      <c r="B101" s="44"/>
      <c r="C101" s="126">
        <f>Asset26</f>
        <v>0</v>
      </c>
      <c r="D101" s="9"/>
      <c r="E101" s="9"/>
      <c r="F101" s="137"/>
      <c r="G101" s="187">
        <f t="shared" si="1"/>
        <v>0</v>
      </c>
      <c r="H101" s="114"/>
      <c r="I101" s="114"/>
      <c r="J101" s="114"/>
      <c r="K101" s="114"/>
      <c r="L101" s="114"/>
      <c r="M101" s="145"/>
      <c r="N101" s="146"/>
      <c r="O101" s="146"/>
      <c r="P101" s="146"/>
      <c r="Q101" s="146"/>
      <c r="R101" s="99"/>
      <c r="S101" s="99"/>
      <c r="T101" s="99"/>
      <c r="U101" s="99"/>
      <c r="V101" s="99"/>
      <c r="W101" s="99"/>
      <c r="X101" s="99"/>
      <c r="Y101" s="99"/>
      <c r="Z101" s="9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5"/>
      <c r="BK101" s="215"/>
    </row>
    <row r="102" spans="1:63" hidden="1" outlineLevel="1">
      <c r="A102" s="9"/>
      <c r="B102" s="44"/>
      <c r="C102" s="126">
        <f>Asset27</f>
        <v>0</v>
      </c>
      <c r="D102" s="9"/>
      <c r="E102" s="9"/>
      <c r="F102" s="137"/>
      <c r="G102" s="187">
        <f t="shared" si="1"/>
        <v>0</v>
      </c>
      <c r="H102" s="114"/>
      <c r="I102" s="114"/>
      <c r="J102" s="114"/>
      <c r="K102" s="114"/>
      <c r="L102" s="114"/>
      <c r="M102" s="145"/>
      <c r="N102" s="146"/>
      <c r="O102" s="146"/>
      <c r="P102" s="146"/>
      <c r="Q102" s="146"/>
      <c r="R102" s="99"/>
      <c r="S102" s="99"/>
      <c r="T102" s="99"/>
      <c r="U102" s="99"/>
      <c r="V102" s="99"/>
      <c r="W102" s="99"/>
      <c r="X102" s="99"/>
      <c r="Y102" s="99"/>
      <c r="Z102" s="9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5"/>
      <c r="BK102" s="215"/>
    </row>
    <row r="103" spans="1:63" hidden="1" outlineLevel="1">
      <c r="A103" s="9"/>
      <c r="B103" s="44"/>
      <c r="C103" s="126">
        <f>Asset28</f>
        <v>0</v>
      </c>
      <c r="D103" s="9"/>
      <c r="E103" s="9"/>
      <c r="F103" s="137"/>
      <c r="G103" s="187">
        <f t="shared" si="1"/>
        <v>0</v>
      </c>
      <c r="H103" s="114"/>
      <c r="I103" s="114"/>
      <c r="J103" s="114"/>
      <c r="K103" s="114"/>
      <c r="L103" s="114"/>
      <c r="M103" s="145"/>
      <c r="N103" s="146"/>
      <c r="O103" s="146"/>
      <c r="P103" s="146"/>
      <c r="Q103" s="146"/>
      <c r="R103" s="99"/>
      <c r="S103" s="99"/>
      <c r="T103" s="99"/>
      <c r="U103" s="99"/>
      <c r="V103" s="99"/>
      <c r="W103" s="99"/>
      <c r="X103" s="99"/>
      <c r="Y103" s="99"/>
      <c r="Z103" s="9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5"/>
      <c r="BK103" s="215"/>
    </row>
    <row r="104" spans="1:63" hidden="1" outlineLevel="1">
      <c r="A104" s="9"/>
      <c r="B104" s="44"/>
      <c r="C104" s="126">
        <f>Asset29</f>
        <v>0</v>
      </c>
      <c r="D104" s="9"/>
      <c r="E104" s="9"/>
      <c r="F104" s="137"/>
      <c r="G104" s="187">
        <f t="shared" si="1"/>
        <v>0</v>
      </c>
      <c r="H104" s="114"/>
      <c r="I104" s="114"/>
      <c r="J104" s="114"/>
      <c r="K104" s="114"/>
      <c r="L104" s="114"/>
      <c r="M104" s="145"/>
      <c r="N104" s="146"/>
      <c r="O104" s="146"/>
      <c r="P104" s="146"/>
      <c r="Q104" s="146"/>
      <c r="R104" s="99"/>
      <c r="S104" s="99"/>
      <c r="T104" s="99"/>
      <c r="U104" s="99"/>
      <c r="V104" s="99"/>
      <c r="W104" s="99"/>
      <c r="X104" s="99"/>
      <c r="Y104" s="99"/>
      <c r="Z104" s="9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5"/>
      <c r="BK104" s="215"/>
    </row>
    <row r="105" spans="1:63" hidden="1" outlineLevel="1">
      <c r="A105" s="9"/>
      <c r="B105" s="44"/>
      <c r="C105" s="126">
        <f>Asset30</f>
        <v>0</v>
      </c>
      <c r="D105" s="9"/>
      <c r="E105" s="9"/>
      <c r="F105" s="137"/>
      <c r="G105" s="187">
        <f t="shared" si="1"/>
        <v>0</v>
      </c>
      <c r="H105" s="114"/>
      <c r="I105" s="114"/>
      <c r="J105" s="114"/>
      <c r="K105" s="114"/>
      <c r="L105" s="114"/>
      <c r="M105" s="145"/>
      <c r="N105" s="146"/>
      <c r="O105" s="146"/>
      <c r="P105" s="146"/>
      <c r="Q105" s="146"/>
      <c r="R105" s="99"/>
      <c r="S105" s="99"/>
      <c r="T105" s="99"/>
      <c r="U105" s="99"/>
      <c r="V105" s="99"/>
      <c r="W105" s="99"/>
      <c r="X105" s="99"/>
      <c r="Y105" s="99"/>
      <c r="Z105" s="9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5"/>
      <c r="BK105" s="215"/>
    </row>
    <row r="106" spans="1:63" collapsed="1">
      <c r="A106" s="9"/>
      <c r="B106" s="44"/>
      <c r="C106" s="126"/>
      <c r="D106" s="9"/>
      <c r="E106" s="9"/>
      <c r="F106" s="137"/>
      <c r="G106" s="187"/>
      <c r="H106" s="114"/>
      <c r="I106" s="114"/>
      <c r="J106" s="114"/>
      <c r="K106" s="114"/>
      <c r="L106" s="114"/>
      <c r="M106" s="145"/>
      <c r="N106" s="146"/>
      <c r="O106" s="146"/>
      <c r="P106" s="146"/>
      <c r="Q106" s="146"/>
      <c r="R106" s="99"/>
      <c r="S106" s="99"/>
      <c r="T106" s="99"/>
      <c r="U106" s="99"/>
      <c r="V106" s="99"/>
      <c r="W106" s="99"/>
      <c r="X106" s="99"/>
      <c r="Y106" s="99"/>
      <c r="Z106" s="9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5"/>
      <c r="BK106" s="215"/>
    </row>
    <row r="107" spans="1:63">
      <c r="A107" s="9"/>
      <c r="B107" s="44" t="s">
        <v>60</v>
      </c>
      <c r="C107" s="9"/>
      <c r="D107" s="9"/>
      <c r="E107" s="9"/>
      <c r="F107" s="137"/>
      <c r="G107" s="188"/>
      <c r="H107" s="35">
        <f>SUM(H108,H110,H112,H114,H116,H118,H120,H122,H124,H126,H128,H130,H132,H134,H136,H138,H140,H142,H144,H146,H148,H150,H152,H154,H156,H158,H160,H162,H164,H166)</f>
        <v>0</v>
      </c>
      <c r="I107" s="35">
        <f t="shared" ref="I107:Q107" si="2">SUM(I108,I110,I112,I114,I116,I118,I120,I122,I124,I126,I128,I130,I132,I134,I136,I138,I140,I142,I144,I146,I148,I150,I152,I154,I156,I158,I160,I162,I164,I166)</f>
        <v>0</v>
      </c>
      <c r="J107" s="35">
        <f t="shared" si="2"/>
        <v>0</v>
      </c>
      <c r="K107" s="35">
        <f t="shared" si="2"/>
        <v>0</v>
      </c>
      <c r="L107" s="35">
        <f t="shared" si="2"/>
        <v>0</v>
      </c>
      <c r="M107" s="35">
        <f t="shared" si="2"/>
        <v>0</v>
      </c>
      <c r="N107" s="35">
        <f t="shared" si="2"/>
        <v>0</v>
      </c>
      <c r="O107" s="35">
        <f t="shared" si="2"/>
        <v>0</v>
      </c>
      <c r="P107" s="35">
        <f t="shared" si="2"/>
        <v>0</v>
      </c>
      <c r="Q107" s="35">
        <f t="shared" si="2"/>
        <v>0</v>
      </c>
      <c r="R107" s="99"/>
      <c r="S107" s="99"/>
      <c r="T107" s="99"/>
      <c r="U107" s="99"/>
      <c r="V107" s="99"/>
      <c r="W107" s="99"/>
      <c r="X107" s="99"/>
      <c r="Y107" s="99"/>
      <c r="Z107" s="9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5"/>
      <c r="BK107" s="215"/>
    </row>
    <row r="108" spans="1:63" hidden="1" outlineLevel="1">
      <c r="A108" s="9"/>
      <c r="B108" s="44"/>
      <c r="C108" s="126" t="str">
        <f>Asset1</f>
        <v>Subtransmission</v>
      </c>
      <c r="D108" s="9"/>
      <c r="E108" s="9"/>
      <c r="F108" s="137"/>
      <c r="G108" s="187"/>
      <c r="H108" s="109">
        <f>($G76+(SUM($G108:G108)))*H$7</f>
        <v>0</v>
      </c>
      <c r="I108" s="109">
        <f>($G76+(SUM($G108:H108)))*I$7</f>
        <v>0</v>
      </c>
      <c r="J108" s="109">
        <f>($G76+(SUM($G108:I108)))*J$7</f>
        <v>0</v>
      </c>
      <c r="K108" s="109">
        <f>($G76+(SUM($G108:J108)))*K$7</f>
        <v>0</v>
      </c>
      <c r="L108" s="109">
        <f>($G76+(SUM($G108:K108)))*L$7</f>
        <v>0</v>
      </c>
      <c r="M108" s="109">
        <f>($G76+(SUM($G108:L108)))*M$7</f>
        <v>0</v>
      </c>
      <c r="N108" s="109">
        <f>($G76+(SUM($G108:M108)))*N$7</f>
        <v>0</v>
      </c>
      <c r="O108" s="109">
        <f>($G76+(SUM($G108:N108)))*O$7</f>
        <v>0</v>
      </c>
      <c r="P108" s="109">
        <f>($G76+(SUM($G108:O108)))*P$7</f>
        <v>0</v>
      </c>
      <c r="Q108" s="109">
        <f>($G76+(SUM($G108:P108)))*Q$7</f>
        <v>0</v>
      </c>
      <c r="R108" s="99"/>
      <c r="S108" s="99"/>
      <c r="T108" s="99"/>
      <c r="U108" s="99"/>
      <c r="V108" s="99"/>
      <c r="W108" s="99"/>
      <c r="X108" s="99"/>
      <c r="Y108" s="99"/>
      <c r="Z108" s="9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5"/>
      <c r="BK108" s="215"/>
    </row>
    <row r="109" spans="1:63" hidden="1" outlineLevel="1">
      <c r="A109" s="9"/>
      <c r="B109" s="44"/>
      <c r="C109" s="148" t="s">
        <v>28</v>
      </c>
      <c r="D109" s="9"/>
      <c r="E109" s="9"/>
      <c r="F109" s="137"/>
      <c r="G109" s="187"/>
      <c r="H109" s="109"/>
      <c r="I109" s="109"/>
      <c r="J109" s="109"/>
      <c r="K109" s="109"/>
      <c r="L109" s="109">
        <f>IF(M108=0, SUM($G108:L108), 0)</f>
        <v>0</v>
      </c>
      <c r="M109" s="109">
        <f>IF(N108=0, IF(M108=0, 0, SUM($G108:M108)), 0)</f>
        <v>0</v>
      </c>
      <c r="N109" s="109">
        <f>IF(O108=0, IF(N108=0, 0, SUM($G108:N108)), 0)</f>
        <v>0</v>
      </c>
      <c r="O109" s="109">
        <f>IF(P108=0, IF(O108=0, 0, SUM($G108:O108)), 0)</f>
        <v>0</v>
      </c>
      <c r="P109" s="109">
        <f>IF(Q108=0, IF(P108=0, 0, SUM($G108:P108)), 0)</f>
        <v>0</v>
      </c>
      <c r="Q109" s="109">
        <f>IF(R108=0, IF(Q108=0, 0, SUM($G108:Q108)), 0)</f>
        <v>0</v>
      </c>
      <c r="R109" s="99"/>
      <c r="S109" s="99"/>
      <c r="T109" s="99"/>
      <c r="U109" s="99"/>
      <c r="V109" s="99"/>
      <c r="W109" s="99"/>
      <c r="X109" s="99"/>
      <c r="Y109" s="99"/>
      <c r="Z109" s="9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5"/>
      <c r="BK109" s="215"/>
    </row>
    <row r="110" spans="1:63" hidden="1" outlineLevel="1">
      <c r="A110" s="9"/>
      <c r="B110" s="44"/>
      <c r="C110" s="126" t="str">
        <f>Asset2</f>
        <v>Distribution system assets</v>
      </c>
      <c r="D110" s="9"/>
      <c r="E110" s="9"/>
      <c r="F110" s="137"/>
      <c r="G110" s="187"/>
      <c r="H110" s="109">
        <f>($G77+(SUM($G110:G110)))*H$7</f>
        <v>0</v>
      </c>
      <c r="I110" s="109">
        <f>($G77+(SUM($G110:H110)))*I$7</f>
        <v>0</v>
      </c>
      <c r="J110" s="109">
        <f>($G77+(SUM($G110:I110)))*J$7</f>
        <v>0</v>
      </c>
      <c r="K110" s="109">
        <f>($G77+(SUM($G110:J110)))*K$7</f>
        <v>0</v>
      </c>
      <c r="L110" s="109">
        <f>($G77+(SUM($G110:K110)))*L$7</f>
        <v>0</v>
      </c>
      <c r="M110" s="109">
        <f>($G77+(SUM($G110:L110)))*M$7</f>
        <v>0</v>
      </c>
      <c r="N110" s="109">
        <f>($G77+(SUM($G110:M110)))*N$7</f>
        <v>0</v>
      </c>
      <c r="O110" s="109">
        <f>($G77+(SUM($G110:N110)))*O$7</f>
        <v>0</v>
      </c>
      <c r="P110" s="109">
        <f>($G77+(SUM($G110:O110)))*P$7</f>
        <v>0</v>
      </c>
      <c r="Q110" s="109">
        <f>($G77+(SUM($G110:P110)))*Q$7</f>
        <v>0</v>
      </c>
      <c r="R110" s="99"/>
      <c r="S110" s="99"/>
      <c r="T110" s="99"/>
      <c r="U110" s="99"/>
      <c r="V110" s="99"/>
      <c r="W110" s="99"/>
      <c r="X110" s="99"/>
      <c r="Y110" s="99"/>
      <c r="Z110" s="9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5"/>
      <c r="BK110" s="215"/>
    </row>
    <row r="111" spans="1:63" hidden="1" outlineLevel="1">
      <c r="A111" s="9"/>
      <c r="B111" s="44"/>
      <c r="C111" s="148" t="s">
        <v>28</v>
      </c>
      <c r="D111" s="9"/>
      <c r="E111" s="9"/>
      <c r="F111" s="137"/>
      <c r="G111" s="187"/>
      <c r="H111" s="109"/>
      <c r="I111" s="109"/>
      <c r="J111" s="109"/>
      <c r="K111" s="109"/>
      <c r="L111" s="109">
        <f>IF(M110=0, SUM($G110:L110), 0)</f>
        <v>0</v>
      </c>
      <c r="M111" s="109">
        <f>IF(N110=0, IF(M110=0, 0, SUM($G110:M110)), 0)</f>
        <v>0</v>
      </c>
      <c r="N111" s="109">
        <f>IF(O110=0, IF(N110=0, 0, SUM($G110:N110)), 0)</f>
        <v>0</v>
      </c>
      <c r="O111" s="109">
        <f>IF(P110=0, IF(O110=0, 0, SUM($G110:O110)), 0)</f>
        <v>0</v>
      </c>
      <c r="P111" s="109">
        <f>IF(Q110=0, IF(P110=0, 0, SUM($G110:P110)), 0)</f>
        <v>0</v>
      </c>
      <c r="Q111" s="109">
        <f>IF(R110=0, IF(Q110=0, 0, SUM($G110:Q110)), 0)</f>
        <v>0</v>
      </c>
      <c r="R111" s="99"/>
      <c r="S111" s="99"/>
      <c r="T111" s="99"/>
      <c r="U111" s="99"/>
      <c r="V111" s="99"/>
      <c r="W111" s="99"/>
      <c r="X111" s="99"/>
      <c r="Y111" s="99"/>
      <c r="Z111" s="9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5"/>
      <c r="BK111" s="215"/>
    </row>
    <row r="112" spans="1:63" hidden="1" outlineLevel="1">
      <c r="A112" s="9"/>
      <c r="B112" s="44"/>
      <c r="C112" s="126" t="str">
        <f>Asset3</f>
        <v>Standard metering</v>
      </c>
      <c r="D112" s="9"/>
      <c r="E112" s="9"/>
      <c r="F112" s="137"/>
      <c r="G112" s="187"/>
      <c r="H112" s="109">
        <f>($G78+(SUM($G112:G112)))*H$7</f>
        <v>0</v>
      </c>
      <c r="I112" s="109">
        <f>($G78+(SUM($G112:H112)))*I$7</f>
        <v>0</v>
      </c>
      <c r="J112" s="109">
        <f>($G78+(SUM($G112:I112)))*J$7</f>
        <v>0</v>
      </c>
      <c r="K112" s="109">
        <f>($G78+(SUM($G112:J112)))*K$7</f>
        <v>0</v>
      </c>
      <c r="L112" s="109">
        <f>($G78+(SUM($G112:K112)))*L$7</f>
        <v>0</v>
      </c>
      <c r="M112" s="109">
        <f>($G78+(SUM($G112:L112)))*M$7</f>
        <v>0</v>
      </c>
      <c r="N112" s="109">
        <f>($G78+(SUM($G112:M112)))*N$7</f>
        <v>0</v>
      </c>
      <c r="O112" s="109">
        <f>($G78+(SUM($G112:N112)))*O$7</f>
        <v>0</v>
      </c>
      <c r="P112" s="109">
        <f>($G78+(SUM($G112:O112)))*P$7</f>
        <v>0</v>
      </c>
      <c r="Q112" s="109">
        <f>($G78+(SUM($G112:P112)))*Q$7</f>
        <v>0</v>
      </c>
      <c r="R112" s="99"/>
      <c r="S112" s="99"/>
      <c r="T112" s="99"/>
      <c r="U112" s="99"/>
      <c r="V112" s="99"/>
      <c r="W112" s="99"/>
      <c r="X112" s="99"/>
      <c r="Y112" s="99"/>
      <c r="Z112" s="9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5"/>
      <c r="BK112" s="215"/>
    </row>
    <row r="113" spans="1:63" hidden="1" outlineLevel="1">
      <c r="A113" s="9"/>
      <c r="B113" s="44"/>
      <c r="C113" s="148" t="s">
        <v>28</v>
      </c>
      <c r="D113" s="9"/>
      <c r="E113" s="9"/>
      <c r="F113" s="137"/>
      <c r="G113" s="187"/>
      <c r="H113" s="109"/>
      <c r="I113" s="109"/>
      <c r="J113" s="109"/>
      <c r="K113" s="109"/>
      <c r="L113" s="109">
        <f>IF(M112=0, SUM($G112:L112), 0)</f>
        <v>0</v>
      </c>
      <c r="M113" s="109">
        <f>IF(N112=0, IF(M112=0, 0, SUM($G112:M112)), 0)</f>
        <v>0</v>
      </c>
      <c r="N113" s="109">
        <f>IF(O112=0, IF(N112=0, 0, SUM($G112:N112)), 0)</f>
        <v>0</v>
      </c>
      <c r="O113" s="109">
        <f>IF(P112=0, IF(O112=0, 0, SUM($G112:O112)), 0)</f>
        <v>0</v>
      </c>
      <c r="P113" s="109">
        <f>IF(Q112=0, IF(P112=0, 0, SUM($G112:P112)), 0)</f>
        <v>0</v>
      </c>
      <c r="Q113" s="109">
        <f>IF(R112=0, IF(Q112=0, 0, SUM($G112:Q112)), 0)</f>
        <v>0</v>
      </c>
      <c r="R113" s="99"/>
      <c r="S113" s="99"/>
      <c r="T113" s="99"/>
      <c r="U113" s="99"/>
      <c r="V113" s="99"/>
      <c r="W113" s="99"/>
      <c r="X113" s="99"/>
      <c r="Y113" s="99"/>
      <c r="Z113" s="9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5"/>
      <c r="BK113" s="215"/>
    </row>
    <row r="114" spans="1:63" hidden="1" outlineLevel="1">
      <c r="A114" s="9"/>
      <c r="B114" s="44"/>
      <c r="C114" s="126" t="str">
        <f>Asset4</f>
        <v>Public lighting</v>
      </c>
      <c r="D114" s="9"/>
      <c r="E114" s="9"/>
      <c r="F114" s="137"/>
      <c r="G114" s="187"/>
      <c r="H114" s="109">
        <f>($G79+(SUM($G114:G114)))*H$7</f>
        <v>0</v>
      </c>
      <c r="I114" s="109">
        <f>($G79+(SUM($G114:H114)))*I$7</f>
        <v>0</v>
      </c>
      <c r="J114" s="109">
        <f>($G79+(SUM($G114:I114)))*J$7</f>
        <v>0</v>
      </c>
      <c r="K114" s="109">
        <f>($G79+(SUM($G114:J114)))*K$7</f>
        <v>0</v>
      </c>
      <c r="L114" s="109">
        <f>($G79+(SUM($G114:K114)))*L$7</f>
        <v>0</v>
      </c>
      <c r="M114" s="109">
        <f>($G79+(SUM($G114:L114)))*M$7</f>
        <v>0</v>
      </c>
      <c r="N114" s="109">
        <f>($G79+(SUM($G114:M114)))*N$7</f>
        <v>0</v>
      </c>
      <c r="O114" s="109">
        <f>($G79+(SUM($G114:N114)))*O$7</f>
        <v>0</v>
      </c>
      <c r="P114" s="109">
        <f>($G79+(SUM($G114:O114)))*P$7</f>
        <v>0</v>
      </c>
      <c r="Q114" s="109">
        <f>($G79+(SUM($G114:P114)))*Q$7</f>
        <v>0</v>
      </c>
      <c r="R114" s="99"/>
      <c r="S114" s="99"/>
      <c r="T114" s="99"/>
      <c r="U114" s="99"/>
      <c r="V114" s="99"/>
      <c r="W114" s="99"/>
      <c r="X114" s="99"/>
      <c r="Y114" s="99"/>
      <c r="Z114" s="9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5"/>
      <c r="BK114" s="215"/>
    </row>
    <row r="115" spans="1:63" hidden="1" outlineLevel="1">
      <c r="A115" s="9"/>
      <c r="B115" s="44"/>
      <c r="C115" s="148" t="s">
        <v>28</v>
      </c>
      <c r="D115" s="9"/>
      <c r="E115" s="9"/>
      <c r="F115" s="137"/>
      <c r="G115" s="187"/>
      <c r="H115" s="109"/>
      <c r="I115" s="109"/>
      <c r="J115" s="109"/>
      <c r="K115" s="109"/>
      <c r="L115" s="109">
        <f>IF(M114=0, SUM($G114:L114), 0)</f>
        <v>0</v>
      </c>
      <c r="M115" s="109">
        <f>IF(N114=0, IF(M114=0, 0, SUM($G114:M114)), 0)</f>
        <v>0</v>
      </c>
      <c r="N115" s="109">
        <f>IF(O114=0, IF(N114=0, 0, SUM($G114:N114)), 0)</f>
        <v>0</v>
      </c>
      <c r="O115" s="109">
        <f>IF(P114=0, IF(O114=0, 0, SUM($G114:O114)), 0)</f>
        <v>0</v>
      </c>
      <c r="P115" s="109">
        <f>IF(Q114=0, IF(P114=0, 0, SUM($G114:P114)), 0)</f>
        <v>0</v>
      </c>
      <c r="Q115" s="109">
        <f>IF(R114=0, IF(Q114=0, 0, SUM($G114:Q114)), 0)</f>
        <v>0</v>
      </c>
      <c r="R115" s="99"/>
      <c r="S115" s="99"/>
      <c r="T115" s="99"/>
      <c r="U115" s="99"/>
      <c r="V115" s="99"/>
      <c r="W115" s="99"/>
      <c r="X115" s="99"/>
      <c r="Y115" s="99"/>
      <c r="Z115" s="9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5"/>
      <c r="BK115" s="215"/>
    </row>
    <row r="116" spans="1:63" hidden="1" outlineLevel="1">
      <c r="A116" s="9"/>
      <c r="B116" s="44"/>
      <c r="C116" s="126" t="str">
        <f>Asset5</f>
        <v>SCADA/Network control</v>
      </c>
      <c r="D116" s="9"/>
      <c r="E116" s="9"/>
      <c r="F116" s="137"/>
      <c r="G116" s="187"/>
      <c r="H116" s="109">
        <f>($G80+(SUM($G116:G116)))*H$7</f>
        <v>0</v>
      </c>
      <c r="I116" s="109">
        <f>($G80+(SUM($G116:H116)))*I$7</f>
        <v>0</v>
      </c>
      <c r="J116" s="109">
        <f>($G80+(SUM($G116:I116)))*J$7</f>
        <v>0</v>
      </c>
      <c r="K116" s="109">
        <f>($G80+(SUM($G116:J116)))*K$7</f>
        <v>0</v>
      </c>
      <c r="L116" s="109">
        <f>($G80+(SUM($G116:K116)))*L$7</f>
        <v>0</v>
      </c>
      <c r="M116" s="109">
        <f>($G80+(SUM($G116:L116)))*M$7</f>
        <v>0</v>
      </c>
      <c r="N116" s="109">
        <f>($G80+(SUM($G116:M116)))*N$7</f>
        <v>0</v>
      </c>
      <c r="O116" s="109">
        <f>($G80+(SUM($G116:N116)))*O$7</f>
        <v>0</v>
      </c>
      <c r="P116" s="109">
        <f>($G80+(SUM($G116:O116)))*P$7</f>
        <v>0</v>
      </c>
      <c r="Q116" s="109">
        <f>($G80+(SUM($G116:P116)))*Q$7</f>
        <v>0</v>
      </c>
      <c r="R116" s="99"/>
      <c r="S116" s="99"/>
      <c r="T116" s="99"/>
      <c r="U116" s="99"/>
      <c r="V116" s="99"/>
      <c r="W116" s="99"/>
      <c r="X116" s="99"/>
      <c r="Y116" s="99"/>
      <c r="Z116" s="9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5"/>
      <c r="BK116" s="215"/>
    </row>
    <row r="117" spans="1:63" hidden="1" outlineLevel="1">
      <c r="A117" s="9"/>
      <c r="B117" s="44"/>
      <c r="C117" s="148" t="s">
        <v>28</v>
      </c>
      <c r="D117" s="9"/>
      <c r="E117" s="9"/>
      <c r="F117" s="137"/>
      <c r="G117" s="187"/>
      <c r="H117" s="109"/>
      <c r="I117" s="109"/>
      <c r="J117" s="109"/>
      <c r="K117" s="109"/>
      <c r="L117" s="109">
        <f>IF(M116=0, SUM($G116:L116), 0)</f>
        <v>0</v>
      </c>
      <c r="M117" s="109">
        <f>IF(N116=0, IF(M116=0, 0, SUM($G116:M116)), 0)</f>
        <v>0</v>
      </c>
      <c r="N117" s="109">
        <f>IF(O116=0, IF(N116=0, 0, SUM($G116:N116)), 0)</f>
        <v>0</v>
      </c>
      <c r="O117" s="109">
        <f>IF(P116=0, IF(O116=0, 0, SUM($G116:O116)), 0)</f>
        <v>0</v>
      </c>
      <c r="P117" s="109">
        <f>IF(Q116=0, IF(P116=0, 0, SUM($G116:P116)), 0)</f>
        <v>0</v>
      </c>
      <c r="Q117" s="109">
        <f>IF(R116=0, IF(Q116=0, 0, SUM($G116:Q116)), 0)</f>
        <v>0</v>
      </c>
      <c r="R117" s="99"/>
      <c r="S117" s="99"/>
      <c r="T117" s="99"/>
      <c r="U117" s="99"/>
      <c r="V117" s="99"/>
      <c r="W117" s="99"/>
      <c r="X117" s="99"/>
      <c r="Y117" s="99"/>
      <c r="Z117" s="9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5"/>
      <c r="BK117" s="215"/>
    </row>
    <row r="118" spans="1:63" hidden="1" outlineLevel="1">
      <c r="A118" s="9"/>
      <c r="B118" s="44"/>
      <c r="C118" s="126" t="str">
        <f>Asset6</f>
        <v>Non-network general assets - IT</v>
      </c>
      <c r="D118" s="9"/>
      <c r="E118" s="9"/>
      <c r="F118" s="137"/>
      <c r="G118" s="187"/>
      <c r="H118" s="109">
        <f>($G81+(SUM($G118:G118)))*H$7</f>
        <v>0</v>
      </c>
      <c r="I118" s="109">
        <f>($G81+(SUM($G118:H118)))*I$7</f>
        <v>0</v>
      </c>
      <c r="J118" s="109">
        <f>($G81+(SUM($G118:I118)))*J$7</f>
        <v>0</v>
      </c>
      <c r="K118" s="109">
        <f>($G81+(SUM($G118:J118)))*K$7</f>
        <v>0</v>
      </c>
      <c r="L118" s="109">
        <f>($G81+(SUM($G118:K118)))*L$7</f>
        <v>0</v>
      </c>
      <c r="M118" s="109">
        <f>($G81+(SUM($G118:L118)))*M$7</f>
        <v>0</v>
      </c>
      <c r="N118" s="109">
        <f>($G81+(SUM($G118:M118)))*N$7</f>
        <v>0</v>
      </c>
      <c r="O118" s="109">
        <f>($G81+(SUM($G118:N118)))*O$7</f>
        <v>0</v>
      </c>
      <c r="P118" s="109">
        <f>($G81+(SUM($G118:O118)))*P$7</f>
        <v>0</v>
      </c>
      <c r="Q118" s="109">
        <f>($G81+(SUM($G118:P118)))*Q$7</f>
        <v>0</v>
      </c>
      <c r="R118" s="99"/>
      <c r="S118" s="99"/>
      <c r="T118" s="99"/>
      <c r="U118" s="99"/>
      <c r="V118" s="99"/>
      <c r="W118" s="99"/>
      <c r="X118" s="99"/>
      <c r="Y118" s="99"/>
      <c r="Z118" s="9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5"/>
      <c r="BK118" s="215"/>
    </row>
    <row r="119" spans="1:63" hidden="1" outlineLevel="1">
      <c r="A119" s="9"/>
      <c r="B119" s="44"/>
      <c r="C119" s="148" t="s">
        <v>28</v>
      </c>
      <c r="D119" s="9"/>
      <c r="E119" s="9"/>
      <c r="F119" s="137"/>
      <c r="G119" s="187"/>
      <c r="H119" s="109"/>
      <c r="I119" s="109"/>
      <c r="J119" s="109"/>
      <c r="K119" s="109"/>
      <c r="L119" s="109">
        <f>IF(M118=0, SUM($G118:L118), 0)</f>
        <v>0</v>
      </c>
      <c r="M119" s="109">
        <f>IF(N118=0, IF(M118=0, 0, SUM($G118:M118)), 0)</f>
        <v>0</v>
      </c>
      <c r="N119" s="109">
        <f>IF(O118=0, IF(N118=0, 0, SUM($G118:N118)), 0)</f>
        <v>0</v>
      </c>
      <c r="O119" s="109">
        <f>IF(P118=0, IF(O118=0, 0, SUM($G118:O118)), 0)</f>
        <v>0</v>
      </c>
      <c r="P119" s="109">
        <f>IF(Q118=0, IF(P118=0, 0, SUM($G118:P118)), 0)</f>
        <v>0</v>
      </c>
      <c r="Q119" s="109">
        <f>IF(R118=0, IF(Q118=0, 0, SUM($G118:Q118)), 0)</f>
        <v>0</v>
      </c>
      <c r="R119" s="99"/>
      <c r="S119" s="99"/>
      <c r="T119" s="99"/>
      <c r="U119" s="99"/>
      <c r="V119" s="99"/>
      <c r="W119" s="99"/>
      <c r="X119" s="99"/>
      <c r="Y119" s="99"/>
      <c r="Z119" s="9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5"/>
      <c r="BK119" s="215"/>
    </row>
    <row r="120" spans="1:63" hidden="1" outlineLevel="1">
      <c r="A120" s="9"/>
      <c r="B120" s="44"/>
      <c r="C120" s="126" t="str">
        <f>Asset7</f>
        <v>Non-network general assets - Other</v>
      </c>
      <c r="D120" s="9"/>
      <c r="E120" s="9"/>
      <c r="F120" s="137"/>
      <c r="G120" s="187"/>
      <c r="H120" s="109">
        <f>($G82+(SUM($G120:G120)))*H$7</f>
        <v>0</v>
      </c>
      <c r="I120" s="109">
        <f>($G82+(SUM($G120:H120)))*I$7</f>
        <v>0</v>
      </c>
      <c r="J120" s="109">
        <f>($G82+(SUM($G120:I120)))*J$7</f>
        <v>0</v>
      </c>
      <c r="K120" s="109">
        <f>($G82+(SUM($G120:J120)))*K$7</f>
        <v>0</v>
      </c>
      <c r="L120" s="109">
        <f>($G82+(SUM($G120:K120)))*L$7</f>
        <v>0</v>
      </c>
      <c r="M120" s="109">
        <f>($G82+(SUM($G120:L120)))*M$7</f>
        <v>0</v>
      </c>
      <c r="N120" s="109">
        <f>($G82+(SUM($G120:M120)))*N$7</f>
        <v>0</v>
      </c>
      <c r="O120" s="109">
        <f>($G82+(SUM($G120:N120)))*O$7</f>
        <v>0</v>
      </c>
      <c r="P120" s="109">
        <f>($G82+(SUM($G120:O120)))*P$7</f>
        <v>0</v>
      </c>
      <c r="Q120" s="109">
        <f>($G82+(SUM($G120:P120)))*Q$7</f>
        <v>0</v>
      </c>
      <c r="R120" s="99"/>
      <c r="S120" s="99"/>
      <c r="T120" s="99"/>
      <c r="U120" s="99"/>
      <c r="V120" s="99"/>
      <c r="W120" s="99"/>
      <c r="X120" s="99"/>
      <c r="Y120" s="99"/>
      <c r="Z120" s="9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5"/>
      <c r="BK120" s="215"/>
    </row>
    <row r="121" spans="1:63" hidden="1" outlineLevel="1">
      <c r="A121" s="9"/>
      <c r="B121" s="44"/>
      <c r="C121" s="148" t="s">
        <v>28</v>
      </c>
      <c r="D121" s="9"/>
      <c r="E121" s="9"/>
      <c r="F121" s="137"/>
      <c r="G121" s="187"/>
      <c r="H121" s="109"/>
      <c r="I121" s="109"/>
      <c r="J121" s="109"/>
      <c r="K121" s="109"/>
      <c r="L121" s="109">
        <f>IF(M120=0, SUM($G120:L120), 0)</f>
        <v>0</v>
      </c>
      <c r="M121" s="109">
        <f>IF(N120=0, IF(M120=0, 0, SUM($G120:M120)), 0)</f>
        <v>0</v>
      </c>
      <c r="N121" s="109">
        <f>IF(O120=0, IF(N120=0, 0, SUM($G120:N120)), 0)</f>
        <v>0</v>
      </c>
      <c r="O121" s="109">
        <f>IF(P120=0, IF(O120=0, 0, SUM($G120:O120)), 0)</f>
        <v>0</v>
      </c>
      <c r="P121" s="109">
        <f>IF(Q120=0, IF(P120=0, 0, SUM($G120:P120)), 0)</f>
        <v>0</v>
      </c>
      <c r="Q121" s="109">
        <f>IF(R120=0, IF(Q120=0, 0, SUM($G120:Q120)), 0)</f>
        <v>0</v>
      </c>
      <c r="R121" s="99"/>
      <c r="S121" s="99"/>
      <c r="T121" s="99"/>
      <c r="U121" s="99"/>
      <c r="V121" s="99"/>
      <c r="W121" s="99"/>
      <c r="X121" s="99"/>
      <c r="Y121" s="99"/>
      <c r="Z121" s="9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5"/>
      <c r="BK121" s="215"/>
    </row>
    <row r="122" spans="1:63" hidden="1" outlineLevel="1">
      <c r="A122" s="9"/>
      <c r="B122" s="44"/>
      <c r="C122" s="126" t="str">
        <f>Asset8</f>
        <v>VBRC</v>
      </c>
      <c r="D122" s="9"/>
      <c r="E122" s="9"/>
      <c r="F122" s="137"/>
      <c r="G122" s="187"/>
      <c r="H122" s="109">
        <f>($G83+(SUM($G122:G122)))*H$7</f>
        <v>0</v>
      </c>
      <c r="I122" s="109">
        <f>($G83+(SUM($G122:H122)))*I$7</f>
        <v>0</v>
      </c>
      <c r="J122" s="109">
        <f>($G83+(SUM($G122:I122)))*J$7</f>
        <v>0</v>
      </c>
      <c r="K122" s="109">
        <f>($G83+(SUM($G122:J122)))*K$7</f>
        <v>0</v>
      </c>
      <c r="L122" s="109">
        <f>($G83+(SUM($G122:K122)))*L$7</f>
        <v>0</v>
      </c>
      <c r="M122" s="109">
        <f>($G83+(SUM($G122:L122)))*M$7</f>
        <v>0</v>
      </c>
      <c r="N122" s="109">
        <f>($G83+(SUM($G122:M122)))*N$7</f>
        <v>0</v>
      </c>
      <c r="O122" s="109">
        <f>($G83+(SUM($G122:N122)))*O$7</f>
        <v>0</v>
      </c>
      <c r="P122" s="109">
        <f>($G83+(SUM($G122:O122)))*P$7</f>
        <v>0</v>
      </c>
      <c r="Q122" s="109">
        <f>($G83+(SUM($G122:P122)))*Q$7</f>
        <v>0</v>
      </c>
      <c r="R122" s="99"/>
      <c r="S122" s="99"/>
      <c r="T122" s="99"/>
      <c r="U122" s="99"/>
      <c r="V122" s="99"/>
      <c r="W122" s="99"/>
      <c r="X122" s="99"/>
      <c r="Y122" s="99"/>
      <c r="Z122" s="9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5"/>
      <c r="BK122" s="215"/>
    </row>
    <row r="123" spans="1:63" hidden="1" outlineLevel="1">
      <c r="A123" s="9"/>
      <c r="B123" s="44"/>
      <c r="C123" s="148" t="s">
        <v>28</v>
      </c>
      <c r="D123" s="9"/>
      <c r="E123" s="9"/>
      <c r="F123" s="137"/>
      <c r="G123" s="187"/>
      <c r="H123" s="109"/>
      <c r="I123" s="109"/>
      <c r="J123" s="109"/>
      <c r="K123" s="109"/>
      <c r="L123" s="109">
        <f>IF(M122=0, SUM($G122:L122), 0)</f>
        <v>0</v>
      </c>
      <c r="M123" s="109">
        <f>IF(N122=0, IF(M122=0, 0, SUM($G122:M122)), 0)</f>
        <v>0</v>
      </c>
      <c r="N123" s="109">
        <f>IF(O122=0, IF(N122=0, 0, SUM($G122:N122)), 0)</f>
        <v>0</v>
      </c>
      <c r="O123" s="109">
        <f>IF(P122=0, IF(O122=0, 0, SUM($G122:O122)), 0)</f>
        <v>0</v>
      </c>
      <c r="P123" s="109">
        <f>IF(Q122=0, IF(P122=0, 0, SUM($G122:P122)), 0)</f>
        <v>0</v>
      </c>
      <c r="Q123" s="109">
        <f>IF(R122=0, IF(Q122=0, 0, SUM($G122:Q122)), 0)</f>
        <v>0</v>
      </c>
      <c r="R123" s="99"/>
      <c r="S123" s="99"/>
      <c r="T123" s="99"/>
      <c r="U123" s="99"/>
      <c r="V123" s="99"/>
      <c r="W123" s="99"/>
      <c r="X123" s="99"/>
      <c r="Y123" s="99"/>
      <c r="Z123" s="9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5"/>
      <c r="BK123" s="215"/>
    </row>
    <row r="124" spans="1:63" hidden="1" outlineLevel="1">
      <c r="A124" s="9"/>
      <c r="B124" s="44"/>
      <c r="C124" s="126" t="str">
        <f>Asset9</f>
        <v>Supervisory cables</v>
      </c>
      <c r="D124" s="9"/>
      <c r="E124" s="9"/>
      <c r="F124" s="137"/>
      <c r="G124" s="187"/>
      <c r="H124" s="109">
        <f>($G84+(SUM($G124:G124)))*H$7</f>
        <v>0</v>
      </c>
      <c r="I124" s="109">
        <f>($G84+(SUM($G124:H124)))*I$7</f>
        <v>0</v>
      </c>
      <c r="J124" s="109">
        <f>($G84+(SUM($G124:I124)))*J$7</f>
        <v>0</v>
      </c>
      <c r="K124" s="109">
        <f>($G84+(SUM($G124:J124)))*K$7</f>
        <v>0</v>
      </c>
      <c r="L124" s="109">
        <f>($G84+(SUM($G124:K124)))*L$7</f>
        <v>0</v>
      </c>
      <c r="M124" s="109">
        <f>($G84+(SUM($G124:L124)))*M$7</f>
        <v>0</v>
      </c>
      <c r="N124" s="109">
        <f>($G84+(SUM($G124:M124)))*N$7</f>
        <v>0</v>
      </c>
      <c r="O124" s="109">
        <f>($G84+(SUM($G124:N124)))*O$7</f>
        <v>0</v>
      </c>
      <c r="P124" s="109">
        <f>($G84+(SUM($G124:O124)))*P$7</f>
        <v>0</v>
      </c>
      <c r="Q124" s="109">
        <f>($G84+(SUM($G124:P124)))*Q$7</f>
        <v>0</v>
      </c>
      <c r="R124" s="99"/>
      <c r="S124" s="99"/>
      <c r="T124" s="99"/>
      <c r="U124" s="99"/>
      <c r="V124" s="99"/>
      <c r="W124" s="99"/>
      <c r="X124" s="99"/>
      <c r="Y124" s="99"/>
      <c r="Z124" s="9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5"/>
      <c r="BK124" s="215"/>
    </row>
    <row r="125" spans="1:63" hidden="1" outlineLevel="1">
      <c r="A125" s="9"/>
      <c r="B125" s="44"/>
      <c r="C125" s="148" t="s">
        <v>28</v>
      </c>
      <c r="D125" s="9"/>
      <c r="E125" s="9"/>
      <c r="F125" s="137"/>
      <c r="G125" s="187"/>
      <c r="H125" s="109"/>
      <c r="I125" s="109"/>
      <c r="J125" s="109"/>
      <c r="K125" s="109"/>
      <c r="L125" s="109">
        <f>IF(M124=0, SUM($G124:L124), 0)</f>
        <v>0</v>
      </c>
      <c r="M125" s="109">
        <f>IF(N124=0, IF(M124=0, 0, SUM($G124:M124)), 0)</f>
        <v>0</v>
      </c>
      <c r="N125" s="109">
        <f>IF(O124=0, IF(N124=0, 0, SUM($G124:N124)), 0)</f>
        <v>0</v>
      </c>
      <c r="O125" s="109">
        <f>IF(P124=0, IF(O124=0, 0, SUM($G124:O124)), 0)</f>
        <v>0</v>
      </c>
      <c r="P125" s="109">
        <f>IF(Q124=0, IF(P124=0, 0, SUM($G124:P124)), 0)</f>
        <v>0</v>
      </c>
      <c r="Q125" s="109">
        <f>IF(R124=0, IF(Q124=0, 0, SUM($G124:Q124)), 0)</f>
        <v>0</v>
      </c>
      <c r="R125" s="99"/>
      <c r="S125" s="99"/>
      <c r="T125" s="99"/>
      <c r="U125" s="99"/>
      <c r="V125" s="99"/>
      <c r="W125" s="99"/>
      <c r="X125" s="99"/>
      <c r="Y125" s="99"/>
      <c r="Z125" s="9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5"/>
      <c r="BK125" s="215"/>
    </row>
    <row r="126" spans="1:63" hidden="1" outlineLevel="1">
      <c r="A126" s="9"/>
      <c r="B126" s="44"/>
      <c r="C126" s="126" t="str">
        <f>Asset10</f>
        <v>Old SWER ACRs</v>
      </c>
      <c r="D126" s="9"/>
      <c r="E126" s="9"/>
      <c r="F126" s="137"/>
      <c r="G126" s="187"/>
      <c r="H126" s="109">
        <f>($G85+(SUM($G126:G126)))*H$7</f>
        <v>0</v>
      </c>
      <c r="I126" s="109">
        <f>($G85+(SUM($G126:H126)))*I$7</f>
        <v>0</v>
      </c>
      <c r="J126" s="109">
        <f>($G85+(SUM($G126:I126)))*J$7</f>
        <v>0</v>
      </c>
      <c r="K126" s="109">
        <f>($G85+(SUM($G126:J126)))*K$7</f>
        <v>0</v>
      </c>
      <c r="L126" s="109">
        <f>($G85+(SUM($G126:K126)))*L$7</f>
        <v>0</v>
      </c>
      <c r="M126" s="109">
        <f>($G85+(SUM($G126:L126)))*M$7</f>
        <v>0</v>
      </c>
      <c r="N126" s="109">
        <f>($G85+(SUM($G126:M126)))*N$7</f>
        <v>0</v>
      </c>
      <c r="O126" s="109">
        <f>($G85+(SUM($G126:N126)))*O$7</f>
        <v>0</v>
      </c>
      <c r="P126" s="109">
        <f>($G85+(SUM($G126:O126)))*P$7</f>
        <v>0</v>
      </c>
      <c r="Q126" s="109">
        <f>($G85+(SUM($G126:P126)))*Q$7</f>
        <v>0</v>
      </c>
      <c r="R126" s="99"/>
      <c r="S126" s="99"/>
      <c r="T126" s="99"/>
      <c r="U126" s="99"/>
      <c r="V126" s="99"/>
      <c r="W126" s="99"/>
      <c r="X126" s="99"/>
      <c r="Y126" s="99"/>
      <c r="Z126" s="9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5"/>
      <c r="BK126" s="215"/>
    </row>
    <row r="127" spans="1:63" hidden="1" outlineLevel="1">
      <c r="A127" s="9"/>
      <c r="B127" s="44"/>
      <c r="C127" s="148" t="s">
        <v>28</v>
      </c>
      <c r="D127" s="9"/>
      <c r="E127" s="9"/>
      <c r="F127" s="137"/>
      <c r="G127" s="187"/>
      <c r="H127" s="109"/>
      <c r="I127" s="109"/>
      <c r="J127" s="109"/>
      <c r="K127" s="109"/>
      <c r="L127" s="109">
        <f>IF(M126=0, SUM($G126:L126), 0)</f>
        <v>0</v>
      </c>
      <c r="M127" s="109">
        <f>IF(N126=0, IF(M126=0, 0, SUM($G126:M126)), 0)</f>
        <v>0</v>
      </c>
      <c r="N127" s="109">
        <f>IF(O126=0, IF(N126=0, 0, SUM($G126:N126)), 0)</f>
        <v>0</v>
      </c>
      <c r="O127" s="109">
        <f>IF(P126=0, IF(O126=0, 0, SUM($G126:O126)), 0)</f>
        <v>0</v>
      </c>
      <c r="P127" s="109">
        <f>IF(Q126=0, IF(P126=0, 0, SUM($G126:P126)), 0)</f>
        <v>0</v>
      </c>
      <c r="Q127" s="109">
        <f>IF(R126=0, IF(Q126=0, 0, SUM($G126:Q126)), 0)</f>
        <v>0</v>
      </c>
      <c r="R127" s="99"/>
      <c r="S127" s="99"/>
      <c r="T127" s="99"/>
      <c r="U127" s="99"/>
      <c r="V127" s="99"/>
      <c r="W127" s="99"/>
      <c r="X127" s="99"/>
      <c r="Y127" s="99"/>
      <c r="Z127" s="9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5"/>
      <c r="BK127" s="215"/>
    </row>
    <row r="128" spans="1:63" hidden="1" outlineLevel="1">
      <c r="A128" s="9"/>
      <c r="B128" s="44"/>
      <c r="C128" s="126" t="str">
        <f>Asset11</f>
        <v>Land</v>
      </c>
      <c r="D128" s="9"/>
      <c r="E128" s="9"/>
      <c r="F128" s="137"/>
      <c r="G128" s="187"/>
      <c r="H128" s="109">
        <f>($G86+(SUM($G128:G128)))*H$7</f>
        <v>0</v>
      </c>
      <c r="I128" s="109">
        <f>($G86+(SUM($G128:H128)))*I$7</f>
        <v>0</v>
      </c>
      <c r="J128" s="109">
        <f>($G86+(SUM($G128:I128)))*J$7</f>
        <v>0</v>
      </c>
      <c r="K128" s="109">
        <f>($G86+(SUM($G128:J128)))*K$7</f>
        <v>0</v>
      </c>
      <c r="L128" s="109">
        <f>($G86+(SUM($G128:K128)))*L$7</f>
        <v>0</v>
      </c>
      <c r="M128" s="109">
        <f>($G86+(SUM($G128:L128)))*M$7</f>
        <v>0</v>
      </c>
      <c r="N128" s="109">
        <f>($G86+(SUM($G128:M128)))*N$7</f>
        <v>0</v>
      </c>
      <c r="O128" s="109">
        <f>($G86+(SUM($G128:N128)))*O$7</f>
        <v>0</v>
      </c>
      <c r="P128" s="109">
        <f>($G86+(SUM($G128:O128)))*P$7</f>
        <v>0</v>
      </c>
      <c r="Q128" s="109">
        <f>($G86+(SUM($G128:P128)))*Q$7</f>
        <v>0</v>
      </c>
      <c r="R128" s="99"/>
      <c r="S128" s="99"/>
      <c r="T128" s="99"/>
      <c r="U128" s="99"/>
      <c r="V128" s="99"/>
      <c r="W128" s="99"/>
      <c r="X128" s="99"/>
      <c r="Y128" s="99"/>
      <c r="Z128" s="9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5"/>
      <c r="BK128" s="215"/>
    </row>
    <row r="129" spans="1:63" hidden="1" outlineLevel="1">
      <c r="A129" s="9"/>
      <c r="B129" s="44"/>
      <c r="C129" s="148" t="s">
        <v>28</v>
      </c>
      <c r="D129" s="9"/>
      <c r="E129" s="9"/>
      <c r="F129" s="137"/>
      <c r="G129" s="187"/>
      <c r="H129" s="109"/>
      <c r="I129" s="109"/>
      <c r="J129" s="109"/>
      <c r="K129" s="109"/>
      <c r="L129" s="109">
        <f>IF(M128=0, SUM($G128:L128), 0)</f>
        <v>0</v>
      </c>
      <c r="M129" s="109">
        <f>IF(N128=0, IF(M128=0, 0, SUM($G128:M128)), 0)</f>
        <v>0</v>
      </c>
      <c r="N129" s="109">
        <f>IF(O128=0, IF(N128=0, 0, SUM($G128:N128)), 0)</f>
        <v>0</v>
      </c>
      <c r="O129" s="109">
        <f>IF(P128=0, IF(O128=0, 0, SUM($G128:O128)), 0)</f>
        <v>0</v>
      </c>
      <c r="P129" s="109">
        <f>IF(Q128=0, IF(P128=0, 0, SUM($G128:P128)), 0)</f>
        <v>0</v>
      </c>
      <c r="Q129" s="109">
        <f>IF(R128=0, IF(Q128=0, 0, SUM($G128:Q128)), 0)</f>
        <v>0</v>
      </c>
      <c r="R129" s="99"/>
      <c r="S129" s="99"/>
      <c r="T129" s="99"/>
      <c r="U129" s="99"/>
      <c r="V129" s="99"/>
      <c r="W129" s="99"/>
      <c r="X129" s="99"/>
      <c r="Y129" s="99"/>
      <c r="Z129" s="9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5"/>
      <c r="BK129" s="215"/>
    </row>
    <row r="130" spans="1:63" hidden="1" outlineLevel="1">
      <c r="A130" s="9"/>
      <c r="B130" s="44"/>
      <c r="C130" s="126" t="str">
        <f>Asset12</f>
        <v>Equity raising costs</v>
      </c>
      <c r="D130" s="9"/>
      <c r="E130" s="9"/>
      <c r="F130" s="137"/>
      <c r="G130" s="187"/>
      <c r="H130" s="109">
        <f>($G87+(SUM($G130:G130)))*H$7</f>
        <v>0</v>
      </c>
      <c r="I130" s="109">
        <f>($G87+(SUM($G130:H130)))*I$7</f>
        <v>0</v>
      </c>
      <c r="J130" s="109">
        <f>($G87+(SUM($G130:I130)))*J$7</f>
        <v>0</v>
      </c>
      <c r="K130" s="109">
        <f>($G87+(SUM($G130:J130)))*K$7</f>
        <v>0</v>
      </c>
      <c r="L130" s="109">
        <f>($G87+(SUM($G130:K130)))*L$7</f>
        <v>0</v>
      </c>
      <c r="M130" s="109">
        <f>($G87+(SUM($G130:L130)))*M$7</f>
        <v>0</v>
      </c>
      <c r="N130" s="109">
        <f>($G87+(SUM($G130:M130)))*N$7</f>
        <v>0</v>
      </c>
      <c r="O130" s="109">
        <f>($G87+(SUM($G130:N130)))*O$7</f>
        <v>0</v>
      </c>
      <c r="P130" s="109">
        <f>($G87+(SUM($G130:O130)))*P$7</f>
        <v>0</v>
      </c>
      <c r="Q130" s="109">
        <f>($G87+(SUM($G130:P130)))*Q$7</f>
        <v>0</v>
      </c>
      <c r="R130" s="99"/>
      <c r="S130" s="99"/>
      <c r="T130" s="99"/>
      <c r="U130" s="99"/>
      <c r="V130" s="99"/>
      <c r="W130" s="99"/>
      <c r="X130" s="99"/>
      <c r="Y130" s="99"/>
      <c r="Z130" s="9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5"/>
      <c r="BK130" s="215"/>
    </row>
    <row r="131" spans="1:63" hidden="1" outlineLevel="1">
      <c r="A131" s="9"/>
      <c r="B131" s="44"/>
      <c r="C131" s="148" t="s">
        <v>28</v>
      </c>
      <c r="D131" s="9"/>
      <c r="E131" s="9"/>
      <c r="F131" s="137"/>
      <c r="G131" s="187"/>
      <c r="H131" s="109"/>
      <c r="I131" s="109"/>
      <c r="J131" s="109"/>
      <c r="K131" s="109"/>
      <c r="L131" s="109">
        <f>IF(M130=0, SUM($G130:L130), 0)</f>
        <v>0</v>
      </c>
      <c r="M131" s="109">
        <f>IF(N130=0, IF(M130=0, 0, SUM($G130:M130)), 0)</f>
        <v>0</v>
      </c>
      <c r="N131" s="109">
        <f>IF(O130=0, IF(N130=0, 0, SUM($G130:N130)), 0)</f>
        <v>0</v>
      </c>
      <c r="O131" s="109">
        <f>IF(P130=0, IF(O130=0, 0, SUM($G130:O130)), 0)</f>
        <v>0</v>
      </c>
      <c r="P131" s="109">
        <f>IF(Q130=0, IF(P130=0, 0, SUM($G130:P130)), 0)</f>
        <v>0</v>
      </c>
      <c r="Q131" s="109">
        <f>IF(R130=0, IF(Q130=0, 0, SUM($G130:Q130)), 0)</f>
        <v>0</v>
      </c>
      <c r="R131" s="99"/>
      <c r="S131" s="99"/>
      <c r="T131" s="99"/>
      <c r="U131" s="99"/>
      <c r="V131" s="99"/>
      <c r="W131" s="99"/>
      <c r="X131" s="99"/>
      <c r="Y131" s="99"/>
      <c r="Z131" s="9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5"/>
      <c r="BK131" s="215"/>
    </row>
    <row r="132" spans="1:63" hidden="1" outlineLevel="1">
      <c r="A132" s="9"/>
      <c r="B132" s="44"/>
      <c r="C132" s="126">
        <f>Asset13</f>
        <v>0</v>
      </c>
      <c r="D132" s="9"/>
      <c r="E132" s="9"/>
      <c r="F132" s="137"/>
      <c r="G132" s="187"/>
      <c r="H132" s="109">
        <f>($G88+(SUM($G132:G132)))*H$7</f>
        <v>0</v>
      </c>
      <c r="I132" s="109">
        <f>($G88+(SUM($G132:H132)))*I$7</f>
        <v>0</v>
      </c>
      <c r="J132" s="109">
        <f>($G88+(SUM($G132:I132)))*J$7</f>
        <v>0</v>
      </c>
      <c r="K132" s="109">
        <f>($G88+(SUM($G132:J132)))*K$7</f>
        <v>0</v>
      </c>
      <c r="L132" s="109">
        <f>($G88+(SUM($G132:K132)))*L$7</f>
        <v>0</v>
      </c>
      <c r="M132" s="109">
        <f>($G88+(SUM($G132:L132)))*M$7</f>
        <v>0</v>
      </c>
      <c r="N132" s="109">
        <f>($G88+(SUM($G132:M132)))*N$7</f>
        <v>0</v>
      </c>
      <c r="O132" s="109">
        <f>($G88+(SUM($G132:N132)))*O$7</f>
        <v>0</v>
      </c>
      <c r="P132" s="109">
        <f>($G88+(SUM($G132:O132)))*P$7</f>
        <v>0</v>
      </c>
      <c r="Q132" s="109">
        <f>($G88+(SUM($G132:P132)))*Q$7</f>
        <v>0</v>
      </c>
      <c r="R132" s="99"/>
      <c r="S132" s="99"/>
      <c r="T132" s="99"/>
      <c r="U132" s="99"/>
      <c r="V132" s="99"/>
      <c r="W132" s="99"/>
      <c r="X132" s="99"/>
      <c r="Y132" s="99"/>
      <c r="Z132" s="9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5"/>
      <c r="BK132" s="215"/>
    </row>
    <row r="133" spans="1:63" hidden="1" outlineLevel="1">
      <c r="A133" s="9"/>
      <c r="B133" s="44"/>
      <c r="C133" s="148" t="s">
        <v>28</v>
      </c>
      <c r="D133" s="9"/>
      <c r="E133" s="9"/>
      <c r="F133" s="137"/>
      <c r="G133" s="187"/>
      <c r="H133" s="109"/>
      <c r="I133" s="109"/>
      <c r="J133" s="109"/>
      <c r="K133" s="109"/>
      <c r="L133" s="109">
        <f>IF(M132=0, SUM($G132:L132), 0)</f>
        <v>0</v>
      </c>
      <c r="M133" s="109">
        <f>IF(N132=0, IF(M132=0, 0, SUM($G132:M132)), 0)</f>
        <v>0</v>
      </c>
      <c r="N133" s="109">
        <f>IF(O132=0, IF(N132=0, 0, SUM($G132:N132)), 0)</f>
        <v>0</v>
      </c>
      <c r="O133" s="109">
        <f>IF(P132=0, IF(O132=0, 0, SUM($G132:O132)), 0)</f>
        <v>0</v>
      </c>
      <c r="P133" s="109">
        <f>IF(Q132=0, IF(P132=0, 0, SUM($G132:P132)), 0)</f>
        <v>0</v>
      </c>
      <c r="Q133" s="109">
        <f>IF(R132=0, IF(Q132=0, 0, SUM($G132:Q132)), 0)</f>
        <v>0</v>
      </c>
      <c r="R133" s="99"/>
      <c r="S133" s="99"/>
      <c r="T133" s="99"/>
      <c r="U133" s="99"/>
      <c r="V133" s="99"/>
      <c r="W133" s="99"/>
      <c r="X133" s="99"/>
      <c r="Y133" s="99"/>
      <c r="Z133" s="9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5"/>
      <c r="BK133" s="215"/>
    </row>
    <row r="134" spans="1:63" hidden="1" outlineLevel="1">
      <c r="A134" s="9"/>
      <c r="B134" s="44"/>
      <c r="C134" s="126">
        <f>Asset14</f>
        <v>0</v>
      </c>
      <c r="D134" s="9"/>
      <c r="E134" s="9"/>
      <c r="F134" s="137"/>
      <c r="G134" s="187"/>
      <c r="H134" s="109">
        <f>($G89+(SUM($G134:G134)))*H$7</f>
        <v>0</v>
      </c>
      <c r="I134" s="109">
        <f>($G89+(SUM($G134:H134)))*I$7</f>
        <v>0</v>
      </c>
      <c r="J134" s="109">
        <f>($G89+(SUM($G134:I134)))*J$7</f>
        <v>0</v>
      </c>
      <c r="K134" s="109">
        <f>($G89+(SUM($G134:J134)))*K$7</f>
        <v>0</v>
      </c>
      <c r="L134" s="109">
        <f>($G89+(SUM($G134:K134)))*L$7</f>
        <v>0</v>
      </c>
      <c r="M134" s="109">
        <f>($G89+(SUM($G134:L134)))*M$7</f>
        <v>0</v>
      </c>
      <c r="N134" s="109">
        <f>($G89+(SUM($G134:M134)))*N$7</f>
        <v>0</v>
      </c>
      <c r="O134" s="109">
        <f>($G89+(SUM($G134:N134)))*O$7</f>
        <v>0</v>
      </c>
      <c r="P134" s="109">
        <f>($G89+(SUM($G134:O134)))*P$7</f>
        <v>0</v>
      </c>
      <c r="Q134" s="109">
        <f>($G89+(SUM($G134:P134)))*Q$7</f>
        <v>0</v>
      </c>
      <c r="R134" s="99"/>
      <c r="S134" s="99"/>
      <c r="T134" s="99"/>
      <c r="U134" s="99"/>
      <c r="V134" s="99"/>
      <c r="W134" s="99"/>
      <c r="X134" s="99"/>
      <c r="Y134" s="99"/>
      <c r="Z134" s="9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5"/>
      <c r="BK134" s="215"/>
    </row>
    <row r="135" spans="1:63" hidden="1" outlineLevel="1">
      <c r="A135" s="9"/>
      <c r="B135" s="44"/>
      <c r="C135" s="148" t="s">
        <v>28</v>
      </c>
      <c r="D135" s="9"/>
      <c r="E135" s="9"/>
      <c r="F135" s="137"/>
      <c r="G135" s="187"/>
      <c r="H135" s="109"/>
      <c r="I135" s="109"/>
      <c r="J135" s="109"/>
      <c r="K135" s="109"/>
      <c r="L135" s="109">
        <f>IF(M134=0, SUM($G134:L134), 0)</f>
        <v>0</v>
      </c>
      <c r="M135" s="109">
        <f>IF(N134=0, IF(M134=0, 0, SUM($G134:M134)), 0)</f>
        <v>0</v>
      </c>
      <c r="N135" s="109">
        <f>IF(O134=0, IF(N134=0, 0, SUM($G134:N134)), 0)</f>
        <v>0</v>
      </c>
      <c r="O135" s="109">
        <f>IF(P134=0, IF(O134=0, 0, SUM($G134:O134)), 0)</f>
        <v>0</v>
      </c>
      <c r="P135" s="109">
        <f>IF(Q134=0, IF(P134=0, 0, SUM($G134:P134)), 0)</f>
        <v>0</v>
      </c>
      <c r="Q135" s="109">
        <f>IF(R134=0, IF(Q134=0, 0, SUM($G134:Q134)), 0)</f>
        <v>0</v>
      </c>
      <c r="R135" s="99"/>
      <c r="S135" s="99"/>
      <c r="T135" s="99"/>
      <c r="U135" s="99"/>
      <c r="V135" s="99"/>
      <c r="W135" s="99"/>
      <c r="X135" s="99"/>
      <c r="Y135" s="99"/>
      <c r="Z135" s="9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5"/>
      <c r="BK135" s="215"/>
    </row>
    <row r="136" spans="1:63" hidden="1" outlineLevel="1">
      <c r="A136" s="9"/>
      <c r="B136" s="44"/>
      <c r="C136" s="126">
        <f>Asset15</f>
        <v>0</v>
      </c>
      <c r="D136" s="9"/>
      <c r="E136" s="9"/>
      <c r="F136" s="137"/>
      <c r="G136" s="187"/>
      <c r="H136" s="109">
        <f>($G90+(SUM($G136:G136)))*H$7</f>
        <v>0</v>
      </c>
      <c r="I136" s="109">
        <f>($G90+(SUM($G136:H136)))*I$7</f>
        <v>0</v>
      </c>
      <c r="J136" s="109">
        <f>($G90+(SUM($G136:I136)))*J$7</f>
        <v>0</v>
      </c>
      <c r="K136" s="109">
        <f>($G90+(SUM($G136:J136)))*K$7</f>
        <v>0</v>
      </c>
      <c r="L136" s="109">
        <f>($G90+(SUM($G136:K136)))*L$7</f>
        <v>0</v>
      </c>
      <c r="M136" s="109">
        <f>($G90+(SUM($G136:L136)))*M$7</f>
        <v>0</v>
      </c>
      <c r="N136" s="109">
        <f>($G90+(SUM($G136:M136)))*N$7</f>
        <v>0</v>
      </c>
      <c r="O136" s="109">
        <f>($G90+(SUM($G136:N136)))*O$7</f>
        <v>0</v>
      </c>
      <c r="P136" s="109">
        <f>($G90+(SUM($G136:O136)))*P$7</f>
        <v>0</v>
      </c>
      <c r="Q136" s="109">
        <f>($G90+(SUM($G136:P136)))*Q$7</f>
        <v>0</v>
      </c>
      <c r="R136" s="99"/>
      <c r="S136" s="99"/>
      <c r="T136" s="99"/>
      <c r="U136" s="99"/>
      <c r="V136" s="99"/>
      <c r="W136" s="99"/>
      <c r="X136" s="99"/>
      <c r="Y136" s="99"/>
      <c r="Z136" s="9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5"/>
      <c r="BK136" s="215"/>
    </row>
    <row r="137" spans="1:63" hidden="1" outlineLevel="1">
      <c r="A137" s="9"/>
      <c r="B137" s="44"/>
      <c r="C137" s="148" t="s">
        <v>28</v>
      </c>
      <c r="D137" s="9"/>
      <c r="E137" s="9"/>
      <c r="F137" s="137"/>
      <c r="G137" s="187"/>
      <c r="H137" s="109"/>
      <c r="I137" s="109"/>
      <c r="J137" s="109"/>
      <c r="K137" s="109"/>
      <c r="L137" s="109">
        <f>IF(M136=0, SUM($G136:L136), 0)</f>
        <v>0</v>
      </c>
      <c r="M137" s="109">
        <f>IF(N136=0, IF(M136=0, 0, SUM($G136:M136)), 0)</f>
        <v>0</v>
      </c>
      <c r="N137" s="109">
        <f>IF(O136=0, IF(N136=0, 0, SUM($G136:N136)), 0)</f>
        <v>0</v>
      </c>
      <c r="O137" s="109">
        <f>IF(P136=0, IF(O136=0, 0, SUM($G136:O136)), 0)</f>
        <v>0</v>
      </c>
      <c r="P137" s="109">
        <f>IF(Q136=0, IF(P136=0, 0, SUM($G136:P136)), 0)</f>
        <v>0</v>
      </c>
      <c r="Q137" s="109">
        <f>IF(R136=0, IF(Q136=0, 0, SUM($G136:Q136)), 0)</f>
        <v>0</v>
      </c>
      <c r="R137" s="99"/>
      <c r="S137" s="99"/>
      <c r="T137" s="99"/>
      <c r="U137" s="99"/>
      <c r="V137" s="99"/>
      <c r="W137" s="99"/>
      <c r="X137" s="99"/>
      <c r="Y137" s="99"/>
      <c r="Z137" s="9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5"/>
      <c r="BK137" s="215"/>
    </row>
    <row r="138" spans="1:63" hidden="1" outlineLevel="1">
      <c r="A138" s="9"/>
      <c r="B138" s="44"/>
      <c r="C138" s="126">
        <f>Asset16</f>
        <v>0</v>
      </c>
      <c r="D138" s="9"/>
      <c r="E138" s="9"/>
      <c r="F138" s="137"/>
      <c r="G138" s="187"/>
      <c r="H138" s="109">
        <f>($G91+(SUM($G138:G138)))*H$7</f>
        <v>0</v>
      </c>
      <c r="I138" s="109">
        <f>($G91+(SUM($G138:H138)))*I$7</f>
        <v>0</v>
      </c>
      <c r="J138" s="109">
        <f>($G91+(SUM($G138:I138)))*J$7</f>
        <v>0</v>
      </c>
      <c r="K138" s="109">
        <f>($G91+(SUM($G138:J138)))*K$7</f>
        <v>0</v>
      </c>
      <c r="L138" s="109">
        <f>($G91+(SUM($G138:K138)))*L$7</f>
        <v>0</v>
      </c>
      <c r="M138" s="109">
        <f>($G91+(SUM($G138:L138)))*M$7</f>
        <v>0</v>
      </c>
      <c r="N138" s="109">
        <f>($G91+(SUM($G138:M138)))*N$7</f>
        <v>0</v>
      </c>
      <c r="O138" s="109">
        <f>($G91+(SUM($G138:N138)))*O$7</f>
        <v>0</v>
      </c>
      <c r="P138" s="109">
        <f>($G91+(SUM($G138:O138)))*P$7</f>
        <v>0</v>
      </c>
      <c r="Q138" s="109">
        <f>($G91+(SUM($G138:P138)))*Q$7</f>
        <v>0</v>
      </c>
      <c r="R138" s="99"/>
      <c r="S138" s="99"/>
      <c r="T138" s="99"/>
      <c r="U138" s="99"/>
      <c r="V138" s="99"/>
      <c r="W138" s="99"/>
      <c r="X138" s="99"/>
      <c r="Y138" s="99"/>
      <c r="Z138" s="9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5"/>
      <c r="BK138" s="215"/>
    </row>
    <row r="139" spans="1:63" hidden="1" outlineLevel="1">
      <c r="A139" s="9"/>
      <c r="B139" s="44"/>
      <c r="C139" s="148" t="s">
        <v>28</v>
      </c>
      <c r="D139" s="9"/>
      <c r="E139" s="9"/>
      <c r="F139" s="137"/>
      <c r="G139" s="187"/>
      <c r="H139" s="109"/>
      <c r="I139" s="109"/>
      <c r="J139" s="109"/>
      <c r="K139" s="109"/>
      <c r="L139" s="109">
        <f>IF(M138=0, SUM($G138:L138), 0)</f>
        <v>0</v>
      </c>
      <c r="M139" s="109">
        <f>IF(N138=0, IF(M138=0, 0, SUM($G138:M138)), 0)</f>
        <v>0</v>
      </c>
      <c r="N139" s="109">
        <f>IF(O138=0, IF(N138=0, 0, SUM($G138:N138)), 0)</f>
        <v>0</v>
      </c>
      <c r="O139" s="109">
        <f>IF(P138=0, IF(O138=0, 0, SUM($G138:O138)), 0)</f>
        <v>0</v>
      </c>
      <c r="P139" s="109">
        <f>IF(Q138=0, IF(P138=0, 0, SUM($G138:P138)), 0)</f>
        <v>0</v>
      </c>
      <c r="Q139" s="109">
        <f>IF(R138=0, IF(Q138=0, 0, SUM($G138:Q138)), 0)</f>
        <v>0</v>
      </c>
      <c r="R139" s="99"/>
      <c r="S139" s="99"/>
      <c r="T139" s="99"/>
      <c r="U139" s="99"/>
      <c r="V139" s="99"/>
      <c r="W139" s="99"/>
      <c r="X139" s="99"/>
      <c r="Y139" s="99"/>
      <c r="Z139" s="9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5"/>
      <c r="BK139" s="215"/>
    </row>
    <row r="140" spans="1:63" hidden="1" outlineLevel="1">
      <c r="A140" s="9"/>
      <c r="B140" s="44"/>
      <c r="C140" s="126">
        <f>Asset17</f>
        <v>0</v>
      </c>
      <c r="D140" s="9"/>
      <c r="E140" s="9"/>
      <c r="F140" s="137"/>
      <c r="G140" s="187"/>
      <c r="H140" s="109">
        <f>($G92+(SUM($G140:G140)))*H$7</f>
        <v>0</v>
      </c>
      <c r="I140" s="109">
        <f>($G92+(SUM($G140:H140)))*I$7</f>
        <v>0</v>
      </c>
      <c r="J140" s="109">
        <f>($G92+(SUM($G140:I140)))*J$7</f>
        <v>0</v>
      </c>
      <c r="K140" s="109">
        <f>($G92+(SUM($G140:J140)))*K$7</f>
        <v>0</v>
      </c>
      <c r="L140" s="109">
        <f>($G92+(SUM($G140:K140)))*L$7</f>
        <v>0</v>
      </c>
      <c r="M140" s="109">
        <f>($G92+(SUM($G140:L140)))*M$7</f>
        <v>0</v>
      </c>
      <c r="N140" s="109">
        <f>($G92+(SUM($G140:M140)))*N$7</f>
        <v>0</v>
      </c>
      <c r="O140" s="109">
        <f>($G92+(SUM($G140:N140)))*O$7</f>
        <v>0</v>
      </c>
      <c r="P140" s="109">
        <f>($G92+(SUM($G140:O140)))*P$7</f>
        <v>0</v>
      </c>
      <c r="Q140" s="109">
        <f>($G92+(SUM($G140:P140)))*Q$7</f>
        <v>0</v>
      </c>
      <c r="R140" s="99"/>
      <c r="S140" s="99"/>
      <c r="T140" s="99"/>
      <c r="U140" s="99"/>
      <c r="V140" s="99"/>
      <c r="W140" s="99"/>
      <c r="X140" s="99"/>
      <c r="Y140" s="99"/>
      <c r="Z140" s="9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5"/>
      <c r="BK140" s="215"/>
    </row>
    <row r="141" spans="1:63" hidden="1" outlineLevel="1">
      <c r="A141" s="9"/>
      <c r="B141" s="44"/>
      <c r="C141" s="148" t="s">
        <v>28</v>
      </c>
      <c r="D141" s="9"/>
      <c r="E141" s="9"/>
      <c r="F141" s="137"/>
      <c r="G141" s="187"/>
      <c r="H141" s="109"/>
      <c r="I141" s="109"/>
      <c r="J141" s="109"/>
      <c r="K141" s="109"/>
      <c r="L141" s="109">
        <f>IF(M140=0, SUM($G140:L140), 0)</f>
        <v>0</v>
      </c>
      <c r="M141" s="109">
        <f>IF(N140=0, IF(M140=0, 0, SUM($G140:M140)), 0)</f>
        <v>0</v>
      </c>
      <c r="N141" s="109">
        <f>IF(O140=0, IF(N140=0, 0, SUM($G140:N140)), 0)</f>
        <v>0</v>
      </c>
      <c r="O141" s="109">
        <f>IF(P140=0, IF(O140=0, 0, SUM($G140:O140)), 0)</f>
        <v>0</v>
      </c>
      <c r="P141" s="109">
        <f>IF(Q140=0, IF(P140=0, 0, SUM($G140:P140)), 0)</f>
        <v>0</v>
      </c>
      <c r="Q141" s="109">
        <f>IF(R140=0, IF(Q140=0, 0, SUM($G140:Q140)), 0)</f>
        <v>0</v>
      </c>
      <c r="R141" s="99"/>
      <c r="S141" s="99"/>
      <c r="T141" s="99"/>
      <c r="U141" s="99"/>
      <c r="V141" s="99"/>
      <c r="W141" s="99"/>
      <c r="X141" s="99"/>
      <c r="Y141" s="99"/>
      <c r="Z141" s="9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5"/>
      <c r="BK141" s="215"/>
    </row>
    <row r="142" spans="1:63" hidden="1" outlineLevel="1">
      <c r="A142" s="9"/>
      <c r="B142" s="44"/>
      <c r="C142" s="126">
        <f>Asset18</f>
        <v>0</v>
      </c>
      <c r="D142" s="9"/>
      <c r="E142" s="9"/>
      <c r="F142" s="137"/>
      <c r="G142" s="187"/>
      <c r="H142" s="109">
        <f>($G93+(SUM($G142:G142)))*H$7</f>
        <v>0</v>
      </c>
      <c r="I142" s="109">
        <f>($G93+(SUM($G142:H142)))*I$7</f>
        <v>0</v>
      </c>
      <c r="J142" s="109">
        <f>($G93+(SUM($G142:I142)))*J$7</f>
        <v>0</v>
      </c>
      <c r="K142" s="109">
        <f>($G93+(SUM($G142:J142)))*K$7</f>
        <v>0</v>
      </c>
      <c r="L142" s="109">
        <f>($G93+(SUM($G142:K142)))*L$7</f>
        <v>0</v>
      </c>
      <c r="M142" s="109">
        <f>($G93+(SUM($G142:L142)))*M$7</f>
        <v>0</v>
      </c>
      <c r="N142" s="109">
        <f>($G93+(SUM($G142:M142)))*N$7</f>
        <v>0</v>
      </c>
      <c r="O142" s="109">
        <f>($G93+(SUM($G142:N142)))*O$7</f>
        <v>0</v>
      </c>
      <c r="P142" s="109">
        <f>($G93+(SUM($G142:O142)))*P$7</f>
        <v>0</v>
      </c>
      <c r="Q142" s="109">
        <f>($G93+(SUM($G142:P142)))*Q$7</f>
        <v>0</v>
      </c>
      <c r="R142" s="99"/>
      <c r="S142" s="99"/>
      <c r="T142" s="99"/>
      <c r="U142" s="99"/>
      <c r="V142" s="99"/>
      <c r="W142" s="99"/>
      <c r="X142" s="99"/>
      <c r="Y142" s="99"/>
      <c r="Z142" s="9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5"/>
      <c r="BK142" s="215"/>
    </row>
    <row r="143" spans="1:63" hidden="1" outlineLevel="1">
      <c r="A143" s="9"/>
      <c r="B143" s="44"/>
      <c r="C143" s="148" t="s">
        <v>28</v>
      </c>
      <c r="D143" s="9"/>
      <c r="E143" s="9"/>
      <c r="F143" s="137"/>
      <c r="G143" s="187"/>
      <c r="H143" s="109"/>
      <c r="I143" s="109"/>
      <c r="J143" s="109"/>
      <c r="K143" s="109"/>
      <c r="L143" s="109">
        <f>IF(M142=0, SUM($G142:L142), 0)</f>
        <v>0</v>
      </c>
      <c r="M143" s="109">
        <f>IF(N142=0, IF(M142=0, 0, SUM($G142:M142)), 0)</f>
        <v>0</v>
      </c>
      <c r="N143" s="109">
        <f>IF(O142=0, IF(N142=0, 0, SUM($G142:N142)), 0)</f>
        <v>0</v>
      </c>
      <c r="O143" s="109">
        <f>IF(P142=0, IF(O142=0, 0, SUM($G142:O142)), 0)</f>
        <v>0</v>
      </c>
      <c r="P143" s="109">
        <f>IF(Q142=0, IF(P142=0, 0, SUM($G142:P142)), 0)</f>
        <v>0</v>
      </c>
      <c r="Q143" s="109">
        <f>IF(R142=0, IF(Q142=0, 0, SUM($G142:Q142)), 0)</f>
        <v>0</v>
      </c>
      <c r="R143" s="99"/>
      <c r="S143" s="99"/>
      <c r="T143" s="99"/>
      <c r="U143" s="99"/>
      <c r="V143" s="99"/>
      <c r="W143" s="99"/>
      <c r="X143" s="99"/>
      <c r="Y143" s="99"/>
      <c r="Z143" s="9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5"/>
      <c r="BK143" s="215"/>
    </row>
    <row r="144" spans="1:63" hidden="1" outlineLevel="1">
      <c r="A144" s="9"/>
      <c r="B144" s="44"/>
      <c r="C144" s="126">
        <f>Asset19</f>
        <v>0</v>
      </c>
      <c r="D144" s="9"/>
      <c r="E144" s="9"/>
      <c r="F144" s="137"/>
      <c r="G144" s="187"/>
      <c r="H144" s="109">
        <f>($G94+(SUM($G144:G144)))*H$7</f>
        <v>0</v>
      </c>
      <c r="I144" s="109">
        <f>($G94+(SUM($G144:H144)))*I$7</f>
        <v>0</v>
      </c>
      <c r="J144" s="109">
        <f>($G94+(SUM($G144:I144)))*J$7</f>
        <v>0</v>
      </c>
      <c r="K144" s="109">
        <f>($G94+(SUM($G144:J144)))*K$7</f>
        <v>0</v>
      </c>
      <c r="L144" s="109">
        <f>($G94+(SUM($G144:K144)))*L$7</f>
        <v>0</v>
      </c>
      <c r="M144" s="109">
        <f>($G94+(SUM($G144:L144)))*M$7</f>
        <v>0</v>
      </c>
      <c r="N144" s="109">
        <f>($G94+(SUM($G144:M144)))*N$7</f>
        <v>0</v>
      </c>
      <c r="O144" s="109">
        <f>($G94+(SUM($G144:N144)))*O$7</f>
        <v>0</v>
      </c>
      <c r="P144" s="109">
        <f>($G94+(SUM($G144:O144)))*P$7</f>
        <v>0</v>
      </c>
      <c r="Q144" s="109">
        <f>($G94+(SUM($G144:P144)))*Q$7</f>
        <v>0</v>
      </c>
      <c r="R144" s="99"/>
      <c r="S144" s="99"/>
      <c r="T144" s="99"/>
      <c r="U144" s="99"/>
      <c r="V144" s="99"/>
      <c r="W144" s="99"/>
      <c r="X144" s="99"/>
      <c r="Y144" s="99"/>
      <c r="Z144" s="9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5"/>
      <c r="BK144" s="215"/>
    </row>
    <row r="145" spans="1:63" hidden="1" outlineLevel="1">
      <c r="A145" s="9"/>
      <c r="B145" s="44"/>
      <c r="C145" s="148" t="s">
        <v>28</v>
      </c>
      <c r="D145" s="9"/>
      <c r="E145" s="9"/>
      <c r="F145" s="137"/>
      <c r="G145" s="187"/>
      <c r="H145" s="109"/>
      <c r="I145" s="109"/>
      <c r="J145" s="109"/>
      <c r="K145" s="109"/>
      <c r="L145" s="109">
        <f>IF(M144=0, SUM($G144:L144), 0)</f>
        <v>0</v>
      </c>
      <c r="M145" s="109">
        <f>IF(N144=0, IF(M144=0, 0, SUM($G144:M144)), 0)</f>
        <v>0</v>
      </c>
      <c r="N145" s="109">
        <f>IF(O144=0, IF(N144=0, 0, SUM($G144:N144)), 0)</f>
        <v>0</v>
      </c>
      <c r="O145" s="109">
        <f>IF(P144=0, IF(O144=0, 0, SUM($G144:O144)), 0)</f>
        <v>0</v>
      </c>
      <c r="P145" s="109">
        <f>IF(Q144=0, IF(P144=0, 0, SUM($G144:P144)), 0)</f>
        <v>0</v>
      </c>
      <c r="Q145" s="109">
        <f>IF(R144=0, IF(Q144=0, 0, SUM($G144:Q144)), 0)</f>
        <v>0</v>
      </c>
      <c r="R145" s="99"/>
      <c r="S145" s="99"/>
      <c r="T145" s="99"/>
      <c r="U145" s="99"/>
      <c r="V145" s="99"/>
      <c r="W145" s="99"/>
      <c r="X145" s="99"/>
      <c r="Y145" s="99"/>
      <c r="Z145" s="9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5"/>
      <c r="BK145" s="215"/>
    </row>
    <row r="146" spans="1:63" hidden="1" outlineLevel="1">
      <c r="A146" s="9"/>
      <c r="B146" s="44"/>
      <c r="C146" s="126">
        <f>Asset20</f>
        <v>0</v>
      </c>
      <c r="D146" s="9"/>
      <c r="E146" s="9"/>
      <c r="F146" s="137"/>
      <c r="G146" s="187"/>
      <c r="H146" s="109">
        <f>($G95+(SUM($G146:G146)))*H$7</f>
        <v>0</v>
      </c>
      <c r="I146" s="109">
        <f>($G95+(SUM($G146:H146)))*I$7</f>
        <v>0</v>
      </c>
      <c r="J146" s="109">
        <f>($G95+(SUM($G146:I146)))*J$7</f>
        <v>0</v>
      </c>
      <c r="K146" s="109">
        <f>($G95+(SUM($G146:J146)))*K$7</f>
        <v>0</v>
      </c>
      <c r="L146" s="109">
        <f>($G95+(SUM($G146:K146)))*L$7</f>
        <v>0</v>
      </c>
      <c r="M146" s="109">
        <f>($G95+(SUM($G146:L146)))*M$7</f>
        <v>0</v>
      </c>
      <c r="N146" s="109">
        <f>($G95+(SUM($G146:M146)))*N$7</f>
        <v>0</v>
      </c>
      <c r="O146" s="109">
        <f>($G95+(SUM($G146:N146)))*O$7</f>
        <v>0</v>
      </c>
      <c r="P146" s="109">
        <f>($G95+(SUM($G146:O146)))*P$7</f>
        <v>0</v>
      </c>
      <c r="Q146" s="109">
        <f>($G95+(SUM($G146:P146)))*Q$7</f>
        <v>0</v>
      </c>
      <c r="R146" s="99"/>
      <c r="S146" s="99"/>
      <c r="T146" s="99"/>
      <c r="U146" s="99"/>
      <c r="V146" s="99"/>
      <c r="W146" s="99"/>
      <c r="X146" s="99"/>
      <c r="Y146" s="99"/>
      <c r="Z146" s="9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5"/>
      <c r="BK146" s="215"/>
    </row>
    <row r="147" spans="1:63" hidden="1" outlineLevel="1">
      <c r="A147" s="9"/>
      <c r="B147" s="44"/>
      <c r="C147" s="148" t="s">
        <v>28</v>
      </c>
      <c r="D147" s="9"/>
      <c r="E147" s="9"/>
      <c r="F147" s="137"/>
      <c r="G147" s="187"/>
      <c r="H147" s="109"/>
      <c r="I147" s="109"/>
      <c r="J147" s="109"/>
      <c r="K147" s="109"/>
      <c r="L147" s="109">
        <f>IF(M146=0, SUM($G146:L146), 0)</f>
        <v>0</v>
      </c>
      <c r="M147" s="109">
        <f>IF(N146=0, IF(M146=0, 0, SUM($G146:M146)), 0)</f>
        <v>0</v>
      </c>
      <c r="N147" s="109">
        <f>IF(O146=0, IF(N146=0, 0, SUM($G146:N146)), 0)</f>
        <v>0</v>
      </c>
      <c r="O147" s="109">
        <f>IF(P146=0, IF(O146=0, 0, SUM($G146:O146)), 0)</f>
        <v>0</v>
      </c>
      <c r="P147" s="109">
        <f>IF(Q146=0, IF(P146=0, 0, SUM($G146:P146)), 0)</f>
        <v>0</v>
      </c>
      <c r="Q147" s="109">
        <f>IF(R146=0, IF(Q146=0, 0, SUM($G146:Q146)), 0)</f>
        <v>0</v>
      </c>
      <c r="R147" s="99"/>
      <c r="S147" s="99"/>
      <c r="T147" s="99"/>
      <c r="U147" s="99"/>
      <c r="V147" s="99"/>
      <c r="W147" s="99"/>
      <c r="X147" s="99"/>
      <c r="Y147" s="99"/>
      <c r="Z147" s="9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5"/>
      <c r="BK147" s="215"/>
    </row>
    <row r="148" spans="1:63" hidden="1" outlineLevel="1">
      <c r="A148" s="9"/>
      <c r="B148" s="44"/>
      <c r="C148" s="126">
        <f>Asset21</f>
        <v>0</v>
      </c>
      <c r="D148" s="9"/>
      <c r="E148" s="9"/>
      <c r="F148" s="137"/>
      <c r="G148" s="187"/>
      <c r="H148" s="109">
        <f>($G96+(SUM($G148:G148)))*H$7</f>
        <v>0</v>
      </c>
      <c r="I148" s="109">
        <f>($G96+(SUM($G148:H148)))*I$7</f>
        <v>0</v>
      </c>
      <c r="J148" s="109">
        <f>($G96+(SUM($G148:I148)))*J$7</f>
        <v>0</v>
      </c>
      <c r="K148" s="109">
        <f>($G96+(SUM($G148:J148)))*K$7</f>
        <v>0</v>
      </c>
      <c r="L148" s="109">
        <f>($G96+(SUM($G148:K148)))*L$7</f>
        <v>0</v>
      </c>
      <c r="M148" s="109">
        <f>($G96+(SUM($G148:L148)))*M$7</f>
        <v>0</v>
      </c>
      <c r="N148" s="109">
        <f>($G96+(SUM($G148:M148)))*N$7</f>
        <v>0</v>
      </c>
      <c r="O148" s="109">
        <f>($G96+(SUM($G148:N148)))*O$7</f>
        <v>0</v>
      </c>
      <c r="P148" s="109">
        <f>($G96+(SUM($G148:O148)))*P$7</f>
        <v>0</v>
      </c>
      <c r="Q148" s="109">
        <f>($G96+(SUM($G148:P148)))*Q$7</f>
        <v>0</v>
      </c>
      <c r="R148" s="99"/>
      <c r="S148" s="99"/>
      <c r="T148" s="99"/>
      <c r="U148" s="99"/>
      <c r="V148" s="99"/>
      <c r="W148" s="99"/>
      <c r="X148" s="99"/>
      <c r="Y148" s="99"/>
      <c r="Z148" s="9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5"/>
      <c r="BK148" s="215"/>
    </row>
    <row r="149" spans="1:63" hidden="1" outlineLevel="1">
      <c r="A149" s="9"/>
      <c r="B149" s="44"/>
      <c r="C149" s="148" t="s">
        <v>28</v>
      </c>
      <c r="D149" s="9"/>
      <c r="E149" s="9"/>
      <c r="F149" s="137"/>
      <c r="G149" s="187"/>
      <c r="H149" s="109"/>
      <c r="I149" s="109"/>
      <c r="J149" s="109"/>
      <c r="K149" s="109"/>
      <c r="L149" s="109">
        <f>IF(M148=0, SUM($G148:L148), 0)</f>
        <v>0</v>
      </c>
      <c r="M149" s="109">
        <f>IF(N148=0, IF(M148=0, 0, SUM($G148:M148)), 0)</f>
        <v>0</v>
      </c>
      <c r="N149" s="109">
        <f>IF(O148=0, IF(N148=0, 0, SUM($G148:N148)), 0)</f>
        <v>0</v>
      </c>
      <c r="O149" s="109">
        <f>IF(P148=0, IF(O148=0, 0, SUM($G148:O148)), 0)</f>
        <v>0</v>
      </c>
      <c r="P149" s="109">
        <f>IF(Q148=0, IF(P148=0, 0, SUM($G148:P148)), 0)</f>
        <v>0</v>
      </c>
      <c r="Q149" s="109">
        <f>IF(R148=0, IF(Q148=0, 0, SUM($G148:Q148)), 0)</f>
        <v>0</v>
      </c>
      <c r="R149" s="99"/>
      <c r="S149" s="99"/>
      <c r="T149" s="99"/>
      <c r="U149" s="99"/>
      <c r="V149" s="99"/>
      <c r="W149" s="99"/>
      <c r="X149" s="99"/>
      <c r="Y149" s="99"/>
      <c r="Z149" s="9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5"/>
      <c r="BK149" s="215"/>
    </row>
    <row r="150" spans="1:63" hidden="1" outlineLevel="1">
      <c r="A150" s="9"/>
      <c r="B150" s="44"/>
      <c r="C150" s="126">
        <f>Asset22</f>
        <v>0</v>
      </c>
      <c r="D150" s="9"/>
      <c r="E150" s="9"/>
      <c r="F150" s="137"/>
      <c r="G150" s="187"/>
      <c r="H150" s="109">
        <f>($G97+(SUM($G150:G150)))*H$7</f>
        <v>0</v>
      </c>
      <c r="I150" s="109">
        <f>($G97+(SUM($G150:H150)))*I$7</f>
        <v>0</v>
      </c>
      <c r="J150" s="109">
        <f>($G97+(SUM($G150:I150)))*J$7</f>
        <v>0</v>
      </c>
      <c r="K150" s="109">
        <f>($G97+(SUM($G150:J150)))*K$7</f>
        <v>0</v>
      </c>
      <c r="L150" s="109">
        <f>($G97+(SUM($G150:K150)))*L$7</f>
        <v>0</v>
      </c>
      <c r="M150" s="109">
        <f>($G97+(SUM($G150:L150)))*M$7</f>
        <v>0</v>
      </c>
      <c r="N150" s="109">
        <f>($G97+(SUM($G150:M150)))*N$7</f>
        <v>0</v>
      </c>
      <c r="O150" s="109">
        <f>($G97+(SUM($G150:N150)))*O$7</f>
        <v>0</v>
      </c>
      <c r="P150" s="109">
        <f>($G97+(SUM($G150:O150)))*P$7</f>
        <v>0</v>
      </c>
      <c r="Q150" s="109">
        <f>($G97+(SUM($G150:P150)))*Q$7</f>
        <v>0</v>
      </c>
      <c r="R150" s="99"/>
      <c r="S150" s="99"/>
      <c r="T150" s="99"/>
      <c r="U150" s="99"/>
      <c r="V150" s="99"/>
      <c r="W150" s="99"/>
      <c r="X150" s="99"/>
      <c r="Y150" s="99"/>
      <c r="Z150" s="9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5"/>
      <c r="BK150" s="215"/>
    </row>
    <row r="151" spans="1:63" hidden="1" outlineLevel="1">
      <c r="A151" s="9"/>
      <c r="B151" s="44"/>
      <c r="C151" s="148" t="s">
        <v>28</v>
      </c>
      <c r="D151" s="9"/>
      <c r="E151" s="9"/>
      <c r="F151" s="137"/>
      <c r="G151" s="187"/>
      <c r="H151" s="109"/>
      <c r="I151" s="109"/>
      <c r="J151" s="109"/>
      <c r="K151" s="109"/>
      <c r="L151" s="109">
        <f>IF(M150=0, SUM($G150:L150), 0)</f>
        <v>0</v>
      </c>
      <c r="M151" s="109">
        <f>IF(N150=0, IF(M150=0, 0, SUM($G150:M150)), 0)</f>
        <v>0</v>
      </c>
      <c r="N151" s="109">
        <f>IF(O150=0, IF(N150=0, 0, SUM($G150:N150)), 0)</f>
        <v>0</v>
      </c>
      <c r="O151" s="109">
        <f>IF(P150=0, IF(O150=0, 0, SUM($G150:O150)), 0)</f>
        <v>0</v>
      </c>
      <c r="P151" s="109">
        <f>IF(Q150=0, IF(P150=0, 0, SUM($G150:P150)), 0)</f>
        <v>0</v>
      </c>
      <c r="Q151" s="109">
        <f>IF(R150=0, IF(Q150=0, 0, SUM($G150:Q150)), 0)</f>
        <v>0</v>
      </c>
      <c r="R151" s="99"/>
      <c r="S151" s="99"/>
      <c r="T151" s="99"/>
      <c r="U151" s="99"/>
      <c r="V151" s="99"/>
      <c r="W151" s="99"/>
      <c r="X151" s="99"/>
      <c r="Y151" s="99"/>
      <c r="Z151" s="9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5"/>
      <c r="BK151" s="215"/>
    </row>
    <row r="152" spans="1:63" hidden="1" outlineLevel="1">
      <c r="A152" s="9"/>
      <c r="B152" s="44"/>
      <c r="C152" s="126">
        <f>Asset23</f>
        <v>0</v>
      </c>
      <c r="D152" s="9"/>
      <c r="E152" s="9"/>
      <c r="F152" s="137"/>
      <c r="G152" s="187"/>
      <c r="H152" s="109">
        <f>($G98+(SUM($G152:G152)))*H$7</f>
        <v>0</v>
      </c>
      <c r="I152" s="109">
        <f>($G98+(SUM($G152:H152)))*I$7</f>
        <v>0</v>
      </c>
      <c r="J152" s="109">
        <f>($G98+(SUM($G152:I152)))*J$7</f>
        <v>0</v>
      </c>
      <c r="K152" s="109">
        <f>($G98+(SUM($G152:J152)))*K$7</f>
        <v>0</v>
      </c>
      <c r="L152" s="109">
        <f>($G98+(SUM($G152:K152)))*L$7</f>
        <v>0</v>
      </c>
      <c r="M152" s="109">
        <f>($G98+(SUM($G152:L152)))*M$7</f>
        <v>0</v>
      </c>
      <c r="N152" s="109">
        <f>($G98+(SUM($G152:M152)))*N$7</f>
        <v>0</v>
      </c>
      <c r="O152" s="109">
        <f>($G98+(SUM($G152:N152)))*O$7</f>
        <v>0</v>
      </c>
      <c r="P152" s="109">
        <f>($G98+(SUM($G152:O152)))*P$7</f>
        <v>0</v>
      </c>
      <c r="Q152" s="109">
        <f>($G98+(SUM($G152:P152)))*Q$7</f>
        <v>0</v>
      </c>
      <c r="R152" s="99"/>
      <c r="S152" s="99"/>
      <c r="T152" s="99"/>
      <c r="U152" s="99"/>
      <c r="V152" s="99"/>
      <c r="W152" s="99"/>
      <c r="X152" s="99"/>
      <c r="Y152" s="99"/>
      <c r="Z152" s="9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5"/>
      <c r="BK152" s="215"/>
    </row>
    <row r="153" spans="1:63" hidden="1" outlineLevel="1">
      <c r="A153" s="9"/>
      <c r="B153" s="44"/>
      <c r="C153" s="148" t="s">
        <v>28</v>
      </c>
      <c r="D153" s="9"/>
      <c r="E153" s="9"/>
      <c r="F153" s="137"/>
      <c r="G153" s="187"/>
      <c r="H153" s="109"/>
      <c r="I153" s="109"/>
      <c r="J153" s="109"/>
      <c r="K153" s="109"/>
      <c r="L153" s="109">
        <f>IF(M152=0, SUM($G152:L152), 0)</f>
        <v>0</v>
      </c>
      <c r="M153" s="109">
        <f>IF(N152=0, IF(M152=0, 0, SUM($G152:M152)), 0)</f>
        <v>0</v>
      </c>
      <c r="N153" s="109">
        <f>IF(O152=0, IF(N152=0, 0, SUM($G152:N152)), 0)</f>
        <v>0</v>
      </c>
      <c r="O153" s="109">
        <f>IF(P152=0, IF(O152=0, 0, SUM($G152:O152)), 0)</f>
        <v>0</v>
      </c>
      <c r="P153" s="109">
        <f>IF(Q152=0, IF(P152=0, 0, SUM($G152:P152)), 0)</f>
        <v>0</v>
      </c>
      <c r="Q153" s="109">
        <f>IF(R152=0, IF(Q152=0, 0, SUM($G152:Q152)), 0)</f>
        <v>0</v>
      </c>
      <c r="R153" s="99"/>
      <c r="S153" s="99"/>
      <c r="T153" s="99"/>
      <c r="U153" s="99"/>
      <c r="V153" s="99"/>
      <c r="W153" s="99"/>
      <c r="X153" s="99"/>
      <c r="Y153" s="99"/>
      <c r="Z153" s="9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5"/>
      <c r="BK153" s="215"/>
    </row>
    <row r="154" spans="1:63" hidden="1" outlineLevel="1">
      <c r="A154" s="9"/>
      <c r="B154" s="44"/>
      <c r="C154" s="126">
        <f>Asset24</f>
        <v>0</v>
      </c>
      <c r="D154" s="9"/>
      <c r="E154" s="9"/>
      <c r="F154" s="137"/>
      <c r="G154" s="187"/>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9"/>
      <c r="S154" s="99"/>
      <c r="T154" s="99"/>
      <c r="U154" s="99"/>
      <c r="V154" s="99"/>
      <c r="W154" s="99"/>
      <c r="X154" s="99"/>
      <c r="Y154" s="99"/>
      <c r="Z154" s="9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5"/>
      <c r="BK154" s="215"/>
    </row>
    <row r="155" spans="1:63" hidden="1" outlineLevel="1">
      <c r="A155" s="9"/>
      <c r="B155" s="44"/>
      <c r="C155" s="148" t="s">
        <v>28</v>
      </c>
      <c r="D155" s="9"/>
      <c r="E155" s="9"/>
      <c r="F155" s="137"/>
      <c r="G155" s="187"/>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9"/>
      <c r="S155" s="99"/>
      <c r="T155" s="99"/>
      <c r="U155" s="99"/>
      <c r="V155" s="99"/>
      <c r="W155" s="99"/>
      <c r="X155" s="99"/>
      <c r="Y155" s="99"/>
      <c r="Z155" s="9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5"/>
      <c r="BK155" s="215"/>
    </row>
    <row r="156" spans="1:63" hidden="1" outlineLevel="1">
      <c r="A156" s="9"/>
      <c r="B156" s="44"/>
      <c r="C156" s="126">
        <f>Asset25</f>
        <v>0</v>
      </c>
      <c r="D156" s="9"/>
      <c r="E156" s="9"/>
      <c r="F156" s="137"/>
      <c r="G156" s="187"/>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9"/>
      <c r="S156" s="99"/>
      <c r="T156" s="99"/>
      <c r="U156" s="99"/>
      <c r="V156" s="99"/>
      <c r="W156" s="99"/>
      <c r="X156" s="99"/>
      <c r="Y156" s="99"/>
      <c r="Z156" s="9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5"/>
      <c r="BK156" s="215"/>
    </row>
    <row r="157" spans="1:63" hidden="1" outlineLevel="1">
      <c r="A157" s="9"/>
      <c r="B157" s="44"/>
      <c r="C157" s="148" t="s">
        <v>28</v>
      </c>
      <c r="D157" s="9"/>
      <c r="E157" s="9"/>
      <c r="F157" s="137"/>
      <c r="G157" s="187"/>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9"/>
      <c r="S157" s="99"/>
      <c r="T157" s="99"/>
      <c r="U157" s="99"/>
      <c r="V157" s="99"/>
      <c r="W157" s="99"/>
      <c r="X157" s="99"/>
      <c r="Y157" s="99"/>
      <c r="Z157" s="9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5"/>
      <c r="BK157" s="215"/>
    </row>
    <row r="158" spans="1:63" hidden="1" outlineLevel="1">
      <c r="A158" s="9"/>
      <c r="B158" s="44"/>
      <c r="C158" s="126">
        <f>Asset26</f>
        <v>0</v>
      </c>
      <c r="D158" s="9"/>
      <c r="E158" s="9"/>
      <c r="F158" s="137"/>
      <c r="G158" s="187"/>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9"/>
      <c r="S158" s="99"/>
      <c r="T158" s="99"/>
      <c r="U158" s="99"/>
      <c r="V158" s="99"/>
      <c r="W158" s="99"/>
      <c r="X158" s="99"/>
      <c r="Y158" s="99"/>
      <c r="Z158" s="9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5"/>
      <c r="BK158" s="215"/>
    </row>
    <row r="159" spans="1:63" hidden="1" outlineLevel="1">
      <c r="A159" s="9"/>
      <c r="B159" s="44"/>
      <c r="C159" s="148" t="s">
        <v>28</v>
      </c>
      <c r="D159" s="9"/>
      <c r="E159" s="9"/>
      <c r="F159" s="137"/>
      <c r="G159" s="187"/>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9"/>
      <c r="S159" s="99"/>
      <c r="T159" s="99"/>
      <c r="U159" s="99"/>
      <c r="V159" s="99"/>
      <c r="W159" s="99"/>
      <c r="X159" s="99"/>
      <c r="Y159" s="99"/>
      <c r="Z159" s="9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5"/>
      <c r="BK159" s="215"/>
    </row>
    <row r="160" spans="1:63" hidden="1" outlineLevel="1">
      <c r="A160" s="9"/>
      <c r="B160" s="44"/>
      <c r="C160" s="126">
        <f>Asset27</f>
        <v>0</v>
      </c>
      <c r="D160" s="9"/>
      <c r="E160" s="9"/>
      <c r="F160" s="137"/>
      <c r="G160" s="187"/>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9"/>
      <c r="S160" s="99"/>
      <c r="T160" s="99"/>
      <c r="U160" s="99"/>
      <c r="V160" s="99"/>
      <c r="W160" s="99"/>
      <c r="X160" s="99"/>
      <c r="Y160" s="99"/>
      <c r="Z160" s="9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5"/>
      <c r="BK160" s="215"/>
    </row>
    <row r="161" spans="1:63" hidden="1" outlineLevel="1">
      <c r="A161" s="9"/>
      <c r="B161" s="44"/>
      <c r="C161" s="148" t="s">
        <v>28</v>
      </c>
      <c r="D161" s="9"/>
      <c r="E161" s="9"/>
      <c r="F161" s="137"/>
      <c r="G161" s="187"/>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9"/>
      <c r="S161" s="99"/>
      <c r="T161" s="99"/>
      <c r="U161" s="99"/>
      <c r="V161" s="99"/>
      <c r="W161" s="99"/>
      <c r="X161" s="99"/>
      <c r="Y161" s="99"/>
      <c r="Z161" s="9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5"/>
      <c r="BK161" s="215"/>
    </row>
    <row r="162" spans="1:63" hidden="1" outlineLevel="1">
      <c r="A162" s="9"/>
      <c r="B162" s="44"/>
      <c r="C162" s="126">
        <f>Asset28</f>
        <v>0</v>
      </c>
      <c r="D162" s="9"/>
      <c r="E162" s="9"/>
      <c r="F162" s="137"/>
      <c r="G162" s="187"/>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9"/>
      <c r="S162" s="99"/>
      <c r="T162" s="99"/>
      <c r="U162" s="99"/>
      <c r="V162" s="99"/>
      <c r="W162" s="99"/>
      <c r="X162" s="99"/>
      <c r="Y162" s="99"/>
      <c r="Z162" s="9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5"/>
      <c r="BK162" s="215"/>
    </row>
    <row r="163" spans="1:63" hidden="1" outlineLevel="1">
      <c r="A163" s="9"/>
      <c r="B163" s="44"/>
      <c r="C163" s="148" t="s">
        <v>28</v>
      </c>
      <c r="D163" s="9"/>
      <c r="E163" s="9"/>
      <c r="F163" s="137"/>
      <c r="G163" s="187"/>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9"/>
      <c r="S163" s="99"/>
      <c r="T163" s="99"/>
      <c r="U163" s="99"/>
      <c r="V163" s="99"/>
      <c r="W163" s="99"/>
      <c r="X163" s="99"/>
      <c r="Y163" s="99"/>
      <c r="Z163" s="9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5"/>
      <c r="BK163" s="215"/>
    </row>
    <row r="164" spans="1:63" hidden="1" outlineLevel="1">
      <c r="A164" s="9"/>
      <c r="B164" s="44"/>
      <c r="C164" s="126">
        <f>Asset29</f>
        <v>0</v>
      </c>
      <c r="D164" s="9"/>
      <c r="E164" s="9"/>
      <c r="F164" s="137"/>
      <c r="G164" s="187"/>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9"/>
      <c r="S164" s="99"/>
      <c r="T164" s="99"/>
      <c r="U164" s="99"/>
      <c r="V164" s="99"/>
      <c r="W164" s="99"/>
      <c r="X164" s="99"/>
      <c r="Y164" s="99"/>
      <c r="Z164" s="9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5"/>
      <c r="BK164" s="215"/>
    </row>
    <row r="165" spans="1:63" hidden="1" outlineLevel="1">
      <c r="A165" s="9"/>
      <c r="B165" s="44"/>
      <c r="C165" s="148" t="s">
        <v>28</v>
      </c>
      <c r="D165" s="9"/>
      <c r="E165" s="9"/>
      <c r="F165" s="137"/>
      <c r="G165" s="187"/>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9"/>
      <c r="S165" s="99"/>
      <c r="T165" s="99"/>
      <c r="U165" s="99"/>
      <c r="V165" s="99"/>
      <c r="W165" s="99"/>
      <c r="X165" s="99"/>
      <c r="Y165" s="99"/>
      <c r="Z165" s="9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5"/>
      <c r="BK165" s="215"/>
    </row>
    <row r="166" spans="1:63" hidden="1" outlineLevel="1">
      <c r="A166" s="9"/>
      <c r="B166" s="44"/>
      <c r="C166" s="126">
        <f>Asset30</f>
        <v>0</v>
      </c>
      <c r="D166" s="9"/>
      <c r="E166" s="9"/>
      <c r="F166" s="137"/>
      <c r="G166" s="187"/>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9"/>
      <c r="S166" s="99"/>
      <c r="T166" s="99"/>
      <c r="U166" s="99"/>
      <c r="V166" s="99"/>
      <c r="W166" s="99"/>
      <c r="X166" s="99"/>
      <c r="Y166" s="99"/>
      <c r="Z166" s="9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5"/>
      <c r="BK166" s="215"/>
    </row>
    <row r="167" spans="1:63" hidden="1" outlineLevel="1">
      <c r="A167" s="9"/>
      <c r="B167" s="44"/>
      <c r="C167" s="148" t="s">
        <v>28</v>
      </c>
      <c r="D167" s="9"/>
      <c r="E167" s="9"/>
      <c r="F167" s="137"/>
      <c r="G167" s="187"/>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9"/>
      <c r="S167" s="99"/>
      <c r="T167" s="99"/>
      <c r="U167" s="99"/>
      <c r="V167" s="99"/>
      <c r="W167" s="99"/>
      <c r="X167" s="99"/>
      <c r="Y167" s="99"/>
      <c r="Z167" s="9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5"/>
      <c r="BK167" s="215"/>
    </row>
    <row r="168" spans="1:63" collapsed="1">
      <c r="A168" s="9"/>
      <c r="B168" s="178" t="s">
        <v>43</v>
      </c>
      <c r="D168" s="9"/>
      <c r="E168" s="9"/>
      <c r="F168" s="137"/>
      <c r="G168" s="189"/>
      <c r="H168" s="114"/>
      <c r="I168" s="114"/>
      <c r="J168" s="114"/>
      <c r="K168" s="114"/>
      <c r="L168" s="114">
        <f>IF(M107=0, SUM($G107:L107), 0)</f>
        <v>0</v>
      </c>
      <c r="M168" s="114">
        <f>IF(N107=0, IF(M107=0, 0, SUM($G107:M107)), 0)</f>
        <v>0</v>
      </c>
      <c r="N168" s="114">
        <f>IF(O107=0, IF(N107=0, 0, SUM($G107:N107)), 0)</f>
        <v>0</v>
      </c>
      <c r="O168" s="114">
        <f>IF(P107=0, IF(O107=0, 0, SUM($G107:O107)), 0)</f>
        <v>0</v>
      </c>
      <c r="P168" s="114">
        <f>IF(Q107=0, IF(P107=0, 0, SUM($G107:P107)), 0)</f>
        <v>0</v>
      </c>
      <c r="Q168" s="114">
        <f>IF(R107=0, IF(Q107=0, 0, SUM($G107:Q107)), 0)</f>
        <v>0</v>
      </c>
      <c r="R168" s="99"/>
      <c r="S168" s="99"/>
      <c r="T168" s="99"/>
      <c r="U168" s="99"/>
      <c r="V168" s="99"/>
      <c r="W168" s="99"/>
      <c r="X168" s="99"/>
      <c r="Y168" s="99"/>
      <c r="Z168" s="9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5"/>
      <c r="BK168" s="215"/>
    </row>
    <row r="169" spans="1:63">
      <c r="A169" s="9"/>
      <c r="B169" s="147"/>
      <c r="C169" s="26"/>
      <c r="D169" s="9"/>
      <c r="E169" s="9"/>
      <c r="F169" s="137"/>
      <c r="G169" s="114"/>
      <c r="H169" s="114"/>
      <c r="I169" s="114"/>
      <c r="J169" s="114"/>
      <c r="K169" s="114"/>
      <c r="L169" s="114"/>
      <c r="M169" s="9"/>
      <c r="N169" s="109"/>
      <c r="O169" s="146"/>
      <c r="P169" s="146"/>
      <c r="Q169" s="146"/>
      <c r="R169" s="99"/>
      <c r="S169" s="99"/>
      <c r="T169" s="99"/>
      <c r="U169" s="99"/>
      <c r="V169" s="99"/>
      <c r="W169" s="99"/>
      <c r="X169" s="99"/>
      <c r="Y169" s="99"/>
      <c r="Z169" s="9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5"/>
      <c r="BK169" s="215"/>
    </row>
    <row r="170" spans="1:63">
      <c r="A170" s="72"/>
      <c r="B170" s="172" t="s">
        <v>53</v>
      </c>
      <c r="C170" s="173"/>
      <c r="D170" s="72"/>
      <c r="E170" s="72"/>
      <c r="F170" s="174"/>
      <c r="G170" s="175"/>
      <c r="H170" s="175"/>
      <c r="I170" s="175"/>
      <c r="J170" s="175"/>
      <c r="K170" s="175"/>
      <c r="L170" s="175"/>
      <c r="M170" s="72"/>
      <c r="N170" s="176"/>
      <c r="O170" s="177"/>
      <c r="P170" s="177"/>
      <c r="Q170" s="177"/>
      <c r="R170" s="177"/>
      <c r="S170" s="99"/>
      <c r="T170" s="99"/>
      <c r="U170" s="99"/>
      <c r="V170" s="99"/>
      <c r="W170" s="99"/>
      <c r="X170" s="99"/>
      <c r="Y170" s="99"/>
      <c r="Z170" s="9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5"/>
      <c r="BK170" s="215"/>
    </row>
    <row r="171" spans="1:63">
      <c r="A171" s="9"/>
      <c r="B171" s="147"/>
      <c r="C171" s="26"/>
      <c r="D171" s="9"/>
      <c r="E171" s="9"/>
      <c r="F171" s="137"/>
      <c r="G171" s="114"/>
      <c r="H171" s="114"/>
      <c r="I171" s="114"/>
      <c r="J171" s="114"/>
      <c r="K171" s="114"/>
      <c r="L171" s="114"/>
      <c r="M171" s="9"/>
      <c r="N171" s="109"/>
      <c r="O171" s="146"/>
      <c r="P171" s="146"/>
      <c r="Q171" s="146"/>
      <c r="R171" s="99"/>
      <c r="S171" s="99"/>
      <c r="T171" s="99"/>
      <c r="U171" s="99"/>
      <c r="V171" s="99"/>
      <c r="W171" s="99"/>
      <c r="X171" s="99"/>
      <c r="Y171" s="99"/>
      <c r="Z171" s="9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5"/>
      <c r="BK171" s="215"/>
    </row>
    <row r="172" spans="1:63">
      <c r="A172" s="9"/>
      <c r="B172" s="44" t="s">
        <v>54</v>
      </c>
      <c r="C172" s="9"/>
      <c r="D172" s="9"/>
      <c r="E172" s="9"/>
      <c r="F172" s="137"/>
      <c r="G172" s="189">
        <f>SUM(G173:G202)</f>
        <v>0</v>
      </c>
      <c r="H172" s="114"/>
      <c r="I172" s="114"/>
      <c r="J172" s="114"/>
      <c r="K172" s="114"/>
      <c r="L172" s="114"/>
      <c r="M172" s="9"/>
      <c r="N172" s="109"/>
      <c r="O172" s="146"/>
      <c r="P172" s="146"/>
      <c r="Q172" s="146"/>
      <c r="R172" s="99"/>
      <c r="S172" s="99"/>
      <c r="T172" s="99"/>
      <c r="U172" s="99"/>
      <c r="V172" s="99"/>
      <c r="W172" s="99"/>
      <c r="X172" s="99"/>
      <c r="Y172" s="99"/>
      <c r="Z172" s="9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5"/>
      <c r="BK172" s="215"/>
    </row>
    <row r="173" spans="1:63" hidden="1" outlineLevel="1">
      <c r="A173" s="9"/>
      <c r="B173" s="9"/>
      <c r="C173" s="126" t="str">
        <f>Asset1</f>
        <v>Subtransmission</v>
      </c>
      <c r="D173" s="9"/>
      <c r="E173" s="9"/>
      <c r="F173" s="137"/>
      <c r="G173" s="187">
        <f>Input!Q7</f>
        <v>0</v>
      </c>
      <c r="H173" s="114"/>
      <c r="I173" s="114"/>
      <c r="J173" s="114"/>
      <c r="K173" s="114"/>
      <c r="L173" s="114"/>
      <c r="M173" s="9"/>
      <c r="N173" s="109"/>
      <c r="O173" s="146"/>
      <c r="P173" s="146"/>
      <c r="Q173" s="146"/>
      <c r="R173" s="99"/>
      <c r="S173" s="99"/>
      <c r="T173" s="99"/>
      <c r="U173" s="99"/>
      <c r="V173" s="99"/>
      <c r="W173" s="99"/>
      <c r="X173" s="99"/>
      <c r="Y173" s="99"/>
      <c r="Z173" s="9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5"/>
      <c r="BK173" s="215"/>
    </row>
    <row r="174" spans="1:63" hidden="1" outlineLevel="1">
      <c r="A174" s="9"/>
      <c r="B174" s="44"/>
      <c r="C174" s="126" t="str">
        <f>Asset2</f>
        <v>Distribution system assets</v>
      </c>
      <c r="D174" s="9"/>
      <c r="E174" s="9"/>
      <c r="F174" s="137"/>
      <c r="G174" s="187">
        <f>Input!Q8</f>
        <v>0</v>
      </c>
      <c r="H174" s="114"/>
      <c r="I174" s="114"/>
      <c r="J174" s="114"/>
      <c r="K174" s="114"/>
      <c r="L174" s="114"/>
      <c r="M174" s="9"/>
      <c r="N174" s="109"/>
      <c r="O174" s="146"/>
      <c r="P174" s="146"/>
      <c r="Q174" s="146"/>
      <c r="R174" s="99"/>
      <c r="S174" s="99"/>
      <c r="T174" s="99"/>
      <c r="U174" s="99"/>
      <c r="V174" s="99"/>
      <c r="W174" s="99"/>
      <c r="X174" s="99"/>
      <c r="Y174" s="99"/>
      <c r="Z174" s="9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5"/>
      <c r="BK174" s="215"/>
    </row>
    <row r="175" spans="1:63" hidden="1" outlineLevel="1">
      <c r="A175" s="9"/>
      <c r="B175" s="44"/>
      <c r="C175" s="126" t="str">
        <f>Asset3</f>
        <v>Standard metering</v>
      </c>
      <c r="D175" s="9"/>
      <c r="E175" s="9"/>
      <c r="F175" s="137"/>
      <c r="G175" s="187">
        <f>Input!Q9</f>
        <v>0</v>
      </c>
      <c r="H175" s="114"/>
      <c r="I175" s="114"/>
      <c r="J175" s="114"/>
      <c r="K175" s="114"/>
      <c r="L175" s="114"/>
      <c r="M175" s="9"/>
      <c r="N175" s="109"/>
      <c r="O175" s="146"/>
      <c r="P175" s="146"/>
      <c r="Q175" s="146"/>
      <c r="R175" s="99"/>
      <c r="S175" s="99"/>
      <c r="T175" s="99"/>
      <c r="U175" s="99"/>
      <c r="V175" s="99"/>
      <c r="W175" s="99"/>
      <c r="X175" s="99"/>
      <c r="Y175" s="99"/>
      <c r="Z175" s="9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5"/>
      <c r="BK175" s="215"/>
    </row>
    <row r="176" spans="1:63" hidden="1" outlineLevel="1">
      <c r="A176" s="9"/>
      <c r="B176" s="44"/>
      <c r="C176" s="126" t="str">
        <f>Asset4</f>
        <v>Public lighting</v>
      </c>
      <c r="D176" s="9"/>
      <c r="E176" s="9"/>
      <c r="F176" s="137"/>
      <c r="G176" s="187">
        <f>Input!Q10</f>
        <v>0</v>
      </c>
      <c r="H176" s="114"/>
      <c r="I176" s="114"/>
      <c r="J176" s="114"/>
      <c r="K176" s="114"/>
      <c r="L176" s="114"/>
      <c r="M176" s="9"/>
      <c r="N176" s="109"/>
      <c r="O176" s="146"/>
      <c r="P176" s="146"/>
      <c r="Q176" s="146"/>
      <c r="R176" s="99"/>
      <c r="S176" s="99"/>
      <c r="T176" s="99"/>
      <c r="U176" s="99"/>
      <c r="V176" s="99"/>
      <c r="W176" s="99"/>
      <c r="X176" s="99"/>
      <c r="Y176" s="99"/>
      <c r="Z176" s="9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5"/>
      <c r="BK176" s="215"/>
    </row>
    <row r="177" spans="1:63" hidden="1" outlineLevel="1">
      <c r="A177" s="9"/>
      <c r="B177" s="44"/>
      <c r="C177" s="126" t="str">
        <f>Asset5</f>
        <v>SCADA/Network control</v>
      </c>
      <c r="D177" s="9"/>
      <c r="E177" s="9"/>
      <c r="F177" s="137"/>
      <c r="G177" s="187">
        <f>Input!Q11</f>
        <v>0</v>
      </c>
      <c r="H177" s="114"/>
      <c r="I177" s="114"/>
      <c r="J177" s="114"/>
      <c r="K177" s="114"/>
      <c r="L177" s="114"/>
      <c r="M177" s="9"/>
      <c r="N177" s="109"/>
      <c r="O177" s="146"/>
      <c r="P177" s="146"/>
      <c r="Q177" s="146"/>
      <c r="R177" s="99"/>
      <c r="S177" s="99"/>
      <c r="T177" s="99"/>
      <c r="U177" s="99"/>
      <c r="V177" s="99"/>
      <c r="W177" s="99"/>
      <c r="X177" s="99"/>
      <c r="Y177" s="99"/>
      <c r="Z177" s="9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5"/>
      <c r="BK177" s="215"/>
    </row>
    <row r="178" spans="1:63" hidden="1" outlineLevel="1">
      <c r="A178" s="9"/>
      <c r="B178" s="44"/>
      <c r="C178" s="126" t="str">
        <f>Asset6</f>
        <v>Non-network general assets - IT</v>
      </c>
      <c r="D178" s="9"/>
      <c r="E178" s="9"/>
      <c r="F178" s="137"/>
      <c r="G178" s="187">
        <f>Input!Q12</f>
        <v>0</v>
      </c>
      <c r="H178" s="114"/>
      <c r="I178" s="114"/>
      <c r="J178" s="114"/>
      <c r="K178" s="114"/>
      <c r="L178" s="114"/>
      <c r="M178" s="9"/>
      <c r="N178" s="109"/>
      <c r="O178" s="146"/>
      <c r="P178" s="146"/>
      <c r="Q178" s="146"/>
      <c r="R178" s="99"/>
      <c r="S178" s="99"/>
      <c r="T178" s="99"/>
      <c r="U178" s="99"/>
      <c r="V178" s="99"/>
      <c r="W178" s="99"/>
      <c r="X178" s="99"/>
      <c r="Y178" s="99"/>
      <c r="Z178" s="9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5"/>
      <c r="BK178" s="215"/>
    </row>
    <row r="179" spans="1:63" hidden="1" outlineLevel="1">
      <c r="A179" s="9"/>
      <c r="B179" s="44"/>
      <c r="C179" s="126" t="str">
        <f>Asset7</f>
        <v>Non-network general assets - Other</v>
      </c>
      <c r="D179" s="9"/>
      <c r="E179" s="9"/>
      <c r="F179" s="137"/>
      <c r="G179" s="187">
        <f>Input!Q13</f>
        <v>0</v>
      </c>
      <c r="H179" s="114"/>
      <c r="I179" s="114"/>
      <c r="J179" s="114"/>
      <c r="K179" s="114"/>
      <c r="L179" s="114"/>
      <c r="M179" s="9"/>
      <c r="N179" s="109"/>
      <c r="O179" s="146"/>
      <c r="P179" s="146"/>
      <c r="Q179" s="146"/>
      <c r="R179" s="99"/>
      <c r="S179" s="99"/>
      <c r="T179" s="99"/>
      <c r="U179" s="99"/>
      <c r="V179" s="99"/>
      <c r="W179" s="99"/>
      <c r="X179" s="99"/>
      <c r="Y179" s="99"/>
      <c r="Z179" s="9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5"/>
      <c r="BK179" s="215"/>
    </row>
    <row r="180" spans="1:63" hidden="1" outlineLevel="1">
      <c r="A180" s="9"/>
      <c r="B180" s="44"/>
      <c r="C180" s="126" t="str">
        <f>Asset8</f>
        <v>VBRC</v>
      </c>
      <c r="D180" s="9"/>
      <c r="E180" s="9"/>
      <c r="F180" s="137"/>
      <c r="G180" s="187">
        <f>Input!Q14</f>
        <v>0</v>
      </c>
      <c r="H180" s="114"/>
      <c r="I180" s="114"/>
      <c r="J180" s="114"/>
      <c r="K180" s="114"/>
      <c r="L180" s="114"/>
      <c r="M180" s="9"/>
      <c r="N180" s="109"/>
      <c r="O180" s="146"/>
      <c r="P180" s="146"/>
      <c r="Q180" s="146"/>
      <c r="R180" s="99"/>
      <c r="S180" s="99"/>
      <c r="T180" s="99"/>
      <c r="U180" s="99"/>
      <c r="V180" s="99"/>
      <c r="W180" s="99"/>
      <c r="X180" s="99"/>
      <c r="Y180" s="99"/>
      <c r="Z180" s="9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5"/>
      <c r="BK180" s="215"/>
    </row>
    <row r="181" spans="1:63" hidden="1" outlineLevel="1">
      <c r="A181" s="9"/>
      <c r="B181" s="44"/>
      <c r="C181" s="126" t="str">
        <f>Asset9</f>
        <v>Supervisory cables</v>
      </c>
      <c r="D181" s="9"/>
      <c r="E181" s="9"/>
      <c r="F181" s="137"/>
      <c r="G181" s="187">
        <f>Input!Q15</f>
        <v>0</v>
      </c>
      <c r="H181" s="114"/>
      <c r="I181" s="114"/>
      <c r="J181" s="114"/>
      <c r="K181" s="114"/>
      <c r="L181" s="114"/>
      <c r="M181" s="9"/>
      <c r="N181" s="109"/>
      <c r="O181" s="146"/>
      <c r="P181" s="146"/>
      <c r="Q181" s="146"/>
      <c r="R181" s="99"/>
      <c r="S181" s="99"/>
      <c r="T181" s="99"/>
      <c r="U181" s="99"/>
      <c r="V181" s="99"/>
      <c r="W181" s="99"/>
      <c r="X181" s="99"/>
      <c r="Y181" s="99"/>
      <c r="Z181" s="9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5"/>
      <c r="BK181" s="215"/>
    </row>
    <row r="182" spans="1:63" hidden="1" outlineLevel="1">
      <c r="A182" s="9"/>
      <c r="B182" s="44"/>
      <c r="C182" s="126" t="str">
        <f>Asset10</f>
        <v>Old SWER ACRs</v>
      </c>
      <c r="D182" s="9"/>
      <c r="E182" s="9"/>
      <c r="F182" s="137"/>
      <c r="G182" s="187">
        <f>Input!Q16</f>
        <v>0</v>
      </c>
      <c r="H182" s="114"/>
      <c r="I182" s="114"/>
      <c r="J182" s="114"/>
      <c r="K182" s="114"/>
      <c r="L182" s="114"/>
      <c r="M182" s="9"/>
      <c r="N182" s="109"/>
      <c r="O182" s="146"/>
      <c r="P182" s="146"/>
      <c r="Q182" s="146"/>
      <c r="R182" s="99"/>
      <c r="S182" s="99"/>
      <c r="T182" s="99"/>
      <c r="U182" s="99"/>
      <c r="V182" s="99"/>
      <c r="W182" s="99"/>
      <c r="X182" s="99"/>
      <c r="Y182" s="99"/>
      <c r="Z182" s="9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5"/>
      <c r="BK182" s="215"/>
    </row>
    <row r="183" spans="1:63" hidden="1" outlineLevel="1">
      <c r="A183" s="9"/>
      <c r="B183" s="44"/>
      <c r="C183" s="126" t="str">
        <f>Asset11</f>
        <v>Land</v>
      </c>
      <c r="D183" s="9"/>
      <c r="E183" s="9"/>
      <c r="F183" s="137"/>
      <c r="G183" s="187">
        <f>Input!Q17</f>
        <v>0</v>
      </c>
      <c r="H183" s="114"/>
      <c r="I183" s="114"/>
      <c r="J183" s="114"/>
      <c r="K183" s="114"/>
      <c r="L183" s="114"/>
      <c r="M183" s="9"/>
      <c r="N183" s="109"/>
      <c r="O183" s="146"/>
      <c r="P183" s="146"/>
      <c r="Q183" s="146"/>
      <c r="R183" s="99"/>
      <c r="S183" s="99"/>
      <c r="T183" s="99"/>
      <c r="U183" s="99"/>
      <c r="V183" s="99"/>
      <c r="W183" s="99"/>
      <c r="X183" s="99"/>
      <c r="Y183" s="99"/>
      <c r="Z183" s="9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5"/>
      <c r="BK183" s="215"/>
    </row>
    <row r="184" spans="1:63" hidden="1" outlineLevel="1">
      <c r="A184" s="9"/>
      <c r="B184" s="44"/>
      <c r="C184" s="126" t="str">
        <f>Asset12</f>
        <v>Equity raising costs</v>
      </c>
      <c r="D184" s="9"/>
      <c r="E184" s="9"/>
      <c r="F184" s="137"/>
      <c r="G184" s="187">
        <f>Input!Q18</f>
        <v>0</v>
      </c>
      <c r="H184" s="114"/>
      <c r="I184" s="114"/>
      <c r="J184" s="114"/>
      <c r="K184" s="114"/>
      <c r="L184" s="114"/>
      <c r="M184" s="9"/>
      <c r="N184" s="109"/>
      <c r="O184" s="146"/>
      <c r="P184" s="146"/>
      <c r="Q184" s="146"/>
      <c r="R184" s="99"/>
      <c r="S184" s="99"/>
      <c r="T184" s="99"/>
      <c r="U184" s="99"/>
      <c r="V184" s="99"/>
      <c r="W184" s="99"/>
      <c r="X184" s="99"/>
      <c r="Y184" s="99"/>
      <c r="Z184" s="9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5"/>
      <c r="BK184" s="215"/>
    </row>
    <row r="185" spans="1:63" hidden="1" outlineLevel="1">
      <c r="A185" s="9"/>
      <c r="B185" s="44"/>
      <c r="C185" s="126">
        <f>Asset13</f>
        <v>0</v>
      </c>
      <c r="D185" s="9"/>
      <c r="E185" s="9"/>
      <c r="F185" s="137"/>
      <c r="G185" s="187">
        <f>Input!Q19</f>
        <v>0</v>
      </c>
      <c r="H185" s="114"/>
      <c r="I185" s="114"/>
      <c r="J185" s="114"/>
      <c r="K185" s="114"/>
      <c r="L185" s="114"/>
      <c r="M185" s="9"/>
      <c r="N185" s="109"/>
      <c r="O185" s="146"/>
      <c r="P185" s="146"/>
      <c r="Q185" s="146"/>
      <c r="R185" s="99"/>
      <c r="S185" s="99"/>
      <c r="T185" s="99"/>
      <c r="U185" s="99"/>
      <c r="V185" s="99"/>
      <c r="W185" s="99"/>
      <c r="X185" s="99"/>
      <c r="Y185" s="99"/>
      <c r="Z185" s="9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5"/>
      <c r="BK185" s="215"/>
    </row>
    <row r="186" spans="1:63" hidden="1" outlineLevel="1">
      <c r="A186" s="9"/>
      <c r="B186" s="44"/>
      <c r="C186" s="126">
        <f>Asset14</f>
        <v>0</v>
      </c>
      <c r="D186" s="9"/>
      <c r="E186" s="9"/>
      <c r="F186" s="137"/>
      <c r="G186" s="187">
        <f>Input!Q20</f>
        <v>0</v>
      </c>
      <c r="H186" s="114"/>
      <c r="I186" s="114"/>
      <c r="J186" s="114"/>
      <c r="K186" s="114"/>
      <c r="L186" s="114"/>
      <c r="M186" s="9"/>
      <c r="N186" s="109"/>
      <c r="O186" s="146"/>
      <c r="P186" s="146"/>
      <c r="Q186" s="146"/>
      <c r="R186" s="99"/>
      <c r="S186" s="99"/>
      <c r="T186" s="99"/>
      <c r="U186" s="99"/>
      <c r="V186" s="99"/>
      <c r="W186" s="99"/>
      <c r="X186" s="99"/>
      <c r="Y186" s="99"/>
      <c r="Z186" s="9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5"/>
      <c r="BK186" s="215"/>
    </row>
    <row r="187" spans="1:63" hidden="1" outlineLevel="1">
      <c r="A187" s="9"/>
      <c r="B187" s="44"/>
      <c r="C187" s="126">
        <f>Asset15</f>
        <v>0</v>
      </c>
      <c r="D187" s="9"/>
      <c r="E187" s="9"/>
      <c r="F187" s="137"/>
      <c r="G187" s="187">
        <f>Input!Q21</f>
        <v>0</v>
      </c>
      <c r="H187" s="114"/>
      <c r="I187" s="114"/>
      <c r="J187" s="114"/>
      <c r="K187" s="114"/>
      <c r="L187" s="114"/>
      <c r="M187" s="9"/>
      <c r="N187" s="109"/>
      <c r="O187" s="146"/>
      <c r="P187" s="146"/>
      <c r="Q187" s="146"/>
      <c r="R187" s="99"/>
      <c r="S187" s="99"/>
      <c r="T187" s="99"/>
      <c r="U187" s="99"/>
      <c r="V187" s="99"/>
      <c r="W187" s="99"/>
      <c r="X187" s="99"/>
      <c r="Y187" s="99"/>
      <c r="Z187" s="9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5"/>
      <c r="BK187" s="215"/>
    </row>
    <row r="188" spans="1:63" hidden="1" outlineLevel="1">
      <c r="A188" s="9"/>
      <c r="B188" s="44"/>
      <c r="C188" s="126">
        <f>Asset16</f>
        <v>0</v>
      </c>
      <c r="D188" s="9"/>
      <c r="E188" s="9"/>
      <c r="F188" s="137"/>
      <c r="G188" s="187">
        <f>Input!Q22</f>
        <v>0</v>
      </c>
      <c r="H188" s="114"/>
      <c r="I188" s="114"/>
      <c r="J188" s="114"/>
      <c r="K188" s="114"/>
      <c r="L188" s="114"/>
      <c r="M188" s="9"/>
      <c r="N188" s="109"/>
      <c r="O188" s="146"/>
      <c r="P188" s="146"/>
      <c r="Q188" s="146"/>
      <c r="R188" s="99"/>
      <c r="S188" s="99"/>
      <c r="T188" s="99"/>
      <c r="U188" s="99"/>
      <c r="V188" s="99"/>
      <c r="W188" s="99"/>
      <c r="X188" s="99"/>
      <c r="Y188" s="99"/>
      <c r="Z188" s="9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5"/>
      <c r="BK188" s="215"/>
    </row>
    <row r="189" spans="1:63" hidden="1" outlineLevel="1">
      <c r="A189" s="9"/>
      <c r="B189" s="44"/>
      <c r="C189" s="126">
        <f>Asset17</f>
        <v>0</v>
      </c>
      <c r="D189" s="9"/>
      <c r="E189" s="9"/>
      <c r="F189" s="137"/>
      <c r="G189" s="187">
        <f>Input!Q23</f>
        <v>0</v>
      </c>
      <c r="H189" s="114"/>
      <c r="I189" s="114"/>
      <c r="J189" s="114"/>
      <c r="K189" s="114"/>
      <c r="L189" s="114"/>
      <c r="M189" s="9"/>
      <c r="N189" s="109"/>
      <c r="O189" s="146"/>
      <c r="P189" s="146"/>
      <c r="Q189" s="146"/>
      <c r="R189" s="99"/>
      <c r="S189" s="99"/>
      <c r="T189" s="99"/>
      <c r="U189" s="99"/>
      <c r="V189" s="99"/>
      <c r="W189" s="99"/>
      <c r="X189" s="99"/>
      <c r="Y189" s="99"/>
      <c r="Z189" s="9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5"/>
      <c r="BK189" s="215"/>
    </row>
    <row r="190" spans="1:63" hidden="1" outlineLevel="1">
      <c r="A190" s="9"/>
      <c r="B190" s="44"/>
      <c r="C190" s="126">
        <f>Asset18</f>
        <v>0</v>
      </c>
      <c r="D190" s="9"/>
      <c r="E190" s="9"/>
      <c r="F190" s="137"/>
      <c r="G190" s="187">
        <f>Input!Q24</f>
        <v>0</v>
      </c>
      <c r="H190" s="114"/>
      <c r="I190" s="114"/>
      <c r="J190" s="114"/>
      <c r="K190" s="114"/>
      <c r="L190" s="114"/>
      <c r="M190" s="9"/>
      <c r="N190" s="109"/>
      <c r="O190" s="146"/>
      <c r="P190" s="146"/>
      <c r="Q190" s="146"/>
      <c r="R190" s="99"/>
      <c r="S190" s="99"/>
      <c r="T190" s="99"/>
      <c r="U190" s="99"/>
      <c r="V190" s="99"/>
      <c r="W190" s="99"/>
      <c r="X190" s="99"/>
      <c r="Y190" s="99"/>
      <c r="Z190" s="9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5"/>
      <c r="BK190" s="215"/>
    </row>
    <row r="191" spans="1:63" hidden="1" outlineLevel="1">
      <c r="A191" s="9"/>
      <c r="B191" s="44"/>
      <c r="C191" s="126">
        <f>Asset19</f>
        <v>0</v>
      </c>
      <c r="D191" s="9"/>
      <c r="E191" s="9"/>
      <c r="F191" s="137"/>
      <c r="G191" s="187">
        <f>Input!Q25</f>
        <v>0</v>
      </c>
      <c r="H191" s="114"/>
      <c r="I191" s="114"/>
      <c r="J191" s="114"/>
      <c r="K191" s="114"/>
      <c r="L191" s="114"/>
      <c r="M191" s="9"/>
      <c r="N191" s="109"/>
      <c r="O191" s="146"/>
      <c r="P191" s="146"/>
      <c r="Q191" s="146"/>
      <c r="R191" s="99"/>
      <c r="S191" s="99"/>
      <c r="T191" s="99"/>
      <c r="U191" s="99"/>
      <c r="V191" s="99"/>
      <c r="W191" s="99"/>
      <c r="X191" s="99"/>
      <c r="Y191" s="99"/>
      <c r="Z191" s="9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5"/>
      <c r="BK191" s="215"/>
    </row>
    <row r="192" spans="1:63" hidden="1" outlineLevel="1">
      <c r="A192" s="9"/>
      <c r="B192" s="44"/>
      <c r="C192" s="126">
        <f>Asset20</f>
        <v>0</v>
      </c>
      <c r="D192" s="9"/>
      <c r="E192" s="9"/>
      <c r="F192" s="137"/>
      <c r="G192" s="187">
        <f>Input!Q26</f>
        <v>0</v>
      </c>
      <c r="H192" s="114"/>
      <c r="I192" s="114"/>
      <c r="J192" s="114"/>
      <c r="K192" s="114"/>
      <c r="L192" s="114"/>
      <c r="M192" s="9"/>
      <c r="N192" s="109"/>
      <c r="O192" s="146"/>
      <c r="P192" s="146"/>
      <c r="Q192" s="146"/>
      <c r="R192" s="99"/>
      <c r="S192" s="99"/>
      <c r="T192" s="99"/>
      <c r="U192" s="99"/>
      <c r="V192" s="99"/>
      <c r="W192" s="99"/>
      <c r="X192" s="99"/>
      <c r="Y192" s="99"/>
      <c r="Z192" s="9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5"/>
      <c r="BK192" s="215"/>
    </row>
    <row r="193" spans="1:63" hidden="1" outlineLevel="1">
      <c r="A193" s="9"/>
      <c r="B193" s="44"/>
      <c r="C193" s="126">
        <f>Asset21</f>
        <v>0</v>
      </c>
      <c r="D193" s="9"/>
      <c r="E193" s="9"/>
      <c r="F193" s="137"/>
      <c r="G193" s="187">
        <f>Input!Q27</f>
        <v>0</v>
      </c>
      <c r="H193" s="114"/>
      <c r="I193" s="114"/>
      <c r="J193" s="114"/>
      <c r="K193" s="114"/>
      <c r="L193" s="114"/>
      <c r="M193" s="9"/>
      <c r="N193" s="109"/>
      <c r="O193" s="146"/>
      <c r="P193" s="146"/>
      <c r="Q193" s="146"/>
      <c r="R193" s="99"/>
      <c r="S193" s="99"/>
      <c r="T193" s="99"/>
      <c r="U193" s="99"/>
      <c r="V193" s="99"/>
      <c r="W193" s="99"/>
      <c r="X193" s="99"/>
      <c r="Y193" s="99"/>
      <c r="Z193" s="9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5"/>
      <c r="BK193" s="215"/>
    </row>
    <row r="194" spans="1:63" hidden="1" outlineLevel="1">
      <c r="A194" s="9"/>
      <c r="B194" s="44"/>
      <c r="C194" s="126">
        <f>Asset22</f>
        <v>0</v>
      </c>
      <c r="D194" s="9"/>
      <c r="E194" s="9"/>
      <c r="F194" s="137"/>
      <c r="G194" s="187">
        <f>Input!Q28</f>
        <v>0</v>
      </c>
      <c r="H194" s="114"/>
      <c r="I194" s="114"/>
      <c r="J194" s="114"/>
      <c r="K194" s="114"/>
      <c r="L194" s="114"/>
      <c r="M194" s="9"/>
      <c r="N194" s="109"/>
      <c r="O194" s="146"/>
      <c r="P194" s="146"/>
      <c r="Q194" s="146"/>
      <c r="R194" s="99"/>
      <c r="S194" s="99"/>
      <c r="T194" s="99"/>
      <c r="U194" s="99"/>
      <c r="V194" s="99"/>
      <c r="W194" s="99"/>
      <c r="X194" s="99"/>
      <c r="Y194" s="99"/>
      <c r="Z194" s="9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5"/>
      <c r="BK194" s="215"/>
    </row>
    <row r="195" spans="1:63" hidden="1" outlineLevel="1">
      <c r="A195" s="9"/>
      <c r="B195" s="44"/>
      <c r="C195" s="126">
        <f>Asset23</f>
        <v>0</v>
      </c>
      <c r="D195" s="9"/>
      <c r="E195" s="9"/>
      <c r="F195" s="137"/>
      <c r="G195" s="187">
        <f>Input!Q29</f>
        <v>0</v>
      </c>
      <c r="H195" s="114"/>
      <c r="I195" s="114"/>
      <c r="J195" s="114"/>
      <c r="K195" s="114"/>
      <c r="L195" s="114"/>
      <c r="M195" s="9"/>
      <c r="N195" s="109"/>
      <c r="O195" s="146"/>
      <c r="P195" s="146"/>
      <c r="Q195" s="146"/>
      <c r="R195" s="99"/>
      <c r="S195" s="99"/>
      <c r="T195" s="99"/>
      <c r="U195" s="99"/>
      <c r="V195" s="99"/>
      <c r="W195" s="99"/>
      <c r="X195" s="99"/>
      <c r="Y195" s="99"/>
      <c r="Z195" s="9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5"/>
      <c r="BK195" s="215"/>
    </row>
    <row r="196" spans="1:63" hidden="1" outlineLevel="1">
      <c r="A196" s="9"/>
      <c r="B196" s="44"/>
      <c r="C196" s="126">
        <f>Asset24</f>
        <v>0</v>
      </c>
      <c r="D196" s="9"/>
      <c r="E196" s="9"/>
      <c r="F196" s="137"/>
      <c r="G196" s="187">
        <f>Input!Q30</f>
        <v>0</v>
      </c>
      <c r="H196" s="114"/>
      <c r="I196" s="114"/>
      <c r="J196" s="114"/>
      <c r="K196" s="114"/>
      <c r="L196" s="114"/>
      <c r="M196" s="9"/>
      <c r="N196" s="109"/>
      <c r="O196" s="146"/>
      <c r="P196" s="146"/>
      <c r="Q196" s="146"/>
      <c r="R196" s="99"/>
      <c r="S196" s="99"/>
      <c r="T196" s="99"/>
      <c r="U196" s="99"/>
      <c r="V196" s="99"/>
      <c r="W196" s="99"/>
      <c r="X196" s="99"/>
      <c r="Y196" s="99"/>
      <c r="Z196" s="9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5"/>
      <c r="BK196" s="215"/>
    </row>
    <row r="197" spans="1:63" hidden="1" outlineLevel="1">
      <c r="A197" s="9"/>
      <c r="B197" s="44"/>
      <c r="C197" s="126">
        <f>Asset25</f>
        <v>0</v>
      </c>
      <c r="D197" s="9"/>
      <c r="E197" s="9"/>
      <c r="F197" s="137"/>
      <c r="G197" s="187">
        <f>Input!Q31</f>
        <v>0</v>
      </c>
      <c r="H197" s="114"/>
      <c r="I197" s="114"/>
      <c r="J197" s="114"/>
      <c r="K197" s="114"/>
      <c r="L197" s="114"/>
      <c r="M197" s="9"/>
      <c r="N197" s="109"/>
      <c r="O197" s="146"/>
      <c r="P197" s="146"/>
      <c r="Q197" s="146"/>
      <c r="R197" s="99"/>
      <c r="S197" s="99"/>
      <c r="T197" s="99"/>
      <c r="U197" s="99"/>
      <c r="V197" s="99"/>
      <c r="W197" s="99"/>
      <c r="X197" s="99"/>
      <c r="Y197" s="99"/>
      <c r="Z197" s="9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5"/>
      <c r="BK197" s="215"/>
    </row>
    <row r="198" spans="1:63" hidden="1" outlineLevel="1">
      <c r="A198" s="9"/>
      <c r="B198" s="44"/>
      <c r="C198" s="126">
        <f>Asset26</f>
        <v>0</v>
      </c>
      <c r="D198" s="9"/>
      <c r="E198" s="9"/>
      <c r="F198" s="137"/>
      <c r="G198" s="187">
        <f>Input!Q32</f>
        <v>0</v>
      </c>
      <c r="H198" s="114"/>
      <c r="I198" s="114"/>
      <c r="J198" s="114"/>
      <c r="K198" s="114"/>
      <c r="L198" s="114"/>
      <c r="M198" s="9"/>
      <c r="N198" s="109"/>
      <c r="O198" s="146"/>
      <c r="P198" s="146"/>
      <c r="Q198" s="146"/>
      <c r="R198" s="99"/>
      <c r="S198" s="99"/>
      <c r="T198" s="99"/>
      <c r="U198" s="99"/>
      <c r="V198" s="99"/>
      <c r="W198" s="99"/>
      <c r="X198" s="99"/>
      <c r="Y198" s="99"/>
      <c r="Z198" s="9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5"/>
      <c r="BK198" s="215"/>
    </row>
    <row r="199" spans="1:63" hidden="1" outlineLevel="1">
      <c r="A199" s="9"/>
      <c r="B199" s="44"/>
      <c r="C199" s="126">
        <f>Asset27</f>
        <v>0</v>
      </c>
      <c r="D199" s="9"/>
      <c r="E199" s="9"/>
      <c r="F199" s="137"/>
      <c r="G199" s="187">
        <f>Input!Q33</f>
        <v>0</v>
      </c>
      <c r="H199" s="114"/>
      <c r="I199" s="114"/>
      <c r="J199" s="114"/>
      <c r="K199" s="114"/>
      <c r="L199" s="114"/>
      <c r="M199" s="9"/>
      <c r="N199" s="109"/>
      <c r="O199" s="146"/>
      <c r="P199" s="146"/>
      <c r="Q199" s="146"/>
      <c r="R199" s="99"/>
      <c r="S199" s="99"/>
      <c r="T199" s="99"/>
      <c r="U199" s="99"/>
      <c r="V199" s="99"/>
      <c r="W199" s="99"/>
      <c r="X199" s="99"/>
      <c r="Y199" s="99"/>
      <c r="Z199" s="9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5"/>
      <c r="BK199" s="215"/>
    </row>
    <row r="200" spans="1:63" hidden="1" outlineLevel="1">
      <c r="A200" s="9"/>
      <c r="B200" s="44"/>
      <c r="C200" s="126">
        <f>Asset28</f>
        <v>0</v>
      </c>
      <c r="D200" s="9"/>
      <c r="E200" s="9"/>
      <c r="F200" s="137"/>
      <c r="G200" s="187">
        <f>Input!Q34</f>
        <v>0</v>
      </c>
      <c r="H200" s="114"/>
      <c r="I200" s="114"/>
      <c r="J200" s="114"/>
      <c r="K200" s="114"/>
      <c r="L200" s="114"/>
      <c r="M200" s="9"/>
      <c r="N200" s="109"/>
      <c r="O200" s="146"/>
      <c r="P200" s="146"/>
      <c r="Q200" s="146"/>
      <c r="R200" s="99"/>
      <c r="S200" s="99"/>
      <c r="T200" s="99"/>
      <c r="U200" s="99"/>
      <c r="V200" s="99"/>
      <c r="W200" s="99"/>
      <c r="X200" s="99"/>
      <c r="Y200" s="99"/>
      <c r="Z200" s="9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5"/>
      <c r="BK200" s="215"/>
    </row>
    <row r="201" spans="1:63" hidden="1" outlineLevel="1">
      <c r="A201" s="9"/>
      <c r="B201" s="44"/>
      <c r="C201" s="126">
        <f>Asset29</f>
        <v>0</v>
      </c>
      <c r="D201" s="9"/>
      <c r="E201" s="9"/>
      <c r="F201" s="137"/>
      <c r="G201" s="187">
        <f>Input!Q35</f>
        <v>0</v>
      </c>
      <c r="H201" s="114"/>
      <c r="I201" s="114"/>
      <c r="J201" s="114"/>
      <c r="K201" s="114"/>
      <c r="L201" s="114"/>
      <c r="M201" s="9"/>
      <c r="N201" s="109"/>
      <c r="O201" s="146"/>
      <c r="P201" s="146"/>
      <c r="Q201" s="146"/>
      <c r="R201" s="99"/>
      <c r="S201" s="99"/>
      <c r="T201" s="99"/>
      <c r="U201" s="99"/>
      <c r="V201" s="99"/>
      <c r="W201" s="99"/>
      <c r="X201" s="99"/>
      <c r="Y201" s="99"/>
      <c r="Z201" s="9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5"/>
      <c r="BK201" s="215"/>
    </row>
    <row r="202" spans="1:63" hidden="1" outlineLevel="1">
      <c r="A202" s="9"/>
      <c r="B202" s="44"/>
      <c r="C202" s="126">
        <f>Asset30</f>
        <v>0</v>
      </c>
      <c r="D202" s="9"/>
      <c r="E202" s="9"/>
      <c r="F202" s="137"/>
      <c r="G202" s="187">
        <f>Input!Q36</f>
        <v>0</v>
      </c>
      <c r="H202" s="114"/>
      <c r="I202" s="114"/>
      <c r="J202" s="114"/>
      <c r="K202" s="114"/>
      <c r="L202" s="114"/>
      <c r="M202" s="9"/>
      <c r="N202" s="109"/>
      <c r="O202" s="146"/>
      <c r="P202" s="146"/>
      <c r="Q202" s="146"/>
      <c r="R202" s="99"/>
      <c r="S202" s="99"/>
      <c r="T202" s="99"/>
      <c r="U202" s="99"/>
      <c r="V202" s="99"/>
      <c r="W202" s="99"/>
      <c r="X202" s="99"/>
      <c r="Y202" s="99"/>
      <c r="Z202" s="9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5"/>
      <c r="BK202" s="215"/>
    </row>
    <row r="203" spans="1:63" collapsed="1">
      <c r="A203" s="9"/>
      <c r="B203" s="147"/>
      <c r="C203" s="26"/>
      <c r="D203" s="9"/>
      <c r="E203" s="9"/>
      <c r="F203" s="137"/>
      <c r="G203" s="189"/>
      <c r="H203" s="114"/>
      <c r="I203" s="114"/>
      <c r="J203" s="114"/>
      <c r="K203" s="114"/>
      <c r="L203" s="114"/>
      <c r="M203" s="9"/>
      <c r="N203" s="109"/>
      <c r="O203" s="146"/>
      <c r="P203" s="146"/>
      <c r="Q203" s="146"/>
      <c r="R203" s="99"/>
      <c r="S203" s="99"/>
      <c r="T203" s="99"/>
      <c r="U203" s="99"/>
      <c r="V203" s="99"/>
      <c r="W203" s="99"/>
      <c r="X203" s="99"/>
      <c r="Y203" s="99"/>
      <c r="Z203" s="9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5"/>
      <c r="BK203" s="215"/>
    </row>
    <row r="204" spans="1:63">
      <c r="A204" s="9"/>
      <c r="B204" s="147" t="s">
        <v>55</v>
      </c>
      <c r="C204" s="26"/>
      <c r="D204" s="9"/>
      <c r="E204" s="9"/>
      <c r="F204" s="137"/>
      <c r="G204" s="189">
        <f>SUM(G205:G234)</f>
        <v>0</v>
      </c>
      <c r="H204" s="114"/>
      <c r="I204" s="114"/>
      <c r="J204" s="114"/>
      <c r="K204" s="114"/>
      <c r="L204" s="114"/>
      <c r="M204" s="9"/>
      <c r="N204" s="109"/>
      <c r="O204" s="146"/>
      <c r="P204" s="146"/>
      <c r="Q204" s="146"/>
      <c r="R204" s="99"/>
      <c r="S204" s="99"/>
      <c r="T204" s="99"/>
      <c r="U204" s="99"/>
      <c r="V204" s="99"/>
      <c r="W204" s="99"/>
      <c r="X204" s="99"/>
      <c r="Y204" s="99"/>
      <c r="Z204" s="9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5"/>
      <c r="BK204" s="215"/>
    </row>
    <row r="205" spans="1:63" hidden="1" outlineLevel="1">
      <c r="A205" s="9"/>
      <c r="B205" s="9"/>
      <c r="C205" s="126" t="str">
        <f>Asset1</f>
        <v>Subtransmission</v>
      </c>
      <c r="D205" s="9"/>
      <c r="E205" s="9"/>
      <c r="F205" s="137"/>
      <c r="G205" s="187">
        <f>Input!R7</f>
        <v>0</v>
      </c>
      <c r="H205" s="114"/>
      <c r="I205" s="114"/>
      <c r="J205" s="114"/>
      <c r="K205" s="114"/>
      <c r="L205" s="114"/>
      <c r="M205" s="9"/>
      <c r="N205" s="109"/>
      <c r="O205" s="146"/>
      <c r="P205" s="146"/>
      <c r="Q205" s="146"/>
      <c r="R205" s="99"/>
      <c r="S205" s="99"/>
      <c r="T205" s="99"/>
      <c r="U205" s="99"/>
      <c r="V205" s="99"/>
      <c r="W205" s="99"/>
      <c r="X205" s="99"/>
      <c r="Y205" s="99"/>
      <c r="Z205" s="9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5"/>
      <c r="BK205" s="215"/>
    </row>
    <row r="206" spans="1:63" hidden="1" outlineLevel="1">
      <c r="A206" s="9"/>
      <c r="B206" s="44"/>
      <c r="C206" s="126" t="str">
        <f>Asset2</f>
        <v>Distribution system assets</v>
      </c>
      <c r="D206" s="9"/>
      <c r="E206" s="9"/>
      <c r="F206" s="137"/>
      <c r="G206" s="187">
        <f>Input!R8</f>
        <v>0</v>
      </c>
      <c r="H206" s="114"/>
      <c r="I206" s="114"/>
      <c r="J206" s="114"/>
      <c r="K206" s="114"/>
      <c r="L206" s="114"/>
      <c r="M206" s="9"/>
      <c r="N206" s="109"/>
      <c r="O206" s="146"/>
      <c r="P206" s="146"/>
      <c r="Q206" s="146"/>
      <c r="R206" s="99"/>
      <c r="S206" s="99"/>
      <c r="T206" s="99"/>
      <c r="U206" s="99"/>
      <c r="V206" s="99"/>
      <c r="W206" s="99"/>
      <c r="X206" s="99"/>
      <c r="Y206" s="99"/>
      <c r="Z206" s="9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5"/>
      <c r="BK206" s="215"/>
    </row>
    <row r="207" spans="1:63" hidden="1" outlineLevel="1">
      <c r="A207" s="9"/>
      <c r="B207" s="44"/>
      <c r="C207" s="126" t="str">
        <f>Asset3</f>
        <v>Standard metering</v>
      </c>
      <c r="D207" s="9"/>
      <c r="E207" s="9"/>
      <c r="F207" s="137"/>
      <c r="G207" s="187">
        <f>Input!R9</f>
        <v>0</v>
      </c>
      <c r="H207" s="114"/>
      <c r="I207" s="114"/>
      <c r="J207" s="114"/>
      <c r="K207" s="114"/>
      <c r="L207" s="114"/>
      <c r="M207" s="9"/>
      <c r="N207" s="109"/>
      <c r="O207" s="146"/>
      <c r="P207" s="146"/>
      <c r="Q207" s="146"/>
      <c r="R207" s="99"/>
      <c r="S207" s="99"/>
      <c r="T207" s="99"/>
      <c r="U207" s="99"/>
      <c r="V207" s="99"/>
      <c r="W207" s="99"/>
      <c r="X207" s="99"/>
      <c r="Y207" s="99"/>
      <c r="Z207" s="9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5"/>
      <c r="BK207" s="215"/>
    </row>
    <row r="208" spans="1:63" hidden="1" outlineLevel="1">
      <c r="A208" s="9"/>
      <c r="B208" s="44"/>
      <c r="C208" s="126" t="str">
        <f>Asset4</f>
        <v>Public lighting</v>
      </c>
      <c r="D208" s="9"/>
      <c r="E208" s="9"/>
      <c r="F208" s="137"/>
      <c r="G208" s="187">
        <f>Input!R10</f>
        <v>0</v>
      </c>
      <c r="H208" s="114"/>
      <c r="I208" s="114"/>
      <c r="J208" s="114"/>
      <c r="K208" s="114"/>
      <c r="L208" s="114"/>
      <c r="M208" s="9"/>
      <c r="N208" s="109"/>
      <c r="O208" s="146"/>
      <c r="P208" s="146"/>
      <c r="Q208" s="146"/>
      <c r="R208" s="99"/>
      <c r="S208" s="99"/>
      <c r="T208" s="99"/>
      <c r="U208" s="99"/>
      <c r="V208" s="99"/>
      <c r="W208" s="99"/>
      <c r="X208" s="99"/>
      <c r="Y208" s="99"/>
      <c r="Z208" s="9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5"/>
      <c r="BK208" s="215"/>
    </row>
    <row r="209" spans="1:63" hidden="1" outlineLevel="1">
      <c r="A209" s="9"/>
      <c r="B209" s="44"/>
      <c r="C209" s="126" t="str">
        <f>Asset5</f>
        <v>SCADA/Network control</v>
      </c>
      <c r="D209" s="9"/>
      <c r="E209" s="9"/>
      <c r="F209" s="137"/>
      <c r="G209" s="187">
        <f>Input!R11</f>
        <v>0</v>
      </c>
      <c r="H209" s="114"/>
      <c r="I209" s="114"/>
      <c r="J209" s="114"/>
      <c r="K209" s="114"/>
      <c r="L209" s="114"/>
      <c r="M209" s="9"/>
      <c r="N209" s="109"/>
      <c r="O209" s="146"/>
      <c r="P209" s="146"/>
      <c r="Q209" s="146"/>
      <c r="R209" s="99"/>
      <c r="S209" s="99"/>
      <c r="T209" s="99"/>
      <c r="U209" s="99"/>
      <c r="V209" s="99"/>
      <c r="W209" s="99"/>
      <c r="X209" s="99"/>
      <c r="Y209" s="99"/>
      <c r="Z209" s="9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5"/>
      <c r="BK209" s="215"/>
    </row>
    <row r="210" spans="1:63" hidden="1" outlineLevel="1">
      <c r="A210" s="9"/>
      <c r="B210" s="44"/>
      <c r="C210" s="126" t="str">
        <f>Asset6</f>
        <v>Non-network general assets - IT</v>
      </c>
      <c r="D210" s="9"/>
      <c r="E210" s="9"/>
      <c r="F210" s="137"/>
      <c r="G210" s="187">
        <f>Input!R12</f>
        <v>0</v>
      </c>
      <c r="H210" s="114"/>
      <c r="I210" s="114"/>
      <c r="J210" s="114"/>
      <c r="K210" s="114"/>
      <c r="L210" s="114"/>
      <c r="M210" s="9"/>
      <c r="N210" s="109"/>
      <c r="O210" s="146"/>
      <c r="P210" s="146"/>
      <c r="Q210" s="146"/>
      <c r="R210" s="99"/>
      <c r="S210" s="99"/>
      <c r="T210" s="99"/>
      <c r="U210" s="99"/>
      <c r="V210" s="99"/>
      <c r="W210" s="99"/>
      <c r="X210" s="99"/>
      <c r="Y210" s="99"/>
      <c r="Z210" s="9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5"/>
      <c r="BK210" s="215"/>
    </row>
    <row r="211" spans="1:63" hidden="1" outlineLevel="1">
      <c r="A211" s="9"/>
      <c r="B211" s="44"/>
      <c r="C211" s="126" t="str">
        <f>Asset7</f>
        <v>Non-network general assets - Other</v>
      </c>
      <c r="D211" s="9"/>
      <c r="E211" s="9"/>
      <c r="F211" s="137"/>
      <c r="G211" s="187">
        <f>Input!R13</f>
        <v>0</v>
      </c>
      <c r="H211" s="114"/>
      <c r="I211" s="114"/>
      <c r="J211" s="114"/>
      <c r="K211" s="114"/>
      <c r="L211" s="114"/>
      <c r="M211" s="9"/>
      <c r="N211" s="109"/>
      <c r="O211" s="146"/>
      <c r="P211" s="146"/>
      <c r="Q211" s="146"/>
      <c r="R211" s="99"/>
      <c r="S211" s="99"/>
      <c r="T211" s="99"/>
      <c r="U211" s="99"/>
      <c r="V211" s="99"/>
      <c r="W211" s="99"/>
      <c r="X211" s="99"/>
      <c r="Y211" s="99"/>
      <c r="Z211" s="9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5"/>
      <c r="BK211" s="215"/>
    </row>
    <row r="212" spans="1:63" hidden="1" outlineLevel="1">
      <c r="A212" s="9"/>
      <c r="B212" s="44"/>
      <c r="C212" s="126" t="str">
        <f>Asset8</f>
        <v>VBRC</v>
      </c>
      <c r="D212" s="9"/>
      <c r="E212" s="9"/>
      <c r="F212" s="137"/>
      <c r="G212" s="187">
        <f>Input!R14</f>
        <v>0</v>
      </c>
      <c r="H212" s="114"/>
      <c r="I212" s="114"/>
      <c r="J212" s="114"/>
      <c r="K212" s="114"/>
      <c r="L212" s="114"/>
      <c r="M212" s="9"/>
      <c r="N212" s="109"/>
      <c r="O212" s="146"/>
      <c r="P212" s="146"/>
      <c r="Q212" s="146"/>
      <c r="R212" s="99"/>
      <c r="S212" s="99"/>
      <c r="T212" s="99"/>
      <c r="U212" s="99"/>
      <c r="V212" s="99"/>
      <c r="W212" s="99"/>
      <c r="X212" s="99"/>
      <c r="Y212" s="99"/>
      <c r="Z212" s="9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5"/>
      <c r="BK212" s="215"/>
    </row>
    <row r="213" spans="1:63" hidden="1" outlineLevel="1">
      <c r="A213" s="9"/>
      <c r="B213" s="44"/>
      <c r="C213" s="126" t="str">
        <f>Asset9</f>
        <v>Supervisory cables</v>
      </c>
      <c r="D213" s="9"/>
      <c r="E213" s="9"/>
      <c r="F213" s="137"/>
      <c r="G213" s="187">
        <f>Input!R15</f>
        <v>0</v>
      </c>
      <c r="H213" s="114"/>
      <c r="I213" s="114"/>
      <c r="J213" s="114"/>
      <c r="K213" s="114"/>
      <c r="L213" s="114"/>
      <c r="M213" s="9"/>
      <c r="N213" s="109"/>
      <c r="O213" s="146"/>
      <c r="P213" s="146"/>
      <c r="Q213" s="146"/>
      <c r="R213" s="99"/>
      <c r="S213" s="99"/>
      <c r="T213" s="99"/>
      <c r="U213" s="99"/>
      <c r="V213" s="99"/>
      <c r="W213" s="99"/>
      <c r="X213" s="99"/>
      <c r="Y213" s="99"/>
      <c r="Z213" s="9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5"/>
      <c r="BK213" s="215"/>
    </row>
    <row r="214" spans="1:63" hidden="1" outlineLevel="1">
      <c r="A214" s="9"/>
      <c r="B214" s="44"/>
      <c r="C214" s="126" t="str">
        <f>Asset10</f>
        <v>Old SWER ACRs</v>
      </c>
      <c r="D214" s="9"/>
      <c r="E214" s="9"/>
      <c r="F214" s="137"/>
      <c r="G214" s="187">
        <f>Input!R16</f>
        <v>0</v>
      </c>
      <c r="H214" s="114"/>
      <c r="I214" s="114"/>
      <c r="J214" s="114"/>
      <c r="K214" s="114"/>
      <c r="L214" s="114"/>
      <c r="M214" s="9"/>
      <c r="N214" s="109"/>
      <c r="O214" s="146"/>
      <c r="P214" s="146"/>
      <c r="Q214" s="146"/>
      <c r="R214" s="99"/>
      <c r="S214" s="99"/>
      <c r="T214" s="99"/>
      <c r="U214" s="99"/>
      <c r="V214" s="99"/>
      <c r="W214" s="99"/>
      <c r="X214" s="99"/>
      <c r="Y214" s="99"/>
      <c r="Z214" s="9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5"/>
      <c r="BK214" s="215"/>
    </row>
    <row r="215" spans="1:63" hidden="1" outlineLevel="1">
      <c r="A215" s="9"/>
      <c r="B215" s="44"/>
      <c r="C215" s="126" t="str">
        <f>Asset11</f>
        <v>Land</v>
      </c>
      <c r="D215" s="9"/>
      <c r="E215" s="9"/>
      <c r="F215" s="137"/>
      <c r="G215" s="187">
        <f>Input!R17</f>
        <v>0</v>
      </c>
      <c r="H215" s="114"/>
      <c r="I215" s="114"/>
      <c r="J215" s="114"/>
      <c r="K215" s="114"/>
      <c r="L215" s="114"/>
      <c r="M215" s="9"/>
      <c r="N215" s="109"/>
      <c r="O215" s="146"/>
      <c r="P215" s="146"/>
      <c r="Q215" s="146"/>
      <c r="R215" s="99"/>
      <c r="S215" s="99"/>
      <c r="T215" s="99"/>
      <c r="U215" s="99"/>
      <c r="V215" s="99"/>
      <c r="W215" s="99"/>
      <c r="X215" s="99"/>
      <c r="Y215" s="99"/>
      <c r="Z215" s="9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5"/>
      <c r="BK215" s="215"/>
    </row>
    <row r="216" spans="1:63" hidden="1" outlineLevel="1">
      <c r="A216" s="9"/>
      <c r="B216" s="44"/>
      <c r="C216" s="126" t="str">
        <f>Asset12</f>
        <v>Equity raising costs</v>
      </c>
      <c r="D216" s="9"/>
      <c r="E216" s="9"/>
      <c r="F216" s="137"/>
      <c r="G216" s="187">
        <f>Input!R18</f>
        <v>0</v>
      </c>
      <c r="H216" s="114"/>
      <c r="I216" s="114"/>
      <c r="J216" s="114"/>
      <c r="K216" s="114"/>
      <c r="L216" s="114"/>
      <c r="M216" s="9"/>
      <c r="N216" s="109"/>
      <c r="O216" s="146"/>
      <c r="P216" s="146"/>
      <c r="Q216" s="146"/>
      <c r="R216" s="99"/>
      <c r="S216" s="99"/>
      <c r="T216" s="99"/>
      <c r="U216" s="99"/>
      <c r="V216" s="99"/>
      <c r="W216" s="99"/>
      <c r="X216" s="99"/>
      <c r="Y216" s="99"/>
      <c r="Z216" s="9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5"/>
      <c r="BK216" s="215"/>
    </row>
    <row r="217" spans="1:63" hidden="1" outlineLevel="1">
      <c r="A217" s="9"/>
      <c r="B217" s="44"/>
      <c r="C217" s="126">
        <f>Asset13</f>
        <v>0</v>
      </c>
      <c r="D217" s="9"/>
      <c r="E217" s="9"/>
      <c r="F217" s="137"/>
      <c r="G217" s="187">
        <f>Input!R19</f>
        <v>0</v>
      </c>
      <c r="H217" s="114"/>
      <c r="I217" s="114"/>
      <c r="J217" s="114"/>
      <c r="K217" s="114"/>
      <c r="L217" s="114"/>
      <c r="M217" s="9"/>
      <c r="N217" s="109"/>
      <c r="O217" s="146"/>
      <c r="P217" s="146"/>
      <c r="Q217" s="146"/>
      <c r="R217" s="99"/>
      <c r="S217" s="99"/>
      <c r="T217" s="99"/>
      <c r="U217" s="99"/>
      <c r="V217" s="99"/>
      <c r="W217" s="99"/>
      <c r="X217" s="99"/>
      <c r="Y217" s="99"/>
      <c r="Z217" s="9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5"/>
      <c r="BK217" s="215"/>
    </row>
    <row r="218" spans="1:63" hidden="1" outlineLevel="1">
      <c r="A218" s="9"/>
      <c r="B218" s="44"/>
      <c r="C218" s="126">
        <f>Asset14</f>
        <v>0</v>
      </c>
      <c r="D218" s="9"/>
      <c r="E218" s="9"/>
      <c r="F218" s="137"/>
      <c r="G218" s="187">
        <f>Input!R20</f>
        <v>0</v>
      </c>
      <c r="H218" s="114"/>
      <c r="I218" s="114"/>
      <c r="J218" s="114"/>
      <c r="K218" s="114"/>
      <c r="L218" s="114"/>
      <c r="M218" s="9"/>
      <c r="N218" s="109"/>
      <c r="O218" s="146"/>
      <c r="P218" s="146"/>
      <c r="Q218" s="146"/>
      <c r="R218" s="99"/>
      <c r="S218" s="99"/>
      <c r="T218" s="99"/>
      <c r="U218" s="99"/>
      <c r="V218" s="99"/>
      <c r="W218" s="99"/>
      <c r="X218" s="99"/>
      <c r="Y218" s="99"/>
      <c r="Z218" s="9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5"/>
      <c r="BK218" s="215"/>
    </row>
    <row r="219" spans="1:63" hidden="1" outlineLevel="1">
      <c r="A219" s="9"/>
      <c r="B219" s="44"/>
      <c r="C219" s="126">
        <f>Asset15</f>
        <v>0</v>
      </c>
      <c r="D219" s="9"/>
      <c r="E219" s="9"/>
      <c r="F219" s="137"/>
      <c r="G219" s="187">
        <f>Input!R21</f>
        <v>0</v>
      </c>
      <c r="H219" s="114"/>
      <c r="I219" s="114"/>
      <c r="J219" s="114"/>
      <c r="K219" s="114"/>
      <c r="L219" s="114"/>
      <c r="M219" s="9"/>
      <c r="N219" s="109"/>
      <c r="O219" s="146"/>
      <c r="P219" s="146"/>
      <c r="Q219" s="146"/>
      <c r="R219" s="99"/>
      <c r="S219" s="99"/>
      <c r="T219" s="99"/>
      <c r="U219" s="99"/>
      <c r="V219" s="99"/>
      <c r="W219" s="99"/>
      <c r="X219" s="99"/>
      <c r="Y219" s="99"/>
      <c r="Z219" s="9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5"/>
      <c r="BK219" s="215"/>
    </row>
    <row r="220" spans="1:63" hidden="1" outlineLevel="1">
      <c r="A220" s="9"/>
      <c r="B220" s="44"/>
      <c r="C220" s="126">
        <f>Asset16</f>
        <v>0</v>
      </c>
      <c r="D220" s="9"/>
      <c r="E220" s="9"/>
      <c r="F220" s="137"/>
      <c r="G220" s="187">
        <f>Input!R22</f>
        <v>0</v>
      </c>
      <c r="H220" s="114"/>
      <c r="I220" s="114"/>
      <c r="J220" s="114"/>
      <c r="K220" s="114"/>
      <c r="L220" s="114"/>
      <c r="M220" s="9"/>
      <c r="N220" s="109"/>
      <c r="O220" s="146"/>
      <c r="P220" s="146"/>
      <c r="Q220" s="146"/>
      <c r="R220" s="99"/>
      <c r="S220" s="99"/>
      <c r="T220" s="99"/>
      <c r="U220" s="99"/>
      <c r="V220" s="99"/>
      <c r="W220" s="99"/>
      <c r="X220" s="99"/>
      <c r="Y220" s="99"/>
      <c r="Z220" s="9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5"/>
      <c r="BK220" s="215"/>
    </row>
    <row r="221" spans="1:63" hidden="1" outlineLevel="1">
      <c r="A221" s="9"/>
      <c r="B221" s="44"/>
      <c r="C221" s="126">
        <f>Asset17</f>
        <v>0</v>
      </c>
      <c r="D221" s="9"/>
      <c r="E221" s="9"/>
      <c r="F221" s="137"/>
      <c r="G221" s="187">
        <f>Input!R23</f>
        <v>0</v>
      </c>
      <c r="H221" s="114"/>
      <c r="I221" s="114"/>
      <c r="J221" s="114"/>
      <c r="K221" s="114"/>
      <c r="L221" s="114"/>
      <c r="M221" s="9"/>
      <c r="N221" s="109"/>
      <c r="O221" s="146"/>
      <c r="P221" s="146"/>
      <c r="Q221" s="146"/>
      <c r="R221" s="99"/>
      <c r="S221" s="99"/>
      <c r="T221" s="99"/>
      <c r="U221" s="99"/>
      <c r="V221" s="99"/>
      <c r="W221" s="99"/>
      <c r="X221" s="99"/>
      <c r="Y221" s="99"/>
      <c r="Z221" s="9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5"/>
      <c r="BK221" s="215"/>
    </row>
    <row r="222" spans="1:63" hidden="1" outlineLevel="1">
      <c r="A222" s="9"/>
      <c r="B222" s="44"/>
      <c r="C222" s="126">
        <f>Asset18</f>
        <v>0</v>
      </c>
      <c r="D222" s="9"/>
      <c r="E222" s="9"/>
      <c r="F222" s="137"/>
      <c r="G222" s="187">
        <f>Input!R24</f>
        <v>0</v>
      </c>
      <c r="H222" s="114"/>
      <c r="I222" s="114"/>
      <c r="J222" s="114"/>
      <c r="K222" s="114"/>
      <c r="L222" s="114"/>
      <c r="M222" s="9"/>
      <c r="N222" s="109"/>
      <c r="O222" s="146"/>
      <c r="P222" s="146"/>
      <c r="Q222" s="146"/>
      <c r="R222" s="99"/>
      <c r="S222" s="99"/>
      <c r="T222" s="99"/>
      <c r="U222" s="99"/>
      <c r="V222" s="99"/>
      <c r="W222" s="99"/>
      <c r="X222" s="99"/>
      <c r="Y222" s="99"/>
      <c r="Z222" s="9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5"/>
      <c r="BK222" s="215"/>
    </row>
    <row r="223" spans="1:63" hidden="1" outlineLevel="1">
      <c r="A223" s="9"/>
      <c r="B223" s="44"/>
      <c r="C223" s="126">
        <f>Asset19</f>
        <v>0</v>
      </c>
      <c r="D223" s="9"/>
      <c r="E223" s="9"/>
      <c r="F223" s="137"/>
      <c r="G223" s="187">
        <f>Input!R25</f>
        <v>0</v>
      </c>
      <c r="H223" s="114"/>
      <c r="I223" s="114"/>
      <c r="J223" s="114"/>
      <c r="K223" s="114"/>
      <c r="L223" s="114"/>
      <c r="M223" s="9"/>
      <c r="N223" s="109"/>
      <c r="O223" s="146"/>
      <c r="P223" s="146"/>
      <c r="Q223" s="146"/>
      <c r="R223" s="99"/>
      <c r="S223" s="99"/>
      <c r="T223" s="99"/>
      <c r="U223" s="99"/>
      <c r="V223" s="99"/>
      <c r="W223" s="99"/>
      <c r="X223" s="99"/>
      <c r="Y223" s="99"/>
      <c r="Z223" s="9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5"/>
      <c r="BK223" s="215"/>
    </row>
    <row r="224" spans="1:63" hidden="1" outlineLevel="1">
      <c r="A224" s="9"/>
      <c r="B224" s="44"/>
      <c r="C224" s="126">
        <f>Asset20</f>
        <v>0</v>
      </c>
      <c r="D224" s="9"/>
      <c r="E224" s="9"/>
      <c r="F224" s="137"/>
      <c r="G224" s="189">
        <f>Input!R26</f>
        <v>0</v>
      </c>
      <c r="H224" s="114"/>
      <c r="I224" s="114"/>
      <c r="J224" s="114"/>
      <c r="K224" s="114"/>
      <c r="L224" s="114"/>
      <c r="M224" s="9"/>
      <c r="N224" s="109"/>
      <c r="O224" s="146"/>
      <c r="P224" s="146"/>
      <c r="Q224" s="146"/>
      <c r="R224" s="99"/>
      <c r="S224" s="99"/>
      <c r="T224" s="99"/>
      <c r="U224" s="99"/>
      <c r="V224" s="99"/>
      <c r="W224" s="99"/>
      <c r="X224" s="99"/>
      <c r="Y224" s="99"/>
      <c r="Z224" s="9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5"/>
      <c r="BK224" s="215"/>
    </row>
    <row r="225" spans="1:63" hidden="1" outlineLevel="1">
      <c r="A225" s="9"/>
      <c r="B225" s="44"/>
      <c r="C225" s="126">
        <f>Asset21</f>
        <v>0</v>
      </c>
      <c r="D225" s="9"/>
      <c r="E225" s="9"/>
      <c r="F225" s="137"/>
      <c r="G225" s="189">
        <f>Input!R27</f>
        <v>0</v>
      </c>
      <c r="H225" s="114"/>
      <c r="I225" s="114"/>
      <c r="J225" s="114"/>
      <c r="K225" s="114"/>
      <c r="L225" s="114"/>
      <c r="M225" s="9"/>
      <c r="N225" s="109"/>
      <c r="O225" s="146"/>
      <c r="P225" s="146"/>
      <c r="Q225" s="146"/>
      <c r="R225" s="99"/>
      <c r="S225" s="99"/>
      <c r="T225" s="99"/>
      <c r="U225" s="99"/>
      <c r="V225" s="99"/>
      <c r="W225" s="99"/>
      <c r="X225" s="99"/>
      <c r="Y225" s="99"/>
      <c r="Z225" s="9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5"/>
      <c r="BK225" s="215"/>
    </row>
    <row r="226" spans="1:63" hidden="1" outlineLevel="1">
      <c r="A226" s="9"/>
      <c r="B226" s="44"/>
      <c r="C226" s="126">
        <f>Asset22</f>
        <v>0</v>
      </c>
      <c r="D226" s="9"/>
      <c r="E226" s="9"/>
      <c r="F226" s="137"/>
      <c r="G226" s="189">
        <f>Input!R28</f>
        <v>0</v>
      </c>
      <c r="H226" s="114"/>
      <c r="I226" s="114"/>
      <c r="J226" s="114"/>
      <c r="K226" s="114"/>
      <c r="L226" s="114"/>
      <c r="M226" s="9"/>
      <c r="N226" s="109"/>
      <c r="O226" s="146"/>
      <c r="P226" s="146"/>
      <c r="Q226" s="146"/>
      <c r="R226" s="99"/>
      <c r="S226" s="99"/>
      <c r="T226" s="99"/>
      <c r="U226" s="99"/>
      <c r="V226" s="99"/>
      <c r="W226" s="99"/>
      <c r="X226" s="99"/>
      <c r="Y226" s="99"/>
      <c r="Z226" s="9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5"/>
      <c r="BK226" s="215"/>
    </row>
    <row r="227" spans="1:63" hidden="1" outlineLevel="1">
      <c r="A227" s="9"/>
      <c r="B227" s="44"/>
      <c r="C227" s="126">
        <f>Asset23</f>
        <v>0</v>
      </c>
      <c r="D227" s="9"/>
      <c r="E227" s="9"/>
      <c r="F227" s="137"/>
      <c r="G227" s="189">
        <f>Input!R29</f>
        <v>0</v>
      </c>
      <c r="H227" s="114"/>
      <c r="I227" s="114"/>
      <c r="J227" s="114"/>
      <c r="K227" s="114"/>
      <c r="L227" s="114"/>
      <c r="M227" s="9"/>
      <c r="N227" s="109"/>
      <c r="O227" s="146"/>
      <c r="P227" s="146"/>
      <c r="Q227" s="146"/>
      <c r="R227" s="99"/>
      <c r="S227" s="99"/>
      <c r="T227" s="99"/>
      <c r="U227" s="99"/>
      <c r="V227" s="99"/>
      <c r="W227" s="99"/>
      <c r="X227" s="99"/>
      <c r="Y227" s="99"/>
      <c r="Z227" s="9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5"/>
      <c r="BK227" s="215"/>
    </row>
    <row r="228" spans="1:63" hidden="1" outlineLevel="1">
      <c r="A228" s="9"/>
      <c r="B228" s="44"/>
      <c r="C228" s="126">
        <f>Asset24</f>
        <v>0</v>
      </c>
      <c r="D228" s="9"/>
      <c r="E228" s="9"/>
      <c r="F228" s="137"/>
      <c r="G228" s="189">
        <f>Input!R30</f>
        <v>0</v>
      </c>
      <c r="H228" s="114"/>
      <c r="I228" s="114"/>
      <c r="J228" s="114"/>
      <c r="K228" s="114"/>
      <c r="L228" s="114"/>
      <c r="M228" s="9"/>
      <c r="N228" s="109"/>
      <c r="O228" s="146"/>
      <c r="P228" s="146"/>
      <c r="Q228" s="146"/>
      <c r="R228" s="99"/>
      <c r="S228" s="99"/>
      <c r="T228" s="99"/>
      <c r="U228" s="99"/>
      <c r="V228" s="99"/>
      <c r="W228" s="99"/>
      <c r="X228" s="99"/>
      <c r="Y228" s="99"/>
      <c r="Z228" s="9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5"/>
      <c r="BK228" s="215"/>
    </row>
    <row r="229" spans="1:63" hidden="1" outlineLevel="1">
      <c r="A229" s="9"/>
      <c r="B229" s="44"/>
      <c r="C229" s="126">
        <f>Asset25</f>
        <v>0</v>
      </c>
      <c r="D229" s="9"/>
      <c r="E229" s="9"/>
      <c r="F229" s="137"/>
      <c r="G229" s="189">
        <f>Input!R31</f>
        <v>0</v>
      </c>
      <c r="H229" s="114"/>
      <c r="I229" s="114"/>
      <c r="J229" s="114"/>
      <c r="K229" s="114"/>
      <c r="L229" s="114"/>
      <c r="M229" s="9"/>
      <c r="N229" s="109"/>
      <c r="O229" s="146"/>
      <c r="P229" s="146"/>
      <c r="Q229" s="146"/>
      <c r="R229" s="99"/>
      <c r="S229" s="99"/>
      <c r="T229" s="99"/>
      <c r="U229" s="99"/>
      <c r="V229" s="99"/>
      <c r="W229" s="99"/>
      <c r="X229" s="99"/>
      <c r="Y229" s="99"/>
      <c r="Z229" s="9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5"/>
      <c r="BK229" s="215"/>
    </row>
    <row r="230" spans="1:63" hidden="1" outlineLevel="1">
      <c r="A230" s="9"/>
      <c r="B230" s="44"/>
      <c r="C230" s="126">
        <f>Asset26</f>
        <v>0</v>
      </c>
      <c r="D230" s="9"/>
      <c r="E230" s="9"/>
      <c r="F230" s="137"/>
      <c r="G230" s="189">
        <f>Input!R32</f>
        <v>0</v>
      </c>
      <c r="H230" s="114"/>
      <c r="I230" s="114"/>
      <c r="J230" s="114"/>
      <c r="K230" s="114"/>
      <c r="L230" s="114"/>
      <c r="M230" s="9"/>
      <c r="N230" s="109"/>
      <c r="O230" s="146"/>
      <c r="P230" s="146"/>
      <c r="Q230" s="146"/>
      <c r="R230" s="99"/>
      <c r="S230" s="99"/>
      <c r="T230" s="99"/>
      <c r="U230" s="99"/>
      <c r="V230" s="99"/>
      <c r="W230" s="99"/>
      <c r="X230" s="99"/>
      <c r="Y230" s="99"/>
      <c r="Z230" s="9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5"/>
      <c r="BK230" s="215"/>
    </row>
    <row r="231" spans="1:63" hidden="1" outlineLevel="1">
      <c r="A231" s="9"/>
      <c r="B231" s="44"/>
      <c r="C231" s="126">
        <f>Asset27</f>
        <v>0</v>
      </c>
      <c r="D231" s="9"/>
      <c r="E231" s="9"/>
      <c r="F231" s="137"/>
      <c r="G231" s="189">
        <f>Input!R33</f>
        <v>0</v>
      </c>
      <c r="H231" s="114"/>
      <c r="I231" s="114"/>
      <c r="J231" s="114"/>
      <c r="K231" s="114"/>
      <c r="L231" s="114"/>
      <c r="M231" s="9"/>
      <c r="N231" s="109"/>
      <c r="O231" s="146"/>
      <c r="P231" s="146"/>
      <c r="Q231" s="146"/>
      <c r="R231" s="99"/>
      <c r="S231" s="99"/>
      <c r="T231" s="99"/>
      <c r="U231" s="99"/>
      <c r="V231" s="99"/>
      <c r="W231" s="99"/>
      <c r="X231" s="99"/>
      <c r="Y231" s="99"/>
      <c r="Z231" s="9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215"/>
      <c r="BK231" s="215"/>
    </row>
    <row r="232" spans="1:63" hidden="1" outlineLevel="1">
      <c r="A232" s="9"/>
      <c r="B232" s="44"/>
      <c r="C232" s="126">
        <f>Asset28</f>
        <v>0</v>
      </c>
      <c r="D232" s="9"/>
      <c r="E232" s="9"/>
      <c r="F232" s="137"/>
      <c r="G232" s="189">
        <f>Input!R34</f>
        <v>0</v>
      </c>
      <c r="H232" s="114"/>
      <c r="I232" s="114"/>
      <c r="J232" s="114"/>
      <c r="K232" s="114"/>
      <c r="L232" s="114"/>
      <c r="M232" s="9"/>
      <c r="N232" s="109"/>
      <c r="O232" s="146"/>
      <c r="P232" s="146"/>
      <c r="Q232" s="146"/>
      <c r="R232" s="99"/>
      <c r="S232" s="99"/>
      <c r="T232" s="99"/>
      <c r="U232" s="99"/>
      <c r="V232" s="99"/>
      <c r="W232" s="99"/>
      <c r="X232" s="99"/>
      <c r="Y232" s="99"/>
      <c r="Z232" s="9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5"/>
      <c r="BK232" s="215"/>
    </row>
    <row r="233" spans="1:63" hidden="1" outlineLevel="1">
      <c r="A233" s="9"/>
      <c r="B233" s="44"/>
      <c r="C233" s="126">
        <f>Asset29</f>
        <v>0</v>
      </c>
      <c r="D233" s="9"/>
      <c r="E233" s="9"/>
      <c r="F233" s="137"/>
      <c r="G233" s="189">
        <f>Input!R35</f>
        <v>0</v>
      </c>
      <c r="H233" s="114"/>
      <c r="I233" s="114"/>
      <c r="J233" s="114"/>
      <c r="K233" s="114"/>
      <c r="L233" s="114"/>
      <c r="M233" s="9"/>
      <c r="N233" s="109"/>
      <c r="O233" s="146"/>
      <c r="P233" s="146"/>
      <c r="Q233" s="146"/>
      <c r="R233" s="99"/>
      <c r="S233" s="99"/>
      <c r="T233" s="99"/>
      <c r="U233" s="99"/>
      <c r="V233" s="99"/>
      <c r="W233" s="99"/>
      <c r="X233" s="99"/>
      <c r="Y233" s="99"/>
      <c r="Z233" s="9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5"/>
      <c r="BK233" s="215"/>
    </row>
    <row r="234" spans="1:63" hidden="1" outlineLevel="1">
      <c r="A234" s="9"/>
      <c r="B234" s="44"/>
      <c r="C234" s="126">
        <f>Asset30</f>
        <v>0</v>
      </c>
      <c r="D234" s="9"/>
      <c r="E234" s="9"/>
      <c r="F234" s="137"/>
      <c r="G234" s="189">
        <f>Input!R36</f>
        <v>0</v>
      </c>
      <c r="H234" s="114"/>
      <c r="I234" s="114"/>
      <c r="J234" s="114"/>
      <c r="K234" s="114"/>
      <c r="L234" s="114"/>
      <c r="M234" s="9"/>
      <c r="N234" s="109"/>
      <c r="O234" s="146"/>
      <c r="P234" s="146"/>
      <c r="Q234" s="146"/>
      <c r="R234" s="99"/>
      <c r="S234" s="99"/>
      <c r="T234" s="99"/>
      <c r="U234" s="99"/>
      <c r="V234" s="99"/>
      <c r="W234" s="99"/>
      <c r="X234" s="99"/>
      <c r="Y234" s="99"/>
      <c r="Z234" s="9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5"/>
      <c r="BK234" s="215"/>
    </row>
    <row r="235" spans="1:63" collapsed="1">
      <c r="A235" s="9"/>
      <c r="B235" s="147"/>
      <c r="C235" s="26"/>
      <c r="D235" s="9"/>
      <c r="E235" s="9"/>
      <c r="F235" s="137"/>
      <c r="G235" s="189"/>
      <c r="H235" s="114"/>
      <c r="I235" s="114"/>
      <c r="J235" s="114"/>
      <c r="K235" s="114"/>
      <c r="L235" s="114"/>
      <c r="M235" s="9"/>
      <c r="N235" s="109"/>
      <c r="O235" s="146"/>
      <c r="P235" s="146"/>
      <c r="Q235" s="146"/>
      <c r="R235" s="99"/>
      <c r="S235" s="99"/>
      <c r="T235" s="99"/>
      <c r="U235" s="99"/>
      <c r="V235" s="99"/>
      <c r="W235" s="99"/>
      <c r="X235" s="99"/>
      <c r="Y235" s="99"/>
      <c r="Z235" s="9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5"/>
      <c r="BK235" s="215"/>
    </row>
    <row r="236" spans="1:63">
      <c r="A236" s="9"/>
      <c r="B236" s="147" t="s">
        <v>56</v>
      </c>
      <c r="C236" s="26"/>
      <c r="D236" s="9"/>
      <c r="E236" s="9"/>
      <c r="F236" s="137"/>
      <c r="G236" s="189">
        <f>SUM(G237:G266)</f>
        <v>0</v>
      </c>
      <c r="H236" s="114"/>
      <c r="I236" s="114"/>
      <c r="J236" s="114"/>
      <c r="K236" s="114"/>
      <c r="L236" s="114"/>
      <c r="M236" s="9"/>
      <c r="N236" s="109"/>
      <c r="O236" s="146"/>
      <c r="P236" s="146"/>
      <c r="Q236" s="146"/>
      <c r="R236" s="99"/>
      <c r="S236" s="99"/>
      <c r="T236" s="99"/>
      <c r="U236" s="99"/>
      <c r="V236" s="99"/>
      <c r="W236" s="99"/>
      <c r="X236" s="99"/>
      <c r="Y236" s="99"/>
      <c r="Z236" s="9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5"/>
      <c r="BK236" s="215"/>
    </row>
    <row r="237" spans="1:63" hidden="1" outlineLevel="1">
      <c r="A237" s="9"/>
      <c r="B237" s="9"/>
      <c r="C237" s="126" t="str">
        <f>Asset1</f>
        <v>Subtransmission</v>
      </c>
      <c r="D237" s="9"/>
      <c r="E237" s="9"/>
      <c r="F237" s="137"/>
      <c r="G237" s="187">
        <f t="shared" ref="G237:G256" si="3">G205-G173</f>
        <v>0</v>
      </c>
      <c r="H237" s="114"/>
      <c r="I237" s="114"/>
      <c r="J237" s="114"/>
      <c r="K237" s="114"/>
      <c r="L237" s="114"/>
      <c r="M237" s="9"/>
      <c r="N237" s="109"/>
      <c r="O237" s="146"/>
      <c r="P237" s="146"/>
      <c r="Q237" s="146"/>
      <c r="R237" s="99"/>
      <c r="S237" s="99"/>
      <c r="T237" s="99"/>
      <c r="U237" s="99"/>
      <c r="V237" s="99"/>
      <c r="W237" s="99"/>
      <c r="X237" s="99"/>
      <c r="Y237" s="99"/>
      <c r="Z237" s="9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5"/>
      <c r="BK237" s="215"/>
    </row>
    <row r="238" spans="1:63" hidden="1" outlineLevel="1">
      <c r="A238" s="9"/>
      <c r="B238" s="44"/>
      <c r="C238" s="126" t="str">
        <f>Asset2</f>
        <v>Distribution system assets</v>
      </c>
      <c r="D238" s="9"/>
      <c r="E238" s="9"/>
      <c r="F238" s="137"/>
      <c r="G238" s="187">
        <f t="shared" si="3"/>
        <v>0</v>
      </c>
      <c r="H238" s="114"/>
      <c r="I238" s="114"/>
      <c r="J238" s="114"/>
      <c r="K238" s="114"/>
      <c r="L238" s="114"/>
      <c r="M238" s="9"/>
      <c r="N238" s="109"/>
      <c r="O238" s="146"/>
      <c r="P238" s="146"/>
      <c r="Q238" s="146"/>
      <c r="R238" s="99"/>
      <c r="S238" s="99"/>
      <c r="T238" s="99"/>
      <c r="U238" s="99"/>
      <c r="V238" s="99"/>
      <c r="W238" s="99"/>
      <c r="X238" s="99"/>
      <c r="Y238" s="99"/>
      <c r="Z238" s="9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215"/>
      <c r="BK238" s="215"/>
    </row>
    <row r="239" spans="1:63" hidden="1" outlineLevel="1">
      <c r="A239" s="9"/>
      <c r="B239" s="44"/>
      <c r="C239" s="126" t="str">
        <f>Asset3</f>
        <v>Standard metering</v>
      </c>
      <c r="D239" s="9"/>
      <c r="E239" s="9"/>
      <c r="F239" s="137"/>
      <c r="G239" s="187">
        <f t="shared" si="3"/>
        <v>0</v>
      </c>
      <c r="H239" s="114"/>
      <c r="I239" s="114"/>
      <c r="J239" s="114"/>
      <c r="K239" s="114"/>
      <c r="L239" s="114"/>
      <c r="M239" s="9"/>
      <c r="N239" s="109"/>
      <c r="O239" s="146"/>
      <c r="P239" s="146"/>
      <c r="Q239" s="146"/>
      <c r="R239" s="99"/>
      <c r="S239" s="99"/>
      <c r="T239" s="99"/>
      <c r="U239" s="99"/>
      <c r="V239" s="99"/>
      <c r="W239" s="99"/>
      <c r="X239" s="99"/>
      <c r="Y239" s="99"/>
      <c r="Z239" s="9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215"/>
      <c r="BK239" s="215"/>
    </row>
    <row r="240" spans="1:63" hidden="1" outlineLevel="1">
      <c r="A240" s="9"/>
      <c r="B240" s="44"/>
      <c r="C240" s="126" t="str">
        <f>Asset4</f>
        <v>Public lighting</v>
      </c>
      <c r="D240" s="9"/>
      <c r="E240" s="9"/>
      <c r="F240" s="137"/>
      <c r="G240" s="187">
        <f t="shared" si="3"/>
        <v>0</v>
      </c>
      <c r="H240" s="114"/>
      <c r="I240" s="114"/>
      <c r="J240" s="114"/>
      <c r="K240" s="114"/>
      <c r="L240" s="114"/>
      <c r="M240" s="9"/>
      <c r="N240" s="109"/>
      <c r="O240" s="146"/>
      <c r="P240" s="146"/>
      <c r="Q240" s="146"/>
      <c r="R240" s="99"/>
      <c r="S240" s="99"/>
      <c r="T240" s="99"/>
      <c r="U240" s="99"/>
      <c r="V240" s="99"/>
      <c r="W240" s="99"/>
      <c r="X240" s="99"/>
      <c r="Y240" s="99"/>
      <c r="Z240" s="9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215"/>
      <c r="BK240" s="215"/>
    </row>
    <row r="241" spans="1:63" hidden="1" outlineLevel="1">
      <c r="A241" s="9"/>
      <c r="B241" s="44"/>
      <c r="C241" s="126" t="str">
        <f>Asset5</f>
        <v>SCADA/Network control</v>
      </c>
      <c r="D241" s="9"/>
      <c r="E241" s="9"/>
      <c r="F241" s="137"/>
      <c r="G241" s="187">
        <f t="shared" si="3"/>
        <v>0</v>
      </c>
      <c r="H241" s="114"/>
      <c r="I241" s="114"/>
      <c r="J241" s="114"/>
      <c r="K241" s="114"/>
      <c r="L241" s="114"/>
      <c r="M241" s="9"/>
      <c r="N241" s="109"/>
      <c r="O241" s="146"/>
      <c r="P241" s="146"/>
      <c r="Q241" s="146"/>
      <c r="R241" s="99"/>
      <c r="S241" s="99"/>
      <c r="T241" s="99"/>
      <c r="U241" s="99"/>
      <c r="V241" s="99"/>
      <c r="W241" s="99"/>
      <c r="X241" s="99"/>
      <c r="Y241" s="99"/>
      <c r="Z241" s="9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215"/>
      <c r="BK241" s="215"/>
    </row>
    <row r="242" spans="1:63" hidden="1" outlineLevel="1">
      <c r="A242" s="9"/>
      <c r="B242" s="44"/>
      <c r="C242" s="126" t="str">
        <f>Asset6</f>
        <v>Non-network general assets - IT</v>
      </c>
      <c r="D242" s="9"/>
      <c r="E242" s="9"/>
      <c r="F242" s="137"/>
      <c r="G242" s="187">
        <f t="shared" si="3"/>
        <v>0</v>
      </c>
      <c r="H242" s="114"/>
      <c r="I242" s="114"/>
      <c r="J242" s="114"/>
      <c r="K242" s="114"/>
      <c r="L242" s="114"/>
      <c r="M242" s="9"/>
      <c r="N242" s="109"/>
      <c r="O242" s="146"/>
      <c r="P242" s="146"/>
      <c r="Q242" s="146"/>
      <c r="R242" s="99"/>
      <c r="S242" s="99"/>
      <c r="T242" s="99"/>
      <c r="U242" s="99"/>
      <c r="V242" s="99"/>
      <c r="W242" s="99"/>
      <c r="X242" s="99"/>
      <c r="Y242" s="99"/>
      <c r="Z242" s="9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5"/>
      <c r="BK242" s="215"/>
    </row>
    <row r="243" spans="1:63" hidden="1" outlineLevel="1">
      <c r="A243" s="9"/>
      <c r="B243" s="44"/>
      <c r="C243" s="126" t="str">
        <f>Asset7</f>
        <v>Non-network general assets - Other</v>
      </c>
      <c r="D243" s="9"/>
      <c r="E243" s="9"/>
      <c r="F243" s="137"/>
      <c r="G243" s="187">
        <f t="shared" si="3"/>
        <v>0</v>
      </c>
      <c r="H243" s="114"/>
      <c r="I243" s="114"/>
      <c r="J243" s="114"/>
      <c r="K243" s="114"/>
      <c r="L243" s="114"/>
      <c r="M243" s="9"/>
      <c r="N243" s="109"/>
      <c r="O243" s="146"/>
      <c r="P243" s="146"/>
      <c r="Q243" s="146"/>
      <c r="R243" s="99"/>
      <c r="S243" s="99"/>
      <c r="T243" s="99"/>
      <c r="U243" s="99"/>
      <c r="V243" s="99"/>
      <c r="W243" s="99"/>
      <c r="X243" s="99"/>
      <c r="Y243" s="99"/>
      <c r="Z243" s="9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215"/>
      <c r="BK243" s="215"/>
    </row>
    <row r="244" spans="1:63" hidden="1" outlineLevel="1">
      <c r="A244" s="9"/>
      <c r="B244" s="44"/>
      <c r="C244" s="126" t="str">
        <f>Asset8</f>
        <v>VBRC</v>
      </c>
      <c r="D244" s="9"/>
      <c r="E244" s="9"/>
      <c r="F244" s="137"/>
      <c r="G244" s="187">
        <f t="shared" si="3"/>
        <v>0</v>
      </c>
      <c r="H244" s="114"/>
      <c r="I244" s="114"/>
      <c r="J244" s="114"/>
      <c r="K244" s="114"/>
      <c r="L244" s="114"/>
      <c r="M244" s="9"/>
      <c r="N244" s="109"/>
      <c r="O244" s="146"/>
      <c r="P244" s="146"/>
      <c r="Q244" s="146"/>
      <c r="R244" s="99"/>
      <c r="S244" s="99"/>
      <c r="T244" s="99"/>
      <c r="U244" s="99"/>
      <c r="V244" s="99"/>
      <c r="W244" s="99"/>
      <c r="X244" s="99"/>
      <c r="Y244" s="99"/>
      <c r="Z244" s="9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215"/>
      <c r="BK244" s="215"/>
    </row>
    <row r="245" spans="1:63" hidden="1" outlineLevel="1">
      <c r="A245" s="9"/>
      <c r="B245" s="44"/>
      <c r="C245" s="126" t="str">
        <f>Asset9</f>
        <v>Supervisory cables</v>
      </c>
      <c r="D245" s="9"/>
      <c r="E245" s="9"/>
      <c r="F245" s="137"/>
      <c r="G245" s="187">
        <f t="shared" si="3"/>
        <v>0</v>
      </c>
      <c r="H245" s="114"/>
      <c r="I245" s="114"/>
      <c r="J245" s="114"/>
      <c r="K245" s="114"/>
      <c r="L245" s="114"/>
      <c r="M245" s="9"/>
      <c r="N245" s="109"/>
      <c r="O245" s="146"/>
      <c r="P245" s="146"/>
      <c r="Q245" s="146"/>
      <c r="R245" s="99"/>
      <c r="S245" s="99"/>
      <c r="T245" s="99"/>
      <c r="U245" s="99"/>
      <c r="V245" s="99"/>
      <c r="W245" s="99"/>
      <c r="X245" s="99"/>
      <c r="Y245" s="99"/>
      <c r="Z245" s="9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5"/>
      <c r="BK245" s="215"/>
    </row>
    <row r="246" spans="1:63" hidden="1" outlineLevel="1">
      <c r="A246" s="9"/>
      <c r="B246" s="44"/>
      <c r="C246" s="126" t="str">
        <f>Asset10</f>
        <v>Old SWER ACRs</v>
      </c>
      <c r="D246" s="9"/>
      <c r="E246" s="9"/>
      <c r="F246" s="137"/>
      <c r="G246" s="187">
        <f t="shared" si="3"/>
        <v>0</v>
      </c>
      <c r="H246" s="114"/>
      <c r="I246" s="114"/>
      <c r="J246" s="114"/>
      <c r="K246" s="114"/>
      <c r="L246" s="114"/>
      <c r="M246" s="9"/>
      <c r="N246" s="109"/>
      <c r="O246" s="146"/>
      <c r="P246" s="146"/>
      <c r="Q246" s="146"/>
      <c r="R246" s="99"/>
      <c r="S246" s="99"/>
      <c r="T246" s="99"/>
      <c r="U246" s="99"/>
      <c r="V246" s="99"/>
      <c r="W246" s="99"/>
      <c r="X246" s="99"/>
      <c r="Y246" s="99"/>
      <c r="Z246" s="9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5"/>
      <c r="BK246" s="215"/>
    </row>
    <row r="247" spans="1:63" hidden="1" outlineLevel="1">
      <c r="A247" s="9"/>
      <c r="B247" s="44"/>
      <c r="C247" s="126" t="str">
        <f>Asset11</f>
        <v>Land</v>
      </c>
      <c r="D247" s="9"/>
      <c r="E247" s="9"/>
      <c r="F247" s="137"/>
      <c r="G247" s="187">
        <f t="shared" si="3"/>
        <v>0</v>
      </c>
      <c r="H247" s="114"/>
      <c r="I247" s="114"/>
      <c r="J247" s="114"/>
      <c r="K247" s="114"/>
      <c r="L247" s="114"/>
      <c r="M247" s="9"/>
      <c r="N247" s="109"/>
      <c r="O247" s="146"/>
      <c r="P247" s="146"/>
      <c r="Q247" s="146"/>
      <c r="R247" s="99"/>
      <c r="S247" s="99"/>
      <c r="T247" s="99"/>
      <c r="U247" s="99"/>
      <c r="V247" s="99"/>
      <c r="W247" s="99"/>
      <c r="X247" s="99"/>
      <c r="Y247" s="99"/>
      <c r="Z247" s="9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5"/>
      <c r="BK247" s="215"/>
    </row>
    <row r="248" spans="1:63" hidden="1" outlineLevel="1">
      <c r="A248" s="9"/>
      <c r="B248" s="44"/>
      <c r="C248" s="126" t="str">
        <f>Asset12</f>
        <v>Equity raising costs</v>
      </c>
      <c r="D248" s="9"/>
      <c r="E248" s="9"/>
      <c r="F248" s="137"/>
      <c r="G248" s="187">
        <f t="shared" si="3"/>
        <v>0</v>
      </c>
      <c r="H248" s="114"/>
      <c r="I248" s="114"/>
      <c r="J248" s="114"/>
      <c r="K248" s="114"/>
      <c r="L248" s="114"/>
      <c r="M248" s="9"/>
      <c r="N248" s="109"/>
      <c r="O248" s="146"/>
      <c r="P248" s="146"/>
      <c r="Q248" s="146"/>
      <c r="R248" s="99"/>
      <c r="S248" s="99"/>
      <c r="T248" s="99"/>
      <c r="U248" s="99"/>
      <c r="V248" s="99"/>
      <c r="W248" s="99"/>
      <c r="X248" s="99"/>
      <c r="Y248" s="99"/>
      <c r="Z248" s="9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5"/>
      <c r="BK248" s="215"/>
    </row>
    <row r="249" spans="1:63" hidden="1" outlineLevel="1">
      <c r="A249" s="9"/>
      <c r="B249" s="44"/>
      <c r="C249" s="126">
        <f>Asset13</f>
        <v>0</v>
      </c>
      <c r="D249" s="9"/>
      <c r="E249" s="9"/>
      <c r="F249" s="137"/>
      <c r="G249" s="187">
        <f t="shared" si="3"/>
        <v>0</v>
      </c>
      <c r="H249" s="114"/>
      <c r="I249" s="114"/>
      <c r="J249" s="114"/>
      <c r="K249" s="114"/>
      <c r="L249" s="114"/>
      <c r="M249" s="9"/>
      <c r="N249" s="109"/>
      <c r="O249" s="146"/>
      <c r="P249" s="146"/>
      <c r="Q249" s="146"/>
      <c r="R249" s="99"/>
      <c r="S249" s="99"/>
      <c r="T249" s="99"/>
      <c r="U249" s="99"/>
      <c r="V249" s="99"/>
      <c r="W249" s="99"/>
      <c r="X249" s="99"/>
      <c r="Y249" s="99"/>
      <c r="Z249" s="9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5"/>
      <c r="BK249" s="215"/>
    </row>
    <row r="250" spans="1:63" hidden="1" outlineLevel="1">
      <c r="A250" s="9"/>
      <c r="B250" s="44"/>
      <c r="C250" s="126">
        <f>Asset14</f>
        <v>0</v>
      </c>
      <c r="D250" s="9"/>
      <c r="E250" s="9"/>
      <c r="F250" s="137"/>
      <c r="G250" s="187">
        <f t="shared" si="3"/>
        <v>0</v>
      </c>
      <c r="H250" s="114"/>
      <c r="I250" s="114"/>
      <c r="J250" s="114"/>
      <c r="K250" s="114"/>
      <c r="L250" s="114"/>
      <c r="M250" s="9"/>
      <c r="N250" s="109"/>
      <c r="O250" s="146"/>
      <c r="P250" s="146"/>
      <c r="Q250" s="146"/>
      <c r="R250" s="99"/>
      <c r="S250" s="99"/>
      <c r="T250" s="99"/>
      <c r="U250" s="99"/>
      <c r="V250" s="99"/>
      <c r="W250" s="99"/>
      <c r="X250" s="99"/>
      <c r="Y250" s="99"/>
      <c r="Z250" s="9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5"/>
      <c r="BK250" s="215"/>
    </row>
    <row r="251" spans="1:63" hidden="1" outlineLevel="1">
      <c r="A251" s="9"/>
      <c r="B251" s="44"/>
      <c r="C251" s="126">
        <f>Asset15</f>
        <v>0</v>
      </c>
      <c r="D251" s="9"/>
      <c r="E251" s="9"/>
      <c r="F251" s="137"/>
      <c r="G251" s="187">
        <f t="shared" si="3"/>
        <v>0</v>
      </c>
      <c r="H251" s="114"/>
      <c r="I251" s="114"/>
      <c r="J251" s="114"/>
      <c r="K251" s="114"/>
      <c r="L251" s="114"/>
      <c r="M251" s="9"/>
      <c r="N251" s="109"/>
      <c r="O251" s="146"/>
      <c r="P251" s="146"/>
      <c r="Q251" s="146"/>
      <c r="R251" s="99"/>
      <c r="S251" s="99"/>
      <c r="T251" s="99"/>
      <c r="U251" s="99"/>
      <c r="V251" s="99"/>
      <c r="W251" s="99"/>
      <c r="X251" s="99"/>
      <c r="Y251" s="99"/>
      <c r="Z251" s="9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5"/>
      <c r="BK251" s="215"/>
    </row>
    <row r="252" spans="1:63" hidden="1" outlineLevel="1">
      <c r="A252" s="9"/>
      <c r="B252" s="44"/>
      <c r="C252" s="126">
        <f>Asset16</f>
        <v>0</v>
      </c>
      <c r="D252" s="9"/>
      <c r="E252" s="9"/>
      <c r="F252" s="137"/>
      <c r="G252" s="187">
        <f t="shared" si="3"/>
        <v>0</v>
      </c>
      <c r="H252" s="114"/>
      <c r="I252" s="114"/>
      <c r="J252" s="114"/>
      <c r="K252" s="114"/>
      <c r="L252" s="114"/>
      <c r="M252" s="9"/>
      <c r="N252" s="109"/>
      <c r="O252" s="146"/>
      <c r="P252" s="146"/>
      <c r="Q252" s="146"/>
      <c r="R252" s="99"/>
      <c r="S252" s="99"/>
      <c r="T252" s="99"/>
      <c r="U252" s="99"/>
      <c r="V252" s="99"/>
      <c r="W252" s="99"/>
      <c r="X252" s="99"/>
      <c r="Y252" s="99"/>
      <c r="Z252" s="9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5"/>
      <c r="BK252" s="215"/>
    </row>
    <row r="253" spans="1:63" hidden="1" outlineLevel="1">
      <c r="A253" s="9"/>
      <c r="B253" s="44"/>
      <c r="C253" s="126">
        <f>Asset17</f>
        <v>0</v>
      </c>
      <c r="D253" s="9"/>
      <c r="E253" s="9"/>
      <c r="F253" s="137"/>
      <c r="G253" s="187">
        <f t="shared" si="3"/>
        <v>0</v>
      </c>
      <c r="H253" s="114"/>
      <c r="I253" s="114"/>
      <c r="J253" s="114"/>
      <c r="K253" s="114"/>
      <c r="L253" s="114"/>
      <c r="M253" s="9"/>
      <c r="N253" s="109"/>
      <c r="O253" s="146"/>
      <c r="P253" s="146"/>
      <c r="Q253" s="146"/>
      <c r="R253" s="99"/>
      <c r="S253" s="99"/>
      <c r="T253" s="99"/>
      <c r="U253" s="99"/>
      <c r="V253" s="99"/>
      <c r="W253" s="99"/>
      <c r="X253" s="99"/>
      <c r="Y253" s="99"/>
      <c r="Z253" s="9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5"/>
      <c r="BK253" s="215"/>
    </row>
    <row r="254" spans="1:63" hidden="1" outlineLevel="1">
      <c r="A254" s="9"/>
      <c r="B254" s="44"/>
      <c r="C254" s="126">
        <f>Asset18</f>
        <v>0</v>
      </c>
      <c r="D254" s="9"/>
      <c r="E254" s="9"/>
      <c r="F254" s="137"/>
      <c r="G254" s="187">
        <f t="shared" si="3"/>
        <v>0</v>
      </c>
      <c r="H254" s="114"/>
      <c r="I254" s="114"/>
      <c r="J254" s="114"/>
      <c r="K254" s="114"/>
      <c r="L254" s="114"/>
      <c r="M254" s="9"/>
      <c r="N254" s="109"/>
      <c r="O254" s="146"/>
      <c r="P254" s="146"/>
      <c r="Q254" s="146"/>
      <c r="R254" s="99"/>
      <c r="S254" s="99"/>
      <c r="T254" s="99"/>
      <c r="U254" s="99"/>
      <c r="V254" s="99"/>
      <c r="W254" s="99"/>
      <c r="X254" s="99"/>
      <c r="Y254" s="99"/>
      <c r="Z254" s="9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5"/>
      <c r="BK254" s="215"/>
    </row>
    <row r="255" spans="1:63" hidden="1" outlineLevel="1">
      <c r="A255" s="9"/>
      <c r="B255" s="44"/>
      <c r="C255" s="126">
        <f>Asset19</f>
        <v>0</v>
      </c>
      <c r="D255" s="9"/>
      <c r="E255" s="9"/>
      <c r="F255" s="137"/>
      <c r="G255" s="187">
        <f t="shared" si="3"/>
        <v>0</v>
      </c>
      <c r="H255" s="114"/>
      <c r="I255" s="114"/>
      <c r="J255" s="114"/>
      <c r="K255" s="114"/>
      <c r="L255" s="114"/>
      <c r="M255" s="9"/>
      <c r="N255" s="109"/>
      <c r="O255" s="146"/>
      <c r="P255" s="146"/>
      <c r="Q255" s="146"/>
      <c r="R255" s="99"/>
      <c r="S255" s="99"/>
      <c r="T255" s="99"/>
      <c r="U255" s="99"/>
      <c r="V255" s="99"/>
      <c r="W255" s="99"/>
      <c r="X255" s="99"/>
      <c r="Y255" s="99"/>
      <c r="Z255" s="9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5"/>
      <c r="BK255" s="215"/>
    </row>
    <row r="256" spans="1:63" hidden="1" outlineLevel="1">
      <c r="A256" s="9"/>
      <c r="B256" s="44"/>
      <c r="C256" s="126">
        <f>Asset20</f>
        <v>0</v>
      </c>
      <c r="D256" s="9"/>
      <c r="E256" s="9"/>
      <c r="F256" s="137"/>
      <c r="G256" s="187">
        <f t="shared" si="3"/>
        <v>0</v>
      </c>
      <c r="H256" s="114"/>
      <c r="I256" s="114"/>
      <c r="J256" s="114"/>
      <c r="K256" s="114"/>
      <c r="L256" s="114"/>
      <c r="M256" s="9"/>
      <c r="N256" s="109"/>
      <c r="O256" s="146"/>
      <c r="P256" s="146"/>
      <c r="Q256" s="146"/>
      <c r="R256" s="99"/>
      <c r="S256" s="99"/>
      <c r="T256" s="99"/>
      <c r="U256" s="99"/>
      <c r="V256" s="99"/>
      <c r="W256" s="99"/>
      <c r="X256" s="99"/>
      <c r="Y256" s="99"/>
      <c r="Z256" s="9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5"/>
      <c r="BK256" s="215"/>
    </row>
    <row r="257" spans="1:63" hidden="1" outlineLevel="1">
      <c r="A257" s="9"/>
      <c r="B257" s="44"/>
      <c r="C257" s="126">
        <f>Asset21</f>
        <v>0</v>
      </c>
      <c r="D257" s="9"/>
      <c r="E257" s="9"/>
      <c r="F257" s="137"/>
      <c r="G257" s="187">
        <f t="shared" ref="G257:G266" si="4">G225-G193</f>
        <v>0</v>
      </c>
      <c r="H257" s="114"/>
      <c r="I257" s="114"/>
      <c r="J257" s="114"/>
      <c r="K257" s="114"/>
      <c r="L257" s="114"/>
      <c r="M257" s="9"/>
      <c r="N257" s="109"/>
      <c r="O257" s="146"/>
      <c r="P257" s="146"/>
      <c r="Q257" s="146"/>
      <c r="R257" s="99"/>
      <c r="S257" s="99"/>
      <c r="T257" s="99"/>
      <c r="U257" s="99"/>
      <c r="V257" s="99"/>
      <c r="W257" s="99"/>
      <c r="X257" s="99"/>
      <c r="Y257" s="99"/>
      <c r="Z257" s="9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5"/>
      <c r="BK257" s="215"/>
    </row>
    <row r="258" spans="1:63" hidden="1" outlineLevel="1">
      <c r="A258" s="9"/>
      <c r="B258" s="44"/>
      <c r="C258" s="126">
        <f>Asset22</f>
        <v>0</v>
      </c>
      <c r="D258" s="9"/>
      <c r="E258" s="9"/>
      <c r="F258" s="137"/>
      <c r="G258" s="187">
        <f t="shared" si="4"/>
        <v>0</v>
      </c>
      <c r="H258" s="114"/>
      <c r="I258" s="114"/>
      <c r="J258" s="114"/>
      <c r="K258" s="114"/>
      <c r="L258" s="114"/>
      <c r="M258" s="9"/>
      <c r="N258" s="109"/>
      <c r="O258" s="146"/>
      <c r="P258" s="146"/>
      <c r="Q258" s="146"/>
      <c r="R258" s="99"/>
      <c r="S258" s="99"/>
      <c r="T258" s="99"/>
      <c r="U258" s="99"/>
      <c r="V258" s="99"/>
      <c r="W258" s="99"/>
      <c r="X258" s="99"/>
      <c r="Y258" s="99"/>
      <c r="Z258" s="9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215"/>
      <c r="BK258" s="215"/>
    </row>
    <row r="259" spans="1:63" hidden="1" outlineLevel="1">
      <c r="A259" s="9"/>
      <c r="B259" s="44"/>
      <c r="C259" s="126">
        <f>Asset23</f>
        <v>0</v>
      </c>
      <c r="D259" s="9"/>
      <c r="E259" s="9"/>
      <c r="F259" s="137"/>
      <c r="G259" s="187">
        <f t="shared" si="4"/>
        <v>0</v>
      </c>
      <c r="H259" s="114"/>
      <c r="I259" s="114"/>
      <c r="J259" s="114"/>
      <c r="K259" s="114"/>
      <c r="L259" s="114"/>
      <c r="M259" s="9"/>
      <c r="N259" s="109"/>
      <c r="O259" s="146"/>
      <c r="P259" s="146"/>
      <c r="Q259" s="146"/>
      <c r="R259" s="99"/>
      <c r="S259" s="99"/>
      <c r="T259" s="99"/>
      <c r="U259" s="99"/>
      <c r="V259" s="99"/>
      <c r="W259" s="99"/>
      <c r="X259" s="99"/>
      <c r="Y259" s="99"/>
      <c r="Z259" s="9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215"/>
      <c r="BK259" s="215"/>
    </row>
    <row r="260" spans="1:63" hidden="1" outlineLevel="1">
      <c r="A260" s="9"/>
      <c r="B260" s="44"/>
      <c r="C260" s="126">
        <f>Asset24</f>
        <v>0</v>
      </c>
      <c r="D260" s="9"/>
      <c r="E260" s="9"/>
      <c r="F260" s="137"/>
      <c r="G260" s="187">
        <f t="shared" si="4"/>
        <v>0</v>
      </c>
      <c r="H260" s="114"/>
      <c r="I260" s="114"/>
      <c r="J260" s="114"/>
      <c r="K260" s="114"/>
      <c r="L260" s="114"/>
      <c r="M260" s="9"/>
      <c r="N260" s="109"/>
      <c r="O260" s="146"/>
      <c r="P260" s="146"/>
      <c r="Q260" s="146"/>
      <c r="R260" s="99"/>
      <c r="S260" s="99"/>
      <c r="T260" s="99"/>
      <c r="U260" s="99"/>
      <c r="V260" s="99"/>
      <c r="W260" s="99"/>
      <c r="X260" s="99"/>
      <c r="Y260" s="99"/>
      <c r="Z260" s="9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5"/>
      <c r="BK260" s="215"/>
    </row>
    <row r="261" spans="1:63" hidden="1" outlineLevel="1">
      <c r="A261" s="9"/>
      <c r="B261" s="44"/>
      <c r="C261" s="126">
        <f>Asset25</f>
        <v>0</v>
      </c>
      <c r="D261" s="9"/>
      <c r="E261" s="9"/>
      <c r="F261" s="137"/>
      <c r="G261" s="187">
        <f t="shared" si="4"/>
        <v>0</v>
      </c>
      <c r="H261" s="114"/>
      <c r="I261" s="114"/>
      <c r="J261" s="114"/>
      <c r="K261" s="114"/>
      <c r="L261" s="114"/>
      <c r="M261" s="9"/>
      <c r="N261" s="109"/>
      <c r="O261" s="146"/>
      <c r="P261" s="146"/>
      <c r="Q261" s="146"/>
      <c r="R261" s="99"/>
      <c r="S261" s="99"/>
      <c r="T261" s="99"/>
      <c r="U261" s="99"/>
      <c r="V261" s="99"/>
      <c r="W261" s="99"/>
      <c r="X261" s="99"/>
      <c r="Y261" s="99"/>
      <c r="Z261" s="9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215"/>
      <c r="BK261" s="215"/>
    </row>
    <row r="262" spans="1:63" hidden="1" outlineLevel="1">
      <c r="A262" s="9"/>
      <c r="B262" s="44"/>
      <c r="C262" s="126">
        <f>Asset26</f>
        <v>0</v>
      </c>
      <c r="D262" s="9"/>
      <c r="E262" s="9"/>
      <c r="F262" s="137"/>
      <c r="G262" s="187">
        <f t="shared" si="4"/>
        <v>0</v>
      </c>
      <c r="H262" s="114"/>
      <c r="I262" s="114"/>
      <c r="J262" s="114"/>
      <c r="K262" s="114"/>
      <c r="L262" s="114"/>
      <c r="M262" s="9"/>
      <c r="N262" s="109"/>
      <c r="O262" s="146"/>
      <c r="P262" s="146"/>
      <c r="Q262" s="146"/>
      <c r="R262" s="99"/>
      <c r="S262" s="99"/>
      <c r="T262" s="99"/>
      <c r="U262" s="99"/>
      <c r="V262" s="99"/>
      <c r="W262" s="99"/>
      <c r="X262" s="99"/>
      <c r="Y262" s="99"/>
      <c r="Z262" s="9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215"/>
      <c r="BK262" s="215"/>
    </row>
    <row r="263" spans="1:63" hidden="1" outlineLevel="1">
      <c r="A263" s="9"/>
      <c r="B263" s="44"/>
      <c r="C263" s="126">
        <f>Asset27</f>
        <v>0</v>
      </c>
      <c r="D263" s="9"/>
      <c r="E263" s="9"/>
      <c r="F263" s="137"/>
      <c r="G263" s="187">
        <f t="shared" si="4"/>
        <v>0</v>
      </c>
      <c r="H263" s="114"/>
      <c r="I263" s="114"/>
      <c r="J263" s="114"/>
      <c r="K263" s="114"/>
      <c r="L263" s="114"/>
      <c r="M263" s="9"/>
      <c r="N263" s="109"/>
      <c r="O263" s="146"/>
      <c r="P263" s="146"/>
      <c r="Q263" s="146"/>
      <c r="R263" s="99"/>
      <c r="S263" s="99"/>
      <c r="T263" s="99"/>
      <c r="U263" s="99"/>
      <c r="V263" s="99"/>
      <c r="W263" s="99"/>
      <c r="X263" s="99"/>
      <c r="Y263" s="99"/>
      <c r="Z263" s="9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5"/>
      <c r="BK263" s="215"/>
    </row>
    <row r="264" spans="1:63" hidden="1" outlineLevel="1">
      <c r="A264" s="9"/>
      <c r="B264" s="44"/>
      <c r="C264" s="126">
        <f>Asset28</f>
        <v>0</v>
      </c>
      <c r="D264" s="9"/>
      <c r="E264" s="9"/>
      <c r="F264" s="137"/>
      <c r="G264" s="187">
        <f t="shared" si="4"/>
        <v>0</v>
      </c>
      <c r="H264" s="114"/>
      <c r="I264" s="114"/>
      <c r="J264" s="114"/>
      <c r="K264" s="114"/>
      <c r="L264" s="114"/>
      <c r="M264" s="9"/>
      <c r="N264" s="109"/>
      <c r="O264" s="146"/>
      <c r="P264" s="146"/>
      <c r="Q264" s="146"/>
      <c r="R264" s="99"/>
      <c r="S264" s="99"/>
      <c r="T264" s="99"/>
      <c r="U264" s="99"/>
      <c r="V264" s="99"/>
      <c r="W264" s="99"/>
      <c r="X264" s="99"/>
      <c r="Y264" s="99"/>
      <c r="Z264" s="9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5"/>
      <c r="BK264" s="215"/>
    </row>
    <row r="265" spans="1:63" hidden="1" outlineLevel="1">
      <c r="A265" s="9"/>
      <c r="B265" s="44"/>
      <c r="C265" s="126">
        <f>Asset29</f>
        <v>0</v>
      </c>
      <c r="D265" s="9"/>
      <c r="E265" s="9"/>
      <c r="F265" s="137"/>
      <c r="G265" s="187">
        <f t="shared" si="4"/>
        <v>0</v>
      </c>
      <c r="H265" s="114"/>
      <c r="I265" s="114"/>
      <c r="J265" s="114"/>
      <c r="K265" s="114"/>
      <c r="L265" s="114"/>
      <c r="M265" s="9"/>
      <c r="N265" s="109"/>
      <c r="O265" s="146"/>
      <c r="P265" s="146"/>
      <c r="Q265" s="146"/>
      <c r="R265" s="99"/>
      <c r="S265" s="99"/>
      <c r="T265" s="99"/>
      <c r="U265" s="99"/>
      <c r="V265" s="99"/>
      <c r="W265" s="99"/>
      <c r="X265" s="99"/>
      <c r="Y265" s="99"/>
      <c r="Z265" s="9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5"/>
      <c r="BK265" s="215"/>
    </row>
    <row r="266" spans="1:63" hidden="1" outlineLevel="1">
      <c r="A266" s="9"/>
      <c r="B266" s="44"/>
      <c r="C266" s="126">
        <f>Asset30</f>
        <v>0</v>
      </c>
      <c r="D266" s="9"/>
      <c r="E266" s="9"/>
      <c r="F266" s="137"/>
      <c r="G266" s="187">
        <f t="shared" si="4"/>
        <v>0</v>
      </c>
      <c r="H266" s="114"/>
      <c r="I266" s="114"/>
      <c r="J266" s="114"/>
      <c r="K266" s="114"/>
      <c r="L266" s="114"/>
      <c r="M266" s="9"/>
      <c r="N266" s="109"/>
      <c r="O266" s="146"/>
      <c r="P266" s="146"/>
      <c r="Q266" s="146"/>
      <c r="R266" s="99"/>
      <c r="S266" s="99"/>
      <c r="T266" s="99"/>
      <c r="U266" s="99"/>
      <c r="V266" s="99"/>
      <c r="W266" s="99"/>
      <c r="X266" s="99"/>
      <c r="Y266" s="99"/>
      <c r="Z266" s="9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5"/>
      <c r="BK266" s="215"/>
    </row>
    <row r="267" spans="1:63" collapsed="1">
      <c r="A267" s="9"/>
      <c r="B267" s="147"/>
      <c r="C267" s="26"/>
      <c r="D267" s="9"/>
      <c r="E267" s="9"/>
      <c r="F267" s="137"/>
      <c r="G267" s="189"/>
      <c r="H267" s="114"/>
      <c r="I267" s="114"/>
      <c r="J267" s="114"/>
      <c r="K267" s="114"/>
      <c r="L267" s="114"/>
      <c r="M267" s="9"/>
      <c r="N267" s="109"/>
      <c r="O267" s="146"/>
      <c r="P267" s="146"/>
      <c r="Q267" s="146"/>
      <c r="R267" s="99"/>
      <c r="S267" s="99"/>
      <c r="T267" s="99"/>
      <c r="U267" s="99"/>
      <c r="V267" s="99"/>
      <c r="W267" s="99"/>
      <c r="X267" s="99"/>
      <c r="Y267" s="99"/>
      <c r="Z267" s="9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5"/>
      <c r="BK267" s="215"/>
    </row>
    <row r="268" spans="1:63">
      <c r="A268" s="9"/>
      <c r="B268" s="147" t="s">
        <v>62</v>
      </c>
      <c r="C268" s="26"/>
      <c r="D268" s="9"/>
      <c r="E268" s="9"/>
      <c r="F268" s="137"/>
      <c r="G268" s="189"/>
      <c r="H268" s="114">
        <f>SUM(H269,H271,H273,H275,H277,H279,H281,H283,H285,H287,H289,H291,H293,H295,H297,H299,H301,H303,H305,H307,H309,H311,H313,H315,H317,H319,H321,H323,H325,H327)</f>
        <v>0</v>
      </c>
      <c r="I268" s="114">
        <f t="shared" ref="I268:Q268" si="5">SUM(I269,I271,I273,I275,I277,I279,I281,I283,I285,I287,I289,I291,I293,I295,I297,I299,I301,I303,I305,I307,I309,I311,I313,I315,I317,I319,I321,I323,I325,I327)</f>
        <v>0</v>
      </c>
      <c r="J268" s="114">
        <f t="shared" si="5"/>
        <v>0</v>
      </c>
      <c r="K268" s="114">
        <f t="shared" si="5"/>
        <v>0</v>
      </c>
      <c r="L268" s="114">
        <f t="shared" si="5"/>
        <v>0</v>
      </c>
      <c r="M268" s="114">
        <f t="shared" si="5"/>
        <v>0</v>
      </c>
      <c r="N268" s="114">
        <f t="shared" si="5"/>
        <v>0</v>
      </c>
      <c r="O268" s="114">
        <f t="shared" si="5"/>
        <v>0</v>
      </c>
      <c r="P268" s="114">
        <f t="shared" si="5"/>
        <v>0</v>
      </c>
      <c r="Q268" s="114">
        <f t="shared" si="5"/>
        <v>0</v>
      </c>
      <c r="R268" s="99"/>
      <c r="S268" s="99"/>
      <c r="T268" s="99"/>
      <c r="U268" s="99"/>
      <c r="V268" s="99"/>
      <c r="W268" s="99"/>
      <c r="X268" s="99"/>
      <c r="Y268" s="99"/>
      <c r="Z268" s="9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5"/>
      <c r="BK268" s="215"/>
    </row>
    <row r="269" spans="1:63" hidden="1" outlineLevel="1">
      <c r="A269" s="9"/>
      <c r="B269" s="44"/>
      <c r="C269" s="126" t="str">
        <f>Asset1</f>
        <v>Subtransmission</v>
      </c>
      <c r="D269" s="9"/>
      <c r="E269" s="9"/>
      <c r="F269" s="137"/>
      <c r="G269" s="189"/>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9"/>
      <c r="S269" s="99"/>
      <c r="T269" s="99"/>
      <c r="U269" s="99"/>
      <c r="V269" s="99"/>
      <c r="W269" s="99"/>
      <c r="X269" s="99"/>
      <c r="Y269" s="99"/>
      <c r="Z269" s="9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5"/>
      <c r="BK269" s="215"/>
    </row>
    <row r="270" spans="1:63" hidden="1" outlineLevel="1">
      <c r="A270" s="9"/>
      <c r="B270" s="44"/>
      <c r="C270" s="148" t="s">
        <v>28</v>
      </c>
      <c r="D270" s="9"/>
      <c r="E270" s="9"/>
      <c r="F270" s="137"/>
      <c r="G270" s="189"/>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9"/>
      <c r="S270" s="99"/>
      <c r="T270" s="99"/>
      <c r="U270" s="99"/>
      <c r="V270" s="99"/>
      <c r="W270" s="99"/>
      <c r="X270" s="99"/>
      <c r="Y270" s="99"/>
      <c r="Z270" s="9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5"/>
      <c r="BK270" s="215"/>
    </row>
    <row r="271" spans="1:63" hidden="1" outlineLevel="1">
      <c r="A271" s="9"/>
      <c r="B271" s="44"/>
      <c r="C271" s="126" t="str">
        <f>Asset2</f>
        <v>Distribution system assets</v>
      </c>
      <c r="D271" s="9"/>
      <c r="E271" s="9"/>
      <c r="F271" s="137"/>
      <c r="G271" s="189"/>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9"/>
      <c r="S271" s="99"/>
      <c r="T271" s="99"/>
      <c r="U271" s="99"/>
      <c r="V271" s="99"/>
      <c r="W271" s="99"/>
      <c r="X271" s="99"/>
      <c r="Y271" s="99"/>
      <c r="Z271" s="9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5"/>
      <c r="BK271" s="215"/>
    </row>
    <row r="272" spans="1:63" hidden="1" outlineLevel="1">
      <c r="A272" s="9"/>
      <c r="B272" s="44"/>
      <c r="C272" s="148" t="s">
        <v>28</v>
      </c>
      <c r="D272" s="9"/>
      <c r="E272" s="9"/>
      <c r="F272" s="137"/>
      <c r="G272" s="189"/>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9"/>
      <c r="S272" s="99"/>
      <c r="T272" s="99"/>
      <c r="U272" s="99"/>
      <c r="V272" s="99"/>
      <c r="W272" s="99"/>
      <c r="X272" s="99"/>
      <c r="Y272" s="99"/>
      <c r="Z272" s="9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5"/>
      <c r="BK272" s="215"/>
    </row>
    <row r="273" spans="1:63" hidden="1" outlineLevel="1">
      <c r="A273" s="9"/>
      <c r="B273" s="44"/>
      <c r="C273" s="126" t="str">
        <f>Asset3</f>
        <v>Standard metering</v>
      </c>
      <c r="D273" s="9"/>
      <c r="E273" s="9"/>
      <c r="F273" s="137"/>
      <c r="G273" s="189"/>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9"/>
      <c r="S273" s="99"/>
      <c r="T273" s="99"/>
      <c r="U273" s="99"/>
      <c r="V273" s="99"/>
      <c r="W273" s="99"/>
      <c r="X273" s="99"/>
      <c r="Y273" s="99"/>
      <c r="Z273" s="9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5"/>
      <c r="BK273" s="215"/>
    </row>
    <row r="274" spans="1:63" hidden="1" outlineLevel="1">
      <c r="A274" s="9"/>
      <c r="B274" s="44"/>
      <c r="C274" s="148" t="s">
        <v>28</v>
      </c>
      <c r="D274" s="9"/>
      <c r="E274" s="9"/>
      <c r="F274" s="137"/>
      <c r="G274" s="189"/>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9"/>
      <c r="S274" s="99"/>
      <c r="T274" s="99"/>
      <c r="U274" s="99"/>
      <c r="V274" s="99"/>
      <c r="W274" s="99"/>
      <c r="X274" s="99"/>
      <c r="Y274" s="99"/>
      <c r="Z274" s="9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5"/>
      <c r="BK274" s="215"/>
    </row>
    <row r="275" spans="1:63" hidden="1" outlineLevel="1">
      <c r="A275" s="9"/>
      <c r="B275" s="44"/>
      <c r="C275" s="126" t="str">
        <f>Asset4</f>
        <v>Public lighting</v>
      </c>
      <c r="D275" s="9"/>
      <c r="E275" s="9"/>
      <c r="F275" s="137"/>
      <c r="G275" s="189"/>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9"/>
      <c r="S275" s="99"/>
      <c r="T275" s="99"/>
      <c r="U275" s="99"/>
      <c r="V275" s="99"/>
      <c r="W275" s="99"/>
      <c r="X275" s="99"/>
      <c r="Y275" s="99"/>
      <c r="Z275" s="9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5"/>
      <c r="BK275" s="215"/>
    </row>
    <row r="276" spans="1:63" hidden="1" outlineLevel="1">
      <c r="A276" s="9"/>
      <c r="B276" s="44"/>
      <c r="C276" s="148" t="s">
        <v>28</v>
      </c>
      <c r="D276" s="9"/>
      <c r="E276" s="9"/>
      <c r="F276" s="137"/>
      <c r="G276" s="189"/>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9"/>
      <c r="S276" s="99"/>
      <c r="T276" s="99"/>
      <c r="U276" s="99"/>
      <c r="V276" s="99"/>
      <c r="W276" s="99"/>
      <c r="X276" s="99"/>
      <c r="Y276" s="99"/>
      <c r="Z276" s="9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5"/>
      <c r="BK276" s="215"/>
    </row>
    <row r="277" spans="1:63" hidden="1" outlineLevel="1">
      <c r="A277" s="9"/>
      <c r="B277" s="44"/>
      <c r="C277" s="126" t="str">
        <f>Asset5</f>
        <v>SCADA/Network control</v>
      </c>
      <c r="D277" s="9"/>
      <c r="E277" s="9"/>
      <c r="F277" s="137"/>
      <c r="G277" s="189"/>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9"/>
      <c r="S277" s="99"/>
      <c r="T277" s="99"/>
      <c r="U277" s="99"/>
      <c r="V277" s="99"/>
      <c r="W277" s="99"/>
      <c r="X277" s="99"/>
      <c r="Y277" s="99"/>
      <c r="Z277" s="9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5"/>
      <c r="BK277" s="215"/>
    </row>
    <row r="278" spans="1:63" hidden="1" outlineLevel="1">
      <c r="A278" s="9"/>
      <c r="B278" s="44"/>
      <c r="C278" s="148" t="s">
        <v>28</v>
      </c>
      <c r="D278" s="9"/>
      <c r="E278" s="9"/>
      <c r="F278" s="137"/>
      <c r="G278" s="189"/>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9"/>
      <c r="S278" s="99"/>
      <c r="T278" s="99"/>
      <c r="U278" s="99"/>
      <c r="V278" s="99"/>
      <c r="W278" s="99"/>
      <c r="X278" s="99"/>
      <c r="Y278" s="99"/>
      <c r="Z278" s="9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5"/>
      <c r="BK278" s="215"/>
    </row>
    <row r="279" spans="1:63" hidden="1" outlineLevel="1">
      <c r="A279" s="9"/>
      <c r="B279" s="44"/>
      <c r="C279" s="126" t="str">
        <f>Asset6</f>
        <v>Non-network general assets - IT</v>
      </c>
      <c r="D279" s="9"/>
      <c r="E279" s="9"/>
      <c r="F279" s="137"/>
      <c r="G279" s="189"/>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9"/>
      <c r="S279" s="99"/>
      <c r="T279" s="99"/>
      <c r="U279" s="99"/>
      <c r="V279" s="99"/>
      <c r="W279" s="99"/>
      <c r="X279" s="99"/>
      <c r="Y279" s="99"/>
      <c r="Z279" s="9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5"/>
      <c r="BK279" s="215"/>
    </row>
    <row r="280" spans="1:63" hidden="1" outlineLevel="1">
      <c r="A280" s="9"/>
      <c r="B280" s="44"/>
      <c r="C280" s="148" t="s">
        <v>28</v>
      </c>
      <c r="D280" s="9"/>
      <c r="E280" s="9"/>
      <c r="F280" s="137"/>
      <c r="G280" s="189"/>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9"/>
      <c r="S280" s="99"/>
      <c r="T280" s="99"/>
      <c r="U280" s="99"/>
      <c r="V280" s="99"/>
      <c r="W280" s="99"/>
      <c r="X280" s="99"/>
      <c r="Y280" s="99"/>
      <c r="Z280" s="9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5"/>
      <c r="BK280" s="215"/>
    </row>
    <row r="281" spans="1:63" hidden="1" outlineLevel="1">
      <c r="A281" s="9"/>
      <c r="B281" s="44"/>
      <c r="C281" s="126" t="str">
        <f>Asset7</f>
        <v>Non-network general assets - Other</v>
      </c>
      <c r="D281" s="9"/>
      <c r="E281" s="9"/>
      <c r="F281" s="137"/>
      <c r="G281" s="189"/>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9"/>
      <c r="S281" s="99"/>
      <c r="T281" s="99"/>
      <c r="U281" s="99"/>
      <c r="V281" s="99"/>
      <c r="W281" s="99"/>
      <c r="X281" s="99"/>
      <c r="Y281" s="99"/>
      <c r="Z281" s="9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5"/>
      <c r="BK281" s="215"/>
    </row>
    <row r="282" spans="1:63" hidden="1" outlineLevel="1">
      <c r="A282" s="9"/>
      <c r="B282" s="44"/>
      <c r="C282" s="148" t="s">
        <v>28</v>
      </c>
      <c r="D282" s="9"/>
      <c r="E282" s="9"/>
      <c r="F282" s="137"/>
      <c r="G282" s="189"/>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9"/>
      <c r="S282" s="99"/>
      <c r="T282" s="99"/>
      <c r="U282" s="99"/>
      <c r="V282" s="99"/>
      <c r="W282" s="99"/>
      <c r="X282" s="99"/>
      <c r="Y282" s="99"/>
      <c r="Z282" s="9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5"/>
      <c r="BK282" s="215"/>
    </row>
    <row r="283" spans="1:63" hidden="1" outlineLevel="1">
      <c r="A283" s="9"/>
      <c r="B283" s="44"/>
      <c r="C283" s="126" t="str">
        <f>Asset8</f>
        <v>VBRC</v>
      </c>
      <c r="D283" s="9"/>
      <c r="E283" s="9"/>
      <c r="F283" s="137"/>
      <c r="G283" s="189"/>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9"/>
      <c r="S283" s="99"/>
      <c r="T283" s="99"/>
      <c r="U283" s="99"/>
      <c r="V283" s="99"/>
      <c r="W283" s="99"/>
      <c r="X283" s="99"/>
      <c r="Y283" s="99"/>
      <c r="Z283" s="9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215"/>
      <c r="BK283" s="215"/>
    </row>
    <row r="284" spans="1:63" hidden="1" outlineLevel="1">
      <c r="A284" s="9"/>
      <c r="B284" s="44"/>
      <c r="C284" s="148" t="s">
        <v>28</v>
      </c>
      <c r="D284" s="9"/>
      <c r="E284" s="9"/>
      <c r="F284" s="137"/>
      <c r="G284" s="189"/>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9"/>
      <c r="S284" s="99"/>
      <c r="T284" s="99"/>
      <c r="U284" s="99"/>
      <c r="V284" s="99"/>
      <c r="W284" s="99"/>
      <c r="X284" s="99"/>
      <c r="Y284" s="99"/>
      <c r="Z284" s="9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215"/>
      <c r="BK284" s="215"/>
    </row>
    <row r="285" spans="1:63" hidden="1" outlineLevel="1">
      <c r="A285" s="9"/>
      <c r="B285" s="44"/>
      <c r="C285" s="126" t="str">
        <f>Asset9</f>
        <v>Supervisory cables</v>
      </c>
      <c r="D285" s="9"/>
      <c r="E285" s="9"/>
      <c r="F285" s="137"/>
      <c r="G285" s="189"/>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9"/>
      <c r="S285" s="99"/>
      <c r="T285" s="99"/>
      <c r="U285" s="99"/>
      <c r="V285" s="99"/>
      <c r="W285" s="99"/>
      <c r="X285" s="99"/>
      <c r="Y285" s="99"/>
      <c r="Z285" s="99"/>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c r="AV285" s="219"/>
      <c r="AW285" s="219"/>
      <c r="AX285" s="219"/>
      <c r="AY285" s="219"/>
      <c r="AZ285" s="219"/>
      <c r="BA285" s="219"/>
      <c r="BB285" s="219"/>
      <c r="BC285" s="219"/>
      <c r="BD285" s="219"/>
      <c r="BE285" s="219"/>
      <c r="BF285" s="219"/>
      <c r="BG285" s="219"/>
      <c r="BH285" s="219"/>
      <c r="BI285" s="219"/>
      <c r="BJ285" s="215"/>
      <c r="BK285" s="215"/>
    </row>
    <row r="286" spans="1:63" hidden="1" outlineLevel="1">
      <c r="A286" s="9"/>
      <c r="B286" s="44"/>
      <c r="C286" s="148" t="s">
        <v>28</v>
      </c>
      <c r="D286" s="9"/>
      <c r="E286" s="9"/>
      <c r="F286" s="137"/>
      <c r="G286" s="189"/>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9"/>
      <c r="S286" s="99"/>
      <c r="T286" s="99"/>
      <c r="U286" s="99"/>
      <c r="V286" s="99"/>
      <c r="W286" s="99"/>
      <c r="X286" s="99"/>
      <c r="Y286" s="99"/>
      <c r="Z286" s="99"/>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c r="AV286" s="219"/>
      <c r="AW286" s="219"/>
      <c r="AX286" s="219"/>
      <c r="AY286" s="219"/>
      <c r="AZ286" s="219"/>
      <c r="BA286" s="219"/>
      <c r="BB286" s="219"/>
      <c r="BC286" s="219"/>
      <c r="BD286" s="219"/>
      <c r="BE286" s="219"/>
      <c r="BF286" s="219"/>
      <c r="BG286" s="219"/>
      <c r="BH286" s="219"/>
      <c r="BI286" s="219"/>
      <c r="BJ286" s="215"/>
      <c r="BK286" s="215"/>
    </row>
    <row r="287" spans="1:63" hidden="1" outlineLevel="1">
      <c r="A287" s="9"/>
      <c r="B287" s="44"/>
      <c r="C287" s="126" t="str">
        <f>Asset10</f>
        <v>Old SWER ACRs</v>
      </c>
      <c r="D287" s="9"/>
      <c r="E287" s="9"/>
      <c r="F287" s="137"/>
      <c r="G287" s="189"/>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9"/>
      <c r="S287" s="99"/>
      <c r="T287" s="99"/>
      <c r="U287" s="99"/>
      <c r="V287" s="99"/>
      <c r="W287" s="99"/>
      <c r="X287" s="99"/>
      <c r="Y287" s="99"/>
      <c r="Z287" s="99"/>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c r="AV287" s="219"/>
      <c r="AW287" s="219"/>
      <c r="AX287" s="219"/>
      <c r="AY287" s="219"/>
      <c r="AZ287" s="219"/>
      <c r="BA287" s="219"/>
      <c r="BB287" s="219"/>
      <c r="BC287" s="219"/>
      <c r="BD287" s="219"/>
      <c r="BE287" s="219"/>
      <c r="BF287" s="219"/>
      <c r="BG287" s="219"/>
      <c r="BH287" s="219"/>
      <c r="BI287" s="219"/>
      <c r="BJ287" s="215"/>
      <c r="BK287" s="215"/>
    </row>
    <row r="288" spans="1:63" hidden="1" outlineLevel="1">
      <c r="A288" s="9"/>
      <c r="B288" s="44"/>
      <c r="C288" s="148" t="s">
        <v>28</v>
      </c>
      <c r="D288" s="9"/>
      <c r="E288" s="9"/>
      <c r="F288" s="137"/>
      <c r="G288" s="189"/>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9"/>
      <c r="S288" s="99"/>
      <c r="T288" s="99"/>
      <c r="U288" s="99"/>
      <c r="V288" s="99"/>
      <c r="W288" s="99"/>
      <c r="X288" s="99"/>
      <c r="Y288" s="99"/>
      <c r="Z288" s="99"/>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c r="AV288" s="219"/>
      <c r="AW288" s="219"/>
      <c r="AX288" s="219"/>
      <c r="AY288" s="219"/>
      <c r="AZ288" s="219"/>
      <c r="BA288" s="219"/>
      <c r="BB288" s="219"/>
      <c r="BC288" s="219"/>
      <c r="BD288" s="219"/>
      <c r="BE288" s="219"/>
      <c r="BF288" s="219"/>
      <c r="BG288" s="219"/>
      <c r="BH288" s="219"/>
      <c r="BI288" s="219"/>
      <c r="BJ288" s="215"/>
      <c r="BK288" s="215"/>
    </row>
    <row r="289" spans="1:63" hidden="1" outlineLevel="1">
      <c r="A289" s="9"/>
      <c r="B289" s="44"/>
      <c r="C289" s="126" t="str">
        <f>Asset11</f>
        <v>Land</v>
      </c>
      <c r="D289" s="9"/>
      <c r="E289" s="9"/>
      <c r="F289" s="137"/>
      <c r="G289" s="189"/>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9"/>
      <c r="S289" s="99"/>
      <c r="T289" s="99"/>
      <c r="U289" s="99"/>
      <c r="V289" s="99"/>
      <c r="W289" s="99"/>
      <c r="X289" s="99"/>
      <c r="Y289" s="99"/>
      <c r="Z289" s="99"/>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c r="AV289" s="219"/>
      <c r="AW289" s="219"/>
      <c r="AX289" s="219"/>
      <c r="AY289" s="219"/>
      <c r="AZ289" s="219"/>
      <c r="BA289" s="219"/>
      <c r="BB289" s="219"/>
      <c r="BC289" s="219"/>
      <c r="BD289" s="219"/>
      <c r="BE289" s="219"/>
      <c r="BF289" s="219"/>
      <c r="BG289" s="219"/>
      <c r="BH289" s="219"/>
      <c r="BI289" s="219"/>
      <c r="BJ289" s="215"/>
      <c r="BK289" s="215"/>
    </row>
    <row r="290" spans="1:63" hidden="1" outlineLevel="1">
      <c r="A290" s="9"/>
      <c r="B290" s="44"/>
      <c r="C290" s="148" t="s">
        <v>28</v>
      </c>
      <c r="D290" s="9"/>
      <c r="E290" s="9"/>
      <c r="F290" s="137"/>
      <c r="G290" s="189"/>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9"/>
      <c r="S290" s="99"/>
      <c r="T290" s="99"/>
      <c r="U290" s="99"/>
      <c r="V290" s="99"/>
      <c r="W290" s="99"/>
      <c r="X290" s="99"/>
      <c r="Y290" s="99"/>
      <c r="Z290" s="9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c r="AV290" s="219"/>
      <c r="AW290" s="219"/>
      <c r="AX290" s="219"/>
      <c r="AY290" s="219"/>
      <c r="AZ290" s="219"/>
      <c r="BA290" s="219"/>
      <c r="BB290" s="219"/>
      <c r="BC290" s="219"/>
      <c r="BD290" s="219"/>
      <c r="BE290" s="219"/>
      <c r="BF290" s="219"/>
      <c r="BG290" s="219"/>
      <c r="BH290" s="219"/>
      <c r="BI290" s="219"/>
      <c r="BJ290" s="215"/>
      <c r="BK290" s="215"/>
    </row>
    <row r="291" spans="1:63" hidden="1" outlineLevel="1">
      <c r="A291" s="9"/>
      <c r="B291" s="44"/>
      <c r="C291" s="126" t="str">
        <f>Asset12</f>
        <v>Equity raising costs</v>
      </c>
      <c r="D291" s="9"/>
      <c r="E291" s="9"/>
      <c r="F291" s="137"/>
      <c r="G291" s="189"/>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9"/>
      <c r="S291" s="99"/>
      <c r="T291" s="99"/>
      <c r="U291" s="99"/>
      <c r="V291" s="99"/>
      <c r="W291" s="99"/>
      <c r="X291" s="99"/>
      <c r="Y291" s="99"/>
      <c r="Z291" s="9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19"/>
      <c r="AY291" s="219"/>
      <c r="AZ291" s="219"/>
      <c r="BA291" s="219"/>
      <c r="BB291" s="219"/>
      <c r="BC291" s="219"/>
      <c r="BD291" s="219"/>
      <c r="BE291" s="219"/>
      <c r="BF291" s="219"/>
      <c r="BG291" s="219"/>
      <c r="BH291" s="219"/>
      <c r="BI291" s="219"/>
      <c r="BJ291" s="215"/>
      <c r="BK291" s="215"/>
    </row>
    <row r="292" spans="1:63" hidden="1" outlineLevel="1">
      <c r="A292" s="9"/>
      <c r="B292" s="44"/>
      <c r="C292" s="148" t="s">
        <v>28</v>
      </c>
      <c r="D292" s="9"/>
      <c r="E292" s="9"/>
      <c r="F292" s="137"/>
      <c r="G292" s="189"/>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9"/>
      <c r="S292" s="99"/>
      <c r="T292" s="99"/>
      <c r="U292" s="99"/>
      <c r="V292" s="99"/>
      <c r="W292" s="99"/>
      <c r="X292" s="99"/>
      <c r="Y292" s="99"/>
      <c r="Z292" s="9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19"/>
      <c r="AY292" s="219"/>
      <c r="AZ292" s="219"/>
      <c r="BA292" s="219"/>
      <c r="BB292" s="219"/>
      <c r="BC292" s="219"/>
      <c r="BD292" s="219"/>
      <c r="BE292" s="219"/>
      <c r="BF292" s="219"/>
      <c r="BG292" s="219"/>
      <c r="BH292" s="219"/>
      <c r="BI292" s="219"/>
      <c r="BJ292" s="215"/>
      <c r="BK292" s="215"/>
    </row>
    <row r="293" spans="1:63" hidden="1" outlineLevel="1">
      <c r="A293" s="9"/>
      <c r="B293" s="44"/>
      <c r="C293" s="126">
        <f>Asset13</f>
        <v>0</v>
      </c>
      <c r="D293" s="9"/>
      <c r="E293" s="9"/>
      <c r="F293" s="137"/>
      <c r="G293" s="189"/>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9"/>
      <c r="S293" s="99"/>
      <c r="T293" s="99"/>
      <c r="U293" s="99"/>
      <c r="V293" s="99"/>
      <c r="W293" s="99"/>
      <c r="X293" s="99"/>
      <c r="Y293" s="99"/>
      <c r="Z293" s="99"/>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c r="AV293" s="219"/>
      <c r="AW293" s="219"/>
      <c r="AX293" s="219"/>
      <c r="AY293" s="219"/>
      <c r="AZ293" s="219"/>
      <c r="BA293" s="219"/>
      <c r="BB293" s="219"/>
      <c r="BC293" s="219"/>
      <c r="BD293" s="219"/>
      <c r="BE293" s="219"/>
      <c r="BF293" s="219"/>
      <c r="BG293" s="219"/>
      <c r="BH293" s="219"/>
      <c r="BI293" s="219"/>
      <c r="BJ293" s="215"/>
      <c r="BK293" s="215"/>
    </row>
    <row r="294" spans="1:63" hidden="1" outlineLevel="1">
      <c r="A294" s="9"/>
      <c r="B294" s="44"/>
      <c r="C294" s="148" t="s">
        <v>28</v>
      </c>
      <c r="D294" s="9"/>
      <c r="E294" s="9"/>
      <c r="F294" s="137"/>
      <c r="G294" s="189"/>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9"/>
      <c r="S294" s="99"/>
      <c r="T294" s="99"/>
      <c r="U294" s="99"/>
      <c r="V294" s="99"/>
      <c r="W294" s="99"/>
      <c r="X294" s="99"/>
      <c r="Y294" s="99"/>
      <c r="Z294" s="9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219"/>
      <c r="BE294" s="219"/>
      <c r="BF294" s="219"/>
      <c r="BG294" s="219"/>
      <c r="BH294" s="219"/>
      <c r="BI294" s="219"/>
      <c r="BJ294" s="215"/>
      <c r="BK294" s="215"/>
    </row>
    <row r="295" spans="1:63" hidden="1" outlineLevel="1">
      <c r="A295" s="9"/>
      <c r="B295" s="44"/>
      <c r="C295" s="126">
        <f>Asset14</f>
        <v>0</v>
      </c>
      <c r="D295" s="9"/>
      <c r="E295" s="9"/>
      <c r="F295" s="137"/>
      <c r="G295" s="189"/>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9"/>
      <c r="S295" s="99"/>
      <c r="T295" s="99"/>
      <c r="U295" s="99"/>
      <c r="V295" s="99"/>
      <c r="W295" s="99"/>
      <c r="X295" s="99"/>
      <c r="Y295" s="99"/>
      <c r="Z295" s="9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215"/>
      <c r="BK295" s="215"/>
    </row>
    <row r="296" spans="1:63" hidden="1" outlineLevel="1">
      <c r="A296" s="9"/>
      <c r="B296" s="44"/>
      <c r="C296" s="148" t="s">
        <v>28</v>
      </c>
      <c r="D296" s="9"/>
      <c r="E296" s="9"/>
      <c r="F296" s="137"/>
      <c r="G296" s="189"/>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9"/>
      <c r="S296" s="99"/>
      <c r="T296" s="99"/>
      <c r="U296" s="99"/>
      <c r="V296" s="99"/>
      <c r="W296" s="99"/>
      <c r="X296" s="99"/>
      <c r="Y296" s="99"/>
      <c r="Z296" s="9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215"/>
      <c r="BK296" s="215"/>
    </row>
    <row r="297" spans="1:63" hidden="1" outlineLevel="1">
      <c r="A297" s="9"/>
      <c r="B297" s="44"/>
      <c r="C297" s="126">
        <f>Asset15</f>
        <v>0</v>
      </c>
      <c r="D297" s="9"/>
      <c r="E297" s="9"/>
      <c r="F297" s="137"/>
      <c r="G297" s="189"/>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9"/>
      <c r="S297" s="99"/>
      <c r="T297" s="99"/>
      <c r="U297" s="99"/>
      <c r="V297" s="99"/>
      <c r="W297" s="99"/>
      <c r="X297" s="99"/>
      <c r="Y297" s="99"/>
      <c r="Z297" s="99"/>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5"/>
      <c r="BK297" s="215"/>
    </row>
    <row r="298" spans="1:63" hidden="1" outlineLevel="1">
      <c r="A298" s="9"/>
      <c r="B298" s="44"/>
      <c r="C298" s="148" t="s">
        <v>28</v>
      </c>
      <c r="D298" s="9"/>
      <c r="E298" s="9"/>
      <c r="F298" s="137"/>
      <c r="G298" s="189"/>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9"/>
      <c r="S298" s="99"/>
      <c r="T298" s="99"/>
      <c r="U298" s="99"/>
      <c r="V298" s="99"/>
      <c r="W298" s="99"/>
      <c r="X298" s="99"/>
      <c r="Y298" s="99"/>
      <c r="Z298" s="99"/>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5"/>
      <c r="BK298" s="215"/>
    </row>
    <row r="299" spans="1:63" hidden="1" outlineLevel="1">
      <c r="A299" s="9"/>
      <c r="B299" s="44"/>
      <c r="C299" s="126">
        <f>Asset16</f>
        <v>0</v>
      </c>
      <c r="D299" s="9"/>
      <c r="E299" s="9"/>
      <c r="F299" s="137"/>
      <c r="G299" s="189"/>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9"/>
      <c r="S299" s="99"/>
      <c r="T299" s="99"/>
      <c r="U299" s="99"/>
      <c r="V299" s="99"/>
      <c r="W299" s="99"/>
      <c r="X299" s="99"/>
      <c r="Y299" s="99"/>
      <c r="Z299" s="9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219"/>
      <c r="BE299" s="219"/>
      <c r="BF299" s="219"/>
      <c r="BG299" s="219"/>
      <c r="BH299" s="219"/>
      <c r="BI299" s="219"/>
      <c r="BJ299" s="215"/>
      <c r="BK299" s="215"/>
    </row>
    <row r="300" spans="1:63" hidden="1" outlineLevel="1">
      <c r="A300" s="9"/>
      <c r="B300" s="44"/>
      <c r="C300" s="148" t="s">
        <v>28</v>
      </c>
      <c r="D300" s="9"/>
      <c r="E300" s="9"/>
      <c r="F300" s="137"/>
      <c r="G300" s="189"/>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9"/>
      <c r="S300" s="99"/>
      <c r="T300" s="99"/>
      <c r="U300" s="99"/>
      <c r="V300" s="99"/>
      <c r="W300" s="99"/>
      <c r="X300" s="99"/>
      <c r="Y300" s="99"/>
      <c r="Z300" s="99"/>
      <c r="AA300" s="219"/>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c r="AV300" s="219"/>
      <c r="AW300" s="219"/>
      <c r="AX300" s="219"/>
      <c r="AY300" s="219"/>
      <c r="AZ300" s="219"/>
      <c r="BA300" s="219"/>
      <c r="BB300" s="219"/>
      <c r="BC300" s="219"/>
      <c r="BD300" s="219"/>
      <c r="BE300" s="219"/>
      <c r="BF300" s="219"/>
      <c r="BG300" s="219"/>
      <c r="BH300" s="219"/>
      <c r="BI300" s="219"/>
      <c r="BJ300" s="215"/>
      <c r="BK300" s="215"/>
    </row>
    <row r="301" spans="1:63" hidden="1" outlineLevel="1">
      <c r="A301" s="9"/>
      <c r="B301" s="44"/>
      <c r="C301" s="126">
        <f>Asset17</f>
        <v>0</v>
      </c>
      <c r="D301" s="9"/>
      <c r="E301" s="9"/>
      <c r="F301" s="137"/>
      <c r="G301" s="189"/>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9"/>
      <c r="S301" s="99"/>
      <c r="T301" s="99"/>
      <c r="U301" s="99"/>
      <c r="V301" s="99"/>
      <c r="W301" s="99"/>
      <c r="X301" s="99"/>
      <c r="Y301" s="99"/>
      <c r="Z301" s="99"/>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219"/>
      <c r="BE301" s="219"/>
      <c r="BF301" s="219"/>
      <c r="BG301" s="219"/>
      <c r="BH301" s="219"/>
      <c r="BI301" s="219"/>
      <c r="BJ301" s="215"/>
      <c r="BK301" s="215"/>
    </row>
    <row r="302" spans="1:63" hidden="1" outlineLevel="1">
      <c r="A302" s="9"/>
      <c r="B302" s="44"/>
      <c r="C302" s="148" t="s">
        <v>28</v>
      </c>
      <c r="D302" s="9"/>
      <c r="E302" s="9"/>
      <c r="F302" s="137"/>
      <c r="G302" s="189"/>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9"/>
      <c r="S302" s="99"/>
      <c r="T302" s="99"/>
      <c r="U302" s="99"/>
      <c r="V302" s="99"/>
      <c r="W302" s="99"/>
      <c r="X302" s="99"/>
      <c r="Y302" s="99"/>
      <c r="Z302" s="9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5"/>
      <c r="BK302" s="215"/>
    </row>
    <row r="303" spans="1:63" hidden="1" outlineLevel="1">
      <c r="A303" s="9"/>
      <c r="B303" s="44"/>
      <c r="C303" s="126">
        <f>Asset18</f>
        <v>0</v>
      </c>
      <c r="D303" s="9"/>
      <c r="E303" s="9"/>
      <c r="F303" s="137"/>
      <c r="G303" s="189"/>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9"/>
      <c r="S303" s="99"/>
      <c r="T303" s="99"/>
      <c r="U303" s="99"/>
      <c r="V303" s="99"/>
      <c r="W303" s="99"/>
      <c r="X303" s="99"/>
      <c r="Y303" s="99"/>
      <c r="Z303" s="99"/>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5"/>
      <c r="BK303" s="215"/>
    </row>
    <row r="304" spans="1:63" hidden="1" outlineLevel="1">
      <c r="A304" s="9"/>
      <c r="B304" s="44"/>
      <c r="C304" s="148" t="s">
        <v>28</v>
      </c>
      <c r="D304" s="9"/>
      <c r="E304" s="9"/>
      <c r="F304" s="137"/>
      <c r="G304" s="189"/>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9"/>
      <c r="S304" s="99"/>
      <c r="T304" s="99"/>
      <c r="U304" s="99"/>
      <c r="V304" s="99"/>
      <c r="W304" s="99"/>
      <c r="X304" s="99"/>
      <c r="Y304" s="99"/>
      <c r="Z304" s="99"/>
      <c r="AA304" s="219"/>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c r="AV304" s="219"/>
      <c r="AW304" s="219"/>
      <c r="AX304" s="219"/>
      <c r="AY304" s="219"/>
      <c r="AZ304" s="219"/>
      <c r="BA304" s="219"/>
      <c r="BB304" s="219"/>
      <c r="BC304" s="219"/>
      <c r="BD304" s="219"/>
      <c r="BE304" s="219"/>
      <c r="BF304" s="219"/>
      <c r="BG304" s="219"/>
      <c r="BH304" s="219"/>
      <c r="BI304" s="219"/>
      <c r="BJ304" s="215"/>
      <c r="BK304" s="215"/>
    </row>
    <row r="305" spans="1:63" hidden="1" outlineLevel="1">
      <c r="A305" s="9"/>
      <c r="B305" s="44"/>
      <c r="C305" s="126">
        <f>Asset19</f>
        <v>0</v>
      </c>
      <c r="D305" s="9"/>
      <c r="E305" s="9"/>
      <c r="F305" s="137"/>
      <c r="G305" s="189"/>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9"/>
      <c r="S305" s="99"/>
      <c r="T305" s="99"/>
      <c r="U305" s="99"/>
      <c r="V305" s="99"/>
      <c r="W305" s="99"/>
      <c r="X305" s="99"/>
      <c r="Y305" s="99"/>
      <c r="Z305" s="9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19"/>
      <c r="AX305" s="219"/>
      <c r="AY305" s="219"/>
      <c r="AZ305" s="219"/>
      <c r="BA305" s="219"/>
      <c r="BB305" s="219"/>
      <c r="BC305" s="219"/>
      <c r="BD305" s="219"/>
      <c r="BE305" s="219"/>
      <c r="BF305" s="219"/>
      <c r="BG305" s="219"/>
      <c r="BH305" s="219"/>
      <c r="BI305" s="219"/>
      <c r="BJ305" s="215"/>
      <c r="BK305" s="215"/>
    </row>
    <row r="306" spans="1:63" hidden="1" outlineLevel="1">
      <c r="A306" s="9"/>
      <c r="B306" s="44"/>
      <c r="C306" s="148" t="s">
        <v>28</v>
      </c>
      <c r="D306" s="9"/>
      <c r="E306" s="9"/>
      <c r="F306" s="137"/>
      <c r="G306" s="189"/>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9"/>
      <c r="S306" s="99"/>
      <c r="T306" s="99"/>
      <c r="U306" s="99"/>
      <c r="V306" s="99"/>
      <c r="W306" s="99"/>
      <c r="X306" s="99"/>
      <c r="Y306" s="99"/>
      <c r="Z306" s="99"/>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c r="AV306" s="219"/>
      <c r="AW306" s="219"/>
      <c r="AX306" s="219"/>
      <c r="AY306" s="219"/>
      <c r="AZ306" s="219"/>
      <c r="BA306" s="219"/>
      <c r="BB306" s="219"/>
      <c r="BC306" s="219"/>
      <c r="BD306" s="219"/>
      <c r="BE306" s="219"/>
      <c r="BF306" s="219"/>
      <c r="BG306" s="219"/>
      <c r="BH306" s="219"/>
      <c r="BI306" s="219"/>
      <c r="BJ306" s="215"/>
      <c r="BK306" s="215"/>
    </row>
    <row r="307" spans="1:63" hidden="1" outlineLevel="1">
      <c r="A307" s="9"/>
      <c r="B307" s="44"/>
      <c r="C307" s="126">
        <f>Asset20</f>
        <v>0</v>
      </c>
      <c r="D307" s="9"/>
      <c r="E307" s="9"/>
      <c r="F307" s="137"/>
      <c r="G307" s="189"/>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9"/>
      <c r="S307" s="99"/>
      <c r="T307" s="99"/>
      <c r="U307" s="99"/>
      <c r="V307" s="99"/>
      <c r="W307" s="99"/>
      <c r="X307" s="99"/>
      <c r="Y307" s="99"/>
      <c r="Z307" s="9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5"/>
      <c r="BK307" s="215"/>
    </row>
    <row r="308" spans="1:63" hidden="1" outlineLevel="1">
      <c r="A308" s="9"/>
      <c r="B308" s="44"/>
      <c r="C308" s="148" t="s">
        <v>28</v>
      </c>
      <c r="D308" s="9"/>
      <c r="E308" s="9"/>
      <c r="F308" s="137"/>
      <c r="G308" s="189"/>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9"/>
      <c r="S308" s="99"/>
      <c r="T308" s="99"/>
      <c r="U308" s="99"/>
      <c r="V308" s="99"/>
      <c r="W308" s="99"/>
      <c r="X308" s="99"/>
      <c r="Y308" s="99"/>
      <c r="Z308" s="9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19"/>
      <c r="AY308" s="219"/>
      <c r="AZ308" s="219"/>
      <c r="BA308" s="219"/>
      <c r="BB308" s="219"/>
      <c r="BC308" s="219"/>
      <c r="BD308" s="219"/>
      <c r="BE308" s="219"/>
      <c r="BF308" s="219"/>
      <c r="BG308" s="219"/>
      <c r="BH308" s="219"/>
      <c r="BI308" s="219"/>
      <c r="BJ308" s="215"/>
      <c r="BK308" s="215"/>
    </row>
    <row r="309" spans="1:63" hidden="1" outlineLevel="1">
      <c r="A309" s="9"/>
      <c r="B309" s="44"/>
      <c r="C309" s="126">
        <f>Asset21</f>
        <v>0</v>
      </c>
      <c r="D309" s="9"/>
      <c r="E309" s="9"/>
      <c r="F309" s="137"/>
      <c r="G309" s="187"/>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9"/>
      <c r="S309" s="99"/>
      <c r="T309" s="99"/>
      <c r="U309" s="99"/>
      <c r="V309" s="99"/>
      <c r="W309" s="99"/>
      <c r="X309" s="99"/>
      <c r="Y309" s="99"/>
      <c r="Z309" s="9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19"/>
      <c r="AY309" s="219"/>
      <c r="AZ309" s="219"/>
      <c r="BA309" s="219"/>
      <c r="BB309" s="219"/>
      <c r="BC309" s="219"/>
      <c r="BD309" s="219"/>
      <c r="BE309" s="219"/>
      <c r="BF309" s="219"/>
      <c r="BG309" s="219"/>
      <c r="BH309" s="219"/>
      <c r="BI309" s="219"/>
      <c r="BJ309" s="215"/>
      <c r="BK309" s="215"/>
    </row>
    <row r="310" spans="1:63" hidden="1" outlineLevel="1">
      <c r="A310" s="9"/>
      <c r="B310" s="44"/>
      <c r="C310" s="148" t="s">
        <v>28</v>
      </c>
      <c r="D310" s="9"/>
      <c r="E310" s="9"/>
      <c r="F310" s="137"/>
      <c r="G310" s="187"/>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9"/>
      <c r="S310" s="99"/>
      <c r="T310" s="99"/>
      <c r="U310" s="99"/>
      <c r="V310" s="99"/>
      <c r="W310" s="99"/>
      <c r="X310" s="99"/>
      <c r="Y310" s="99"/>
      <c r="Z310" s="9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19"/>
      <c r="AY310" s="219"/>
      <c r="AZ310" s="219"/>
      <c r="BA310" s="219"/>
      <c r="BB310" s="219"/>
      <c r="BC310" s="219"/>
      <c r="BD310" s="219"/>
      <c r="BE310" s="219"/>
      <c r="BF310" s="219"/>
      <c r="BG310" s="219"/>
      <c r="BH310" s="219"/>
      <c r="BI310" s="219"/>
      <c r="BJ310" s="215"/>
      <c r="BK310" s="215"/>
    </row>
    <row r="311" spans="1:63" hidden="1" outlineLevel="1">
      <c r="A311" s="9"/>
      <c r="B311" s="44"/>
      <c r="C311" s="126">
        <f>Asset22</f>
        <v>0</v>
      </c>
      <c r="D311" s="9"/>
      <c r="E311" s="9"/>
      <c r="F311" s="137"/>
      <c r="G311" s="187"/>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9"/>
      <c r="S311" s="99"/>
      <c r="T311" s="99"/>
      <c r="U311" s="99"/>
      <c r="V311" s="99"/>
      <c r="W311" s="99"/>
      <c r="X311" s="99"/>
      <c r="Y311" s="99"/>
      <c r="Z311" s="9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19"/>
      <c r="AY311" s="219"/>
      <c r="AZ311" s="219"/>
      <c r="BA311" s="219"/>
      <c r="BB311" s="219"/>
      <c r="BC311" s="219"/>
      <c r="BD311" s="219"/>
      <c r="BE311" s="219"/>
      <c r="BF311" s="219"/>
      <c r="BG311" s="219"/>
      <c r="BH311" s="219"/>
      <c r="BI311" s="219"/>
      <c r="BJ311" s="215"/>
      <c r="BK311" s="215"/>
    </row>
    <row r="312" spans="1:63" hidden="1" outlineLevel="1">
      <c r="A312" s="9"/>
      <c r="B312" s="44"/>
      <c r="C312" s="148" t="s">
        <v>28</v>
      </c>
      <c r="D312" s="9"/>
      <c r="E312" s="9"/>
      <c r="F312" s="137"/>
      <c r="G312" s="187"/>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9"/>
      <c r="S312" s="99"/>
      <c r="T312" s="99"/>
      <c r="U312" s="99"/>
      <c r="V312" s="99"/>
      <c r="W312" s="99"/>
      <c r="X312" s="99"/>
      <c r="Y312" s="99"/>
      <c r="Z312" s="99"/>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c r="AV312" s="219"/>
      <c r="AW312" s="219"/>
      <c r="AX312" s="219"/>
      <c r="AY312" s="219"/>
      <c r="AZ312" s="219"/>
      <c r="BA312" s="219"/>
      <c r="BB312" s="219"/>
      <c r="BC312" s="219"/>
      <c r="BD312" s="219"/>
      <c r="BE312" s="219"/>
      <c r="BF312" s="219"/>
      <c r="BG312" s="219"/>
      <c r="BH312" s="219"/>
      <c r="BI312" s="219"/>
      <c r="BJ312" s="215"/>
      <c r="BK312" s="215"/>
    </row>
    <row r="313" spans="1:63" hidden="1" outlineLevel="1">
      <c r="A313" s="9"/>
      <c r="B313" s="44"/>
      <c r="C313" s="126">
        <f>Asset23</f>
        <v>0</v>
      </c>
      <c r="D313" s="9"/>
      <c r="E313" s="9"/>
      <c r="F313" s="137"/>
      <c r="G313" s="187"/>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9"/>
      <c r="S313" s="99"/>
      <c r="T313" s="99"/>
      <c r="U313" s="99"/>
      <c r="V313" s="99"/>
      <c r="W313" s="99"/>
      <c r="X313" s="99"/>
      <c r="Y313" s="99"/>
      <c r="Z313" s="99"/>
      <c r="AA313" s="219"/>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c r="AV313" s="219"/>
      <c r="AW313" s="219"/>
      <c r="AX313" s="219"/>
      <c r="AY313" s="219"/>
      <c r="AZ313" s="219"/>
      <c r="BA313" s="219"/>
      <c r="BB313" s="219"/>
      <c r="BC313" s="219"/>
      <c r="BD313" s="219"/>
      <c r="BE313" s="219"/>
      <c r="BF313" s="219"/>
      <c r="BG313" s="219"/>
      <c r="BH313" s="219"/>
      <c r="BI313" s="219"/>
      <c r="BJ313" s="215"/>
      <c r="BK313" s="215"/>
    </row>
    <row r="314" spans="1:63" hidden="1" outlineLevel="1">
      <c r="A314" s="9"/>
      <c r="B314" s="44"/>
      <c r="C314" s="148" t="s">
        <v>28</v>
      </c>
      <c r="D314" s="9"/>
      <c r="E314" s="9"/>
      <c r="F314" s="137"/>
      <c r="G314" s="187"/>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9"/>
      <c r="S314" s="99"/>
      <c r="T314" s="99"/>
      <c r="U314" s="99"/>
      <c r="V314" s="99"/>
      <c r="W314" s="99"/>
      <c r="X314" s="99"/>
      <c r="Y314" s="99"/>
      <c r="Z314" s="99"/>
      <c r="AA314" s="219"/>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c r="AV314" s="219"/>
      <c r="AW314" s="219"/>
      <c r="AX314" s="219"/>
      <c r="AY314" s="219"/>
      <c r="AZ314" s="219"/>
      <c r="BA314" s="219"/>
      <c r="BB314" s="219"/>
      <c r="BC314" s="219"/>
      <c r="BD314" s="219"/>
      <c r="BE314" s="219"/>
      <c r="BF314" s="219"/>
      <c r="BG314" s="219"/>
      <c r="BH314" s="219"/>
      <c r="BI314" s="219"/>
      <c r="BJ314" s="215"/>
      <c r="BK314" s="215"/>
    </row>
    <row r="315" spans="1:63" hidden="1" outlineLevel="1">
      <c r="A315" s="9"/>
      <c r="B315" s="44"/>
      <c r="C315" s="126">
        <f>Asset24</f>
        <v>0</v>
      </c>
      <c r="D315" s="9"/>
      <c r="E315" s="9"/>
      <c r="F315" s="137"/>
      <c r="G315" s="187"/>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9"/>
      <c r="S315" s="99"/>
      <c r="T315" s="99"/>
      <c r="U315" s="99"/>
      <c r="V315" s="99"/>
      <c r="W315" s="99"/>
      <c r="X315" s="99"/>
      <c r="Y315" s="99"/>
      <c r="Z315" s="99"/>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c r="AV315" s="219"/>
      <c r="AW315" s="219"/>
      <c r="AX315" s="219"/>
      <c r="AY315" s="219"/>
      <c r="AZ315" s="219"/>
      <c r="BA315" s="219"/>
      <c r="BB315" s="219"/>
      <c r="BC315" s="219"/>
      <c r="BD315" s="219"/>
      <c r="BE315" s="219"/>
      <c r="BF315" s="219"/>
      <c r="BG315" s="219"/>
      <c r="BH315" s="219"/>
      <c r="BI315" s="219"/>
      <c r="BJ315" s="215"/>
      <c r="BK315" s="215"/>
    </row>
    <row r="316" spans="1:63" hidden="1" outlineLevel="1">
      <c r="A316" s="9"/>
      <c r="B316" s="44"/>
      <c r="C316" s="148" t="s">
        <v>28</v>
      </c>
      <c r="D316" s="9"/>
      <c r="E316" s="9"/>
      <c r="F316" s="137"/>
      <c r="G316" s="187"/>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9"/>
      <c r="S316" s="99"/>
      <c r="T316" s="99"/>
      <c r="U316" s="99"/>
      <c r="V316" s="99"/>
      <c r="W316" s="99"/>
      <c r="X316" s="99"/>
      <c r="Y316" s="99"/>
      <c r="Z316" s="99"/>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c r="AV316" s="219"/>
      <c r="AW316" s="219"/>
      <c r="AX316" s="219"/>
      <c r="AY316" s="219"/>
      <c r="AZ316" s="219"/>
      <c r="BA316" s="219"/>
      <c r="BB316" s="219"/>
      <c r="BC316" s="219"/>
      <c r="BD316" s="219"/>
      <c r="BE316" s="219"/>
      <c r="BF316" s="219"/>
      <c r="BG316" s="219"/>
      <c r="BH316" s="219"/>
      <c r="BI316" s="219"/>
      <c r="BJ316" s="215"/>
      <c r="BK316" s="215"/>
    </row>
    <row r="317" spans="1:63" hidden="1" outlineLevel="1">
      <c r="A317" s="9"/>
      <c r="B317" s="44"/>
      <c r="C317" s="126">
        <f>Asset25</f>
        <v>0</v>
      </c>
      <c r="D317" s="9"/>
      <c r="E317" s="9"/>
      <c r="F317" s="137"/>
      <c r="G317" s="187"/>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9"/>
      <c r="S317" s="99"/>
      <c r="T317" s="99"/>
      <c r="U317" s="99"/>
      <c r="V317" s="99"/>
      <c r="W317" s="99"/>
      <c r="X317" s="99"/>
      <c r="Y317" s="99"/>
      <c r="Z317" s="9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219"/>
      <c r="BE317" s="219"/>
      <c r="BF317" s="219"/>
      <c r="BG317" s="219"/>
      <c r="BH317" s="219"/>
      <c r="BI317" s="219"/>
      <c r="BJ317" s="215"/>
      <c r="BK317" s="215"/>
    </row>
    <row r="318" spans="1:63" hidden="1" outlineLevel="1">
      <c r="A318" s="9"/>
      <c r="B318" s="44"/>
      <c r="C318" s="148" t="s">
        <v>28</v>
      </c>
      <c r="D318" s="9"/>
      <c r="E318" s="9"/>
      <c r="F318" s="137"/>
      <c r="G318" s="187"/>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9"/>
      <c r="S318" s="99"/>
      <c r="T318" s="99"/>
      <c r="U318" s="99"/>
      <c r="V318" s="99"/>
      <c r="W318" s="99"/>
      <c r="X318" s="99"/>
      <c r="Y318" s="99"/>
      <c r="Z318" s="99"/>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c r="AV318" s="219"/>
      <c r="AW318" s="219"/>
      <c r="AX318" s="219"/>
      <c r="AY318" s="219"/>
      <c r="AZ318" s="219"/>
      <c r="BA318" s="219"/>
      <c r="BB318" s="219"/>
      <c r="BC318" s="219"/>
      <c r="BD318" s="219"/>
      <c r="BE318" s="219"/>
      <c r="BF318" s="219"/>
      <c r="BG318" s="219"/>
      <c r="BH318" s="219"/>
      <c r="BI318" s="219"/>
      <c r="BJ318" s="215"/>
      <c r="BK318" s="215"/>
    </row>
    <row r="319" spans="1:63" hidden="1" outlineLevel="1">
      <c r="A319" s="9"/>
      <c r="B319" s="44"/>
      <c r="C319" s="126">
        <f>Asset26</f>
        <v>0</v>
      </c>
      <c r="D319" s="9"/>
      <c r="E319" s="9"/>
      <c r="F319" s="137"/>
      <c r="G319" s="187"/>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9"/>
      <c r="S319" s="99"/>
      <c r="T319" s="99"/>
      <c r="U319" s="99"/>
      <c r="V319" s="99"/>
      <c r="W319" s="99"/>
      <c r="X319" s="99"/>
      <c r="Y319" s="99"/>
      <c r="Z319" s="99"/>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c r="AV319" s="219"/>
      <c r="AW319" s="219"/>
      <c r="AX319" s="219"/>
      <c r="AY319" s="219"/>
      <c r="AZ319" s="219"/>
      <c r="BA319" s="219"/>
      <c r="BB319" s="219"/>
      <c r="BC319" s="219"/>
      <c r="BD319" s="219"/>
      <c r="BE319" s="219"/>
      <c r="BF319" s="219"/>
      <c r="BG319" s="219"/>
      <c r="BH319" s="219"/>
      <c r="BI319" s="219"/>
      <c r="BJ319" s="215"/>
      <c r="BK319" s="215"/>
    </row>
    <row r="320" spans="1:63" hidden="1" outlineLevel="1">
      <c r="A320" s="9"/>
      <c r="B320" s="44"/>
      <c r="C320" s="148" t="s">
        <v>28</v>
      </c>
      <c r="D320" s="9"/>
      <c r="E320" s="9"/>
      <c r="F320" s="137"/>
      <c r="G320" s="187"/>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9"/>
      <c r="S320" s="99"/>
      <c r="T320" s="99"/>
      <c r="U320" s="99"/>
      <c r="V320" s="99"/>
      <c r="W320" s="99"/>
      <c r="X320" s="99"/>
      <c r="Y320" s="99"/>
      <c r="Z320" s="99"/>
      <c r="AA320" s="219"/>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c r="AV320" s="219"/>
      <c r="AW320" s="219"/>
      <c r="AX320" s="219"/>
      <c r="AY320" s="219"/>
      <c r="AZ320" s="219"/>
      <c r="BA320" s="219"/>
      <c r="BB320" s="219"/>
      <c r="BC320" s="219"/>
      <c r="BD320" s="219"/>
      <c r="BE320" s="219"/>
      <c r="BF320" s="219"/>
      <c r="BG320" s="219"/>
      <c r="BH320" s="219"/>
      <c r="BI320" s="219"/>
      <c r="BJ320" s="215"/>
      <c r="BK320" s="215"/>
    </row>
    <row r="321" spans="1:63" hidden="1" outlineLevel="1">
      <c r="A321" s="9"/>
      <c r="B321" s="44"/>
      <c r="C321" s="126">
        <f>Asset27</f>
        <v>0</v>
      </c>
      <c r="D321" s="9"/>
      <c r="E321" s="9"/>
      <c r="F321" s="137"/>
      <c r="G321" s="187"/>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9"/>
      <c r="S321" s="99"/>
      <c r="T321" s="99"/>
      <c r="U321" s="99"/>
      <c r="V321" s="99"/>
      <c r="W321" s="99"/>
      <c r="X321" s="99"/>
      <c r="Y321" s="99"/>
      <c r="Z321" s="99"/>
      <c r="AA321" s="219"/>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c r="AV321" s="219"/>
      <c r="AW321" s="219"/>
      <c r="AX321" s="219"/>
      <c r="AY321" s="219"/>
      <c r="AZ321" s="219"/>
      <c r="BA321" s="219"/>
      <c r="BB321" s="219"/>
      <c r="BC321" s="219"/>
      <c r="BD321" s="219"/>
      <c r="BE321" s="219"/>
      <c r="BF321" s="219"/>
      <c r="BG321" s="219"/>
      <c r="BH321" s="219"/>
      <c r="BI321" s="219"/>
      <c r="BJ321" s="215"/>
      <c r="BK321" s="215"/>
    </row>
    <row r="322" spans="1:63" hidden="1" outlineLevel="1">
      <c r="A322" s="9"/>
      <c r="B322" s="44"/>
      <c r="C322" s="148" t="s">
        <v>28</v>
      </c>
      <c r="D322" s="9"/>
      <c r="E322" s="9"/>
      <c r="F322" s="137"/>
      <c r="G322" s="187"/>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9"/>
      <c r="S322" s="99"/>
      <c r="T322" s="99"/>
      <c r="U322" s="99"/>
      <c r="V322" s="99"/>
      <c r="W322" s="99"/>
      <c r="X322" s="99"/>
      <c r="Y322" s="99"/>
      <c r="Z322" s="9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19"/>
      <c r="AY322" s="219"/>
      <c r="AZ322" s="219"/>
      <c r="BA322" s="219"/>
      <c r="BB322" s="219"/>
      <c r="BC322" s="219"/>
      <c r="BD322" s="219"/>
      <c r="BE322" s="219"/>
      <c r="BF322" s="219"/>
      <c r="BG322" s="219"/>
      <c r="BH322" s="219"/>
      <c r="BI322" s="219"/>
      <c r="BJ322" s="215"/>
      <c r="BK322" s="215"/>
    </row>
    <row r="323" spans="1:63" hidden="1" outlineLevel="1">
      <c r="A323" s="9"/>
      <c r="B323" s="44"/>
      <c r="C323" s="126">
        <f>Asset28</f>
        <v>0</v>
      </c>
      <c r="D323" s="9"/>
      <c r="E323" s="9"/>
      <c r="F323" s="137"/>
      <c r="G323" s="187"/>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9"/>
      <c r="S323" s="99"/>
      <c r="T323" s="99"/>
      <c r="U323" s="99"/>
      <c r="V323" s="99"/>
      <c r="W323" s="99"/>
      <c r="X323" s="99"/>
      <c r="Y323" s="99"/>
      <c r="Z323" s="99"/>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c r="BB323" s="219"/>
      <c r="BC323" s="219"/>
      <c r="BD323" s="219"/>
      <c r="BE323" s="219"/>
      <c r="BF323" s="219"/>
      <c r="BG323" s="219"/>
      <c r="BH323" s="219"/>
      <c r="BI323" s="219"/>
      <c r="BJ323" s="215"/>
      <c r="BK323" s="215"/>
    </row>
    <row r="324" spans="1:63" hidden="1" outlineLevel="1">
      <c r="A324" s="9"/>
      <c r="B324" s="44"/>
      <c r="C324" s="148" t="s">
        <v>28</v>
      </c>
      <c r="D324" s="9"/>
      <c r="E324" s="9"/>
      <c r="F324" s="137"/>
      <c r="G324" s="187"/>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9"/>
      <c r="S324" s="99"/>
      <c r="T324" s="99"/>
      <c r="U324" s="99"/>
      <c r="V324" s="99"/>
      <c r="W324" s="99"/>
      <c r="X324" s="99"/>
      <c r="Y324" s="99"/>
      <c r="Z324" s="99"/>
      <c r="AA324" s="219"/>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c r="AV324" s="219"/>
      <c r="AW324" s="219"/>
      <c r="AX324" s="219"/>
      <c r="AY324" s="219"/>
      <c r="AZ324" s="219"/>
      <c r="BA324" s="219"/>
      <c r="BB324" s="219"/>
      <c r="BC324" s="219"/>
      <c r="BD324" s="219"/>
      <c r="BE324" s="219"/>
      <c r="BF324" s="219"/>
      <c r="BG324" s="219"/>
      <c r="BH324" s="219"/>
      <c r="BI324" s="219"/>
      <c r="BJ324" s="215"/>
      <c r="BK324" s="215"/>
    </row>
    <row r="325" spans="1:63" hidden="1" outlineLevel="1">
      <c r="A325" s="9"/>
      <c r="B325" s="44"/>
      <c r="C325" s="126">
        <f>Asset29</f>
        <v>0</v>
      </c>
      <c r="D325" s="9"/>
      <c r="E325" s="9"/>
      <c r="F325" s="137"/>
      <c r="G325" s="187"/>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9"/>
      <c r="S325" s="99"/>
      <c r="T325" s="99"/>
      <c r="U325" s="99"/>
      <c r="V325" s="99"/>
      <c r="W325" s="99"/>
      <c r="X325" s="99"/>
      <c r="Y325" s="99"/>
      <c r="Z325" s="99"/>
      <c r="AA325" s="219"/>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c r="AV325" s="219"/>
      <c r="AW325" s="219"/>
      <c r="AX325" s="219"/>
      <c r="AY325" s="219"/>
      <c r="AZ325" s="219"/>
      <c r="BA325" s="219"/>
      <c r="BB325" s="219"/>
      <c r="BC325" s="219"/>
      <c r="BD325" s="219"/>
      <c r="BE325" s="219"/>
      <c r="BF325" s="219"/>
      <c r="BG325" s="219"/>
      <c r="BH325" s="219"/>
      <c r="BI325" s="219"/>
      <c r="BJ325" s="215"/>
      <c r="BK325" s="215"/>
    </row>
    <row r="326" spans="1:63" hidden="1" outlineLevel="1">
      <c r="A326" s="9"/>
      <c r="B326" s="44"/>
      <c r="C326" s="148" t="s">
        <v>28</v>
      </c>
      <c r="D326" s="9"/>
      <c r="E326" s="9"/>
      <c r="F326" s="137"/>
      <c r="G326" s="187"/>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9"/>
      <c r="S326" s="99"/>
      <c r="T326" s="99"/>
      <c r="U326" s="99"/>
      <c r="V326" s="99"/>
      <c r="W326" s="99"/>
      <c r="X326" s="99"/>
      <c r="Y326" s="99"/>
      <c r="Z326" s="99"/>
      <c r="AA326" s="219"/>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c r="AV326" s="219"/>
      <c r="AW326" s="219"/>
      <c r="AX326" s="219"/>
      <c r="AY326" s="219"/>
      <c r="AZ326" s="219"/>
      <c r="BA326" s="219"/>
      <c r="BB326" s="219"/>
      <c r="BC326" s="219"/>
      <c r="BD326" s="219"/>
      <c r="BE326" s="219"/>
      <c r="BF326" s="219"/>
      <c r="BG326" s="219"/>
      <c r="BH326" s="219"/>
      <c r="BI326" s="219"/>
      <c r="BJ326" s="215"/>
      <c r="BK326" s="215"/>
    </row>
    <row r="327" spans="1:63" hidden="1" outlineLevel="1">
      <c r="A327" s="9"/>
      <c r="B327" s="44"/>
      <c r="C327" s="126">
        <f>Asset30</f>
        <v>0</v>
      </c>
      <c r="D327" s="9"/>
      <c r="E327" s="9"/>
      <c r="F327" s="137"/>
      <c r="G327" s="187"/>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9"/>
      <c r="S327" s="99"/>
      <c r="T327" s="99"/>
      <c r="U327" s="99"/>
      <c r="V327" s="99"/>
      <c r="W327" s="99"/>
      <c r="X327" s="99"/>
      <c r="Y327" s="99"/>
      <c r="Z327" s="9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19"/>
      <c r="BI327" s="219"/>
      <c r="BJ327" s="215"/>
      <c r="BK327" s="215"/>
    </row>
    <row r="328" spans="1:63" hidden="1" outlineLevel="1">
      <c r="A328" s="9"/>
      <c r="B328" s="44"/>
      <c r="C328" s="148" t="s">
        <v>28</v>
      </c>
      <c r="D328" s="9"/>
      <c r="E328" s="9"/>
      <c r="F328" s="137"/>
      <c r="G328" s="187"/>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9"/>
      <c r="S328" s="99"/>
      <c r="T328" s="99"/>
      <c r="U328" s="99"/>
      <c r="V328" s="99"/>
      <c r="W328" s="99"/>
      <c r="X328" s="99"/>
      <c r="Y328" s="99"/>
      <c r="Z328" s="99"/>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c r="BB328" s="219"/>
      <c r="BC328" s="219"/>
      <c r="BD328" s="219"/>
      <c r="BE328" s="219"/>
      <c r="BF328" s="219"/>
      <c r="BG328" s="219"/>
      <c r="BH328" s="219"/>
      <c r="BI328" s="219"/>
      <c r="BJ328" s="215"/>
      <c r="BK328" s="215"/>
    </row>
    <row r="329" spans="1:63" collapsed="1">
      <c r="A329" s="9"/>
      <c r="B329" s="178" t="s">
        <v>43</v>
      </c>
      <c r="D329" s="9"/>
      <c r="E329" s="9"/>
      <c r="F329" s="137"/>
      <c r="G329" s="189"/>
      <c r="H329" s="114"/>
      <c r="I329" s="114"/>
      <c r="J329" s="114"/>
      <c r="K329" s="114"/>
      <c r="L329" s="114">
        <f>IF(M268=0, SUM($G268:L268), 0)</f>
        <v>0</v>
      </c>
      <c r="M329" s="114">
        <f>IF(N268=0, IF(M268=0, 0, SUM($G268:M268)), 0)</f>
        <v>0</v>
      </c>
      <c r="N329" s="114">
        <f>IF(O268=0, IF(N268=0, 0, SUM($G268:N268)), 0)</f>
        <v>0</v>
      </c>
      <c r="O329" s="114">
        <f>IF(P268=0, IF(O268=0, 0, SUM($G268:O268)), 0)</f>
        <v>0</v>
      </c>
      <c r="P329" s="114">
        <f>IF(Q268=0, IF(P268=0, 0, SUM($G268:P268)), 0)</f>
        <v>0</v>
      </c>
      <c r="Q329" s="114">
        <f>IF(R268=0, IF(Q268=0, 0, SUM($G268:Q268)), 0)</f>
        <v>0</v>
      </c>
      <c r="R329" s="99"/>
      <c r="S329" s="99"/>
      <c r="T329" s="99"/>
      <c r="U329" s="99"/>
      <c r="V329" s="99"/>
      <c r="W329" s="99"/>
      <c r="X329" s="99"/>
      <c r="Y329" s="99"/>
      <c r="Z329" s="99"/>
      <c r="AA329" s="219"/>
      <c r="AB329" s="219"/>
      <c r="AC329" s="219"/>
      <c r="AD329" s="219"/>
      <c r="AE329" s="219"/>
      <c r="AF329" s="219"/>
      <c r="AG329" s="219"/>
      <c r="AH329" s="219"/>
      <c r="AI329" s="219"/>
      <c r="AJ329" s="219"/>
      <c r="AK329" s="219"/>
      <c r="AL329" s="219"/>
      <c r="AM329" s="219"/>
      <c r="AN329" s="219"/>
      <c r="AO329" s="219"/>
      <c r="AP329" s="219"/>
      <c r="AQ329" s="219"/>
      <c r="AR329" s="219"/>
      <c r="AS329" s="219"/>
      <c r="AT329" s="219"/>
      <c r="AU329" s="219"/>
      <c r="AV329" s="219"/>
      <c r="AW329" s="219"/>
      <c r="AX329" s="219"/>
      <c r="AY329" s="219"/>
      <c r="AZ329" s="219"/>
      <c r="BA329" s="219"/>
      <c r="BB329" s="219"/>
      <c r="BC329" s="219"/>
      <c r="BD329" s="219"/>
      <c r="BE329" s="219"/>
      <c r="BF329" s="219"/>
      <c r="BG329" s="219"/>
      <c r="BH329" s="219"/>
      <c r="BI329" s="219"/>
      <c r="BJ329" s="215"/>
      <c r="BK329" s="215"/>
    </row>
    <row r="330" spans="1:63">
      <c r="A330" s="9"/>
      <c r="B330" s="147"/>
      <c r="C330" s="26"/>
      <c r="D330" s="9"/>
      <c r="E330" s="9"/>
      <c r="F330" s="137"/>
      <c r="G330" s="114"/>
      <c r="H330" s="114"/>
      <c r="I330" s="114"/>
      <c r="J330" s="114"/>
      <c r="K330" s="114"/>
      <c r="L330" s="114"/>
      <c r="M330" s="9"/>
      <c r="N330" s="109"/>
      <c r="O330" s="146"/>
      <c r="P330" s="146"/>
      <c r="Q330" s="146"/>
      <c r="R330" s="99"/>
      <c r="S330" s="99"/>
      <c r="T330" s="99"/>
      <c r="U330" s="99"/>
      <c r="V330" s="99"/>
      <c r="W330" s="99"/>
      <c r="X330" s="99"/>
      <c r="Y330" s="99"/>
      <c r="Z330" s="9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5"/>
      <c r="BK330" s="215"/>
    </row>
    <row r="331" spans="1:63">
      <c r="A331" s="79"/>
      <c r="B331" s="79" t="s">
        <v>82</v>
      </c>
      <c r="C331" s="107"/>
      <c r="D331" s="107"/>
      <c r="E331" s="107"/>
      <c r="F331" s="107"/>
      <c r="G331" s="107"/>
      <c r="H331" s="107"/>
      <c r="I331" s="107"/>
      <c r="J331" s="107"/>
      <c r="K331" s="107"/>
      <c r="L331" s="107"/>
      <c r="M331" s="107"/>
      <c r="N331" s="107"/>
      <c r="O331" s="107"/>
      <c r="P331" s="107"/>
      <c r="Q331" s="107"/>
      <c r="R331" s="107"/>
      <c r="S331" s="99"/>
      <c r="T331" s="104"/>
      <c r="U331" s="104"/>
      <c r="V331" s="104"/>
      <c r="W331" s="104"/>
      <c r="X331" s="104"/>
      <c r="Y331" s="104"/>
      <c r="Z331" s="104"/>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15"/>
      <c r="BK331" s="215"/>
    </row>
    <row r="332" spans="1:63">
      <c r="A332" s="17"/>
      <c r="B332" s="17"/>
      <c r="C332" s="119"/>
      <c r="D332" s="119"/>
      <c r="E332" s="119"/>
      <c r="F332" s="119"/>
      <c r="G332" s="119"/>
      <c r="H332" s="109"/>
      <c r="I332" s="109"/>
      <c r="J332" s="109"/>
      <c r="K332" s="109"/>
      <c r="L332" s="109"/>
      <c r="M332" s="109"/>
      <c r="N332" s="109"/>
      <c r="O332" s="104"/>
      <c r="P332" s="104"/>
      <c r="Q332" s="104"/>
      <c r="R332" s="104"/>
      <c r="S332" s="99"/>
      <c r="T332" s="104"/>
      <c r="U332" s="104"/>
      <c r="V332" s="104"/>
      <c r="W332" s="104"/>
      <c r="X332" s="104"/>
      <c r="Y332" s="104"/>
      <c r="Z332" s="104"/>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15"/>
      <c r="BK332" s="215"/>
    </row>
    <row r="333" spans="1:63">
      <c r="A333" s="9"/>
      <c r="B333" s="44" t="s">
        <v>45</v>
      </c>
      <c r="C333" s="9"/>
      <c r="D333" s="9"/>
      <c r="E333" s="9"/>
      <c r="F333" s="9"/>
      <c r="G333" s="186">
        <f>SUM(G334:G363)</f>
        <v>3082.3360608061844</v>
      </c>
      <c r="H333" s="136">
        <f>SUM(H334:H363)</f>
        <v>3357.6004609779793</v>
      </c>
      <c r="I333" s="109"/>
      <c r="J333" s="109"/>
      <c r="K333" s="109"/>
      <c r="L333" s="109"/>
      <c r="M333" s="109"/>
      <c r="N333" s="109"/>
      <c r="O333" s="104"/>
      <c r="P333" s="104"/>
      <c r="Q333" s="104"/>
      <c r="R333" s="104"/>
      <c r="S333" s="99"/>
      <c r="T333" s="104"/>
      <c r="U333" s="104"/>
      <c r="V333" s="104"/>
      <c r="W333" s="104"/>
      <c r="X333" s="104"/>
      <c r="Y333" s="104"/>
      <c r="Z333" s="104"/>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15"/>
      <c r="BK333" s="215"/>
    </row>
    <row r="334" spans="1:63" ht="12.75" hidden="1" customHeight="1" outlineLevel="1">
      <c r="A334" s="9"/>
      <c r="B334" s="9"/>
      <c r="C334" s="126" t="str">
        <f>Asset1</f>
        <v>Subtransmission</v>
      </c>
      <c r="D334" s="9"/>
      <c r="E334" s="9"/>
      <c r="F334" s="9"/>
      <c r="G334" s="187">
        <f>Input!J7</f>
        <v>362.65860219797929</v>
      </c>
      <c r="H334" s="109">
        <f t="shared" ref="H334:H363" si="6">G334+G366+G398+G430+G462+G494</f>
        <v>402.93470509359184</v>
      </c>
      <c r="I334" s="109"/>
      <c r="J334" s="109"/>
      <c r="K334" s="109"/>
      <c r="L334" s="109"/>
      <c r="M334" s="109"/>
      <c r="N334" s="109"/>
      <c r="O334" s="104"/>
      <c r="P334" s="104"/>
      <c r="Q334" s="104"/>
      <c r="R334" s="104"/>
      <c r="S334" s="99"/>
      <c r="T334" s="104"/>
      <c r="U334" s="104"/>
      <c r="V334" s="104"/>
      <c r="W334" s="104"/>
      <c r="X334" s="104"/>
      <c r="Y334" s="104"/>
      <c r="Z334" s="104"/>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15"/>
      <c r="BK334" s="215"/>
    </row>
    <row r="335" spans="1:63" ht="12.75" hidden="1" customHeight="1" outlineLevel="1">
      <c r="A335" s="9"/>
      <c r="B335" s="44"/>
      <c r="C335" s="126" t="str">
        <f>Asset2</f>
        <v>Distribution system assets</v>
      </c>
      <c r="D335" s="9"/>
      <c r="E335" s="9"/>
      <c r="F335" s="137"/>
      <c r="G335" s="187">
        <f>Input!J8</f>
        <v>2371.800390416252</v>
      </c>
      <c r="H335" s="109">
        <f t="shared" si="6"/>
        <v>2580.0913767169523</v>
      </c>
      <c r="I335" s="109"/>
      <c r="J335" s="109"/>
      <c r="K335" s="109"/>
      <c r="L335" s="109"/>
      <c r="M335" s="109"/>
      <c r="N335" s="109"/>
      <c r="O335" s="104"/>
      <c r="P335" s="104"/>
      <c r="Q335" s="104"/>
      <c r="R335" s="104"/>
      <c r="S335" s="99"/>
      <c r="T335" s="104"/>
      <c r="U335" s="104"/>
      <c r="V335" s="104"/>
      <c r="W335" s="104"/>
      <c r="X335" s="104"/>
      <c r="Y335" s="104"/>
      <c r="Z335" s="104"/>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15"/>
      <c r="BK335" s="215"/>
    </row>
    <row r="336" spans="1:63" ht="12.75" hidden="1" customHeight="1" outlineLevel="1">
      <c r="A336" s="9"/>
      <c r="B336" s="44"/>
      <c r="C336" s="126" t="str">
        <f>Asset3</f>
        <v>Standard metering</v>
      </c>
      <c r="D336" s="9"/>
      <c r="E336" s="9"/>
      <c r="F336" s="137"/>
      <c r="G336" s="187">
        <f>Input!J9</f>
        <v>26.79572242915674</v>
      </c>
      <c r="H336" s="109">
        <f t="shared" si="6"/>
        <v>13.339144448176357</v>
      </c>
      <c r="I336" s="109"/>
      <c r="J336" s="109"/>
      <c r="K336" s="109"/>
      <c r="L336" s="109"/>
      <c r="M336" s="109"/>
      <c r="N336" s="109"/>
      <c r="O336" s="104"/>
      <c r="P336" s="104"/>
      <c r="Q336" s="104"/>
      <c r="R336" s="104"/>
      <c r="S336" s="99"/>
      <c r="T336" s="104"/>
      <c r="U336" s="104"/>
      <c r="V336" s="104"/>
      <c r="W336" s="104"/>
      <c r="X336" s="104"/>
      <c r="Y336" s="104"/>
      <c r="Z336" s="104"/>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15"/>
      <c r="BK336" s="215"/>
    </row>
    <row r="337" spans="1:63" ht="12.75" hidden="1" customHeight="1" outlineLevel="1">
      <c r="A337" s="9"/>
      <c r="B337" s="44"/>
      <c r="C337" s="126" t="str">
        <f>Asset4</f>
        <v>Public lighting</v>
      </c>
      <c r="D337" s="9"/>
      <c r="E337" s="9"/>
      <c r="F337" s="137"/>
      <c r="G337" s="187">
        <f>Input!J10</f>
        <v>13.849372940268871</v>
      </c>
      <c r="H337" s="109">
        <f t="shared" si="6"/>
        <v>12.648851520772009</v>
      </c>
      <c r="I337" s="109"/>
      <c r="J337" s="109"/>
      <c r="K337" s="109"/>
      <c r="L337" s="109"/>
      <c r="M337" s="109"/>
      <c r="N337" s="109"/>
      <c r="O337" s="104"/>
      <c r="P337" s="104"/>
      <c r="Q337" s="104"/>
      <c r="R337" s="104"/>
      <c r="S337" s="99"/>
      <c r="T337" s="104"/>
      <c r="U337" s="104"/>
      <c r="V337" s="104"/>
      <c r="W337" s="104"/>
      <c r="X337" s="104"/>
      <c r="Y337" s="104"/>
      <c r="Z337" s="104"/>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15"/>
      <c r="BK337" s="215"/>
    </row>
    <row r="338" spans="1:63" ht="12.75" hidden="1" customHeight="1" outlineLevel="1">
      <c r="A338" s="9"/>
      <c r="B338" s="44"/>
      <c r="C338" s="126" t="str">
        <f>Asset5</f>
        <v>SCADA/Network control</v>
      </c>
      <c r="D338" s="9"/>
      <c r="E338" s="9"/>
      <c r="F338" s="137"/>
      <c r="G338" s="187">
        <f>Input!J11</f>
        <v>14.697420626443673</v>
      </c>
      <c r="H338" s="109">
        <f t="shared" si="6"/>
        <v>16.526243761092644</v>
      </c>
      <c r="I338" s="109"/>
      <c r="J338" s="109"/>
      <c r="K338" s="109"/>
      <c r="L338" s="109"/>
      <c r="M338" s="109"/>
      <c r="N338" s="109"/>
      <c r="O338" s="104"/>
      <c r="P338" s="104"/>
      <c r="Q338" s="104"/>
      <c r="R338" s="104"/>
      <c r="S338" s="99"/>
      <c r="T338" s="104"/>
      <c r="U338" s="104"/>
      <c r="V338" s="104"/>
      <c r="W338" s="104"/>
      <c r="X338" s="104"/>
      <c r="Y338" s="104"/>
      <c r="Z338" s="104"/>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15"/>
      <c r="BK338" s="215"/>
    </row>
    <row r="339" spans="1:63" ht="12.75" hidden="1" customHeight="1" outlineLevel="1">
      <c r="A339" s="9"/>
      <c r="B339" s="44"/>
      <c r="C339" s="126" t="str">
        <f>Asset6</f>
        <v>Non-network general assets - IT</v>
      </c>
      <c r="D339" s="9"/>
      <c r="E339" s="9"/>
      <c r="F339" s="137"/>
      <c r="G339" s="187">
        <f>Input!J12</f>
        <v>71.053131832789617</v>
      </c>
      <c r="H339" s="109">
        <f t="shared" si="6"/>
        <v>85.164382318818866</v>
      </c>
      <c r="I339" s="109"/>
      <c r="J339" s="109"/>
      <c r="K339" s="109"/>
      <c r="L339" s="109"/>
      <c r="M339" s="109"/>
      <c r="N339" s="109"/>
      <c r="O339" s="104"/>
      <c r="P339" s="104"/>
      <c r="Q339" s="104"/>
      <c r="R339" s="104"/>
      <c r="S339" s="99"/>
      <c r="T339" s="104"/>
      <c r="U339" s="104"/>
      <c r="V339" s="104"/>
      <c r="W339" s="104"/>
      <c r="X339" s="104"/>
      <c r="Y339" s="104"/>
      <c r="Z339" s="104"/>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15"/>
      <c r="BK339" s="215"/>
    </row>
    <row r="340" spans="1:63" ht="12.75" hidden="1" customHeight="1" outlineLevel="1">
      <c r="A340" s="9"/>
      <c r="B340" s="44"/>
      <c r="C340" s="126" t="str">
        <f>Asset7</f>
        <v>Non-network general assets - Other</v>
      </c>
      <c r="D340" s="9"/>
      <c r="E340" s="9"/>
      <c r="F340" s="137"/>
      <c r="G340" s="187">
        <f>Input!J13</f>
        <v>136.8834701181114</v>
      </c>
      <c r="H340" s="109">
        <f t="shared" si="6"/>
        <v>138.177188508493</v>
      </c>
      <c r="I340" s="109"/>
      <c r="J340" s="109"/>
      <c r="K340" s="109"/>
      <c r="L340" s="109"/>
      <c r="M340" s="109"/>
      <c r="N340" s="109"/>
      <c r="O340" s="104"/>
      <c r="P340" s="104"/>
      <c r="Q340" s="104"/>
      <c r="R340" s="104"/>
      <c r="S340" s="99"/>
      <c r="T340" s="104"/>
      <c r="U340" s="104"/>
      <c r="V340" s="104"/>
      <c r="W340" s="104"/>
      <c r="X340" s="104"/>
      <c r="Y340" s="104"/>
      <c r="Z340" s="104"/>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15"/>
      <c r="BK340" s="215"/>
    </row>
    <row r="341" spans="1:63" ht="12.75" hidden="1" customHeight="1" outlineLevel="1">
      <c r="A341" s="9"/>
      <c r="B341" s="44"/>
      <c r="C341" s="126" t="str">
        <f>Asset8</f>
        <v>VBRC</v>
      </c>
      <c r="D341" s="9"/>
      <c r="E341" s="9"/>
      <c r="F341" s="137"/>
      <c r="G341" s="187">
        <f>Input!J14</f>
        <v>79.067713273345603</v>
      </c>
      <c r="H341" s="109">
        <f t="shared" si="6"/>
        <v>103.19482508036673</v>
      </c>
      <c r="I341" s="109"/>
      <c r="J341" s="109"/>
      <c r="K341" s="109"/>
      <c r="L341" s="109"/>
      <c r="M341" s="109"/>
      <c r="N341" s="109"/>
      <c r="O341" s="104"/>
      <c r="P341" s="104"/>
      <c r="Q341" s="104"/>
      <c r="R341" s="104"/>
      <c r="S341" s="99"/>
      <c r="T341" s="104"/>
      <c r="U341" s="104"/>
      <c r="V341" s="104"/>
      <c r="W341" s="104"/>
      <c r="X341" s="104"/>
      <c r="Y341" s="104"/>
      <c r="Z341" s="104"/>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15"/>
      <c r="BK341" s="215"/>
    </row>
    <row r="342" spans="1:63" ht="12.75" hidden="1" customHeight="1" outlineLevel="1">
      <c r="A342" s="9"/>
      <c r="B342" s="44"/>
      <c r="C342" s="126" t="str">
        <f>Asset9</f>
        <v>Supervisory cables</v>
      </c>
      <c r="D342" s="9"/>
      <c r="E342" s="9"/>
      <c r="F342" s="137"/>
      <c r="G342" s="187">
        <f>Input!J15</f>
        <v>0</v>
      </c>
      <c r="H342" s="109">
        <f t="shared" si="6"/>
        <v>0</v>
      </c>
      <c r="I342" s="109"/>
      <c r="J342" s="109"/>
      <c r="K342" s="109"/>
      <c r="L342" s="109"/>
      <c r="M342" s="109"/>
      <c r="N342" s="109"/>
      <c r="O342" s="104"/>
      <c r="P342" s="104"/>
      <c r="Q342" s="104"/>
      <c r="R342" s="104"/>
      <c r="S342" s="99"/>
      <c r="T342" s="104"/>
      <c r="U342" s="104"/>
      <c r="V342" s="104"/>
      <c r="W342" s="104"/>
      <c r="X342" s="104"/>
      <c r="Y342" s="104"/>
      <c r="Z342" s="104"/>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15"/>
      <c r="BK342" s="215"/>
    </row>
    <row r="343" spans="1:63" ht="12.75" hidden="1" customHeight="1" outlineLevel="1">
      <c r="A343" s="9"/>
      <c r="B343" s="44"/>
      <c r="C343" s="126" t="str">
        <f>Asset10</f>
        <v>Old SWER ACRs</v>
      </c>
      <c r="D343" s="9"/>
      <c r="E343" s="9"/>
      <c r="F343" s="137"/>
      <c r="G343" s="187">
        <f>Input!J16</f>
        <v>0</v>
      </c>
      <c r="H343" s="109">
        <f t="shared" si="6"/>
        <v>0</v>
      </c>
      <c r="I343" s="109"/>
      <c r="J343" s="109"/>
      <c r="K343" s="109"/>
      <c r="L343" s="109"/>
      <c r="M343" s="109"/>
      <c r="N343" s="109"/>
      <c r="O343" s="104"/>
      <c r="P343" s="104"/>
      <c r="Q343" s="104"/>
      <c r="R343" s="104"/>
      <c r="S343" s="99"/>
      <c r="T343" s="104"/>
      <c r="U343" s="104"/>
      <c r="V343" s="104"/>
      <c r="W343" s="104"/>
      <c r="X343" s="104"/>
      <c r="Y343" s="104"/>
      <c r="Z343" s="104"/>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15"/>
      <c r="BK343" s="215"/>
    </row>
    <row r="344" spans="1:63" ht="12.75" hidden="1" customHeight="1" outlineLevel="1">
      <c r="A344" s="9"/>
      <c r="B344" s="44"/>
      <c r="C344" s="126" t="str">
        <f>Asset11</f>
        <v>Land</v>
      </c>
      <c r="D344" s="9"/>
      <c r="E344" s="9"/>
      <c r="F344" s="137"/>
      <c r="G344" s="187">
        <f>Input!J17</f>
        <v>0</v>
      </c>
      <c r="H344" s="109">
        <f t="shared" si="6"/>
        <v>0</v>
      </c>
      <c r="I344" s="109"/>
      <c r="J344" s="109"/>
      <c r="K344" s="109"/>
      <c r="L344" s="109"/>
      <c r="M344" s="109"/>
      <c r="N344" s="109"/>
      <c r="O344" s="104"/>
      <c r="P344" s="104"/>
      <c r="Q344" s="104"/>
      <c r="R344" s="104"/>
      <c r="S344" s="99"/>
      <c r="T344" s="104"/>
      <c r="U344" s="104"/>
      <c r="V344" s="104"/>
      <c r="W344" s="104"/>
      <c r="X344" s="104"/>
      <c r="Y344" s="104"/>
      <c r="Z344" s="104"/>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15"/>
      <c r="BK344" s="215"/>
    </row>
    <row r="345" spans="1:63" ht="12.75" hidden="1" customHeight="1" outlineLevel="1">
      <c r="A345" s="9"/>
      <c r="B345" s="44"/>
      <c r="C345" s="126" t="str">
        <f>Asset12</f>
        <v>Equity raising costs</v>
      </c>
      <c r="D345" s="9"/>
      <c r="E345" s="9"/>
      <c r="F345" s="137"/>
      <c r="G345" s="187">
        <f>Input!J18</f>
        <v>5.5302369718375211</v>
      </c>
      <c r="H345" s="109">
        <f t="shared" si="6"/>
        <v>5.523743529715901</v>
      </c>
      <c r="I345" s="109"/>
      <c r="J345" s="109"/>
      <c r="K345" s="109"/>
      <c r="L345" s="109"/>
      <c r="M345" s="109"/>
      <c r="N345" s="109"/>
      <c r="O345" s="104"/>
      <c r="P345" s="104"/>
      <c r="Q345" s="104"/>
      <c r="R345" s="104"/>
      <c r="S345" s="99"/>
      <c r="T345" s="104"/>
      <c r="U345" s="104"/>
      <c r="V345" s="104"/>
      <c r="W345" s="104"/>
      <c r="X345" s="104"/>
      <c r="Y345" s="104"/>
      <c r="Z345" s="104"/>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15"/>
      <c r="BK345" s="215"/>
    </row>
    <row r="346" spans="1:63" ht="12.75" hidden="1" customHeight="1" outlineLevel="1">
      <c r="A346" s="9"/>
      <c r="B346" s="44"/>
      <c r="C346" s="126">
        <f>Asset13</f>
        <v>0</v>
      </c>
      <c r="D346" s="9"/>
      <c r="E346" s="9"/>
      <c r="F346" s="137"/>
      <c r="G346" s="187">
        <f>Input!J19</f>
        <v>0</v>
      </c>
      <c r="H346" s="109">
        <f t="shared" si="6"/>
        <v>0</v>
      </c>
      <c r="I346" s="109"/>
      <c r="J346" s="109"/>
      <c r="K346" s="109"/>
      <c r="L346" s="109"/>
      <c r="M346" s="109"/>
      <c r="N346" s="109"/>
      <c r="O346" s="104"/>
      <c r="P346" s="104"/>
      <c r="Q346" s="104"/>
      <c r="R346" s="104"/>
      <c r="S346" s="99"/>
      <c r="T346" s="104"/>
      <c r="U346" s="104"/>
      <c r="V346" s="104"/>
      <c r="W346" s="104"/>
      <c r="X346" s="104"/>
      <c r="Y346" s="104"/>
      <c r="Z346" s="104"/>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15"/>
      <c r="BK346" s="215"/>
    </row>
    <row r="347" spans="1:63" ht="12.75" hidden="1" customHeight="1" outlineLevel="1">
      <c r="A347" s="9"/>
      <c r="B347" s="44"/>
      <c r="C347" s="126">
        <f>Asset14</f>
        <v>0</v>
      </c>
      <c r="D347" s="9"/>
      <c r="E347" s="9"/>
      <c r="F347" s="137"/>
      <c r="G347" s="187">
        <f>Input!J20</f>
        <v>0</v>
      </c>
      <c r="H347" s="109">
        <f t="shared" si="6"/>
        <v>0</v>
      </c>
      <c r="I347" s="109"/>
      <c r="J347" s="109"/>
      <c r="K347" s="109"/>
      <c r="L347" s="109"/>
      <c r="M347" s="109"/>
      <c r="N347" s="109"/>
      <c r="O347" s="104"/>
      <c r="P347" s="104"/>
      <c r="Q347" s="104"/>
      <c r="R347" s="104"/>
      <c r="S347" s="99"/>
      <c r="T347" s="104"/>
      <c r="U347" s="104"/>
      <c r="V347" s="104"/>
      <c r="W347" s="104"/>
      <c r="X347" s="104"/>
      <c r="Y347" s="104"/>
      <c r="Z347" s="104"/>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15"/>
      <c r="BK347" s="215"/>
    </row>
    <row r="348" spans="1:63" ht="12.75" hidden="1" customHeight="1" outlineLevel="1">
      <c r="A348" s="9"/>
      <c r="B348" s="44"/>
      <c r="C348" s="126">
        <f>Asset15</f>
        <v>0</v>
      </c>
      <c r="D348" s="9"/>
      <c r="E348" s="9"/>
      <c r="F348" s="137"/>
      <c r="G348" s="187">
        <f>Input!J21</f>
        <v>0</v>
      </c>
      <c r="H348" s="109">
        <f t="shared" si="6"/>
        <v>0</v>
      </c>
      <c r="I348" s="109"/>
      <c r="J348" s="109"/>
      <c r="K348" s="109"/>
      <c r="L348" s="109"/>
      <c r="M348" s="109"/>
      <c r="N348" s="109"/>
      <c r="O348" s="104"/>
      <c r="P348" s="104"/>
      <c r="Q348" s="104"/>
      <c r="R348" s="104"/>
      <c r="S348" s="99"/>
      <c r="T348" s="104"/>
      <c r="U348" s="104"/>
      <c r="V348" s="104"/>
      <c r="W348" s="104"/>
      <c r="X348" s="104"/>
      <c r="Y348" s="104"/>
      <c r="Z348" s="104"/>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15"/>
      <c r="BK348" s="215"/>
    </row>
    <row r="349" spans="1:63" ht="12.75" hidden="1" customHeight="1" outlineLevel="1">
      <c r="A349" s="9"/>
      <c r="B349" s="44"/>
      <c r="C349" s="126">
        <f>Asset16</f>
        <v>0</v>
      </c>
      <c r="D349" s="9"/>
      <c r="E349" s="9"/>
      <c r="F349" s="137"/>
      <c r="G349" s="187">
        <f>Input!J22</f>
        <v>0</v>
      </c>
      <c r="H349" s="109">
        <f t="shared" si="6"/>
        <v>0</v>
      </c>
      <c r="I349" s="109"/>
      <c r="J349" s="109"/>
      <c r="K349" s="109"/>
      <c r="L349" s="109"/>
      <c r="M349" s="109"/>
      <c r="N349" s="109"/>
      <c r="O349" s="104"/>
      <c r="P349" s="104"/>
      <c r="Q349" s="104"/>
      <c r="R349" s="104"/>
      <c r="S349" s="99"/>
      <c r="T349" s="104"/>
      <c r="U349" s="104"/>
      <c r="V349" s="104"/>
      <c r="W349" s="104"/>
      <c r="X349" s="104"/>
      <c r="Y349" s="104"/>
      <c r="Z349" s="104"/>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15"/>
      <c r="BK349" s="215"/>
    </row>
    <row r="350" spans="1:63" ht="12.75" hidden="1" customHeight="1" outlineLevel="1">
      <c r="A350" s="9"/>
      <c r="B350" s="44"/>
      <c r="C350" s="126">
        <f>Asset17</f>
        <v>0</v>
      </c>
      <c r="D350" s="9"/>
      <c r="E350" s="9"/>
      <c r="F350" s="137"/>
      <c r="G350" s="187">
        <f>Input!J23</f>
        <v>0</v>
      </c>
      <c r="H350" s="109">
        <f t="shared" si="6"/>
        <v>0</v>
      </c>
      <c r="I350" s="109"/>
      <c r="J350" s="109"/>
      <c r="K350" s="109"/>
      <c r="L350" s="109"/>
      <c r="M350" s="109"/>
      <c r="N350" s="109"/>
      <c r="O350" s="104"/>
      <c r="P350" s="104"/>
      <c r="Q350" s="104"/>
      <c r="R350" s="104"/>
      <c r="S350" s="99"/>
      <c r="T350" s="104"/>
      <c r="U350" s="104"/>
      <c r="V350" s="104"/>
      <c r="W350" s="104"/>
      <c r="X350" s="104"/>
      <c r="Y350" s="104"/>
      <c r="Z350" s="104"/>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15"/>
      <c r="BK350" s="215"/>
    </row>
    <row r="351" spans="1:63" ht="12.75" hidden="1" customHeight="1" outlineLevel="1">
      <c r="A351" s="9"/>
      <c r="B351" s="44"/>
      <c r="C351" s="126">
        <f>Asset18</f>
        <v>0</v>
      </c>
      <c r="D351" s="9"/>
      <c r="E351" s="9"/>
      <c r="F351" s="137"/>
      <c r="G351" s="187">
        <f>Input!J24</f>
        <v>0</v>
      </c>
      <c r="H351" s="109">
        <f t="shared" si="6"/>
        <v>0</v>
      </c>
      <c r="I351" s="109"/>
      <c r="J351" s="109"/>
      <c r="K351" s="109"/>
      <c r="L351" s="109"/>
      <c r="M351" s="109"/>
      <c r="N351" s="109"/>
      <c r="O351" s="104"/>
      <c r="P351" s="104"/>
      <c r="Q351" s="104"/>
      <c r="R351" s="104"/>
      <c r="S351" s="99"/>
      <c r="T351" s="104"/>
      <c r="U351" s="104"/>
      <c r="V351" s="104"/>
      <c r="W351" s="104"/>
      <c r="X351" s="104"/>
      <c r="Y351" s="104"/>
      <c r="Z351" s="104"/>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15"/>
      <c r="BK351" s="215"/>
    </row>
    <row r="352" spans="1:63" ht="12.75" hidden="1" customHeight="1" outlineLevel="1">
      <c r="A352" s="9"/>
      <c r="B352" s="44"/>
      <c r="C352" s="126">
        <f>Asset19</f>
        <v>0</v>
      </c>
      <c r="D352" s="9"/>
      <c r="E352" s="9"/>
      <c r="F352" s="137"/>
      <c r="G352" s="187">
        <f>Input!J25</f>
        <v>0</v>
      </c>
      <c r="H352" s="109">
        <f t="shared" si="6"/>
        <v>0</v>
      </c>
      <c r="I352" s="117"/>
      <c r="J352" s="117"/>
      <c r="K352" s="117"/>
      <c r="L352" s="117"/>
      <c r="M352" s="104"/>
      <c r="N352" s="104"/>
      <c r="O352" s="104"/>
      <c r="P352" s="104"/>
      <c r="Q352" s="104"/>
      <c r="R352" s="104"/>
      <c r="S352" s="99"/>
      <c r="T352" s="104"/>
      <c r="U352" s="104"/>
      <c r="V352" s="104"/>
      <c r="W352" s="104"/>
      <c r="X352" s="104"/>
      <c r="Y352" s="104"/>
      <c r="Z352" s="104"/>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15"/>
      <c r="BK352" s="215"/>
    </row>
    <row r="353" spans="1:63" ht="12.75" hidden="1" customHeight="1" outlineLevel="1">
      <c r="A353" s="9"/>
      <c r="B353" s="44"/>
      <c r="C353" s="126">
        <f>Asset20</f>
        <v>0</v>
      </c>
      <c r="D353" s="9"/>
      <c r="E353" s="9"/>
      <c r="F353" s="137"/>
      <c r="G353" s="187">
        <f>Input!J26</f>
        <v>0</v>
      </c>
      <c r="H353" s="109">
        <f t="shared" si="6"/>
        <v>0</v>
      </c>
      <c r="I353" s="117"/>
      <c r="J353" s="117"/>
      <c r="K353" s="117"/>
      <c r="L353" s="117"/>
      <c r="M353" s="104"/>
      <c r="N353" s="104"/>
      <c r="O353" s="104"/>
      <c r="P353" s="104"/>
      <c r="Q353" s="104"/>
      <c r="R353" s="104"/>
      <c r="S353" s="99"/>
      <c r="T353" s="104"/>
      <c r="U353" s="104"/>
      <c r="V353" s="104"/>
      <c r="W353" s="104"/>
      <c r="X353" s="104"/>
      <c r="Y353" s="104"/>
      <c r="Z353" s="104"/>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15"/>
      <c r="BK353" s="215"/>
    </row>
    <row r="354" spans="1:63" ht="12.75" hidden="1" customHeight="1" outlineLevel="1">
      <c r="A354" s="9"/>
      <c r="B354" s="44"/>
      <c r="C354" s="126">
        <f>Asset21</f>
        <v>0</v>
      </c>
      <c r="D354" s="9"/>
      <c r="E354" s="9"/>
      <c r="F354" s="137"/>
      <c r="G354" s="187">
        <f>Input!J27</f>
        <v>0</v>
      </c>
      <c r="H354" s="109">
        <f t="shared" si="6"/>
        <v>0</v>
      </c>
      <c r="I354" s="117"/>
      <c r="J354" s="117"/>
      <c r="K354" s="117"/>
      <c r="L354" s="117"/>
      <c r="M354" s="104"/>
      <c r="N354" s="104"/>
      <c r="O354" s="104"/>
      <c r="P354" s="104"/>
      <c r="Q354" s="104"/>
      <c r="R354" s="104"/>
      <c r="S354" s="99"/>
      <c r="T354" s="104"/>
      <c r="U354" s="104"/>
      <c r="V354" s="104"/>
      <c r="W354" s="104"/>
      <c r="X354" s="104"/>
      <c r="Y354" s="104"/>
      <c r="Z354" s="104"/>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15"/>
      <c r="BK354" s="215"/>
    </row>
    <row r="355" spans="1:63" ht="12.75" hidden="1" customHeight="1" outlineLevel="1">
      <c r="A355" s="9"/>
      <c r="B355" s="44"/>
      <c r="C355" s="126">
        <f>Asset22</f>
        <v>0</v>
      </c>
      <c r="D355" s="9"/>
      <c r="E355" s="9"/>
      <c r="F355" s="137"/>
      <c r="G355" s="187">
        <f>Input!J28</f>
        <v>0</v>
      </c>
      <c r="H355" s="109">
        <f t="shared" si="6"/>
        <v>0</v>
      </c>
      <c r="I355" s="117"/>
      <c r="J355" s="117"/>
      <c r="K355" s="117"/>
      <c r="L355" s="117"/>
      <c r="M355" s="104"/>
      <c r="N355" s="104"/>
      <c r="O355" s="104"/>
      <c r="P355" s="104"/>
      <c r="Q355" s="104"/>
      <c r="R355" s="104"/>
      <c r="S355" s="99"/>
      <c r="T355" s="104"/>
      <c r="U355" s="104"/>
      <c r="V355" s="104"/>
      <c r="W355" s="104"/>
      <c r="X355" s="104"/>
      <c r="Y355" s="104"/>
      <c r="Z355" s="104"/>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15"/>
      <c r="BK355" s="215"/>
    </row>
    <row r="356" spans="1:63" ht="12.75" hidden="1" customHeight="1" outlineLevel="1">
      <c r="A356" s="9"/>
      <c r="B356" s="44"/>
      <c r="C356" s="126">
        <f>Asset23</f>
        <v>0</v>
      </c>
      <c r="D356" s="9"/>
      <c r="E356" s="9"/>
      <c r="F356" s="137"/>
      <c r="G356" s="187">
        <f>Input!J29</f>
        <v>0</v>
      </c>
      <c r="H356" s="109">
        <f t="shared" si="6"/>
        <v>0</v>
      </c>
      <c r="I356" s="117"/>
      <c r="J356" s="117"/>
      <c r="K356" s="117"/>
      <c r="L356" s="117"/>
      <c r="M356" s="104"/>
      <c r="N356" s="104"/>
      <c r="O356" s="104"/>
      <c r="P356" s="104"/>
      <c r="Q356" s="104"/>
      <c r="R356" s="104"/>
      <c r="S356" s="99"/>
      <c r="T356" s="104"/>
      <c r="U356" s="104"/>
      <c r="V356" s="104"/>
      <c r="W356" s="104"/>
      <c r="X356" s="104"/>
      <c r="Y356" s="104"/>
      <c r="Z356" s="104"/>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15"/>
      <c r="BK356" s="215"/>
    </row>
    <row r="357" spans="1:63" ht="12.75" hidden="1" customHeight="1" outlineLevel="1">
      <c r="A357" s="9"/>
      <c r="B357" s="44"/>
      <c r="C357" s="126">
        <f>Asset24</f>
        <v>0</v>
      </c>
      <c r="D357" s="9"/>
      <c r="E357" s="9"/>
      <c r="F357" s="137"/>
      <c r="G357" s="187">
        <f>Input!J30</f>
        <v>0</v>
      </c>
      <c r="H357" s="109">
        <f t="shared" si="6"/>
        <v>0</v>
      </c>
      <c r="I357" s="117"/>
      <c r="J357" s="117"/>
      <c r="K357" s="117"/>
      <c r="L357" s="117"/>
      <c r="M357" s="104"/>
      <c r="N357" s="104"/>
      <c r="O357" s="104"/>
      <c r="P357" s="104"/>
      <c r="Q357" s="104"/>
      <c r="R357" s="104"/>
      <c r="S357" s="99"/>
      <c r="T357" s="104"/>
      <c r="U357" s="104"/>
      <c r="V357" s="104"/>
      <c r="W357" s="104"/>
      <c r="X357" s="104"/>
      <c r="Y357" s="104"/>
      <c r="Z357" s="104"/>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15"/>
      <c r="BK357" s="215"/>
    </row>
    <row r="358" spans="1:63" ht="12.75" hidden="1" customHeight="1" outlineLevel="1">
      <c r="A358" s="9"/>
      <c r="B358" s="44"/>
      <c r="C358" s="126">
        <f>Asset25</f>
        <v>0</v>
      </c>
      <c r="D358" s="9"/>
      <c r="E358" s="9"/>
      <c r="F358" s="137"/>
      <c r="G358" s="187">
        <f>Input!J31</f>
        <v>0</v>
      </c>
      <c r="H358" s="109">
        <f t="shared" si="6"/>
        <v>0</v>
      </c>
      <c r="I358" s="117"/>
      <c r="J358" s="117"/>
      <c r="K358" s="117"/>
      <c r="L358" s="117"/>
      <c r="M358" s="104"/>
      <c r="N358" s="104"/>
      <c r="O358" s="104"/>
      <c r="P358" s="104"/>
      <c r="Q358" s="104"/>
      <c r="R358" s="104"/>
      <c r="S358" s="99"/>
      <c r="T358" s="104"/>
      <c r="U358" s="104"/>
      <c r="V358" s="104"/>
      <c r="W358" s="104"/>
      <c r="X358" s="104"/>
      <c r="Y358" s="104"/>
      <c r="Z358" s="104"/>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15"/>
      <c r="BK358" s="215"/>
    </row>
    <row r="359" spans="1:63" ht="12.75" hidden="1" customHeight="1" outlineLevel="1">
      <c r="A359" s="9"/>
      <c r="B359" s="44"/>
      <c r="C359" s="126">
        <f>Asset26</f>
        <v>0</v>
      </c>
      <c r="D359" s="9"/>
      <c r="E359" s="9"/>
      <c r="F359" s="137"/>
      <c r="G359" s="187">
        <f>Input!J32</f>
        <v>0</v>
      </c>
      <c r="H359" s="109">
        <f t="shared" si="6"/>
        <v>0</v>
      </c>
      <c r="I359" s="117"/>
      <c r="J359" s="117"/>
      <c r="K359" s="117"/>
      <c r="L359" s="117"/>
      <c r="M359" s="104"/>
      <c r="N359" s="104"/>
      <c r="O359" s="104"/>
      <c r="P359" s="104"/>
      <c r="Q359" s="104"/>
      <c r="R359" s="104"/>
      <c r="S359" s="99"/>
      <c r="T359" s="104"/>
      <c r="U359" s="104"/>
      <c r="V359" s="104"/>
      <c r="W359" s="104"/>
      <c r="X359" s="104"/>
      <c r="Y359" s="104"/>
      <c r="Z359" s="104"/>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15"/>
      <c r="BK359" s="215"/>
    </row>
    <row r="360" spans="1:63" ht="12.75" hidden="1" customHeight="1" outlineLevel="1">
      <c r="A360" s="9"/>
      <c r="B360" s="44"/>
      <c r="C360" s="126">
        <f>Asset27</f>
        <v>0</v>
      </c>
      <c r="D360" s="9"/>
      <c r="E360" s="9"/>
      <c r="F360" s="137"/>
      <c r="G360" s="187">
        <f>Input!J33</f>
        <v>0</v>
      </c>
      <c r="H360" s="109">
        <f t="shared" si="6"/>
        <v>0</v>
      </c>
      <c r="I360" s="117"/>
      <c r="J360" s="117"/>
      <c r="K360" s="117"/>
      <c r="L360" s="117"/>
      <c r="M360" s="104"/>
      <c r="N360" s="104"/>
      <c r="O360" s="104"/>
      <c r="P360" s="104"/>
      <c r="Q360" s="104"/>
      <c r="R360" s="104"/>
      <c r="S360" s="99"/>
      <c r="T360" s="104"/>
      <c r="U360" s="104"/>
      <c r="V360" s="104"/>
      <c r="W360" s="104"/>
      <c r="X360" s="104"/>
      <c r="Y360" s="104"/>
      <c r="Z360" s="104"/>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15"/>
      <c r="BK360" s="215"/>
    </row>
    <row r="361" spans="1:63" ht="12.75" hidden="1" customHeight="1" outlineLevel="1">
      <c r="A361" s="9"/>
      <c r="B361" s="44"/>
      <c r="C361" s="126">
        <f>Asset28</f>
        <v>0</v>
      </c>
      <c r="D361" s="9"/>
      <c r="E361" s="9"/>
      <c r="F361" s="137"/>
      <c r="G361" s="187">
        <f>Input!J34</f>
        <v>0</v>
      </c>
      <c r="H361" s="109">
        <f t="shared" si="6"/>
        <v>0</v>
      </c>
      <c r="I361" s="117"/>
      <c r="J361" s="117"/>
      <c r="K361" s="117"/>
      <c r="L361" s="117"/>
      <c r="M361" s="104"/>
      <c r="N361" s="104"/>
      <c r="O361" s="104"/>
      <c r="P361" s="104"/>
      <c r="Q361" s="104"/>
      <c r="R361" s="104"/>
      <c r="S361" s="99"/>
      <c r="T361" s="104"/>
      <c r="U361" s="104"/>
      <c r="V361" s="104"/>
      <c r="W361" s="104"/>
      <c r="X361" s="104"/>
      <c r="Y361" s="104"/>
      <c r="Z361" s="104"/>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15"/>
      <c r="BK361" s="215"/>
    </row>
    <row r="362" spans="1:63" ht="12.75" hidden="1" customHeight="1" outlineLevel="1">
      <c r="A362" s="9"/>
      <c r="B362" s="44"/>
      <c r="C362" s="126">
        <f>Asset29</f>
        <v>0</v>
      </c>
      <c r="D362" s="9"/>
      <c r="E362" s="9"/>
      <c r="F362" s="137"/>
      <c r="G362" s="187">
        <f>Input!J35</f>
        <v>0</v>
      </c>
      <c r="H362" s="109">
        <f t="shared" si="6"/>
        <v>0</v>
      </c>
      <c r="I362" s="117"/>
      <c r="J362" s="117"/>
      <c r="K362" s="117"/>
      <c r="L362" s="117"/>
      <c r="M362" s="104"/>
      <c r="N362" s="104"/>
      <c r="O362" s="104"/>
      <c r="P362" s="104"/>
      <c r="Q362" s="104"/>
      <c r="R362" s="104"/>
      <c r="S362" s="99"/>
      <c r="T362" s="104"/>
      <c r="U362" s="104"/>
      <c r="V362" s="104"/>
      <c r="W362" s="104"/>
      <c r="X362" s="104"/>
      <c r="Y362" s="104"/>
      <c r="Z362" s="104"/>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15"/>
      <c r="BK362" s="215"/>
    </row>
    <row r="363" spans="1:63" ht="12.75" hidden="1" customHeight="1" outlineLevel="1">
      <c r="A363" s="9"/>
      <c r="B363" s="44"/>
      <c r="C363" s="126">
        <f>Asset30</f>
        <v>0</v>
      </c>
      <c r="D363" s="9"/>
      <c r="E363" s="9"/>
      <c r="F363" s="137"/>
      <c r="G363" s="187">
        <f>Input!J36</f>
        <v>0</v>
      </c>
      <c r="H363" s="109">
        <f t="shared" si="6"/>
        <v>0</v>
      </c>
      <c r="I363" s="117"/>
      <c r="J363" s="117"/>
      <c r="K363" s="117"/>
      <c r="L363" s="117"/>
      <c r="M363" s="104"/>
      <c r="N363" s="104"/>
      <c r="O363" s="104"/>
      <c r="P363" s="104"/>
      <c r="Q363" s="104"/>
      <c r="R363" s="104"/>
      <c r="S363" s="99"/>
      <c r="T363" s="104"/>
      <c r="U363" s="104"/>
      <c r="V363" s="104"/>
      <c r="W363" s="104"/>
      <c r="X363" s="104"/>
      <c r="Y363" s="104"/>
      <c r="Z363" s="104"/>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15"/>
      <c r="BK363" s="215"/>
    </row>
    <row r="364" spans="1:63" collapsed="1">
      <c r="A364" s="9"/>
      <c r="B364" s="44"/>
      <c r="C364" s="126"/>
      <c r="D364" s="9"/>
      <c r="E364" s="9"/>
      <c r="F364" s="137"/>
      <c r="G364" s="187"/>
      <c r="H364" s="117"/>
      <c r="I364" s="117"/>
      <c r="J364" s="117"/>
      <c r="K364" s="117"/>
      <c r="L364" s="117"/>
      <c r="M364" s="104"/>
      <c r="N364" s="104"/>
      <c r="O364" s="104"/>
      <c r="P364" s="104"/>
      <c r="Q364" s="104"/>
      <c r="R364" s="104"/>
      <c r="S364" s="99"/>
      <c r="T364" s="104"/>
      <c r="U364" s="104"/>
      <c r="V364" s="104"/>
      <c r="W364" s="104"/>
      <c r="X364" s="104"/>
      <c r="Y364" s="104"/>
      <c r="Z364" s="104"/>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15"/>
      <c r="BK364" s="215"/>
    </row>
    <row r="365" spans="1:63">
      <c r="A365" s="9"/>
      <c r="B365" s="44" t="s">
        <v>44</v>
      </c>
      <c r="C365" s="9"/>
      <c r="D365" s="9"/>
      <c r="E365" s="9"/>
      <c r="F365" s="9"/>
      <c r="G365" s="188">
        <f>SUM(G366:G395)</f>
        <v>375.65394780495484</v>
      </c>
      <c r="H365" s="117"/>
      <c r="I365" s="117"/>
      <c r="J365" s="117"/>
      <c r="K365" s="117"/>
      <c r="L365" s="117"/>
      <c r="M365" s="104"/>
      <c r="N365" s="104"/>
      <c r="O365" s="104"/>
      <c r="P365" s="104"/>
      <c r="Q365" s="104"/>
      <c r="R365" s="104"/>
      <c r="S365" s="99"/>
      <c r="T365" s="104"/>
      <c r="U365" s="104"/>
      <c r="V365" s="104"/>
      <c r="W365" s="104"/>
      <c r="X365" s="104"/>
      <c r="Y365" s="104"/>
      <c r="Z365" s="104"/>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15"/>
      <c r="BK365" s="215"/>
    </row>
    <row r="366" spans="1:63" hidden="1" outlineLevel="1">
      <c r="A366" s="9"/>
      <c r="B366" s="44"/>
      <c r="C366" s="126" t="str">
        <f>Asset1</f>
        <v>Subtransmission</v>
      </c>
      <c r="D366" s="9"/>
      <c r="E366" s="9"/>
      <c r="F366" s="9"/>
      <c r="G366" s="190">
        <f>Input!M7</f>
        <v>43.731197934271691</v>
      </c>
      <c r="H366" s="117"/>
      <c r="I366" s="117"/>
      <c r="J366" s="117"/>
      <c r="K366" s="117"/>
      <c r="L366" s="117"/>
      <c r="M366" s="104"/>
      <c r="N366" s="104"/>
      <c r="O366" s="104"/>
      <c r="P366" s="104"/>
      <c r="Q366" s="104"/>
      <c r="R366" s="104"/>
      <c r="S366" s="99"/>
      <c r="T366" s="104"/>
      <c r="U366" s="104"/>
      <c r="V366" s="104"/>
      <c r="W366" s="104"/>
      <c r="X366" s="104"/>
      <c r="Y366" s="104"/>
      <c r="Z366" s="104"/>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15"/>
      <c r="BK366" s="215"/>
    </row>
    <row r="367" spans="1:63" hidden="1" outlineLevel="1">
      <c r="A367" s="9"/>
      <c r="B367" s="44"/>
      <c r="C367" s="126" t="str">
        <f>Asset2</f>
        <v>Distribution system assets</v>
      </c>
      <c r="D367" s="9"/>
      <c r="E367" s="9"/>
      <c r="F367" s="9"/>
      <c r="G367" s="190">
        <f>Input!M8</f>
        <v>245.83193203184837</v>
      </c>
      <c r="H367" s="117"/>
      <c r="I367" s="117"/>
      <c r="J367" s="117"/>
      <c r="K367" s="117"/>
      <c r="L367" s="117"/>
      <c r="M367" s="104"/>
      <c r="N367" s="104"/>
      <c r="O367" s="104"/>
      <c r="P367" s="104"/>
      <c r="Q367" s="104"/>
      <c r="R367" s="104"/>
      <c r="S367" s="99"/>
      <c r="T367" s="104"/>
      <c r="U367" s="104"/>
      <c r="V367" s="104"/>
      <c r="W367" s="104"/>
      <c r="X367" s="104"/>
      <c r="Y367" s="104"/>
      <c r="Z367" s="104"/>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15"/>
      <c r="BK367" s="215"/>
    </row>
    <row r="368" spans="1:63" hidden="1" outlineLevel="1">
      <c r="A368" s="9"/>
      <c r="B368" s="44"/>
      <c r="C368" s="126" t="str">
        <f>Asset3</f>
        <v>Standard metering</v>
      </c>
      <c r="D368" s="9"/>
      <c r="E368" s="9"/>
      <c r="F368" s="9"/>
      <c r="G368" s="190">
        <f>Input!M9</f>
        <v>0</v>
      </c>
      <c r="H368" s="117"/>
      <c r="I368" s="117"/>
      <c r="J368" s="117"/>
      <c r="K368" s="117"/>
      <c r="L368" s="117"/>
      <c r="M368" s="104"/>
      <c r="N368" s="104"/>
      <c r="O368" s="104"/>
      <c r="P368" s="104"/>
      <c r="Q368" s="104"/>
      <c r="R368" s="104"/>
      <c r="S368" s="99"/>
      <c r="T368" s="104"/>
      <c r="U368" s="104"/>
      <c r="V368" s="104"/>
      <c r="W368" s="104"/>
      <c r="X368" s="104"/>
      <c r="Y368" s="104"/>
      <c r="Z368" s="104"/>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15"/>
      <c r="BK368" s="215"/>
    </row>
    <row r="369" spans="1:63" hidden="1" outlineLevel="1">
      <c r="A369" s="9"/>
      <c r="B369" s="44"/>
      <c r="C369" s="126" t="str">
        <f>Asset4</f>
        <v>Public lighting</v>
      </c>
      <c r="D369" s="9"/>
      <c r="E369" s="9"/>
      <c r="F369" s="9"/>
      <c r="G369" s="190">
        <f>Input!M10</f>
        <v>0</v>
      </c>
      <c r="H369" s="117"/>
      <c r="I369" s="117"/>
      <c r="J369" s="117"/>
      <c r="K369" s="117"/>
      <c r="L369" s="117"/>
      <c r="M369" s="104"/>
      <c r="N369" s="104"/>
      <c r="O369" s="104"/>
      <c r="P369" s="104"/>
      <c r="Q369" s="104"/>
      <c r="R369" s="104"/>
      <c r="S369" s="99"/>
      <c r="T369" s="104"/>
      <c r="U369" s="104"/>
      <c r="V369" s="104"/>
      <c r="W369" s="104"/>
      <c r="X369" s="104"/>
      <c r="Y369" s="104"/>
      <c r="Z369" s="104"/>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15"/>
      <c r="BK369" s="215"/>
    </row>
    <row r="370" spans="1:63" hidden="1" outlineLevel="1">
      <c r="A370" s="9"/>
      <c r="B370" s="44"/>
      <c r="C370" s="126" t="str">
        <f>Asset5</f>
        <v>SCADA/Network control</v>
      </c>
      <c r="D370" s="9"/>
      <c r="E370" s="9"/>
      <c r="F370" s="9"/>
      <c r="G370" s="190">
        <f>Input!M11</f>
        <v>4.3107122241096469</v>
      </c>
      <c r="H370" s="117"/>
      <c r="I370" s="117"/>
      <c r="J370" s="117"/>
      <c r="K370" s="117"/>
      <c r="L370" s="117"/>
      <c r="M370" s="104"/>
      <c r="N370" s="104"/>
      <c r="O370" s="104"/>
      <c r="P370" s="104"/>
      <c r="Q370" s="104"/>
      <c r="R370" s="104"/>
      <c r="S370" s="99"/>
      <c r="T370" s="104"/>
      <c r="U370" s="104"/>
      <c r="V370" s="104"/>
      <c r="W370" s="104"/>
      <c r="X370" s="104"/>
      <c r="Y370" s="104"/>
      <c r="Z370" s="104"/>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15"/>
      <c r="BK370" s="215"/>
    </row>
    <row r="371" spans="1:63" hidden="1" outlineLevel="1">
      <c r="A371" s="9"/>
      <c r="B371" s="44"/>
      <c r="C371" s="126" t="str">
        <f>Asset6</f>
        <v>Non-network general assets - IT</v>
      </c>
      <c r="D371" s="9"/>
      <c r="E371" s="9"/>
      <c r="F371" s="9"/>
      <c r="G371" s="190">
        <f>Input!M12</f>
        <v>38.292795988928539</v>
      </c>
      <c r="H371" s="117"/>
      <c r="I371" s="117"/>
      <c r="J371" s="117"/>
      <c r="K371" s="117"/>
      <c r="L371" s="117"/>
      <c r="M371" s="104"/>
      <c r="N371" s="104"/>
      <c r="O371" s="104"/>
      <c r="P371" s="104"/>
      <c r="Q371" s="104"/>
      <c r="R371" s="104"/>
      <c r="S371" s="99"/>
      <c r="T371" s="104"/>
      <c r="U371" s="104"/>
      <c r="V371" s="104"/>
      <c r="W371" s="104"/>
      <c r="X371" s="104"/>
      <c r="Y371" s="104"/>
      <c r="Z371" s="104"/>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15"/>
      <c r="BK371" s="215"/>
    </row>
    <row r="372" spans="1:63" hidden="1" outlineLevel="1">
      <c r="A372" s="9"/>
      <c r="B372" s="44"/>
      <c r="C372" s="126" t="str">
        <f>Asset7</f>
        <v>Non-network general assets - Other</v>
      </c>
      <c r="D372" s="9"/>
      <c r="E372" s="9"/>
      <c r="F372" s="9"/>
      <c r="G372" s="190">
        <f>Input!M13</f>
        <v>17.954564073716629</v>
      </c>
      <c r="H372" s="117"/>
      <c r="I372" s="117"/>
      <c r="J372" s="117"/>
      <c r="K372" s="117"/>
      <c r="L372" s="117"/>
      <c r="M372" s="104"/>
      <c r="N372" s="104"/>
      <c r="O372" s="104"/>
      <c r="P372" s="104"/>
      <c r="Q372" s="104"/>
      <c r="R372" s="104"/>
      <c r="S372" s="99"/>
      <c r="T372" s="104"/>
      <c r="U372" s="104"/>
      <c r="V372" s="104"/>
      <c r="W372" s="104"/>
      <c r="X372" s="104"/>
      <c r="Y372" s="104"/>
      <c r="Z372" s="104"/>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15"/>
      <c r="BK372" s="215"/>
    </row>
    <row r="373" spans="1:63" hidden="1" outlineLevel="1">
      <c r="A373" s="9"/>
      <c r="B373" s="44"/>
      <c r="C373" s="126" t="str">
        <f>Asset8</f>
        <v>VBRC</v>
      </c>
      <c r="D373" s="9"/>
      <c r="E373" s="9"/>
      <c r="F373" s="9"/>
      <c r="G373" s="190">
        <f>Input!M14</f>
        <v>25.532745552079927</v>
      </c>
      <c r="H373" s="117"/>
      <c r="I373" s="117"/>
      <c r="J373" s="117"/>
      <c r="K373" s="117"/>
      <c r="L373" s="117"/>
      <c r="M373" s="104"/>
      <c r="N373" s="104"/>
      <c r="O373" s="104"/>
      <c r="P373" s="104"/>
      <c r="Q373" s="104"/>
      <c r="R373" s="104"/>
      <c r="S373" s="99"/>
      <c r="T373" s="104"/>
      <c r="U373" s="104"/>
      <c r="V373" s="104"/>
      <c r="W373" s="104"/>
      <c r="X373" s="104"/>
      <c r="Y373" s="104"/>
      <c r="Z373" s="104"/>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15"/>
      <c r="BK373" s="215"/>
    </row>
    <row r="374" spans="1:63" hidden="1" outlineLevel="1">
      <c r="A374" s="9"/>
      <c r="B374" s="44"/>
      <c r="C374" s="126" t="str">
        <f>Asset9</f>
        <v>Supervisory cables</v>
      </c>
      <c r="D374" s="9"/>
      <c r="E374" s="9"/>
      <c r="F374" s="9"/>
      <c r="G374" s="190">
        <f>Input!M15</f>
        <v>0</v>
      </c>
      <c r="H374" s="117"/>
      <c r="I374" s="117"/>
      <c r="J374" s="117"/>
      <c r="K374" s="117"/>
      <c r="L374" s="117"/>
      <c r="M374" s="104"/>
      <c r="N374" s="104"/>
      <c r="O374" s="104"/>
      <c r="P374" s="104"/>
      <c r="Q374" s="104"/>
      <c r="R374" s="104"/>
      <c r="S374" s="99"/>
      <c r="T374" s="104"/>
      <c r="U374" s="104"/>
      <c r="V374" s="104"/>
      <c r="W374" s="104"/>
      <c r="X374" s="104"/>
      <c r="Y374" s="104"/>
      <c r="Z374" s="104"/>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15"/>
      <c r="BK374" s="215"/>
    </row>
    <row r="375" spans="1:63" hidden="1" outlineLevel="1">
      <c r="A375" s="9"/>
      <c r="B375" s="44"/>
      <c r="C375" s="126" t="str">
        <f>Asset10</f>
        <v>Old SWER ACRs</v>
      </c>
      <c r="D375" s="9"/>
      <c r="E375" s="9"/>
      <c r="F375" s="9"/>
      <c r="G375" s="190">
        <f>Input!M16</f>
        <v>0</v>
      </c>
      <c r="H375" s="117"/>
      <c r="I375" s="117"/>
      <c r="J375" s="117"/>
      <c r="K375" s="117"/>
      <c r="L375" s="117"/>
      <c r="M375" s="104"/>
      <c r="N375" s="104"/>
      <c r="O375" s="104"/>
      <c r="P375" s="104"/>
      <c r="Q375" s="104"/>
      <c r="R375" s="104"/>
      <c r="S375" s="99"/>
      <c r="T375" s="104"/>
      <c r="U375" s="104"/>
      <c r="V375" s="104"/>
      <c r="W375" s="104"/>
      <c r="X375" s="104"/>
      <c r="Y375" s="104"/>
      <c r="Z375" s="104"/>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15"/>
      <c r="BK375" s="215"/>
    </row>
    <row r="376" spans="1:63" hidden="1" outlineLevel="1">
      <c r="A376" s="9"/>
      <c r="B376" s="44"/>
      <c r="C376" s="126" t="str">
        <f>Asset11</f>
        <v>Land</v>
      </c>
      <c r="D376" s="9"/>
      <c r="E376" s="9"/>
      <c r="F376" s="9"/>
      <c r="G376" s="190">
        <f>Input!M17</f>
        <v>0</v>
      </c>
      <c r="H376" s="117"/>
      <c r="I376" s="117"/>
      <c r="J376" s="117"/>
      <c r="K376" s="117"/>
      <c r="L376" s="117"/>
      <c r="M376" s="104"/>
      <c r="N376" s="104"/>
      <c r="O376" s="104"/>
      <c r="P376" s="104"/>
      <c r="Q376" s="104"/>
      <c r="R376" s="104"/>
      <c r="S376" s="99"/>
      <c r="T376" s="104"/>
      <c r="U376" s="104"/>
      <c r="V376" s="104"/>
      <c r="W376" s="104"/>
      <c r="X376" s="104"/>
      <c r="Y376" s="104"/>
      <c r="Z376" s="104"/>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15"/>
      <c r="BK376" s="215"/>
    </row>
    <row r="377" spans="1:63" hidden="1" outlineLevel="1">
      <c r="A377" s="9"/>
      <c r="B377" s="44"/>
      <c r="C377" s="126" t="str">
        <f>Asset12</f>
        <v>Equity raising costs</v>
      </c>
      <c r="D377" s="9"/>
      <c r="E377" s="9"/>
      <c r="F377" s="9"/>
      <c r="G377" s="190">
        <f>Input!M18</f>
        <v>0</v>
      </c>
      <c r="H377" s="117"/>
      <c r="I377" s="117"/>
      <c r="J377" s="117"/>
      <c r="K377" s="117"/>
      <c r="L377" s="117"/>
      <c r="M377" s="104"/>
      <c r="N377" s="104"/>
      <c r="O377" s="104"/>
      <c r="P377" s="104"/>
      <c r="Q377" s="104"/>
      <c r="R377" s="104"/>
      <c r="S377" s="99"/>
      <c r="T377" s="104"/>
      <c r="U377" s="104"/>
      <c r="V377" s="104"/>
      <c r="W377" s="104"/>
      <c r="X377" s="104"/>
      <c r="Y377" s="104"/>
      <c r="Z377" s="104"/>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15"/>
      <c r="BK377" s="215"/>
    </row>
    <row r="378" spans="1:63" hidden="1" outlineLevel="1">
      <c r="A378" s="9"/>
      <c r="B378" s="44"/>
      <c r="C378" s="126">
        <f>Asset13</f>
        <v>0</v>
      </c>
      <c r="D378" s="9"/>
      <c r="E378" s="9"/>
      <c r="F378" s="9"/>
      <c r="G378" s="190">
        <f>Input!M19</f>
        <v>0</v>
      </c>
      <c r="H378" s="117"/>
      <c r="I378" s="117"/>
      <c r="J378" s="117"/>
      <c r="K378" s="117"/>
      <c r="L378" s="117"/>
      <c r="M378" s="104"/>
      <c r="N378" s="104"/>
      <c r="O378" s="104"/>
      <c r="P378" s="104"/>
      <c r="Q378" s="104"/>
      <c r="R378" s="104"/>
      <c r="S378" s="99"/>
      <c r="T378" s="104"/>
      <c r="U378" s="104"/>
      <c r="V378" s="104"/>
      <c r="W378" s="104"/>
      <c r="X378" s="104"/>
      <c r="Y378" s="104"/>
      <c r="Z378" s="104"/>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15"/>
      <c r="BK378" s="215"/>
    </row>
    <row r="379" spans="1:63" hidden="1" outlineLevel="1">
      <c r="A379" s="9"/>
      <c r="B379" s="44"/>
      <c r="C379" s="126">
        <f>Asset14</f>
        <v>0</v>
      </c>
      <c r="D379" s="9"/>
      <c r="E379" s="9"/>
      <c r="F379" s="9"/>
      <c r="G379" s="190">
        <f>Input!M20</f>
        <v>0</v>
      </c>
      <c r="H379" s="117"/>
      <c r="I379" s="117"/>
      <c r="J379" s="117"/>
      <c r="K379" s="117"/>
      <c r="L379" s="117"/>
      <c r="M379" s="104"/>
      <c r="N379" s="104"/>
      <c r="O379" s="104"/>
      <c r="P379" s="104"/>
      <c r="Q379" s="104"/>
      <c r="R379" s="104"/>
      <c r="S379" s="99"/>
      <c r="T379" s="104"/>
      <c r="U379" s="104"/>
      <c r="V379" s="104"/>
      <c r="W379" s="104"/>
      <c r="X379" s="104"/>
      <c r="Y379" s="104"/>
      <c r="Z379" s="104"/>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15"/>
      <c r="BK379" s="215"/>
    </row>
    <row r="380" spans="1:63" hidden="1" outlineLevel="1">
      <c r="A380" s="9"/>
      <c r="B380" s="44"/>
      <c r="C380" s="126">
        <f>Asset15</f>
        <v>0</v>
      </c>
      <c r="D380" s="9"/>
      <c r="E380" s="9"/>
      <c r="F380" s="9"/>
      <c r="G380" s="190">
        <f>Input!M21</f>
        <v>0</v>
      </c>
      <c r="H380" s="117"/>
      <c r="I380" s="117"/>
      <c r="J380" s="117"/>
      <c r="K380" s="117"/>
      <c r="L380" s="117"/>
      <c r="M380" s="104"/>
      <c r="N380" s="104"/>
      <c r="O380" s="104"/>
      <c r="P380" s="104"/>
      <c r="Q380" s="104"/>
      <c r="R380" s="104"/>
      <c r="S380" s="99"/>
      <c r="T380" s="104"/>
      <c r="U380" s="104"/>
      <c r="V380" s="104"/>
      <c r="W380" s="104"/>
      <c r="X380" s="104"/>
      <c r="Y380" s="104"/>
      <c r="Z380" s="104"/>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15"/>
      <c r="BK380" s="215"/>
    </row>
    <row r="381" spans="1:63" hidden="1" outlineLevel="1">
      <c r="A381" s="9"/>
      <c r="B381" s="44"/>
      <c r="C381" s="126">
        <f>Asset16</f>
        <v>0</v>
      </c>
      <c r="D381" s="9"/>
      <c r="E381" s="9"/>
      <c r="F381" s="9"/>
      <c r="G381" s="190">
        <f>Input!M22</f>
        <v>0</v>
      </c>
      <c r="H381" s="117"/>
      <c r="I381" s="117"/>
      <c r="J381" s="117"/>
      <c r="K381" s="117"/>
      <c r="L381" s="117"/>
      <c r="M381" s="104"/>
      <c r="N381" s="104"/>
      <c r="O381" s="104"/>
      <c r="P381" s="104"/>
      <c r="Q381" s="104"/>
      <c r="R381" s="104"/>
      <c r="S381" s="99"/>
      <c r="T381" s="104"/>
      <c r="U381" s="104"/>
      <c r="V381" s="104"/>
      <c r="W381" s="104"/>
      <c r="X381" s="104"/>
      <c r="Y381" s="104"/>
      <c r="Z381" s="104"/>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15"/>
      <c r="BK381" s="215"/>
    </row>
    <row r="382" spans="1:63" hidden="1" outlineLevel="1">
      <c r="A382" s="9"/>
      <c r="B382" s="44"/>
      <c r="C382" s="126">
        <f>Asset17</f>
        <v>0</v>
      </c>
      <c r="D382" s="9"/>
      <c r="E382" s="9"/>
      <c r="F382" s="9"/>
      <c r="G382" s="190">
        <f>Input!M23</f>
        <v>0</v>
      </c>
      <c r="H382" s="117"/>
      <c r="I382" s="117"/>
      <c r="J382" s="117"/>
      <c r="K382" s="117"/>
      <c r="L382" s="117"/>
      <c r="M382" s="104"/>
      <c r="N382" s="104"/>
      <c r="O382" s="104"/>
      <c r="P382" s="104"/>
      <c r="Q382" s="104"/>
      <c r="R382" s="104"/>
      <c r="S382" s="99"/>
      <c r="T382" s="104"/>
      <c r="U382" s="104"/>
      <c r="V382" s="104"/>
      <c r="W382" s="104"/>
      <c r="X382" s="104"/>
      <c r="Y382" s="104"/>
      <c r="Z382" s="104"/>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15"/>
      <c r="BK382" s="215"/>
    </row>
    <row r="383" spans="1:63" hidden="1" outlineLevel="1">
      <c r="A383" s="9"/>
      <c r="B383" s="44"/>
      <c r="C383" s="126">
        <f>Asset18</f>
        <v>0</v>
      </c>
      <c r="D383" s="9"/>
      <c r="E383" s="9"/>
      <c r="F383" s="9"/>
      <c r="G383" s="190">
        <f>Input!M24</f>
        <v>0</v>
      </c>
      <c r="H383" s="117"/>
      <c r="I383" s="117"/>
      <c r="J383" s="117"/>
      <c r="K383" s="117"/>
      <c r="L383" s="117"/>
      <c r="M383" s="104"/>
      <c r="N383" s="104"/>
      <c r="O383" s="104"/>
      <c r="P383" s="104"/>
      <c r="Q383" s="104"/>
      <c r="R383" s="104"/>
      <c r="S383" s="99"/>
      <c r="T383" s="104"/>
      <c r="U383" s="104"/>
      <c r="V383" s="104"/>
      <c r="W383" s="104"/>
      <c r="X383" s="104"/>
      <c r="Y383" s="104"/>
      <c r="Z383" s="104"/>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15"/>
      <c r="BK383" s="215"/>
    </row>
    <row r="384" spans="1:63" hidden="1" outlineLevel="1">
      <c r="A384" s="9"/>
      <c r="B384" s="44"/>
      <c r="C384" s="126">
        <f>Asset19</f>
        <v>0</v>
      </c>
      <c r="D384" s="9"/>
      <c r="E384" s="9"/>
      <c r="F384" s="9"/>
      <c r="G384" s="190">
        <f>Input!M25</f>
        <v>0</v>
      </c>
      <c r="H384" s="117"/>
      <c r="I384" s="117"/>
      <c r="J384" s="117"/>
      <c r="K384" s="117"/>
      <c r="L384" s="117"/>
      <c r="M384" s="104"/>
      <c r="N384" s="104"/>
      <c r="O384" s="104"/>
      <c r="P384" s="104"/>
      <c r="Q384" s="104"/>
      <c r="R384" s="104"/>
      <c r="S384" s="99"/>
      <c r="T384" s="104"/>
      <c r="U384" s="104"/>
      <c r="V384" s="104"/>
      <c r="W384" s="104"/>
      <c r="X384" s="104"/>
      <c r="Y384" s="104"/>
      <c r="Z384" s="104"/>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15"/>
      <c r="BK384" s="215"/>
    </row>
    <row r="385" spans="1:63" hidden="1" outlineLevel="1">
      <c r="A385" s="9"/>
      <c r="B385" s="44"/>
      <c r="C385" s="126">
        <f>Asset20</f>
        <v>0</v>
      </c>
      <c r="D385" s="9"/>
      <c r="E385" s="9"/>
      <c r="F385" s="9"/>
      <c r="G385" s="190">
        <f>Input!M26</f>
        <v>0</v>
      </c>
      <c r="H385" s="117"/>
      <c r="I385" s="117"/>
      <c r="J385" s="117"/>
      <c r="K385" s="117"/>
      <c r="L385" s="117"/>
      <c r="M385" s="104"/>
      <c r="N385" s="104"/>
      <c r="O385" s="104"/>
      <c r="P385" s="104"/>
      <c r="Q385" s="104"/>
      <c r="R385" s="104"/>
      <c r="S385" s="99"/>
      <c r="T385" s="104"/>
      <c r="U385" s="104"/>
      <c r="V385" s="104"/>
      <c r="W385" s="104"/>
      <c r="X385" s="104"/>
      <c r="Y385" s="104"/>
      <c r="Z385" s="104"/>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15"/>
      <c r="BK385" s="215"/>
    </row>
    <row r="386" spans="1:63" hidden="1" outlineLevel="1">
      <c r="A386" s="9"/>
      <c r="B386" s="44"/>
      <c r="C386" s="126">
        <f>Asset21</f>
        <v>0</v>
      </c>
      <c r="D386" s="9"/>
      <c r="E386" s="9"/>
      <c r="F386" s="9"/>
      <c r="G386" s="190">
        <f>Input!M27</f>
        <v>0</v>
      </c>
      <c r="H386" s="117"/>
      <c r="I386" s="117"/>
      <c r="J386" s="117"/>
      <c r="K386" s="117"/>
      <c r="L386" s="117"/>
      <c r="M386" s="104"/>
      <c r="N386" s="104"/>
      <c r="O386" s="104"/>
      <c r="P386" s="104"/>
      <c r="Q386" s="104"/>
      <c r="R386" s="104"/>
      <c r="S386" s="99"/>
      <c r="T386" s="104"/>
      <c r="U386" s="104"/>
      <c r="V386" s="104"/>
      <c r="W386" s="104"/>
      <c r="X386" s="104"/>
      <c r="Y386" s="104"/>
      <c r="Z386" s="104"/>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15"/>
      <c r="BK386" s="215"/>
    </row>
    <row r="387" spans="1:63" hidden="1" outlineLevel="1">
      <c r="A387" s="9"/>
      <c r="B387" s="44"/>
      <c r="C387" s="126">
        <f>Asset22</f>
        <v>0</v>
      </c>
      <c r="D387" s="9"/>
      <c r="E387" s="9"/>
      <c r="F387" s="9"/>
      <c r="G387" s="190">
        <f>Input!M28</f>
        <v>0</v>
      </c>
      <c r="H387" s="117"/>
      <c r="I387" s="117"/>
      <c r="J387" s="117"/>
      <c r="K387" s="117"/>
      <c r="L387" s="117"/>
      <c r="M387" s="104"/>
      <c r="N387" s="104"/>
      <c r="O387" s="104"/>
      <c r="P387" s="104"/>
      <c r="Q387" s="104"/>
      <c r="R387" s="104"/>
      <c r="S387" s="99"/>
      <c r="T387" s="104"/>
      <c r="U387" s="104"/>
      <c r="V387" s="104"/>
      <c r="W387" s="104"/>
      <c r="X387" s="104"/>
      <c r="Y387" s="104"/>
      <c r="Z387" s="104"/>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15"/>
      <c r="BK387" s="215"/>
    </row>
    <row r="388" spans="1:63" hidden="1" outlineLevel="1">
      <c r="A388" s="9"/>
      <c r="B388" s="44"/>
      <c r="C388" s="126">
        <f>Asset23</f>
        <v>0</v>
      </c>
      <c r="D388" s="9"/>
      <c r="E388" s="9"/>
      <c r="F388" s="9"/>
      <c r="G388" s="190">
        <f>Input!M29</f>
        <v>0</v>
      </c>
      <c r="H388" s="117"/>
      <c r="I388" s="117"/>
      <c r="J388" s="117"/>
      <c r="K388" s="117"/>
      <c r="L388" s="117"/>
      <c r="M388" s="104"/>
      <c r="N388" s="104"/>
      <c r="O388" s="104"/>
      <c r="P388" s="104"/>
      <c r="Q388" s="104"/>
      <c r="R388" s="104"/>
      <c r="S388" s="99"/>
      <c r="T388" s="104"/>
      <c r="U388" s="104"/>
      <c r="V388" s="104"/>
      <c r="W388" s="104"/>
      <c r="X388" s="104"/>
      <c r="Y388" s="104"/>
      <c r="Z388" s="104"/>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15"/>
      <c r="BK388" s="215"/>
    </row>
    <row r="389" spans="1:63" hidden="1" outlineLevel="1">
      <c r="A389" s="9"/>
      <c r="B389" s="44"/>
      <c r="C389" s="126">
        <f>Asset24</f>
        <v>0</v>
      </c>
      <c r="D389" s="9"/>
      <c r="E389" s="9"/>
      <c r="F389" s="9"/>
      <c r="G389" s="190">
        <f>Input!M30</f>
        <v>0</v>
      </c>
      <c r="H389" s="117"/>
      <c r="I389" s="117"/>
      <c r="J389" s="117"/>
      <c r="K389" s="117"/>
      <c r="L389" s="117"/>
      <c r="M389" s="104"/>
      <c r="N389" s="104"/>
      <c r="O389" s="104"/>
      <c r="P389" s="104"/>
      <c r="Q389" s="104"/>
      <c r="R389" s="104"/>
      <c r="S389" s="99"/>
      <c r="T389" s="104"/>
      <c r="U389" s="104"/>
      <c r="V389" s="104"/>
      <c r="W389" s="104"/>
      <c r="X389" s="104"/>
      <c r="Y389" s="104"/>
      <c r="Z389" s="104"/>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15"/>
      <c r="BK389" s="215"/>
    </row>
    <row r="390" spans="1:63" hidden="1" outlineLevel="1">
      <c r="A390" s="9"/>
      <c r="B390" s="44"/>
      <c r="C390" s="126">
        <f>Asset25</f>
        <v>0</v>
      </c>
      <c r="D390" s="9"/>
      <c r="E390" s="9"/>
      <c r="F390" s="9"/>
      <c r="G390" s="190">
        <f>Input!M31</f>
        <v>0</v>
      </c>
      <c r="H390" s="117"/>
      <c r="I390" s="117"/>
      <c r="J390" s="117"/>
      <c r="K390" s="117"/>
      <c r="L390" s="117"/>
      <c r="M390" s="104"/>
      <c r="N390" s="104"/>
      <c r="O390" s="104"/>
      <c r="P390" s="104"/>
      <c r="Q390" s="104"/>
      <c r="R390" s="104"/>
      <c r="S390" s="99"/>
      <c r="T390" s="104"/>
      <c r="U390" s="104"/>
      <c r="V390" s="104"/>
      <c r="W390" s="104"/>
      <c r="X390" s="104"/>
      <c r="Y390" s="104"/>
      <c r="Z390" s="104"/>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15"/>
      <c r="BK390" s="215"/>
    </row>
    <row r="391" spans="1:63" hidden="1" outlineLevel="1">
      <c r="A391" s="9"/>
      <c r="B391" s="44"/>
      <c r="C391" s="126">
        <f>Asset26</f>
        <v>0</v>
      </c>
      <c r="D391" s="9"/>
      <c r="E391" s="9"/>
      <c r="F391" s="9"/>
      <c r="G391" s="190">
        <f>Input!M32</f>
        <v>0</v>
      </c>
      <c r="H391" s="117"/>
      <c r="I391" s="117"/>
      <c r="J391" s="117"/>
      <c r="K391" s="117"/>
      <c r="L391" s="117"/>
      <c r="M391" s="104"/>
      <c r="N391" s="104"/>
      <c r="O391" s="104"/>
      <c r="P391" s="104"/>
      <c r="Q391" s="104"/>
      <c r="R391" s="104"/>
      <c r="S391" s="99"/>
      <c r="T391" s="104"/>
      <c r="U391" s="104"/>
      <c r="V391" s="104"/>
      <c r="W391" s="104"/>
      <c r="X391" s="104"/>
      <c r="Y391" s="104"/>
      <c r="Z391" s="104"/>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15"/>
      <c r="BK391" s="215"/>
    </row>
    <row r="392" spans="1:63" hidden="1" outlineLevel="1">
      <c r="A392" s="9"/>
      <c r="B392" s="44"/>
      <c r="C392" s="126">
        <f>Asset27</f>
        <v>0</v>
      </c>
      <c r="D392" s="9"/>
      <c r="E392" s="9"/>
      <c r="F392" s="9"/>
      <c r="G392" s="190">
        <f>Input!M33</f>
        <v>0</v>
      </c>
      <c r="H392" s="117"/>
      <c r="I392" s="117"/>
      <c r="J392" s="117"/>
      <c r="K392" s="117"/>
      <c r="L392" s="117"/>
      <c r="M392" s="104"/>
      <c r="N392" s="104"/>
      <c r="O392" s="104"/>
      <c r="P392" s="104"/>
      <c r="Q392" s="104"/>
      <c r="R392" s="104"/>
      <c r="S392" s="99"/>
      <c r="T392" s="104"/>
      <c r="U392" s="104"/>
      <c r="V392" s="104"/>
      <c r="W392" s="104"/>
      <c r="X392" s="104"/>
      <c r="Y392" s="104"/>
      <c r="Z392" s="104"/>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15"/>
      <c r="BK392" s="215"/>
    </row>
    <row r="393" spans="1:63" hidden="1" outlineLevel="1">
      <c r="A393" s="9"/>
      <c r="B393" s="44"/>
      <c r="C393" s="126">
        <f>Asset28</f>
        <v>0</v>
      </c>
      <c r="D393" s="9"/>
      <c r="E393" s="9"/>
      <c r="F393" s="9"/>
      <c r="G393" s="190">
        <f>Input!M34</f>
        <v>0</v>
      </c>
      <c r="H393" s="117"/>
      <c r="I393" s="117"/>
      <c r="J393" s="117"/>
      <c r="K393" s="117"/>
      <c r="L393" s="117"/>
      <c r="M393" s="104"/>
      <c r="N393" s="104"/>
      <c r="O393" s="104"/>
      <c r="P393" s="104"/>
      <c r="Q393" s="104"/>
      <c r="R393" s="104"/>
      <c r="S393" s="99"/>
      <c r="T393" s="104"/>
      <c r="U393" s="104"/>
      <c r="V393" s="104"/>
      <c r="W393" s="104"/>
      <c r="X393" s="104"/>
      <c r="Y393" s="104"/>
      <c r="Z393" s="104"/>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15"/>
      <c r="BK393" s="215"/>
    </row>
    <row r="394" spans="1:63" hidden="1" outlineLevel="1">
      <c r="A394" s="9"/>
      <c r="B394" s="44"/>
      <c r="C394" s="126">
        <f>Asset29</f>
        <v>0</v>
      </c>
      <c r="D394" s="9"/>
      <c r="E394" s="9"/>
      <c r="F394" s="9"/>
      <c r="G394" s="190">
        <f>Input!M35</f>
        <v>0</v>
      </c>
      <c r="H394" s="117"/>
      <c r="I394" s="117"/>
      <c r="J394" s="117"/>
      <c r="K394" s="117"/>
      <c r="L394" s="117"/>
      <c r="M394" s="104"/>
      <c r="N394" s="104"/>
      <c r="O394" s="104"/>
      <c r="P394" s="104"/>
      <c r="Q394" s="104"/>
      <c r="R394" s="104"/>
      <c r="S394" s="99"/>
      <c r="T394" s="104"/>
      <c r="U394" s="104"/>
      <c r="V394" s="104"/>
      <c r="W394" s="104"/>
      <c r="X394" s="104"/>
      <c r="Y394" s="104"/>
      <c r="Z394" s="104"/>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15"/>
      <c r="BK394" s="215"/>
    </row>
    <row r="395" spans="1:63" hidden="1" outlineLevel="1">
      <c r="A395" s="9"/>
      <c r="B395" s="44"/>
      <c r="C395" s="126">
        <f>Asset30</f>
        <v>0</v>
      </c>
      <c r="D395" s="9"/>
      <c r="E395" s="9"/>
      <c r="F395" s="9"/>
      <c r="G395" s="190">
        <f>Input!M36</f>
        <v>0</v>
      </c>
      <c r="H395" s="117"/>
      <c r="I395" s="117"/>
      <c r="J395" s="117"/>
      <c r="K395" s="117"/>
      <c r="L395" s="117"/>
      <c r="M395" s="104"/>
      <c r="N395" s="104"/>
      <c r="O395" s="104"/>
      <c r="P395" s="104"/>
      <c r="Q395" s="104"/>
      <c r="R395" s="104"/>
      <c r="S395" s="99"/>
      <c r="T395" s="104"/>
      <c r="U395" s="104"/>
      <c r="V395" s="104"/>
      <c r="W395" s="104"/>
      <c r="X395" s="104"/>
      <c r="Y395" s="104"/>
      <c r="Z395" s="104"/>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15"/>
      <c r="BK395" s="215"/>
    </row>
    <row r="396" spans="1:63" collapsed="1">
      <c r="A396" s="9"/>
      <c r="B396" s="44"/>
      <c r="C396" s="111"/>
      <c r="D396" s="9"/>
      <c r="E396" s="9"/>
      <c r="F396" s="28"/>
      <c r="G396" s="191"/>
      <c r="H396" s="117"/>
      <c r="I396" s="117"/>
      <c r="J396" s="117"/>
      <c r="K396" s="117"/>
      <c r="L396" s="117"/>
      <c r="M396" s="104"/>
      <c r="N396" s="104"/>
      <c r="O396" s="104"/>
      <c r="P396" s="104"/>
      <c r="Q396" s="104"/>
      <c r="R396" s="104"/>
      <c r="S396" s="104"/>
      <c r="T396" s="104"/>
      <c r="U396" s="104"/>
      <c r="V396" s="104"/>
      <c r="W396" s="104"/>
      <c r="X396" s="104"/>
      <c r="Y396" s="104"/>
      <c r="Z396" s="104"/>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15"/>
      <c r="BK396" s="215"/>
    </row>
    <row r="397" spans="1:63">
      <c r="A397" s="9"/>
      <c r="B397" s="88" t="s">
        <v>73</v>
      </c>
      <c r="C397" s="12"/>
      <c r="D397" s="9"/>
      <c r="E397" s="9"/>
      <c r="F397" s="9"/>
      <c r="G397" s="188">
        <f>SUM(G398:G427)</f>
        <v>-100.38954763315969</v>
      </c>
      <c r="H397" s="117"/>
      <c r="I397" s="117"/>
      <c r="J397" s="117"/>
      <c r="K397" s="117"/>
      <c r="L397" s="117"/>
      <c r="M397" s="104"/>
      <c r="N397" s="104"/>
      <c r="O397" s="104"/>
      <c r="P397" s="104"/>
      <c r="Q397" s="104"/>
      <c r="R397" s="104"/>
      <c r="S397" s="104"/>
      <c r="T397" s="104"/>
      <c r="U397" s="104"/>
      <c r="V397" s="104"/>
      <c r="W397" s="104"/>
      <c r="X397" s="104"/>
      <c r="Y397" s="104"/>
      <c r="Z397" s="104"/>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15"/>
      <c r="BK397" s="215"/>
    </row>
    <row r="398" spans="1:63" ht="12.75" hidden="1" customHeight="1" outlineLevel="1">
      <c r="A398" s="9"/>
      <c r="B398" s="44"/>
      <c r="C398" s="126" t="str">
        <f>Asset1</f>
        <v>Subtransmission</v>
      </c>
      <c r="D398" s="9"/>
      <c r="E398" s="9"/>
      <c r="F398" s="28"/>
      <c r="G398" s="190">
        <f>-Input!N7</f>
        <v>-3.4550950386591399</v>
      </c>
      <c r="H398" s="117"/>
      <c r="I398" s="117"/>
      <c r="J398" s="117"/>
      <c r="K398" s="117"/>
      <c r="L398" s="117"/>
      <c r="M398" s="104"/>
      <c r="N398" s="104"/>
      <c r="O398" s="104"/>
      <c r="P398" s="104"/>
      <c r="Q398" s="104"/>
      <c r="R398" s="104"/>
      <c r="S398" s="104"/>
      <c r="T398" s="104"/>
      <c r="U398" s="104"/>
      <c r="V398" s="104"/>
      <c r="W398" s="104"/>
      <c r="X398" s="104"/>
      <c r="Y398" s="104"/>
      <c r="Z398" s="104"/>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15"/>
      <c r="BK398" s="215"/>
    </row>
    <row r="399" spans="1:63" ht="12.75" hidden="1" customHeight="1" outlineLevel="1">
      <c r="A399" s="9"/>
      <c r="B399" s="44"/>
      <c r="C399" s="126" t="str">
        <f>Asset2</f>
        <v>Distribution system assets</v>
      </c>
      <c r="D399" s="9"/>
      <c r="E399" s="9"/>
      <c r="F399" s="28"/>
      <c r="G399" s="190">
        <f>-Input!N8</f>
        <v>-37.540945731147872</v>
      </c>
      <c r="H399" s="117"/>
      <c r="I399" s="117"/>
      <c r="J399" s="117"/>
      <c r="K399" s="117"/>
      <c r="L399" s="117"/>
      <c r="M399" s="104"/>
      <c r="N399" s="104"/>
      <c r="O399" s="104"/>
      <c r="P399" s="104"/>
      <c r="Q399" s="104"/>
      <c r="R399" s="104"/>
      <c r="S399" s="104"/>
      <c r="T399" s="104"/>
      <c r="U399" s="104"/>
      <c r="V399" s="104"/>
      <c r="W399" s="104"/>
      <c r="X399" s="104"/>
      <c r="Y399" s="104"/>
      <c r="Z399" s="104"/>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15"/>
      <c r="BK399" s="215"/>
    </row>
    <row r="400" spans="1:63" ht="12.75" hidden="1" customHeight="1" outlineLevel="1">
      <c r="A400" s="9"/>
      <c r="B400" s="44"/>
      <c r="C400" s="126" t="str">
        <f>Asset3</f>
        <v>Standard metering</v>
      </c>
      <c r="D400" s="9"/>
      <c r="E400" s="9"/>
      <c r="F400" s="28"/>
      <c r="G400" s="190">
        <f>-Input!N9</f>
        <v>-13.456577980980382</v>
      </c>
      <c r="H400" s="117"/>
      <c r="I400" s="117"/>
      <c r="J400" s="117"/>
      <c r="K400" s="117"/>
      <c r="L400" s="117"/>
      <c r="M400" s="104"/>
      <c r="N400" s="104"/>
      <c r="O400" s="104"/>
      <c r="P400" s="104"/>
      <c r="Q400" s="104"/>
      <c r="R400" s="104"/>
      <c r="S400" s="104"/>
      <c r="T400" s="104"/>
      <c r="U400" s="104"/>
      <c r="V400" s="104"/>
      <c r="W400" s="104"/>
      <c r="X400" s="104"/>
      <c r="Y400" s="104"/>
      <c r="Z400" s="104"/>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15"/>
      <c r="BK400" s="215"/>
    </row>
    <row r="401" spans="1:63" ht="12.75" hidden="1" customHeight="1" outlineLevel="1">
      <c r="A401" s="9"/>
      <c r="B401" s="44"/>
      <c r="C401" s="126" t="str">
        <f>Asset4</f>
        <v>Public lighting</v>
      </c>
      <c r="D401" s="9"/>
      <c r="E401" s="9"/>
      <c r="F401" s="28"/>
      <c r="G401" s="190">
        <f>-Input!N10</f>
        <v>-1.2005214194968614</v>
      </c>
      <c r="H401" s="117"/>
      <c r="I401" s="117"/>
      <c r="J401" s="117"/>
      <c r="K401" s="117"/>
      <c r="L401" s="117"/>
      <c r="M401" s="104"/>
      <c r="N401" s="104"/>
      <c r="O401" s="104"/>
      <c r="P401" s="104"/>
      <c r="Q401" s="104"/>
      <c r="R401" s="104"/>
      <c r="S401" s="104"/>
      <c r="T401" s="104"/>
      <c r="U401" s="104"/>
      <c r="V401" s="104"/>
      <c r="W401" s="104"/>
      <c r="X401" s="104"/>
      <c r="Y401" s="104"/>
      <c r="Z401" s="104"/>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15"/>
      <c r="BK401" s="215"/>
    </row>
    <row r="402" spans="1:63" ht="12.75" hidden="1" customHeight="1" outlineLevel="1">
      <c r="A402" s="9"/>
      <c r="B402" s="44"/>
      <c r="C402" s="126" t="str">
        <f>Asset5</f>
        <v>SCADA/Network control</v>
      </c>
      <c r="D402" s="9"/>
      <c r="E402" s="9"/>
      <c r="F402" s="28"/>
      <c r="G402" s="190">
        <f>-Input!N11</f>
        <v>-2.4818890894606769</v>
      </c>
      <c r="H402" s="117"/>
      <c r="I402" s="117"/>
      <c r="J402" s="117"/>
      <c r="K402" s="117"/>
      <c r="L402" s="117"/>
      <c r="M402" s="104"/>
      <c r="N402" s="104"/>
      <c r="O402" s="104"/>
      <c r="P402" s="104"/>
      <c r="Q402" s="104"/>
      <c r="R402" s="104"/>
      <c r="S402" s="104"/>
      <c r="T402" s="104"/>
      <c r="U402" s="104"/>
      <c r="V402" s="104"/>
      <c r="W402" s="104"/>
      <c r="X402" s="104"/>
      <c r="Y402" s="104"/>
      <c r="Z402" s="104"/>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15"/>
      <c r="BK402" s="215"/>
    </row>
    <row r="403" spans="1:63" ht="12.75" hidden="1" customHeight="1" outlineLevel="1">
      <c r="A403" s="9"/>
      <c r="B403" s="44"/>
      <c r="C403" s="126" t="str">
        <f>Asset6</f>
        <v>Non-network general assets - IT</v>
      </c>
      <c r="D403" s="9"/>
      <c r="E403" s="9"/>
      <c r="F403" s="28"/>
      <c r="G403" s="190">
        <f>-Input!N12</f>
        <v>-24.181545502899301</v>
      </c>
      <c r="H403" s="117"/>
      <c r="I403" s="117"/>
      <c r="J403" s="117"/>
      <c r="K403" s="117"/>
      <c r="L403" s="117"/>
      <c r="M403" s="104"/>
      <c r="N403" s="104"/>
      <c r="O403" s="104"/>
      <c r="P403" s="104"/>
      <c r="Q403" s="104"/>
      <c r="R403" s="104"/>
      <c r="S403" s="104"/>
      <c r="T403" s="104"/>
      <c r="U403" s="104"/>
      <c r="V403" s="104"/>
      <c r="W403" s="104"/>
      <c r="X403" s="104"/>
      <c r="Y403" s="104"/>
      <c r="Z403" s="104"/>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15"/>
      <c r="BK403" s="215"/>
    </row>
    <row r="404" spans="1:63" ht="12.75" hidden="1" customHeight="1" outlineLevel="1">
      <c r="A404" s="9"/>
      <c r="B404" s="44"/>
      <c r="C404" s="126" t="str">
        <f>Asset7</f>
        <v>Non-network general assets - Other</v>
      </c>
      <c r="D404" s="9"/>
      <c r="E404" s="9"/>
      <c r="F404" s="28"/>
      <c r="G404" s="190">
        <f>-Input!N13</f>
        <v>-16.66084568333503</v>
      </c>
      <c r="H404" s="117"/>
      <c r="I404" s="117"/>
      <c r="J404" s="117"/>
      <c r="K404" s="117"/>
      <c r="L404" s="117"/>
      <c r="M404" s="104"/>
      <c r="N404" s="104"/>
      <c r="O404" s="104"/>
      <c r="P404" s="104"/>
      <c r="Q404" s="104"/>
      <c r="R404" s="104"/>
      <c r="S404" s="104"/>
      <c r="T404" s="104"/>
      <c r="U404" s="104"/>
      <c r="V404" s="104"/>
      <c r="W404" s="104"/>
      <c r="X404" s="104"/>
      <c r="Y404" s="104"/>
      <c r="Z404" s="104"/>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15"/>
      <c r="BK404" s="215"/>
    </row>
    <row r="405" spans="1:63" ht="12.75" hidden="1" customHeight="1" outlineLevel="1">
      <c r="A405" s="9"/>
      <c r="B405" s="44"/>
      <c r="C405" s="126" t="str">
        <f>Asset8</f>
        <v>VBRC</v>
      </c>
      <c r="D405" s="9"/>
      <c r="E405" s="9"/>
      <c r="F405" s="28"/>
      <c r="G405" s="190">
        <f>-Input!N14</f>
        <v>-1.4056337450588008</v>
      </c>
      <c r="H405" s="117"/>
      <c r="I405" s="117"/>
      <c r="J405" s="117"/>
      <c r="K405" s="117"/>
      <c r="L405" s="117"/>
      <c r="M405" s="104"/>
      <c r="N405" s="104"/>
      <c r="O405" s="104"/>
      <c r="P405" s="104"/>
      <c r="Q405" s="104"/>
      <c r="R405" s="104"/>
      <c r="S405" s="104"/>
      <c r="T405" s="104"/>
      <c r="U405" s="104"/>
      <c r="V405" s="104"/>
      <c r="W405" s="104"/>
      <c r="X405" s="104"/>
      <c r="Y405" s="104"/>
      <c r="Z405" s="104"/>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15"/>
      <c r="BK405" s="215"/>
    </row>
    <row r="406" spans="1:63" ht="12.75" hidden="1" customHeight="1" outlineLevel="1">
      <c r="A406" s="9"/>
      <c r="B406" s="44"/>
      <c r="C406" s="126" t="str">
        <f>Asset9</f>
        <v>Supervisory cables</v>
      </c>
      <c r="D406" s="9"/>
      <c r="E406" s="9"/>
      <c r="F406" s="28"/>
      <c r="G406" s="190">
        <f>-Input!N15</f>
        <v>0</v>
      </c>
      <c r="H406" s="117"/>
      <c r="I406" s="117"/>
      <c r="J406" s="117"/>
      <c r="K406" s="117"/>
      <c r="L406" s="117"/>
      <c r="M406" s="104"/>
      <c r="N406" s="104"/>
      <c r="O406" s="104"/>
      <c r="P406" s="104"/>
      <c r="Q406" s="104"/>
      <c r="R406" s="104"/>
      <c r="S406" s="104"/>
      <c r="T406" s="104"/>
      <c r="U406" s="104"/>
      <c r="V406" s="104"/>
      <c r="W406" s="104"/>
      <c r="X406" s="104"/>
      <c r="Y406" s="104"/>
      <c r="Z406" s="104"/>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15"/>
      <c r="BK406" s="215"/>
    </row>
    <row r="407" spans="1:63" ht="12.75" hidden="1" customHeight="1" outlineLevel="1">
      <c r="A407" s="9"/>
      <c r="B407" s="44"/>
      <c r="C407" s="126" t="str">
        <f>Asset10</f>
        <v>Old SWER ACRs</v>
      </c>
      <c r="D407" s="9"/>
      <c r="E407" s="9"/>
      <c r="F407" s="28"/>
      <c r="G407" s="190">
        <f>-Input!N16</f>
        <v>0</v>
      </c>
      <c r="H407" s="117"/>
      <c r="I407" s="117"/>
      <c r="J407" s="117"/>
      <c r="K407" s="117"/>
      <c r="L407" s="117"/>
      <c r="M407" s="104"/>
      <c r="N407" s="104"/>
      <c r="O407" s="104"/>
      <c r="P407" s="104"/>
      <c r="Q407" s="104"/>
      <c r="R407" s="104"/>
      <c r="S407" s="104"/>
      <c r="T407" s="104"/>
      <c r="U407" s="104"/>
      <c r="V407" s="104"/>
      <c r="W407" s="104"/>
      <c r="X407" s="104"/>
      <c r="Y407" s="104"/>
      <c r="Z407" s="104"/>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15"/>
      <c r="BK407" s="215"/>
    </row>
    <row r="408" spans="1:63" ht="12.75" hidden="1" customHeight="1" outlineLevel="1">
      <c r="A408" s="9"/>
      <c r="B408" s="44"/>
      <c r="C408" s="126" t="str">
        <f>Asset11</f>
        <v>Land</v>
      </c>
      <c r="D408" s="9"/>
      <c r="E408" s="9"/>
      <c r="F408" s="28"/>
      <c r="G408" s="190">
        <f>-Input!N17</f>
        <v>0</v>
      </c>
      <c r="H408" s="117"/>
      <c r="I408" s="117"/>
      <c r="J408" s="117"/>
      <c r="K408" s="117"/>
      <c r="L408" s="117"/>
      <c r="M408" s="104"/>
      <c r="N408" s="104"/>
      <c r="O408" s="104"/>
      <c r="P408" s="104"/>
      <c r="Q408" s="104"/>
      <c r="R408" s="104"/>
      <c r="S408" s="104"/>
      <c r="T408" s="104"/>
      <c r="U408" s="104"/>
      <c r="V408" s="104"/>
      <c r="W408" s="104"/>
      <c r="X408" s="104"/>
      <c r="Y408" s="104"/>
      <c r="Z408" s="104"/>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15"/>
      <c r="BK408" s="215"/>
    </row>
    <row r="409" spans="1:63" ht="12.75" hidden="1" customHeight="1" outlineLevel="1">
      <c r="A409" s="9"/>
      <c r="B409" s="44"/>
      <c r="C409" s="126" t="str">
        <f>Asset12</f>
        <v>Equity raising costs</v>
      </c>
      <c r="D409" s="9"/>
      <c r="E409" s="9"/>
      <c r="F409" s="28"/>
      <c r="G409" s="190">
        <f>-Input!N18</f>
        <v>-6.4934421216205074E-3</v>
      </c>
      <c r="H409" s="117"/>
      <c r="I409" s="117"/>
      <c r="J409" s="117"/>
      <c r="K409" s="117"/>
      <c r="L409" s="117"/>
      <c r="M409" s="104"/>
      <c r="N409" s="104"/>
      <c r="O409" s="104"/>
      <c r="P409" s="104"/>
      <c r="Q409" s="104"/>
      <c r="R409" s="104"/>
      <c r="S409" s="104"/>
      <c r="T409" s="104"/>
      <c r="U409" s="104"/>
      <c r="V409" s="104"/>
      <c r="W409" s="104"/>
      <c r="X409" s="104"/>
      <c r="Y409" s="104"/>
      <c r="Z409" s="104"/>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15"/>
      <c r="BK409" s="215"/>
    </row>
    <row r="410" spans="1:63" ht="12.75" hidden="1" customHeight="1" outlineLevel="1">
      <c r="A410" s="9"/>
      <c r="B410" s="44"/>
      <c r="C410" s="126">
        <f>Asset13</f>
        <v>0</v>
      </c>
      <c r="D410" s="9"/>
      <c r="E410" s="9"/>
      <c r="F410" s="28"/>
      <c r="G410" s="190">
        <f>-Input!N19</f>
        <v>0</v>
      </c>
      <c r="H410" s="117"/>
      <c r="I410" s="117"/>
      <c r="J410" s="117"/>
      <c r="K410" s="117"/>
      <c r="L410" s="117"/>
      <c r="M410" s="104"/>
      <c r="N410" s="104"/>
      <c r="O410" s="104"/>
      <c r="P410" s="104"/>
      <c r="Q410" s="104"/>
      <c r="R410" s="104"/>
      <c r="S410" s="104"/>
      <c r="T410" s="104"/>
      <c r="U410" s="104"/>
      <c r="V410" s="104"/>
      <c r="W410" s="104"/>
      <c r="X410" s="104"/>
      <c r="Y410" s="104"/>
      <c r="Z410" s="104"/>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15"/>
      <c r="BK410" s="215"/>
    </row>
    <row r="411" spans="1:63" ht="12.75" hidden="1" customHeight="1" outlineLevel="1">
      <c r="A411" s="9"/>
      <c r="B411" s="44"/>
      <c r="C411" s="126">
        <f>Asset14</f>
        <v>0</v>
      </c>
      <c r="D411" s="9"/>
      <c r="E411" s="9"/>
      <c r="F411" s="28"/>
      <c r="G411" s="190">
        <f>-Input!N20</f>
        <v>0</v>
      </c>
      <c r="H411" s="117"/>
      <c r="I411" s="117"/>
      <c r="J411" s="117"/>
      <c r="K411" s="117"/>
      <c r="L411" s="117"/>
      <c r="M411" s="104"/>
      <c r="N411" s="104"/>
      <c r="O411" s="104"/>
      <c r="P411" s="104"/>
      <c r="Q411" s="104"/>
      <c r="R411" s="104"/>
      <c r="S411" s="104"/>
      <c r="T411" s="104"/>
      <c r="U411" s="104"/>
      <c r="V411" s="104"/>
      <c r="W411" s="104"/>
      <c r="X411" s="104"/>
      <c r="Y411" s="104"/>
      <c r="Z411" s="104"/>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15"/>
      <c r="BK411" s="215"/>
    </row>
    <row r="412" spans="1:63" ht="12.75" hidden="1" customHeight="1" outlineLevel="1">
      <c r="A412" s="9"/>
      <c r="B412" s="44"/>
      <c r="C412" s="126">
        <f>Asset15</f>
        <v>0</v>
      </c>
      <c r="D412" s="9"/>
      <c r="E412" s="9"/>
      <c r="F412" s="28"/>
      <c r="G412" s="190">
        <f>-Input!N21</f>
        <v>0</v>
      </c>
      <c r="H412" s="117"/>
      <c r="I412" s="117"/>
      <c r="J412" s="117"/>
      <c r="K412" s="117"/>
      <c r="L412" s="117"/>
      <c r="M412" s="104"/>
      <c r="N412" s="104"/>
      <c r="O412" s="104"/>
      <c r="P412" s="104"/>
      <c r="Q412" s="104"/>
      <c r="R412" s="104"/>
      <c r="S412" s="104"/>
      <c r="T412" s="104"/>
      <c r="U412" s="104"/>
      <c r="V412" s="104"/>
      <c r="W412" s="104"/>
      <c r="X412" s="104"/>
      <c r="Y412" s="104"/>
      <c r="Z412" s="104"/>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15"/>
      <c r="BK412" s="215"/>
    </row>
    <row r="413" spans="1:63" ht="12.75" hidden="1" customHeight="1" outlineLevel="1">
      <c r="A413" s="9"/>
      <c r="B413" s="44"/>
      <c r="C413" s="126">
        <f>Asset16</f>
        <v>0</v>
      </c>
      <c r="D413" s="9"/>
      <c r="E413" s="9"/>
      <c r="F413" s="28"/>
      <c r="G413" s="190">
        <f>-Input!N22</f>
        <v>0</v>
      </c>
      <c r="H413" s="117"/>
      <c r="I413" s="117"/>
      <c r="J413" s="117"/>
      <c r="K413" s="117"/>
      <c r="L413" s="117"/>
      <c r="M413" s="104"/>
      <c r="N413" s="104"/>
      <c r="O413" s="104"/>
      <c r="P413" s="104"/>
      <c r="Q413" s="104"/>
      <c r="R413" s="104"/>
      <c r="S413" s="104"/>
      <c r="T413" s="104"/>
      <c r="U413" s="104"/>
      <c r="V413" s="104"/>
      <c r="W413" s="104"/>
      <c r="X413" s="104"/>
      <c r="Y413" s="104"/>
      <c r="Z413" s="104"/>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15"/>
      <c r="BK413" s="215"/>
    </row>
    <row r="414" spans="1:63" ht="12.75" hidden="1" customHeight="1" outlineLevel="1">
      <c r="A414" s="9"/>
      <c r="B414" s="44"/>
      <c r="C414" s="126">
        <f>Asset17</f>
        <v>0</v>
      </c>
      <c r="D414" s="9"/>
      <c r="E414" s="9"/>
      <c r="F414" s="28"/>
      <c r="G414" s="190">
        <f>-Input!N23</f>
        <v>0</v>
      </c>
      <c r="H414" s="117"/>
      <c r="I414" s="117"/>
      <c r="J414" s="117"/>
      <c r="K414" s="117"/>
      <c r="L414" s="117"/>
      <c r="M414" s="104"/>
      <c r="N414" s="104"/>
      <c r="O414" s="104"/>
      <c r="P414" s="104"/>
      <c r="Q414" s="104"/>
      <c r="R414" s="104"/>
      <c r="S414" s="104"/>
      <c r="T414" s="104"/>
      <c r="U414" s="104"/>
      <c r="V414" s="104"/>
      <c r="W414" s="104"/>
      <c r="X414" s="104"/>
      <c r="Y414" s="104"/>
      <c r="Z414" s="104"/>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15"/>
      <c r="BK414" s="215"/>
    </row>
    <row r="415" spans="1:63" ht="12.75" hidden="1" customHeight="1" outlineLevel="1">
      <c r="A415" s="9"/>
      <c r="B415" s="44"/>
      <c r="C415" s="126">
        <f>Asset18</f>
        <v>0</v>
      </c>
      <c r="D415" s="9"/>
      <c r="E415" s="9"/>
      <c r="F415" s="28"/>
      <c r="G415" s="190">
        <f>-Input!N24</f>
        <v>0</v>
      </c>
      <c r="H415" s="117"/>
      <c r="I415" s="117"/>
      <c r="J415" s="117"/>
      <c r="K415" s="117"/>
      <c r="L415" s="117"/>
      <c r="M415" s="104"/>
      <c r="N415" s="104"/>
      <c r="O415" s="104"/>
      <c r="P415" s="104"/>
      <c r="Q415" s="104"/>
      <c r="R415" s="104"/>
      <c r="S415" s="104"/>
      <c r="T415" s="104"/>
      <c r="U415" s="104"/>
      <c r="V415" s="104"/>
      <c r="W415" s="104"/>
      <c r="X415" s="104"/>
      <c r="Y415" s="104"/>
      <c r="Z415" s="104"/>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15"/>
      <c r="BK415" s="215"/>
    </row>
    <row r="416" spans="1:63" ht="12.75" hidden="1" customHeight="1" outlineLevel="1">
      <c r="A416" s="9"/>
      <c r="B416" s="44"/>
      <c r="C416" s="126">
        <f>Asset19</f>
        <v>0</v>
      </c>
      <c r="D416" s="9"/>
      <c r="E416" s="9"/>
      <c r="F416" s="28"/>
      <c r="G416" s="190">
        <f>-Input!N25</f>
        <v>0</v>
      </c>
      <c r="H416" s="117"/>
      <c r="I416" s="117"/>
      <c r="J416" s="117"/>
      <c r="K416" s="117"/>
      <c r="L416" s="117"/>
      <c r="M416" s="104"/>
      <c r="N416" s="104"/>
      <c r="O416" s="104"/>
      <c r="P416" s="104"/>
      <c r="Q416" s="104"/>
      <c r="R416" s="104"/>
      <c r="S416" s="104"/>
      <c r="T416" s="104"/>
      <c r="U416" s="104"/>
      <c r="V416" s="104"/>
      <c r="W416" s="104"/>
      <c r="X416" s="104"/>
      <c r="Y416" s="104"/>
      <c r="Z416" s="104"/>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15"/>
      <c r="BK416" s="215"/>
    </row>
    <row r="417" spans="1:63" ht="12.75" hidden="1" customHeight="1" outlineLevel="1">
      <c r="A417" s="9"/>
      <c r="B417" s="44"/>
      <c r="C417" s="126">
        <f>Asset20</f>
        <v>0</v>
      </c>
      <c r="D417" s="9"/>
      <c r="E417" s="9"/>
      <c r="F417" s="28"/>
      <c r="G417" s="190">
        <f>-Input!N26</f>
        <v>0</v>
      </c>
      <c r="H417" s="117"/>
      <c r="I417" s="117"/>
      <c r="J417" s="117"/>
      <c r="K417" s="117"/>
      <c r="L417" s="117"/>
      <c r="M417" s="104"/>
      <c r="N417" s="104"/>
      <c r="O417" s="104"/>
      <c r="P417" s="104"/>
      <c r="Q417" s="104"/>
      <c r="R417" s="104"/>
      <c r="S417" s="104"/>
      <c r="T417" s="104"/>
      <c r="U417" s="104"/>
      <c r="V417" s="104"/>
      <c r="W417" s="104"/>
      <c r="X417" s="104"/>
      <c r="Y417" s="104"/>
      <c r="Z417" s="104"/>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15"/>
      <c r="BK417" s="215"/>
    </row>
    <row r="418" spans="1:63" ht="12.75" hidden="1" customHeight="1" outlineLevel="1">
      <c r="A418" s="9"/>
      <c r="B418" s="44"/>
      <c r="C418" s="126">
        <f>Asset21</f>
        <v>0</v>
      </c>
      <c r="D418" s="9"/>
      <c r="E418" s="9"/>
      <c r="F418" s="28"/>
      <c r="G418" s="190">
        <f>-Input!N27</f>
        <v>0</v>
      </c>
      <c r="H418" s="117"/>
      <c r="I418" s="117"/>
      <c r="J418" s="117"/>
      <c r="K418" s="117"/>
      <c r="L418" s="117"/>
      <c r="M418" s="104"/>
      <c r="N418" s="104"/>
      <c r="O418" s="104"/>
      <c r="P418" s="104"/>
      <c r="Q418" s="104"/>
      <c r="R418" s="104"/>
      <c r="S418" s="104"/>
      <c r="T418" s="104"/>
      <c r="U418" s="104"/>
      <c r="V418" s="104"/>
      <c r="W418" s="104"/>
      <c r="X418" s="104"/>
      <c r="Y418" s="104"/>
      <c r="Z418" s="104"/>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15"/>
      <c r="BK418" s="215"/>
    </row>
    <row r="419" spans="1:63" ht="12.75" hidden="1" customHeight="1" outlineLevel="1">
      <c r="A419" s="9"/>
      <c r="B419" s="44"/>
      <c r="C419" s="126">
        <f>Asset22</f>
        <v>0</v>
      </c>
      <c r="D419" s="9"/>
      <c r="E419" s="9"/>
      <c r="F419" s="28"/>
      <c r="G419" s="190">
        <f>-Input!N28</f>
        <v>0</v>
      </c>
      <c r="H419" s="117"/>
      <c r="I419" s="117"/>
      <c r="J419" s="117"/>
      <c r="K419" s="117"/>
      <c r="L419" s="117"/>
      <c r="M419" s="104"/>
      <c r="N419" s="104"/>
      <c r="O419" s="104"/>
      <c r="P419" s="104"/>
      <c r="Q419" s="104"/>
      <c r="R419" s="104"/>
      <c r="S419" s="104"/>
      <c r="T419" s="104"/>
      <c r="U419" s="104"/>
      <c r="V419" s="104"/>
      <c r="W419" s="104"/>
      <c r="X419" s="104"/>
      <c r="Y419" s="104"/>
      <c r="Z419" s="104"/>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15"/>
      <c r="BK419" s="215"/>
    </row>
    <row r="420" spans="1:63" ht="12.75" hidden="1" customHeight="1" outlineLevel="1">
      <c r="A420" s="9"/>
      <c r="B420" s="44"/>
      <c r="C420" s="126">
        <f>Asset23</f>
        <v>0</v>
      </c>
      <c r="D420" s="9"/>
      <c r="E420" s="9"/>
      <c r="F420" s="28"/>
      <c r="G420" s="190">
        <f>-Input!N29</f>
        <v>0</v>
      </c>
      <c r="H420" s="117"/>
      <c r="I420" s="117"/>
      <c r="J420" s="117"/>
      <c r="K420" s="117"/>
      <c r="L420" s="117"/>
      <c r="M420" s="104"/>
      <c r="N420" s="104"/>
      <c r="O420" s="104"/>
      <c r="P420" s="104"/>
      <c r="Q420" s="104"/>
      <c r="R420" s="104"/>
      <c r="S420" s="104"/>
      <c r="T420" s="104"/>
      <c r="U420" s="104"/>
      <c r="V420" s="104"/>
      <c r="W420" s="104"/>
      <c r="X420" s="104"/>
      <c r="Y420" s="104"/>
      <c r="Z420" s="104"/>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15"/>
      <c r="BK420" s="215"/>
    </row>
    <row r="421" spans="1:63" ht="12.75" hidden="1" customHeight="1" outlineLevel="1">
      <c r="A421" s="9"/>
      <c r="B421" s="44"/>
      <c r="C421" s="126">
        <f>Asset24</f>
        <v>0</v>
      </c>
      <c r="D421" s="9"/>
      <c r="E421" s="9"/>
      <c r="F421" s="28"/>
      <c r="G421" s="190">
        <f>-Input!N30</f>
        <v>0</v>
      </c>
      <c r="H421" s="117"/>
      <c r="I421" s="117"/>
      <c r="J421" s="117"/>
      <c r="K421" s="117"/>
      <c r="L421" s="117"/>
      <c r="M421" s="104"/>
      <c r="N421" s="104"/>
      <c r="O421" s="104"/>
      <c r="P421" s="104"/>
      <c r="Q421" s="104"/>
      <c r="R421" s="104"/>
      <c r="S421" s="104"/>
      <c r="T421" s="104"/>
      <c r="U421" s="104"/>
      <c r="V421" s="104"/>
      <c r="W421" s="104"/>
      <c r="X421" s="104"/>
      <c r="Y421" s="104"/>
      <c r="Z421" s="104"/>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15"/>
      <c r="BK421" s="215"/>
    </row>
    <row r="422" spans="1:63" ht="12.75" hidden="1" customHeight="1" outlineLevel="1">
      <c r="A422" s="9"/>
      <c r="B422" s="44"/>
      <c r="C422" s="126">
        <f>Asset25</f>
        <v>0</v>
      </c>
      <c r="D422" s="9"/>
      <c r="E422" s="9"/>
      <c r="F422" s="28"/>
      <c r="G422" s="190">
        <f>-Input!N31</f>
        <v>0</v>
      </c>
      <c r="H422" s="117"/>
      <c r="I422" s="117"/>
      <c r="J422" s="117"/>
      <c r="K422" s="117"/>
      <c r="L422" s="117"/>
      <c r="M422" s="104"/>
      <c r="N422" s="104"/>
      <c r="O422" s="104"/>
      <c r="P422" s="104"/>
      <c r="Q422" s="104"/>
      <c r="R422" s="104"/>
      <c r="S422" s="104"/>
      <c r="T422" s="104"/>
      <c r="U422" s="104"/>
      <c r="V422" s="104"/>
      <c r="W422" s="104"/>
      <c r="X422" s="104"/>
      <c r="Y422" s="104"/>
      <c r="Z422" s="104"/>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15"/>
      <c r="BK422" s="215"/>
    </row>
    <row r="423" spans="1:63" ht="12.75" hidden="1" customHeight="1" outlineLevel="1">
      <c r="A423" s="9"/>
      <c r="B423" s="44"/>
      <c r="C423" s="126">
        <f>Asset26</f>
        <v>0</v>
      </c>
      <c r="D423" s="9"/>
      <c r="E423" s="9"/>
      <c r="F423" s="28"/>
      <c r="G423" s="190">
        <f>-Input!N32</f>
        <v>0</v>
      </c>
      <c r="H423" s="117"/>
      <c r="I423" s="117"/>
      <c r="J423" s="117"/>
      <c r="K423" s="117"/>
      <c r="L423" s="117"/>
      <c r="M423" s="104"/>
      <c r="N423" s="104"/>
      <c r="O423" s="104"/>
      <c r="P423" s="104"/>
      <c r="Q423" s="104"/>
      <c r="R423" s="104"/>
      <c r="S423" s="104"/>
      <c r="T423" s="104"/>
      <c r="U423" s="104"/>
      <c r="V423" s="104"/>
      <c r="W423" s="104"/>
      <c r="X423" s="104"/>
      <c r="Y423" s="104"/>
      <c r="Z423" s="104"/>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15"/>
      <c r="BK423" s="215"/>
    </row>
    <row r="424" spans="1:63" ht="12.75" hidden="1" customHeight="1" outlineLevel="1">
      <c r="A424" s="9"/>
      <c r="B424" s="44"/>
      <c r="C424" s="126">
        <f>Asset27</f>
        <v>0</v>
      </c>
      <c r="D424" s="9"/>
      <c r="E424" s="9"/>
      <c r="F424" s="28"/>
      <c r="G424" s="190">
        <f>-Input!N33</f>
        <v>0</v>
      </c>
      <c r="H424" s="117"/>
      <c r="I424" s="117"/>
      <c r="J424" s="117"/>
      <c r="K424" s="117"/>
      <c r="L424" s="117"/>
      <c r="M424" s="104"/>
      <c r="N424" s="104"/>
      <c r="O424" s="104"/>
      <c r="P424" s="104"/>
      <c r="Q424" s="104"/>
      <c r="R424" s="104"/>
      <c r="S424" s="104"/>
      <c r="T424" s="104"/>
      <c r="U424" s="104"/>
      <c r="V424" s="104"/>
      <c r="W424" s="104"/>
      <c r="X424" s="104"/>
      <c r="Y424" s="104"/>
      <c r="Z424" s="104"/>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15"/>
      <c r="BK424" s="215"/>
    </row>
    <row r="425" spans="1:63" ht="12.75" hidden="1" customHeight="1" outlineLevel="1">
      <c r="A425" s="9"/>
      <c r="B425" s="44"/>
      <c r="C425" s="126">
        <f>Asset28</f>
        <v>0</v>
      </c>
      <c r="D425" s="9"/>
      <c r="E425" s="9"/>
      <c r="F425" s="28"/>
      <c r="G425" s="190">
        <f>-Input!N34</f>
        <v>0</v>
      </c>
      <c r="H425" s="117"/>
      <c r="I425" s="117"/>
      <c r="J425" s="117"/>
      <c r="K425" s="117"/>
      <c r="L425" s="117"/>
      <c r="M425" s="104"/>
      <c r="N425" s="104"/>
      <c r="O425" s="104"/>
      <c r="P425" s="104"/>
      <c r="Q425" s="104"/>
      <c r="R425" s="104"/>
      <c r="S425" s="104"/>
      <c r="T425" s="104"/>
      <c r="U425" s="104"/>
      <c r="V425" s="104"/>
      <c r="W425" s="104"/>
      <c r="X425" s="104"/>
      <c r="Y425" s="104"/>
      <c r="Z425" s="104"/>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15"/>
      <c r="BK425" s="215"/>
    </row>
    <row r="426" spans="1:63" ht="12.75" hidden="1" customHeight="1" outlineLevel="1">
      <c r="A426" s="9"/>
      <c r="B426" s="44"/>
      <c r="C426" s="126">
        <f>Asset29</f>
        <v>0</v>
      </c>
      <c r="D426" s="9"/>
      <c r="E426" s="9"/>
      <c r="F426" s="28"/>
      <c r="G426" s="190">
        <f>-Input!N35</f>
        <v>0</v>
      </c>
      <c r="H426" s="117"/>
      <c r="I426" s="117"/>
      <c r="J426" s="117"/>
      <c r="K426" s="117"/>
      <c r="L426" s="117"/>
      <c r="M426" s="104"/>
      <c r="N426" s="104"/>
      <c r="O426" s="104"/>
      <c r="P426" s="104"/>
      <c r="Q426" s="104"/>
      <c r="R426" s="104"/>
      <c r="S426" s="104"/>
      <c r="T426" s="104"/>
      <c r="U426" s="104"/>
      <c r="V426" s="104"/>
      <c r="W426" s="104"/>
      <c r="X426" s="104"/>
      <c r="Y426" s="104"/>
      <c r="Z426" s="104"/>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15"/>
      <c r="BK426" s="215"/>
    </row>
    <row r="427" spans="1:63" ht="12.75" hidden="1" customHeight="1" outlineLevel="1">
      <c r="A427" s="9"/>
      <c r="B427" s="44"/>
      <c r="C427" s="126">
        <f>Asset30</f>
        <v>0</v>
      </c>
      <c r="D427" s="9"/>
      <c r="E427" s="9"/>
      <c r="F427" s="28"/>
      <c r="G427" s="190">
        <f>-Input!N36</f>
        <v>0</v>
      </c>
      <c r="H427" s="117"/>
      <c r="I427" s="117"/>
      <c r="J427" s="117"/>
      <c r="K427" s="117"/>
      <c r="L427" s="117"/>
      <c r="M427" s="104"/>
      <c r="N427" s="104"/>
      <c r="O427" s="104"/>
      <c r="P427" s="104"/>
      <c r="Q427" s="104"/>
      <c r="R427" s="104"/>
      <c r="S427" s="104"/>
      <c r="T427" s="104"/>
      <c r="U427" s="104"/>
      <c r="V427" s="104"/>
      <c r="W427" s="104"/>
      <c r="X427" s="104"/>
      <c r="Y427" s="104"/>
      <c r="Z427" s="104"/>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15"/>
      <c r="BK427" s="215"/>
    </row>
    <row r="428" spans="1:63" collapsed="1">
      <c r="A428" s="9"/>
      <c r="B428" s="44"/>
      <c r="C428" s="126"/>
      <c r="D428" s="9"/>
      <c r="E428" s="9"/>
      <c r="F428" s="28"/>
      <c r="G428" s="191"/>
      <c r="H428" s="117"/>
      <c r="I428" s="117"/>
      <c r="J428" s="117"/>
      <c r="K428" s="117"/>
      <c r="L428" s="117"/>
      <c r="M428" s="104"/>
      <c r="N428" s="104"/>
      <c r="O428" s="104"/>
      <c r="P428" s="104"/>
      <c r="Q428" s="104"/>
      <c r="R428" s="104"/>
      <c r="S428" s="104"/>
      <c r="T428" s="104"/>
      <c r="U428" s="104"/>
      <c r="V428" s="104"/>
      <c r="W428" s="104"/>
      <c r="X428" s="104"/>
      <c r="Y428" s="104"/>
      <c r="Z428" s="104"/>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15"/>
      <c r="BK428" s="215"/>
    </row>
    <row r="429" spans="1:63">
      <c r="A429" s="9"/>
      <c r="B429" s="44" t="s">
        <v>52</v>
      </c>
      <c r="C429" s="126"/>
      <c r="D429" s="9"/>
      <c r="E429" s="9"/>
      <c r="F429" s="137"/>
      <c r="G429" s="189">
        <f>SUM(G430:G459)</f>
        <v>0</v>
      </c>
      <c r="H429" s="117"/>
      <c r="I429" s="117"/>
      <c r="J429" s="117"/>
      <c r="K429" s="117"/>
      <c r="L429" s="117"/>
      <c r="M429" s="104"/>
      <c r="N429" s="104"/>
      <c r="O429" s="104"/>
      <c r="P429" s="104"/>
      <c r="Q429" s="104"/>
      <c r="R429" s="104"/>
      <c r="S429" s="104"/>
      <c r="T429" s="104"/>
      <c r="U429" s="104"/>
      <c r="V429" s="104"/>
      <c r="W429" s="104"/>
      <c r="X429" s="104"/>
      <c r="Y429" s="104"/>
      <c r="Z429" s="104"/>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15"/>
      <c r="BK429" s="215"/>
    </row>
    <row r="430" spans="1:63" hidden="1" outlineLevel="1">
      <c r="A430" s="9"/>
      <c r="B430" s="9"/>
      <c r="C430" s="126" t="str">
        <f>Asset1</f>
        <v>Subtransmission</v>
      </c>
      <c r="D430" s="9"/>
      <c r="E430" s="9"/>
      <c r="F430" s="137"/>
      <c r="G430" s="187">
        <f>Input!O7</f>
        <v>0</v>
      </c>
      <c r="H430" s="117"/>
      <c r="I430" s="117"/>
      <c r="J430" s="117"/>
      <c r="K430" s="117"/>
      <c r="L430" s="117"/>
      <c r="M430" s="104"/>
      <c r="N430" s="104"/>
      <c r="O430" s="104"/>
      <c r="P430" s="104"/>
      <c r="Q430" s="104"/>
      <c r="R430" s="104"/>
      <c r="S430" s="104"/>
      <c r="T430" s="104"/>
      <c r="U430" s="104"/>
      <c r="V430" s="104"/>
      <c r="W430" s="104"/>
      <c r="X430" s="104"/>
      <c r="Y430" s="104"/>
      <c r="Z430" s="104"/>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15"/>
      <c r="BK430" s="215"/>
    </row>
    <row r="431" spans="1:63" hidden="1" outlineLevel="1">
      <c r="A431" s="9"/>
      <c r="B431" s="44"/>
      <c r="C431" s="126" t="str">
        <f>Asset2</f>
        <v>Distribution system assets</v>
      </c>
      <c r="D431" s="9"/>
      <c r="E431" s="9"/>
      <c r="F431" s="137"/>
      <c r="G431" s="187">
        <f>Input!O8</f>
        <v>0</v>
      </c>
      <c r="H431" s="117"/>
      <c r="I431" s="117"/>
      <c r="J431" s="117"/>
      <c r="K431" s="117"/>
      <c r="L431" s="117"/>
      <c r="M431" s="104"/>
      <c r="N431" s="104"/>
      <c r="O431" s="104"/>
      <c r="P431" s="104"/>
      <c r="Q431" s="104"/>
      <c r="R431" s="104"/>
      <c r="S431" s="104"/>
      <c r="T431" s="104"/>
      <c r="U431" s="104"/>
      <c r="V431" s="104"/>
      <c r="W431" s="104"/>
      <c r="X431" s="104"/>
      <c r="Y431" s="104"/>
      <c r="Z431" s="104"/>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15"/>
      <c r="BK431" s="215"/>
    </row>
    <row r="432" spans="1:63" hidden="1" outlineLevel="1">
      <c r="A432" s="9"/>
      <c r="B432" s="44"/>
      <c r="C432" s="126" t="str">
        <f>Asset3</f>
        <v>Standard metering</v>
      </c>
      <c r="D432" s="9"/>
      <c r="E432" s="9"/>
      <c r="F432" s="137"/>
      <c r="G432" s="187">
        <f>Input!O9</f>
        <v>0</v>
      </c>
      <c r="H432" s="117"/>
      <c r="I432" s="117"/>
      <c r="J432" s="117"/>
      <c r="K432" s="117"/>
      <c r="L432" s="117"/>
      <c r="M432" s="104"/>
      <c r="N432" s="104"/>
      <c r="O432" s="104"/>
      <c r="P432" s="104"/>
      <c r="Q432" s="104"/>
      <c r="R432" s="104"/>
      <c r="S432" s="104"/>
      <c r="T432" s="104"/>
      <c r="U432" s="104"/>
      <c r="V432" s="104"/>
      <c r="W432" s="104"/>
      <c r="X432" s="104"/>
      <c r="Y432" s="104"/>
      <c r="Z432" s="104"/>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15"/>
      <c r="BK432" s="215"/>
    </row>
    <row r="433" spans="1:63" hidden="1" outlineLevel="1">
      <c r="A433" s="9"/>
      <c r="B433" s="44"/>
      <c r="C433" s="126" t="str">
        <f>Asset4</f>
        <v>Public lighting</v>
      </c>
      <c r="D433" s="9"/>
      <c r="E433" s="9"/>
      <c r="F433" s="137"/>
      <c r="G433" s="187">
        <f>Input!O10</f>
        <v>0</v>
      </c>
      <c r="H433" s="117"/>
      <c r="I433" s="117"/>
      <c r="J433" s="117"/>
      <c r="K433" s="117"/>
      <c r="L433" s="117"/>
      <c r="M433" s="104"/>
      <c r="N433" s="104"/>
      <c r="O433" s="104"/>
      <c r="P433" s="104"/>
      <c r="Q433" s="104"/>
      <c r="R433" s="104"/>
      <c r="S433" s="104"/>
      <c r="T433" s="104"/>
      <c r="U433" s="104"/>
      <c r="V433" s="104"/>
      <c r="W433" s="104"/>
      <c r="X433" s="104"/>
      <c r="Y433" s="104"/>
      <c r="Z433" s="104"/>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15"/>
      <c r="BK433" s="215"/>
    </row>
    <row r="434" spans="1:63" hidden="1" outlineLevel="1">
      <c r="A434" s="9"/>
      <c r="B434" s="44"/>
      <c r="C434" s="126" t="str">
        <f>Asset5</f>
        <v>SCADA/Network control</v>
      </c>
      <c r="D434" s="9"/>
      <c r="E434" s="9"/>
      <c r="F434" s="137"/>
      <c r="G434" s="187">
        <f>Input!O11</f>
        <v>0</v>
      </c>
      <c r="H434" s="117"/>
      <c r="I434" s="117"/>
      <c r="J434" s="117"/>
      <c r="K434" s="117"/>
      <c r="L434" s="117"/>
      <c r="M434" s="104"/>
      <c r="N434" s="104"/>
      <c r="O434" s="104"/>
      <c r="P434" s="104"/>
      <c r="Q434" s="104"/>
      <c r="R434" s="104"/>
      <c r="S434" s="104"/>
      <c r="T434" s="104"/>
      <c r="U434" s="104"/>
      <c r="V434" s="104"/>
      <c r="W434" s="104"/>
      <c r="X434" s="104"/>
      <c r="Y434" s="104"/>
      <c r="Z434" s="104"/>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15"/>
      <c r="BK434" s="215"/>
    </row>
    <row r="435" spans="1:63" hidden="1" outlineLevel="1">
      <c r="A435" s="9"/>
      <c r="B435" s="44"/>
      <c r="C435" s="126" t="str">
        <f>Asset6</f>
        <v>Non-network general assets - IT</v>
      </c>
      <c r="D435" s="9"/>
      <c r="E435" s="9"/>
      <c r="F435" s="137"/>
      <c r="G435" s="187">
        <f>Input!O12</f>
        <v>0</v>
      </c>
      <c r="H435" s="117"/>
      <c r="I435" s="117"/>
      <c r="J435" s="117"/>
      <c r="K435" s="117"/>
      <c r="L435" s="117"/>
      <c r="M435" s="104"/>
      <c r="N435" s="104"/>
      <c r="O435" s="104"/>
      <c r="P435" s="104"/>
      <c r="Q435" s="104"/>
      <c r="R435" s="104"/>
      <c r="S435" s="104"/>
      <c r="T435" s="104"/>
      <c r="U435" s="104"/>
      <c r="V435" s="104"/>
      <c r="W435" s="104"/>
      <c r="X435" s="104"/>
      <c r="Y435" s="104"/>
      <c r="Z435" s="104"/>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15"/>
      <c r="BK435" s="215"/>
    </row>
    <row r="436" spans="1:63" hidden="1" outlineLevel="1">
      <c r="A436" s="9"/>
      <c r="B436" s="44"/>
      <c r="C436" s="126" t="str">
        <f>Asset7</f>
        <v>Non-network general assets - Other</v>
      </c>
      <c r="D436" s="9"/>
      <c r="E436" s="9"/>
      <c r="F436" s="137"/>
      <c r="G436" s="187">
        <f>Input!O13</f>
        <v>0</v>
      </c>
      <c r="H436" s="117"/>
      <c r="I436" s="117"/>
      <c r="J436" s="117"/>
      <c r="K436" s="117"/>
      <c r="L436" s="117"/>
      <c r="M436" s="104"/>
      <c r="N436" s="104"/>
      <c r="O436" s="104"/>
      <c r="P436" s="104"/>
      <c r="Q436" s="104"/>
      <c r="R436" s="104"/>
      <c r="S436" s="104"/>
      <c r="T436" s="104"/>
      <c r="U436" s="104"/>
      <c r="V436" s="104"/>
      <c r="W436" s="104"/>
      <c r="X436" s="104"/>
      <c r="Y436" s="104"/>
      <c r="Z436" s="104"/>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15"/>
      <c r="BK436" s="215"/>
    </row>
    <row r="437" spans="1:63" hidden="1" outlineLevel="1">
      <c r="A437" s="9"/>
      <c r="B437" s="44"/>
      <c r="C437" s="126" t="str">
        <f>Asset8</f>
        <v>VBRC</v>
      </c>
      <c r="D437" s="9"/>
      <c r="E437" s="9"/>
      <c r="F437" s="137"/>
      <c r="G437" s="187">
        <f>Input!O14</f>
        <v>0</v>
      </c>
      <c r="H437" s="117"/>
      <c r="I437" s="117"/>
      <c r="J437" s="117"/>
      <c r="K437" s="117"/>
      <c r="L437" s="117"/>
      <c r="M437" s="104"/>
      <c r="N437" s="104"/>
      <c r="O437" s="104"/>
      <c r="P437" s="104"/>
      <c r="Q437" s="104"/>
      <c r="R437" s="104"/>
      <c r="S437" s="104"/>
      <c r="T437" s="104"/>
      <c r="U437" s="104"/>
      <c r="V437" s="104"/>
      <c r="W437" s="104"/>
      <c r="X437" s="104"/>
      <c r="Y437" s="104"/>
      <c r="Z437" s="104"/>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15"/>
      <c r="BK437" s="215"/>
    </row>
    <row r="438" spans="1:63" hidden="1" outlineLevel="1">
      <c r="A438" s="9"/>
      <c r="B438" s="44"/>
      <c r="C438" s="126" t="str">
        <f>Asset9</f>
        <v>Supervisory cables</v>
      </c>
      <c r="D438" s="9"/>
      <c r="E438" s="9"/>
      <c r="F438" s="137"/>
      <c r="G438" s="187">
        <f>Input!O15</f>
        <v>0</v>
      </c>
      <c r="H438" s="117"/>
      <c r="I438" s="117"/>
      <c r="J438" s="117"/>
      <c r="K438" s="117"/>
      <c r="L438" s="117"/>
      <c r="M438" s="104"/>
      <c r="N438" s="104"/>
      <c r="O438" s="104"/>
      <c r="P438" s="104"/>
      <c r="Q438" s="104"/>
      <c r="R438" s="104"/>
      <c r="S438" s="104"/>
      <c r="T438" s="104"/>
      <c r="U438" s="104"/>
      <c r="V438" s="104"/>
      <c r="W438" s="104"/>
      <c r="X438" s="104"/>
      <c r="Y438" s="104"/>
      <c r="Z438" s="104"/>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15"/>
      <c r="BK438" s="215"/>
    </row>
    <row r="439" spans="1:63" hidden="1" outlineLevel="1">
      <c r="A439" s="9"/>
      <c r="B439" s="44"/>
      <c r="C439" s="126" t="str">
        <f>Asset10</f>
        <v>Old SWER ACRs</v>
      </c>
      <c r="D439" s="9"/>
      <c r="E439" s="9"/>
      <c r="F439" s="137"/>
      <c r="G439" s="187">
        <f>Input!O16</f>
        <v>0</v>
      </c>
      <c r="H439" s="117"/>
      <c r="I439" s="117"/>
      <c r="J439" s="117"/>
      <c r="K439" s="117"/>
      <c r="L439" s="117"/>
      <c r="M439" s="104"/>
      <c r="N439" s="104"/>
      <c r="O439" s="104"/>
      <c r="P439" s="104"/>
      <c r="Q439" s="104"/>
      <c r="R439" s="104"/>
      <c r="S439" s="104"/>
      <c r="T439" s="104"/>
      <c r="U439" s="104"/>
      <c r="V439" s="104"/>
      <c r="W439" s="104"/>
      <c r="X439" s="104"/>
      <c r="Y439" s="104"/>
      <c r="Z439" s="104"/>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15"/>
      <c r="BK439" s="215"/>
    </row>
    <row r="440" spans="1:63" hidden="1" outlineLevel="1">
      <c r="A440" s="9"/>
      <c r="B440" s="44"/>
      <c r="C440" s="126" t="str">
        <f>Asset11</f>
        <v>Land</v>
      </c>
      <c r="D440" s="9"/>
      <c r="E440" s="9"/>
      <c r="F440" s="137"/>
      <c r="G440" s="187">
        <f>Input!O17</f>
        <v>0</v>
      </c>
      <c r="H440" s="117"/>
      <c r="I440" s="117"/>
      <c r="J440" s="117"/>
      <c r="K440" s="117"/>
      <c r="L440" s="117"/>
      <c r="M440" s="104"/>
      <c r="N440" s="104"/>
      <c r="O440" s="104"/>
      <c r="P440" s="104"/>
      <c r="Q440" s="104"/>
      <c r="R440" s="104"/>
      <c r="S440" s="104"/>
      <c r="T440" s="104"/>
      <c r="U440" s="104"/>
      <c r="V440" s="104"/>
      <c r="W440" s="104"/>
      <c r="X440" s="104"/>
      <c r="Y440" s="104"/>
      <c r="Z440" s="104"/>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15"/>
      <c r="BK440" s="215"/>
    </row>
    <row r="441" spans="1:63" hidden="1" outlineLevel="1">
      <c r="A441" s="9"/>
      <c r="B441" s="44"/>
      <c r="C441" s="126" t="str">
        <f>Asset12</f>
        <v>Equity raising costs</v>
      </c>
      <c r="D441" s="9"/>
      <c r="E441" s="9"/>
      <c r="F441" s="137"/>
      <c r="G441" s="187">
        <f>Input!O18</f>
        <v>0</v>
      </c>
      <c r="H441" s="117"/>
      <c r="I441" s="117"/>
      <c r="J441" s="117"/>
      <c r="K441" s="117"/>
      <c r="L441" s="117"/>
      <c r="M441" s="104"/>
      <c r="N441" s="104"/>
      <c r="O441" s="104"/>
      <c r="P441" s="104"/>
      <c r="Q441" s="104"/>
      <c r="R441" s="104"/>
      <c r="S441" s="104"/>
      <c r="T441" s="104"/>
      <c r="U441" s="104"/>
      <c r="V441" s="104"/>
      <c r="W441" s="104"/>
      <c r="X441" s="104"/>
      <c r="Y441" s="104"/>
      <c r="Z441" s="104"/>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15"/>
      <c r="BK441" s="215"/>
    </row>
    <row r="442" spans="1:63" hidden="1" outlineLevel="1">
      <c r="A442" s="9"/>
      <c r="B442" s="44"/>
      <c r="C442" s="126">
        <f>Asset13</f>
        <v>0</v>
      </c>
      <c r="D442" s="9"/>
      <c r="E442" s="9"/>
      <c r="F442" s="137"/>
      <c r="G442" s="187">
        <f>Input!O19</f>
        <v>0</v>
      </c>
      <c r="H442" s="117"/>
      <c r="I442" s="117"/>
      <c r="J442" s="117"/>
      <c r="K442" s="117"/>
      <c r="L442" s="117"/>
      <c r="M442" s="104"/>
      <c r="N442" s="104"/>
      <c r="O442" s="104"/>
      <c r="P442" s="104"/>
      <c r="Q442" s="104"/>
      <c r="R442" s="104"/>
      <c r="S442" s="104"/>
      <c r="T442" s="104"/>
      <c r="U442" s="104"/>
      <c r="V442" s="104"/>
      <c r="W442" s="104"/>
      <c r="X442" s="104"/>
      <c r="Y442" s="104"/>
      <c r="Z442" s="104"/>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15"/>
      <c r="BK442" s="215"/>
    </row>
    <row r="443" spans="1:63" hidden="1" outlineLevel="1">
      <c r="A443" s="9"/>
      <c r="B443" s="44"/>
      <c r="C443" s="126">
        <f>Asset14</f>
        <v>0</v>
      </c>
      <c r="D443" s="9"/>
      <c r="E443" s="9"/>
      <c r="F443" s="137"/>
      <c r="G443" s="187">
        <f>Input!O20</f>
        <v>0</v>
      </c>
      <c r="H443" s="117"/>
      <c r="I443" s="117"/>
      <c r="J443" s="117"/>
      <c r="K443" s="117"/>
      <c r="L443" s="117"/>
      <c r="M443" s="104"/>
      <c r="N443" s="104"/>
      <c r="O443" s="104"/>
      <c r="P443" s="104"/>
      <c r="Q443" s="104"/>
      <c r="R443" s="104"/>
      <c r="S443" s="104"/>
      <c r="T443" s="104"/>
      <c r="U443" s="104"/>
      <c r="V443" s="104"/>
      <c r="W443" s="104"/>
      <c r="X443" s="104"/>
      <c r="Y443" s="104"/>
      <c r="Z443" s="104"/>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15"/>
      <c r="BK443" s="215"/>
    </row>
    <row r="444" spans="1:63" hidden="1" outlineLevel="1">
      <c r="A444" s="9"/>
      <c r="B444" s="44"/>
      <c r="C444" s="126">
        <f>Asset15</f>
        <v>0</v>
      </c>
      <c r="D444" s="9"/>
      <c r="E444" s="9"/>
      <c r="F444" s="137"/>
      <c r="G444" s="187">
        <f>Input!O21</f>
        <v>0</v>
      </c>
      <c r="H444" s="117"/>
      <c r="I444" s="117"/>
      <c r="J444" s="117"/>
      <c r="K444" s="117"/>
      <c r="L444" s="117"/>
      <c r="M444" s="104"/>
      <c r="N444" s="104"/>
      <c r="O444" s="104"/>
      <c r="P444" s="104"/>
      <c r="Q444" s="104"/>
      <c r="R444" s="104"/>
      <c r="S444" s="104"/>
      <c r="T444" s="104"/>
      <c r="U444" s="104"/>
      <c r="V444" s="104"/>
      <c r="W444" s="104"/>
      <c r="X444" s="104"/>
      <c r="Y444" s="104"/>
      <c r="Z444" s="104"/>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15"/>
      <c r="BK444" s="215"/>
    </row>
    <row r="445" spans="1:63" hidden="1" outlineLevel="1">
      <c r="A445" s="9"/>
      <c r="B445" s="44"/>
      <c r="C445" s="126">
        <f>Asset16</f>
        <v>0</v>
      </c>
      <c r="D445" s="9"/>
      <c r="E445" s="9"/>
      <c r="F445" s="137"/>
      <c r="G445" s="187">
        <f>Input!O22</f>
        <v>0</v>
      </c>
      <c r="H445" s="117"/>
      <c r="I445" s="117"/>
      <c r="J445" s="117"/>
      <c r="K445" s="117"/>
      <c r="L445" s="117"/>
      <c r="M445" s="104"/>
      <c r="N445" s="104"/>
      <c r="O445" s="104"/>
      <c r="P445" s="104"/>
      <c r="Q445" s="104"/>
      <c r="R445" s="104"/>
      <c r="S445" s="104"/>
      <c r="T445" s="104"/>
      <c r="U445" s="104"/>
      <c r="V445" s="104"/>
      <c r="W445" s="104"/>
      <c r="X445" s="104"/>
      <c r="Y445" s="104"/>
      <c r="Z445" s="104"/>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15"/>
      <c r="BK445" s="215"/>
    </row>
    <row r="446" spans="1:63" hidden="1" outlineLevel="1">
      <c r="A446" s="9"/>
      <c r="B446" s="44"/>
      <c r="C446" s="126">
        <f>Asset17</f>
        <v>0</v>
      </c>
      <c r="D446" s="9"/>
      <c r="E446" s="9"/>
      <c r="F446" s="137"/>
      <c r="G446" s="187">
        <f>Input!O23</f>
        <v>0</v>
      </c>
      <c r="H446" s="117"/>
      <c r="I446" s="117"/>
      <c r="J446" s="117"/>
      <c r="K446" s="117"/>
      <c r="L446" s="117"/>
      <c r="M446" s="104"/>
      <c r="N446" s="104"/>
      <c r="O446" s="104"/>
      <c r="P446" s="104"/>
      <c r="Q446" s="104"/>
      <c r="R446" s="104"/>
      <c r="S446" s="104"/>
      <c r="T446" s="104"/>
      <c r="U446" s="104"/>
      <c r="V446" s="104"/>
      <c r="W446" s="104"/>
      <c r="X446" s="104"/>
      <c r="Y446" s="104"/>
      <c r="Z446" s="104"/>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15"/>
      <c r="BK446" s="215"/>
    </row>
    <row r="447" spans="1:63" hidden="1" outlineLevel="1">
      <c r="A447" s="9"/>
      <c r="B447" s="44"/>
      <c r="C447" s="126">
        <f>Asset18</f>
        <v>0</v>
      </c>
      <c r="D447" s="9"/>
      <c r="E447" s="9"/>
      <c r="F447" s="137"/>
      <c r="G447" s="187">
        <f>Input!O24</f>
        <v>0</v>
      </c>
      <c r="H447" s="117"/>
      <c r="I447" s="117"/>
      <c r="J447" s="117"/>
      <c r="K447" s="117"/>
      <c r="L447" s="117"/>
      <c r="M447" s="104"/>
      <c r="N447" s="104"/>
      <c r="O447" s="104"/>
      <c r="P447" s="104"/>
      <c r="Q447" s="104"/>
      <c r="R447" s="104"/>
      <c r="S447" s="104"/>
      <c r="T447" s="104"/>
      <c r="U447" s="104"/>
      <c r="V447" s="104"/>
      <c r="W447" s="104"/>
      <c r="X447" s="104"/>
      <c r="Y447" s="104"/>
      <c r="Z447" s="104"/>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15"/>
      <c r="BK447" s="215"/>
    </row>
    <row r="448" spans="1:63" hidden="1" outlineLevel="1">
      <c r="A448" s="9"/>
      <c r="B448" s="44"/>
      <c r="C448" s="126">
        <f>Asset19</f>
        <v>0</v>
      </c>
      <c r="D448" s="9"/>
      <c r="E448" s="9"/>
      <c r="F448" s="137"/>
      <c r="G448" s="187">
        <f>Input!O25</f>
        <v>0</v>
      </c>
      <c r="H448" s="117"/>
      <c r="I448" s="117"/>
      <c r="J448" s="117"/>
      <c r="K448" s="117"/>
      <c r="L448" s="117"/>
      <c r="M448" s="104"/>
      <c r="N448" s="104"/>
      <c r="O448" s="104"/>
      <c r="P448" s="104"/>
      <c r="Q448" s="104"/>
      <c r="R448" s="104"/>
      <c r="S448" s="104"/>
      <c r="T448" s="104"/>
      <c r="U448" s="104"/>
      <c r="V448" s="104"/>
      <c r="W448" s="104"/>
      <c r="X448" s="104"/>
      <c r="Y448" s="104"/>
      <c r="Z448" s="104"/>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15"/>
      <c r="BK448" s="215"/>
    </row>
    <row r="449" spans="1:63" hidden="1" outlineLevel="1">
      <c r="A449" s="9"/>
      <c r="B449" s="44"/>
      <c r="C449" s="126">
        <f>Asset20</f>
        <v>0</v>
      </c>
      <c r="D449" s="9"/>
      <c r="E449" s="9"/>
      <c r="F449" s="137"/>
      <c r="G449" s="187">
        <f>Input!O26</f>
        <v>0</v>
      </c>
      <c r="H449" s="117"/>
      <c r="I449" s="117"/>
      <c r="J449" s="117"/>
      <c r="K449" s="117"/>
      <c r="L449" s="117"/>
      <c r="M449" s="104"/>
      <c r="N449" s="104"/>
      <c r="O449" s="104"/>
      <c r="P449" s="104"/>
      <c r="Q449" s="104"/>
      <c r="R449" s="104"/>
      <c r="S449" s="104"/>
      <c r="T449" s="104"/>
      <c r="U449" s="104"/>
      <c r="V449" s="104"/>
      <c r="W449" s="104"/>
      <c r="X449" s="104"/>
      <c r="Y449" s="104"/>
      <c r="Z449" s="104"/>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15"/>
      <c r="BK449" s="215"/>
    </row>
    <row r="450" spans="1:63" hidden="1" outlineLevel="1">
      <c r="A450" s="9"/>
      <c r="B450" s="44"/>
      <c r="C450" s="126">
        <f>Asset21</f>
        <v>0</v>
      </c>
      <c r="D450" s="9"/>
      <c r="E450" s="9"/>
      <c r="F450" s="137"/>
      <c r="G450" s="187">
        <f>Input!O27</f>
        <v>0</v>
      </c>
      <c r="H450" s="117"/>
      <c r="I450" s="117"/>
      <c r="J450" s="117"/>
      <c r="K450" s="117"/>
      <c r="L450" s="117"/>
      <c r="M450" s="104"/>
      <c r="N450" s="104"/>
      <c r="O450" s="104"/>
      <c r="P450" s="104"/>
      <c r="Q450" s="104"/>
      <c r="R450" s="104"/>
      <c r="S450" s="104"/>
      <c r="T450" s="104"/>
      <c r="U450" s="104"/>
      <c r="V450" s="104"/>
      <c r="W450" s="104"/>
      <c r="X450" s="104"/>
      <c r="Y450" s="104"/>
      <c r="Z450" s="104"/>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15"/>
      <c r="BK450" s="215"/>
    </row>
    <row r="451" spans="1:63" hidden="1" outlineLevel="1">
      <c r="A451" s="9"/>
      <c r="B451" s="44"/>
      <c r="C451" s="126">
        <f>Asset22</f>
        <v>0</v>
      </c>
      <c r="D451" s="9"/>
      <c r="E451" s="9"/>
      <c r="F451" s="137"/>
      <c r="G451" s="187">
        <f>Input!O28</f>
        <v>0</v>
      </c>
      <c r="H451" s="117"/>
      <c r="I451" s="117"/>
      <c r="J451" s="117"/>
      <c r="K451" s="117"/>
      <c r="L451" s="117"/>
      <c r="M451" s="104"/>
      <c r="N451" s="104"/>
      <c r="O451" s="104"/>
      <c r="P451" s="104"/>
      <c r="Q451" s="104"/>
      <c r="R451" s="104"/>
      <c r="S451" s="104"/>
      <c r="T451" s="104"/>
      <c r="U451" s="104"/>
      <c r="V451" s="104"/>
      <c r="W451" s="104"/>
      <c r="X451" s="104"/>
      <c r="Y451" s="104"/>
      <c r="Z451" s="104"/>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15"/>
      <c r="BK451" s="215"/>
    </row>
    <row r="452" spans="1:63" hidden="1" outlineLevel="1">
      <c r="A452" s="9"/>
      <c r="B452" s="44"/>
      <c r="C452" s="126">
        <f>Asset23</f>
        <v>0</v>
      </c>
      <c r="D452" s="9"/>
      <c r="E452" s="9"/>
      <c r="F452" s="137"/>
      <c r="G452" s="187">
        <f>Input!O29</f>
        <v>0</v>
      </c>
      <c r="H452" s="117"/>
      <c r="I452" s="117"/>
      <c r="J452" s="117"/>
      <c r="K452" s="117"/>
      <c r="L452" s="117"/>
      <c r="M452" s="104"/>
      <c r="N452" s="104"/>
      <c r="O452" s="104"/>
      <c r="P452" s="104"/>
      <c r="Q452" s="104"/>
      <c r="R452" s="104"/>
      <c r="S452" s="104"/>
      <c r="T452" s="104"/>
      <c r="U452" s="104"/>
      <c r="V452" s="104"/>
      <c r="W452" s="104"/>
      <c r="X452" s="104"/>
      <c r="Y452" s="104"/>
      <c r="Z452" s="104"/>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15"/>
      <c r="BK452" s="215"/>
    </row>
    <row r="453" spans="1:63" hidden="1" outlineLevel="1">
      <c r="A453" s="9"/>
      <c r="B453" s="44"/>
      <c r="C453" s="126">
        <f>Asset24</f>
        <v>0</v>
      </c>
      <c r="D453" s="9"/>
      <c r="E453" s="9"/>
      <c r="F453" s="137"/>
      <c r="G453" s="187">
        <f>Input!O30</f>
        <v>0</v>
      </c>
      <c r="H453" s="117"/>
      <c r="I453" s="117"/>
      <c r="J453" s="117"/>
      <c r="K453" s="117"/>
      <c r="L453" s="117"/>
      <c r="M453" s="104"/>
      <c r="N453" s="104"/>
      <c r="O453" s="104"/>
      <c r="P453" s="104"/>
      <c r="Q453" s="104"/>
      <c r="R453" s="104"/>
      <c r="S453" s="104"/>
      <c r="T453" s="104"/>
      <c r="U453" s="104"/>
      <c r="V453" s="104"/>
      <c r="W453" s="104"/>
      <c r="X453" s="104"/>
      <c r="Y453" s="104"/>
      <c r="Z453" s="104"/>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15"/>
      <c r="BK453" s="215"/>
    </row>
    <row r="454" spans="1:63" hidden="1" outlineLevel="1">
      <c r="A454" s="9"/>
      <c r="B454" s="44"/>
      <c r="C454" s="126">
        <f>Asset25</f>
        <v>0</v>
      </c>
      <c r="D454" s="9"/>
      <c r="E454" s="9"/>
      <c r="F454" s="137"/>
      <c r="G454" s="187">
        <f>Input!O31</f>
        <v>0</v>
      </c>
      <c r="H454" s="117"/>
      <c r="I454" s="117"/>
      <c r="J454" s="117"/>
      <c r="K454" s="117"/>
      <c r="L454" s="117"/>
      <c r="M454" s="104"/>
      <c r="N454" s="104"/>
      <c r="O454" s="104"/>
      <c r="P454" s="104"/>
      <c r="Q454" s="104"/>
      <c r="R454" s="104"/>
      <c r="S454" s="104"/>
      <c r="T454" s="104"/>
      <c r="U454" s="104"/>
      <c r="V454" s="104"/>
      <c r="W454" s="104"/>
      <c r="X454" s="104"/>
      <c r="Y454" s="104"/>
      <c r="Z454" s="104"/>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15"/>
      <c r="BK454" s="215"/>
    </row>
    <row r="455" spans="1:63" hidden="1" outlineLevel="1">
      <c r="A455" s="9"/>
      <c r="B455" s="44"/>
      <c r="C455" s="126">
        <f>Asset26</f>
        <v>0</v>
      </c>
      <c r="D455" s="9"/>
      <c r="E455" s="9"/>
      <c r="F455" s="137"/>
      <c r="G455" s="187">
        <f>Input!O32</f>
        <v>0</v>
      </c>
      <c r="H455" s="117"/>
      <c r="I455" s="117"/>
      <c r="J455" s="117"/>
      <c r="K455" s="117"/>
      <c r="L455" s="117"/>
      <c r="M455" s="104"/>
      <c r="N455" s="104"/>
      <c r="O455" s="104"/>
      <c r="P455" s="104"/>
      <c r="Q455" s="104"/>
      <c r="R455" s="104"/>
      <c r="S455" s="104"/>
      <c r="T455" s="104"/>
      <c r="U455" s="104"/>
      <c r="V455" s="104"/>
      <c r="W455" s="104"/>
      <c r="X455" s="104"/>
      <c r="Y455" s="104"/>
      <c r="Z455" s="104"/>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15"/>
      <c r="BK455" s="215"/>
    </row>
    <row r="456" spans="1:63" hidden="1" outlineLevel="1">
      <c r="A456" s="9"/>
      <c r="B456" s="44"/>
      <c r="C456" s="126">
        <f>Asset27</f>
        <v>0</v>
      </c>
      <c r="D456" s="9"/>
      <c r="E456" s="9"/>
      <c r="F456" s="137"/>
      <c r="G456" s="187">
        <f>Input!O33</f>
        <v>0</v>
      </c>
      <c r="H456" s="117"/>
      <c r="I456" s="117"/>
      <c r="J456" s="117"/>
      <c r="K456" s="117"/>
      <c r="L456" s="117"/>
      <c r="M456" s="104"/>
      <c r="N456" s="104"/>
      <c r="O456" s="104"/>
      <c r="P456" s="104"/>
      <c r="Q456" s="104"/>
      <c r="R456" s="104"/>
      <c r="S456" s="104"/>
      <c r="T456" s="104"/>
      <c r="U456" s="104"/>
      <c r="V456" s="104"/>
      <c r="W456" s="104"/>
      <c r="X456" s="104"/>
      <c r="Y456" s="104"/>
      <c r="Z456" s="104"/>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15"/>
      <c r="BK456" s="215"/>
    </row>
    <row r="457" spans="1:63" hidden="1" outlineLevel="1">
      <c r="A457" s="9"/>
      <c r="B457" s="44"/>
      <c r="C457" s="126">
        <f>Asset28</f>
        <v>0</v>
      </c>
      <c r="D457" s="9"/>
      <c r="E457" s="9"/>
      <c r="F457" s="137"/>
      <c r="G457" s="187">
        <f>Input!O34</f>
        <v>0</v>
      </c>
      <c r="H457" s="117"/>
      <c r="I457" s="117"/>
      <c r="J457" s="117"/>
      <c r="K457" s="117"/>
      <c r="L457" s="117"/>
      <c r="M457" s="104"/>
      <c r="N457" s="104"/>
      <c r="O457" s="104"/>
      <c r="P457" s="104"/>
      <c r="Q457" s="104"/>
      <c r="R457" s="104"/>
      <c r="S457" s="104"/>
      <c r="T457" s="104"/>
      <c r="U457" s="104"/>
      <c r="V457" s="104"/>
      <c r="W457" s="104"/>
      <c r="X457" s="104"/>
      <c r="Y457" s="104"/>
      <c r="Z457" s="104"/>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15"/>
      <c r="BK457" s="215"/>
    </row>
    <row r="458" spans="1:63" hidden="1" outlineLevel="1">
      <c r="A458" s="9"/>
      <c r="B458" s="44"/>
      <c r="C458" s="126">
        <f>Asset29</f>
        <v>0</v>
      </c>
      <c r="D458" s="9"/>
      <c r="E458" s="9"/>
      <c r="F458" s="137"/>
      <c r="G458" s="187">
        <f>Input!O35</f>
        <v>0</v>
      </c>
      <c r="H458" s="117"/>
      <c r="I458" s="117"/>
      <c r="J458" s="117"/>
      <c r="K458" s="117"/>
      <c r="L458" s="117"/>
      <c r="M458" s="104"/>
      <c r="N458" s="104"/>
      <c r="O458" s="104"/>
      <c r="P458" s="104"/>
      <c r="Q458" s="104"/>
      <c r="R458" s="104"/>
      <c r="S458" s="104"/>
      <c r="T458" s="104"/>
      <c r="U458" s="104"/>
      <c r="V458" s="104"/>
      <c r="W458" s="104"/>
      <c r="X458" s="104"/>
      <c r="Y458" s="104"/>
      <c r="Z458" s="104"/>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15"/>
      <c r="BK458" s="215"/>
    </row>
    <row r="459" spans="1:63" hidden="1" outlineLevel="1">
      <c r="A459" s="9"/>
      <c r="B459" s="44"/>
      <c r="C459" s="126">
        <f>Asset30</f>
        <v>0</v>
      </c>
      <c r="D459" s="9"/>
      <c r="E459" s="9"/>
      <c r="F459" s="137"/>
      <c r="G459" s="187">
        <f>Input!O36</f>
        <v>0</v>
      </c>
      <c r="H459" s="117"/>
      <c r="I459" s="117"/>
      <c r="J459" s="117"/>
      <c r="K459" s="117"/>
      <c r="L459" s="117"/>
      <c r="M459" s="104"/>
      <c r="N459" s="104"/>
      <c r="O459" s="104"/>
      <c r="P459" s="104"/>
      <c r="Q459" s="104"/>
      <c r="R459" s="104"/>
      <c r="S459" s="104"/>
      <c r="T459" s="104"/>
      <c r="U459" s="104"/>
      <c r="V459" s="104"/>
      <c r="W459" s="104"/>
      <c r="X459" s="104"/>
      <c r="Y459" s="104"/>
      <c r="Z459" s="104"/>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15"/>
      <c r="BK459" s="215"/>
    </row>
    <row r="460" spans="1:63" collapsed="1">
      <c r="A460" s="9"/>
      <c r="B460" s="44"/>
      <c r="C460" s="126"/>
      <c r="D460" s="9"/>
      <c r="E460" s="9"/>
      <c r="F460" s="137"/>
      <c r="G460" s="187"/>
      <c r="H460" s="117"/>
      <c r="I460" s="117"/>
      <c r="J460" s="117"/>
      <c r="K460" s="117"/>
      <c r="L460" s="117"/>
      <c r="M460" s="104"/>
      <c r="N460" s="104"/>
      <c r="O460" s="104"/>
      <c r="P460" s="104"/>
      <c r="Q460" s="104"/>
      <c r="R460" s="104"/>
      <c r="S460" s="104"/>
      <c r="T460" s="104"/>
      <c r="U460" s="104"/>
      <c r="V460" s="104"/>
      <c r="W460" s="104"/>
      <c r="X460" s="104"/>
      <c r="Y460" s="104"/>
      <c r="Z460" s="104"/>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15"/>
      <c r="BK460" s="215"/>
    </row>
    <row r="461" spans="1:63">
      <c r="A461" s="9"/>
      <c r="B461" s="44" t="s">
        <v>64</v>
      </c>
      <c r="C461" s="126"/>
      <c r="D461" s="9"/>
      <c r="E461" s="9"/>
      <c r="F461" s="137"/>
      <c r="G461" s="189">
        <f>SUM(G462:G491)</f>
        <v>0</v>
      </c>
      <c r="H461" s="117"/>
      <c r="I461" s="117"/>
      <c r="J461" s="117"/>
      <c r="K461" s="117"/>
      <c r="L461" s="117"/>
      <c r="M461" s="104"/>
      <c r="N461" s="104"/>
      <c r="O461" s="104"/>
      <c r="P461" s="104"/>
      <c r="Q461" s="104"/>
      <c r="R461" s="104"/>
      <c r="S461" s="104"/>
      <c r="T461" s="104"/>
      <c r="U461" s="104"/>
      <c r="V461" s="104"/>
      <c r="W461" s="104"/>
      <c r="X461" s="104"/>
      <c r="Y461" s="104"/>
      <c r="Z461" s="104"/>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15"/>
      <c r="BK461" s="215"/>
    </row>
    <row r="462" spans="1:63" ht="12.75" hidden="1" customHeight="1" outlineLevel="1">
      <c r="A462" s="9"/>
      <c r="B462" s="9"/>
      <c r="C462" s="126" t="str">
        <f>Asset1</f>
        <v>Subtransmission</v>
      </c>
      <c r="D462" s="9"/>
      <c r="E462" s="9"/>
      <c r="F462" s="137"/>
      <c r="G462" s="187">
        <f>Input!P7</f>
        <v>0</v>
      </c>
      <c r="H462" s="117"/>
      <c r="I462" s="117"/>
      <c r="J462" s="117"/>
      <c r="K462" s="117"/>
      <c r="L462" s="117"/>
      <c r="M462" s="104"/>
      <c r="N462" s="104"/>
      <c r="O462" s="104"/>
      <c r="P462" s="104"/>
      <c r="Q462" s="104"/>
      <c r="R462" s="104"/>
      <c r="S462" s="104"/>
      <c r="T462" s="104"/>
      <c r="U462" s="104"/>
      <c r="V462" s="104"/>
      <c r="W462" s="104"/>
      <c r="X462" s="104"/>
      <c r="Y462" s="104"/>
      <c r="Z462" s="104"/>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15"/>
      <c r="BK462" s="215"/>
    </row>
    <row r="463" spans="1:63" ht="12.75" hidden="1" customHeight="1" outlineLevel="1">
      <c r="A463" s="9"/>
      <c r="B463" s="44"/>
      <c r="C463" s="126" t="str">
        <f>Asset2</f>
        <v>Distribution system assets</v>
      </c>
      <c r="D463" s="9"/>
      <c r="E463" s="9"/>
      <c r="F463" s="137"/>
      <c r="G463" s="187">
        <f>Input!P8</f>
        <v>0</v>
      </c>
      <c r="H463" s="117"/>
      <c r="I463" s="117"/>
      <c r="J463" s="117"/>
      <c r="K463" s="117"/>
      <c r="L463" s="117"/>
      <c r="M463" s="104"/>
      <c r="N463" s="104"/>
      <c r="O463" s="104"/>
      <c r="P463" s="104"/>
      <c r="Q463" s="104"/>
      <c r="R463" s="104"/>
      <c r="S463" s="104"/>
      <c r="T463" s="104"/>
      <c r="U463" s="104"/>
      <c r="V463" s="104"/>
      <c r="W463" s="104"/>
      <c r="X463" s="104"/>
      <c r="Y463" s="104"/>
      <c r="Z463" s="104"/>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15"/>
      <c r="BK463" s="215"/>
    </row>
    <row r="464" spans="1:63" ht="12.75" hidden="1" customHeight="1" outlineLevel="1">
      <c r="A464" s="9"/>
      <c r="B464" s="44"/>
      <c r="C464" s="126" t="str">
        <f>Asset3</f>
        <v>Standard metering</v>
      </c>
      <c r="D464" s="9"/>
      <c r="E464" s="9"/>
      <c r="F464" s="137"/>
      <c r="G464" s="187">
        <f>Input!P9</f>
        <v>0</v>
      </c>
      <c r="H464" s="117"/>
      <c r="I464" s="117"/>
      <c r="J464" s="117"/>
      <c r="K464" s="117"/>
      <c r="L464" s="117"/>
      <c r="M464" s="104"/>
      <c r="N464" s="104"/>
      <c r="O464" s="104"/>
      <c r="P464" s="104"/>
      <c r="Q464" s="104"/>
      <c r="R464" s="104"/>
      <c r="S464" s="104"/>
      <c r="T464" s="104"/>
      <c r="U464" s="104"/>
      <c r="V464" s="104"/>
      <c r="W464" s="104"/>
      <c r="X464" s="104"/>
      <c r="Y464" s="104"/>
      <c r="Z464" s="104"/>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15"/>
      <c r="BK464" s="215"/>
    </row>
    <row r="465" spans="1:63" ht="12.75" hidden="1" customHeight="1" outlineLevel="1">
      <c r="A465" s="9"/>
      <c r="B465" s="44"/>
      <c r="C465" s="126" t="str">
        <f>Asset4</f>
        <v>Public lighting</v>
      </c>
      <c r="D465" s="9"/>
      <c r="E465" s="9"/>
      <c r="F465" s="137"/>
      <c r="G465" s="187">
        <f>Input!P10</f>
        <v>0</v>
      </c>
      <c r="H465" s="117"/>
      <c r="I465" s="117"/>
      <c r="J465" s="117"/>
      <c r="K465" s="117"/>
      <c r="L465" s="117"/>
      <c r="M465" s="104"/>
      <c r="N465" s="104"/>
      <c r="O465" s="104"/>
      <c r="P465" s="104"/>
      <c r="Q465" s="104"/>
      <c r="R465" s="104"/>
      <c r="S465" s="104"/>
      <c r="T465" s="104"/>
      <c r="U465" s="104"/>
      <c r="V465" s="104"/>
      <c r="W465" s="104"/>
      <c r="X465" s="104"/>
      <c r="Y465" s="104"/>
      <c r="Z465" s="104"/>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15"/>
      <c r="BK465" s="215"/>
    </row>
    <row r="466" spans="1:63" ht="12.75" hidden="1" customHeight="1" outlineLevel="1">
      <c r="A466" s="9"/>
      <c r="B466" s="44"/>
      <c r="C466" s="126" t="str">
        <f>Asset5</f>
        <v>SCADA/Network control</v>
      </c>
      <c r="D466" s="9"/>
      <c r="E466" s="9"/>
      <c r="F466" s="137"/>
      <c r="G466" s="187">
        <f>Input!P11</f>
        <v>0</v>
      </c>
      <c r="H466" s="117"/>
      <c r="I466" s="117"/>
      <c r="J466" s="117"/>
      <c r="K466" s="117"/>
      <c r="L466" s="117"/>
      <c r="M466" s="104"/>
      <c r="N466" s="104"/>
      <c r="O466" s="104"/>
      <c r="P466" s="104"/>
      <c r="Q466" s="104"/>
      <c r="R466" s="104"/>
      <c r="S466" s="104"/>
      <c r="T466" s="104"/>
      <c r="U466" s="104"/>
      <c r="V466" s="104"/>
      <c r="W466" s="104"/>
      <c r="X466" s="104"/>
      <c r="Y466" s="104"/>
      <c r="Z466" s="104"/>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15"/>
      <c r="BK466" s="215"/>
    </row>
    <row r="467" spans="1:63" ht="12.75" hidden="1" customHeight="1" outlineLevel="1">
      <c r="A467" s="9"/>
      <c r="B467" s="44"/>
      <c r="C467" s="126" t="str">
        <f>Asset6</f>
        <v>Non-network general assets - IT</v>
      </c>
      <c r="D467" s="9"/>
      <c r="E467" s="9"/>
      <c r="F467" s="137"/>
      <c r="G467" s="187">
        <f>Input!P12</f>
        <v>0</v>
      </c>
      <c r="H467" s="117"/>
      <c r="I467" s="117"/>
      <c r="J467" s="117"/>
      <c r="K467" s="117"/>
      <c r="L467" s="117"/>
      <c r="M467" s="104"/>
      <c r="N467" s="104"/>
      <c r="O467" s="104"/>
      <c r="P467" s="104"/>
      <c r="Q467" s="104"/>
      <c r="R467" s="104"/>
      <c r="S467" s="104"/>
      <c r="T467" s="104"/>
      <c r="U467" s="104"/>
      <c r="V467" s="104"/>
      <c r="W467" s="104"/>
      <c r="X467" s="104"/>
      <c r="Y467" s="104"/>
      <c r="Z467" s="104"/>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15"/>
      <c r="BK467" s="215"/>
    </row>
    <row r="468" spans="1:63" ht="12.75" hidden="1" customHeight="1" outlineLevel="1">
      <c r="A468" s="9"/>
      <c r="B468" s="44"/>
      <c r="C468" s="126" t="str">
        <f>Asset7</f>
        <v>Non-network general assets - Other</v>
      </c>
      <c r="D468" s="9"/>
      <c r="E468" s="9"/>
      <c r="F468" s="137"/>
      <c r="G468" s="187">
        <f>Input!P13</f>
        <v>0</v>
      </c>
      <c r="H468" s="117"/>
      <c r="I468" s="117"/>
      <c r="J468" s="117"/>
      <c r="K468" s="117"/>
      <c r="L468" s="117"/>
      <c r="M468" s="104"/>
      <c r="N468" s="104"/>
      <c r="O468" s="104"/>
      <c r="P468" s="104"/>
      <c r="Q468" s="104"/>
      <c r="R468" s="104"/>
      <c r="S468" s="104"/>
      <c r="T468" s="104"/>
      <c r="U468" s="104"/>
      <c r="V468" s="104"/>
      <c r="W468" s="104"/>
      <c r="X468" s="104"/>
      <c r="Y468" s="104"/>
      <c r="Z468" s="104"/>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15"/>
      <c r="BK468" s="215"/>
    </row>
    <row r="469" spans="1:63" ht="12.75" hidden="1" customHeight="1" outlineLevel="1">
      <c r="A469" s="9"/>
      <c r="B469" s="44"/>
      <c r="C469" s="126" t="str">
        <f>Asset8</f>
        <v>VBRC</v>
      </c>
      <c r="D469" s="9"/>
      <c r="E469" s="9"/>
      <c r="F469" s="137"/>
      <c r="G469" s="187">
        <f>Input!P14</f>
        <v>0</v>
      </c>
      <c r="H469" s="117"/>
      <c r="I469" s="117"/>
      <c r="J469" s="117"/>
      <c r="K469" s="117"/>
      <c r="L469" s="117"/>
      <c r="M469" s="104"/>
      <c r="N469" s="104"/>
      <c r="O469" s="104"/>
      <c r="P469" s="104"/>
      <c r="Q469" s="104"/>
      <c r="R469" s="104"/>
      <c r="S469" s="104"/>
      <c r="T469" s="104"/>
      <c r="U469" s="104"/>
      <c r="V469" s="104"/>
      <c r="W469" s="104"/>
      <c r="X469" s="104"/>
      <c r="Y469" s="104"/>
      <c r="Z469" s="104"/>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15"/>
      <c r="BK469" s="215"/>
    </row>
    <row r="470" spans="1:63" ht="12.75" hidden="1" customHeight="1" outlineLevel="1">
      <c r="A470" s="9"/>
      <c r="B470" s="44"/>
      <c r="C470" s="126" t="str">
        <f>Asset9</f>
        <v>Supervisory cables</v>
      </c>
      <c r="D470" s="9"/>
      <c r="E470" s="9"/>
      <c r="F470" s="137"/>
      <c r="G470" s="187">
        <f>Input!P15</f>
        <v>0</v>
      </c>
      <c r="H470" s="117"/>
      <c r="I470" s="117"/>
      <c r="J470" s="117"/>
      <c r="K470" s="117"/>
      <c r="L470" s="117"/>
      <c r="M470" s="104"/>
      <c r="N470" s="104"/>
      <c r="O470" s="104"/>
      <c r="P470" s="104"/>
      <c r="Q470" s="104"/>
      <c r="R470" s="104"/>
      <c r="S470" s="104"/>
      <c r="T470" s="104"/>
      <c r="U470" s="104"/>
      <c r="V470" s="104"/>
      <c r="W470" s="104"/>
      <c r="X470" s="104"/>
      <c r="Y470" s="104"/>
      <c r="Z470" s="104"/>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15"/>
      <c r="BK470" s="215"/>
    </row>
    <row r="471" spans="1:63" ht="12.75" hidden="1" customHeight="1" outlineLevel="1">
      <c r="A471" s="9"/>
      <c r="B471" s="44"/>
      <c r="C471" s="126" t="str">
        <f>Asset10</f>
        <v>Old SWER ACRs</v>
      </c>
      <c r="D471" s="9"/>
      <c r="E471" s="9"/>
      <c r="F471" s="137"/>
      <c r="G471" s="187">
        <f>Input!P16</f>
        <v>0</v>
      </c>
      <c r="H471" s="117"/>
      <c r="I471" s="117"/>
      <c r="J471" s="117"/>
      <c r="K471" s="117"/>
      <c r="L471" s="117"/>
      <c r="M471" s="104"/>
      <c r="N471" s="104"/>
      <c r="O471" s="104"/>
      <c r="P471" s="104"/>
      <c r="Q471" s="104"/>
      <c r="R471" s="104"/>
      <c r="S471" s="104"/>
      <c r="T471" s="104"/>
      <c r="U471" s="104"/>
      <c r="V471" s="104"/>
      <c r="W471" s="104"/>
      <c r="X471" s="104"/>
      <c r="Y471" s="104"/>
      <c r="Z471" s="104"/>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15"/>
      <c r="BK471" s="215"/>
    </row>
    <row r="472" spans="1:63" ht="12.75" hidden="1" customHeight="1" outlineLevel="1">
      <c r="A472" s="9"/>
      <c r="B472" s="44"/>
      <c r="C472" s="126" t="str">
        <f>Asset11</f>
        <v>Land</v>
      </c>
      <c r="D472" s="9"/>
      <c r="E472" s="9"/>
      <c r="F472" s="137"/>
      <c r="G472" s="187">
        <f>Input!P17</f>
        <v>0</v>
      </c>
      <c r="H472" s="117"/>
      <c r="I472" s="117"/>
      <c r="J472" s="117"/>
      <c r="K472" s="117"/>
      <c r="L472" s="117"/>
      <c r="M472" s="104"/>
      <c r="N472" s="104"/>
      <c r="O472" s="104"/>
      <c r="P472" s="104"/>
      <c r="Q472" s="104"/>
      <c r="R472" s="104"/>
      <c r="S472" s="104"/>
      <c r="T472" s="104"/>
      <c r="U472" s="104"/>
      <c r="V472" s="104"/>
      <c r="W472" s="104"/>
      <c r="X472" s="104"/>
      <c r="Y472" s="104"/>
      <c r="Z472" s="104"/>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15"/>
      <c r="BK472" s="215"/>
    </row>
    <row r="473" spans="1:63" ht="12.75" hidden="1" customHeight="1" outlineLevel="1">
      <c r="A473" s="9"/>
      <c r="B473" s="44"/>
      <c r="C473" s="126" t="str">
        <f>Asset12</f>
        <v>Equity raising costs</v>
      </c>
      <c r="D473" s="9"/>
      <c r="E473" s="9"/>
      <c r="F473" s="137"/>
      <c r="G473" s="187">
        <f>Input!P18</f>
        <v>0</v>
      </c>
      <c r="H473" s="117"/>
      <c r="I473" s="117"/>
      <c r="J473" s="117"/>
      <c r="K473" s="117"/>
      <c r="L473" s="117"/>
      <c r="M473" s="104"/>
      <c r="N473" s="104"/>
      <c r="O473" s="104"/>
      <c r="P473" s="104"/>
      <c r="Q473" s="104"/>
      <c r="R473" s="104"/>
      <c r="S473" s="104"/>
      <c r="T473" s="104"/>
      <c r="U473" s="104"/>
      <c r="V473" s="104"/>
      <c r="W473" s="104"/>
      <c r="X473" s="104"/>
      <c r="Y473" s="104"/>
      <c r="Z473" s="104"/>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15"/>
      <c r="BK473" s="215"/>
    </row>
    <row r="474" spans="1:63" ht="12.75" hidden="1" customHeight="1" outlineLevel="1">
      <c r="A474" s="9"/>
      <c r="B474" s="44"/>
      <c r="C474" s="126">
        <f>Asset13</f>
        <v>0</v>
      </c>
      <c r="D474" s="9"/>
      <c r="E474" s="9"/>
      <c r="F474" s="137"/>
      <c r="G474" s="187">
        <f>Input!P19</f>
        <v>0</v>
      </c>
      <c r="H474" s="117"/>
      <c r="I474" s="117"/>
      <c r="J474" s="117"/>
      <c r="K474" s="117"/>
      <c r="L474" s="117"/>
      <c r="M474" s="104"/>
      <c r="N474" s="104"/>
      <c r="O474" s="104"/>
      <c r="P474" s="104"/>
      <c r="Q474" s="104"/>
      <c r="R474" s="104"/>
      <c r="S474" s="104"/>
      <c r="T474" s="104"/>
      <c r="U474" s="104"/>
      <c r="V474" s="104"/>
      <c r="W474" s="104"/>
      <c r="X474" s="104"/>
      <c r="Y474" s="104"/>
      <c r="Z474" s="104"/>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15"/>
      <c r="BK474" s="215"/>
    </row>
    <row r="475" spans="1:63" ht="12.75" hidden="1" customHeight="1" outlineLevel="1">
      <c r="A475" s="9"/>
      <c r="B475" s="44"/>
      <c r="C475" s="126">
        <f>Asset14</f>
        <v>0</v>
      </c>
      <c r="D475" s="9"/>
      <c r="E475" s="9"/>
      <c r="F475" s="137"/>
      <c r="G475" s="187">
        <f>Input!P20</f>
        <v>0</v>
      </c>
      <c r="H475" s="117"/>
      <c r="I475" s="117"/>
      <c r="J475" s="117"/>
      <c r="K475" s="117"/>
      <c r="L475" s="117"/>
      <c r="M475" s="104"/>
      <c r="N475" s="104"/>
      <c r="O475" s="104"/>
      <c r="P475" s="104"/>
      <c r="Q475" s="104"/>
      <c r="R475" s="104"/>
      <c r="S475" s="104"/>
      <c r="T475" s="104"/>
      <c r="U475" s="104"/>
      <c r="V475" s="104"/>
      <c r="W475" s="104"/>
      <c r="X475" s="104"/>
      <c r="Y475" s="104"/>
      <c r="Z475" s="104"/>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15"/>
      <c r="BK475" s="215"/>
    </row>
    <row r="476" spans="1:63" ht="12.75" hidden="1" customHeight="1" outlineLevel="1">
      <c r="A476" s="9"/>
      <c r="B476" s="44"/>
      <c r="C476" s="126">
        <f>Asset15</f>
        <v>0</v>
      </c>
      <c r="D476" s="9"/>
      <c r="E476" s="9"/>
      <c r="F476" s="137"/>
      <c r="G476" s="187">
        <f>Input!P21</f>
        <v>0</v>
      </c>
      <c r="H476" s="117"/>
      <c r="I476" s="117"/>
      <c r="J476" s="117"/>
      <c r="K476" s="117"/>
      <c r="L476" s="117"/>
      <c r="M476" s="104"/>
      <c r="N476" s="104"/>
      <c r="O476" s="104"/>
      <c r="P476" s="104"/>
      <c r="Q476" s="104"/>
      <c r="R476" s="104"/>
      <c r="S476" s="104"/>
      <c r="T476" s="104"/>
      <c r="U476" s="104"/>
      <c r="V476" s="104"/>
      <c r="W476" s="104"/>
      <c r="X476" s="104"/>
      <c r="Y476" s="104"/>
      <c r="Z476" s="104"/>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15"/>
      <c r="BK476" s="215"/>
    </row>
    <row r="477" spans="1:63" ht="12.75" hidden="1" customHeight="1" outlineLevel="1">
      <c r="A477" s="9"/>
      <c r="B477" s="44"/>
      <c r="C477" s="126">
        <f>Asset16</f>
        <v>0</v>
      </c>
      <c r="D477" s="9"/>
      <c r="E477" s="9"/>
      <c r="F477" s="137"/>
      <c r="G477" s="187">
        <f>Input!P22</f>
        <v>0</v>
      </c>
      <c r="H477" s="117"/>
      <c r="I477" s="117"/>
      <c r="J477" s="117"/>
      <c r="K477" s="117"/>
      <c r="L477" s="117"/>
      <c r="M477" s="104"/>
      <c r="N477" s="104"/>
      <c r="O477" s="104"/>
      <c r="P477" s="104"/>
      <c r="Q477" s="104"/>
      <c r="R477" s="104"/>
      <c r="S477" s="104"/>
      <c r="T477" s="104"/>
      <c r="U477" s="104"/>
      <c r="V477" s="104"/>
      <c r="W477" s="104"/>
      <c r="X477" s="104"/>
      <c r="Y477" s="104"/>
      <c r="Z477" s="104"/>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15"/>
      <c r="BK477" s="215"/>
    </row>
    <row r="478" spans="1:63" ht="12.75" hidden="1" customHeight="1" outlineLevel="1">
      <c r="A478" s="9"/>
      <c r="B478" s="44"/>
      <c r="C478" s="126">
        <f>Asset17</f>
        <v>0</v>
      </c>
      <c r="D478" s="9"/>
      <c r="E478" s="9"/>
      <c r="F478" s="137"/>
      <c r="G478" s="187">
        <f>Input!P23</f>
        <v>0</v>
      </c>
      <c r="H478" s="117"/>
      <c r="I478" s="117"/>
      <c r="J478" s="117"/>
      <c r="K478" s="117"/>
      <c r="L478" s="117"/>
      <c r="M478" s="104"/>
      <c r="N478" s="104"/>
      <c r="O478" s="104"/>
      <c r="P478" s="104"/>
      <c r="Q478" s="104"/>
      <c r="R478" s="104"/>
      <c r="S478" s="104"/>
      <c r="T478" s="104"/>
      <c r="U478" s="104"/>
      <c r="V478" s="104"/>
      <c r="W478" s="104"/>
      <c r="X478" s="104"/>
      <c r="Y478" s="104"/>
      <c r="Z478" s="104"/>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15"/>
      <c r="BK478" s="215"/>
    </row>
    <row r="479" spans="1:63" ht="12.75" hidden="1" customHeight="1" outlineLevel="1">
      <c r="A479" s="9"/>
      <c r="B479" s="44"/>
      <c r="C479" s="126">
        <f>Asset18</f>
        <v>0</v>
      </c>
      <c r="D479" s="9"/>
      <c r="E479" s="9"/>
      <c r="F479" s="137"/>
      <c r="G479" s="187">
        <f>Input!P24</f>
        <v>0</v>
      </c>
      <c r="H479" s="117"/>
      <c r="I479" s="117"/>
      <c r="J479" s="117"/>
      <c r="K479" s="117"/>
      <c r="L479" s="117"/>
      <c r="M479" s="104"/>
      <c r="N479" s="104"/>
      <c r="O479" s="104"/>
      <c r="P479" s="104"/>
      <c r="Q479" s="104"/>
      <c r="R479" s="104"/>
      <c r="S479" s="104"/>
      <c r="T479" s="104"/>
      <c r="U479" s="104"/>
      <c r="V479" s="104"/>
      <c r="W479" s="104"/>
      <c r="X479" s="104"/>
      <c r="Y479" s="104"/>
      <c r="Z479" s="104"/>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15"/>
      <c r="BK479" s="215"/>
    </row>
    <row r="480" spans="1:63" ht="12.75" hidden="1" customHeight="1" outlineLevel="1">
      <c r="A480" s="9"/>
      <c r="B480" s="44"/>
      <c r="C480" s="126">
        <f>Asset19</f>
        <v>0</v>
      </c>
      <c r="D480" s="9"/>
      <c r="E480" s="9"/>
      <c r="F480" s="137"/>
      <c r="G480" s="187">
        <f>Input!P25</f>
        <v>0</v>
      </c>
      <c r="H480" s="117"/>
      <c r="I480" s="117"/>
      <c r="J480" s="117"/>
      <c r="K480" s="117"/>
      <c r="L480" s="117"/>
      <c r="M480" s="104"/>
      <c r="N480" s="104"/>
      <c r="O480" s="104"/>
      <c r="P480" s="104"/>
      <c r="Q480" s="104"/>
      <c r="R480" s="104"/>
      <c r="S480" s="104"/>
      <c r="T480" s="104"/>
      <c r="U480" s="104"/>
      <c r="V480" s="104"/>
      <c r="W480" s="104"/>
      <c r="X480" s="104"/>
      <c r="Y480" s="104"/>
      <c r="Z480" s="104"/>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15"/>
      <c r="BK480" s="215"/>
    </row>
    <row r="481" spans="1:63" ht="12.75" hidden="1" customHeight="1" outlineLevel="1">
      <c r="A481" s="9"/>
      <c r="B481" s="44"/>
      <c r="C481" s="126">
        <f>Asset20</f>
        <v>0</v>
      </c>
      <c r="D481" s="9"/>
      <c r="E481" s="9"/>
      <c r="F481" s="137"/>
      <c r="G481" s="187">
        <f>Input!P26</f>
        <v>0</v>
      </c>
      <c r="H481" s="117"/>
      <c r="I481" s="117"/>
      <c r="J481" s="117"/>
      <c r="K481" s="117"/>
      <c r="L481" s="117"/>
      <c r="M481" s="104"/>
      <c r="N481" s="104"/>
      <c r="O481" s="104"/>
      <c r="P481" s="104"/>
      <c r="Q481" s="104"/>
      <c r="R481" s="104"/>
      <c r="S481" s="104"/>
      <c r="T481" s="104"/>
      <c r="U481" s="104"/>
      <c r="V481" s="104"/>
      <c r="W481" s="104"/>
      <c r="X481" s="104"/>
      <c r="Y481" s="104"/>
      <c r="Z481" s="104"/>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15"/>
      <c r="BK481" s="215"/>
    </row>
    <row r="482" spans="1:63" ht="12.75" hidden="1" customHeight="1" outlineLevel="1">
      <c r="A482" s="9"/>
      <c r="B482" s="44"/>
      <c r="C482" s="126">
        <f>Asset21</f>
        <v>0</v>
      </c>
      <c r="D482" s="9"/>
      <c r="E482" s="9"/>
      <c r="F482" s="137"/>
      <c r="G482" s="187">
        <f>Input!P27</f>
        <v>0</v>
      </c>
      <c r="H482" s="117"/>
      <c r="I482" s="117"/>
      <c r="J482" s="117"/>
      <c r="K482" s="117"/>
      <c r="L482" s="117"/>
      <c r="M482" s="104"/>
      <c r="N482" s="104"/>
      <c r="O482" s="104"/>
      <c r="P482" s="104"/>
      <c r="Q482" s="104"/>
      <c r="R482" s="104"/>
      <c r="S482" s="104"/>
      <c r="T482" s="104"/>
      <c r="U482" s="104"/>
      <c r="V482" s="104"/>
      <c r="W482" s="104"/>
      <c r="X482" s="104"/>
      <c r="Y482" s="104"/>
      <c r="Z482" s="104"/>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15"/>
      <c r="BK482" s="215"/>
    </row>
    <row r="483" spans="1:63" ht="12.75" hidden="1" customHeight="1" outlineLevel="1">
      <c r="A483" s="9"/>
      <c r="B483" s="44"/>
      <c r="C483" s="126">
        <f>Asset22</f>
        <v>0</v>
      </c>
      <c r="D483" s="9"/>
      <c r="E483" s="9"/>
      <c r="F483" s="137"/>
      <c r="G483" s="187">
        <f>Input!P28</f>
        <v>0</v>
      </c>
      <c r="H483" s="117"/>
      <c r="I483" s="117"/>
      <c r="J483" s="117"/>
      <c r="K483" s="117"/>
      <c r="L483" s="117"/>
      <c r="M483" s="104"/>
      <c r="N483" s="104"/>
      <c r="O483" s="104"/>
      <c r="P483" s="104"/>
      <c r="Q483" s="104"/>
      <c r="R483" s="104"/>
      <c r="S483" s="104"/>
      <c r="T483" s="104"/>
      <c r="U483" s="104"/>
      <c r="V483" s="104"/>
      <c r="W483" s="104"/>
      <c r="X483" s="104"/>
      <c r="Y483" s="104"/>
      <c r="Z483" s="104"/>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15"/>
      <c r="BK483" s="215"/>
    </row>
    <row r="484" spans="1:63" ht="12.75" hidden="1" customHeight="1" outlineLevel="1">
      <c r="A484" s="9"/>
      <c r="B484" s="44"/>
      <c r="C484" s="126">
        <f>Asset23</f>
        <v>0</v>
      </c>
      <c r="D484" s="9"/>
      <c r="E484" s="9"/>
      <c r="F484" s="137"/>
      <c r="G484" s="187">
        <f>Input!P29</f>
        <v>0</v>
      </c>
      <c r="H484" s="117"/>
      <c r="I484" s="117"/>
      <c r="J484" s="117"/>
      <c r="K484" s="117"/>
      <c r="L484" s="117"/>
      <c r="M484" s="104"/>
      <c r="N484" s="104"/>
      <c r="O484" s="104"/>
      <c r="P484" s="104"/>
      <c r="Q484" s="104"/>
      <c r="R484" s="104"/>
      <c r="S484" s="104"/>
      <c r="T484" s="104"/>
      <c r="U484" s="104"/>
      <c r="V484" s="104"/>
      <c r="W484" s="104"/>
      <c r="X484" s="104"/>
      <c r="Y484" s="104"/>
      <c r="Z484" s="104"/>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15"/>
      <c r="BK484" s="215"/>
    </row>
    <row r="485" spans="1:63" ht="12.75" hidden="1" customHeight="1" outlineLevel="1">
      <c r="A485" s="9"/>
      <c r="B485" s="44"/>
      <c r="C485" s="126">
        <f>Asset24</f>
        <v>0</v>
      </c>
      <c r="D485" s="9"/>
      <c r="E485" s="9"/>
      <c r="F485" s="137"/>
      <c r="G485" s="187">
        <f>Input!P30</f>
        <v>0</v>
      </c>
      <c r="H485" s="117"/>
      <c r="I485" s="117"/>
      <c r="J485" s="117"/>
      <c r="K485" s="117"/>
      <c r="L485" s="117"/>
      <c r="M485" s="104"/>
      <c r="N485" s="104"/>
      <c r="O485" s="104"/>
      <c r="P485" s="104"/>
      <c r="Q485" s="104"/>
      <c r="R485" s="104"/>
      <c r="S485" s="104"/>
      <c r="T485" s="104"/>
      <c r="U485" s="104"/>
      <c r="V485" s="104"/>
      <c r="W485" s="104"/>
      <c r="X485" s="104"/>
      <c r="Y485" s="104"/>
      <c r="Z485" s="104"/>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15"/>
      <c r="BK485" s="215"/>
    </row>
    <row r="486" spans="1:63" ht="12.75" hidden="1" customHeight="1" outlineLevel="1">
      <c r="A486" s="9"/>
      <c r="B486" s="44"/>
      <c r="C486" s="126">
        <f>Asset25</f>
        <v>0</v>
      </c>
      <c r="D486" s="9"/>
      <c r="E486" s="9"/>
      <c r="F486" s="137"/>
      <c r="G486" s="187">
        <f>Input!P31</f>
        <v>0</v>
      </c>
      <c r="H486" s="117"/>
      <c r="I486" s="117"/>
      <c r="J486" s="117"/>
      <c r="K486" s="117"/>
      <c r="L486" s="117"/>
      <c r="M486" s="104"/>
      <c r="N486" s="104"/>
      <c r="O486" s="104"/>
      <c r="P486" s="104"/>
      <c r="Q486" s="104"/>
      <c r="R486" s="104"/>
      <c r="S486" s="104"/>
      <c r="T486" s="104"/>
      <c r="U486" s="104"/>
      <c r="V486" s="104"/>
      <c r="W486" s="104"/>
      <c r="X486" s="104"/>
      <c r="Y486" s="104"/>
      <c r="Z486" s="104"/>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15"/>
      <c r="BK486" s="215"/>
    </row>
    <row r="487" spans="1:63" ht="12.75" hidden="1" customHeight="1" outlineLevel="1">
      <c r="A487" s="9"/>
      <c r="B487" s="44"/>
      <c r="C487" s="126">
        <f>Asset26</f>
        <v>0</v>
      </c>
      <c r="D487" s="9"/>
      <c r="E487" s="9"/>
      <c r="F487" s="137"/>
      <c r="G487" s="187">
        <f>Input!P32</f>
        <v>0</v>
      </c>
      <c r="H487" s="117"/>
      <c r="I487" s="117"/>
      <c r="J487" s="117"/>
      <c r="K487" s="117"/>
      <c r="L487" s="117"/>
      <c r="M487" s="104"/>
      <c r="N487" s="104"/>
      <c r="O487" s="104"/>
      <c r="P487" s="104"/>
      <c r="Q487" s="104"/>
      <c r="R487" s="104"/>
      <c r="S487" s="104"/>
      <c r="T487" s="104"/>
      <c r="U487" s="104"/>
      <c r="V487" s="104"/>
      <c r="W487" s="104"/>
      <c r="X487" s="104"/>
      <c r="Y487" s="104"/>
      <c r="Z487" s="104"/>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15"/>
      <c r="BK487" s="215"/>
    </row>
    <row r="488" spans="1:63" ht="12.75" hidden="1" customHeight="1" outlineLevel="1">
      <c r="A488" s="9"/>
      <c r="B488" s="44"/>
      <c r="C488" s="126">
        <f>Asset27</f>
        <v>0</v>
      </c>
      <c r="D488" s="9"/>
      <c r="E488" s="9"/>
      <c r="F488" s="137"/>
      <c r="G488" s="187">
        <f>Input!P33</f>
        <v>0</v>
      </c>
      <c r="H488" s="117"/>
      <c r="I488" s="117"/>
      <c r="J488" s="117"/>
      <c r="K488" s="117"/>
      <c r="L488" s="117"/>
      <c r="M488" s="104"/>
      <c r="N488" s="104"/>
      <c r="O488" s="104"/>
      <c r="P488" s="104"/>
      <c r="Q488" s="104"/>
      <c r="R488" s="104"/>
      <c r="S488" s="104"/>
      <c r="T488" s="104"/>
      <c r="U488" s="104"/>
      <c r="V488" s="104"/>
      <c r="W488" s="104"/>
      <c r="X488" s="104"/>
      <c r="Y488" s="104"/>
      <c r="Z488" s="104"/>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15"/>
      <c r="BK488" s="215"/>
    </row>
    <row r="489" spans="1:63" ht="12.75" hidden="1" customHeight="1" outlineLevel="1">
      <c r="A489" s="9"/>
      <c r="B489" s="44"/>
      <c r="C489" s="126">
        <f>Asset28</f>
        <v>0</v>
      </c>
      <c r="D489" s="9"/>
      <c r="E489" s="9"/>
      <c r="F489" s="137"/>
      <c r="G489" s="187">
        <f>Input!P34</f>
        <v>0</v>
      </c>
      <c r="H489" s="117"/>
      <c r="I489" s="117"/>
      <c r="J489" s="117"/>
      <c r="K489" s="117"/>
      <c r="L489" s="117"/>
      <c r="M489" s="104"/>
      <c r="N489" s="104"/>
      <c r="O489" s="104"/>
      <c r="P489" s="104"/>
      <c r="Q489" s="104"/>
      <c r="R489" s="104"/>
      <c r="S489" s="104"/>
      <c r="T489" s="104"/>
      <c r="U489" s="104"/>
      <c r="V489" s="104"/>
      <c r="W489" s="104"/>
      <c r="X489" s="104"/>
      <c r="Y489" s="104"/>
      <c r="Z489" s="104"/>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15"/>
      <c r="BK489" s="215"/>
    </row>
    <row r="490" spans="1:63" ht="12.75" hidden="1" customHeight="1" outlineLevel="1">
      <c r="A490" s="9"/>
      <c r="B490" s="44"/>
      <c r="C490" s="126">
        <f>Asset29</f>
        <v>0</v>
      </c>
      <c r="D490" s="9"/>
      <c r="E490" s="9"/>
      <c r="F490" s="137"/>
      <c r="G490" s="187">
        <f>Input!P35</f>
        <v>0</v>
      </c>
      <c r="H490" s="117"/>
      <c r="I490" s="117"/>
      <c r="J490" s="117"/>
      <c r="K490" s="117"/>
      <c r="L490" s="117"/>
      <c r="M490" s="104"/>
      <c r="N490" s="104"/>
      <c r="O490" s="104"/>
      <c r="P490" s="104"/>
      <c r="Q490" s="104"/>
      <c r="R490" s="104"/>
      <c r="S490" s="104"/>
      <c r="T490" s="104"/>
      <c r="U490" s="104"/>
      <c r="V490" s="104"/>
      <c r="W490" s="104"/>
      <c r="X490" s="104"/>
      <c r="Y490" s="104"/>
      <c r="Z490" s="104"/>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15"/>
      <c r="BK490" s="215"/>
    </row>
    <row r="491" spans="1:63" ht="12.75" hidden="1" customHeight="1" outlineLevel="1">
      <c r="A491" s="9"/>
      <c r="B491" s="44"/>
      <c r="C491" s="126">
        <f>Asset30</f>
        <v>0</v>
      </c>
      <c r="D491" s="9"/>
      <c r="E491" s="9"/>
      <c r="F491" s="137"/>
      <c r="G491" s="187">
        <f>Input!P36</f>
        <v>0</v>
      </c>
      <c r="H491" s="117"/>
      <c r="I491" s="117"/>
      <c r="J491" s="117"/>
      <c r="K491" s="117"/>
      <c r="L491" s="117"/>
      <c r="M491" s="104"/>
      <c r="N491" s="104"/>
      <c r="O491" s="104"/>
      <c r="P491" s="104"/>
      <c r="Q491" s="104"/>
      <c r="R491" s="104"/>
      <c r="S491" s="104"/>
      <c r="T491" s="104"/>
      <c r="U491" s="104"/>
      <c r="V491" s="104"/>
      <c r="W491" s="104"/>
      <c r="X491" s="104"/>
      <c r="Y491" s="104"/>
      <c r="Z491" s="104"/>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15"/>
      <c r="BK491" s="215"/>
    </row>
    <row r="492" spans="1:63" collapsed="1">
      <c r="A492" s="9"/>
      <c r="B492" s="44"/>
      <c r="C492" s="126"/>
      <c r="D492" s="9"/>
      <c r="E492" s="9"/>
      <c r="F492" s="137"/>
      <c r="G492" s="187"/>
      <c r="H492" s="117"/>
      <c r="I492" s="117"/>
      <c r="J492" s="117"/>
      <c r="K492" s="117"/>
      <c r="L492" s="117"/>
      <c r="M492" s="104"/>
      <c r="N492" s="104"/>
      <c r="O492" s="104"/>
      <c r="P492" s="104"/>
      <c r="Q492" s="104"/>
      <c r="R492" s="104"/>
      <c r="S492" s="104"/>
      <c r="T492" s="104"/>
      <c r="U492" s="104"/>
      <c r="V492" s="104"/>
      <c r="W492" s="104"/>
      <c r="X492" s="104"/>
      <c r="Y492" s="104"/>
      <c r="Z492" s="104"/>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15"/>
      <c r="BK492" s="215"/>
    </row>
    <row r="493" spans="1:63">
      <c r="A493" s="9"/>
      <c r="B493" s="44" t="s">
        <v>61</v>
      </c>
      <c r="C493" s="126"/>
      <c r="D493" s="9"/>
      <c r="E493" s="9"/>
      <c r="F493" s="28"/>
      <c r="G493" s="191">
        <f>SUM(G494:G523)</f>
        <v>0</v>
      </c>
      <c r="H493" s="117"/>
      <c r="I493" s="117"/>
      <c r="J493" s="117"/>
      <c r="K493" s="117"/>
      <c r="L493" s="117"/>
      <c r="M493" s="104"/>
      <c r="N493" s="104"/>
      <c r="O493" s="104"/>
      <c r="P493" s="104"/>
      <c r="Q493" s="104"/>
      <c r="R493" s="104"/>
      <c r="S493" s="104"/>
      <c r="T493" s="104"/>
      <c r="U493" s="104"/>
      <c r="V493" s="104"/>
      <c r="W493" s="104"/>
      <c r="X493" s="104"/>
      <c r="Y493" s="104"/>
      <c r="Z493" s="104"/>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15"/>
      <c r="BK493" s="215"/>
    </row>
    <row r="494" spans="1:63" ht="12.75" hidden="1" customHeight="1" outlineLevel="1">
      <c r="A494" s="9"/>
      <c r="B494" s="44"/>
      <c r="C494" s="126" t="str">
        <f>Asset1</f>
        <v>Subtransmission</v>
      </c>
      <c r="D494" s="9"/>
      <c r="E494" s="9"/>
      <c r="F494" s="28"/>
      <c r="G494" s="190">
        <f>Input!Q7</f>
        <v>0</v>
      </c>
      <c r="H494" s="117"/>
      <c r="I494" s="117"/>
      <c r="J494" s="117"/>
      <c r="K494" s="117"/>
      <c r="L494" s="117"/>
      <c r="M494" s="104"/>
      <c r="N494" s="104"/>
      <c r="O494" s="104"/>
      <c r="P494" s="104"/>
      <c r="Q494" s="104"/>
      <c r="R494" s="104"/>
      <c r="S494" s="104"/>
      <c r="T494" s="104"/>
      <c r="U494" s="104"/>
      <c r="V494" s="104"/>
      <c r="W494" s="104"/>
      <c r="X494" s="104"/>
      <c r="Y494" s="104"/>
      <c r="Z494" s="104"/>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15"/>
      <c r="BK494" s="215"/>
    </row>
    <row r="495" spans="1:63" ht="12.75" hidden="1" customHeight="1" outlineLevel="1">
      <c r="A495" s="9"/>
      <c r="B495" s="44"/>
      <c r="C495" s="126" t="str">
        <f>Asset2</f>
        <v>Distribution system assets</v>
      </c>
      <c r="D495" s="9"/>
      <c r="E495" s="9"/>
      <c r="F495" s="28"/>
      <c r="G495" s="190">
        <f>Input!Q8</f>
        <v>0</v>
      </c>
      <c r="H495" s="117"/>
      <c r="I495" s="117"/>
      <c r="J495" s="117"/>
      <c r="K495" s="117"/>
      <c r="L495" s="117"/>
      <c r="M495" s="104"/>
      <c r="N495" s="104"/>
      <c r="O495" s="104"/>
      <c r="P495" s="104"/>
      <c r="Q495" s="104"/>
      <c r="R495" s="104"/>
      <c r="S495" s="104"/>
      <c r="T495" s="104"/>
      <c r="U495" s="104"/>
      <c r="V495" s="104"/>
      <c r="W495" s="104"/>
      <c r="X495" s="104"/>
      <c r="Y495" s="104"/>
      <c r="Z495" s="104"/>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15"/>
      <c r="BK495" s="215"/>
    </row>
    <row r="496" spans="1:63" ht="12.75" hidden="1" customHeight="1" outlineLevel="1">
      <c r="A496" s="9"/>
      <c r="B496" s="44"/>
      <c r="C496" s="126" t="str">
        <f>Asset3</f>
        <v>Standard metering</v>
      </c>
      <c r="D496" s="9"/>
      <c r="E496" s="9"/>
      <c r="F496" s="28"/>
      <c r="G496" s="190">
        <f>Input!Q9</f>
        <v>0</v>
      </c>
      <c r="H496" s="117"/>
      <c r="I496" s="117"/>
      <c r="J496" s="117"/>
      <c r="K496" s="117"/>
      <c r="L496" s="117"/>
      <c r="M496" s="104"/>
      <c r="N496" s="104"/>
      <c r="O496" s="104"/>
      <c r="P496" s="104"/>
      <c r="Q496" s="104"/>
      <c r="R496" s="104"/>
      <c r="S496" s="104"/>
      <c r="T496" s="104"/>
      <c r="U496" s="104"/>
      <c r="V496" s="104"/>
      <c r="W496" s="104"/>
      <c r="X496" s="104"/>
      <c r="Y496" s="104"/>
      <c r="Z496" s="104"/>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15"/>
      <c r="BK496" s="215"/>
    </row>
    <row r="497" spans="1:63" ht="12.75" hidden="1" customHeight="1" outlineLevel="1">
      <c r="A497" s="9"/>
      <c r="B497" s="44"/>
      <c r="C497" s="126" t="str">
        <f>Asset4</f>
        <v>Public lighting</v>
      </c>
      <c r="D497" s="9"/>
      <c r="E497" s="9"/>
      <c r="F497" s="28"/>
      <c r="G497" s="190">
        <f>Input!Q10</f>
        <v>0</v>
      </c>
      <c r="H497" s="117"/>
      <c r="I497" s="117"/>
      <c r="J497" s="117"/>
      <c r="K497" s="117"/>
      <c r="L497" s="117"/>
      <c r="M497" s="104"/>
      <c r="N497" s="104"/>
      <c r="O497" s="104"/>
      <c r="P497" s="104"/>
      <c r="Q497" s="104"/>
      <c r="R497" s="104"/>
      <c r="S497" s="104"/>
      <c r="T497" s="104"/>
      <c r="U497" s="104"/>
      <c r="V497" s="104"/>
      <c r="W497" s="104"/>
      <c r="X497" s="104"/>
      <c r="Y497" s="104"/>
      <c r="Z497" s="104"/>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15"/>
      <c r="BK497" s="215"/>
    </row>
    <row r="498" spans="1:63" ht="12.75" hidden="1" customHeight="1" outlineLevel="1">
      <c r="A498" s="9"/>
      <c r="B498" s="44"/>
      <c r="C498" s="126" t="str">
        <f>Asset5</f>
        <v>SCADA/Network control</v>
      </c>
      <c r="D498" s="9"/>
      <c r="E498" s="9"/>
      <c r="F498" s="28"/>
      <c r="G498" s="190">
        <f>Input!Q11</f>
        <v>0</v>
      </c>
      <c r="H498" s="117"/>
      <c r="I498" s="117"/>
      <c r="J498" s="117"/>
      <c r="K498" s="117"/>
      <c r="L498" s="117"/>
      <c r="M498" s="104"/>
      <c r="N498" s="104"/>
      <c r="O498" s="104"/>
      <c r="P498" s="104"/>
      <c r="Q498" s="104"/>
      <c r="R498" s="104"/>
      <c r="S498" s="104"/>
      <c r="T498" s="104"/>
      <c r="U498" s="104"/>
      <c r="V498" s="104"/>
      <c r="W498" s="104"/>
      <c r="X498" s="104"/>
      <c r="Y498" s="104"/>
      <c r="Z498" s="104"/>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15"/>
      <c r="BK498" s="215"/>
    </row>
    <row r="499" spans="1:63" ht="12.75" hidden="1" customHeight="1" outlineLevel="1">
      <c r="A499" s="9"/>
      <c r="B499" s="44"/>
      <c r="C499" s="126" t="str">
        <f>Asset6</f>
        <v>Non-network general assets - IT</v>
      </c>
      <c r="D499" s="9"/>
      <c r="E499" s="9"/>
      <c r="F499" s="28"/>
      <c r="G499" s="190">
        <f>Input!Q12</f>
        <v>0</v>
      </c>
      <c r="H499" s="117"/>
      <c r="I499" s="117"/>
      <c r="J499" s="117"/>
      <c r="K499" s="117"/>
      <c r="L499" s="117"/>
      <c r="M499" s="104"/>
      <c r="N499" s="104"/>
      <c r="O499" s="104"/>
      <c r="P499" s="104"/>
      <c r="Q499" s="104"/>
      <c r="R499" s="104"/>
      <c r="S499" s="104"/>
      <c r="T499" s="104"/>
      <c r="U499" s="104"/>
      <c r="V499" s="104"/>
      <c r="W499" s="104"/>
      <c r="X499" s="104"/>
      <c r="Y499" s="104"/>
      <c r="Z499" s="104"/>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15"/>
      <c r="BK499" s="215"/>
    </row>
    <row r="500" spans="1:63" ht="12.75" hidden="1" customHeight="1" outlineLevel="1">
      <c r="A500" s="9"/>
      <c r="B500" s="44"/>
      <c r="C500" s="126" t="str">
        <f>Asset7</f>
        <v>Non-network general assets - Other</v>
      </c>
      <c r="D500" s="9"/>
      <c r="E500" s="9"/>
      <c r="F500" s="28"/>
      <c r="G500" s="190">
        <f>Input!Q13</f>
        <v>0</v>
      </c>
      <c r="H500" s="117"/>
      <c r="I500" s="117"/>
      <c r="J500" s="117"/>
      <c r="K500" s="117"/>
      <c r="L500" s="117"/>
      <c r="M500" s="104"/>
      <c r="N500" s="104"/>
      <c r="O500" s="104"/>
      <c r="P500" s="104"/>
      <c r="Q500" s="104"/>
      <c r="R500" s="104"/>
      <c r="S500" s="104"/>
      <c r="T500" s="104"/>
      <c r="U500" s="104"/>
      <c r="V500" s="104"/>
      <c r="W500" s="104"/>
      <c r="X500" s="104"/>
      <c r="Y500" s="104"/>
      <c r="Z500" s="104"/>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15"/>
      <c r="BK500" s="215"/>
    </row>
    <row r="501" spans="1:63" ht="12.75" hidden="1" customHeight="1" outlineLevel="1">
      <c r="A501" s="9"/>
      <c r="B501" s="44"/>
      <c r="C501" s="126" t="str">
        <f>Asset8</f>
        <v>VBRC</v>
      </c>
      <c r="D501" s="9"/>
      <c r="E501" s="9"/>
      <c r="F501" s="28"/>
      <c r="G501" s="190">
        <f>Input!Q14</f>
        <v>0</v>
      </c>
      <c r="H501" s="117"/>
      <c r="I501" s="117"/>
      <c r="J501" s="117"/>
      <c r="K501" s="117"/>
      <c r="L501" s="117"/>
      <c r="M501" s="104"/>
      <c r="N501" s="104"/>
      <c r="O501" s="104"/>
      <c r="P501" s="104"/>
      <c r="Q501" s="104"/>
      <c r="R501" s="104"/>
      <c r="S501" s="104"/>
      <c r="T501" s="104"/>
      <c r="U501" s="104"/>
      <c r="V501" s="104"/>
      <c r="W501" s="104"/>
      <c r="X501" s="104"/>
      <c r="Y501" s="104"/>
      <c r="Z501" s="104"/>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15"/>
      <c r="BK501" s="215"/>
    </row>
    <row r="502" spans="1:63" ht="12.75" hidden="1" customHeight="1" outlineLevel="1">
      <c r="A502" s="9"/>
      <c r="B502" s="44"/>
      <c r="C502" s="126" t="str">
        <f>Asset9</f>
        <v>Supervisory cables</v>
      </c>
      <c r="D502" s="9"/>
      <c r="E502" s="9"/>
      <c r="F502" s="28"/>
      <c r="G502" s="190">
        <f>Input!Q15</f>
        <v>0</v>
      </c>
      <c r="H502" s="117"/>
      <c r="I502" s="117"/>
      <c r="J502" s="117"/>
      <c r="K502" s="117"/>
      <c r="L502" s="117"/>
      <c r="M502" s="104"/>
      <c r="N502" s="104"/>
      <c r="O502" s="104"/>
      <c r="P502" s="104"/>
      <c r="Q502" s="104"/>
      <c r="R502" s="104"/>
      <c r="S502" s="104"/>
      <c r="T502" s="104"/>
      <c r="U502" s="104"/>
      <c r="V502" s="104"/>
      <c r="W502" s="104"/>
      <c r="X502" s="104"/>
      <c r="Y502" s="104"/>
      <c r="Z502" s="104"/>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15"/>
      <c r="BK502" s="215"/>
    </row>
    <row r="503" spans="1:63" ht="12.75" hidden="1" customHeight="1" outlineLevel="1">
      <c r="A503" s="9"/>
      <c r="B503" s="44"/>
      <c r="C503" s="126" t="str">
        <f>Asset10</f>
        <v>Old SWER ACRs</v>
      </c>
      <c r="D503" s="9"/>
      <c r="E503" s="9"/>
      <c r="F503" s="28"/>
      <c r="G503" s="190">
        <f>Input!Q16</f>
        <v>0</v>
      </c>
      <c r="H503" s="117"/>
      <c r="I503" s="117"/>
      <c r="J503" s="117"/>
      <c r="K503" s="117"/>
      <c r="L503" s="117"/>
      <c r="M503" s="104"/>
      <c r="N503" s="104"/>
      <c r="O503" s="104"/>
      <c r="P503" s="104"/>
      <c r="Q503" s="104"/>
      <c r="R503" s="104"/>
      <c r="S503" s="104"/>
      <c r="T503" s="104"/>
      <c r="U503" s="104"/>
      <c r="V503" s="104"/>
      <c r="W503" s="104"/>
      <c r="X503" s="104"/>
      <c r="Y503" s="104"/>
      <c r="Z503" s="104"/>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15"/>
      <c r="BK503" s="215"/>
    </row>
    <row r="504" spans="1:63" ht="12.75" hidden="1" customHeight="1" outlineLevel="1">
      <c r="A504" s="9"/>
      <c r="B504" s="44"/>
      <c r="C504" s="126" t="str">
        <f>Asset11</f>
        <v>Land</v>
      </c>
      <c r="D504" s="9"/>
      <c r="E504" s="9"/>
      <c r="F504" s="28"/>
      <c r="G504" s="190">
        <f>Input!Q17</f>
        <v>0</v>
      </c>
      <c r="H504" s="117"/>
      <c r="I504" s="117"/>
      <c r="J504" s="117"/>
      <c r="K504" s="117"/>
      <c r="L504" s="117"/>
      <c r="M504" s="104"/>
      <c r="N504" s="104"/>
      <c r="O504" s="104"/>
      <c r="P504" s="104"/>
      <c r="Q504" s="104"/>
      <c r="R504" s="104"/>
      <c r="S504" s="104"/>
      <c r="T504" s="104"/>
      <c r="U504" s="104"/>
      <c r="V504" s="104"/>
      <c r="W504" s="104"/>
      <c r="X504" s="104"/>
      <c r="Y504" s="104"/>
      <c r="Z504" s="104"/>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15"/>
      <c r="BK504" s="215"/>
    </row>
    <row r="505" spans="1:63" ht="12.75" hidden="1" customHeight="1" outlineLevel="1">
      <c r="A505" s="9"/>
      <c r="B505" s="44"/>
      <c r="C505" s="126" t="str">
        <f>Asset12</f>
        <v>Equity raising costs</v>
      </c>
      <c r="D505" s="9"/>
      <c r="E505" s="9"/>
      <c r="F505" s="28"/>
      <c r="G505" s="190">
        <f>Input!Q18</f>
        <v>0</v>
      </c>
      <c r="H505" s="117"/>
      <c r="I505" s="117"/>
      <c r="J505" s="117"/>
      <c r="K505" s="117"/>
      <c r="L505" s="117"/>
      <c r="M505" s="104"/>
      <c r="N505" s="104"/>
      <c r="O505" s="104"/>
      <c r="P505" s="104"/>
      <c r="Q505" s="104"/>
      <c r="R505" s="104"/>
      <c r="S505" s="104"/>
      <c r="T505" s="104"/>
      <c r="U505" s="104"/>
      <c r="V505" s="104"/>
      <c r="W505" s="104"/>
      <c r="X505" s="104"/>
      <c r="Y505" s="104"/>
      <c r="Z505" s="104"/>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15"/>
      <c r="BK505" s="215"/>
    </row>
    <row r="506" spans="1:63" ht="12.75" hidden="1" customHeight="1" outlineLevel="1">
      <c r="A506" s="9"/>
      <c r="B506" s="44"/>
      <c r="C506" s="126">
        <f>Asset13</f>
        <v>0</v>
      </c>
      <c r="D506" s="9"/>
      <c r="E506" s="9"/>
      <c r="F506" s="28"/>
      <c r="G506" s="190">
        <f>Input!Q19</f>
        <v>0</v>
      </c>
      <c r="H506" s="117"/>
      <c r="I506" s="117"/>
      <c r="J506" s="117"/>
      <c r="K506" s="117"/>
      <c r="L506" s="117"/>
      <c r="M506" s="104"/>
      <c r="N506" s="104"/>
      <c r="O506" s="104"/>
      <c r="P506" s="104"/>
      <c r="Q506" s="104"/>
      <c r="R506" s="104"/>
      <c r="S506" s="104"/>
      <c r="T506" s="104"/>
      <c r="U506" s="104"/>
      <c r="V506" s="104"/>
      <c r="W506" s="104"/>
      <c r="X506" s="104"/>
      <c r="Y506" s="104"/>
      <c r="Z506" s="104"/>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15"/>
      <c r="BK506" s="215"/>
    </row>
    <row r="507" spans="1:63" ht="12.75" hidden="1" customHeight="1" outlineLevel="1">
      <c r="A507" s="9"/>
      <c r="B507" s="44"/>
      <c r="C507" s="126">
        <f>Asset14</f>
        <v>0</v>
      </c>
      <c r="D507" s="9"/>
      <c r="E507" s="9"/>
      <c r="F507" s="28"/>
      <c r="G507" s="190">
        <f>Input!Q20</f>
        <v>0</v>
      </c>
      <c r="H507" s="117"/>
      <c r="I507" s="117"/>
      <c r="J507" s="117"/>
      <c r="K507" s="117"/>
      <c r="L507" s="117"/>
      <c r="M507" s="104"/>
      <c r="N507" s="104"/>
      <c r="O507" s="104"/>
      <c r="P507" s="104"/>
      <c r="Q507" s="104"/>
      <c r="R507" s="104"/>
      <c r="S507" s="104"/>
      <c r="T507" s="104"/>
      <c r="U507" s="104"/>
      <c r="V507" s="104"/>
      <c r="W507" s="104"/>
      <c r="X507" s="104"/>
      <c r="Y507" s="104"/>
      <c r="Z507" s="104"/>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15"/>
      <c r="BK507" s="215"/>
    </row>
    <row r="508" spans="1:63" ht="12.75" hidden="1" customHeight="1" outlineLevel="1">
      <c r="A508" s="9"/>
      <c r="B508" s="44"/>
      <c r="C508" s="126">
        <f>Asset15</f>
        <v>0</v>
      </c>
      <c r="D508" s="9"/>
      <c r="E508" s="9"/>
      <c r="F508" s="28"/>
      <c r="G508" s="190">
        <f>Input!Q21</f>
        <v>0</v>
      </c>
      <c r="H508" s="117"/>
      <c r="I508" s="117"/>
      <c r="J508" s="117"/>
      <c r="K508" s="117"/>
      <c r="L508" s="117"/>
      <c r="M508" s="104"/>
      <c r="N508" s="104"/>
      <c r="O508" s="104"/>
      <c r="P508" s="104"/>
      <c r="Q508" s="104"/>
      <c r="R508" s="104"/>
      <c r="S508" s="104"/>
      <c r="T508" s="104"/>
      <c r="U508" s="104"/>
      <c r="V508" s="104"/>
      <c r="W508" s="104"/>
      <c r="X508" s="104"/>
      <c r="Y508" s="104"/>
      <c r="Z508" s="104"/>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15"/>
      <c r="BK508" s="215"/>
    </row>
    <row r="509" spans="1:63" ht="12.75" hidden="1" customHeight="1" outlineLevel="1">
      <c r="A509" s="9"/>
      <c r="B509" s="44"/>
      <c r="C509" s="126">
        <f>Asset16</f>
        <v>0</v>
      </c>
      <c r="D509" s="9"/>
      <c r="E509" s="9"/>
      <c r="F509" s="28"/>
      <c r="G509" s="190">
        <f>Input!Q22</f>
        <v>0</v>
      </c>
      <c r="H509" s="117"/>
      <c r="I509" s="117"/>
      <c r="J509" s="117"/>
      <c r="K509" s="117"/>
      <c r="L509" s="117"/>
      <c r="M509" s="104"/>
      <c r="N509" s="104"/>
      <c r="O509" s="104"/>
      <c r="P509" s="104"/>
      <c r="Q509" s="104"/>
      <c r="R509" s="104"/>
      <c r="S509" s="104"/>
      <c r="T509" s="104"/>
      <c r="U509" s="104"/>
      <c r="V509" s="104"/>
      <c r="W509" s="104"/>
      <c r="X509" s="104"/>
      <c r="Y509" s="104"/>
      <c r="Z509" s="104"/>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15"/>
      <c r="BK509" s="215"/>
    </row>
    <row r="510" spans="1:63" ht="12.75" hidden="1" customHeight="1" outlineLevel="1">
      <c r="A510" s="9"/>
      <c r="B510" s="44"/>
      <c r="C510" s="126">
        <f>Asset17</f>
        <v>0</v>
      </c>
      <c r="D510" s="9"/>
      <c r="E510" s="9"/>
      <c r="F510" s="28"/>
      <c r="G510" s="190">
        <f>Input!Q23</f>
        <v>0</v>
      </c>
      <c r="H510" s="117"/>
      <c r="I510" s="117"/>
      <c r="J510" s="117"/>
      <c r="K510" s="117"/>
      <c r="L510" s="117"/>
      <c r="M510" s="104"/>
      <c r="N510" s="104"/>
      <c r="O510" s="104"/>
      <c r="P510" s="104"/>
      <c r="Q510" s="104"/>
      <c r="R510" s="104"/>
      <c r="S510" s="104"/>
      <c r="T510" s="104"/>
      <c r="U510" s="104"/>
      <c r="V510" s="104"/>
      <c r="W510" s="104"/>
      <c r="X510" s="104"/>
      <c r="Y510" s="104"/>
      <c r="Z510" s="104"/>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15"/>
      <c r="BK510" s="215"/>
    </row>
    <row r="511" spans="1:63" ht="12.75" hidden="1" customHeight="1" outlineLevel="1">
      <c r="A511" s="9"/>
      <c r="B511" s="44"/>
      <c r="C511" s="126">
        <f>Asset18</f>
        <v>0</v>
      </c>
      <c r="D511" s="9"/>
      <c r="E511" s="9"/>
      <c r="F511" s="28"/>
      <c r="G511" s="190">
        <f>Input!Q24</f>
        <v>0</v>
      </c>
      <c r="H511" s="117"/>
      <c r="I511" s="117"/>
      <c r="J511" s="117"/>
      <c r="K511" s="117"/>
      <c r="L511" s="117"/>
      <c r="M511" s="104"/>
      <c r="N511" s="104"/>
      <c r="O511" s="104"/>
      <c r="P511" s="104"/>
      <c r="Q511" s="104"/>
      <c r="R511" s="104"/>
      <c r="S511" s="104"/>
      <c r="T511" s="104"/>
      <c r="U511" s="104"/>
      <c r="V511" s="104"/>
      <c r="W511" s="104"/>
      <c r="X511" s="104"/>
      <c r="Y511" s="104"/>
      <c r="Z511" s="104"/>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15"/>
      <c r="BK511" s="215"/>
    </row>
    <row r="512" spans="1:63" ht="12.75" hidden="1" customHeight="1" outlineLevel="1">
      <c r="A512" s="9"/>
      <c r="B512" s="44"/>
      <c r="C512" s="126">
        <f>Asset19</f>
        <v>0</v>
      </c>
      <c r="D512" s="9"/>
      <c r="E512" s="9"/>
      <c r="F512" s="28"/>
      <c r="G512" s="190">
        <f>Input!Q25</f>
        <v>0</v>
      </c>
      <c r="H512" s="117"/>
      <c r="I512" s="117"/>
      <c r="J512" s="117"/>
      <c r="K512" s="117"/>
      <c r="L512" s="117"/>
      <c r="M512" s="104"/>
      <c r="N512" s="104"/>
      <c r="O512" s="104"/>
      <c r="P512" s="104"/>
      <c r="Q512" s="104"/>
      <c r="R512" s="104"/>
      <c r="S512" s="104"/>
      <c r="T512" s="104"/>
      <c r="U512" s="104"/>
      <c r="V512" s="104"/>
      <c r="W512" s="104"/>
      <c r="X512" s="104"/>
      <c r="Y512" s="104"/>
      <c r="Z512" s="104"/>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15"/>
      <c r="BK512" s="215"/>
    </row>
    <row r="513" spans="1:63" ht="12.75" hidden="1" customHeight="1" outlineLevel="1">
      <c r="A513" s="9"/>
      <c r="B513" s="44"/>
      <c r="C513" s="126">
        <f>Asset20</f>
        <v>0</v>
      </c>
      <c r="D513" s="9"/>
      <c r="E513" s="9"/>
      <c r="F513" s="28"/>
      <c r="G513" s="190">
        <f>Input!Q26</f>
        <v>0</v>
      </c>
      <c r="H513" s="117"/>
      <c r="I513" s="117"/>
      <c r="J513" s="117"/>
      <c r="K513" s="117"/>
      <c r="L513" s="117"/>
      <c r="M513" s="104"/>
      <c r="N513" s="104"/>
      <c r="O513" s="104"/>
      <c r="P513" s="104"/>
      <c r="Q513" s="104"/>
      <c r="R513" s="104"/>
      <c r="S513" s="104"/>
      <c r="T513" s="104"/>
      <c r="U513" s="104"/>
      <c r="V513" s="104"/>
      <c r="W513" s="104"/>
      <c r="X513" s="104"/>
      <c r="Y513" s="104"/>
      <c r="Z513" s="104"/>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15"/>
      <c r="BK513" s="215"/>
    </row>
    <row r="514" spans="1:63" ht="12.75" hidden="1" customHeight="1" outlineLevel="1">
      <c r="A514" s="9"/>
      <c r="B514" s="44"/>
      <c r="C514" s="126">
        <f>Asset21</f>
        <v>0</v>
      </c>
      <c r="D514" s="9"/>
      <c r="E514" s="9"/>
      <c r="F514" s="28"/>
      <c r="G514" s="190">
        <f>Input!Q27</f>
        <v>0</v>
      </c>
      <c r="H514" s="117"/>
      <c r="I514" s="117"/>
      <c r="J514" s="117"/>
      <c r="K514" s="117"/>
      <c r="L514" s="117"/>
      <c r="M514" s="104"/>
      <c r="N514" s="104"/>
      <c r="O514" s="104"/>
      <c r="P514" s="104"/>
      <c r="Q514" s="104"/>
      <c r="R514" s="104"/>
      <c r="S514" s="104"/>
      <c r="T514" s="104"/>
      <c r="U514" s="104"/>
      <c r="V514" s="104"/>
      <c r="W514" s="104"/>
      <c r="X514" s="104"/>
      <c r="Y514" s="104"/>
      <c r="Z514" s="104"/>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15"/>
      <c r="BK514" s="215"/>
    </row>
    <row r="515" spans="1:63" ht="12.75" hidden="1" customHeight="1" outlineLevel="1">
      <c r="A515" s="9"/>
      <c r="B515" s="44"/>
      <c r="C515" s="126">
        <f>Asset22</f>
        <v>0</v>
      </c>
      <c r="D515" s="9"/>
      <c r="E515" s="9"/>
      <c r="F515" s="28"/>
      <c r="G515" s="190">
        <f>Input!Q28</f>
        <v>0</v>
      </c>
      <c r="H515" s="117"/>
      <c r="I515" s="117"/>
      <c r="J515" s="117"/>
      <c r="K515" s="117"/>
      <c r="L515" s="117"/>
      <c r="M515" s="104"/>
      <c r="N515" s="104"/>
      <c r="O515" s="104"/>
      <c r="P515" s="104"/>
      <c r="Q515" s="104"/>
      <c r="R515" s="104"/>
      <c r="S515" s="104"/>
      <c r="T515" s="104"/>
      <c r="U515" s="104"/>
      <c r="V515" s="104"/>
      <c r="W515" s="104"/>
      <c r="X515" s="104"/>
      <c r="Y515" s="104"/>
      <c r="Z515" s="104"/>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15"/>
      <c r="BK515" s="215"/>
    </row>
    <row r="516" spans="1:63" ht="12.75" hidden="1" customHeight="1" outlineLevel="1">
      <c r="A516" s="9"/>
      <c r="B516" s="44"/>
      <c r="C516" s="126">
        <f>Asset23</f>
        <v>0</v>
      </c>
      <c r="D516" s="9"/>
      <c r="E516" s="9"/>
      <c r="F516" s="28"/>
      <c r="G516" s="190">
        <f>Input!Q29</f>
        <v>0</v>
      </c>
      <c r="H516" s="117"/>
      <c r="I516" s="117"/>
      <c r="J516" s="117"/>
      <c r="K516" s="117"/>
      <c r="L516" s="117"/>
      <c r="M516" s="104"/>
      <c r="N516" s="104"/>
      <c r="O516" s="104"/>
      <c r="P516" s="104"/>
      <c r="Q516" s="104"/>
      <c r="R516" s="104"/>
      <c r="S516" s="104"/>
      <c r="T516" s="104"/>
      <c r="U516" s="104"/>
      <c r="V516" s="104"/>
      <c r="W516" s="104"/>
      <c r="X516" s="104"/>
      <c r="Y516" s="104"/>
      <c r="Z516" s="104"/>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15"/>
      <c r="BK516" s="215"/>
    </row>
    <row r="517" spans="1:63" ht="12.75" hidden="1" customHeight="1" outlineLevel="1">
      <c r="A517" s="9"/>
      <c r="B517" s="44"/>
      <c r="C517" s="126">
        <f>Asset24</f>
        <v>0</v>
      </c>
      <c r="D517" s="9"/>
      <c r="E517" s="9"/>
      <c r="F517" s="28"/>
      <c r="G517" s="190">
        <f>Input!Q30</f>
        <v>0</v>
      </c>
      <c r="H517" s="117"/>
      <c r="I517" s="117"/>
      <c r="J517" s="117"/>
      <c r="K517" s="117"/>
      <c r="L517" s="117"/>
      <c r="M517" s="104"/>
      <c r="N517" s="104"/>
      <c r="O517" s="104"/>
      <c r="P517" s="104"/>
      <c r="Q517" s="104"/>
      <c r="R517" s="104"/>
      <c r="S517" s="104"/>
      <c r="T517" s="104"/>
      <c r="U517" s="104"/>
      <c r="V517" s="104"/>
      <c r="W517" s="104"/>
      <c r="X517" s="104"/>
      <c r="Y517" s="104"/>
      <c r="Z517" s="104"/>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15"/>
      <c r="BK517" s="215"/>
    </row>
    <row r="518" spans="1:63" ht="12.75" hidden="1" customHeight="1" outlineLevel="1">
      <c r="A518" s="9"/>
      <c r="B518" s="44"/>
      <c r="C518" s="126">
        <f>Asset25</f>
        <v>0</v>
      </c>
      <c r="D518" s="9"/>
      <c r="E518" s="9"/>
      <c r="F518" s="28"/>
      <c r="G518" s="190">
        <f>Input!Q31</f>
        <v>0</v>
      </c>
      <c r="H518" s="117"/>
      <c r="I518" s="117"/>
      <c r="J518" s="117"/>
      <c r="K518" s="117"/>
      <c r="L518" s="117"/>
      <c r="M518" s="104"/>
      <c r="N518" s="104"/>
      <c r="O518" s="104"/>
      <c r="P518" s="104"/>
      <c r="Q518" s="104"/>
      <c r="R518" s="104"/>
      <c r="S518" s="104"/>
      <c r="T518" s="104"/>
      <c r="U518" s="104"/>
      <c r="V518" s="104"/>
      <c r="W518" s="104"/>
      <c r="X518" s="104"/>
      <c r="Y518" s="104"/>
      <c r="Z518" s="104"/>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15"/>
      <c r="BK518" s="215"/>
    </row>
    <row r="519" spans="1:63" ht="12.75" hidden="1" customHeight="1" outlineLevel="1">
      <c r="A519" s="9"/>
      <c r="B519" s="44"/>
      <c r="C519" s="126">
        <f>Asset26</f>
        <v>0</v>
      </c>
      <c r="D519" s="9"/>
      <c r="E519" s="9"/>
      <c r="F519" s="28"/>
      <c r="G519" s="190">
        <f>Input!Q32</f>
        <v>0</v>
      </c>
      <c r="H519" s="117"/>
      <c r="I519" s="117"/>
      <c r="J519" s="117"/>
      <c r="K519" s="117"/>
      <c r="L519" s="117"/>
      <c r="M519" s="104"/>
      <c r="N519" s="104"/>
      <c r="O519" s="104"/>
      <c r="P519" s="104"/>
      <c r="Q519" s="104"/>
      <c r="R519" s="104"/>
      <c r="S519" s="104"/>
      <c r="T519" s="104"/>
      <c r="U519" s="104"/>
      <c r="V519" s="104"/>
      <c r="W519" s="104"/>
      <c r="X519" s="104"/>
      <c r="Y519" s="104"/>
      <c r="Z519" s="104"/>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15"/>
      <c r="BK519" s="215"/>
    </row>
    <row r="520" spans="1:63" ht="12.75" hidden="1" customHeight="1" outlineLevel="1">
      <c r="A520" s="9"/>
      <c r="B520" s="44"/>
      <c r="C520" s="126">
        <f>Asset27</f>
        <v>0</v>
      </c>
      <c r="D520" s="9"/>
      <c r="E520" s="9"/>
      <c r="F520" s="28"/>
      <c r="G520" s="190">
        <f>Input!Q33</f>
        <v>0</v>
      </c>
      <c r="H520" s="117"/>
      <c r="I520" s="117"/>
      <c r="J520" s="117"/>
      <c r="K520" s="117"/>
      <c r="L520" s="117"/>
      <c r="M520" s="104"/>
      <c r="N520" s="104"/>
      <c r="O520" s="104"/>
      <c r="P520" s="104"/>
      <c r="Q520" s="104"/>
      <c r="R520" s="104"/>
      <c r="S520" s="104"/>
      <c r="T520" s="104"/>
      <c r="U520" s="104"/>
      <c r="V520" s="104"/>
      <c r="W520" s="104"/>
      <c r="X520" s="104"/>
      <c r="Y520" s="104"/>
      <c r="Z520" s="104"/>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15"/>
      <c r="BK520" s="215"/>
    </row>
    <row r="521" spans="1:63" ht="12.75" hidden="1" customHeight="1" outlineLevel="1">
      <c r="A521" s="9"/>
      <c r="B521" s="44"/>
      <c r="C521" s="126">
        <f>Asset28</f>
        <v>0</v>
      </c>
      <c r="D521" s="9"/>
      <c r="E521" s="9"/>
      <c r="F521" s="28"/>
      <c r="G521" s="190">
        <f>Input!Q34</f>
        <v>0</v>
      </c>
      <c r="H521" s="117"/>
      <c r="I521" s="117"/>
      <c r="J521" s="117"/>
      <c r="K521" s="117"/>
      <c r="L521" s="117"/>
      <c r="M521" s="104"/>
      <c r="N521" s="104"/>
      <c r="O521" s="104"/>
      <c r="P521" s="104"/>
      <c r="Q521" s="104"/>
      <c r="R521" s="104"/>
      <c r="S521" s="104"/>
      <c r="T521" s="104"/>
      <c r="U521" s="104"/>
      <c r="V521" s="104"/>
      <c r="W521" s="104"/>
      <c r="X521" s="104"/>
      <c r="Y521" s="104"/>
      <c r="Z521" s="104"/>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15"/>
      <c r="BK521" s="215"/>
    </row>
    <row r="522" spans="1:63" ht="12.75" hidden="1" customHeight="1" outlineLevel="1">
      <c r="A522" s="9"/>
      <c r="B522" s="44"/>
      <c r="C522" s="126">
        <f>Asset29</f>
        <v>0</v>
      </c>
      <c r="D522" s="9"/>
      <c r="E522" s="9"/>
      <c r="F522" s="28"/>
      <c r="G522" s="190">
        <f>Input!Q35</f>
        <v>0</v>
      </c>
      <c r="H522" s="117"/>
      <c r="I522" s="117"/>
      <c r="J522" s="117"/>
      <c r="K522" s="117"/>
      <c r="L522" s="117"/>
      <c r="M522" s="104"/>
      <c r="N522" s="104"/>
      <c r="O522" s="104"/>
      <c r="P522" s="104"/>
      <c r="Q522" s="104"/>
      <c r="R522" s="104"/>
      <c r="S522" s="104"/>
      <c r="T522" s="104"/>
      <c r="U522" s="104"/>
      <c r="V522" s="104"/>
      <c r="W522" s="104"/>
      <c r="X522" s="104"/>
      <c r="Y522" s="104"/>
      <c r="Z522" s="104"/>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15"/>
      <c r="BK522" s="215"/>
    </row>
    <row r="523" spans="1:63" ht="12.75" hidden="1" customHeight="1" outlineLevel="1">
      <c r="A523" s="9"/>
      <c r="B523" s="44"/>
      <c r="C523" s="126">
        <f>Asset30</f>
        <v>0</v>
      </c>
      <c r="D523" s="9"/>
      <c r="E523" s="9"/>
      <c r="F523" s="28"/>
      <c r="G523" s="190">
        <f>Input!Q36</f>
        <v>0</v>
      </c>
      <c r="H523" s="117"/>
      <c r="I523" s="117"/>
      <c r="J523" s="117"/>
      <c r="K523" s="117"/>
      <c r="L523" s="117"/>
      <c r="M523" s="104"/>
      <c r="N523" s="104"/>
      <c r="O523" s="104"/>
      <c r="P523" s="104"/>
      <c r="Q523" s="104"/>
      <c r="R523" s="104"/>
      <c r="S523" s="104"/>
      <c r="T523" s="104"/>
      <c r="U523" s="104"/>
      <c r="V523" s="104"/>
      <c r="W523" s="104"/>
      <c r="X523" s="104"/>
      <c r="Y523" s="104"/>
      <c r="Z523" s="104"/>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15"/>
      <c r="BK523" s="215"/>
    </row>
    <row r="524" spans="1:63" collapsed="1">
      <c r="A524" s="9"/>
      <c r="B524" s="44"/>
      <c r="C524" s="126"/>
      <c r="D524" s="9"/>
      <c r="E524" s="9"/>
      <c r="F524" s="28"/>
      <c r="G524" s="117"/>
      <c r="H524" s="117"/>
      <c r="I524" s="117"/>
      <c r="J524" s="117"/>
      <c r="K524" s="117"/>
      <c r="L524" s="117"/>
      <c r="M524" s="104"/>
      <c r="N524" s="104"/>
      <c r="O524" s="104"/>
      <c r="P524" s="104"/>
      <c r="Q524" s="104"/>
      <c r="R524" s="104"/>
      <c r="S524" s="104"/>
      <c r="T524" s="104"/>
      <c r="U524" s="104"/>
      <c r="V524" s="104"/>
      <c r="W524" s="104"/>
      <c r="X524" s="104"/>
      <c r="Y524" s="104"/>
      <c r="Z524" s="104"/>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15"/>
      <c r="BK524" s="215"/>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1"/>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1"/>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c r="BA526" s="181"/>
      <c r="BB526" s="181"/>
      <c r="BC526" s="181"/>
      <c r="BD526" s="181"/>
      <c r="BE526" s="181"/>
      <c r="BF526" s="181"/>
      <c r="BG526" s="181"/>
      <c r="BH526" s="181"/>
      <c r="BI526" s="181"/>
      <c r="BJ526" s="181"/>
      <c r="BK526" s="181"/>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1"/>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c r="BA527" s="181"/>
      <c r="BB527" s="181"/>
      <c r="BC527" s="181"/>
      <c r="BD527" s="181"/>
      <c r="BE527" s="181"/>
      <c r="BF527" s="181"/>
      <c r="BG527" s="181"/>
      <c r="BH527" s="181"/>
      <c r="BI527" s="181"/>
      <c r="BJ527" s="181"/>
      <c r="BK527" s="181"/>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181"/>
      <c r="BB528" s="181"/>
      <c r="BC528" s="181"/>
      <c r="BD528" s="181"/>
      <c r="BE528" s="181"/>
      <c r="BF528" s="181"/>
      <c r="BG528" s="181"/>
      <c r="BH528" s="181"/>
      <c r="BI528" s="181"/>
      <c r="BJ528" s="181"/>
      <c r="BK528" s="181"/>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1"/>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181"/>
      <c r="BB529" s="181"/>
      <c r="BC529" s="181"/>
      <c r="BD529" s="181"/>
      <c r="BE529" s="181"/>
      <c r="BF529" s="181"/>
      <c r="BG529" s="181"/>
      <c r="BH529" s="181"/>
      <c r="BI529" s="181"/>
      <c r="BJ529" s="181"/>
      <c r="BK529" s="181"/>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B530" s="181"/>
      <c r="BC530" s="181"/>
      <c r="BD530" s="181"/>
      <c r="BE530" s="181"/>
      <c r="BF530" s="181"/>
      <c r="BG530" s="181"/>
      <c r="BH530" s="181"/>
      <c r="BI530" s="181"/>
      <c r="BJ530" s="181"/>
      <c r="BK530" s="181"/>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181"/>
      <c r="BB531" s="181"/>
      <c r="BC531" s="181"/>
      <c r="BD531" s="181"/>
      <c r="BE531" s="181"/>
      <c r="BF531" s="181"/>
      <c r="BG531" s="181"/>
      <c r="BH531" s="181"/>
      <c r="BI531" s="181"/>
      <c r="BJ531" s="181"/>
      <c r="BK531" s="181"/>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1"/>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181"/>
      <c r="BB532" s="181"/>
      <c r="BC532" s="181"/>
      <c r="BD532" s="181"/>
      <c r="BE532" s="181"/>
      <c r="BF532" s="181"/>
      <c r="BG532" s="181"/>
      <c r="BH532" s="181"/>
      <c r="BI532" s="181"/>
      <c r="BJ532" s="181"/>
      <c r="BK532" s="181"/>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1"/>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c r="BA533" s="181"/>
      <c r="BB533" s="181"/>
      <c r="BC533" s="181"/>
      <c r="BD533" s="181"/>
      <c r="BE533" s="181"/>
      <c r="BF533" s="181"/>
      <c r="BG533" s="181"/>
      <c r="BH533" s="181"/>
      <c r="BI533" s="181"/>
      <c r="BJ533" s="181"/>
      <c r="BK533" s="181"/>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1"/>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181"/>
      <c r="BC534" s="181"/>
      <c r="BD534" s="181"/>
      <c r="BE534" s="181"/>
      <c r="BF534" s="181"/>
      <c r="BG534" s="181"/>
      <c r="BH534" s="181"/>
      <c r="BI534" s="181"/>
      <c r="BJ534" s="181"/>
      <c r="BK534" s="181"/>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c r="BA535" s="181"/>
      <c r="BB535" s="181"/>
      <c r="BC535" s="181"/>
      <c r="BD535" s="181"/>
      <c r="BE535" s="181"/>
      <c r="BF535" s="181"/>
      <c r="BG535" s="181"/>
      <c r="BH535" s="181"/>
      <c r="BI535" s="181"/>
      <c r="BJ535" s="181"/>
      <c r="BK535" s="181"/>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B536" s="181"/>
      <c r="BC536" s="181"/>
      <c r="BD536" s="181"/>
      <c r="BE536" s="181"/>
      <c r="BF536" s="181"/>
      <c r="BG536" s="181"/>
      <c r="BH536" s="181"/>
      <c r="BI536" s="181"/>
      <c r="BJ536" s="181"/>
      <c r="BK536" s="181"/>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c r="BA537" s="181"/>
      <c r="BB537" s="181"/>
      <c r="BC537" s="181"/>
      <c r="BD537" s="181"/>
      <c r="BE537" s="181"/>
      <c r="BF537" s="181"/>
      <c r="BG537" s="181"/>
      <c r="BH537" s="181"/>
      <c r="BI537" s="181"/>
      <c r="BJ537" s="181"/>
      <c r="BK537" s="181"/>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181"/>
      <c r="BB538" s="181"/>
      <c r="BC538" s="181"/>
      <c r="BD538" s="181"/>
      <c r="BE538" s="181"/>
      <c r="BF538" s="181"/>
      <c r="BG538" s="181"/>
      <c r="BH538" s="181"/>
      <c r="BI538" s="181"/>
      <c r="BJ538" s="181"/>
      <c r="BK538" s="181"/>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181"/>
      <c r="BC539" s="181"/>
      <c r="BD539" s="181"/>
      <c r="BE539" s="181"/>
      <c r="BF539" s="181"/>
      <c r="BG539" s="181"/>
      <c r="BH539" s="181"/>
      <c r="BI539" s="181"/>
      <c r="BJ539" s="181"/>
      <c r="BK539" s="181"/>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181"/>
      <c r="BC540" s="181"/>
      <c r="BD540" s="181"/>
      <c r="BE540" s="181"/>
      <c r="BF540" s="181"/>
      <c r="BG540" s="181"/>
      <c r="BH540" s="181"/>
      <c r="BI540" s="181"/>
      <c r="BJ540" s="181"/>
      <c r="BK540" s="181"/>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1"/>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181"/>
      <c r="BB541" s="181"/>
      <c r="BC541" s="181"/>
      <c r="BD541" s="181"/>
      <c r="BE541" s="181"/>
      <c r="BF541" s="181"/>
      <c r="BG541" s="181"/>
      <c r="BH541" s="181"/>
      <c r="BI541" s="181"/>
      <c r="BJ541" s="181"/>
      <c r="BK541" s="181"/>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1"/>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c r="BA542" s="181"/>
      <c r="BB542" s="181"/>
      <c r="BC542" s="181"/>
      <c r="BD542" s="181"/>
      <c r="BE542" s="181"/>
      <c r="BF542" s="181"/>
      <c r="BG542" s="181"/>
      <c r="BH542" s="181"/>
      <c r="BI542" s="181"/>
      <c r="BJ542" s="181"/>
      <c r="BK542" s="181"/>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B543" s="181"/>
      <c r="BC543" s="181"/>
      <c r="BD543" s="181"/>
      <c r="BE543" s="181"/>
      <c r="BF543" s="181"/>
      <c r="BG543" s="181"/>
      <c r="BH543" s="181"/>
      <c r="BI543" s="181"/>
      <c r="BJ543" s="181"/>
      <c r="BK543" s="181"/>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c r="BA544" s="181"/>
      <c r="BB544" s="181"/>
      <c r="BC544" s="181"/>
      <c r="BD544" s="181"/>
      <c r="BE544" s="181"/>
      <c r="BF544" s="181"/>
      <c r="BG544" s="181"/>
      <c r="BH544" s="181"/>
      <c r="BI544" s="181"/>
      <c r="BJ544" s="181"/>
      <c r="BK544" s="181"/>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1"/>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c r="BA545" s="181"/>
      <c r="BB545" s="181"/>
      <c r="BC545" s="181"/>
      <c r="BD545" s="181"/>
      <c r="BE545" s="181"/>
      <c r="BF545" s="181"/>
      <c r="BG545" s="181"/>
      <c r="BH545" s="181"/>
      <c r="BI545" s="181"/>
      <c r="BJ545" s="181"/>
      <c r="BK545" s="181"/>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1"/>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c r="BA546" s="181"/>
      <c r="BB546" s="181"/>
      <c r="BC546" s="181"/>
      <c r="BD546" s="181"/>
      <c r="BE546" s="181"/>
      <c r="BF546" s="181"/>
      <c r="BG546" s="181"/>
      <c r="BH546" s="181"/>
      <c r="BI546" s="181"/>
      <c r="BJ546" s="181"/>
      <c r="BK546" s="181"/>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1"/>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c r="BA547" s="181"/>
      <c r="BB547" s="181"/>
      <c r="BC547" s="181"/>
      <c r="BD547" s="181"/>
      <c r="BE547" s="181"/>
      <c r="BF547" s="181"/>
      <c r="BG547" s="181"/>
      <c r="BH547" s="181"/>
      <c r="BI547" s="181"/>
      <c r="BJ547" s="181"/>
      <c r="BK547" s="181"/>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181"/>
      <c r="BB548" s="181"/>
      <c r="BC548" s="181"/>
      <c r="BD548" s="181"/>
      <c r="BE548" s="181"/>
      <c r="BF548" s="181"/>
      <c r="BG548" s="181"/>
      <c r="BH548" s="181"/>
      <c r="BI548" s="181"/>
      <c r="BJ548" s="181"/>
      <c r="BK548" s="181"/>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181"/>
      <c r="BB549" s="181"/>
      <c r="BC549" s="181"/>
      <c r="BD549" s="181"/>
      <c r="BE549" s="181"/>
      <c r="BF549" s="181"/>
      <c r="BG549" s="181"/>
      <c r="BH549" s="181"/>
      <c r="BI549" s="181"/>
      <c r="BJ549" s="181"/>
      <c r="BK549" s="181"/>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1"/>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c r="BA550" s="181"/>
      <c r="BB550" s="181"/>
      <c r="BC550" s="181"/>
      <c r="BD550" s="181"/>
      <c r="BE550" s="181"/>
      <c r="BF550" s="181"/>
      <c r="BG550" s="181"/>
      <c r="BH550" s="181"/>
      <c r="BI550" s="181"/>
      <c r="BJ550" s="181"/>
      <c r="BK550" s="181"/>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1"/>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c r="BA551" s="181"/>
      <c r="BB551" s="181"/>
      <c r="BC551" s="181"/>
      <c r="BD551" s="181"/>
      <c r="BE551" s="181"/>
      <c r="BF551" s="181"/>
      <c r="BG551" s="181"/>
      <c r="BH551" s="181"/>
      <c r="BI551" s="181"/>
      <c r="BJ551" s="181"/>
      <c r="BK551" s="181"/>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1"/>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c r="BA552" s="181"/>
      <c r="BB552" s="181"/>
      <c r="BC552" s="181"/>
      <c r="BD552" s="181"/>
      <c r="BE552" s="181"/>
      <c r="BF552" s="181"/>
      <c r="BG552" s="181"/>
      <c r="BH552" s="181"/>
      <c r="BI552" s="181"/>
      <c r="BJ552" s="181"/>
      <c r="BK552" s="181"/>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1"/>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c r="BA553" s="181"/>
      <c r="BB553" s="181"/>
      <c r="BC553" s="181"/>
      <c r="BD553" s="181"/>
      <c r="BE553" s="181"/>
      <c r="BF553" s="181"/>
      <c r="BG553" s="181"/>
      <c r="BH553" s="181"/>
      <c r="BI553" s="181"/>
      <c r="BJ553" s="181"/>
      <c r="BK553" s="181"/>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1"/>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c r="BA554" s="181"/>
      <c r="BB554" s="181"/>
      <c r="BC554" s="181"/>
      <c r="BD554" s="181"/>
      <c r="BE554" s="181"/>
      <c r="BF554" s="181"/>
      <c r="BG554" s="181"/>
      <c r="BH554" s="181"/>
      <c r="BI554" s="181"/>
      <c r="BJ554" s="181"/>
      <c r="BK554" s="181"/>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1"/>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c r="BA555" s="181"/>
      <c r="BB555" s="181"/>
      <c r="BC555" s="181"/>
      <c r="BD555" s="181"/>
      <c r="BE555" s="181"/>
      <c r="BF555" s="181"/>
      <c r="BG555" s="181"/>
      <c r="BH555" s="181"/>
      <c r="BI555" s="181"/>
      <c r="BJ555" s="181"/>
      <c r="BK555" s="181"/>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c r="BA556" s="181"/>
      <c r="BB556" s="181"/>
      <c r="BC556" s="181"/>
      <c r="BD556" s="181"/>
      <c r="BE556" s="181"/>
      <c r="BF556" s="181"/>
      <c r="BG556" s="181"/>
      <c r="BH556" s="181"/>
      <c r="BI556" s="181"/>
      <c r="BJ556" s="181"/>
      <c r="BK556" s="181"/>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1"/>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c r="BA557" s="181"/>
      <c r="BB557" s="181"/>
      <c r="BC557" s="181"/>
      <c r="BD557" s="181"/>
      <c r="BE557" s="181"/>
      <c r="BF557" s="181"/>
      <c r="BG557" s="181"/>
      <c r="BH557" s="181"/>
      <c r="BI557" s="181"/>
      <c r="BJ557" s="181"/>
      <c r="BK557" s="181"/>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1"/>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c r="BA558" s="181"/>
      <c r="BB558" s="181"/>
      <c r="BC558" s="181"/>
      <c r="BD558" s="181"/>
      <c r="BE558" s="181"/>
      <c r="BF558" s="181"/>
      <c r="BG558" s="181"/>
      <c r="BH558" s="181"/>
      <c r="BI558" s="181"/>
      <c r="BJ558" s="181"/>
      <c r="BK558" s="181"/>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1"/>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181"/>
      <c r="BB559" s="181"/>
      <c r="BC559" s="181"/>
      <c r="BD559" s="181"/>
      <c r="BE559" s="181"/>
      <c r="BF559" s="181"/>
      <c r="BG559" s="181"/>
      <c r="BH559" s="181"/>
      <c r="BI559" s="181"/>
      <c r="BJ559" s="181"/>
      <c r="BK559" s="181"/>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1"/>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c r="BA560" s="181"/>
      <c r="BB560" s="181"/>
      <c r="BC560" s="181"/>
      <c r="BD560" s="181"/>
      <c r="BE560" s="181"/>
      <c r="BF560" s="181"/>
      <c r="BG560" s="181"/>
      <c r="BH560" s="181"/>
      <c r="BI560" s="181"/>
      <c r="BJ560" s="181"/>
      <c r="BK560" s="181"/>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1"/>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c r="BA561" s="181"/>
      <c r="BB561" s="181"/>
      <c r="BC561" s="181"/>
      <c r="BD561" s="181"/>
      <c r="BE561" s="181"/>
      <c r="BF561" s="181"/>
      <c r="BG561" s="181"/>
      <c r="BH561" s="181"/>
      <c r="BI561" s="181"/>
      <c r="BJ561" s="181"/>
      <c r="BK561" s="181"/>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1"/>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c r="BA562" s="181"/>
      <c r="BB562" s="181"/>
      <c r="BC562" s="181"/>
      <c r="BD562" s="181"/>
      <c r="BE562" s="181"/>
      <c r="BF562" s="181"/>
      <c r="BG562" s="181"/>
      <c r="BH562" s="181"/>
      <c r="BI562" s="181"/>
      <c r="BJ562" s="181"/>
      <c r="BK562" s="181"/>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1"/>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c r="BA563" s="181"/>
      <c r="BB563" s="181"/>
      <c r="BC563" s="181"/>
      <c r="BD563" s="181"/>
      <c r="BE563" s="181"/>
      <c r="BF563" s="181"/>
      <c r="BG563" s="181"/>
      <c r="BH563" s="181"/>
      <c r="BI563" s="181"/>
      <c r="BJ563" s="181"/>
      <c r="BK563" s="181"/>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1"/>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181"/>
      <c r="BB564" s="181"/>
      <c r="BC564" s="181"/>
      <c r="BD564" s="181"/>
      <c r="BE564" s="181"/>
      <c r="BF564" s="181"/>
      <c r="BG564" s="181"/>
      <c r="BH564" s="181"/>
      <c r="BI564" s="181"/>
      <c r="BJ564" s="181"/>
      <c r="BK564" s="181"/>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181"/>
      <c r="BB565" s="181"/>
      <c r="BC565" s="181"/>
      <c r="BD565" s="181"/>
      <c r="BE565" s="181"/>
      <c r="BF565" s="181"/>
      <c r="BG565" s="181"/>
      <c r="BH565" s="181"/>
      <c r="BI565" s="181"/>
      <c r="BJ565" s="181"/>
      <c r="BK565" s="181"/>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1"/>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c r="BA566" s="181"/>
      <c r="BB566" s="181"/>
      <c r="BC566" s="181"/>
      <c r="BD566" s="181"/>
      <c r="BE566" s="181"/>
      <c r="BF566" s="181"/>
      <c r="BG566" s="181"/>
      <c r="BH566" s="181"/>
      <c r="BI566" s="181"/>
      <c r="BJ566" s="181"/>
      <c r="BK566" s="181"/>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B567" s="181"/>
      <c r="BC567" s="181"/>
      <c r="BD567" s="181"/>
      <c r="BE567" s="181"/>
      <c r="BF567" s="181"/>
      <c r="BG567" s="181"/>
      <c r="BH567" s="181"/>
      <c r="BI567" s="181"/>
      <c r="BJ567" s="181"/>
      <c r="BK567" s="181"/>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181"/>
      <c r="BB568" s="181"/>
      <c r="BC568" s="181"/>
      <c r="BD568" s="181"/>
      <c r="BE568" s="181"/>
      <c r="BF568" s="181"/>
      <c r="BG568" s="181"/>
      <c r="BH568" s="181"/>
      <c r="BI568" s="181"/>
      <c r="BJ568" s="181"/>
      <c r="BK568" s="181"/>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1"/>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181"/>
      <c r="BB569" s="181"/>
      <c r="BC569" s="181"/>
      <c r="BD569" s="181"/>
      <c r="BE569" s="181"/>
      <c r="BF569" s="181"/>
      <c r="BG569" s="181"/>
      <c r="BH569" s="181"/>
      <c r="BI569" s="181"/>
      <c r="BJ569" s="181"/>
      <c r="BK569" s="181"/>
    </row>
    <row r="570" spans="1:63">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181"/>
      <c r="BB570" s="181"/>
      <c r="BC570" s="181"/>
      <c r="BD570" s="181"/>
      <c r="BE570" s="181"/>
      <c r="BF570" s="181"/>
      <c r="BG570" s="181"/>
      <c r="BH570" s="181"/>
      <c r="BI570" s="181"/>
      <c r="BJ570" s="181"/>
      <c r="BK570" s="181"/>
    </row>
    <row r="571" spans="1:63">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181"/>
      <c r="BB571" s="181"/>
      <c r="BC571" s="181"/>
      <c r="BD571" s="181"/>
      <c r="BE571" s="181"/>
      <c r="BF571" s="181"/>
      <c r="BG571" s="181"/>
      <c r="BH571" s="181"/>
      <c r="BI571" s="181"/>
      <c r="BJ571" s="181"/>
      <c r="BK571" s="181"/>
    </row>
    <row r="572" spans="1:63">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181"/>
      <c r="BB572" s="181"/>
      <c r="BC572" s="181"/>
      <c r="BD572" s="181"/>
      <c r="BE572" s="181"/>
      <c r="BF572" s="181"/>
      <c r="BG572" s="181"/>
      <c r="BH572" s="181"/>
      <c r="BI572" s="181"/>
      <c r="BJ572" s="181"/>
      <c r="BK572" s="181"/>
    </row>
    <row r="573" spans="1:63">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181"/>
      <c r="BB573" s="181"/>
      <c r="BC573" s="181"/>
      <c r="BD573" s="181"/>
      <c r="BE573" s="181"/>
      <c r="BF573" s="181"/>
      <c r="BG573" s="181"/>
      <c r="BH573" s="181"/>
      <c r="BI573" s="181"/>
      <c r="BJ573" s="181"/>
      <c r="BK573" s="181"/>
    </row>
    <row r="574" spans="1:63">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c r="BA574" s="181"/>
      <c r="BB574" s="181"/>
      <c r="BC574" s="181"/>
      <c r="BD574" s="181"/>
      <c r="BE574" s="181"/>
      <c r="BF574" s="181"/>
      <c r="BG574" s="181"/>
      <c r="BH574" s="181"/>
      <c r="BI574" s="181"/>
      <c r="BJ574" s="181"/>
      <c r="BK574" s="181"/>
    </row>
    <row r="575" spans="1:63">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c r="BA575" s="181"/>
      <c r="BB575" s="181"/>
      <c r="BC575" s="181"/>
      <c r="BD575" s="181"/>
      <c r="BE575" s="181"/>
      <c r="BF575" s="181"/>
      <c r="BG575" s="181"/>
      <c r="BH575" s="181"/>
      <c r="BI575" s="181"/>
      <c r="BJ575" s="181"/>
      <c r="BK575" s="181"/>
    </row>
    <row r="576" spans="1:63">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c r="BA576" s="181"/>
      <c r="BB576" s="181"/>
      <c r="BC576" s="181"/>
      <c r="BD576" s="181"/>
      <c r="BE576" s="181"/>
      <c r="BF576" s="181"/>
      <c r="BG576" s="181"/>
      <c r="BH576" s="181"/>
      <c r="BI576" s="181"/>
      <c r="BJ576" s="181"/>
      <c r="BK576" s="181"/>
    </row>
    <row r="577" spans="1:72">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181"/>
      <c r="BB577" s="181"/>
      <c r="BC577" s="181"/>
      <c r="BD577" s="181"/>
      <c r="BE577" s="181"/>
      <c r="BF577" s="181"/>
      <c r="BG577" s="181"/>
      <c r="BH577" s="181"/>
      <c r="BI577" s="181"/>
      <c r="BJ577" s="181"/>
      <c r="BK577" s="181"/>
    </row>
    <row r="578" spans="1:72">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181"/>
      <c r="BB578" s="181"/>
      <c r="BC578" s="181"/>
      <c r="BD578" s="181"/>
      <c r="BE578" s="181"/>
      <c r="BF578" s="181"/>
      <c r="BG578" s="181"/>
      <c r="BH578" s="181"/>
      <c r="BI578" s="181"/>
      <c r="BJ578" s="181"/>
      <c r="BK578" s="181"/>
    </row>
    <row r="579" spans="1:72">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c r="BA579" s="181"/>
      <c r="BB579" s="181"/>
      <c r="BC579" s="181"/>
      <c r="BD579" s="181"/>
      <c r="BE579" s="181"/>
      <c r="BF579" s="181"/>
      <c r="BG579" s="181"/>
      <c r="BH579" s="181"/>
      <c r="BI579" s="181"/>
      <c r="BJ579" s="181"/>
      <c r="BK579" s="181"/>
    </row>
    <row r="580" spans="1:72">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181"/>
      <c r="BB580" s="181"/>
      <c r="BC580" s="181"/>
      <c r="BD580" s="181"/>
      <c r="BE580" s="181"/>
      <c r="BF580" s="181"/>
      <c r="BG580" s="181"/>
      <c r="BH580" s="181"/>
      <c r="BI580" s="181"/>
      <c r="BJ580" s="181"/>
      <c r="BK580" s="181"/>
      <c r="BL580" s="181"/>
      <c r="BM580" s="181"/>
      <c r="BN580" s="181"/>
      <c r="BO580" s="181"/>
      <c r="BP580" s="181"/>
      <c r="BQ580" s="181"/>
      <c r="BR580" s="181"/>
      <c r="BS580" s="181"/>
      <c r="BT580" s="181"/>
    </row>
    <row r="581" spans="1:72">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181"/>
      <c r="BB581" s="181"/>
      <c r="BC581" s="181"/>
      <c r="BD581" s="181"/>
      <c r="BE581" s="181"/>
      <c r="BF581" s="181"/>
      <c r="BG581" s="181"/>
      <c r="BH581" s="181"/>
      <c r="BI581" s="181"/>
      <c r="BJ581" s="181"/>
      <c r="BK581" s="181"/>
      <c r="BL581" s="181"/>
      <c r="BM581" s="181"/>
      <c r="BN581" s="181"/>
      <c r="BO581" s="181"/>
      <c r="BP581" s="181"/>
      <c r="BQ581" s="181"/>
      <c r="BR581" s="181"/>
      <c r="BS581" s="181"/>
      <c r="BT581" s="181"/>
    </row>
    <row r="582" spans="1:72">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c r="BA582" s="181"/>
      <c r="BB582" s="181"/>
      <c r="BC582" s="181"/>
      <c r="BD582" s="181"/>
      <c r="BE582" s="181"/>
      <c r="BF582" s="181"/>
      <c r="BG582" s="181"/>
      <c r="BH582" s="181"/>
      <c r="BI582" s="181"/>
      <c r="BJ582" s="181"/>
      <c r="BK582" s="181"/>
      <c r="BL582" s="181"/>
      <c r="BM582" s="181"/>
      <c r="BN582" s="181"/>
      <c r="BO582" s="181"/>
      <c r="BP582" s="181"/>
      <c r="BQ582" s="181"/>
      <c r="BR582" s="181"/>
      <c r="BS582" s="181"/>
      <c r="BT582" s="181"/>
    </row>
    <row r="583" spans="1:72">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c r="BA583" s="181"/>
      <c r="BB583" s="181"/>
      <c r="BC583" s="181"/>
      <c r="BD583" s="181"/>
      <c r="BE583" s="181"/>
      <c r="BF583" s="181"/>
      <c r="BG583" s="181"/>
      <c r="BH583" s="181"/>
      <c r="BI583" s="181"/>
      <c r="BJ583" s="181"/>
      <c r="BK583" s="181"/>
      <c r="BL583" s="181"/>
      <c r="BM583" s="181"/>
      <c r="BN583" s="181"/>
      <c r="BO583" s="181"/>
      <c r="BP583" s="181"/>
      <c r="BQ583" s="181"/>
      <c r="BR583" s="181"/>
      <c r="BS583" s="181"/>
      <c r="BT583" s="181"/>
    </row>
    <row r="584" spans="1:72">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c r="BD584" s="181"/>
      <c r="BE584" s="181"/>
      <c r="BF584" s="181"/>
      <c r="BG584" s="181"/>
      <c r="BH584" s="181"/>
      <c r="BI584" s="181"/>
      <c r="BJ584" s="181"/>
      <c r="BK584" s="181"/>
      <c r="BL584" s="181"/>
      <c r="BM584" s="181"/>
      <c r="BN584" s="181"/>
      <c r="BO584" s="181"/>
      <c r="BP584" s="181"/>
      <c r="BQ584" s="181"/>
      <c r="BR584" s="181"/>
      <c r="BS584" s="181"/>
      <c r="BT584" s="181"/>
    </row>
    <row r="585" spans="1:72">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c r="BA585" s="181"/>
      <c r="BB585" s="181"/>
      <c r="BC585" s="181"/>
      <c r="BD585" s="181"/>
      <c r="BE585" s="181"/>
      <c r="BF585" s="181"/>
      <c r="BG585" s="181"/>
      <c r="BH585" s="181"/>
      <c r="BI585" s="181"/>
      <c r="BJ585" s="181"/>
      <c r="BK585" s="181"/>
      <c r="BL585" s="181"/>
      <c r="BM585" s="181"/>
      <c r="BN585" s="181"/>
      <c r="BO585" s="181"/>
      <c r="BP585" s="181"/>
      <c r="BQ585" s="181"/>
      <c r="BR585" s="181"/>
      <c r="BS585" s="181"/>
      <c r="BT585" s="181"/>
    </row>
    <row r="586" spans="1:72">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c r="BA586" s="181"/>
      <c r="BB586" s="181"/>
      <c r="BC586" s="181"/>
      <c r="BD586" s="181"/>
      <c r="BE586" s="181"/>
      <c r="BF586" s="181"/>
      <c r="BG586" s="181"/>
      <c r="BH586" s="181"/>
      <c r="BI586" s="181"/>
      <c r="BJ586" s="181"/>
      <c r="BK586" s="181"/>
      <c r="BL586" s="181"/>
      <c r="BM586" s="181"/>
      <c r="BN586" s="181"/>
      <c r="BO586" s="181"/>
      <c r="BP586" s="181"/>
      <c r="BQ586" s="181"/>
      <c r="BR586" s="181"/>
      <c r="BS586" s="181"/>
      <c r="BT586" s="181"/>
    </row>
    <row r="587" spans="1:72">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c r="AB587" s="181"/>
      <c r="AC587" s="181"/>
      <c r="AD587" s="181"/>
      <c r="AE587" s="181"/>
      <c r="AF587" s="181"/>
      <c r="AG587" s="181"/>
      <c r="AH587" s="181"/>
      <c r="AI587" s="181"/>
      <c r="AJ587" s="181"/>
      <c r="AK587" s="181"/>
      <c r="AL587" s="181"/>
      <c r="AM587" s="181"/>
      <c r="AN587" s="181"/>
      <c r="AO587" s="181"/>
      <c r="AP587" s="181"/>
      <c r="AQ587" s="181"/>
      <c r="AR587" s="181"/>
      <c r="AS587" s="181"/>
      <c r="AT587" s="181"/>
      <c r="AU587" s="181"/>
      <c r="AV587" s="181"/>
      <c r="AW587" s="181"/>
      <c r="AX587" s="181"/>
      <c r="AY587" s="181"/>
      <c r="AZ587" s="181"/>
      <c r="BA587" s="181"/>
      <c r="BB587" s="181"/>
      <c r="BC587" s="181"/>
      <c r="BD587" s="181"/>
      <c r="BE587" s="181"/>
      <c r="BF587" s="181"/>
      <c r="BG587" s="181"/>
      <c r="BH587" s="181"/>
      <c r="BI587" s="181"/>
      <c r="BJ587" s="181"/>
      <c r="BK587" s="181"/>
      <c r="BL587" s="181"/>
      <c r="BM587" s="181"/>
      <c r="BN587" s="181"/>
      <c r="BO587" s="181"/>
      <c r="BP587" s="181"/>
      <c r="BQ587" s="181"/>
      <c r="BR587" s="181"/>
      <c r="BS587" s="181"/>
      <c r="BT587" s="181"/>
    </row>
    <row r="588" spans="1:72">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c r="BA588" s="181"/>
      <c r="BB588" s="181"/>
      <c r="BC588" s="181"/>
      <c r="BD588" s="181"/>
      <c r="BE588" s="181"/>
      <c r="BF588" s="181"/>
      <c r="BG588" s="181"/>
      <c r="BH588" s="181"/>
      <c r="BI588" s="181"/>
      <c r="BJ588" s="181"/>
      <c r="BK588" s="181"/>
      <c r="BL588" s="181"/>
      <c r="BM588" s="181"/>
      <c r="BN588" s="181"/>
      <c r="BO588" s="181"/>
      <c r="BP588" s="181"/>
      <c r="BQ588" s="181"/>
      <c r="BR588" s="181"/>
      <c r="BS588" s="181"/>
      <c r="BT588" s="181"/>
    </row>
    <row r="589" spans="1:72">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c r="BA589" s="181"/>
      <c r="BB589" s="181"/>
      <c r="BC589" s="181"/>
      <c r="BD589" s="181"/>
      <c r="BE589" s="181"/>
      <c r="BF589" s="181"/>
      <c r="BG589" s="181"/>
      <c r="BH589" s="181"/>
      <c r="BI589" s="181"/>
      <c r="BJ589" s="181"/>
      <c r="BK589" s="181"/>
      <c r="BL589" s="181"/>
      <c r="BM589" s="181"/>
      <c r="BN589" s="181"/>
      <c r="BO589" s="181"/>
      <c r="BP589" s="181"/>
      <c r="BQ589" s="181"/>
      <c r="BR589" s="181"/>
      <c r="BS589" s="181"/>
      <c r="BT589" s="181"/>
    </row>
    <row r="590" spans="1:72">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181"/>
      <c r="BC590" s="181"/>
      <c r="BD590" s="181"/>
      <c r="BE590" s="181"/>
      <c r="BF590" s="181"/>
      <c r="BG590" s="181"/>
      <c r="BH590" s="181"/>
      <c r="BI590" s="181"/>
      <c r="BJ590" s="181"/>
      <c r="BK590" s="181"/>
      <c r="BL590" s="181"/>
      <c r="BM590" s="181"/>
      <c r="BN590" s="181"/>
      <c r="BO590" s="181"/>
      <c r="BP590" s="181"/>
      <c r="BQ590" s="181"/>
      <c r="BR590" s="181"/>
      <c r="BS590" s="181"/>
      <c r="BT590" s="181"/>
    </row>
    <row r="591" spans="1:72">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c r="BA591" s="181"/>
      <c r="BB591" s="181"/>
      <c r="BC591" s="181"/>
      <c r="BD591" s="181"/>
      <c r="BE591" s="181"/>
      <c r="BF591" s="181"/>
      <c r="BG591" s="181"/>
      <c r="BH591" s="181"/>
      <c r="BI591" s="181"/>
      <c r="BJ591" s="181"/>
      <c r="BK591" s="181"/>
      <c r="BL591" s="181"/>
      <c r="BM591" s="181"/>
      <c r="BN591" s="181"/>
      <c r="BO591" s="181"/>
      <c r="BP591" s="181"/>
      <c r="BQ591" s="181"/>
      <c r="BR591" s="181"/>
      <c r="BS591" s="181"/>
      <c r="BT591" s="181"/>
    </row>
    <row r="592" spans="1:72">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c r="BA592" s="181"/>
      <c r="BB592" s="181"/>
      <c r="BC592" s="181"/>
      <c r="BD592" s="181"/>
      <c r="BE592" s="181"/>
      <c r="BF592" s="181"/>
      <c r="BG592" s="181"/>
      <c r="BH592" s="181"/>
      <c r="BI592" s="181"/>
      <c r="BJ592" s="181"/>
      <c r="BK592" s="181"/>
      <c r="BL592" s="181"/>
      <c r="BM592" s="181"/>
      <c r="BN592" s="181"/>
      <c r="BO592" s="181"/>
      <c r="BP592" s="181"/>
      <c r="BQ592" s="181"/>
      <c r="BR592" s="181"/>
      <c r="BS592" s="181"/>
      <c r="BT592" s="181"/>
    </row>
    <row r="593" spans="1:72">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c r="BA593" s="181"/>
      <c r="BB593" s="181"/>
      <c r="BC593" s="181"/>
      <c r="BD593" s="181"/>
      <c r="BE593" s="181"/>
      <c r="BF593" s="181"/>
      <c r="BG593" s="181"/>
      <c r="BH593" s="181"/>
      <c r="BI593" s="181"/>
      <c r="BJ593" s="181"/>
      <c r="BK593" s="181"/>
      <c r="BL593" s="181"/>
      <c r="BM593" s="181"/>
      <c r="BN593" s="181"/>
      <c r="BO593" s="181"/>
      <c r="BP593" s="181"/>
      <c r="BQ593" s="181"/>
      <c r="BR593" s="181"/>
      <c r="BS593" s="181"/>
      <c r="BT593" s="181"/>
    </row>
    <row r="594" spans="1:72">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c r="BA594" s="181"/>
      <c r="BB594" s="181"/>
      <c r="BC594" s="181"/>
      <c r="BD594" s="181"/>
      <c r="BE594" s="181"/>
      <c r="BF594" s="181"/>
      <c r="BG594" s="181"/>
      <c r="BH594" s="181"/>
      <c r="BI594" s="181"/>
      <c r="BJ594" s="181"/>
      <c r="BK594" s="181"/>
      <c r="BL594" s="181"/>
      <c r="BM594" s="181"/>
      <c r="BN594" s="181"/>
      <c r="BO594" s="181"/>
      <c r="BP594" s="181"/>
      <c r="BQ594" s="181"/>
      <c r="BR594" s="181"/>
      <c r="BS594" s="181"/>
      <c r="BT594" s="181"/>
    </row>
    <row r="595" spans="1:72">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c r="BA595" s="181"/>
      <c r="BB595" s="181"/>
      <c r="BC595" s="181"/>
      <c r="BD595" s="181"/>
      <c r="BE595" s="181"/>
      <c r="BF595" s="181"/>
      <c r="BG595" s="181"/>
      <c r="BH595" s="181"/>
      <c r="BI595" s="181"/>
      <c r="BJ595" s="181"/>
      <c r="BK595" s="181"/>
      <c r="BL595" s="181"/>
      <c r="BM595" s="181"/>
      <c r="BN595" s="181"/>
      <c r="BO595" s="181"/>
      <c r="BP595" s="181"/>
      <c r="BQ595" s="181"/>
      <c r="BR595" s="181"/>
      <c r="BS595" s="181"/>
      <c r="BT595" s="181"/>
    </row>
    <row r="596" spans="1:72">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c r="BA596" s="181"/>
      <c r="BB596" s="181"/>
      <c r="BC596" s="181"/>
      <c r="BD596" s="181"/>
      <c r="BE596" s="181"/>
      <c r="BF596" s="181"/>
      <c r="BG596" s="181"/>
      <c r="BH596" s="181"/>
      <c r="BI596" s="181"/>
      <c r="BJ596" s="181"/>
      <c r="BK596" s="181"/>
      <c r="BL596" s="181"/>
      <c r="BM596" s="181"/>
      <c r="BN596" s="181"/>
      <c r="BO596" s="181"/>
      <c r="BP596" s="181"/>
      <c r="BQ596" s="181"/>
      <c r="BR596" s="181"/>
      <c r="BS596" s="181"/>
      <c r="BT596" s="181"/>
    </row>
    <row r="597" spans="1:72">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c r="BA597" s="181"/>
      <c r="BB597" s="181"/>
      <c r="BC597" s="181"/>
      <c r="BD597" s="181"/>
      <c r="BE597" s="181"/>
      <c r="BF597" s="181"/>
      <c r="BG597" s="181"/>
      <c r="BH597" s="181"/>
      <c r="BI597" s="181"/>
      <c r="BJ597" s="181"/>
      <c r="BK597" s="181"/>
      <c r="BL597" s="181"/>
      <c r="BM597" s="181"/>
      <c r="BN597" s="181"/>
      <c r="BO597" s="181"/>
      <c r="BP597" s="181"/>
      <c r="BQ597" s="181"/>
      <c r="BR597" s="181"/>
      <c r="BS597" s="181"/>
      <c r="BT597" s="181"/>
    </row>
    <row r="598" spans="1:72">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c r="AB598" s="181"/>
      <c r="AC598" s="181"/>
      <c r="AD598" s="181"/>
      <c r="AE598" s="181"/>
      <c r="AF598" s="181"/>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c r="BA598" s="181"/>
      <c r="BB598" s="181"/>
      <c r="BC598" s="181"/>
      <c r="BD598" s="181"/>
      <c r="BE598" s="181"/>
      <c r="BF598" s="181"/>
      <c r="BG598" s="181"/>
      <c r="BH598" s="181"/>
      <c r="BI598" s="181"/>
      <c r="BJ598" s="181"/>
      <c r="BK598" s="181"/>
      <c r="BL598" s="181"/>
      <c r="BM598" s="181"/>
      <c r="BN598" s="181"/>
      <c r="BO598" s="181"/>
      <c r="BP598" s="181"/>
      <c r="BQ598" s="181"/>
      <c r="BR598" s="181"/>
      <c r="BS598" s="181"/>
      <c r="BT598" s="181"/>
    </row>
    <row r="599" spans="1:72">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c r="BA599" s="181"/>
      <c r="BB599" s="181"/>
      <c r="BC599" s="181"/>
      <c r="BD599" s="181"/>
      <c r="BE599" s="181"/>
      <c r="BF599" s="181"/>
      <c r="BG599" s="181"/>
      <c r="BH599" s="181"/>
      <c r="BI599" s="181"/>
      <c r="BJ599" s="181"/>
      <c r="BK599" s="181"/>
      <c r="BL599" s="181"/>
      <c r="BM599" s="181"/>
      <c r="BN599" s="181"/>
      <c r="BO599" s="181"/>
      <c r="BP599" s="181"/>
      <c r="BQ599" s="181"/>
      <c r="BR599" s="181"/>
      <c r="BS599" s="181"/>
      <c r="BT599" s="181"/>
    </row>
    <row r="600" spans="1:72">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c r="BA600" s="181"/>
      <c r="BB600" s="181"/>
      <c r="BC600" s="181"/>
      <c r="BD600" s="181"/>
      <c r="BE600" s="181"/>
      <c r="BF600" s="181"/>
      <c r="BG600" s="181"/>
      <c r="BH600" s="181"/>
      <c r="BI600" s="181"/>
      <c r="BJ600" s="181"/>
      <c r="BK600" s="181"/>
      <c r="BL600" s="181"/>
      <c r="BM600" s="181"/>
      <c r="BN600" s="181"/>
      <c r="BO600" s="181"/>
      <c r="BP600" s="181"/>
      <c r="BQ600" s="181"/>
      <c r="BR600" s="181"/>
      <c r="BS600" s="181"/>
      <c r="BT600" s="181"/>
    </row>
    <row r="601" spans="1:72">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c r="AB601" s="181"/>
      <c r="AC601" s="181"/>
      <c r="AD601" s="181"/>
      <c r="AE601" s="181"/>
      <c r="AF601" s="181"/>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c r="BA601" s="181"/>
      <c r="BB601" s="181"/>
      <c r="BC601" s="181"/>
      <c r="BD601" s="181"/>
      <c r="BE601" s="181"/>
      <c r="BF601" s="181"/>
      <c r="BG601" s="181"/>
      <c r="BH601" s="181"/>
      <c r="BI601" s="181"/>
      <c r="BJ601" s="181"/>
      <c r="BK601" s="181"/>
      <c r="BL601" s="181"/>
      <c r="BM601" s="181"/>
      <c r="BN601" s="181"/>
      <c r="BO601" s="181"/>
      <c r="BP601" s="181"/>
      <c r="BQ601" s="181"/>
      <c r="BR601" s="181"/>
      <c r="BS601" s="181"/>
      <c r="BT601" s="181"/>
    </row>
    <row r="602" spans="1:72">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c r="BA602" s="181"/>
      <c r="BB602" s="181"/>
      <c r="BC602" s="181"/>
      <c r="BD602" s="181"/>
      <c r="BE602" s="181"/>
      <c r="BF602" s="181"/>
      <c r="BG602" s="181"/>
      <c r="BH602" s="181"/>
      <c r="BI602" s="181"/>
      <c r="BJ602" s="181"/>
      <c r="BK602" s="181"/>
      <c r="BL602" s="181"/>
      <c r="BM602" s="181"/>
      <c r="BN602" s="181"/>
      <c r="BO602" s="181"/>
      <c r="BP602" s="181"/>
      <c r="BQ602" s="181"/>
      <c r="BR602" s="181"/>
      <c r="BS602" s="181"/>
      <c r="BT602" s="181"/>
    </row>
    <row r="603" spans="1:72">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1"/>
      <c r="BM603" s="181"/>
      <c r="BN603" s="181"/>
      <c r="BO603" s="181"/>
      <c r="BP603" s="181"/>
      <c r="BQ603" s="181"/>
      <c r="BR603" s="181"/>
      <c r="BS603" s="181"/>
      <c r="BT603" s="181"/>
    </row>
    <row r="604" spans="1:72">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c r="BA604" s="181"/>
      <c r="BB604" s="181"/>
      <c r="BC604" s="181"/>
      <c r="BD604" s="181"/>
      <c r="BE604" s="181"/>
      <c r="BF604" s="181"/>
      <c r="BG604" s="181"/>
      <c r="BH604" s="181"/>
      <c r="BI604" s="181"/>
      <c r="BJ604" s="181"/>
      <c r="BK604" s="181"/>
      <c r="BL604" s="181"/>
      <c r="BM604" s="181"/>
      <c r="BN604" s="181"/>
      <c r="BO604" s="181"/>
      <c r="BP604" s="181"/>
      <c r="BQ604" s="181"/>
      <c r="BR604" s="181"/>
      <c r="BS604" s="181"/>
      <c r="BT604" s="181"/>
    </row>
    <row r="605" spans="1:72">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c r="BA605" s="181"/>
      <c r="BB605" s="181"/>
      <c r="BC605" s="181"/>
      <c r="BD605" s="181"/>
      <c r="BE605" s="181"/>
      <c r="BF605" s="181"/>
      <c r="BG605" s="181"/>
      <c r="BH605" s="181"/>
      <c r="BI605" s="181"/>
      <c r="BJ605" s="181"/>
      <c r="BK605" s="181"/>
      <c r="BL605" s="181"/>
      <c r="BM605" s="181"/>
      <c r="BN605" s="181"/>
      <c r="BO605" s="181"/>
      <c r="BP605" s="181"/>
      <c r="BQ605" s="181"/>
      <c r="BR605" s="181"/>
      <c r="BS605" s="181"/>
      <c r="BT605" s="181"/>
    </row>
    <row r="606" spans="1:72">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c r="BA606" s="181"/>
      <c r="BB606" s="181"/>
      <c r="BC606" s="181"/>
      <c r="BD606" s="181"/>
      <c r="BE606" s="181"/>
      <c r="BF606" s="181"/>
      <c r="BG606" s="181"/>
      <c r="BH606" s="181"/>
      <c r="BI606" s="181"/>
      <c r="BJ606" s="181"/>
      <c r="BK606" s="181"/>
      <c r="BL606" s="181"/>
      <c r="BM606" s="181"/>
      <c r="BN606" s="181"/>
      <c r="BO606" s="181"/>
      <c r="BP606" s="181"/>
      <c r="BQ606" s="181"/>
      <c r="BR606" s="181"/>
      <c r="BS606" s="181"/>
      <c r="BT606" s="181"/>
    </row>
    <row r="607" spans="1:72">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c r="BA607" s="181"/>
      <c r="BB607" s="181"/>
      <c r="BC607" s="181"/>
      <c r="BD607" s="181"/>
      <c r="BE607" s="181"/>
      <c r="BF607" s="181"/>
      <c r="BG607" s="181"/>
      <c r="BH607" s="181"/>
      <c r="BI607" s="181"/>
      <c r="BJ607" s="181"/>
      <c r="BK607" s="181"/>
      <c r="BL607" s="181"/>
      <c r="BM607" s="181"/>
      <c r="BN607" s="181"/>
      <c r="BO607" s="181"/>
      <c r="BP607" s="181"/>
      <c r="BQ607" s="181"/>
      <c r="BR607" s="181"/>
      <c r="BS607" s="181"/>
      <c r="BT607" s="181"/>
    </row>
    <row r="608" spans="1:72">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c r="BA608" s="181"/>
      <c r="BB608" s="181"/>
      <c r="BC608" s="181"/>
      <c r="BD608" s="181"/>
      <c r="BE608" s="181"/>
      <c r="BF608" s="181"/>
      <c r="BG608" s="181"/>
      <c r="BH608" s="181"/>
      <c r="BI608" s="181"/>
      <c r="BJ608" s="181"/>
      <c r="BK608" s="181"/>
      <c r="BL608" s="181"/>
      <c r="BM608" s="181"/>
      <c r="BN608" s="181"/>
      <c r="BO608" s="181"/>
      <c r="BP608" s="181"/>
      <c r="BQ608" s="181"/>
      <c r="BR608" s="181"/>
      <c r="BS608" s="181"/>
      <c r="BT608" s="181"/>
    </row>
    <row r="609" spans="1:72">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c r="BA609" s="181"/>
      <c r="BB609" s="181"/>
      <c r="BC609" s="181"/>
      <c r="BD609" s="181"/>
      <c r="BE609" s="181"/>
      <c r="BF609" s="181"/>
      <c r="BG609" s="181"/>
      <c r="BH609" s="181"/>
      <c r="BI609" s="181"/>
      <c r="BJ609" s="181"/>
      <c r="BK609" s="181"/>
      <c r="BL609" s="181"/>
      <c r="BM609" s="181"/>
      <c r="BN609" s="181"/>
      <c r="BO609" s="181"/>
      <c r="BP609" s="181"/>
      <c r="BQ609" s="181"/>
      <c r="BR609" s="181"/>
      <c r="BS609" s="181"/>
      <c r="BT609" s="181"/>
    </row>
    <row r="610" spans="1:72">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c r="BA610" s="181"/>
      <c r="BB610" s="181"/>
      <c r="BC610" s="181"/>
      <c r="BD610" s="181"/>
      <c r="BE610" s="181"/>
      <c r="BF610" s="181"/>
      <c r="BG610" s="181"/>
      <c r="BH610" s="181"/>
      <c r="BI610" s="181"/>
      <c r="BJ610" s="181"/>
      <c r="BK610" s="181"/>
      <c r="BL610" s="181"/>
      <c r="BM610" s="181"/>
      <c r="BN610" s="181"/>
      <c r="BO610" s="181"/>
      <c r="BP610" s="181"/>
      <c r="BQ610" s="181"/>
      <c r="BR610" s="181"/>
      <c r="BS610" s="181"/>
      <c r="BT610" s="181"/>
    </row>
    <row r="611" spans="1:72">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c r="BA611" s="181"/>
      <c r="BB611" s="181"/>
      <c r="BC611" s="181"/>
      <c r="BD611" s="181"/>
      <c r="BE611" s="181"/>
      <c r="BF611" s="181"/>
      <c r="BG611" s="181"/>
      <c r="BH611" s="181"/>
      <c r="BI611" s="181"/>
      <c r="BJ611" s="181"/>
      <c r="BK611" s="181"/>
      <c r="BL611" s="181"/>
      <c r="BM611" s="181"/>
      <c r="BN611" s="181"/>
      <c r="BO611" s="181"/>
      <c r="BP611" s="181"/>
      <c r="BQ611" s="181"/>
      <c r="BR611" s="181"/>
      <c r="BS611" s="181"/>
      <c r="BT611" s="181"/>
    </row>
    <row r="612" spans="1:72">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c r="BA612" s="181"/>
      <c r="BB612" s="181"/>
      <c r="BC612" s="181"/>
      <c r="BD612" s="181"/>
      <c r="BE612" s="181"/>
      <c r="BF612" s="181"/>
      <c r="BG612" s="181"/>
      <c r="BH612" s="181"/>
      <c r="BI612" s="181"/>
      <c r="BJ612" s="181"/>
      <c r="BK612" s="181"/>
      <c r="BL612" s="181"/>
      <c r="BM612" s="181"/>
      <c r="BN612" s="181"/>
      <c r="BO612" s="181"/>
      <c r="BP612" s="181"/>
      <c r="BQ612" s="181"/>
      <c r="BR612" s="181"/>
      <c r="BS612" s="181"/>
      <c r="BT612" s="181"/>
    </row>
    <row r="613" spans="1:72">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c r="BA613" s="181"/>
      <c r="BB613" s="181"/>
      <c r="BC613" s="181"/>
      <c r="BD613" s="181"/>
      <c r="BE613" s="181"/>
      <c r="BF613" s="181"/>
      <c r="BG613" s="181"/>
      <c r="BH613" s="181"/>
      <c r="BI613" s="181"/>
      <c r="BJ613" s="181"/>
      <c r="BK613" s="181"/>
      <c r="BL613" s="181"/>
      <c r="BM613" s="181"/>
      <c r="BN613" s="181"/>
      <c r="BO613" s="181"/>
      <c r="BP613" s="181"/>
      <c r="BQ613" s="181"/>
      <c r="BR613" s="181"/>
      <c r="BS613" s="181"/>
      <c r="BT613" s="181"/>
    </row>
    <row r="614" spans="1:72">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c r="BA614" s="181"/>
      <c r="BB614" s="181"/>
      <c r="BC614" s="181"/>
      <c r="BD614" s="181"/>
      <c r="BE614" s="181"/>
      <c r="BF614" s="181"/>
      <c r="BG614" s="181"/>
      <c r="BH614" s="181"/>
      <c r="BI614" s="181"/>
      <c r="BJ614" s="181"/>
      <c r="BK614" s="181"/>
      <c r="BL614" s="181"/>
      <c r="BM614" s="181"/>
      <c r="BN614" s="181"/>
      <c r="BO614" s="181"/>
      <c r="BP614" s="181"/>
      <c r="BQ614" s="181"/>
      <c r="BR614" s="181"/>
      <c r="BS614" s="181"/>
      <c r="BT614" s="181"/>
    </row>
    <row r="615" spans="1:72">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c r="BA615" s="181"/>
      <c r="BB615" s="181"/>
      <c r="BC615" s="181"/>
      <c r="BD615" s="181"/>
      <c r="BE615" s="181"/>
      <c r="BF615" s="181"/>
      <c r="BG615" s="181"/>
      <c r="BH615" s="181"/>
      <c r="BI615" s="181"/>
      <c r="BJ615" s="181"/>
      <c r="BK615" s="181"/>
      <c r="BL615" s="181"/>
      <c r="BM615" s="181"/>
      <c r="BN615" s="181"/>
      <c r="BO615" s="181"/>
      <c r="BP615" s="181"/>
      <c r="BQ615" s="181"/>
      <c r="BR615" s="181"/>
      <c r="BS615" s="181"/>
      <c r="BT615" s="181"/>
    </row>
    <row r="616" spans="1:72">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B616" s="181"/>
      <c r="BC616" s="181"/>
      <c r="BD616" s="181"/>
      <c r="BE616" s="181"/>
      <c r="BF616" s="181"/>
      <c r="BG616" s="181"/>
      <c r="BH616" s="181"/>
      <c r="BI616" s="181"/>
      <c r="BJ616" s="181"/>
      <c r="BK616" s="181"/>
      <c r="BL616" s="181"/>
      <c r="BM616" s="181"/>
      <c r="BN616" s="181"/>
      <c r="BO616" s="181"/>
      <c r="BP616" s="181"/>
      <c r="BQ616" s="181"/>
      <c r="BR616" s="181"/>
      <c r="BS616" s="181"/>
      <c r="BT616" s="181"/>
    </row>
    <row r="617" spans="1:72">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181"/>
      <c r="BC617" s="181"/>
      <c r="BD617" s="181"/>
      <c r="BE617" s="181"/>
      <c r="BF617" s="181"/>
      <c r="BG617" s="181"/>
      <c r="BH617" s="181"/>
      <c r="BI617" s="181"/>
      <c r="BJ617" s="181"/>
      <c r="BK617" s="181"/>
      <c r="BL617" s="181"/>
      <c r="BM617" s="181"/>
      <c r="BN617" s="181"/>
      <c r="BO617" s="181"/>
      <c r="BP617" s="181"/>
      <c r="BQ617" s="181"/>
      <c r="BR617" s="181"/>
      <c r="BS617" s="181"/>
      <c r="BT617" s="181"/>
    </row>
    <row r="618" spans="1:72">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181"/>
      <c r="BC618" s="181"/>
      <c r="BD618" s="181"/>
      <c r="BE618" s="181"/>
      <c r="BF618" s="181"/>
      <c r="BG618" s="181"/>
      <c r="BH618" s="181"/>
      <c r="BI618" s="181"/>
      <c r="BJ618" s="181"/>
      <c r="BK618" s="181"/>
      <c r="BL618" s="181"/>
      <c r="BM618" s="181"/>
      <c r="BN618" s="181"/>
      <c r="BO618" s="181"/>
      <c r="BP618" s="181"/>
      <c r="BQ618" s="181"/>
      <c r="BR618" s="181"/>
      <c r="BS618" s="181"/>
      <c r="BT618" s="181"/>
    </row>
    <row r="619" spans="1:72">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181"/>
      <c r="BC619" s="181"/>
      <c r="BD619" s="181"/>
      <c r="BE619" s="181"/>
      <c r="BF619" s="181"/>
      <c r="BG619" s="181"/>
      <c r="BH619" s="181"/>
      <c r="BI619" s="181"/>
      <c r="BJ619" s="181"/>
      <c r="BK619" s="181"/>
      <c r="BL619" s="181"/>
      <c r="BM619" s="181"/>
      <c r="BN619" s="181"/>
      <c r="BO619" s="181"/>
      <c r="BP619" s="181"/>
      <c r="BQ619" s="181"/>
      <c r="BR619" s="181"/>
      <c r="BS619" s="181"/>
      <c r="BT619" s="181"/>
    </row>
    <row r="620" spans="1:72">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c r="BA620" s="181"/>
      <c r="BB620" s="181"/>
      <c r="BC620" s="181"/>
      <c r="BD620" s="181"/>
      <c r="BE620" s="181"/>
      <c r="BF620" s="181"/>
      <c r="BG620" s="181"/>
      <c r="BH620" s="181"/>
      <c r="BI620" s="181"/>
      <c r="BJ620" s="181"/>
      <c r="BK620" s="181"/>
      <c r="BL620" s="181"/>
      <c r="BM620" s="181"/>
      <c r="BN620" s="181"/>
      <c r="BO620" s="181"/>
      <c r="BP620" s="181"/>
      <c r="BQ620" s="181"/>
      <c r="BR620" s="181"/>
      <c r="BS620" s="181"/>
      <c r="BT620" s="181"/>
    </row>
    <row r="621" spans="1:72">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B621" s="181"/>
      <c r="BC621" s="181"/>
      <c r="BD621" s="181"/>
      <c r="BE621" s="181"/>
      <c r="BF621" s="181"/>
      <c r="BG621" s="181"/>
      <c r="BH621" s="181"/>
      <c r="BI621" s="181"/>
      <c r="BJ621" s="181"/>
      <c r="BK621" s="181"/>
      <c r="BL621" s="181"/>
      <c r="BM621" s="181"/>
      <c r="BN621" s="181"/>
      <c r="BO621" s="181"/>
      <c r="BP621" s="181"/>
      <c r="BQ621" s="181"/>
      <c r="BR621" s="181"/>
      <c r="BS621" s="181"/>
      <c r="BT621" s="181"/>
    </row>
    <row r="622" spans="1:72">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c r="AB622" s="181"/>
      <c r="AC622" s="181"/>
      <c r="AD622" s="181"/>
      <c r="AE622" s="181"/>
      <c r="AF622" s="181"/>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row>
    <row r="623" spans="1:72">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c r="BA623" s="181"/>
      <c r="BB623" s="181"/>
      <c r="BC623" s="181"/>
      <c r="BD623" s="181"/>
      <c r="BE623" s="181"/>
      <c r="BF623" s="181"/>
      <c r="BG623" s="181"/>
      <c r="BH623" s="181"/>
      <c r="BI623" s="181"/>
      <c r="BJ623" s="181"/>
      <c r="BK623" s="181"/>
      <c r="BL623" s="181"/>
      <c r="BM623" s="181"/>
      <c r="BN623" s="181"/>
      <c r="BO623" s="181"/>
      <c r="BP623" s="181"/>
      <c r="BQ623" s="181"/>
      <c r="BR623" s="181"/>
      <c r="BS623" s="181"/>
      <c r="BT623" s="181"/>
    </row>
    <row r="624" spans="1:72">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c r="BA624" s="181"/>
      <c r="BB624" s="181"/>
      <c r="BC624" s="181"/>
      <c r="BD624" s="181"/>
      <c r="BE624" s="181"/>
      <c r="BF624" s="181"/>
      <c r="BG624" s="181"/>
      <c r="BH624" s="181"/>
      <c r="BI624" s="181"/>
      <c r="BJ624" s="181"/>
      <c r="BK624" s="181"/>
      <c r="BL624" s="181"/>
      <c r="BM624" s="181"/>
      <c r="BN624" s="181"/>
      <c r="BO624" s="181"/>
      <c r="BP624" s="181"/>
      <c r="BQ624" s="181"/>
      <c r="BR624" s="181"/>
      <c r="BS624" s="181"/>
      <c r="BT624" s="181"/>
    </row>
    <row r="625" spans="1:72">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c r="AB625" s="181"/>
      <c r="AC625" s="181"/>
      <c r="AD625" s="181"/>
      <c r="AE625" s="181"/>
      <c r="AF625" s="181"/>
      <c r="AG625" s="181"/>
      <c r="AH625" s="181"/>
      <c r="AI625" s="181"/>
      <c r="AJ625" s="181"/>
      <c r="AK625" s="181"/>
      <c r="AL625" s="181"/>
      <c r="AM625" s="181"/>
      <c r="AN625" s="181"/>
      <c r="AO625" s="181"/>
      <c r="AP625" s="181"/>
      <c r="AQ625" s="181"/>
      <c r="AR625" s="181"/>
      <c r="AS625" s="181"/>
      <c r="AT625" s="181"/>
      <c r="AU625" s="181"/>
      <c r="AV625" s="181"/>
      <c r="AW625" s="181"/>
      <c r="AX625" s="181"/>
      <c r="AY625" s="181"/>
      <c r="AZ625" s="181"/>
      <c r="BA625" s="181"/>
      <c r="BB625" s="181"/>
      <c r="BC625" s="181"/>
      <c r="BD625" s="181"/>
      <c r="BE625" s="181"/>
      <c r="BF625" s="181"/>
      <c r="BG625" s="181"/>
      <c r="BH625" s="181"/>
      <c r="BI625" s="181"/>
      <c r="BJ625" s="181"/>
      <c r="BK625" s="181"/>
      <c r="BL625" s="181"/>
      <c r="BM625" s="181"/>
      <c r="BN625" s="181"/>
      <c r="BO625" s="181"/>
      <c r="BP625" s="181"/>
      <c r="BQ625" s="181"/>
      <c r="BR625" s="181"/>
      <c r="BS625" s="181"/>
      <c r="BT625" s="181"/>
    </row>
    <row r="626" spans="1:72">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c r="BA626" s="181"/>
      <c r="BB626" s="181"/>
      <c r="BC626" s="181"/>
      <c r="BD626" s="181"/>
      <c r="BE626" s="181"/>
      <c r="BF626" s="181"/>
      <c r="BG626" s="181"/>
      <c r="BH626" s="181"/>
      <c r="BI626" s="181"/>
      <c r="BJ626" s="181"/>
      <c r="BK626" s="181"/>
      <c r="BL626" s="181"/>
      <c r="BM626" s="181"/>
      <c r="BN626" s="181"/>
      <c r="BO626" s="181"/>
      <c r="BP626" s="181"/>
      <c r="BQ626" s="181"/>
      <c r="BR626" s="181"/>
      <c r="BS626" s="181"/>
      <c r="BT626" s="181"/>
    </row>
    <row r="627" spans="1:72">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c r="BA627" s="181"/>
      <c r="BB627" s="181"/>
      <c r="BC627" s="181"/>
      <c r="BD627" s="181"/>
      <c r="BE627" s="181"/>
      <c r="BF627" s="181"/>
      <c r="BG627" s="181"/>
      <c r="BH627" s="181"/>
      <c r="BI627" s="181"/>
      <c r="BJ627" s="181"/>
      <c r="BK627" s="181"/>
      <c r="BL627" s="181"/>
      <c r="BM627" s="181"/>
      <c r="BN627" s="181"/>
      <c r="BO627" s="181"/>
      <c r="BP627" s="181"/>
      <c r="BQ627" s="181"/>
      <c r="BR627" s="181"/>
      <c r="BS627" s="181"/>
      <c r="BT627" s="181"/>
    </row>
    <row r="628" spans="1:72">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c r="BA628" s="181"/>
      <c r="BB628" s="181"/>
      <c r="BC628" s="181"/>
      <c r="BD628" s="181"/>
      <c r="BE628" s="181"/>
      <c r="BF628" s="181"/>
      <c r="BG628" s="181"/>
      <c r="BH628" s="181"/>
      <c r="BI628" s="181"/>
      <c r="BJ628" s="181"/>
      <c r="BK628" s="181"/>
      <c r="BL628" s="181"/>
      <c r="BM628" s="181"/>
      <c r="BN628" s="181"/>
      <c r="BO628" s="181"/>
      <c r="BP628" s="181"/>
      <c r="BQ628" s="181"/>
      <c r="BR628" s="181"/>
      <c r="BS628" s="181"/>
      <c r="BT628" s="181"/>
    </row>
    <row r="629" spans="1:72">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c r="BD629" s="181"/>
      <c r="BE629" s="181"/>
      <c r="BF629" s="181"/>
      <c r="BG629" s="181"/>
      <c r="BH629" s="181"/>
      <c r="BI629" s="181"/>
      <c r="BJ629" s="181"/>
      <c r="BK629" s="181"/>
      <c r="BL629" s="181"/>
      <c r="BM629" s="181"/>
      <c r="BN629" s="181"/>
      <c r="BO629" s="181"/>
      <c r="BP629" s="181"/>
      <c r="BQ629" s="181"/>
      <c r="BR629" s="181"/>
      <c r="BS629" s="181"/>
      <c r="BT629" s="181"/>
    </row>
    <row r="630" spans="1:72">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181"/>
      <c r="BC630" s="181"/>
      <c r="BD630" s="181"/>
      <c r="BE630" s="181"/>
      <c r="BF630" s="181"/>
      <c r="BG630" s="181"/>
      <c r="BH630" s="181"/>
      <c r="BI630" s="181"/>
      <c r="BJ630" s="181"/>
      <c r="BK630" s="181"/>
      <c r="BL630" s="181"/>
      <c r="BM630" s="181"/>
      <c r="BN630" s="181"/>
      <c r="BO630" s="181"/>
      <c r="BP630" s="181"/>
      <c r="BQ630" s="181"/>
      <c r="BR630" s="181"/>
      <c r="BS630" s="181"/>
      <c r="BT630" s="181"/>
    </row>
    <row r="631" spans="1:72">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c r="AB631" s="181"/>
      <c r="AC631" s="181"/>
      <c r="AD631" s="181"/>
      <c r="AE631" s="181"/>
      <c r="AF631" s="181"/>
      <c r="AG631" s="181"/>
      <c r="AH631" s="181"/>
      <c r="AI631" s="181"/>
      <c r="AJ631" s="181"/>
      <c r="AK631" s="181"/>
      <c r="AL631" s="181"/>
      <c r="AM631" s="181"/>
      <c r="AN631" s="181"/>
      <c r="AO631" s="181"/>
      <c r="AP631" s="181"/>
      <c r="AQ631" s="181"/>
      <c r="AR631" s="181"/>
      <c r="AS631" s="181"/>
      <c r="AT631" s="181"/>
      <c r="AU631" s="181"/>
      <c r="AV631" s="181"/>
      <c r="AW631" s="181"/>
      <c r="AX631" s="181"/>
      <c r="AY631" s="181"/>
      <c r="AZ631" s="181"/>
      <c r="BA631" s="181"/>
      <c r="BB631" s="181"/>
      <c r="BC631" s="181"/>
      <c r="BD631" s="181"/>
      <c r="BE631" s="181"/>
      <c r="BF631" s="181"/>
      <c r="BG631" s="181"/>
      <c r="BH631" s="181"/>
      <c r="BI631" s="181"/>
      <c r="BJ631" s="181"/>
      <c r="BK631" s="181"/>
      <c r="BL631" s="181"/>
      <c r="BM631" s="181"/>
      <c r="BN631" s="181"/>
      <c r="BO631" s="181"/>
      <c r="BP631" s="181"/>
      <c r="BQ631" s="181"/>
      <c r="BR631" s="181"/>
      <c r="BS631" s="181"/>
      <c r="BT631" s="181"/>
    </row>
    <row r="632" spans="1:72">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81"/>
      <c r="AZ632" s="181"/>
      <c r="BA632" s="181"/>
      <c r="BB632" s="181"/>
      <c r="BC632" s="181"/>
      <c r="BD632" s="181"/>
      <c r="BE632" s="181"/>
      <c r="BF632" s="181"/>
      <c r="BG632" s="181"/>
      <c r="BH632" s="181"/>
      <c r="BI632" s="181"/>
      <c r="BJ632" s="181"/>
      <c r="BK632" s="181"/>
      <c r="BL632" s="181"/>
      <c r="BM632" s="181"/>
      <c r="BN632" s="181"/>
      <c r="BO632" s="181"/>
      <c r="BP632" s="181"/>
      <c r="BQ632" s="181"/>
      <c r="BR632" s="181"/>
      <c r="BS632" s="181"/>
      <c r="BT632" s="181"/>
    </row>
    <row r="633" spans="1:72">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181"/>
      <c r="AL633" s="181"/>
      <c r="AM633" s="181"/>
      <c r="AN633" s="181"/>
      <c r="AO633" s="181"/>
      <c r="AP633" s="181"/>
      <c r="AQ633" s="181"/>
      <c r="AR633" s="181"/>
      <c r="AS633" s="181"/>
      <c r="AT633" s="181"/>
      <c r="AU633" s="181"/>
      <c r="AV633" s="181"/>
      <c r="AW633" s="181"/>
      <c r="AX633" s="181"/>
      <c r="AY633" s="181"/>
      <c r="AZ633" s="181"/>
      <c r="BA633" s="181"/>
      <c r="BB633" s="181"/>
      <c r="BC633" s="181"/>
      <c r="BD633" s="181"/>
      <c r="BE633" s="181"/>
      <c r="BF633" s="181"/>
      <c r="BG633" s="181"/>
      <c r="BH633" s="181"/>
      <c r="BI633" s="181"/>
      <c r="BJ633" s="181"/>
      <c r="BK633" s="181"/>
      <c r="BL633" s="181"/>
      <c r="BM633" s="181"/>
      <c r="BN633" s="181"/>
      <c r="BO633" s="181"/>
      <c r="BP633" s="181"/>
      <c r="BQ633" s="181"/>
      <c r="BR633" s="181"/>
      <c r="BS633" s="181"/>
      <c r="BT633" s="181"/>
    </row>
    <row r="634" spans="1:72">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c r="BA634" s="181"/>
      <c r="BB634" s="181"/>
      <c r="BC634" s="181"/>
      <c r="BD634" s="181"/>
      <c r="BE634" s="181"/>
      <c r="BF634" s="181"/>
      <c r="BG634" s="181"/>
      <c r="BH634" s="181"/>
      <c r="BI634" s="181"/>
      <c r="BJ634" s="181"/>
      <c r="BK634" s="181"/>
      <c r="BL634" s="181"/>
      <c r="BM634" s="181"/>
      <c r="BN634" s="181"/>
      <c r="BO634" s="181"/>
      <c r="BP634" s="181"/>
      <c r="BQ634" s="181"/>
      <c r="BR634" s="181"/>
      <c r="BS634" s="181"/>
      <c r="BT634" s="181"/>
    </row>
    <row r="635" spans="1:72">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c r="BA635" s="181"/>
      <c r="BB635" s="181"/>
      <c r="BC635" s="181"/>
      <c r="BD635" s="181"/>
      <c r="BE635" s="181"/>
      <c r="BF635" s="181"/>
      <c r="BG635" s="181"/>
      <c r="BH635" s="181"/>
      <c r="BI635" s="181"/>
      <c r="BJ635" s="181"/>
      <c r="BK635" s="181"/>
      <c r="BL635" s="181"/>
      <c r="BM635" s="181"/>
      <c r="BN635" s="181"/>
      <c r="BO635" s="181"/>
      <c r="BP635" s="181"/>
      <c r="BQ635" s="181"/>
      <c r="BR635" s="181"/>
      <c r="BS635" s="181"/>
      <c r="BT635" s="181"/>
    </row>
    <row r="636" spans="1:72">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row>
    <row r="637" spans="1:72">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c r="AB637" s="181"/>
      <c r="AC637" s="181"/>
      <c r="AD637" s="181"/>
      <c r="AE637" s="181"/>
      <c r="AF637" s="181"/>
      <c r="AG637" s="181"/>
      <c r="AH637" s="181"/>
      <c r="AI637" s="181"/>
      <c r="AJ637" s="181"/>
      <c r="AK637" s="181"/>
      <c r="AL637" s="181"/>
      <c r="AM637" s="181"/>
      <c r="AN637" s="181"/>
      <c r="AO637" s="181"/>
      <c r="AP637" s="181"/>
      <c r="AQ637" s="181"/>
      <c r="AR637" s="181"/>
      <c r="AS637" s="181"/>
      <c r="AT637" s="181"/>
      <c r="AU637" s="181"/>
      <c r="AV637" s="181"/>
      <c r="AW637" s="181"/>
      <c r="AX637" s="181"/>
      <c r="AY637" s="181"/>
      <c r="AZ637" s="181"/>
      <c r="BA637" s="181"/>
      <c r="BB637" s="181"/>
      <c r="BC637" s="181"/>
      <c r="BD637" s="181"/>
      <c r="BE637" s="181"/>
      <c r="BF637" s="181"/>
      <c r="BG637" s="181"/>
      <c r="BH637" s="181"/>
      <c r="BI637" s="181"/>
      <c r="BJ637" s="181"/>
      <c r="BK637" s="181"/>
      <c r="BL637" s="181"/>
      <c r="BM637" s="181"/>
      <c r="BN637" s="181"/>
      <c r="BO637" s="181"/>
      <c r="BP637" s="181"/>
      <c r="BQ637" s="181"/>
      <c r="BR637" s="181"/>
      <c r="BS637" s="181"/>
      <c r="BT637" s="181"/>
    </row>
    <row r="638" spans="1:72">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c r="BA638" s="181"/>
      <c r="BB638" s="181"/>
      <c r="BC638" s="181"/>
      <c r="BD638" s="181"/>
      <c r="BE638" s="181"/>
      <c r="BF638" s="181"/>
      <c r="BG638" s="181"/>
      <c r="BH638" s="181"/>
      <c r="BI638" s="181"/>
      <c r="BJ638" s="181"/>
      <c r="BK638" s="181"/>
      <c r="BL638" s="181"/>
      <c r="BM638" s="181"/>
      <c r="BN638" s="181"/>
      <c r="BO638" s="181"/>
      <c r="BP638" s="181"/>
      <c r="BQ638" s="181"/>
      <c r="BR638" s="181"/>
      <c r="BS638" s="181"/>
      <c r="BT638" s="181"/>
    </row>
    <row r="639" spans="1:72">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c r="BA639" s="181"/>
      <c r="BB639" s="181"/>
      <c r="BC639" s="181"/>
      <c r="BD639" s="181"/>
      <c r="BE639" s="181"/>
      <c r="BF639" s="181"/>
      <c r="BG639" s="181"/>
      <c r="BH639" s="181"/>
      <c r="BI639" s="181"/>
      <c r="BJ639" s="181"/>
      <c r="BK639" s="181"/>
      <c r="BL639" s="181"/>
      <c r="BM639" s="181"/>
      <c r="BN639" s="181"/>
      <c r="BO639" s="181"/>
      <c r="BP639" s="181"/>
      <c r="BQ639" s="181"/>
      <c r="BR639" s="181"/>
      <c r="BS639" s="181"/>
      <c r="BT639" s="181"/>
    </row>
    <row r="640" spans="1:72">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c r="BA640" s="181"/>
      <c r="BB640" s="181"/>
      <c r="BC640" s="181"/>
      <c r="BD640" s="181"/>
      <c r="BE640" s="181"/>
      <c r="BF640" s="181"/>
      <c r="BG640" s="181"/>
      <c r="BH640" s="181"/>
      <c r="BI640" s="181"/>
      <c r="BJ640" s="181"/>
      <c r="BK640" s="181"/>
      <c r="BL640" s="181"/>
      <c r="BM640" s="181"/>
      <c r="BN640" s="181"/>
      <c r="BO640" s="181"/>
      <c r="BP640" s="181"/>
      <c r="BQ640" s="181"/>
      <c r="BR640" s="181"/>
      <c r="BS640" s="181"/>
      <c r="BT640" s="181"/>
    </row>
    <row r="641" spans="1:72">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c r="AB641" s="181"/>
      <c r="AC641" s="181"/>
      <c r="AD641" s="181"/>
      <c r="AE641" s="181"/>
      <c r="AF641" s="181"/>
      <c r="AG641" s="181"/>
      <c r="AH641" s="181"/>
      <c r="AI641" s="181"/>
      <c r="AJ641" s="181"/>
      <c r="AK641" s="181"/>
      <c r="AL641" s="181"/>
      <c r="AM641" s="181"/>
      <c r="AN641" s="181"/>
      <c r="AO641" s="181"/>
      <c r="AP641" s="181"/>
      <c r="AQ641" s="181"/>
      <c r="AR641" s="181"/>
      <c r="AS641" s="181"/>
      <c r="AT641" s="181"/>
      <c r="AU641" s="181"/>
      <c r="AV641" s="181"/>
      <c r="AW641" s="181"/>
      <c r="AX641" s="181"/>
      <c r="AY641" s="181"/>
      <c r="AZ641" s="181"/>
      <c r="BA641" s="181"/>
      <c r="BB641" s="181"/>
      <c r="BC641" s="181"/>
      <c r="BD641" s="181"/>
      <c r="BE641" s="181"/>
      <c r="BF641" s="181"/>
      <c r="BG641" s="181"/>
      <c r="BH641" s="181"/>
      <c r="BI641" s="181"/>
      <c r="BJ641" s="181"/>
      <c r="BK641" s="181"/>
      <c r="BL641" s="181"/>
      <c r="BM641" s="181"/>
      <c r="BN641" s="181"/>
      <c r="BO641" s="181"/>
      <c r="BP641" s="181"/>
      <c r="BQ641" s="181"/>
      <c r="BR641" s="181"/>
      <c r="BS641" s="181"/>
      <c r="BT641" s="181"/>
    </row>
    <row r="642" spans="1:72">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c r="BA642" s="181"/>
      <c r="BB642" s="181"/>
      <c r="BC642" s="181"/>
      <c r="BD642" s="181"/>
      <c r="BE642" s="181"/>
      <c r="BF642" s="181"/>
      <c r="BG642" s="181"/>
      <c r="BH642" s="181"/>
      <c r="BI642" s="181"/>
      <c r="BJ642" s="181"/>
      <c r="BK642" s="181"/>
      <c r="BL642" s="181"/>
      <c r="BM642" s="181"/>
      <c r="BN642" s="181"/>
      <c r="BO642" s="181"/>
      <c r="BP642" s="181"/>
      <c r="BQ642" s="181"/>
      <c r="BR642" s="181"/>
      <c r="BS642" s="181"/>
      <c r="BT642" s="181"/>
    </row>
    <row r="643" spans="1:72">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c r="BA643" s="181"/>
      <c r="BB643" s="181"/>
      <c r="BC643" s="181"/>
      <c r="BD643" s="181"/>
      <c r="BE643" s="181"/>
      <c r="BF643" s="181"/>
      <c r="BG643" s="181"/>
      <c r="BH643" s="181"/>
      <c r="BI643" s="181"/>
      <c r="BJ643" s="181"/>
      <c r="BK643" s="181"/>
      <c r="BL643" s="181"/>
      <c r="BM643" s="181"/>
      <c r="BN643" s="181"/>
      <c r="BO643" s="181"/>
      <c r="BP643" s="181"/>
      <c r="BQ643" s="181"/>
      <c r="BR643" s="181"/>
      <c r="BS643" s="181"/>
      <c r="BT643" s="181"/>
    </row>
    <row r="644" spans="1:72">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c r="BA644" s="181"/>
      <c r="BB644" s="181"/>
      <c r="BC644" s="181"/>
      <c r="BD644" s="181"/>
      <c r="BE644" s="181"/>
      <c r="BF644" s="181"/>
      <c r="BG644" s="181"/>
      <c r="BH644" s="181"/>
      <c r="BI644" s="181"/>
      <c r="BJ644" s="181"/>
      <c r="BK644" s="181"/>
      <c r="BL644" s="181"/>
      <c r="BM644" s="181"/>
      <c r="BN644" s="181"/>
      <c r="BO644" s="181"/>
      <c r="BP644" s="181"/>
      <c r="BQ644" s="181"/>
      <c r="BR644" s="181"/>
      <c r="BS644" s="181"/>
      <c r="BT644" s="181"/>
    </row>
    <row r="645" spans="1:72">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c r="BA645" s="181"/>
      <c r="BB645" s="181"/>
      <c r="BC645" s="181"/>
      <c r="BD645" s="181"/>
      <c r="BE645" s="181"/>
      <c r="BF645" s="181"/>
      <c r="BG645" s="181"/>
      <c r="BH645" s="181"/>
      <c r="BI645" s="181"/>
      <c r="BJ645" s="181"/>
      <c r="BK645" s="181"/>
      <c r="BL645" s="181"/>
      <c r="BM645" s="181"/>
      <c r="BN645" s="181"/>
      <c r="BO645" s="181"/>
      <c r="BP645" s="181"/>
      <c r="BQ645" s="181"/>
      <c r="BR645" s="181"/>
      <c r="BS645" s="181"/>
      <c r="BT645" s="181"/>
    </row>
    <row r="646" spans="1:72">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c r="BA646" s="181"/>
      <c r="BB646" s="181"/>
      <c r="BC646" s="181"/>
      <c r="BD646" s="181"/>
      <c r="BE646" s="181"/>
      <c r="BF646" s="181"/>
      <c r="BG646" s="181"/>
      <c r="BH646" s="181"/>
      <c r="BI646" s="181"/>
      <c r="BJ646" s="181"/>
      <c r="BK646" s="181"/>
      <c r="BL646" s="181"/>
      <c r="BM646" s="181"/>
      <c r="BN646" s="181"/>
      <c r="BO646" s="181"/>
      <c r="BP646" s="181"/>
      <c r="BQ646" s="181"/>
      <c r="BR646" s="181"/>
      <c r="BS646" s="181"/>
      <c r="BT646" s="181"/>
    </row>
    <row r="647" spans="1:72">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c r="BA647" s="181"/>
      <c r="BB647" s="181"/>
      <c r="BC647" s="181"/>
      <c r="BD647" s="181"/>
      <c r="BE647" s="181"/>
      <c r="BF647" s="181"/>
      <c r="BG647" s="181"/>
      <c r="BH647" s="181"/>
      <c r="BI647" s="181"/>
      <c r="BJ647" s="181"/>
      <c r="BK647" s="181"/>
      <c r="BL647" s="181"/>
      <c r="BM647" s="181"/>
      <c r="BN647" s="181"/>
      <c r="BO647" s="181"/>
      <c r="BP647" s="181"/>
      <c r="BQ647" s="181"/>
      <c r="BR647" s="181"/>
      <c r="BS647" s="181"/>
      <c r="BT647" s="181"/>
    </row>
    <row r="648" spans="1:72">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c r="BA648" s="181"/>
      <c r="BB648" s="181"/>
      <c r="BC648" s="181"/>
      <c r="BD648" s="181"/>
      <c r="BE648" s="181"/>
      <c r="BF648" s="181"/>
      <c r="BG648" s="181"/>
      <c r="BH648" s="181"/>
      <c r="BI648" s="181"/>
      <c r="BJ648" s="181"/>
      <c r="BK648" s="181"/>
      <c r="BL648" s="181"/>
      <c r="BM648" s="181"/>
      <c r="BN648" s="181"/>
      <c r="BO648" s="181"/>
      <c r="BP648" s="181"/>
      <c r="BQ648" s="181"/>
      <c r="BR648" s="181"/>
      <c r="BS648" s="181"/>
      <c r="BT648" s="181"/>
    </row>
    <row r="649" spans="1:72">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c r="BA649" s="181"/>
      <c r="BB649" s="181"/>
      <c r="BC649" s="181"/>
      <c r="BD649" s="181"/>
      <c r="BE649" s="181"/>
      <c r="BF649" s="181"/>
      <c r="BG649" s="181"/>
      <c r="BH649" s="181"/>
      <c r="BI649" s="181"/>
      <c r="BJ649" s="181"/>
      <c r="BK649" s="181"/>
      <c r="BL649" s="181"/>
      <c r="BM649" s="181"/>
      <c r="BN649" s="181"/>
      <c r="BO649" s="181"/>
      <c r="BP649" s="181"/>
      <c r="BQ649" s="181"/>
      <c r="BR649" s="181"/>
      <c r="BS649" s="181"/>
      <c r="BT649" s="181"/>
    </row>
    <row r="650" spans="1:72">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c r="BA650" s="181"/>
      <c r="BB650" s="181"/>
      <c r="BC650" s="181"/>
      <c r="BD650" s="181"/>
      <c r="BE650" s="181"/>
      <c r="BF650" s="181"/>
      <c r="BG650" s="181"/>
      <c r="BH650" s="181"/>
      <c r="BI650" s="181"/>
      <c r="BJ650" s="181"/>
      <c r="BK650" s="181"/>
      <c r="BL650" s="181"/>
      <c r="BM650" s="181"/>
      <c r="BN650" s="181"/>
      <c r="BO650" s="181"/>
      <c r="BP650" s="181"/>
      <c r="BQ650" s="181"/>
      <c r="BR650" s="181"/>
      <c r="BS650" s="181"/>
      <c r="BT650" s="181"/>
    </row>
    <row r="651" spans="1:72">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c r="BA651" s="181"/>
      <c r="BB651" s="181"/>
      <c r="BC651" s="181"/>
      <c r="BD651" s="181"/>
      <c r="BE651" s="181"/>
      <c r="BF651" s="181"/>
      <c r="BG651" s="181"/>
      <c r="BH651" s="181"/>
      <c r="BI651" s="181"/>
      <c r="BJ651" s="181"/>
      <c r="BK651" s="181"/>
      <c r="BL651" s="181"/>
      <c r="BM651" s="181"/>
      <c r="BN651" s="181"/>
      <c r="BO651" s="181"/>
      <c r="BP651" s="181"/>
      <c r="BQ651" s="181"/>
      <c r="BR651" s="181"/>
      <c r="BS651" s="181"/>
      <c r="BT651" s="181"/>
    </row>
    <row r="652" spans="1:72">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c r="BA652" s="181"/>
      <c r="BB652" s="181"/>
      <c r="BC652" s="181"/>
      <c r="BD652" s="181"/>
      <c r="BE652" s="181"/>
      <c r="BF652" s="181"/>
      <c r="BG652" s="181"/>
      <c r="BH652" s="181"/>
      <c r="BI652" s="181"/>
      <c r="BJ652" s="181"/>
      <c r="BK652" s="181"/>
      <c r="BL652" s="181"/>
      <c r="BM652" s="181"/>
      <c r="BN652" s="181"/>
      <c r="BO652" s="181"/>
      <c r="BP652" s="181"/>
      <c r="BQ652" s="181"/>
      <c r="BR652" s="181"/>
      <c r="BS652" s="181"/>
      <c r="BT652" s="181"/>
    </row>
    <row r="653" spans="1:72">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c r="BA653" s="181"/>
      <c r="BB653" s="181"/>
      <c r="BC653" s="181"/>
      <c r="BD653" s="181"/>
      <c r="BE653" s="181"/>
      <c r="BF653" s="181"/>
      <c r="BG653" s="181"/>
      <c r="BH653" s="181"/>
      <c r="BI653" s="181"/>
      <c r="BJ653" s="181"/>
      <c r="BK653" s="181"/>
      <c r="BL653" s="181"/>
      <c r="BM653" s="181"/>
      <c r="BN653" s="181"/>
      <c r="BO653" s="181"/>
      <c r="BP653" s="181"/>
      <c r="BQ653" s="181"/>
      <c r="BR653" s="181"/>
      <c r="BS653" s="181"/>
      <c r="BT653" s="181"/>
    </row>
    <row r="654" spans="1:72">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c r="BA654" s="181"/>
      <c r="BB654" s="181"/>
      <c r="BC654" s="181"/>
      <c r="BD654" s="181"/>
      <c r="BE654" s="181"/>
      <c r="BF654" s="181"/>
      <c r="BG654" s="181"/>
      <c r="BH654" s="181"/>
      <c r="BI654" s="181"/>
      <c r="BJ654" s="181"/>
      <c r="BK654" s="181"/>
      <c r="BL654" s="181"/>
      <c r="BM654" s="181"/>
      <c r="BN654" s="181"/>
      <c r="BO654" s="181"/>
      <c r="BP654" s="181"/>
      <c r="BQ654" s="181"/>
      <c r="BR654" s="181"/>
      <c r="BS654" s="181"/>
      <c r="BT654" s="181"/>
    </row>
    <row r="655" spans="1:72">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c r="AB655" s="181"/>
      <c r="AC655" s="181"/>
      <c r="AD655" s="181"/>
      <c r="AE655" s="181"/>
      <c r="AF655" s="181"/>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c r="BA655" s="181"/>
      <c r="BB655" s="181"/>
      <c r="BC655" s="181"/>
      <c r="BD655" s="181"/>
      <c r="BE655" s="181"/>
      <c r="BF655" s="181"/>
      <c r="BG655" s="181"/>
      <c r="BH655" s="181"/>
      <c r="BI655" s="181"/>
      <c r="BJ655" s="181"/>
      <c r="BK655" s="181"/>
      <c r="BL655" s="181"/>
      <c r="BM655" s="181"/>
      <c r="BN655" s="181"/>
      <c r="BO655" s="181"/>
      <c r="BP655" s="181"/>
      <c r="BQ655" s="181"/>
      <c r="BR655" s="181"/>
      <c r="BS655" s="181"/>
      <c r="BT655" s="181"/>
    </row>
    <row r="656" spans="1:72">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c r="BA656" s="181"/>
      <c r="BB656" s="181"/>
      <c r="BC656" s="181"/>
      <c r="BD656" s="181"/>
      <c r="BE656" s="181"/>
      <c r="BF656" s="181"/>
      <c r="BG656" s="181"/>
      <c r="BH656" s="181"/>
      <c r="BI656" s="181"/>
      <c r="BJ656" s="181"/>
      <c r="BK656" s="181"/>
      <c r="BL656" s="181"/>
      <c r="BM656" s="181"/>
      <c r="BN656" s="181"/>
      <c r="BO656" s="181"/>
      <c r="BP656" s="181"/>
      <c r="BQ656" s="181"/>
      <c r="BR656" s="181"/>
      <c r="BS656" s="181"/>
      <c r="BT656" s="181"/>
    </row>
    <row r="657" spans="1:72">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c r="BA657" s="181"/>
      <c r="BB657" s="181"/>
      <c r="BC657" s="181"/>
      <c r="BD657" s="181"/>
      <c r="BE657" s="181"/>
      <c r="BF657" s="181"/>
      <c r="BG657" s="181"/>
      <c r="BH657" s="181"/>
      <c r="BI657" s="181"/>
      <c r="BJ657" s="181"/>
      <c r="BK657" s="181"/>
      <c r="BL657" s="181"/>
      <c r="BM657" s="181"/>
      <c r="BN657" s="181"/>
      <c r="BO657" s="181"/>
      <c r="BP657" s="181"/>
      <c r="BQ657" s="181"/>
      <c r="BR657" s="181"/>
      <c r="BS657" s="181"/>
      <c r="BT657" s="181"/>
    </row>
    <row r="658" spans="1:72">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c r="BA658" s="181"/>
      <c r="BB658" s="181"/>
      <c r="BC658" s="181"/>
      <c r="BD658" s="181"/>
      <c r="BE658" s="181"/>
      <c r="BF658" s="181"/>
      <c r="BG658" s="181"/>
      <c r="BH658" s="181"/>
      <c r="BI658" s="181"/>
      <c r="BJ658" s="181"/>
      <c r="BK658" s="181"/>
      <c r="BL658" s="181"/>
      <c r="BM658" s="181"/>
      <c r="BN658" s="181"/>
      <c r="BO658" s="181"/>
      <c r="BP658" s="181"/>
      <c r="BQ658" s="181"/>
      <c r="BR658" s="181"/>
      <c r="BS658" s="181"/>
      <c r="BT658" s="181"/>
    </row>
    <row r="659" spans="1:72">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c r="BA659" s="181"/>
      <c r="BB659" s="181"/>
      <c r="BC659" s="181"/>
      <c r="BD659" s="181"/>
      <c r="BE659" s="181"/>
      <c r="BF659" s="181"/>
      <c r="BG659" s="181"/>
      <c r="BH659" s="181"/>
      <c r="BI659" s="181"/>
      <c r="BJ659" s="181"/>
      <c r="BK659" s="181"/>
      <c r="BL659" s="181"/>
      <c r="BM659" s="181"/>
      <c r="BN659" s="181"/>
      <c r="BO659" s="181"/>
      <c r="BP659" s="181"/>
      <c r="BQ659" s="181"/>
      <c r="BR659" s="181"/>
      <c r="BS659" s="181"/>
      <c r="BT659" s="181"/>
    </row>
    <row r="660" spans="1:72">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c r="BA660" s="181"/>
      <c r="BB660" s="181"/>
      <c r="BC660" s="181"/>
      <c r="BD660" s="181"/>
      <c r="BE660" s="181"/>
      <c r="BF660" s="181"/>
      <c r="BG660" s="181"/>
      <c r="BH660" s="181"/>
      <c r="BI660" s="181"/>
      <c r="BJ660" s="181"/>
      <c r="BK660" s="181"/>
      <c r="BL660" s="181"/>
      <c r="BM660" s="181"/>
      <c r="BN660" s="181"/>
      <c r="BO660" s="181"/>
      <c r="BP660" s="181"/>
      <c r="BQ660" s="181"/>
      <c r="BR660" s="181"/>
      <c r="BS660" s="181"/>
      <c r="BT660" s="181"/>
    </row>
    <row r="661" spans="1:72">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c r="BA661" s="181"/>
      <c r="BB661" s="181"/>
      <c r="BC661" s="181"/>
      <c r="BD661" s="181"/>
      <c r="BE661" s="181"/>
      <c r="BF661" s="181"/>
      <c r="BG661" s="181"/>
      <c r="BH661" s="181"/>
      <c r="BI661" s="181"/>
      <c r="BJ661" s="181"/>
      <c r="BK661" s="181"/>
      <c r="BL661" s="181"/>
      <c r="BM661" s="181"/>
      <c r="BN661" s="181"/>
      <c r="BO661" s="181"/>
      <c r="BP661" s="181"/>
      <c r="BQ661" s="181"/>
      <c r="BR661" s="181"/>
      <c r="BS661" s="181"/>
      <c r="BT661" s="181"/>
    </row>
    <row r="662" spans="1:72">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181"/>
      <c r="AM662" s="181"/>
      <c r="AN662" s="181"/>
      <c r="AO662" s="181"/>
      <c r="AP662" s="181"/>
      <c r="AQ662" s="181"/>
      <c r="AR662" s="181"/>
      <c r="AS662" s="181"/>
      <c r="AT662" s="181"/>
      <c r="AU662" s="181"/>
      <c r="AV662" s="181"/>
      <c r="AW662" s="181"/>
      <c r="AX662" s="181"/>
      <c r="AY662" s="181"/>
      <c r="AZ662" s="181"/>
      <c r="BA662" s="181"/>
      <c r="BB662" s="181"/>
      <c r="BC662" s="181"/>
      <c r="BD662" s="181"/>
      <c r="BE662" s="181"/>
      <c r="BF662" s="181"/>
      <c r="BG662" s="181"/>
      <c r="BH662" s="181"/>
      <c r="BI662" s="181"/>
      <c r="BJ662" s="181"/>
      <c r="BK662" s="181"/>
      <c r="BL662" s="181"/>
      <c r="BM662" s="181"/>
      <c r="BN662" s="181"/>
      <c r="BO662" s="181"/>
      <c r="BP662" s="181"/>
      <c r="BQ662" s="181"/>
      <c r="BR662" s="181"/>
      <c r="BS662" s="181"/>
      <c r="BT662" s="181"/>
    </row>
    <row r="663" spans="1:72">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c r="BA663" s="181"/>
      <c r="BB663" s="181"/>
      <c r="BC663" s="181"/>
      <c r="BD663" s="181"/>
      <c r="BE663" s="181"/>
      <c r="BF663" s="181"/>
      <c r="BG663" s="181"/>
      <c r="BH663" s="181"/>
      <c r="BI663" s="181"/>
      <c r="BJ663" s="181"/>
      <c r="BK663" s="181"/>
      <c r="BL663" s="181"/>
      <c r="BM663" s="181"/>
      <c r="BN663" s="181"/>
      <c r="BO663" s="181"/>
      <c r="BP663" s="181"/>
      <c r="BQ663" s="181"/>
      <c r="BR663" s="181"/>
      <c r="BS663" s="181"/>
      <c r="BT663" s="181"/>
    </row>
    <row r="664" spans="1:72">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c r="BA664" s="181"/>
      <c r="BB664" s="181"/>
      <c r="BC664" s="181"/>
      <c r="BD664" s="181"/>
      <c r="BE664" s="181"/>
      <c r="BF664" s="181"/>
      <c r="BG664" s="181"/>
      <c r="BH664" s="181"/>
      <c r="BI664" s="181"/>
      <c r="BJ664" s="181"/>
      <c r="BK664" s="181"/>
      <c r="BL664" s="181"/>
      <c r="BM664" s="181"/>
      <c r="BN664" s="181"/>
      <c r="BO664" s="181"/>
      <c r="BP664" s="181"/>
      <c r="BQ664" s="181"/>
      <c r="BR664" s="181"/>
      <c r="BS664" s="181"/>
      <c r="BT664" s="181"/>
    </row>
    <row r="665" spans="1:72">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c r="BA665" s="181"/>
      <c r="BB665" s="181"/>
      <c r="BC665" s="181"/>
      <c r="BD665" s="181"/>
      <c r="BE665" s="181"/>
      <c r="BF665" s="181"/>
      <c r="BG665" s="181"/>
      <c r="BH665" s="181"/>
      <c r="BI665" s="181"/>
      <c r="BJ665" s="181"/>
      <c r="BK665" s="181"/>
      <c r="BL665" s="181"/>
      <c r="BM665" s="181"/>
      <c r="BN665" s="181"/>
      <c r="BO665" s="181"/>
      <c r="BP665" s="181"/>
      <c r="BQ665" s="181"/>
      <c r="BR665" s="181"/>
      <c r="BS665" s="181"/>
      <c r="BT665" s="181"/>
    </row>
    <row r="666" spans="1:72">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181"/>
      <c r="AL666" s="181"/>
      <c r="AM666" s="181"/>
      <c r="AN666" s="181"/>
      <c r="AO666" s="181"/>
      <c r="AP666" s="181"/>
      <c r="AQ666" s="181"/>
      <c r="AR666" s="181"/>
      <c r="AS666" s="181"/>
      <c r="AT666" s="181"/>
      <c r="AU666" s="181"/>
      <c r="AV666" s="181"/>
      <c r="AW666" s="181"/>
      <c r="AX666" s="181"/>
      <c r="AY666" s="181"/>
      <c r="AZ666" s="181"/>
      <c r="BA666" s="181"/>
      <c r="BB666" s="181"/>
      <c r="BC666" s="181"/>
      <c r="BD666" s="181"/>
      <c r="BE666" s="181"/>
      <c r="BF666" s="181"/>
      <c r="BG666" s="181"/>
      <c r="BH666" s="181"/>
      <c r="BI666" s="181"/>
      <c r="BJ666" s="181"/>
      <c r="BK666" s="181"/>
      <c r="BL666" s="181"/>
      <c r="BM666" s="181"/>
      <c r="BN666" s="181"/>
      <c r="BO666" s="181"/>
      <c r="BP666" s="181"/>
      <c r="BQ666" s="181"/>
      <c r="BR666" s="181"/>
      <c r="BS666" s="181"/>
      <c r="BT666" s="181"/>
    </row>
    <row r="667" spans="1:72">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c r="BA667" s="181"/>
      <c r="BB667" s="181"/>
      <c r="BC667" s="181"/>
      <c r="BD667" s="181"/>
      <c r="BE667" s="181"/>
      <c r="BF667" s="181"/>
      <c r="BG667" s="181"/>
      <c r="BH667" s="181"/>
      <c r="BI667" s="181"/>
      <c r="BJ667" s="181"/>
      <c r="BK667" s="181"/>
      <c r="BL667" s="181"/>
      <c r="BM667" s="181"/>
      <c r="BN667" s="181"/>
      <c r="BO667" s="181"/>
      <c r="BP667" s="181"/>
      <c r="BQ667" s="181"/>
      <c r="BR667" s="181"/>
      <c r="BS667" s="181"/>
      <c r="BT667" s="181"/>
    </row>
    <row r="668" spans="1:72">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c r="BA668" s="181"/>
      <c r="BB668" s="181"/>
      <c r="BC668" s="181"/>
      <c r="BD668" s="181"/>
      <c r="BE668" s="181"/>
      <c r="BF668" s="181"/>
      <c r="BG668" s="181"/>
      <c r="BH668" s="181"/>
      <c r="BI668" s="181"/>
      <c r="BJ668" s="181"/>
      <c r="BK668" s="181"/>
      <c r="BL668" s="181"/>
      <c r="BM668" s="181"/>
      <c r="BN668" s="181"/>
      <c r="BO668" s="181"/>
      <c r="BP668" s="181"/>
      <c r="BQ668" s="181"/>
      <c r="BR668" s="181"/>
      <c r="BS668" s="181"/>
      <c r="BT668" s="181"/>
    </row>
    <row r="669" spans="1:72">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c r="BA669" s="181"/>
      <c r="BB669" s="181"/>
      <c r="BC669" s="181"/>
      <c r="BD669" s="181"/>
      <c r="BE669" s="181"/>
      <c r="BF669" s="181"/>
      <c r="BG669" s="181"/>
      <c r="BH669" s="181"/>
      <c r="BI669" s="181"/>
      <c r="BJ669" s="181"/>
      <c r="BK669" s="181"/>
      <c r="BL669" s="181"/>
      <c r="BM669" s="181"/>
      <c r="BN669" s="181"/>
      <c r="BO669" s="181"/>
      <c r="BP669" s="181"/>
      <c r="BQ669" s="181"/>
      <c r="BR669" s="181"/>
      <c r="BS669" s="181"/>
      <c r="BT669" s="181"/>
    </row>
    <row r="670" spans="1:72">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c r="BA670" s="181"/>
      <c r="BB670" s="181"/>
      <c r="BC670" s="181"/>
      <c r="BD670" s="181"/>
      <c r="BE670" s="181"/>
      <c r="BF670" s="181"/>
      <c r="BG670" s="181"/>
      <c r="BH670" s="181"/>
      <c r="BI670" s="181"/>
      <c r="BJ670" s="181"/>
      <c r="BK670" s="181"/>
      <c r="BL670" s="181"/>
      <c r="BM670" s="181"/>
      <c r="BN670" s="181"/>
      <c r="BO670" s="181"/>
      <c r="BP670" s="181"/>
      <c r="BQ670" s="181"/>
      <c r="BR670" s="181"/>
      <c r="BS670" s="181"/>
      <c r="BT670" s="181"/>
    </row>
    <row r="671" spans="1:72">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c r="AB671" s="181"/>
      <c r="AC671" s="181"/>
      <c r="AD671" s="181"/>
      <c r="AE671" s="181"/>
      <c r="AF671" s="181"/>
      <c r="AG671" s="181"/>
      <c r="AH671" s="181"/>
      <c r="AI671" s="181"/>
      <c r="AJ671" s="181"/>
      <c r="AK671" s="181"/>
      <c r="AL671" s="181"/>
      <c r="AM671" s="181"/>
      <c r="AN671" s="181"/>
      <c r="AO671" s="181"/>
      <c r="AP671" s="181"/>
      <c r="AQ671" s="181"/>
      <c r="AR671" s="181"/>
      <c r="AS671" s="181"/>
      <c r="AT671" s="181"/>
      <c r="AU671" s="181"/>
      <c r="AV671" s="181"/>
      <c r="AW671" s="181"/>
      <c r="AX671" s="181"/>
      <c r="AY671" s="181"/>
      <c r="AZ671" s="181"/>
      <c r="BA671" s="181"/>
      <c r="BB671" s="181"/>
      <c r="BC671" s="181"/>
      <c r="BD671" s="181"/>
      <c r="BE671" s="181"/>
      <c r="BF671" s="181"/>
      <c r="BG671" s="181"/>
      <c r="BH671" s="181"/>
      <c r="BI671" s="181"/>
      <c r="BJ671" s="181"/>
      <c r="BK671" s="181"/>
      <c r="BL671" s="181"/>
      <c r="BM671" s="181"/>
      <c r="BN671" s="181"/>
      <c r="BO671" s="181"/>
      <c r="BP671" s="181"/>
      <c r="BQ671" s="181"/>
      <c r="BR671" s="181"/>
      <c r="BS671" s="181"/>
      <c r="BT671" s="181"/>
    </row>
    <row r="672" spans="1:72">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BH672" s="181"/>
      <c r="BI672" s="181"/>
      <c r="BJ672" s="181"/>
      <c r="BK672" s="181"/>
      <c r="BL672" s="181"/>
      <c r="BM672" s="181"/>
      <c r="BN672" s="181"/>
      <c r="BO672" s="181"/>
      <c r="BP672" s="181"/>
      <c r="BQ672" s="181"/>
      <c r="BR672" s="181"/>
      <c r="BS672" s="181"/>
      <c r="BT672" s="181"/>
    </row>
    <row r="673" spans="1:72">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c r="AB673" s="181"/>
      <c r="AC673" s="181"/>
      <c r="AD673" s="181"/>
      <c r="BH673" s="181"/>
      <c r="BI673" s="181"/>
      <c r="BJ673" s="181"/>
      <c r="BK673" s="181"/>
      <c r="BL673" s="181"/>
      <c r="BM673" s="181"/>
      <c r="BN673" s="181"/>
      <c r="BO673" s="181"/>
      <c r="BP673" s="181"/>
      <c r="BQ673" s="181"/>
      <c r="BR673" s="181"/>
      <c r="BS673" s="181"/>
      <c r="BT673" s="181"/>
    </row>
    <row r="674" spans="1:72">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c r="AB674" s="181"/>
      <c r="AC674" s="181"/>
      <c r="AD674" s="181"/>
      <c r="BH674" s="181"/>
      <c r="BI674" s="181"/>
      <c r="BJ674" s="181"/>
      <c r="BK674" s="181"/>
      <c r="BL674" s="181"/>
      <c r="BM674" s="181"/>
      <c r="BN674" s="181"/>
      <c r="BO674" s="181"/>
      <c r="BP674" s="181"/>
      <c r="BQ674" s="181"/>
      <c r="BR674" s="181"/>
      <c r="BS674" s="181"/>
      <c r="BT674" s="181"/>
    </row>
    <row r="675" spans="1:72">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c r="AB675" s="181"/>
      <c r="AC675" s="181"/>
      <c r="AD675" s="181"/>
      <c r="BH675" s="181"/>
      <c r="BI675" s="181"/>
      <c r="BJ675" s="181"/>
      <c r="BK675" s="181"/>
      <c r="BL675" s="181"/>
      <c r="BM675" s="181"/>
      <c r="BN675" s="181"/>
      <c r="BO675" s="181"/>
      <c r="BP675" s="181"/>
      <c r="BQ675" s="181"/>
      <c r="BR675" s="181"/>
      <c r="BS675" s="181"/>
      <c r="BT675" s="181"/>
    </row>
    <row r="676" spans="1:72">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c r="AB676" s="181"/>
      <c r="AC676" s="181"/>
      <c r="AD676" s="181"/>
      <c r="BH676" s="181"/>
      <c r="BI676" s="181"/>
      <c r="BJ676" s="181"/>
      <c r="BK676" s="181"/>
      <c r="BL676" s="181"/>
      <c r="BM676" s="181"/>
      <c r="BN676" s="181"/>
      <c r="BO676" s="181"/>
      <c r="BP676" s="181"/>
      <c r="BQ676" s="181"/>
      <c r="BR676" s="181"/>
      <c r="BS676" s="181"/>
      <c r="BT676" s="181"/>
    </row>
    <row r="677" spans="1:72">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c r="AB677" s="181"/>
      <c r="AC677" s="181"/>
      <c r="AD677" s="181"/>
      <c r="BH677" s="181"/>
      <c r="BI677" s="181"/>
      <c r="BJ677" s="181"/>
      <c r="BK677" s="181"/>
      <c r="BL677" s="181"/>
      <c r="BM677" s="181"/>
      <c r="BN677" s="181"/>
      <c r="BO677" s="181"/>
      <c r="BP677" s="181"/>
      <c r="BQ677" s="181"/>
      <c r="BR677" s="181"/>
      <c r="BS677" s="181"/>
      <c r="BT677" s="181"/>
    </row>
    <row r="678" spans="1:72">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c r="AB678" s="181"/>
      <c r="AC678" s="181"/>
      <c r="AD678" s="181"/>
      <c r="BH678" s="181"/>
      <c r="BI678" s="181"/>
      <c r="BJ678" s="181"/>
      <c r="BK678" s="181"/>
      <c r="BL678" s="181"/>
      <c r="BM678" s="181"/>
      <c r="BN678" s="181"/>
      <c r="BO678" s="181"/>
      <c r="BP678" s="181"/>
      <c r="BQ678" s="181"/>
      <c r="BR678" s="181"/>
      <c r="BS678" s="181"/>
      <c r="BT678" s="181"/>
    </row>
    <row r="679" spans="1:72">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c r="AB679" s="181"/>
      <c r="AC679" s="181"/>
      <c r="AD679" s="181"/>
      <c r="BH679" s="181"/>
      <c r="BI679" s="181"/>
      <c r="BJ679" s="181"/>
      <c r="BK679" s="181"/>
      <c r="BL679" s="181"/>
      <c r="BM679" s="181"/>
      <c r="BN679" s="181"/>
      <c r="BO679" s="181"/>
      <c r="BP679" s="181"/>
      <c r="BQ679" s="181"/>
      <c r="BR679" s="181"/>
      <c r="BS679" s="181"/>
      <c r="BT679" s="181"/>
    </row>
    <row r="680" spans="1:72">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c r="AB680" s="181"/>
      <c r="AC680" s="181"/>
      <c r="AD680" s="181"/>
      <c r="BH680" s="181"/>
      <c r="BI680" s="181"/>
      <c r="BJ680" s="181"/>
      <c r="BK680" s="181"/>
      <c r="BL680" s="181"/>
      <c r="BM680" s="181"/>
      <c r="BN680" s="181"/>
      <c r="BO680" s="181"/>
      <c r="BP680" s="181"/>
      <c r="BQ680" s="181"/>
      <c r="BR680" s="181"/>
      <c r="BS680" s="181"/>
      <c r="BT680" s="181"/>
    </row>
    <row r="681" spans="1:72">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c r="AB681" s="181"/>
      <c r="AC681" s="181"/>
      <c r="AD681" s="181"/>
      <c r="BH681" s="181"/>
      <c r="BI681" s="181"/>
      <c r="BJ681" s="181"/>
      <c r="BK681" s="181"/>
      <c r="BL681" s="181"/>
      <c r="BM681" s="181"/>
      <c r="BN681" s="181"/>
      <c r="BO681" s="181"/>
      <c r="BP681" s="181"/>
      <c r="BQ681" s="181"/>
      <c r="BR681" s="181"/>
      <c r="BS681" s="181"/>
      <c r="BT681" s="181"/>
    </row>
    <row r="682" spans="1:72">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c r="AB682" s="181"/>
      <c r="AC682" s="181"/>
      <c r="AD682" s="181"/>
      <c r="BH682" s="181"/>
      <c r="BI682" s="181"/>
      <c r="BJ682" s="181"/>
      <c r="BK682" s="181"/>
      <c r="BL682" s="181"/>
      <c r="BM682" s="181"/>
      <c r="BN682" s="181"/>
      <c r="BO682" s="181"/>
      <c r="BP682" s="181"/>
      <c r="BQ682" s="181"/>
      <c r="BR682" s="181"/>
      <c r="BS682" s="181"/>
      <c r="BT682" s="181"/>
    </row>
    <row r="683" spans="1:72">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c r="AB683" s="181"/>
      <c r="AC683" s="181"/>
      <c r="AD683" s="181"/>
      <c r="BH683" s="181"/>
      <c r="BI683" s="181"/>
      <c r="BJ683" s="181"/>
      <c r="BK683" s="181"/>
      <c r="BL683" s="181"/>
      <c r="BM683" s="181"/>
      <c r="BN683" s="181"/>
      <c r="BO683" s="181"/>
      <c r="BP683" s="181"/>
      <c r="BQ683" s="181"/>
      <c r="BR683" s="181"/>
      <c r="BS683" s="181"/>
      <c r="BT683" s="181"/>
    </row>
    <row r="684" spans="1:72">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c r="AC684" s="181"/>
      <c r="AD684" s="181"/>
      <c r="BH684" s="181"/>
      <c r="BI684" s="181"/>
      <c r="BJ684" s="181"/>
      <c r="BK684" s="181"/>
      <c r="BL684" s="181"/>
      <c r="BM684" s="181"/>
      <c r="BN684" s="181"/>
      <c r="BO684" s="181"/>
      <c r="BP684" s="181"/>
      <c r="BQ684" s="181"/>
      <c r="BR684" s="181"/>
      <c r="BS684" s="181"/>
      <c r="BT684" s="181"/>
    </row>
    <row r="685" spans="1:72">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c r="AB685" s="181"/>
      <c r="AC685" s="181"/>
      <c r="AD685" s="181"/>
      <c r="BH685" s="181"/>
      <c r="BI685" s="181"/>
      <c r="BJ685" s="181"/>
      <c r="BK685" s="181"/>
      <c r="BL685" s="181"/>
      <c r="BM685" s="181"/>
      <c r="BN685" s="181"/>
      <c r="BO685" s="181"/>
      <c r="BP685" s="181"/>
      <c r="BQ685" s="181"/>
      <c r="BR685" s="181"/>
      <c r="BS685" s="181"/>
      <c r="BT685" s="181"/>
    </row>
    <row r="686" spans="1:72">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c r="AB686" s="181"/>
      <c r="AC686" s="181"/>
      <c r="AD686" s="181"/>
      <c r="BH686" s="181"/>
      <c r="BI686" s="181"/>
      <c r="BJ686" s="181"/>
      <c r="BK686" s="181"/>
      <c r="BL686" s="181"/>
      <c r="BM686" s="181"/>
      <c r="BN686" s="181"/>
      <c r="BO686" s="181"/>
      <c r="BP686" s="181"/>
      <c r="BQ686" s="181"/>
      <c r="BR686" s="181"/>
      <c r="BS686" s="181"/>
      <c r="BT686" s="181"/>
    </row>
    <row r="687" spans="1:72">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c r="AB687" s="181"/>
      <c r="AC687" s="181"/>
      <c r="AD687" s="181"/>
      <c r="BH687" s="181"/>
      <c r="BI687" s="181"/>
      <c r="BJ687" s="181"/>
      <c r="BK687" s="181"/>
      <c r="BL687" s="181"/>
      <c r="BM687" s="181"/>
      <c r="BN687" s="181"/>
      <c r="BO687" s="181"/>
      <c r="BP687" s="181"/>
      <c r="BQ687" s="181"/>
      <c r="BR687" s="181"/>
      <c r="BS687" s="181"/>
      <c r="BT687" s="181"/>
    </row>
    <row r="688" spans="1:72">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c r="AC688" s="181"/>
      <c r="AD688" s="181"/>
      <c r="BH688" s="181"/>
      <c r="BI688" s="181"/>
      <c r="BJ688" s="181"/>
      <c r="BK688" s="181"/>
      <c r="BL688" s="181"/>
      <c r="BM688" s="181"/>
      <c r="BN688" s="181"/>
      <c r="BO688" s="181"/>
      <c r="BP688" s="181"/>
      <c r="BQ688" s="181"/>
      <c r="BR688" s="181"/>
      <c r="BS688" s="181"/>
      <c r="BT688" s="181"/>
    </row>
    <row r="689" spans="1:72">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c r="AC689" s="181"/>
      <c r="AD689" s="181"/>
      <c r="BH689" s="181"/>
      <c r="BI689" s="181"/>
      <c r="BJ689" s="181"/>
      <c r="BK689" s="181"/>
      <c r="BL689" s="181"/>
      <c r="BM689" s="181"/>
      <c r="BN689" s="181"/>
      <c r="BO689" s="181"/>
      <c r="BP689" s="181"/>
      <c r="BQ689" s="181"/>
      <c r="BR689" s="181"/>
      <c r="BS689" s="181"/>
      <c r="BT689" s="181"/>
    </row>
    <row r="690" spans="1:72">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c r="AB690" s="181"/>
      <c r="AC690" s="181"/>
      <c r="AD690" s="181"/>
      <c r="BH690" s="181"/>
      <c r="BI690" s="181"/>
      <c r="BJ690" s="181"/>
      <c r="BK690" s="181"/>
      <c r="BL690" s="181"/>
      <c r="BM690" s="181"/>
      <c r="BN690" s="181"/>
      <c r="BO690" s="181"/>
      <c r="BP690" s="181"/>
      <c r="BQ690" s="181"/>
      <c r="BR690" s="181"/>
      <c r="BS690" s="181"/>
      <c r="BT690" s="181"/>
    </row>
    <row r="691" spans="1:72">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c r="AB691" s="181"/>
      <c r="AC691" s="181"/>
      <c r="AD691" s="181"/>
      <c r="BH691" s="181"/>
      <c r="BI691" s="181"/>
      <c r="BJ691" s="181"/>
      <c r="BK691" s="181"/>
      <c r="BL691" s="181"/>
      <c r="BM691" s="181"/>
      <c r="BN691" s="181"/>
      <c r="BO691" s="181"/>
      <c r="BP691" s="181"/>
      <c r="BQ691" s="181"/>
      <c r="BR691" s="181"/>
      <c r="BS691" s="181"/>
      <c r="BT691" s="181"/>
    </row>
    <row r="692" spans="1:72">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c r="AB692" s="181"/>
      <c r="AC692" s="181"/>
      <c r="AD692" s="181"/>
      <c r="BH692" s="181"/>
      <c r="BI692" s="181"/>
      <c r="BJ692" s="181"/>
      <c r="BK692" s="181"/>
      <c r="BL692" s="181"/>
      <c r="BM692" s="181"/>
      <c r="BN692" s="181"/>
      <c r="BO692" s="181"/>
      <c r="BP692" s="181"/>
      <c r="BQ692" s="181"/>
      <c r="BR692" s="181"/>
      <c r="BS692" s="181"/>
      <c r="BT692" s="181"/>
    </row>
    <row r="693" spans="1:72">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c r="AB693" s="181"/>
      <c r="AC693" s="181"/>
      <c r="AD693" s="181"/>
      <c r="BH693" s="181"/>
      <c r="BI693" s="181"/>
      <c r="BJ693" s="181"/>
      <c r="BK693" s="181"/>
      <c r="BL693" s="181"/>
      <c r="BM693" s="181"/>
      <c r="BN693" s="181"/>
      <c r="BO693" s="181"/>
      <c r="BP693" s="181"/>
      <c r="BQ693" s="181"/>
      <c r="BR693" s="181"/>
      <c r="BS693" s="181"/>
      <c r="BT693" s="181"/>
    </row>
    <row r="694" spans="1:72">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c r="AB694" s="181"/>
      <c r="AC694" s="181"/>
      <c r="AD694" s="181"/>
      <c r="BH694" s="181"/>
      <c r="BI694" s="181"/>
      <c r="BJ694" s="181"/>
      <c r="BK694" s="181"/>
      <c r="BL694" s="181"/>
      <c r="BM694" s="181"/>
      <c r="BN694" s="181"/>
      <c r="BO694" s="181"/>
      <c r="BP694" s="181"/>
      <c r="BQ694" s="181"/>
      <c r="BR694" s="181"/>
      <c r="BS694" s="181"/>
      <c r="BT694" s="181"/>
    </row>
    <row r="695" spans="1:72">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c r="AB695" s="181"/>
      <c r="AC695" s="181"/>
      <c r="AD695" s="181"/>
      <c r="BH695" s="181"/>
      <c r="BI695" s="181"/>
      <c r="BJ695" s="181"/>
      <c r="BK695" s="181"/>
      <c r="BL695" s="181"/>
      <c r="BM695" s="181"/>
      <c r="BN695" s="181"/>
      <c r="BO695" s="181"/>
      <c r="BP695" s="181"/>
      <c r="BQ695" s="181"/>
      <c r="BR695" s="181"/>
      <c r="BS695" s="181"/>
      <c r="BT695" s="181"/>
    </row>
    <row r="696" spans="1:72">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c r="AB696" s="181"/>
      <c r="AC696" s="181"/>
      <c r="AD696" s="181"/>
      <c r="BH696" s="181"/>
      <c r="BI696" s="181"/>
      <c r="BJ696" s="181"/>
      <c r="BK696" s="181"/>
      <c r="BL696" s="181"/>
      <c r="BM696" s="181"/>
      <c r="BN696" s="181"/>
      <c r="BO696" s="181"/>
      <c r="BP696" s="181"/>
      <c r="BQ696" s="181"/>
      <c r="BR696" s="181"/>
      <c r="BS696" s="181"/>
      <c r="BT696" s="181"/>
    </row>
    <row r="697" spans="1:72">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BH697" s="181"/>
      <c r="BI697" s="181"/>
      <c r="BJ697" s="181"/>
      <c r="BK697" s="181"/>
      <c r="BL697" s="181"/>
      <c r="BM697" s="181"/>
      <c r="BN697" s="181"/>
      <c r="BO697" s="181"/>
      <c r="BP697" s="181"/>
      <c r="BQ697" s="181"/>
      <c r="BR697" s="181"/>
      <c r="BS697" s="181"/>
      <c r="BT697" s="181"/>
    </row>
    <row r="698" spans="1:72">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BH698" s="181"/>
      <c r="BI698" s="181"/>
      <c r="BJ698" s="181"/>
      <c r="BK698" s="181"/>
      <c r="BL698" s="181"/>
      <c r="BM698" s="181"/>
      <c r="BN698" s="181"/>
      <c r="BO698" s="181"/>
      <c r="BP698" s="181"/>
      <c r="BQ698" s="181"/>
      <c r="BR698" s="181"/>
      <c r="BS698" s="181"/>
      <c r="BT698" s="181"/>
    </row>
    <row r="699" spans="1:72">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BH699" s="181"/>
      <c r="BI699" s="181"/>
      <c r="BJ699" s="181"/>
      <c r="BK699" s="181"/>
      <c r="BL699" s="181"/>
      <c r="BM699" s="181"/>
      <c r="BN699" s="181"/>
      <c r="BO699" s="181"/>
      <c r="BP699" s="181"/>
      <c r="BQ699" s="181"/>
      <c r="BR699" s="181"/>
      <c r="BS699" s="181"/>
      <c r="BT699" s="181"/>
    </row>
    <row r="700" spans="1:72">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c r="AB700" s="181"/>
      <c r="AC700" s="181"/>
      <c r="AD700" s="181"/>
      <c r="BH700" s="181"/>
      <c r="BI700" s="181"/>
      <c r="BJ700" s="181"/>
      <c r="BK700" s="181"/>
      <c r="BL700" s="181"/>
      <c r="BM700" s="181"/>
      <c r="BN700" s="181"/>
      <c r="BO700" s="181"/>
      <c r="BP700" s="181"/>
      <c r="BQ700" s="181"/>
      <c r="BR700" s="181"/>
      <c r="BS700" s="181"/>
      <c r="BT700" s="181"/>
    </row>
    <row r="701" spans="1:72">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c r="AB701" s="181"/>
      <c r="AC701" s="181"/>
      <c r="AD701" s="181"/>
      <c r="BH701" s="181"/>
      <c r="BI701" s="181"/>
      <c r="BJ701" s="181"/>
      <c r="BK701" s="181"/>
      <c r="BL701" s="181"/>
      <c r="BM701" s="181"/>
      <c r="BN701" s="181"/>
      <c r="BO701" s="181"/>
      <c r="BP701" s="181"/>
      <c r="BQ701" s="181"/>
      <c r="BR701" s="181"/>
      <c r="BS701" s="181"/>
      <c r="BT701" s="181"/>
    </row>
    <row r="702" spans="1:72">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c r="AB702" s="181"/>
      <c r="AC702" s="181"/>
      <c r="AD702" s="181"/>
      <c r="BH702" s="181"/>
      <c r="BI702" s="181"/>
      <c r="BJ702" s="181"/>
      <c r="BK702" s="181"/>
      <c r="BL702" s="181"/>
      <c r="BM702" s="181"/>
      <c r="BN702" s="181"/>
      <c r="BO702" s="181"/>
      <c r="BP702" s="181"/>
      <c r="BQ702" s="181"/>
      <c r="BR702" s="181"/>
      <c r="BS702" s="181"/>
      <c r="BT702" s="181"/>
    </row>
    <row r="703" spans="1:72">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c r="AB703" s="181"/>
      <c r="AC703" s="181"/>
      <c r="AD703" s="181"/>
      <c r="BH703" s="181"/>
      <c r="BI703" s="181"/>
      <c r="BJ703" s="181"/>
      <c r="BK703" s="181"/>
      <c r="BL703" s="181"/>
      <c r="BM703" s="181"/>
      <c r="BN703" s="181"/>
      <c r="BO703" s="181"/>
      <c r="BP703" s="181"/>
      <c r="BQ703" s="181"/>
      <c r="BR703" s="181"/>
      <c r="BS703" s="181"/>
      <c r="BT703" s="181"/>
    </row>
    <row r="704" spans="1:72">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c r="AC704" s="181"/>
      <c r="AD704" s="181"/>
      <c r="BH704" s="181"/>
      <c r="BI704" s="181"/>
      <c r="BJ704" s="181"/>
      <c r="BK704" s="181"/>
      <c r="BL704" s="181"/>
      <c r="BM704" s="181"/>
      <c r="BN704" s="181"/>
      <c r="BO704" s="181"/>
      <c r="BP704" s="181"/>
      <c r="BQ704" s="181"/>
      <c r="BR704" s="181"/>
      <c r="BS704" s="181"/>
      <c r="BT704" s="181"/>
    </row>
    <row r="705" spans="1:72">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c r="AB705" s="181"/>
      <c r="AC705" s="181"/>
      <c r="AD705" s="181"/>
      <c r="BH705" s="181"/>
      <c r="BI705" s="181"/>
      <c r="BJ705" s="181"/>
      <c r="BK705" s="181"/>
      <c r="BL705" s="181"/>
      <c r="BM705" s="181"/>
      <c r="BN705" s="181"/>
      <c r="BO705" s="181"/>
      <c r="BP705" s="181"/>
      <c r="BQ705" s="181"/>
      <c r="BR705" s="181"/>
      <c r="BS705" s="181"/>
      <c r="BT705" s="181"/>
    </row>
    <row r="706" spans="1:72">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c r="AB706" s="181"/>
      <c r="AC706" s="181"/>
      <c r="AD706" s="181"/>
      <c r="BH706" s="181"/>
      <c r="BI706" s="181"/>
      <c r="BJ706" s="181"/>
      <c r="BK706" s="181"/>
      <c r="BL706" s="181"/>
      <c r="BM706" s="181"/>
      <c r="BN706" s="181"/>
      <c r="BO706" s="181"/>
      <c r="BP706" s="181"/>
      <c r="BQ706" s="181"/>
      <c r="BR706" s="181"/>
      <c r="BS706" s="181"/>
      <c r="BT706" s="181"/>
    </row>
    <row r="707" spans="1:72">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c r="AB707" s="181"/>
      <c r="AC707" s="181"/>
      <c r="AD707" s="181"/>
      <c r="BH707" s="181"/>
      <c r="BI707" s="181"/>
      <c r="BJ707" s="181"/>
      <c r="BK707" s="181"/>
      <c r="BL707" s="181"/>
      <c r="BM707" s="181"/>
      <c r="BN707" s="181"/>
      <c r="BO707" s="181"/>
      <c r="BP707" s="181"/>
      <c r="BQ707" s="181"/>
      <c r="BR707" s="181"/>
      <c r="BS707" s="181"/>
      <c r="BT707" s="181"/>
    </row>
    <row r="708" spans="1:72">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181"/>
      <c r="BH708" s="181"/>
      <c r="BI708" s="181"/>
      <c r="BJ708" s="181"/>
      <c r="BK708" s="181"/>
      <c r="BL708" s="181"/>
      <c r="BM708" s="181"/>
      <c r="BN708" s="181"/>
      <c r="BO708" s="181"/>
      <c r="BP708" s="181"/>
      <c r="BQ708" s="181"/>
      <c r="BR708" s="181"/>
      <c r="BS708" s="181"/>
      <c r="BT708" s="181"/>
    </row>
    <row r="709" spans="1:72">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c r="AC709" s="181"/>
      <c r="AD709" s="181"/>
      <c r="BH709" s="181"/>
      <c r="BI709" s="181"/>
      <c r="BJ709" s="181"/>
      <c r="BK709" s="181"/>
      <c r="BL709" s="181"/>
      <c r="BM709" s="181"/>
      <c r="BN709" s="181"/>
      <c r="BO709" s="181"/>
      <c r="BP709" s="181"/>
      <c r="BQ709" s="181"/>
      <c r="BR709" s="181"/>
      <c r="BS709" s="181"/>
      <c r="BT709" s="181"/>
    </row>
    <row r="710" spans="1:72">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181"/>
      <c r="BH710" s="181"/>
      <c r="BI710" s="181"/>
      <c r="BJ710" s="181"/>
      <c r="BK710" s="181"/>
      <c r="BL710" s="181"/>
      <c r="BM710" s="181"/>
      <c r="BN710" s="181"/>
      <c r="BO710" s="181"/>
      <c r="BP710" s="181"/>
      <c r="BQ710" s="181"/>
      <c r="BR710" s="181"/>
      <c r="BS710" s="181"/>
      <c r="BT710" s="181"/>
    </row>
    <row r="711" spans="1:72">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c r="AC711" s="181"/>
      <c r="AD711" s="181"/>
      <c r="BH711" s="181"/>
      <c r="BI711" s="181"/>
      <c r="BJ711" s="181"/>
      <c r="BK711" s="181"/>
      <c r="BL711" s="181"/>
      <c r="BM711" s="181"/>
      <c r="BN711" s="181"/>
      <c r="BO711" s="181"/>
      <c r="BP711" s="181"/>
      <c r="BQ711" s="181"/>
      <c r="BR711" s="181"/>
      <c r="BS711" s="181"/>
      <c r="BT711" s="181"/>
    </row>
    <row r="712" spans="1:72">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c r="AC712" s="181"/>
      <c r="AD712" s="181"/>
      <c r="BH712" s="181"/>
      <c r="BI712" s="181"/>
      <c r="BJ712" s="181"/>
      <c r="BK712" s="181"/>
      <c r="BL712" s="181"/>
      <c r="BM712" s="181"/>
      <c r="BN712" s="181"/>
      <c r="BO712" s="181"/>
      <c r="BP712" s="181"/>
      <c r="BQ712" s="181"/>
      <c r="BR712" s="181"/>
      <c r="BS712" s="181"/>
      <c r="BT712" s="181"/>
    </row>
    <row r="713" spans="1:72">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1"/>
      <c r="AD713" s="181"/>
      <c r="BH713" s="181"/>
      <c r="BI713" s="181"/>
      <c r="BJ713" s="181"/>
      <c r="BK713" s="181"/>
      <c r="BL713" s="181"/>
      <c r="BM713" s="181"/>
      <c r="BN713" s="181"/>
      <c r="BO713" s="181"/>
      <c r="BP713" s="181"/>
      <c r="BQ713" s="181"/>
      <c r="BR713" s="181"/>
      <c r="BS713" s="181"/>
      <c r="BT713" s="181"/>
    </row>
    <row r="714" spans="1:72">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181"/>
      <c r="AD714" s="181"/>
      <c r="BH714" s="181"/>
      <c r="BI714" s="181"/>
      <c r="BJ714" s="181"/>
      <c r="BK714" s="181"/>
      <c r="BL714" s="181"/>
      <c r="BM714" s="181"/>
      <c r="BN714" s="181"/>
      <c r="BO714" s="181"/>
      <c r="BP714" s="181"/>
      <c r="BQ714" s="181"/>
      <c r="BR714" s="181"/>
      <c r="BS714" s="181"/>
      <c r="BT714" s="181"/>
    </row>
    <row r="715" spans="1:72">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181"/>
      <c r="AD715" s="181"/>
      <c r="BH715" s="181"/>
      <c r="BI715" s="181"/>
      <c r="BJ715" s="181"/>
      <c r="BK715" s="181"/>
      <c r="BL715" s="181"/>
      <c r="BM715" s="181"/>
      <c r="BN715" s="181"/>
      <c r="BO715" s="181"/>
      <c r="BP715" s="181"/>
      <c r="BQ715" s="181"/>
      <c r="BR715" s="181"/>
      <c r="BS715" s="181"/>
      <c r="BT715" s="181"/>
    </row>
    <row r="716" spans="1:72">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c r="AB716" s="181"/>
      <c r="AC716" s="181"/>
      <c r="AD716" s="181"/>
      <c r="BH716" s="181"/>
      <c r="BI716" s="181"/>
      <c r="BJ716" s="181"/>
      <c r="BK716" s="181"/>
      <c r="BL716" s="181"/>
      <c r="BM716" s="181"/>
      <c r="BN716" s="181"/>
      <c r="BO716" s="181"/>
      <c r="BP716" s="181"/>
      <c r="BQ716" s="181"/>
      <c r="BR716" s="181"/>
      <c r="BS716" s="181"/>
      <c r="BT716" s="181"/>
    </row>
    <row r="717" spans="1:72">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c r="AC717" s="181"/>
      <c r="AD717" s="181"/>
      <c r="BH717" s="181"/>
      <c r="BI717" s="181"/>
      <c r="BJ717" s="181"/>
      <c r="BK717" s="181"/>
      <c r="BL717" s="181"/>
      <c r="BM717" s="181"/>
      <c r="BN717" s="181"/>
      <c r="BO717" s="181"/>
      <c r="BP717" s="181"/>
      <c r="BQ717" s="181"/>
      <c r="BR717" s="181"/>
      <c r="BS717" s="181"/>
      <c r="BT717" s="181"/>
    </row>
    <row r="718" spans="1:72">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c r="AC718" s="181"/>
      <c r="AD718" s="181"/>
      <c r="BH718" s="181"/>
      <c r="BI718" s="181"/>
      <c r="BJ718" s="181"/>
      <c r="BK718" s="181"/>
      <c r="BL718" s="181"/>
      <c r="BM718" s="181"/>
      <c r="BN718" s="181"/>
      <c r="BO718" s="181"/>
      <c r="BP718" s="181"/>
      <c r="BQ718" s="181"/>
      <c r="BR718" s="181"/>
      <c r="BS718" s="181"/>
      <c r="BT718" s="181"/>
    </row>
    <row r="719" spans="1:72">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c r="AB719" s="181"/>
      <c r="AC719" s="181"/>
      <c r="AD719" s="181"/>
      <c r="BH719" s="181"/>
      <c r="BI719" s="181"/>
      <c r="BJ719" s="181"/>
      <c r="BK719" s="181"/>
      <c r="BL719" s="181"/>
      <c r="BM719" s="181"/>
      <c r="BN719" s="181"/>
      <c r="BO719" s="181"/>
      <c r="BP719" s="181"/>
      <c r="BQ719" s="181"/>
      <c r="BR719" s="181"/>
      <c r="BS719" s="181"/>
      <c r="BT719" s="181"/>
    </row>
    <row r="720" spans="1:72">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c r="AB720" s="181"/>
      <c r="AC720" s="181"/>
      <c r="AD720" s="181"/>
      <c r="BH720" s="181"/>
      <c r="BI720" s="181"/>
      <c r="BJ720" s="181"/>
      <c r="BK720" s="181"/>
      <c r="BL720" s="181"/>
      <c r="BM720" s="181"/>
      <c r="BN720" s="181"/>
      <c r="BO720" s="181"/>
      <c r="BP720" s="181"/>
      <c r="BQ720" s="181"/>
      <c r="BR720" s="181"/>
      <c r="BS720" s="181"/>
      <c r="BT720" s="181"/>
    </row>
    <row r="721" spans="1:72">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c r="AB721" s="181"/>
      <c r="AC721" s="181"/>
      <c r="AD721" s="181"/>
      <c r="BH721" s="181"/>
      <c r="BI721" s="181"/>
      <c r="BJ721" s="181"/>
      <c r="BK721" s="181"/>
      <c r="BL721" s="181"/>
      <c r="BM721" s="181"/>
      <c r="BN721" s="181"/>
      <c r="BO721" s="181"/>
      <c r="BP721" s="181"/>
      <c r="BQ721" s="181"/>
      <c r="BR721" s="181"/>
      <c r="BS721" s="181"/>
      <c r="BT721" s="181"/>
    </row>
    <row r="722" spans="1:72">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c r="AB722" s="181"/>
      <c r="AC722" s="181"/>
      <c r="AD722" s="181"/>
      <c r="BH722" s="181"/>
      <c r="BI722" s="181"/>
      <c r="BJ722" s="181"/>
      <c r="BK722" s="181"/>
      <c r="BL722" s="181"/>
      <c r="BM722" s="181"/>
      <c r="BN722" s="181"/>
      <c r="BO722" s="181"/>
      <c r="BP722" s="181"/>
      <c r="BQ722" s="181"/>
      <c r="BR722" s="181"/>
      <c r="BS722" s="181"/>
      <c r="BT722" s="181"/>
    </row>
    <row r="723" spans="1:72">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c r="AB723" s="181"/>
      <c r="AC723" s="181"/>
      <c r="AD723" s="181"/>
      <c r="BH723" s="181"/>
      <c r="BI723" s="181"/>
      <c r="BJ723" s="181"/>
      <c r="BK723" s="181"/>
      <c r="BL723" s="181"/>
      <c r="BM723" s="181"/>
      <c r="BN723" s="181"/>
      <c r="BO723" s="181"/>
      <c r="BP723" s="181"/>
      <c r="BQ723" s="181"/>
      <c r="BR723" s="181"/>
      <c r="BS723" s="181"/>
      <c r="BT723" s="181"/>
    </row>
    <row r="724" spans="1:72">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c r="AB724" s="181"/>
      <c r="AC724" s="181"/>
      <c r="AD724" s="181"/>
      <c r="BH724" s="181"/>
      <c r="BI724" s="181"/>
      <c r="BJ724" s="181"/>
      <c r="BK724" s="181"/>
      <c r="BL724" s="181"/>
      <c r="BM724" s="181"/>
      <c r="BN724" s="181"/>
      <c r="BO724" s="181"/>
      <c r="BP724" s="181"/>
      <c r="BQ724" s="181"/>
      <c r="BR724" s="181"/>
      <c r="BS724" s="181"/>
      <c r="BT724" s="181"/>
    </row>
    <row r="725" spans="1:72">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c r="AB725" s="181"/>
      <c r="AC725" s="181"/>
      <c r="AD725" s="181"/>
      <c r="BH725" s="181"/>
      <c r="BI725" s="181"/>
      <c r="BJ725" s="181"/>
      <c r="BK725" s="181"/>
      <c r="BL725" s="181"/>
      <c r="BM725" s="181"/>
      <c r="BN725" s="181"/>
      <c r="BO725" s="181"/>
      <c r="BP725" s="181"/>
      <c r="BQ725" s="181"/>
      <c r="BR725" s="181"/>
      <c r="BS725" s="181"/>
      <c r="BT725" s="181"/>
    </row>
    <row r="726" spans="1:72">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c r="AB726" s="181"/>
      <c r="AC726" s="181"/>
      <c r="AD726" s="181"/>
      <c r="BH726" s="181"/>
      <c r="BI726" s="181"/>
      <c r="BJ726" s="181"/>
      <c r="BK726" s="181"/>
      <c r="BL726" s="181"/>
      <c r="BM726" s="181"/>
      <c r="BN726" s="181"/>
      <c r="BO726" s="181"/>
      <c r="BP726" s="181"/>
      <c r="BQ726" s="181"/>
      <c r="BR726" s="181"/>
      <c r="BS726" s="181"/>
      <c r="BT726" s="181"/>
    </row>
    <row r="727" spans="1:72">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c r="AB727" s="181"/>
      <c r="AC727" s="181"/>
      <c r="AD727" s="181"/>
      <c r="BH727" s="181"/>
      <c r="BI727" s="181"/>
      <c r="BJ727" s="181"/>
      <c r="BK727" s="181"/>
      <c r="BL727" s="181"/>
      <c r="BM727" s="181"/>
      <c r="BN727" s="181"/>
      <c r="BO727" s="181"/>
      <c r="BP727" s="181"/>
      <c r="BQ727" s="181"/>
      <c r="BR727" s="181"/>
      <c r="BS727" s="181"/>
      <c r="BT727" s="181"/>
    </row>
    <row r="728" spans="1:72">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c r="AC728" s="181"/>
      <c r="AD728" s="181"/>
      <c r="BH728" s="181"/>
      <c r="BI728" s="181"/>
      <c r="BJ728" s="181"/>
      <c r="BK728" s="181"/>
      <c r="BL728" s="181"/>
      <c r="BM728" s="181"/>
      <c r="BN728" s="181"/>
      <c r="BO728" s="181"/>
      <c r="BP728" s="181"/>
      <c r="BQ728" s="181"/>
      <c r="BR728" s="181"/>
      <c r="BS728" s="181"/>
      <c r="BT728" s="181"/>
    </row>
    <row r="729" spans="1:72">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c r="AB729" s="181"/>
      <c r="AC729" s="181"/>
      <c r="AD729" s="181"/>
      <c r="BH729" s="181"/>
      <c r="BI729" s="181"/>
      <c r="BJ729" s="181"/>
      <c r="BK729" s="181"/>
      <c r="BL729" s="181"/>
      <c r="BM729" s="181"/>
      <c r="BN729" s="181"/>
      <c r="BO729" s="181"/>
      <c r="BP729" s="181"/>
      <c r="BQ729" s="181"/>
      <c r="BR729" s="181"/>
      <c r="BS729" s="181"/>
      <c r="BT729" s="181"/>
    </row>
    <row r="730" spans="1:72">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c r="AB730" s="181"/>
      <c r="AC730" s="181"/>
      <c r="AD730" s="181"/>
      <c r="BH730" s="181"/>
      <c r="BI730" s="181"/>
      <c r="BJ730" s="181"/>
      <c r="BK730" s="181"/>
      <c r="BL730" s="181"/>
      <c r="BM730" s="181"/>
      <c r="BN730" s="181"/>
      <c r="BO730" s="181"/>
      <c r="BP730" s="181"/>
      <c r="BQ730" s="181"/>
      <c r="BR730" s="181"/>
      <c r="BS730" s="181"/>
      <c r="BT730" s="181"/>
    </row>
    <row r="731" spans="1:72">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c r="AB731" s="181"/>
      <c r="AC731" s="181"/>
      <c r="AD731" s="181"/>
      <c r="BH731" s="181"/>
      <c r="BI731" s="181"/>
      <c r="BJ731" s="181"/>
      <c r="BK731" s="181"/>
      <c r="BL731" s="181"/>
      <c r="BM731" s="181"/>
      <c r="BN731" s="181"/>
      <c r="BO731" s="181"/>
      <c r="BP731" s="181"/>
      <c r="BQ731" s="181"/>
      <c r="BR731" s="181"/>
      <c r="BS731" s="181"/>
      <c r="BT731" s="181"/>
    </row>
    <row r="732" spans="1:72">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c r="AB732" s="181"/>
      <c r="AC732" s="181"/>
      <c r="AD732" s="181"/>
      <c r="BH732" s="181"/>
      <c r="BI732" s="181"/>
      <c r="BJ732" s="181"/>
      <c r="BK732" s="181"/>
      <c r="BL732" s="181"/>
      <c r="BM732" s="181"/>
      <c r="BN732" s="181"/>
      <c r="BO732" s="181"/>
      <c r="BP732" s="181"/>
      <c r="BQ732" s="181"/>
      <c r="BR732" s="181"/>
      <c r="BS732" s="181"/>
      <c r="BT732" s="181"/>
    </row>
    <row r="733" spans="1:72">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c r="AB733" s="181"/>
      <c r="AC733" s="181"/>
      <c r="AD733" s="181"/>
      <c r="BH733" s="181"/>
      <c r="BI733" s="181"/>
      <c r="BJ733" s="181"/>
      <c r="BK733" s="181"/>
      <c r="BL733" s="181"/>
      <c r="BM733" s="181"/>
      <c r="BN733" s="181"/>
      <c r="BO733" s="181"/>
      <c r="BP733" s="181"/>
      <c r="BQ733" s="181"/>
      <c r="BR733" s="181"/>
      <c r="BS733" s="181"/>
      <c r="BT733" s="181"/>
    </row>
    <row r="734" spans="1:72">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c r="AB734" s="181"/>
      <c r="AC734" s="181"/>
      <c r="AD734" s="181"/>
      <c r="BH734" s="181"/>
      <c r="BI734" s="181"/>
      <c r="BJ734" s="181"/>
      <c r="BK734" s="181"/>
      <c r="BL734" s="181"/>
      <c r="BM734" s="181"/>
      <c r="BN734" s="181"/>
      <c r="BO734" s="181"/>
      <c r="BP734" s="181"/>
      <c r="BQ734" s="181"/>
      <c r="BR734" s="181"/>
      <c r="BS734" s="181"/>
      <c r="BT734" s="181"/>
    </row>
    <row r="735" spans="1:72">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c r="AB735" s="181"/>
      <c r="AC735" s="181"/>
      <c r="AD735" s="181"/>
      <c r="BH735" s="181"/>
      <c r="BI735" s="181"/>
      <c r="BJ735" s="181"/>
      <c r="BK735" s="181"/>
      <c r="BL735" s="181"/>
      <c r="BM735" s="181"/>
      <c r="BN735" s="181"/>
      <c r="BO735" s="181"/>
      <c r="BP735" s="181"/>
      <c r="BQ735" s="181"/>
      <c r="BR735" s="181"/>
      <c r="BS735" s="181"/>
      <c r="BT735" s="181"/>
    </row>
    <row r="736" spans="1:72">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c r="AB736" s="181"/>
      <c r="AC736" s="181"/>
      <c r="AD736" s="181"/>
      <c r="BH736" s="181"/>
      <c r="BI736" s="181"/>
      <c r="BJ736" s="181"/>
      <c r="BK736" s="181"/>
      <c r="BL736" s="181"/>
      <c r="BM736" s="181"/>
      <c r="BN736" s="181"/>
      <c r="BO736" s="181"/>
      <c r="BP736" s="181"/>
      <c r="BQ736" s="181"/>
      <c r="BR736" s="181"/>
      <c r="BS736" s="181"/>
      <c r="BT736" s="181"/>
    </row>
    <row r="737" spans="1:72">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c r="AB737" s="181"/>
      <c r="AC737" s="181"/>
      <c r="AD737" s="181"/>
      <c r="BH737" s="181"/>
      <c r="BI737" s="181"/>
      <c r="BJ737" s="181"/>
      <c r="BK737" s="181"/>
      <c r="BL737" s="181"/>
      <c r="BM737" s="181"/>
      <c r="BN737" s="181"/>
      <c r="BO737" s="181"/>
      <c r="BP737" s="181"/>
      <c r="BQ737" s="181"/>
      <c r="BR737" s="181"/>
      <c r="BS737" s="181"/>
      <c r="BT737" s="181"/>
    </row>
    <row r="738" spans="1:72">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c r="AB738" s="181"/>
      <c r="AC738" s="181"/>
      <c r="AD738" s="181"/>
      <c r="BH738" s="181"/>
      <c r="BI738" s="181"/>
      <c r="BJ738" s="181"/>
      <c r="BK738" s="181"/>
      <c r="BL738" s="181"/>
      <c r="BM738" s="181"/>
      <c r="BN738" s="181"/>
      <c r="BO738" s="181"/>
      <c r="BP738" s="181"/>
      <c r="BQ738" s="181"/>
      <c r="BR738" s="181"/>
      <c r="BS738" s="181"/>
      <c r="BT738" s="181"/>
    </row>
    <row r="739" spans="1:72">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c r="AB739" s="181"/>
      <c r="AC739" s="181"/>
      <c r="AD739" s="181"/>
      <c r="BH739" s="181"/>
      <c r="BI739" s="181"/>
      <c r="BJ739" s="181"/>
      <c r="BK739" s="181"/>
      <c r="BL739" s="181"/>
      <c r="BM739" s="181"/>
      <c r="BN739" s="181"/>
      <c r="BO739" s="181"/>
      <c r="BP739" s="181"/>
      <c r="BQ739" s="181"/>
      <c r="BR739" s="181"/>
      <c r="BS739" s="181"/>
      <c r="BT739" s="181"/>
    </row>
    <row r="740" spans="1:72">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c r="AB740" s="181"/>
      <c r="AC740" s="181"/>
      <c r="AD740" s="181"/>
      <c r="BH740" s="181"/>
      <c r="BI740" s="181"/>
      <c r="BJ740" s="181"/>
      <c r="BK740" s="181"/>
      <c r="BL740" s="181"/>
      <c r="BM740" s="181"/>
      <c r="BN740" s="181"/>
      <c r="BO740" s="181"/>
      <c r="BP740" s="181"/>
      <c r="BQ740" s="181"/>
      <c r="BR740" s="181"/>
      <c r="BS740" s="181"/>
      <c r="BT740" s="181"/>
    </row>
    <row r="741" spans="1:72">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c r="AB741" s="181"/>
      <c r="AC741" s="181"/>
      <c r="AD741" s="181"/>
      <c r="BH741" s="181"/>
      <c r="BI741" s="181"/>
      <c r="BJ741" s="181"/>
      <c r="BK741" s="181"/>
      <c r="BL741" s="181"/>
      <c r="BM741" s="181"/>
      <c r="BN741" s="181"/>
      <c r="BO741" s="181"/>
      <c r="BP741" s="181"/>
      <c r="BQ741" s="181"/>
      <c r="BR741" s="181"/>
      <c r="BS741" s="181"/>
      <c r="BT741" s="181"/>
    </row>
    <row r="742" spans="1:72">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c r="AB742" s="181"/>
      <c r="AC742" s="181"/>
      <c r="AD742" s="181"/>
      <c r="BH742" s="181"/>
      <c r="BI742" s="181"/>
      <c r="BJ742" s="181"/>
      <c r="BK742" s="181"/>
      <c r="BL742" s="181"/>
      <c r="BM742" s="181"/>
      <c r="BN742" s="181"/>
      <c r="BO742" s="181"/>
      <c r="BP742" s="181"/>
      <c r="BQ742" s="181"/>
      <c r="BR742" s="181"/>
      <c r="BS742" s="181"/>
      <c r="BT742" s="181"/>
    </row>
    <row r="743" spans="1:72">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c r="AB743" s="181"/>
      <c r="AC743" s="181"/>
      <c r="AD743" s="181"/>
      <c r="BH743" s="181"/>
      <c r="BI743" s="181"/>
      <c r="BJ743" s="181"/>
      <c r="BK743" s="181"/>
      <c r="BL743" s="181"/>
      <c r="BM743" s="181"/>
      <c r="BN743" s="181"/>
      <c r="BO743" s="181"/>
      <c r="BP743" s="181"/>
      <c r="BQ743" s="181"/>
      <c r="BR743" s="181"/>
      <c r="BS743" s="181"/>
      <c r="BT743" s="181"/>
    </row>
    <row r="744" spans="1:72">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c r="AB744" s="181"/>
      <c r="AC744" s="181"/>
      <c r="AD744" s="181"/>
      <c r="BH744" s="181"/>
      <c r="BI744" s="181"/>
      <c r="BJ744" s="181"/>
      <c r="BK744" s="181"/>
      <c r="BL744" s="181"/>
      <c r="BM744" s="181"/>
      <c r="BN744" s="181"/>
      <c r="BO744" s="181"/>
      <c r="BP744" s="181"/>
      <c r="BQ744" s="181"/>
      <c r="BR744" s="181"/>
      <c r="BS744" s="181"/>
      <c r="BT744" s="181"/>
    </row>
    <row r="745" spans="1:72">
      <c r="BH745" s="181"/>
      <c r="BI745" s="181"/>
      <c r="BJ745" s="181"/>
      <c r="BK745" s="181"/>
      <c r="BL745" s="181"/>
      <c r="BM745" s="181"/>
      <c r="BN745" s="181"/>
      <c r="BO745" s="181"/>
      <c r="BP745" s="181"/>
      <c r="BQ745" s="181"/>
      <c r="BR745" s="181"/>
      <c r="BS745" s="181"/>
      <c r="BT745" s="181"/>
    </row>
    <row r="746" spans="1:72">
      <c r="BH746" s="181"/>
      <c r="BI746" s="181"/>
      <c r="BJ746" s="181"/>
      <c r="BK746" s="181"/>
      <c r="BL746" s="181"/>
      <c r="BM746" s="181"/>
      <c r="BN746" s="181"/>
      <c r="BO746" s="181"/>
      <c r="BP746" s="181"/>
      <c r="BQ746" s="181"/>
      <c r="BR746" s="181"/>
      <c r="BS746" s="181"/>
      <c r="BT746" s="181"/>
    </row>
    <row r="747" spans="1:72">
      <c r="BH747" s="181"/>
      <c r="BI747" s="181"/>
      <c r="BJ747" s="181"/>
      <c r="BK747" s="181"/>
      <c r="BL747" s="181"/>
      <c r="BM747" s="181"/>
      <c r="BN747" s="181"/>
      <c r="BO747" s="181"/>
      <c r="BP747" s="181"/>
      <c r="BQ747" s="181"/>
      <c r="BR747" s="181"/>
      <c r="BS747" s="181"/>
      <c r="BT747" s="181"/>
    </row>
    <row r="748" spans="1:72">
      <c r="BH748" s="181"/>
      <c r="BI748" s="181"/>
      <c r="BJ748" s="181"/>
      <c r="BK748" s="181"/>
      <c r="BL748" s="181"/>
      <c r="BM748" s="181"/>
      <c r="BN748" s="181"/>
      <c r="BO748" s="181"/>
      <c r="BP748" s="181"/>
      <c r="BQ748" s="181"/>
      <c r="BR748" s="181"/>
      <c r="BS748" s="181"/>
      <c r="BT748" s="181"/>
    </row>
    <row r="749" spans="1:72">
      <c r="BH749" s="181"/>
      <c r="BI749" s="181"/>
      <c r="BJ749" s="181"/>
      <c r="BK749" s="181"/>
      <c r="BL749" s="181"/>
      <c r="BM749" s="181"/>
      <c r="BN749" s="181"/>
      <c r="BO749" s="181"/>
      <c r="BP749" s="181"/>
      <c r="BQ749" s="181"/>
      <c r="BR749" s="181"/>
      <c r="BS749" s="181"/>
      <c r="BT749" s="181"/>
    </row>
    <row r="750" spans="1:72">
      <c r="BH750" s="181"/>
      <c r="BI750" s="181"/>
      <c r="BJ750" s="181"/>
      <c r="BK750" s="181"/>
      <c r="BL750" s="181"/>
      <c r="BM750" s="181"/>
      <c r="BN750" s="181"/>
      <c r="BO750" s="181"/>
      <c r="BP750" s="181"/>
      <c r="BQ750" s="181"/>
      <c r="BR750" s="181"/>
      <c r="BS750" s="181"/>
      <c r="BT750" s="181"/>
    </row>
    <row r="751" spans="1:72">
      <c r="BH751" s="181"/>
      <c r="BI751" s="181"/>
      <c r="BJ751" s="181"/>
      <c r="BK751" s="181"/>
      <c r="BL751" s="181"/>
      <c r="BM751" s="181"/>
      <c r="BN751" s="181"/>
      <c r="BO751" s="181"/>
      <c r="BP751" s="181"/>
      <c r="BQ751" s="181"/>
      <c r="BR751" s="181"/>
      <c r="BS751" s="181"/>
      <c r="BT751" s="181"/>
    </row>
    <row r="752" spans="1:72">
      <c r="BH752" s="181"/>
      <c r="BI752" s="181"/>
      <c r="BJ752" s="181"/>
      <c r="BK752" s="181"/>
      <c r="BL752" s="181"/>
      <c r="BM752" s="181"/>
      <c r="BN752" s="181"/>
      <c r="BO752" s="181"/>
      <c r="BP752" s="181"/>
      <c r="BQ752" s="181"/>
      <c r="BR752" s="181"/>
      <c r="BS752" s="181"/>
      <c r="BT752" s="181"/>
    </row>
    <row r="753" spans="60:72">
      <c r="BH753" s="181"/>
      <c r="BI753" s="181"/>
      <c r="BJ753" s="181"/>
      <c r="BK753" s="181"/>
      <c r="BL753" s="181"/>
      <c r="BM753" s="181"/>
      <c r="BN753" s="181"/>
      <c r="BO753" s="181"/>
      <c r="BP753" s="181"/>
      <c r="BQ753" s="181"/>
      <c r="BR753" s="181"/>
      <c r="BS753" s="181"/>
      <c r="BT753" s="181"/>
    </row>
    <row r="754" spans="60:72">
      <c r="BH754" s="181"/>
      <c r="BI754" s="181"/>
      <c r="BJ754" s="181"/>
      <c r="BK754" s="181"/>
      <c r="BL754" s="181"/>
      <c r="BM754" s="181"/>
      <c r="BN754" s="181"/>
      <c r="BO754" s="181"/>
      <c r="BP754" s="181"/>
      <c r="BQ754" s="181"/>
      <c r="BR754" s="181"/>
      <c r="BS754" s="181"/>
      <c r="BT754" s="181"/>
    </row>
    <row r="755" spans="60:72">
      <c r="BH755" s="181"/>
      <c r="BI755" s="181"/>
      <c r="BJ755" s="181"/>
      <c r="BK755" s="181"/>
      <c r="BL755" s="181"/>
      <c r="BM755" s="181"/>
      <c r="BN755" s="181"/>
      <c r="BO755" s="181"/>
      <c r="BP755" s="181"/>
      <c r="BQ755" s="181"/>
      <c r="BR755" s="181"/>
      <c r="BS755" s="181"/>
      <c r="BT755" s="181"/>
    </row>
    <row r="756" spans="60:72">
      <c r="BH756" s="181"/>
      <c r="BI756" s="181"/>
      <c r="BJ756" s="181"/>
      <c r="BK756" s="181"/>
      <c r="BL756" s="181"/>
      <c r="BM756" s="181"/>
      <c r="BN756" s="181"/>
      <c r="BO756" s="181"/>
      <c r="BP756" s="181"/>
      <c r="BQ756" s="181"/>
      <c r="BR756" s="181"/>
      <c r="BS756" s="181"/>
      <c r="BT756" s="181"/>
    </row>
    <row r="757" spans="60:72">
      <c r="BH757" s="181"/>
      <c r="BI757" s="181"/>
      <c r="BJ757" s="181"/>
      <c r="BK757" s="181"/>
      <c r="BL757" s="181"/>
      <c r="BM757" s="181"/>
      <c r="BN757" s="181"/>
      <c r="BO757" s="181"/>
      <c r="BP757" s="181"/>
      <c r="BQ757" s="181"/>
      <c r="BR757" s="181"/>
      <c r="BS757" s="181"/>
      <c r="BT757" s="181"/>
    </row>
    <row r="758" spans="60:72">
      <c r="BH758" s="181"/>
      <c r="BI758" s="181"/>
      <c r="BJ758" s="181"/>
      <c r="BK758" s="181"/>
      <c r="BL758" s="181"/>
      <c r="BM758" s="181"/>
      <c r="BN758" s="181"/>
      <c r="BO758" s="181"/>
      <c r="BP758" s="181"/>
      <c r="BQ758" s="181"/>
      <c r="BR758" s="181"/>
      <c r="BS758" s="181"/>
      <c r="BT758" s="181"/>
    </row>
    <row r="759" spans="60:72">
      <c r="BH759" s="181"/>
      <c r="BI759" s="181"/>
      <c r="BJ759" s="181"/>
      <c r="BK759" s="181"/>
      <c r="BL759" s="181"/>
      <c r="BM759" s="181"/>
      <c r="BN759" s="181"/>
      <c r="BO759" s="181"/>
      <c r="BP759" s="181"/>
      <c r="BQ759" s="181"/>
      <c r="BR759" s="181"/>
      <c r="BS759" s="181"/>
      <c r="BT759" s="181"/>
    </row>
    <row r="760" spans="60:72">
      <c r="BH760" s="181"/>
      <c r="BI760" s="181"/>
      <c r="BJ760" s="181"/>
      <c r="BK760" s="181"/>
      <c r="BL760" s="181"/>
      <c r="BM760" s="181"/>
      <c r="BN760" s="181"/>
      <c r="BO760" s="181"/>
      <c r="BP760" s="181"/>
      <c r="BQ760" s="181"/>
      <c r="BR760" s="181"/>
      <c r="BS760" s="181"/>
      <c r="BT760" s="181"/>
    </row>
    <row r="761" spans="60:72">
      <c r="BH761" s="181"/>
      <c r="BI761" s="181"/>
      <c r="BJ761" s="181"/>
      <c r="BK761" s="181"/>
      <c r="BL761" s="181"/>
      <c r="BM761" s="181"/>
      <c r="BN761" s="181"/>
      <c r="BO761" s="181"/>
      <c r="BP761" s="181"/>
      <c r="BQ761" s="181"/>
      <c r="BR761" s="181"/>
      <c r="BS761" s="181"/>
      <c r="BT761" s="181"/>
    </row>
    <row r="762" spans="60:72">
      <c r="BH762" s="181"/>
      <c r="BI762" s="181"/>
      <c r="BJ762" s="181"/>
      <c r="BK762" s="181"/>
      <c r="BL762" s="181"/>
      <c r="BM762" s="181"/>
      <c r="BN762" s="181"/>
      <c r="BO762" s="181"/>
      <c r="BP762" s="181"/>
      <c r="BQ762" s="181"/>
      <c r="BR762" s="181"/>
      <c r="BS762" s="181"/>
      <c r="BT762" s="181"/>
    </row>
    <row r="763" spans="60:72">
      <c r="BH763" s="181"/>
      <c r="BI763" s="181"/>
      <c r="BJ763" s="181"/>
      <c r="BK763" s="181"/>
      <c r="BL763" s="181"/>
      <c r="BM763" s="181"/>
      <c r="BN763" s="181"/>
      <c r="BO763" s="181"/>
      <c r="BP763" s="181"/>
      <c r="BQ763" s="181"/>
      <c r="BR763" s="181"/>
      <c r="BS763" s="181"/>
      <c r="BT763" s="181"/>
    </row>
    <row r="764" spans="60:72">
      <c r="BH764" s="181"/>
      <c r="BI764" s="181"/>
      <c r="BJ764" s="181"/>
      <c r="BK764" s="181"/>
      <c r="BL764" s="181"/>
      <c r="BM764" s="181"/>
      <c r="BN764" s="181"/>
      <c r="BO764" s="181"/>
      <c r="BP764" s="181"/>
      <c r="BQ764" s="181"/>
      <c r="BR764" s="181"/>
      <c r="BS764" s="181"/>
      <c r="BT764" s="181"/>
    </row>
    <row r="765" spans="60:72">
      <c r="BH765" s="181"/>
      <c r="BI765" s="181"/>
      <c r="BJ765" s="181"/>
      <c r="BK765" s="181"/>
      <c r="BL765" s="181"/>
      <c r="BM765" s="181"/>
      <c r="BN765" s="181"/>
      <c r="BO765" s="181"/>
      <c r="BP765" s="181"/>
      <c r="BQ765" s="181"/>
      <c r="BR765" s="181"/>
      <c r="BS765" s="181"/>
      <c r="BT765" s="181"/>
    </row>
    <row r="766" spans="60:72">
      <c r="BH766" s="181"/>
      <c r="BI766" s="181"/>
      <c r="BJ766" s="181"/>
      <c r="BK766" s="181"/>
      <c r="BL766" s="181"/>
      <c r="BM766" s="181"/>
      <c r="BN766" s="181"/>
      <c r="BO766" s="181"/>
      <c r="BP766" s="181"/>
      <c r="BQ766" s="181"/>
      <c r="BR766" s="181"/>
      <c r="BS766" s="181"/>
      <c r="BT766" s="181"/>
    </row>
    <row r="767" spans="60:72">
      <c r="BH767" s="181"/>
      <c r="BI767" s="181"/>
      <c r="BJ767" s="181"/>
      <c r="BK767" s="181"/>
      <c r="BL767" s="181"/>
      <c r="BM767" s="181"/>
      <c r="BN767" s="181"/>
      <c r="BO767" s="181"/>
      <c r="BP767" s="181"/>
      <c r="BQ767" s="181"/>
      <c r="BR767" s="181"/>
      <c r="BS767" s="181"/>
      <c r="BT767" s="181"/>
    </row>
    <row r="768" spans="60:72">
      <c r="BH768" s="181"/>
      <c r="BI768" s="181"/>
      <c r="BJ768" s="181"/>
      <c r="BK768" s="181"/>
      <c r="BL768" s="181"/>
      <c r="BM768" s="181"/>
      <c r="BN768" s="181"/>
      <c r="BO768" s="181"/>
      <c r="BP768" s="181"/>
      <c r="BQ768" s="181"/>
      <c r="BR768" s="181"/>
      <c r="BS768" s="181"/>
      <c r="BT768" s="181"/>
    </row>
    <row r="769" spans="60:72">
      <c r="BH769" s="181"/>
      <c r="BI769" s="181"/>
      <c r="BJ769" s="181"/>
      <c r="BK769" s="181"/>
      <c r="BL769" s="181"/>
      <c r="BM769" s="181"/>
      <c r="BN769" s="181"/>
      <c r="BO769" s="181"/>
      <c r="BP769" s="181"/>
      <c r="BQ769" s="181"/>
      <c r="BR769" s="181"/>
      <c r="BS769" s="181"/>
      <c r="BT769" s="181"/>
    </row>
    <row r="770" spans="60:72">
      <c r="BH770" s="181"/>
      <c r="BI770" s="181"/>
      <c r="BJ770" s="181"/>
      <c r="BK770" s="181"/>
      <c r="BL770" s="181"/>
      <c r="BM770" s="181"/>
      <c r="BN770" s="181"/>
      <c r="BO770" s="181"/>
      <c r="BP770" s="181"/>
      <c r="BQ770" s="181"/>
      <c r="BR770" s="181"/>
      <c r="BS770" s="181"/>
      <c r="BT770" s="181"/>
    </row>
    <row r="771" spans="60:72">
      <c r="BH771" s="181"/>
      <c r="BI771" s="181"/>
      <c r="BJ771" s="181"/>
      <c r="BK771" s="181"/>
      <c r="BL771" s="181"/>
      <c r="BM771" s="181"/>
      <c r="BN771" s="181"/>
      <c r="BO771" s="181"/>
      <c r="BP771" s="181"/>
      <c r="BQ771" s="181"/>
      <c r="BR771" s="181"/>
      <c r="BS771" s="181"/>
      <c r="BT771" s="181"/>
    </row>
    <row r="772" spans="60:72">
      <c r="BH772" s="181"/>
      <c r="BI772" s="181"/>
      <c r="BJ772" s="181"/>
      <c r="BK772" s="181"/>
      <c r="BL772" s="181"/>
      <c r="BM772" s="181"/>
      <c r="BN772" s="181"/>
      <c r="BO772" s="181"/>
      <c r="BP772" s="181"/>
      <c r="BQ772" s="181"/>
      <c r="BR772" s="181"/>
      <c r="BS772" s="181"/>
      <c r="BT772" s="181"/>
    </row>
    <row r="773" spans="60:72">
      <c r="BH773" s="181"/>
      <c r="BI773" s="181"/>
      <c r="BJ773" s="181"/>
      <c r="BK773" s="181"/>
      <c r="BL773" s="181"/>
      <c r="BM773" s="181"/>
      <c r="BN773" s="181"/>
      <c r="BO773" s="181"/>
      <c r="BP773" s="181"/>
      <c r="BQ773" s="181"/>
      <c r="BR773" s="181"/>
      <c r="BS773" s="181"/>
      <c r="BT773" s="181"/>
    </row>
    <row r="774" spans="60:72">
      <c r="BH774" s="181"/>
      <c r="BI774" s="181"/>
      <c r="BJ774" s="181"/>
      <c r="BK774" s="181"/>
      <c r="BL774" s="181"/>
      <c r="BM774" s="181"/>
      <c r="BN774" s="181"/>
      <c r="BO774" s="181"/>
      <c r="BP774" s="181"/>
      <c r="BQ774" s="181"/>
      <c r="BR774" s="181"/>
      <c r="BS774" s="181"/>
      <c r="BT774" s="181"/>
    </row>
    <row r="775" spans="60:72">
      <c r="BH775" s="181"/>
      <c r="BI775" s="181"/>
      <c r="BJ775" s="181"/>
      <c r="BK775" s="181"/>
      <c r="BL775" s="181"/>
      <c r="BM775" s="181"/>
      <c r="BN775" s="181"/>
      <c r="BO775" s="181"/>
      <c r="BP775" s="181"/>
      <c r="BQ775" s="181"/>
      <c r="BR775" s="181"/>
      <c r="BS775" s="181"/>
      <c r="BT775" s="181"/>
    </row>
    <row r="776" spans="60:72">
      <c r="BH776" s="181"/>
      <c r="BI776" s="181"/>
      <c r="BJ776" s="181"/>
      <c r="BK776" s="181"/>
      <c r="BL776" s="181"/>
      <c r="BM776" s="181"/>
      <c r="BN776" s="181"/>
      <c r="BO776" s="181"/>
      <c r="BP776" s="181"/>
      <c r="BQ776" s="181"/>
      <c r="BR776" s="181"/>
      <c r="BS776" s="181"/>
      <c r="BT776" s="181"/>
    </row>
    <row r="777" spans="60:72">
      <c r="BH777" s="181"/>
      <c r="BI777" s="181"/>
      <c r="BJ777" s="181"/>
      <c r="BK777" s="181"/>
      <c r="BL777" s="181"/>
      <c r="BM777" s="181"/>
      <c r="BN777" s="181"/>
      <c r="BO777" s="181"/>
      <c r="BP777" s="181"/>
      <c r="BQ777" s="181"/>
      <c r="BR777" s="181"/>
      <c r="BS777" s="181"/>
      <c r="BT777" s="181"/>
    </row>
    <row r="778" spans="60:72">
      <c r="BH778" s="181"/>
      <c r="BI778" s="181"/>
      <c r="BJ778" s="181"/>
      <c r="BK778" s="181"/>
      <c r="BL778" s="181"/>
      <c r="BM778" s="181"/>
      <c r="BN778" s="181"/>
      <c r="BO778" s="181"/>
      <c r="BP778" s="181"/>
      <c r="BQ778" s="181"/>
      <c r="BR778" s="181"/>
      <c r="BS778" s="181"/>
      <c r="BT778" s="181"/>
    </row>
    <row r="779" spans="60:72">
      <c r="BH779" s="181"/>
      <c r="BI779" s="181"/>
      <c r="BJ779" s="181"/>
      <c r="BK779" s="181"/>
      <c r="BL779" s="181"/>
      <c r="BM779" s="181"/>
      <c r="BN779" s="181"/>
      <c r="BO779" s="181"/>
      <c r="BP779" s="181"/>
      <c r="BQ779" s="181"/>
      <c r="BR779" s="181"/>
      <c r="BS779" s="181"/>
      <c r="BT779" s="181"/>
    </row>
    <row r="780" spans="60:72">
      <c r="BH780" s="181"/>
      <c r="BI780" s="181"/>
      <c r="BJ780" s="181"/>
      <c r="BK780" s="181"/>
      <c r="BL780" s="181"/>
      <c r="BM780" s="181"/>
      <c r="BN780" s="181"/>
      <c r="BO780" s="181"/>
      <c r="BP780" s="181"/>
      <c r="BQ780" s="181"/>
      <c r="BR780" s="181"/>
      <c r="BS780" s="181"/>
      <c r="BT780" s="181"/>
    </row>
    <row r="781" spans="60:72">
      <c r="BH781" s="181"/>
      <c r="BI781" s="181"/>
      <c r="BJ781" s="181"/>
      <c r="BK781" s="181"/>
      <c r="BL781" s="181"/>
      <c r="BM781" s="181"/>
      <c r="BN781" s="181"/>
      <c r="BO781" s="181"/>
      <c r="BP781" s="181"/>
      <c r="BQ781" s="181"/>
      <c r="BR781" s="181"/>
      <c r="BS781" s="181"/>
      <c r="BT781" s="181"/>
    </row>
    <row r="782" spans="60:72">
      <c r="BH782" s="181"/>
      <c r="BI782" s="181"/>
      <c r="BJ782" s="181"/>
      <c r="BK782" s="181"/>
      <c r="BL782" s="181"/>
      <c r="BM782" s="181"/>
      <c r="BN782" s="181"/>
      <c r="BO782" s="181"/>
      <c r="BP782" s="181"/>
      <c r="BQ782" s="181"/>
      <c r="BR782" s="181"/>
      <c r="BS782" s="181"/>
      <c r="BT782" s="181"/>
    </row>
    <row r="783" spans="60:72">
      <c r="BH783" s="181"/>
      <c r="BI783" s="181"/>
      <c r="BJ783" s="181"/>
      <c r="BK783" s="181"/>
      <c r="BL783" s="181"/>
      <c r="BM783" s="181"/>
      <c r="BN783" s="181"/>
      <c r="BO783" s="181"/>
      <c r="BP783" s="181"/>
      <c r="BQ783" s="181"/>
      <c r="BR783" s="181"/>
      <c r="BS783" s="181"/>
      <c r="BT783" s="181"/>
    </row>
    <row r="784" spans="60:72">
      <c r="BH784" s="181"/>
      <c r="BI784" s="181"/>
      <c r="BJ784" s="181"/>
      <c r="BK784" s="181"/>
      <c r="BL784" s="181"/>
      <c r="BM784" s="181"/>
      <c r="BN784" s="181"/>
      <c r="BO784" s="181"/>
      <c r="BP784" s="181"/>
      <c r="BQ784" s="181"/>
      <c r="BR784" s="181"/>
      <c r="BS784" s="181"/>
      <c r="BT784" s="181"/>
    </row>
    <row r="785" spans="60:72">
      <c r="BH785" s="181"/>
      <c r="BI785" s="181"/>
      <c r="BJ785" s="181"/>
      <c r="BK785" s="181"/>
      <c r="BL785" s="181"/>
      <c r="BM785" s="181"/>
      <c r="BN785" s="181"/>
      <c r="BO785" s="181"/>
      <c r="BP785" s="181"/>
      <c r="BQ785" s="181"/>
      <c r="BR785" s="181"/>
      <c r="BS785" s="181"/>
      <c r="BT785" s="181"/>
    </row>
    <row r="786" spans="60:72">
      <c r="BH786" s="181"/>
      <c r="BI786" s="181"/>
      <c r="BJ786" s="181"/>
      <c r="BK786" s="181"/>
      <c r="BL786" s="181"/>
      <c r="BM786" s="181"/>
      <c r="BN786" s="181"/>
      <c r="BO786" s="181"/>
      <c r="BP786" s="181"/>
      <c r="BQ786" s="181"/>
      <c r="BR786" s="181"/>
      <c r="BS786" s="181"/>
      <c r="BT786" s="181"/>
    </row>
    <row r="787" spans="60:72">
      <c r="BH787" s="181"/>
      <c r="BI787" s="181"/>
      <c r="BJ787" s="181"/>
      <c r="BK787" s="181"/>
      <c r="BL787" s="181"/>
      <c r="BM787" s="181"/>
      <c r="BN787" s="181"/>
      <c r="BO787" s="181"/>
      <c r="BP787" s="181"/>
      <c r="BQ787" s="181"/>
      <c r="BR787" s="181"/>
      <c r="BS787" s="181"/>
      <c r="BT787" s="181"/>
    </row>
    <row r="788" spans="60:72">
      <c r="BH788" s="181"/>
      <c r="BI788" s="181"/>
      <c r="BJ788" s="181"/>
      <c r="BK788" s="181"/>
      <c r="BL788" s="181"/>
      <c r="BM788" s="181"/>
      <c r="BN788" s="181"/>
      <c r="BO788" s="181"/>
      <c r="BP788" s="181"/>
      <c r="BQ788" s="181"/>
      <c r="BR788" s="181"/>
      <c r="BS788" s="181"/>
      <c r="BT788" s="181"/>
    </row>
    <row r="789" spans="60:72">
      <c r="BH789" s="181"/>
      <c r="BI789" s="181"/>
      <c r="BJ789" s="181"/>
      <c r="BK789" s="181"/>
      <c r="BL789" s="181"/>
      <c r="BM789" s="181"/>
      <c r="BN789" s="181"/>
      <c r="BO789" s="181"/>
      <c r="BP789" s="181"/>
      <c r="BQ789" s="181"/>
      <c r="BR789" s="181"/>
      <c r="BS789" s="181"/>
      <c r="BT789" s="181"/>
    </row>
    <row r="790" spans="60:72">
      <c r="BH790" s="181"/>
      <c r="BI790" s="181"/>
      <c r="BJ790" s="181"/>
      <c r="BK790" s="181"/>
      <c r="BL790" s="181"/>
      <c r="BM790" s="181"/>
      <c r="BN790" s="181"/>
      <c r="BO790" s="181"/>
      <c r="BP790" s="181"/>
      <c r="BQ790" s="181"/>
      <c r="BR790" s="181"/>
      <c r="BS790" s="181"/>
      <c r="BT790" s="181"/>
    </row>
    <row r="791" spans="60:72">
      <c r="BH791" s="181"/>
      <c r="BI791" s="181"/>
      <c r="BJ791" s="181"/>
      <c r="BK791" s="181"/>
      <c r="BL791" s="181"/>
      <c r="BM791" s="181"/>
      <c r="BN791" s="181"/>
      <c r="BO791" s="181"/>
      <c r="BP791" s="181"/>
      <c r="BQ791" s="181"/>
      <c r="BR791" s="181"/>
      <c r="BS791" s="181"/>
      <c r="BT791" s="181"/>
    </row>
    <row r="792" spans="60:72">
      <c r="BH792" s="181"/>
      <c r="BI792" s="181"/>
      <c r="BJ792" s="181"/>
      <c r="BK792" s="181"/>
      <c r="BL792" s="181"/>
      <c r="BM792" s="181"/>
      <c r="BN792" s="181"/>
      <c r="BO792" s="181"/>
      <c r="BP792" s="181"/>
      <c r="BQ792" s="181"/>
      <c r="BR792" s="181"/>
      <c r="BS792" s="181"/>
      <c r="BT792" s="181"/>
    </row>
    <row r="793" spans="60:72">
      <c r="BH793" s="181"/>
      <c r="BI793" s="181"/>
      <c r="BJ793" s="181"/>
      <c r="BK793" s="181"/>
      <c r="BL793" s="181"/>
      <c r="BM793" s="181"/>
      <c r="BN793" s="181"/>
      <c r="BO793" s="181"/>
      <c r="BP793" s="181"/>
      <c r="BQ793" s="181"/>
      <c r="BR793" s="181"/>
      <c r="BS793" s="181"/>
      <c r="BT793" s="181"/>
    </row>
    <row r="794" spans="60:72">
      <c r="BH794" s="181"/>
      <c r="BI794" s="181"/>
      <c r="BJ794" s="181"/>
      <c r="BK794" s="181"/>
      <c r="BL794" s="181"/>
      <c r="BM794" s="181"/>
      <c r="BN794" s="181"/>
      <c r="BO794" s="181"/>
      <c r="BP794" s="181"/>
      <c r="BQ794" s="181"/>
      <c r="BR794" s="181"/>
      <c r="BS794" s="181"/>
      <c r="BT794" s="181"/>
    </row>
    <row r="795" spans="60:72">
      <c r="BH795" s="181"/>
      <c r="BI795" s="181"/>
      <c r="BJ795" s="181"/>
      <c r="BK795" s="181"/>
      <c r="BL795" s="181"/>
      <c r="BM795" s="181"/>
      <c r="BN795" s="181"/>
      <c r="BO795" s="181"/>
      <c r="BP795" s="181"/>
      <c r="BQ795" s="181"/>
      <c r="BR795" s="181"/>
      <c r="BS795" s="181"/>
      <c r="BT795" s="181"/>
    </row>
    <row r="796" spans="60:72">
      <c r="BH796" s="181"/>
      <c r="BI796" s="181"/>
      <c r="BJ796" s="181"/>
      <c r="BK796" s="181"/>
      <c r="BL796" s="181"/>
      <c r="BM796" s="181"/>
      <c r="BN796" s="181"/>
      <c r="BO796" s="181"/>
      <c r="BP796" s="181"/>
      <c r="BQ796" s="181"/>
      <c r="BR796" s="181"/>
      <c r="BS796" s="181"/>
      <c r="BT796" s="181"/>
    </row>
    <row r="797" spans="60:72">
      <c r="BH797" s="181"/>
      <c r="BI797" s="181"/>
      <c r="BJ797" s="181"/>
      <c r="BK797" s="181"/>
      <c r="BL797" s="181"/>
      <c r="BM797" s="181"/>
      <c r="BN797" s="181"/>
      <c r="BO797" s="181"/>
      <c r="BP797" s="181"/>
      <c r="BQ797" s="181"/>
      <c r="BR797" s="181"/>
      <c r="BS797" s="181"/>
      <c r="BT797" s="181"/>
    </row>
    <row r="798" spans="60:72">
      <c r="BH798" s="181"/>
      <c r="BI798" s="181"/>
      <c r="BJ798" s="181"/>
      <c r="BK798" s="181"/>
      <c r="BL798" s="181"/>
      <c r="BM798" s="181"/>
      <c r="BN798" s="181"/>
      <c r="BO798" s="181"/>
      <c r="BP798" s="181"/>
      <c r="BQ798" s="181"/>
      <c r="BR798" s="181"/>
      <c r="BS798" s="181"/>
      <c r="BT798" s="181"/>
    </row>
    <row r="799" spans="60:72">
      <c r="BH799" s="181"/>
      <c r="BI799" s="181"/>
      <c r="BJ799" s="181"/>
      <c r="BK799" s="181"/>
      <c r="BL799" s="181"/>
      <c r="BM799" s="181"/>
      <c r="BN799" s="181"/>
      <c r="BO799" s="181"/>
      <c r="BP799" s="181"/>
      <c r="BQ799" s="181"/>
      <c r="BR799" s="181"/>
      <c r="BS799" s="181"/>
      <c r="BT799" s="181"/>
    </row>
    <row r="800" spans="60:72">
      <c r="BH800" s="181"/>
      <c r="BI800" s="181"/>
      <c r="BJ800" s="181"/>
      <c r="BK800" s="181"/>
      <c r="BL800" s="181"/>
      <c r="BM800" s="181"/>
      <c r="BN800" s="181"/>
      <c r="BO800" s="181"/>
      <c r="BP800" s="181"/>
      <c r="BQ800" s="181"/>
      <c r="BR800" s="181"/>
      <c r="BS800" s="181"/>
      <c r="BT800" s="181"/>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803"/>
  <sheetViews>
    <sheetView topLeftCell="A32" workbookViewId="0">
      <selection activeCell="S60" sqref="S60"/>
    </sheetView>
  </sheetViews>
  <sheetFormatPr defaultRowHeight="12.75" outlineLevelRow="1"/>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49"/>
      <c r="H1" s="49"/>
      <c r="I1" s="49"/>
      <c r="J1" s="49"/>
      <c r="K1" s="49"/>
      <c r="L1" s="49"/>
      <c r="M1" s="49"/>
      <c r="N1" s="49"/>
      <c r="O1" s="49"/>
      <c r="P1" s="49"/>
      <c r="Q1" s="49"/>
      <c r="R1" s="49"/>
      <c r="S1" s="49"/>
      <c r="T1" s="49"/>
      <c r="U1" s="49"/>
      <c r="V1" s="49"/>
      <c r="W1" s="49"/>
      <c r="X1" s="49"/>
      <c r="Y1" s="49"/>
      <c r="Z1" s="49"/>
      <c r="AA1" s="49"/>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49"/>
      <c r="BE1" s="49"/>
      <c r="BF1" s="49"/>
      <c r="BG1" s="49"/>
      <c r="BH1" s="49"/>
      <c r="BI1" s="49"/>
      <c r="BJ1" s="49"/>
      <c r="BK1" s="12"/>
      <c r="BL1" s="12"/>
    </row>
    <row r="2" spans="1:256" ht="15.75">
      <c r="A2" s="9"/>
      <c r="B2" s="9"/>
      <c r="C2" s="54" t="s">
        <v>112</v>
      </c>
      <c r="D2" s="9"/>
      <c r="E2" s="9"/>
      <c r="F2" s="9"/>
      <c r="G2" s="9"/>
      <c r="H2" s="9"/>
      <c r="I2" s="9"/>
      <c r="J2" s="9"/>
      <c r="K2" s="9"/>
      <c r="L2" s="9"/>
      <c r="M2" s="9"/>
      <c r="N2" s="9"/>
      <c r="O2" s="9"/>
      <c r="P2" s="9"/>
      <c r="Q2" s="9"/>
      <c r="R2" s="9"/>
      <c r="S2" s="12"/>
      <c r="T2" s="12"/>
      <c r="U2" s="12"/>
      <c r="V2" s="12"/>
      <c r="W2" s="12"/>
      <c r="X2" s="12"/>
      <c r="Y2" s="12"/>
      <c r="Z2" s="12"/>
      <c r="AA2" s="12"/>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12"/>
      <c r="BE2" s="12"/>
      <c r="BF2" s="12"/>
      <c r="BG2" s="12"/>
      <c r="BH2" s="12"/>
      <c r="BI2" s="12"/>
      <c r="BJ2" s="12"/>
      <c r="BK2" s="12"/>
      <c r="BL2" s="12"/>
    </row>
    <row r="3" spans="1:256" s="1" customFormat="1">
      <c r="A3" s="55"/>
      <c r="B3" s="55"/>
      <c r="C3" s="56"/>
      <c r="D3" s="55"/>
      <c r="E3" s="55"/>
      <c r="F3" s="55"/>
      <c r="G3" s="228">
        <v>0</v>
      </c>
      <c r="H3" s="228">
        <f t="shared" ref="H3:R3" si="0">G3+1</f>
        <v>1</v>
      </c>
      <c r="I3" s="228">
        <f t="shared" si="0"/>
        <v>2</v>
      </c>
      <c r="J3" s="228">
        <f t="shared" si="0"/>
        <v>3</v>
      </c>
      <c r="K3" s="228">
        <f t="shared" si="0"/>
        <v>4</v>
      </c>
      <c r="L3" s="228">
        <f t="shared" si="0"/>
        <v>5</v>
      </c>
      <c r="M3" s="228">
        <f t="shared" si="0"/>
        <v>6</v>
      </c>
      <c r="N3" s="228">
        <f t="shared" si="0"/>
        <v>7</v>
      </c>
      <c r="O3" s="228">
        <f t="shared" si="0"/>
        <v>8</v>
      </c>
      <c r="P3" s="228">
        <f t="shared" si="0"/>
        <v>9</v>
      </c>
      <c r="Q3" s="228">
        <f t="shared" si="0"/>
        <v>10</v>
      </c>
      <c r="R3" s="228">
        <f t="shared" si="0"/>
        <v>11</v>
      </c>
      <c r="S3" s="49"/>
      <c r="T3" s="49"/>
      <c r="U3" s="49"/>
      <c r="V3" s="49"/>
      <c r="W3" s="49"/>
      <c r="X3" s="49"/>
      <c r="Y3" s="49"/>
      <c r="Z3" s="49"/>
      <c r="AA3" s="49"/>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49"/>
      <c r="BE3" s="49"/>
      <c r="BF3" s="49"/>
      <c r="BG3" s="49"/>
      <c r="BH3" s="49"/>
      <c r="BI3" s="49"/>
      <c r="BJ3" s="49"/>
      <c r="BK3" s="88"/>
      <c r="BL3" s="88"/>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0"/>
      <c r="C4" s="81" t="s">
        <v>5</v>
      </c>
      <c r="D4" s="80"/>
      <c r="E4" s="80"/>
      <c r="F4" s="80">
        <f>'Adjustment for previous period'!F4</f>
        <v>2014</v>
      </c>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t="str">
        <f>CONCATENATE(LEFT(Q4, 4)+1 &amp;"-" &amp;IF(Q4&gt;"2007-08",,"0") &amp;RIGHT(Q4,2)+1)</f>
        <v>2026-026</v>
      </c>
      <c r="S4" s="142"/>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51"/>
      <c r="G6" s="192">
        <f>Input!G177</f>
        <v>2.3099999999999999E-2</v>
      </c>
      <c r="H6" s="21">
        <f>Input!H177</f>
        <v>2.5000000000000001E-2</v>
      </c>
      <c r="I6" s="21">
        <f>Input!I177</f>
        <v>2.5000000000000001E-2</v>
      </c>
      <c r="J6" s="21">
        <f>Input!J177</f>
        <v>2.5000000000000001E-2</v>
      </c>
      <c r="K6" s="21">
        <f>Input!K177</f>
        <v>2.5000000000000001E-2</v>
      </c>
      <c r="L6" s="21">
        <f>Input!L177</f>
        <v>2.5000000000000001E-2</v>
      </c>
      <c r="M6" s="21">
        <f>Input!M177</f>
        <v>0</v>
      </c>
      <c r="N6" s="21">
        <f>Input!N177</f>
        <v>0</v>
      </c>
      <c r="O6" s="21">
        <f>Input!O177</f>
        <v>0</v>
      </c>
      <c r="P6" s="21">
        <f>Input!P177</f>
        <v>0</v>
      </c>
      <c r="Q6" s="21">
        <f>Input!Q177</f>
        <v>0</v>
      </c>
      <c r="R6" s="21"/>
      <c r="S6" s="84"/>
      <c r="T6" s="84"/>
      <c r="U6" s="84"/>
      <c r="V6" s="84"/>
      <c r="W6" s="84"/>
      <c r="X6" s="84"/>
      <c r="Y6" s="84"/>
      <c r="Z6" s="84"/>
      <c r="AA6" s="84"/>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84"/>
      <c r="BE6" s="84"/>
      <c r="BF6" s="84"/>
      <c r="BG6" s="84"/>
      <c r="BH6" s="84"/>
      <c r="BI6" s="84"/>
      <c r="BJ6" s="84"/>
      <c r="BK6" s="12"/>
      <c r="BL6" s="12"/>
    </row>
    <row r="7" spans="1:256">
      <c r="A7" s="9"/>
      <c r="B7" s="9"/>
      <c r="C7" s="9" t="s">
        <v>76</v>
      </c>
      <c r="D7" s="9"/>
      <c r="E7" s="9"/>
      <c r="F7" s="9"/>
      <c r="G7" s="193">
        <f>Input!G178</f>
        <v>1</v>
      </c>
      <c r="H7" s="229">
        <f>Input!H178</f>
        <v>1.0249999999999999</v>
      </c>
      <c r="I7" s="230">
        <f>Input!I178</f>
        <v>1.0506249999999999</v>
      </c>
      <c r="J7" s="230">
        <f>Input!J178</f>
        <v>1.0768906249999999</v>
      </c>
      <c r="K7" s="230">
        <f>Input!K178</f>
        <v>1.1038128906249998</v>
      </c>
      <c r="L7" s="230">
        <f>Input!L178</f>
        <v>1.1314082128906247</v>
      </c>
      <c r="M7" s="230">
        <f>Input!M178</f>
        <v>1.1314082128906247</v>
      </c>
      <c r="N7" s="230">
        <f>Input!N178</f>
        <v>1.1314082128906247</v>
      </c>
      <c r="O7" s="230">
        <f>Input!O178</f>
        <v>1.1314082128906247</v>
      </c>
      <c r="P7" s="230">
        <f>Input!P178</f>
        <v>1.1314082128906247</v>
      </c>
      <c r="Q7" s="230">
        <f>Input!Q178</f>
        <v>1.1314082128906247</v>
      </c>
      <c r="R7" s="22"/>
      <c r="S7" s="98"/>
      <c r="T7" s="98"/>
      <c r="U7" s="98"/>
      <c r="V7" s="98"/>
      <c r="W7" s="98"/>
      <c r="X7" s="98"/>
      <c r="Y7" s="98"/>
      <c r="Z7" s="98"/>
      <c r="AA7" s="98"/>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98"/>
      <c r="BE7" s="98"/>
      <c r="BF7" s="98"/>
      <c r="BG7" s="98"/>
      <c r="BH7" s="98"/>
      <c r="BI7" s="98"/>
      <c r="BJ7" s="98"/>
      <c r="BK7" s="12"/>
      <c r="BL7" s="12"/>
    </row>
    <row r="8" spans="1:256">
      <c r="A8" s="9"/>
      <c r="B8" s="9"/>
      <c r="C8" s="9"/>
      <c r="D8" s="9"/>
      <c r="E8" s="9"/>
      <c r="F8" s="9"/>
      <c r="G8" s="97"/>
      <c r="H8" s="97"/>
      <c r="I8" s="97"/>
      <c r="J8" s="97"/>
      <c r="K8" s="97"/>
      <c r="L8" s="97"/>
      <c r="M8" s="97"/>
      <c r="N8" s="22"/>
      <c r="O8" s="22"/>
      <c r="P8" s="22"/>
      <c r="Q8" s="22"/>
      <c r="R8" s="22"/>
      <c r="S8" s="98"/>
      <c r="T8" s="98"/>
      <c r="U8" s="98"/>
      <c r="V8" s="98"/>
      <c r="W8" s="98"/>
      <c r="X8" s="98"/>
      <c r="Y8" s="98"/>
      <c r="Z8" s="98"/>
      <c r="AA8" s="98"/>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98"/>
      <c r="BE8" s="98"/>
      <c r="BF8" s="98"/>
      <c r="BG8" s="98"/>
      <c r="BH8" s="98"/>
      <c r="BI8" s="98"/>
      <c r="BJ8" s="98"/>
      <c r="BK8" s="12"/>
      <c r="BL8" s="12"/>
    </row>
    <row r="9" spans="1:256">
      <c r="A9" s="79"/>
      <c r="B9" s="79"/>
      <c r="C9" s="79" t="s">
        <v>29</v>
      </c>
      <c r="D9" s="107"/>
      <c r="E9" s="107"/>
      <c r="F9" s="107"/>
      <c r="G9" s="107"/>
      <c r="H9" s="107"/>
      <c r="I9" s="72"/>
      <c r="J9" s="72"/>
      <c r="K9" s="72"/>
      <c r="L9" s="72"/>
      <c r="M9" s="72"/>
      <c r="N9" s="72"/>
      <c r="O9" s="72"/>
      <c r="P9" s="72"/>
      <c r="Q9" s="72"/>
      <c r="R9" s="72"/>
      <c r="S9" s="72"/>
      <c r="T9" s="98"/>
      <c r="U9" s="98"/>
      <c r="V9" s="98"/>
      <c r="W9" s="98"/>
      <c r="X9" s="98"/>
      <c r="Y9" s="98"/>
      <c r="Z9" s="98"/>
      <c r="AA9" s="98"/>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98"/>
      <c r="BE9" s="98"/>
      <c r="BF9" s="98"/>
      <c r="BG9" s="98"/>
      <c r="BH9" s="98"/>
      <c r="BI9" s="98"/>
      <c r="BJ9" s="98"/>
      <c r="BK9" s="12"/>
      <c r="BL9" s="12"/>
    </row>
    <row r="10" spans="1:256">
      <c r="A10" s="9"/>
      <c r="B10" s="17"/>
      <c r="C10" s="17"/>
      <c r="D10" s="119"/>
      <c r="E10" s="119"/>
      <c r="F10" s="119"/>
      <c r="G10" s="119"/>
      <c r="H10" s="119"/>
      <c r="I10" s="12"/>
      <c r="J10" s="12"/>
      <c r="K10" s="12"/>
      <c r="L10" s="12"/>
      <c r="M10" s="12"/>
      <c r="N10" s="12"/>
      <c r="O10" s="12"/>
      <c r="P10" s="12"/>
      <c r="Q10" s="12"/>
      <c r="R10" s="12"/>
      <c r="S10" s="98"/>
      <c r="T10" s="98"/>
      <c r="U10" s="98"/>
      <c r="V10" s="98"/>
      <c r="W10" s="98"/>
      <c r="X10" s="98"/>
      <c r="Y10" s="98"/>
      <c r="Z10" s="98"/>
      <c r="AA10" s="98"/>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98"/>
      <c r="BE10" s="98"/>
      <c r="BF10" s="98"/>
      <c r="BG10" s="98"/>
      <c r="BH10" s="98"/>
      <c r="BI10" s="98"/>
      <c r="BJ10" s="98"/>
      <c r="BK10" s="12"/>
      <c r="BL10" s="12"/>
    </row>
    <row r="11" spans="1:256">
      <c r="A11" s="9"/>
      <c r="B11" s="9"/>
      <c r="C11" s="44" t="s">
        <v>33</v>
      </c>
      <c r="D11" s="9"/>
      <c r="E11" s="9"/>
      <c r="F11" s="9"/>
      <c r="G11" s="35"/>
      <c r="H11" s="35">
        <f t="shared" ref="H11:P11" si="1">SUM(H12:H41)</f>
        <v>372.10960270892411</v>
      </c>
      <c r="I11" s="35">
        <f t="shared" si="1"/>
        <v>368.54048995636742</v>
      </c>
      <c r="J11" s="35">
        <f t="shared" si="1"/>
        <v>357.14837424741711</v>
      </c>
      <c r="K11" s="35">
        <f t="shared" si="1"/>
        <v>352.83169959996167</v>
      </c>
      <c r="L11" s="35">
        <f t="shared" si="1"/>
        <v>352.35430477190283</v>
      </c>
      <c r="M11" s="35">
        <f t="shared" si="1"/>
        <v>0</v>
      </c>
      <c r="N11" s="35">
        <f t="shared" si="1"/>
        <v>0</v>
      </c>
      <c r="O11" s="35">
        <f t="shared" si="1"/>
        <v>0</v>
      </c>
      <c r="P11" s="35">
        <f t="shared" si="1"/>
        <v>0</v>
      </c>
      <c r="Q11" s="35">
        <f>SUM(Q12:Q41)</f>
        <v>0</v>
      </c>
      <c r="R11" s="29"/>
      <c r="S11" s="99"/>
      <c r="T11" s="99"/>
      <c r="U11" s="99"/>
      <c r="V11" s="99"/>
      <c r="W11" s="99"/>
      <c r="X11" s="99"/>
      <c r="Y11" s="99"/>
      <c r="Z11" s="99"/>
      <c r="AA11" s="9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99"/>
      <c r="BE11" s="99"/>
      <c r="BF11" s="99"/>
      <c r="BG11" s="99"/>
      <c r="BH11" s="99"/>
      <c r="BI11" s="99"/>
      <c r="BJ11" s="99"/>
      <c r="BK11" s="12"/>
      <c r="BL11" s="12"/>
    </row>
    <row r="12" spans="1:256" outlineLevel="1">
      <c r="A12" s="9"/>
      <c r="B12" s="9"/>
      <c r="C12" s="44"/>
      <c r="D12" s="126" t="str">
        <f>Asset1</f>
        <v>Subtransmission</v>
      </c>
      <c r="E12" s="9"/>
      <c r="F12" s="9"/>
      <c r="G12" s="120"/>
      <c r="H12" s="109">
        <f>Input!H143*(1+vanilla1)^0.5</f>
        <v>37.67943007563948</v>
      </c>
      <c r="I12" s="109">
        <f>Input!I143*(1+vanilla2)^0.5</f>
        <v>40.806625421541881</v>
      </c>
      <c r="J12" s="109">
        <f>Input!J143*(1+vanilla3)^0.5</f>
        <v>39.892173901378747</v>
      </c>
      <c r="K12" s="109">
        <f>Input!K143*(1+vanilla4)^0.5</f>
        <v>40.53826555737691</v>
      </c>
      <c r="L12" s="109">
        <f>Input!L143*(1+vanilla5)^0.5</f>
        <v>41.392425178073609</v>
      </c>
      <c r="M12" s="109">
        <f>Input!M143*(1+vanilla6)^0.5</f>
        <v>0</v>
      </c>
      <c r="N12" s="109">
        <f>Input!N143*(1+vanilla7)^0.5</f>
        <v>0</v>
      </c>
      <c r="O12" s="109">
        <f>Input!O143*(1+vanilla8)^0.5</f>
        <v>0</v>
      </c>
      <c r="P12" s="109">
        <f>Input!P143*(1+vanilla9)^0.5</f>
        <v>0</v>
      </c>
      <c r="Q12" s="109">
        <f>Input!Q143*(1+vanilla10)^0.5</f>
        <v>0</v>
      </c>
      <c r="R12" s="29"/>
      <c r="S12" s="99"/>
      <c r="T12" s="99"/>
      <c r="U12" s="99"/>
      <c r="V12" s="99"/>
      <c r="W12" s="99"/>
      <c r="X12" s="99"/>
      <c r="Y12" s="99"/>
      <c r="Z12" s="99"/>
      <c r="AA12" s="9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99"/>
      <c r="BE12" s="99"/>
      <c r="BF12" s="99"/>
      <c r="BG12" s="99"/>
      <c r="BH12" s="99"/>
      <c r="BI12" s="99"/>
      <c r="BJ12" s="99"/>
      <c r="BK12" s="12"/>
      <c r="BL12" s="12"/>
    </row>
    <row r="13" spans="1:256" outlineLevel="1">
      <c r="A13" s="9"/>
      <c r="B13" s="9"/>
      <c r="C13" s="44"/>
      <c r="D13" s="126" t="str">
        <f>Asset2</f>
        <v>Distribution system assets</v>
      </c>
      <c r="E13" s="9"/>
      <c r="F13" s="9"/>
      <c r="G13" s="120"/>
      <c r="H13" s="109">
        <f>Input!H144*(1+vanilla1)^0.5</f>
        <v>242.14532560474655</v>
      </c>
      <c r="I13" s="109">
        <f>Input!I144*(1+vanilla2)^0.5</f>
        <v>243.51875020839557</v>
      </c>
      <c r="J13" s="109">
        <f>Input!J144*(1+vanilla3)^0.5</f>
        <v>238.00580004797902</v>
      </c>
      <c r="K13" s="109">
        <f>Input!K144*(1+vanilla4)^0.5</f>
        <v>241.88615980431575</v>
      </c>
      <c r="L13" s="109">
        <f>Input!L144*(1+vanilla5)^0.5</f>
        <v>245.849489405676</v>
      </c>
      <c r="M13" s="109">
        <f>Input!M144*(1+vanilla6)^0.5</f>
        <v>0</v>
      </c>
      <c r="N13" s="109">
        <f>Input!N144*(1+vanilla7)^0.5</f>
        <v>0</v>
      </c>
      <c r="O13" s="109">
        <f>Input!O144*(1+vanilla8)^0.5</f>
        <v>0</v>
      </c>
      <c r="P13" s="109">
        <f>Input!P144*(1+vanilla9)^0.5</f>
        <v>0</v>
      </c>
      <c r="Q13" s="109">
        <f>Input!Q144*(1+vanilla10)^0.5</f>
        <v>0</v>
      </c>
      <c r="R13" s="29"/>
      <c r="S13" s="99"/>
      <c r="T13" s="99"/>
      <c r="U13" s="99"/>
      <c r="V13" s="99"/>
      <c r="W13" s="99"/>
      <c r="X13" s="99"/>
      <c r="Y13" s="99"/>
      <c r="Z13" s="99"/>
      <c r="AA13" s="9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99"/>
      <c r="BE13" s="99"/>
      <c r="BF13" s="99"/>
      <c r="BG13" s="99"/>
      <c r="BH13" s="99"/>
      <c r="BI13" s="99"/>
      <c r="BJ13" s="99"/>
      <c r="BK13" s="12"/>
      <c r="BL13" s="12"/>
    </row>
    <row r="14" spans="1:256" outlineLevel="1">
      <c r="A14" s="9"/>
      <c r="B14" s="9"/>
      <c r="C14" s="44"/>
      <c r="D14" s="126" t="str">
        <f>Asset3</f>
        <v>Standard metering</v>
      </c>
      <c r="E14" s="9"/>
      <c r="F14" s="9"/>
      <c r="G14" s="120"/>
      <c r="H14" s="109">
        <f>Input!H145*(1+vanilla1)^0.5</f>
        <v>0</v>
      </c>
      <c r="I14" s="109">
        <f>Input!I145*(1+vanilla2)^0.5</f>
        <v>0</v>
      </c>
      <c r="J14" s="109">
        <f>Input!J145*(1+vanilla3)^0.5</f>
        <v>0</v>
      </c>
      <c r="K14" s="109">
        <f>Input!K145*(1+vanilla4)^0.5</f>
        <v>0</v>
      </c>
      <c r="L14" s="109">
        <f>Input!L145*(1+vanilla5)^0.5</f>
        <v>0</v>
      </c>
      <c r="M14" s="109">
        <f>Input!M145*(1+vanilla6)^0.5</f>
        <v>0</v>
      </c>
      <c r="N14" s="109">
        <f>Input!N145*(1+vanilla7)^0.5</f>
        <v>0</v>
      </c>
      <c r="O14" s="109">
        <f>Input!O145*(1+vanilla8)^0.5</f>
        <v>0</v>
      </c>
      <c r="P14" s="109">
        <f>Input!P145*(1+vanilla9)^0.5</f>
        <v>0</v>
      </c>
      <c r="Q14" s="109">
        <f>Input!Q145*(1+vanilla10)^0.5</f>
        <v>0</v>
      </c>
      <c r="R14" s="29"/>
      <c r="S14" s="99"/>
      <c r="T14" s="99"/>
      <c r="U14" s="99"/>
      <c r="V14" s="99"/>
      <c r="W14" s="99"/>
      <c r="X14" s="99"/>
      <c r="Y14" s="99"/>
      <c r="Z14" s="99"/>
      <c r="AA14" s="9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99"/>
      <c r="BE14" s="99"/>
      <c r="BF14" s="99"/>
      <c r="BG14" s="99"/>
      <c r="BH14" s="99"/>
      <c r="BI14" s="99"/>
      <c r="BJ14" s="99"/>
      <c r="BK14" s="12"/>
      <c r="BL14" s="12"/>
    </row>
    <row r="15" spans="1:256" outlineLevel="1">
      <c r="A15" s="9"/>
      <c r="B15" s="9"/>
      <c r="C15" s="44"/>
      <c r="D15" s="126" t="str">
        <f>Asset4</f>
        <v>Public lighting</v>
      </c>
      <c r="E15" s="9"/>
      <c r="F15" s="9"/>
      <c r="G15" s="120"/>
      <c r="H15" s="109">
        <f>Input!H146*(1+vanilla1)^0.5</f>
        <v>0</v>
      </c>
      <c r="I15" s="109">
        <f>Input!I146*(1+vanilla2)^0.5</f>
        <v>0</v>
      </c>
      <c r="J15" s="109">
        <f>Input!J146*(1+vanilla3)^0.5</f>
        <v>0</v>
      </c>
      <c r="K15" s="109">
        <f>Input!K146*(1+vanilla4)^0.5</f>
        <v>0</v>
      </c>
      <c r="L15" s="109">
        <f>Input!L146*(1+vanilla5)^0.5</f>
        <v>0</v>
      </c>
      <c r="M15" s="109">
        <f>Input!M146*(1+vanilla6)^0.5</f>
        <v>0</v>
      </c>
      <c r="N15" s="109">
        <f>Input!N146*(1+vanilla7)^0.5</f>
        <v>0</v>
      </c>
      <c r="O15" s="109">
        <f>Input!O146*(1+vanilla8)^0.5</f>
        <v>0</v>
      </c>
      <c r="P15" s="109">
        <f>Input!P146*(1+vanilla9)^0.5</f>
        <v>0</v>
      </c>
      <c r="Q15" s="109">
        <f>Input!Q146*(1+vanilla10)^0.5</f>
        <v>0</v>
      </c>
      <c r="R15" s="29"/>
      <c r="S15" s="99"/>
      <c r="T15" s="99"/>
      <c r="U15" s="99"/>
      <c r="V15" s="99"/>
      <c r="W15" s="99"/>
      <c r="X15" s="99"/>
      <c r="Y15" s="99"/>
      <c r="Z15" s="99"/>
      <c r="AA15" s="9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99"/>
      <c r="BE15" s="99"/>
      <c r="BF15" s="99"/>
      <c r="BG15" s="99"/>
      <c r="BH15" s="99"/>
      <c r="BI15" s="99"/>
      <c r="BJ15" s="99"/>
      <c r="BK15" s="12"/>
      <c r="BL15" s="12"/>
    </row>
    <row r="16" spans="1:256" outlineLevel="1">
      <c r="A16" s="9"/>
      <c r="B16" s="9"/>
      <c r="C16" s="44"/>
      <c r="D16" s="126" t="str">
        <f>Asset5</f>
        <v>SCADA/Network control</v>
      </c>
      <c r="E16" s="9"/>
      <c r="F16" s="9"/>
      <c r="G16" s="120"/>
      <c r="H16" s="109">
        <f>Input!H147*(1+vanilla1)^0.5</f>
        <v>6.2634551303430657</v>
      </c>
      <c r="I16" s="109">
        <f>Input!I147*(1+vanilla2)^0.5</f>
        <v>7.4712123427100368</v>
      </c>
      <c r="J16" s="109">
        <f>Input!J147*(1+vanilla3)^0.5</f>
        <v>8.4324926001284997</v>
      </c>
      <c r="K16" s="109">
        <f>Input!K147*(1+vanilla4)^0.5</f>
        <v>8.5617908015161017</v>
      </c>
      <c r="L16" s="109">
        <f>Input!L147*(1+vanilla5)^0.5</f>
        <v>9.3587142044139515</v>
      </c>
      <c r="M16" s="109">
        <f>Input!M147*(1+vanilla6)^0.5</f>
        <v>0</v>
      </c>
      <c r="N16" s="109">
        <f>Input!N147*(1+vanilla7)^0.5</f>
        <v>0</v>
      </c>
      <c r="O16" s="109">
        <f>Input!O147*(1+vanilla8)^0.5</f>
        <v>0</v>
      </c>
      <c r="P16" s="109">
        <f>Input!P147*(1+vanilla9)^0.5</f>
        <v>0</v>
      </c>
      <c r="Q16" s="109">
        <f>Input!Q147*(1+vanilla10)^0.5</f>
        <v>0</v>
      </c>
      <c r="R16" s="29"/>
      <c r="S16" s="99"/>
      <c r="T16" s="99"/>
      <c r="U16" s="99"/>
      <c r="V16" s="99"/>
      <c r="W16" s="99"/>
      <c r="X16" s="99"/>
      <c r="Y16" s="99"/>
      <c r="Z16" s="99"/>
      <c r="AA16" s="9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99"/>
      <c r="BE16" s="99"/>
      <c r="BF16" s="99"/>
      <c r="BG16" s="99"/>
      <c r="BH16" s="99"/>
      <c r="BI16" s="99"/>
      <c r="BJ16" s="99"/>
      <c r="BK16" s="12"/>
      <c r="BL16" s="12"/>
    </row>
    <row r="17" spans="1:64" outlineLevel="1">
      <c r="A17" s="9"/>
      <c r="B17" s="9"/>
      <c r="C17" s="44"/>
      <c r="D17" s="126" t="str">
        <f>Asset6</f>
        <v>Non-network general assets - IT</v>
      </c>
      <c r="E17" s="9"/>
      <c r="F17" s="9"/>
      <c r="G17" s="120"/>
      <c r="H17" s="109">
        <f>Input!H148*(1+vanilla1)^0.5</f>
        <v>44.648336169048576</v>
      </c>
      <c r="I17" s="109">
        <f>Input!I148*(1+vanilla2)^0.5</f>
        <v>44.955788933517042</v>
      </c>
      <c r="J17" s="109">
        <f>Input!J148*(1+vanilla3)^0.5</f>
        <v>38.421764182872472</v>
      </c>
      <c r="K17" s="109">
        <f>Input!K148*(1+vanilla4)^0.5</f>
        <v>28.917833269122674</v>
      </c>
      <c r="L17" s="109">
        <f>Input!L148*(1+vanilla5)^0.5</f>
        <v>22.303427543064501</v>
      </c>
      <c r="M17" s="109">
        <f>Input!M148*(1+vanilla6)^0.5</f>
        <v>0</v>
      </c>
      <c r="N17" s="109">
        <f>Input!N148*(1+vanilla7)^0.5</f>
        <v>0</v>
      </c>
      <c r="O17" s="109">
        <f>Input!O148*(1+vanilla8)^0.5</f>
        <v>0</v>
      </c>
      <c r="P17" s="109">
        <f>Input!P148*(1+vanilla9)^0.5</f>
        <v>0</v>
      </c>
      <c r="Q17" s="109">
        <f>Input!Q148*(1+vanilla10)^0.5</f>
        <v>0</v>
      </c>
      <c r="R17" s="29"/>
      <c r="S17" s="99"/>
      <c r="T17" s="99"/>
      <c r="U17" s="99"/>
      <c r="V17" s="99"/>
      <c r="W17" s="99"/>
      <c r="X17" s="99"/>
      <c r="Y17" s="99"/>
      <c r="Z17" s="99"/>
      <c r="AA17" s="9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99"/>
      <c r="BE17" s="99"/>
      <c r="BF17" s="99"/>
      <c r="BG17" s="99"/>
      <c r="BH17" s="99"/>
      <c r="BI17" s="99"/>
      <c r="BJ17" s="99"/>
      <c r="BK17" s="12"/>
      <c r="BL17" s="12"/>
    </row>
    <row r="18" spans="1:64" outlineLevel="1">
      <c r="A18" s="9"/>
      <c r="B18" s="9"/>
      <c r="C18" s="44"/>
      <c r="D18" s="126" t="str">
        <f>Asset7</f>
        <v>Non-network general assets - Other</v>
      </c>
      <c r="E18" s="9"/>
      <c r="F18" s="9"/>
      <c r="G18" s="120"/>
      <c r="H18" s="109">
        <f>Input!H149*(1+vanilla1)^0.5</f>
        <v>17.07550980334484</v>
      </c>
      <c r="I18" s="109">
        <f>Input!I149*(1+vanilla2)^0.5</f>
        <v>17.266453748878632</v>
      </c>
      <c r="J18" s="109">
        <f>Input!J149*(1+vanilla3)^0.5</f>
        <v>17.539611955911273</v>
      </c>
      <c r="K18" s="109">
        <f>Input!K149*(1+vanilla4)^0.5</f>
        <v>17.825364084069538</v>
      </c>
      <c r="L18" s="109">
        <f>Input!L149*(1+vanilla5)^0.5</f>
        <v>18.052934438683387</v>
      </c>
      <c r="M18" s="109">
        <f>Input!M149*(1+vanilla6)^0.5</f>
        <v>0</v>
      </c>
      <c r="N18" s="109">
        <f>Input!N149*(1+vanilla7)^0.5</f>
        <v>0</v>
      </c>
      <c r="O18" s="109">
        <f>Input!O149*(1+vanilla8)^0.5</f>
        <v>0</v>
      </c>
      <c r="P18" s="109">
        <f>Input!P149*(1+vanilla9)^0.5</f>
        <v>0</v>
      </c>
      <c r="Q18" s="109">
        <f>Input!Q149*(1+vanilla10)^0.5</f>
        <v>0</v>
      </c>
      <c r="R18" s="29"/>
      <c r="S18" s="99"/>
      <c r="T18" s="99"/>
      <c r="U18" s="99"/>
      <c r="V18" s="99"/>
      <c r="W18" s="99"/>
      <c r="X18" s="99"/>
      <c r="Y18" s="99"/>
      <c r="Z18" s="99"/>
      <c r="AA18" s="9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99"/>
      <c r="BE18" s="99"/>
      <c r="BF18" s="99"/>
      <c r="BG18" s="99"/>
      <c r="BH18" s="99"/>
      <c r="BI18" s="99"/>
      <c r="BJ18" s="99"/>
      <c r="BK18" s="12"/>
      <c r="BL18" s="12"/>
    </row>
    <row r="19" spans="1:64" outlineLevel="1">
      <c r="A19" s="9"/>
      <c r="B19" s="9"/>
      <c r="C19" s="44"/>
      <c r="D19" s="126" t="str">
        <f>Asset8</f>
        <v>VBRC</v>
      </c>
      <c r="E19" s="9"/>
      <c r="F19" s="9"/>
      <c r="G19" s="120"/>
      <c r="H19" s="109">
        <f>Input!H150*(1+vanilla1)^0.5</f>
        <v>12.397363209475467</v>
      </c>
      <c r="I19" s="109">
        <f>Input!I150*(1+vanilla2)^0.5</f>
        <v>14.337390061026078</v>
      </c>
      <c r="J19" s="109">
        <f>Input!J150*(1+vanilla3)^0.5</f>
        <v>14.621856080875634</v>
      </c>
      <c r="K19" s="109">
        <f>Input!K150*(1+vanilla4)^0.5</f>
        <v>14.885916488847128</v>
      </c>
      <c r="L19" s="109">
        <f>Input!L150*(1+vanilla5)^0.5</f>
        <v>15.100885449746347</v>
      </c>
      <c r="M19" s="109">
        <f>Input!M150*(1+vanilla6)^0.5</f>
        <v>0</v>
      </c>
      <c r="N19" s="109">
        <f>Input!N150*(1+vanilla7)^0.5</f>
        <v>0</v>
      </c>
      <c r="O19" s="109">
        <f>Input!O150*(1+vanilla8)^0.5</f>
        <v>0</v>
      </c>
      <c r="P19" s="109">
        <f>Input!P150*(1+vanilla9)^0.5</f>
        <v>0</v>
      </c>
      <c r="Q19" s="109">
        <f>Input!Q150*(1+vanilla10)^0.5</f>
        <v>0</v>
      </c>
      <c r="R19" s="29"/>
      <c r="S19" s="99"/>
      <c r="T19" s="99"/>
      <c r="U19" s="99"/>
      <c r="V19" s="99"/>
      <c r="W19" s="99"/>
      <c r="X19" s="99"/>
      <c r="Y19" s="99"/>
      <c r="Z19" s="99"/>
      <c r="AA19" s="9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99"/>
      <c r="BE19" s="99"/>
      <c r="BF19" s="99"/>
      <c r="BG19" s="99"/>
      <c r="BH19" s="99"/>
      <c r="BI19" s="99"/>
      <c r="BJ19" s="99"/>
      <c r="BK19" s="12"/>
      <c r="BL19" s="12"/>
    </row>
    <row r="20" spans="1:64" outlineLevel="1">
      <c r="A20" s="9"/>
      <c r="B20" s="9"/>
      <c r="C20" s="44"/>
      <c r="D20" s="126" t="str">
        <f>Asset9</f>
        <v>Supervisory cables</v>
      </c>
      <c r="E20" s="9"/>
      <c r="F20" s="9"/>
      <c r="G20" s="120"/>
      <c r="H20" s="109">
        <f>Input!H151*(1+vanilla1)^0.5</f>
        <v>0</v>
      </c>
      <c r="I20" s="109">
        <f>Input!I151*(1+vanilla2)^0.5</f>
        <v>0</v>
      </c>
      <c r="J20" s="109">
        <f>Input!J151*(1+vanilla3)^0.5</f>
        <v>0</v>
      </c>
      <c r="K20" s="109">
        <f>Input!K151*(1+vanilla4)^0.5</f>
        <v>0</v>
      </c>
      <c r="L20" s="109">
        <f>Input!L151*(1+vanilla5)^0.5</f>
        <v>0</v>
      </c>
      <c r="M20" s="109">
        <f>Input!M151*(1+vanilla6)^0.5</f>
        <v>0</v>
      </c>
      <c r="N20" s="109">
        <f>Input!N151*(1+vanilla7)^0.5</f>
        <v>0</v>
      </c>
      <c r="O20" s="109">
        <f>Input!O151*(1+vanilla8)^0.5</f>
        <v>0</v>
      </c>
      <c r="P20" s="109">
        <f>Input!P151*(1+vanilla9)^0.5</f>
        <v>0</v>
      </c>
      <c r="Q20" s="109">
        <f>Input!Q151*(1+vanilla10)^0.5</f>
        <v>0</v>
      </c>
      <c r="R20" s="29"/>
      <c r="S20" s="99"/>
      <c r="T20" s="99"/>
      <c r="U20" s="99"/>
      <c r="V20" s="99"/>
      <c r="W20" s="99"/>
      <c r="X20" s="99"/>
      <c r="Y20" s="99"/>
      <c r="Z20" s="99"/>
      <c r="AA20" s="9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99"/>
      <c r="BE20" s="99"/>
      <c r="BF20" s="99"/>
      <c r="BG20" s="99"/>
      <c r="BH20" s="99"/>
      <c r="BI20" s="99"/>
      <c r="BJ20" s="99"/>
      <c r="BK20" s="12"/>
      <c r="BL20" s="12"/>
    </row>
    <row r="21" spans="1:64" outlineLevel="1">
      <c r="A21" s="9"/>
      <c r="B21" s="9"/>
      <c r="C21" s="44"/>
      <c r="D21" s="126" t="str">
        <f>Asset10</f>
        <v>Old SWER ACRs</v>
      </c>
      <c r="E21" s="9"/>
      <c r="F21" s="9"/>
      <c r="G21" s="120"/>
      <c r="H21" s="109">
        <f>Input!H152*(1+vanilla1)^0.5</f>
        <v>0</v>
      </c>
      <c r="I21" s="109">
        <f>Input!I152*(1+vanilla2)^0.5</f>
        <v>0</v>
      </c>
      <c r="J21" s="109">
        <f>Input!J152*(1+vanilla3)^0.5</f>
        <v>0</v>
      </c>
      <c r="K21" s="109">
        <f>Input!K152*(1+vanilla4)^0.5</f>
        <v>0</v>
      </c>
      <c r="L21" s="109">
        <f>Input!L152*(1+vanilla5)^0.5</f>
        <v>0</v>
      </c>
      <c r="M21" s="109">
        <f>Input!M152*(1+vanilla6)^0.5</f>
        <v>0</v>
      </c>
      <c r="N21" s="109">
        <f>Input!N152*(1+vanilla7)^0.5</f>
        <v>0</v>
      </c>
      <c r="O21" s="109">
        <f>Input!O152*(1+vanilla8)^0.5</f>
        <v>0</v>
      </c>
      <c r="P21" s="109">
        <f>Input!P152*(1+vanilla9)^0.5</f>
        <v>0</v>
      </c>
      <c r="Q21" s="109">
        <f>Input!Q152*(1+vanilla10)^0.5</f>
        <v>0</v>
      </c>
      <c r="R21" s="29"/>
      <c r="S21" s="99"/>
      <c r="T21" s="99"/>
      <c r="U21" s="99"/>
      <c r="V21" s="99"/>
      <c r="W21" s="99"/>
      <c r="X21" s="99"/>
      <c r="Y21" s="99"/>
      <c r="Z21" s="99"/>
      <c r="AA21" s="9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99"/>
      <c r="BE21" s="99"/>
      <c r="BF21" s="99"/>
      <c r="BG21" s="99"/>
      <c r="BH21" s="99"/>
      <c r="BI21" s="99"/>
      <c r="BJ21" s="99"/>
      <c r="BK21" s="12"/>
      <c r="BL21" s="12"/>
    </row>
    <row r="22" spans="1:64" outlineLevel="1">
      <c r="A22" s="9"/>
      <c r="B22" s="9"/>
      <c r="C22" s="44"/>
      <c r="D22" s="126" t="str">
        <f>Asset11</f>
        <v>Land</v>
      </c>
      <c r="E22" s="9"/>
      <c r="F22" s="9"/>
      <c r="G22" s="120"/>
      <c r="H22" s="109">
        <f>Input!H153*(1+vanilla1)^0.5</f>
        <v>6.8427262335806135E-2</v>
      </c>
      <c r="I22" s="109">
        <f>Input!I153*(1+vanilla2)^0.5</f>
        <v>0.18426924029811029</v>
      </c>
      <c r="J22" s="109">
        <f>Input!J153*(1+vanilla3)^0.5</f>
        <v>0.23467547827143437</v>
      </c>
      <c r="K22" s="109">
        <f>Input!K153*(1+vanilla4)^0.5</f>
        <v>0.2163695947135541</v>
      </c>
      <c r="L22" s="109">
        <f>Input!L153*(1+vanilla5)^0.5</f>
        <v>0.29642855224506165</v>
      </c>
      <c r="M22" s="109">
        <f>Input!M153*(1+vanilla6)^0.5</f>
        <v>0</v>
      </c>
      <c r="N22" s="109">
        <f>Input!N153*(1+vanilla7)^0.5</f>
        <v>0</v>
      </c>
      <c r="O22" s="109">
        <f>Input!O153*(1+vanilla8)^0.5</f>
        <v>0</v>
      </c>
      <c r="P22" s="109">
        <f>Input!P153*(1+vanilla9)^0.5</f>
        <v>0</v>
      </c>
      <c r="Q22" s="109">
        <f>Input!Q153*(1+vanilla10)^0.5</f>
        <v>0</v>
      </c>
      <c r="R22" s="29"/>
      <c r="S22" s="99"/>
      <c r="T22" s="99"/>
      <c r="U22" s="99"/>
      <c r="V22" s="99"/>
      <c r="W22" s="99"/>
      <c r="X22" s="99"/>
      <c r="Y22" s="99"/>
      <c r="Z22" s="99"/>
      <c r="AA22" s="9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99"/>
      <c r="BE22" s="99"/>
      <c r="BF22" s="99"/>
      <c r="BG22" s="99"/>
      <c r="BH22" s="99"/>
      <c r="BI22" s="99"/>
      <c r="BJ22" s="99"/>
      <c r="BK22" s="12"/>
      <c r="BL22" s="12"/>
    </row>
    <row r="23" spans="1:64" outlineLevel="1">
      <c r="A23" s="9"/>
      <c r="B23" s="9"/>
      <c r="C23" s="44"/>
      <c r="D23" s="126" t="str">
        <f>Asset12</f>
        <v>Equity raising costs</v>
      </c>
      <c r="E23" s="9"/>
      <c r="F23" s="9"/>
      <c r="G23" s="120"/>
      <c r="H23" s="109">
        <f>Input!H154*(1+vanilla1)^0.5</f>
        <v>11.831755453990228</v>
      </c>
      <c r="I23" s="109">
        <f>Input!I154*(1+vanilla2)^0.5</f>
        <v>0</v>
      </c>
      <c r="J23" s="109">
        <f>Input!J154*(1+vanilla3)^0.5</f>
        <v>0</v>
      </c>
      <c r="K23" s="109">
        <f>Input!K154*(1+vanilla4)^0.5</f>
        <v>0</v>
      </c>
      <c r="L23" s="109">
        <f>Input!L154*(1+vanilla5)^0.5</f>
        <v>0</v>
      </c>
      <c r="M23" s="109">
        <f>Input!M154*(1+vanilla6)^0.5</f>
        <v>0</v>
      </c>
      <c r="N23" s="109">
        <f>Input!N154*(1+vanilla7)^0.5</f>
        <v>0</v>
      </c>
      <c r="O23" s="109">
        <f>Input!O154*(1+vanilla8)^0.5</f>
        <v>0</v>
      </c>
      <c r="P23" s="109">
        <f>Input!P154*(1+vanilla9)^0.5</f>
        <v>0</v>
      </c>
      <c r="Q23" s="109">
        <f>Input!Q154*(1+vanilla10)^0.5</f>
        <v>0</v>
      </c>
      <c r="R23" s="29"/>
      <c r="S23" s="99"/>
      <c r="T23" s="99"/>
      <c r="U23" s="99"/>
      <c r="V23" s="99"/>
      <c r="W23" s="99"/>
      <c r="X23" s="99"/>
      <c r="Y23" s="99"/>
      <c r="Z23" s="99"/>
      <c r="AA23" s="9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99"/>
      <c r="BE23" s="99"/>
      <c r="BF23" s="99"/>
      <c r="BG23" s="99"/>
      <c r="BH23" s="99"/>
      <c r="BI23" s="99"/>
      <c r="BJ23" s="99"/>
      <c r="BK23" s="12"/>
      <c r="BL23" s="12"/>
    </row>
    <row r="24" spans="1:64" outlineLevel="1">
      <c r="A24" s="9"/>
      <c r="B24" s="9"/>
      <c r="C24" s="44"/>
      <c r="D24" s="126">
        <f>Asset13</f>
        <v>0</v>
      </c>
      <c r="E24" s="9"/>
      <c r="F24" s="9"/>
      <c r="G24" s="120"/>
      <c r="H24" s="109">
        <f>Input!H155*(1+vanilla1)^0.5</f>
        <v>0</v>
      </c>
      <c r="I24" s="109">
        <f>Input!I155*(1+vanilla2)^0.5</f>
        <v>0</v>
      </c>
      <c r="J24" s="109">
        <f>Input!J155*(1+vanilla3)^0.5</f>
        <v>0</v>
      </c>
      <c r="K24" s="109">
        <f>Input!K155*(1+vanilla4)^0.5</f>
        <v>0</v>
      </c>
      <c r="L24" s="109">
        <f>Input!L155*(1+vanilla5)^0.5</f>
        <v>0</v>
      </c>
      <c r="M24" s="109">
        <f>Input!M155*(1+vanilla6)^0.5</f>
        <v>0</v>
      </c>
      <c r="N24" s="109">
        <f>Input!N155*(1+vanilla7)^0.5</f>
        <v>0</v>
      </c>
      <c r="O24" s="109">
        <f>Input!O155*(1+vanilla8)^0.5</f>
        <v>0</v>
      </c>
      <c r="P24" s="109">
        <f>Input!P155*(1+vanilla9)^0.5</f>
        <v>0</v>
      </c>
      <c r="Q24" s="109">
        <f>Input!Q155*(1+vanilla10)^0.5</f>
        <v>0</v>
      </c>
      <c r="R24" s="29"/>
      <c r="S24" s="99"/>
      <c r="T24" s="99"/>
      <c r="U24" s="99"/>
      <c r="V24" s="99"/>
      <c r="W24" s="99"/>
      <c r="X24" s="99"/>
      <c r="Y24" s="99"/>
      <c r="Z24" s="99"/>
      <c r="AA24" s="9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99"/>
      <c r="BE24" s="99"/>
      <c r="BF24" s="99"/>
      <c r="BG24" s="99"/>
      <c r="BH24" s="99"/>
      <c r="BI24" s="99"/>
      <c r="BJ24" s="99"/>
      <c r="BK24" s="12"/>
      <c r="BL24" s="12"/>
    </row>
    <row r="25" spans="1:64" outlineLevel="1">
      <c r="A25" s="9"/>
      <c r="B25" s="9"/>
      <c r="C25" s="44"/>
      <c r="D25" s="126">
        <f>Asset14</f>
        <v>0</v>
      </c>
      <c r="E25" s="9"/>
      <c r="F25" s="9"/>
      <c r="G25" s="120"/>
      <c r="H25" s="109">
        <f>Input!H156*(1+vanilla1)^0.5</f>
        <v>0</v>
      </c>
      <c r="I25" s="109">
        <f>Input!I156*(1+vanilla2)^0.5</f>
        <v>0</v>
      </c>
      <c r="J25" s="109">
        <f>Input!J156*(1+vanilla3)^0.5</f>
        <v>0</v>
      </c>
      <c r="K25" s="109">
        <f>Input!K156*(1+vanilla4)^0.5</f>
        <v>0</v>
      </c>
      <c r="L25" s="109">
        <f>Input!L156*(1+vanilla5)^0.5</f>
        <v>0</v>
      </c>
      <c r="M25" s="109">
        <f>Input!M156*(1+vanilla6)^0.5</f>
        <v>0</v>
      </c>
      <c r="N25" s="109">
        <f>Input!N156*(1+vanilla7)^0.5</f>
        <v>0</v>
      </c>
      <c r="O25" s="109">
        <f>Input!O156*(1+vanilla8)^0.5</f>
        <v>0</v>
      </c>
      <c r="P25" s="109">
        <f>Input!P156*(1+vanilla9)^0.5</f>
        <v>0</v>
      </c>
      <c r="Q25" s="109">
        <f>Input!Q156*(1+vanilla10)^0.5</f>
        <v>0</v>
      </c>
      <c r="R25" s="29"/>
      <c r="S25" s="99"/>
      <c r="T25" s="99"/>
      <c r="U25" s="99"/>
      <c r="V25" s="99"/>
      <c r="W25" s="99"/>
      <c r="X25" s="99"/>
      <c r="Y25" s="99"/>
      <c r="Z25" s="99"/>
      <c r="AA25" s="9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99"/>
      <c r="BE25" s="99"/>
      <c r="BF25" s="99"/>
      <c r="BG25" s="99"/>
      <c r="BH25" s="99"/>
      <c r="BI25" s="99"/>
      <c r="BJ25" s="99"/>
      <c r="BK25" s="12"/>
      <c r="BL25" s="12"/>
    </row>
    <row r="26" spans="1:64" outlineLevel="1">
      <c r="A26" s="9"/>
      <c r="B26" s="9"/>
      <c r="C26" s="44"/>
      <c r="D26" s="126">
        <f>Asset15</f>
        <v>0</v>
      </c>
      <c r="E26" s="9"/>
      <c r="F26" s="9"/>
      <c r="G26" s="120"/>
      <c r="H26" s="109">
        <f>Input!H157*(1+vanilla1)^0.5</f>
        <v>0</v>
      </c>
      <c r="I26" s="109">
        <f>Input!I157*(1+vanilla2)^0.5</f>
        <v>0</v>
      </c>
      <c r="J26" s="109">
        <f>Input!J157*(1+vanilla3)^0.5</f>
        <v>0</v>
      </c>
      <c r="K26" s="109">
        <f>Input!K157*(1+vanilla4)^0.5</f>
        <v>0</v>
      </c>
      <c r="L26" s="109">
        <f>Input!L157*(1+vanilla5)^0.5</f>
        <v>0</v>
      </c>
      <c r="M26" s="109">
        <f>Input!M157*(1+vanilla6)^0.5</f>
        <v>0</v>
      </c>
      <c r="N26" s="109">
        <f>Input!N157*(1+vanilla7)^0.5</f>
        <v>0</v>
      </c>
      <c r="O26" s="109">
        <f>Input!O157*(1+vanilla8)^0.5</f>
        <v>0</v>
      </c>
      <c r="P26" s="109">
        <f>Input!P157*(1+vanilla9)^0.5</f>
        <v>0</v>
      </c>
      <c r="Q26" s="109">
        <f>Input!Q157*(1+vanilla10)^0.5</f>
        <v>0</v>
      </c>
      <c r="R26" s="29"/>
      <c r="S26" s="99"/>
      <c r="T26" s="99"/>
      <c r="U26" s="99"/>
      <c r="V26" s="99"/>
      <c r="W26" s="99"/>
      <c r="X26" s="99"/>
      <c r="Y26" s="99"/>
      <c r="Z26" s="99"/>
      <c r="AA26" s="9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99"/>
      <c r="BE26" s="99"/>
      <c r="BF26" s="99"/>
      <c r="BG26" s="99"/>
      <c r="BH26" s="99"/>
      <c r="BI26" s="99"/>
      <c r="BJ26" s="99"/>
      <c r="BK26" s="12"/>
      <c r="BL26" s="12"/>
    </row>
    <row r="27" spans="1:64" outlineLevel="1">
      <c r="A27" s="9"/>
      <c r="B27" s="9"/>
      <c r="C27" s="44"/>
      <c r="D27" s="126">
        <f>Asset16</f>
        <v>0</v>
      </c>
      <c r="E27" s="9"/>
      <c r="F27" s="9"/>
      <c r="G27" s="120"/>
      <c r="H27" s="109">
        <f>Input!H158*(1+vanilla1)^0.5</f>
        <v>0</v>
      </c>
      <c r="I27" s="109">
        <f>Input!I158*(1+vanilla2)^0.5</f>
        <v>0</v>
      </c>
      <c r="J27" s="109">
        <f>Input!J158*(1+vanilla3)^0.5</f>
        <v>0</v>
      </c>
      <c r="K27" s="109">
        <f>Input!K158*(1+vanilla4)^0.5</f>
        <v>0</v>
      </c>
      <c r="L27" s="109">
        <f>Input!L158*(1+vanilla5)^0.5</f>
        <v>0</v>
      </c>
      <c r="M27" s="109">
        <f>Input!M158*(1+vanilla6)^0.5</f>
        <v>0</v>
      </c>
      <c r="N27" s="109">
        <f>Input!N158*(1+vanilla7)^0.5</f>
        <v>0</v>
      </c>
      <c r="O27" s="109">
        <f>Input!O158*(1+vanilla8)^0.5</f>
        <v>0</v>
      </c>
      <c r="P27" s="109">
        <f>Input!P158*(1+vanilla9)^0.5</f>
        <v>0</v>
      </c>
      <c r="Q27" s="109">
        <f>Input!Q158*(1+vanilla10)^0.5</f>
        <v>0</v>
      </c>
      <c r="R27" s="29"/>
      <c r="S27" s="99"/>
      <c r="T27" s="99"/>
      <c r="U27" s="99"/>
      <c r="V27" s="99"/>
      <c r="W27" s="99"/>
      <c r="X27" s="99"/>
      <c r="Y27" s="99"/>
      <c r="Z27" s="99"/>
      <c r="AA27" s="9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99"/>
      <c r="BE27" s="99"/>
      <c r="BF27" s="99"/>
      <c r="BG27" s="99"/>
      <c r="BH27" s="99"/>
      <c r="BI27" s="99"/>
      <c r="BJ27" s="99"/>
      <c r="BK27" s="12"/>
      <c r="BL27" s="12"/>
    </row>
    <row r="28" spans="1:64" outlineLevel="1">
      <c r="A28" s="9"/>
      <c r="B28" s="9"/>
      <c r="C28" s="44"/>
      <c r="D28" s="126">
        <f>Asset17</f>
        <v>0</v>
      </c>
      <c r="E28" s="9"/>
      <c r="F28" s="9"/>
      <c r="G28" s="120"/>
      <c r="H28" s="109">
        <f>Input!H159*(1+vanilla1)^0.5</f>
        <v>0</v>
      </c>
      <c r="I28" s="109">
        <f>Input!I159*(1+vanilla2)^0.5</f>
        <v>0</v>
      </c>
      <c r="J28" s="109">
        <f>Input!J159*(1+vanilla3)^0.5</f>
        <v>0</v>
      </c>
      <c r="K28" s="109">
        <f>Input!K159*(1+vanilla4)^0.5</f>
        <v>0</v>
      </c>
      <c r="L28" s="109">
        <f>Input!L159*(1+vanilla5)^0.5</f>
        <v>0</v>
      </c>
      <c r="M28" s="109">
        <f>Input!M159*(1+vanilla6)^0.5</f>
        <v>0</v>
      </c>
      <c r="N28" s="109">
        <f>Input!N159*(1+vanilla7)^0.5</f>
        <v>0</v>
      </c>
      <c r="O28" s="109">
        <f>Input!O159*(1+vanilla8)^0.5</f>
        <v>0</v>
      </c>
      <c r="P28" s="109">
        <f>Input!P159*(1+vanilla9)^0.5</f>
        <v>0</v>
      </c>
      <c r="Q28" s="109">
        <f>Input!Q159*(1+vanilla10)^0.5</f>
        <v>0</v>
      </c>
      <c r="R28" s="29"/>
      <c r="S28" s="99"/>
      <c r="T28" s="99"/>
      <c r="U28" s="99"/>
      <c r="V28" s="99"/>
      <c r="W28" s="99"/>
      <c r="X28" s="99"/>
      <c r="Y28" s="99"/>
      <c r="Z28" s="99"/>
      <c r="AA28" s="9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99"/>
      <c r="BE28" s="99"/>
      <c r="BF28" s="99"/>
      <c r="BG28" s="99"/>
      <c r="BH28" s="99"/>
      <c r="BI28" s="99"/>
      <c r="BJ28" s="99"/>
      <c r="BK28" s="12"/>
      <c r="BL28" s="12"/>
    </row>
    <row r="29" spans="1:64" outlineLevel="1">
      <c r="A29" s="9"/>
      <c r="B29" s="9"/>
      <c r="C29" s="44"/>
      <c r="D29" s="126">
        <f>Asset18</f>
        <v>0</v>
      </c>
      <c r="E29" s="9"/>
      <c r="F29" s="9"/>
      <c r="G29" s="120"/>
      <c r="H29" s="109">
        <f>Input!H160*(1+vanilla1)^0.5</f>
        <v>0</v>
      </c>
      <c r="I29" s="109">
        <f>Input!I160*(1+vanilla2)^0.5</f>
        <v>0</v>
      </c>
      <c r="J29" s="109">
        <f>Input!J160*(1+vanilla3)^0.5</f>
        <v>0</v>
      </c>
      <c r="K29" s="109">
        <f>Input!K160*(1+vanilla4)^0.5</f>
        <v>0</v>
      </c>
      <c r="L29" s="109">
        <f>Input!L160*(1+vanilla5)^0.5</f>
        <v>0</v>
      </c>
      <c r="M29" s="109">
        <f>Input!M160*(1+vanilla6)^0.5</f>
        <v>0</v>
      </c>
      <c r="N29" s="109">
        <f>Input!N160*(1+vanilla7)^0.5</f>
        <v>0</v>
      </c>
      <c r="O29" s="109">
        <f>Input!O160*(1+vanilla8)^0.5</f>
        <v>0</v>
      </c>
      <c r="P29" s="109">
        <f>Input!P160*(1+vanilla9)^0.5</f>
        <v>0</v>
      </c>
      <c r="Q29" s="109">
        <f>Input!Q160*(1+vanilla10)^0.5</f>
        <v>0</v>
      </c>
      <c r="R29" s="29"/>
      <c r="S29" s="99"/>
      <c r="T29" s="99"/>
      <c r="U29" s="99"/>
      <c r="V29" s="99"/>
      <c r="W29" s="99"/>
      <c r="X29" s="99"/>
      <c r="Y29" s="99"/>
      <c r="Z29" s="99"/>
      <c r="AA29" s="9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99"/>
      <c r="BE29" s="99"/>
      <c r="BF29" s="99"/>
      <c r="BG29" s="99"/>
      <c r="BH29" s="99"/>
      <c r="BI29" s="99"/>
      <c r="BJ29" s="99"/>
      <c r="BK29" s="12"/>
      <c r="BL29" s="12"/>
    </row>
    <row r="30" spans="1:64" outlineLevel="1">
      <c r="A30" s="9"/>
      <c r="B30" s="9"/>
      <c r="C30" s="44"/>
      <c r="D30" s="126">
        <f>Asset19</f>
        <v>0</v>
      </c>
      <c r="E30" s="9"/>
      <c r="F30" s="9"/>
      <c r="G30" s="120"/>
      <c r="H30" s="109">
        <f>Input!H161*(1+vanilla1)^0.5</f>
        <v>0</v>
      </c>
      <c r="I30" s="109">
        <f>Input!I161*(1+vanilla2)^0.5</f>
        <v>0</v>
      </c>
      <c r="J30" s="109">
        <f>Input!J161*(1+vanilla3)^0.5</f>
        <v>0</v>
      </c>
      <c r="K30" s="109">
        <f>Input!K161*(1+vanilla4)^0.5</f>
        <v>0</v>
      </c>
      <c r="L30" s="109">
        <f>Input!L161*(1+vanilla5)^0.5</f>
        <v>0</v>
      </c>
      <c r="M30" s="109">
        <f>Input!M161*(1+vanilla6)^0.5</f>
        <v>0</v>
      </c>
      <c r="N30" s="109">
        <f>Input!N161*(1+vanilla7)^0.5</f>
        <v>0</v>
      </c>
      <c r="O30" s="109">
        <f>Input!O161*(1+vanilla8)^0.5</f>
        <v>0</v>
      </c>
      <c r="P30" s="109">
        <f>Input!P161*(1+vanilla9)^0.5</f>
        <v>0</v>
      </c>
      <c r="Q30" s="109">
        <f>Input!Q161*(1+vanilla10)^0.5</f>
        <v>0</v>
      </c>
      <c r="R30" s="29"/>
      <c r="S30" s="99"/>
      <c r="T30" s="99"/>
      <c r="U30" s="99"/>
      <c r="V30" s="99"/>
      <c r="W30" s="99"/>
      <c r="X30" s="99"/>
      <c r="Y30" s="99"/>
      <c r="Z30" s="99"/>
      <c r="AA30" s="9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99"/>
      <c r="BE30" s="99"/>
      <c r="BF30" s="99"/>
      <c r="BG30" s="99"/>
      <c r="BH30" s="99"/>
      <c r="BI30" s="99"/>
      <c r="BJ30" s="99"/>
      <c r="BK30" s="12"/>
      <c r="BL30" s="12"/>
    </row>
    <row r="31" spans="1:64" outlineLevel="1">
      <c r="A31" s="9"/>
      <c r="B31" s="9"/>
      <c r="C31" s="44"/>
      <c r="D31" s="126">
        <f>Asset20</f>
        <v>0</v>
      </c>
      <c r="E31" s="9"/>
      <c r="F31" s="9"/>
      <c r="G31" s="120"/>
      <c r="H31" s="109">
        <f>Input!H162*(1+vanilla1)^0.5</f>
        <v>0</v>
      </c>
      <c r="I31" s="109">
        <f>Input!I162*(1+vanilla2)^0.5</f>
        <v>0</v>
      </c>
      <c r="J31" s="109">
        <f>Input!J162*(1+vanilla3)^0.5</f>
        <v>0</v>
      </c>
      <c r="K31" s="109">
        <f>Input!K162*(1+vanilla4)^0.5</f>
        <v>0</v>
      </c>
      <c r="L31" s="109">
        <f>Input!L162*(1+vanilla5)^0.5</f>
        <v>0</v>
      </c>
      <c r="M31" s="109">
        <f>Input!M162*(1+vanilla6)^0.5</f>
        <v>0</v>
      </c>
      <c r="N31" s="109">
        <f>Input!N162*(1+vanilla7)^0.5</f>
        <v>0</v>
      </c>
      <c r="O31" s="109">
        <f>Input!O162*(1+vanilla8)^0.5</f>
        <v>0</v>
      </c>
      <c r="P31" s="109">
        <f>Input!P162*(1+vanilla9)^0.5</f>
        <v>0</v>
      </c>
      <c r="Q31" s="109">
        <f>Input!Q162*(1+vanilla10)^0.5</f>
        <v>0</v>
      </c>
      <c r="R31" s="29"/>
      <c r="S31" s="99"/>
      <c r="T31" s="99"/>
      <c r="U31" s="99"/>
      <c r="V31" s="99"/>
      <c r="W31" s="99"/>
      <c r="X31" s="99"/>
      <c r="Y31" s="99"/>
      <c r="Z31" s="99"/>
      <c r="AA31" s="9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99"/>
      <c r="BE31" s="99"/>
      <c r="BF31" s="99"/>
      <c r="BG31" s="99"/>
      <c r="BH31" s="99"/>
      <c r="BI31" s="99"/>
      <c r="BJ31" s="99"/>
      <c r="BK31" s="12"/>
      <c r="BL31" s="12"/>
    </row>
    <row r="32" spans="1:64" outlineLevel="1">
      <c r="A32" s="9"/>
      <c r="B32" s="9"/>
      <c r="C32" s="44"/>
      <c r="D32" s="126">
        <f>Asset21</f>
        <v>0</v>
      </c>
      <c r="E32" s="9"/>
      <c r="F32" s="9"/>
      <c r="G32" s="120"/>
      <c r="H32" s="109">
        <f>Input!H163*(1+vanilla1)^0.5</f>
        <v>0</v>
      </c>
      <c r="I32" s="109">
        <f>Input!I163*(1+vanilla2)^0.5</f>
        <v>0</v>
      </c>
      <c r="J32" s="109">
        <f>Input!J163*(1+vanilla3)^0.5</f>
        <v>0</v>
      </c>
      <c r="K32" s="109">
        <f>Input!K163*(1+vanilla4)^0.5</f>
        <v>0</v>
      </c>
      <c r="L32" s="109">
        <f>Input!L163*(1+vanilla5)^0.5</f>
        <v>0</v>
      </c>
      <c r="M32" s="109">
        <f>Input!M163*(1+vanilla6)^0.5</f>
        <v>0</v>
      </c>
      <c r="N32" s="109">
        <f>Input!N163*(1+vanilla7)^0.5</f>
        <v>0</v>
      </c>
      <c r="O32" s="109">
        <f>Input!O163*(1+vanilla8)^0.5</f>
        <v>0</v>
      </c>
      <c r="P32" s="109">
        <f>Input!P163*(1+vanilla9)^0.5</f>
        <v>0</v>
      </c>
      <c r="Q32" s="109">
        <f>Input!Q163*(1+vanilla10)^0.5</f>
        <v>0</v>
      </c>
      <c r="R32" s="29"/>
      <c r="S32" s="99"/>
      <c r="T32" s="99"/>
      <c r="U32" s="99"/>
      <c r="V32" s="99"/>
      <c r="W32" s="99"/>
      <c r="X32" s="99"/>
      <c r="Y32" s="99"/>
      <c r="Z32" s="99"/>
      <c r="AA32" s="9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99"/>
      <c r="BE32" s="99"/>
      <c r="BF32" s="99"/>
      <c r="BG32" s="99"/>
      <c r="BH32" s="99"/>
      <c r="BI32" s="99"/>
      <c r="BJ32" s="99"/>
      <c r="BK32" s="12"/>
      <c r="BL32" s="12"/>
    </row>
    <row r="33" spans="1:256" outlineLevel="1">
      <c r="A33" s="9"/>
      <c r="B33" s="9"/>
      <c r="C33" s="44"/>
      <c r="D33" s="126">
        <f>Asset22</f>
        <v>0</v>
      </c>
      <c r="E33" s="9"/>
      <c r="F33" s="9"/>
      <c r="G33" s="120"/>
      <c r="H33" s="109">
        <f>Input!H164*(1+vanilla1)^0.5</f>
        <v>0</v>
      </c>
      <c r="I33" s="109">
        <f>Input!I164*(1+vanilla2)^0.5</f>
        <v>0</v>
      </c>
      <c r="J33" s="109">
        <f>Input!J164*(1+vanilla3)^0.5</f>
        <v>0</v>
      </c>
      <c r="K33" s="109">
        <f>Input!K164*(1+vanilla4)^0.5</f>
        <v>0</v>
      </c>
      <c r="L33" s="109">
        <f>Input!L164*(1+vanilla5)^0.5</f>
        <v>0</v>
      </c>
      <c r="M33" s="109">
        <f>Input!M164*(1+vanilla6)^0.5</f>
        <v>0</v>
      </c>
      <c r="N33" s="109">
        <f>Input!N164*(1+vanilla7)^0.5</f>
        <v>0</v>
      </c>
      <c r="O33" s="109">
        <f>Input!O164*(1+vanilla8)^0.5</f>
        <v>0</v>
      </c>
      <c r="P33" s="109">
        <f>Input!P164*(1+vanilla9)^0.5</f>
        <v>0</v>
      </c>
      <c r="Q33" s="109">
        <f>Input!Q164*(1+vanilla10)^0.5</f>
        <v>0</v>
      </c>
      <c r="R33" s="29"/>
      <c r="S33" s="99"/>
      <c r="T33" s="99"/>
      <c r="U33" s="99"/>
      <c r="V33" s="99"/>
      <c r="W33" s="99"/>
      <c r="X33" s="99"/>
      <c r="Y33" s="99"/>
      <c r="Z33" s="99"/>
      <c r="AA33" s="9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99"/>
      <c r="BE33" s="99"/>
      <c r="BF33" s="99"/>
      <c r="BG33" s="99"/>
      <c r="BH33" s="99"/>
      <c r="BI33" s="99"/>
      <c r="BJ33" s="99"/>
      <c r="BK33" s="12"/>
      <c r="BL33" s="12"/>
    </row>
    <row r="34" spans="1:256" outlineLevel="1">
      <c r="A34" s="9"/>
      <c r="B34" s="9"/>
      <c r="C34" s="44"/>
      <c r="D34" s="126">
        <f>Asset23</f>
        <v>0</v>
      </c>
      <c r="E34" s="9"/>
      <c r="F34" s="9"/>
      <c r="G34" s="120"/>
      <c r="H34" s="109">
        <f>Input!H165*(1+vanilla1)^0.5</f>
        <v>0</v>
      </c>
      <c r="I34" s="109">
        <f>Input!I165*(1+vanilla2)^0.5</f>
        <v>0</v>
      </c>
      <c r="J34" s="109">
        <f>Input!J165*(1+vanilla3)^0.5</f>
        <v>0</v>
      </c>
      <c r="K34" s="109">
        <f>Input!K165*(1+vanilla4)^0.5</f>
        <v>0</v>
      </c>
      <c r="L34" s="109">
        <f>Input!L165*(1+vanilla5)^0.5</f>
        <v>0</v>
      </c>
      <c r="M34" s="109">
        <f>Input!M165*(1+vanilla6)^0.5</f>
        <v>0</v>
      </c>
      <c r="N34" s="109">
        <f>Input!N165*(1+vanilla7)^0.5</f>
        <v>0</v>
      </c>
      <c r="O34" s="109">
        <f>Input!O165*(1+vanilla8)^0.5</f>
        <v>0</v>
      </c>
      <c r="P34" s="109">
        <f>Input!P165*(1+vanilla9)^0.5</f>
        <v>0</v>
      </c>
      <c r="Q34" s="109">
        <f>Input!Q165*(1+vanilla10)^0.5</f>
        <v>0</v>
      </c>
      <c r="R34" s="29"/>
      <c r="S34" s="99"/>
      <c r="T34" s="99"/>
      <c r="U34" s="99"/>
      <c r="V34" s="99"/>
      <c r="W34" s="99"/>
      <c r="X34" s="99"/>
      <c r="Y34" s="99"/>
      <c r="Z34" s="99"/>
      <c r="AA34" s="9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99"/>
      <c r="BE34" s="99"/>
      <c r="BF34" s="99"/>
      <c r="BG34" s="99"/>
      <c r="BH34" s="99"/>
      <c r="BI34" s="99"/>
      <c r="BJ34" s="99"/>
      <c r="BK34" s="12"/>
      <c r="BL34" s="12"/>
    </row>
    <row r="35" spans="1:256" outlineLevel="1">
      <c r="A35" s="9"/>
      <c r="B35" s="9"/>
      <c r="C35" s="44"/>
      <c r="D35" s="126">
        <f>Asset24</f>
        <v>0</v>
      </c>
      <c r="E35" s="9"/>
      <c r="F35" s="9"/>
      <c r="G35" s="120"/>
      <c r="H35" s="109">
        <f>Input!H166*(1+vanilla1)^0.5</f>
        <v>0</v>
      </c>
      <c r="I35" s="109">
        <f>Input!I166*(1+vanilla2)^0.5</f>
        <v>0</v>
      </c>
      <c r="J35" s="109">
        <f>Input!J166*(1+vanilla3)^0.5</f>
        <v>0</v>
      </c>
      <c r="K35" s="109">
        <f>Input!K166*(1+vanilla4)^0.5</f>
        <v>0</v>
      </c>
      <c r="L35" s="109">
        <f>Input!L166*(1+vanilla5)^0.5</f>
        <v>0</v>
      </c>
      <c r="M35" s="109">
        <f>Input!M166*(1+vanilla6)^0.5</f>
        <v>0</v>
      </c>
      <c r="N35" s="109">
        <f>Input!N166*(1+vanilla7)^0.5</f>
        <v>0</v>
      </c>
      <c r="O35" s="109">
        <f>Input!O166*(1+vanilla8)^0.5</f>
        <v>0</v>
      </c>
      <c r="P35" s="109">
        <f>Input!P166*(1+vanilla9)^0.5</f>
        <v>0</v>
      </c>
      <c r="Q35" s="109">
        <f>Input!Q166*(1+vanilla10)^0.5</f>
        <v>0</v>
      </c>
      <c r="R35" s="29"/>
      <c r="S35" s="99"/>
      <c r="T35" s="99"/>
      <c r="U35" s="99"/>
      <c r="V35" s="99"/>
      <c r="W35" s="99"/>
      <c r="X35" s="99"/>
      <c r="Y35" s="99"/>
      <c r="Z35" s="99"/>
      <c r="AA35" s="9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99"/>
      <c r="BE35" s="99"/>
      <c r="BF35" s="99"/>
      <c r="BG35" s="99"/>
      <c r="BH35" s="99"/>
      <c r="BI35" s="99"/>
      <c r="BJ35" s="99"/>
      <c r="BK35" s="12"/>
      <c r="BL35" s="12"/>
    </row>
    <row r="36" spans="1:256" outlineLevel="1">
      <c r="A36" s="9"/>
      <c r="B36" s="9"/>
      <c r="C36" s="44"/>
      <c r="D36" s="126">
        <f>Asset25</f>
        <v>0</v>
      </c>
      <c r="E36" s="9"/>
      <c r="F36" s="9"/>
      <c r="G36" s="120"/>
      <c r="H36" s="109">
        <f>Input!H167*(1+vanilla1)^0.5</f>
        <v>0</v>
      </c>
      <c r="I36" s="109">
        <f>Input!I167*(1+vanilla2)^0.5</f>
        <v>0</v>
      </c>
      <c r="J36" s="109">
        <f>Input!J167*(1+vanilla3)^0.5</f>
        <v>0</v>
      </c>
      <c r="K36" s="109">
        <f>Input!K167*(1+vanilla4)^0.5</f>
        <v>0</v>
      </c>
      <c r="L36" s="109">
        <f>Input!L167*(1+vanilla5)^0.5</f>
        <v>0</v>
      </c>
      <c r="M36" s="109">
        <f>Input!M167*(1+vanilla6)^0.5</f>
        <v>0</v>
      </c>
      <c r="N36" s="109">
        <f>Input!N167*(1+vanilla7)^0.5</f>
        <v>0</v>
      </c>
      <c r="O36" s="109">
        <f>Input!O167*(1+vanilla8)^0.5</f>
        <v>0</v>
      </c>
      <c r="P36" s="109">
        <f>Input!P167*(1+vanilla9)^0.5</f>
        <v>0</v>
      </c>
      <c r="Q36" s="109">
        <f>Input!Q167*(1+vanilla10)^0.5</f>
        <v>0</v>
      </c>
      <c r="R36" s="29"/>
      <c r="S36" s="99"/>
      <c r="T36" s="99"/>
      <c r="U36" s="99"/>
      <c r="V36" s="99"/>
      <c r="W36" s="99"/>
      <c r="X36" s="99"/>
      <c r="Y36" s="99"/>
      <c r="Z36" s="99"/>
      <c r="AA36" s="9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99"/>
      <c r="BE36" s="99"/>
      <c r="BF36" s="99"/>
      <c r="BG36" s="99"/>
      <c r="BH36" s="99"/>
      <c r="BI36" s="99"/>
      <c r="BJ36" s="99"/>
      <c r="BK36" s="12"/>
      <c r="BL36" s="12"/>
    </row>
    <row r="37" spans="1:256" outlineLevel="1">
      <c r="A37" s="9"/>
      <c r="B37" s="9"/>
      <c r="C37" s="44"/>
      <c r="D37" s="126">
        <f>Asset26</f>
        <v>0</v>
      </c>
      <c r="E37" s="9"/>
      <c r="F37" s="9"/>
      <c r="G37" s="120"/>
      <c r="H37" s="109">
        <f>Input!H168*(1+vanilla1)^0.5</f>
        <v>0</v>
      </c>
      <c r="I37" s="109">
        <f>Input!I168*(1+vanilla2)^0.5</f>
        <v>0</v>
      </c>
      <c r="J37" s="109">
        <f>Input!J168*(1+vanilla3)^0.5</f>
        <v>0</v>
      </c>
      <c r="K37" s="109">
        <f>Input!K168*(1+vanilla4)^0.5</f>
        <v>0</v>
      </c>
      <c r="L37" s="109">
        <f>Input!L168*(1+vanilla5)^0.5</f>
        <v>0</v>
      </c>
      <c r="M37" s="109">
        <f>Input!M168*(1+vanilla6)^0.5</f>
        <v>0</v>
      </c>
      <c r="N37" s="109">
        <f>Input!N168*(1+vanilla7)^0.5</f>
        <v>0</v>
      </c>
      <c r="O37" s="109">
        <f>Input!O168*(1+vanilla8)^0.5</f>
        <v>0</v>
      </c>
      <c r="P37" s="109">
        <f>Input!P168*(1+vanilla9)^0.5</f>
        <v>0</v>
      </c>
      <c r="Q37" s="109">
        <f>Input!Q168*(1+vanilla10)^0.5</f>
        <v>0</v>
      </c>
      <c r="R37" s="29"/>
      <c r="S37" s="99"/>
      <c r="T37" s="99"/>
      <c r="U37" s="99"/>
      <c r="V37" s="99"/>
      <c r="W37" s="99"/>
      <c r="X37" s="99"/>
      <c r="Y37" s="99"/>
      <c r="Z37" s="99"/>
      <c r="AA37" s="9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99"/>
      <c r="BE37" s="99"/>
      <c r="BF37" s="99"/>
      <c r="BG37" s="99"/>
      <c r="BH37" s="99"/>
      <c r="BI37" s="99"/>
      <c r="BJ37" s="99"/>
      <c r="BK37" s="12"/>
      <c r="BL37" s="12"/>
    </row>
    <row r="38" spans="1:256" outlineLevel="1">
      <c r="A38" s="9"/>
      <c r="B38" s="9"/>
      <c r="C38" s="44"/>
      <c r="D38" s="126">
        <f>Asset27</f>
        <v>0</v>
      </c>
      <c r="E38" s="9"/>
      <c r="F38" s="9"/>
      <c r="G38" s="120"/>
      <c r="H38" s="109">
        <f>Input!H169*(1+vanilla1)^0.5</f>
        <v>0</v>
      </c>
      <c r="I38" s="109">
        <f>Input!I169*(1+vanilla2)^0.5</f>
        <v>0</v>
      </c>
      <c r="J38" s="109">
        <f>Input!J169*(1+vanilla3)^0.5</f>
        <v>0</v>
      </c>
      <c r="K38" s="109">
        <f>Input!K169*(1+vanilla4)^0.5</f>
        <v>0</v>
      </c>
      <c r="L38" s="109">
        <f>Input!L169*(1+vanilla5)^0.5</f>
        <v>0</v>
      </c>
      <c r="M38" s="109">
        <f>Input!M169*(1+vanilla6)^0.5</f>
        <v>0</v>
      </c>
      <c r="N38" s="109">
        <f>Input!N169*(1+vanilla7)^0.5</f>
        <v>0</v>
      </c>
      <c r="O38" s="109">
        <f>Input!O169*(1+vanilla8)^0.5</f>
        <v>0</v>
      </c>
      <c r="P38" s="109">
        <f>Input!P169*(1+vanilla9)^0.5</f>
        <v>0</v>
      </c>
      <c r="Q38" s="109">
        <f>Input!Q169*(1+vanilla10)^0.5</f>
        <v>0</v>
      </c>
      <c r="R38" s="29"/>
      <c r="S38" s="99"/>
      <c r="T38" s="99"/>
      <c r="U38" s="99"/>
      <c r="V38" s="99"/>
      <c r="W38" s="99"/>
      <c r="X38" s="99"/>
      <c r="Y38" s="99"/>
      <c r="Z38" s="99"/>
      <c r="AA38" s="9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99"/>
      <c r="BE38" s="99"/>
      <c r="BF38" s="99"/>
      <c r="BG38" s="99"/>
      <c r="BH38" s="99"/>
      <c r="BI38" s="99"/>
      <c r="BJ38" s="99"/>
      <c r="BK38" s="12"/>
      <c r="BL38" s="12"/>
    </row>
    <row r="39" spans="1:256" outlineLevel="1">
      <c r="A39" s="9"/>
      <c r="B39" s="9"/>
      <c r="C39" s="44"/>
      <c r="D39" s="126">
        <f>Asset28</f>
        <v>0</v>
      </c>
      <c r="E39" s="9"/>
      <c r="F39" s="9"/>
      <c r="G39" s="120"/>
      <c r="H39" s="109">
        <f>Input!H170*(1+vanilla1)^0.5</f>
        <v>0</v>
      </c>
      <c r="I39" s="109">
        <f>Input!I170*(1+vanilla2)^0.5</f>
        <v>0</v>
      </c>
      <c r="J39" s="109">
        <f>Input!J170*(1+vanilla3)^0.5</f>
        <v>0</v>
      </c>
      <c r="K39" s="109">
        <f>Input!K170*(1+vanilla4)^0.5</f>
        <v>0</v>
      </c>
      <c r="L39" s="109">
        <f>Input!L170*(1+vanilla5)^0.5</f>
        <v>0</v>
      </c>
      <c r="M39" s="109">
        <f>Input!M170*(1+vanilla6)^0.5</f>
        <v>0</v>
      </c>
      <c r="N39" s="109">
        <f>Input!N170*(1+vanilla7)^0.5</f>
        <v>0</v>
      </c>
      <c r="O39" s="109">
        <f>Input!O170*(1+vanilla8)^0.5</f>
        <v>0</v>
      </c>
      <c r="P39" s="109">
        <f>Input!P170*(1+vanilla9)^0.5</f>
        <v>0</v>
      </c>
      <c r="Q39" s="109">
        <f>Input!Q170*(1+vanilla10)^0.5</f>
        <v>0</v>
      </c>
      <c r="R39" s="29"/>
      <c r="S39" s="99"/>
      <c r="T39" s="99"/>
      <c r="U39" s="99"/>
      <c r="V39" s="99"/>
      <c r="W39" s="99"/>
      <c r="X39" s="99"/>
      <c r="Y39" s="99"/>
      <c r="Z39" s="99"/>
      <c r="AA39" s="9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99"/>
      <c r="BE39" s="99"/>
      <c r="BF39" s="99"/>
      <c r="BG39" s="99"/>
      <c r="BH39" s="99"/>
      <c r="BI39" s="99"/>
      <c r="BJ39" s="99"/>
      <c r="BK39" s="12"/>
      <c r="BL39" s="12"/>
    </row>
    <row r="40" spans="1:256" outlineLevel="1">
      <c r="A40" s="9"/>
      <c r="B40" s="9"/>
      <c r="C40" s="44"/>
      <c r="D40" s="126">
        <f>Asset29</f>
        <v>0</v>
      </c>
      <c r="E40" s="9"/>
      <c r="F40" s="9"/>
      <c r="G40" s="120"/>
      <c r="H40" s="109">
        <f>Input!H171*(1+vanilla1)^0.5</f>
        <v>0</v>
      </c>
      <c r="I40" s="109">
        <f>Input!I171*(1+vanilla2)^0.5</f>
        <v>0</v>
      </c>
      <c r="J40" s="109">
        <f>Input!J171*(1+vanilla3)^0.5</f>
        <v>0</v>
      </c>
      <c r="K40" s="109">
        <f>Input!K171*(1+vanilla4)^0.5</f>
        <v>0</v>
      </c>
      <c r="L40" s="109">
        <f>Input!L171*(1+vanilla5)^0.5</f>
        <v>0</v>
      </c>
      <c r="M40" s="109">
        <f>Input!M171*(1+vanilla6)^0.5</f>
        <v>0</v>
      </c>
      <c r="N40" s="109">
        <f>Input!N171*(1+vanilla7)^0.5</f>
        <v>0</v>
      </c>
      <c r="O40" s="109">
        <f>Input!O171*(1+vanilla8)^0.5</f>
        <v>0</v>
      </c>
      <c r="P40" s="109">
        <f>Input!P171*(1+vanilla9)^0.5</f>
        <v>0</v>
      </c>
      <c r="Q40" s="109">
        <f>Input!Q171*(1+vanilla10)^0.5</f>
        <v>0</v>
      </c>
      <c r="R40" s="29"/>
      <c r="S40" s="99"/>
      <c r="T40" s="99"/>
      <c r="U40" s="99"/>
      <c r="V40" s="99"/>
      <c r="W40" s="99"/>
      <c r="X40" s="99"/>
      <c r="Y40" s="99"/>
      <c r="Z40" s="99"/>
      <c r="AA40" s="9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99"/>
      <c r="BE40" s="99"/>
      <c r="BF40" s="99"/>
      <c r="BG40" s="99"/>
      <c r="BH40" s="99"/>
      <c r="BI40" s="99"/>
      <c r="BJ40" s="99"/>
      <c r="BK40" s="12"/>
      <c r="BL40" s="12"/>
    </row>
    <row r="41" spans="1:256" outlineLevel="1">
      <c r="A41" s="9"/>
      <c r="B41" s="9"/>
      <c r="C41" s="44"/>
      <c r="D41" s="126">
        <f>Asset30</f>
        <v>0</v>
      </c>
      <c r="E41" s="9"/>
      <c r="F41" s="9"/>
      <c r="G41" s="120"/>
      <c r="H41" s="109">
        <f>Input!H172*(1+vanilla1)^0.5</f>
        <v>0</v>
      </c>
      <c r="I41" s="109">
        <f>Input!I172*(1+vanilla2)^0.5</f>
        <v>0</v>
      </c>
      <c r="J41" s="109">
        <f>Input!J172*(1+vanilla3)^0.5</f>
        <v>0</v>
      </c>
      <c r="K41" s="109">
        <f>Input!K172*(1+vanilla4)^0.5</f>
        <v>0</v>
      </c>
      <c r="L41" s="109">
        <f>Input!L172*(1+vanilla5)^0.5</f>
        <v>0</v>
      </c>
      <c r="M41" s="109">
        <f>Input!M172*(1+vanilla6)^0.5</f>
        <v>0</v>
      </c>
      <c r="N41" s="109">
        <f>Input!N172*(1+vanilla7)^0.5</f>
        <v>0</v>
      </c>
      <c r="O41" s="109">
        <f>Input!O172*(1+vanilla8)^0.5</f>
        <v>0</v>
      </c>
      <c r="P41" s="109">
        <f>Input!P172*(1+vanilla9)^0.5</f>
        <v>0</v>
      </c>
      <c r="Q41" s="109">
        <f>Input!Q172*(1+vanilla10)^0.5</f>
        <v>0</v>
      </c>
      <c r="R41" s="29"/>
      <c r="S41" s="99"/>
      <c r="T41" s="99"/>
      <c r="U41" s="99"/>
      <c r="V41" s="99"/>
      <c r="W41" s="99"/>
      <c r="X41" s="99"/>
      <c r="Y41" s="99"/>
      <c r="Z41" s="99"/>
      <c r="AA41" s="9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99"/>
      <c r="BE41" s="99"/>
      <c r="BF41" s="99"/>
      <c r="BG41" s="99"/>
      <c r="BH41" s="99"/>
      <c r="BI41" s="99"/>
      <c r="BJ41" s="99"/>
      <c r="BK41" s="12"/>
      <c r="BL41" s="12"/>
    </row>
    <row r="42" spans="1:256">
      <c r="A42" s="9"/>
      <c r="B42" s="9"/>
      <c r="C42" s="44"/>
      <c r="D42" s="111"/>
      <c r="E42" s="9"/>
      <c r="F42" s="9"/>
      <c r="G42" s="28"/>
      <c r="H42" s="35"/>
      <c r="I42" s="35"/>
      <c r="J42" s="35"/>
      <c r="K42" s="35"/>
      <c r="L42" s="35"/>
      <c r="M42" s="35"/>
      <c r="N42" s="108"/>
      <c r="O42" s="29"/>
      <c r="P42" s="29"/>
      <c r="Q42" s="29"/>
      <c r="R42" s="29"/>
      <c r="S42" s="99"/>
      <c r="T42" s="99"/>
      <c r="U42" s="99"/>
      <c r="V42" s="99"/>
      <c r="W42" s="99"/>
      <c r="X42" s="99"/>
      <c r="Y42" s="99"/>
      <c r="Z42" s="99"/>
      <c r="AA42" s="9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99"/>
      <c r="BE42" s="99"/>
      <c r="BF42" s="99"/>
      <c r="BG42" s="99"/>
      <c r="BH42" s="99"/>
      <c r="BI42" s="99"/>
      <c r="BJ42" s="99"/>
      <c r="BK42" s="12"/>
      <c r="BL42" s="12"/>
    </row>
    <row r="43" spans="1:256">
      <c r="A43" s="9"/>
      <c r="B43" s="9"/>
      <c r="C43" s="9" t="s">
        <v>34</v>
      </c>
      <c r="D43" s="9"/>
      <c r="E43" s="9"/>
      <c r="F43" s="9"/>
      <c r="G43" s="114"/>
      <c r="H43" s="114">
        <f t="shared" ref="H43:Q43" si="2">H44+H45+H46+H47+H48+H49+H50+H51+H52+H53+H54+H55+H56+H57+H58+H59+H60+H61+H62+H63+H64+H65+H66+H67+H68+H69+H70+H71+H72+H73</f>
        <v>-182.32681375346533</v>
      </c>
      <c r="I43" s="114">
        <f t="shared" si="2"/>
        <v>-174.17733712583384</v>
      </c>
      <c r="J43" s="114">
        <f t="shared" si="2"/>
        <v>-185.51024248599506</v>
      </c>
      <c r="K43" s="114">
        <f t="shared" si="2"/>
        <v>-197.30416864306113</v>
      </c>
      <c r="L43" s="114">
        <f t="shared" si="2"/>
        <v>-202.71955101428554</v>
      </c>
      <c r="M43" s="114">
        <f t="shared" si="2"/>
        <v>-197.1204542758712</v>
      </c>
      <c r="N43" s="114">
        <f t="shared" si="2"/>
        <v>-190.73832161104977</v>
      </c>
      <c r="O43" s="114">
        <f t="shared" si="2"/>
        <v>-183.2969322495417</v>
      </c>
      <c r="P43" s="114">
        <f t="shared" si="2"/>
        <v>-174.6450548516049</v>
      </c>
      <c r="Q43" s="114">
        <f t="shared" si="2"/>
        <v>-167.68941288977462</v>
      </c>
      <c r="R43" s="9"/>
      <c r="S43" s="9"/>
      <c r="T43" s="9"/>
      <c r="U43" s="9"/>
      <c r="V43" s="9"/>
      <c r="W43" s="9"/>
      <c r="X43" s="9"/>
      <c r="Y43" s="9"/>
      <c r="Z43" s="9"/>
      <c r="AA43" s="9"/>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9"/>
      <c r="BE43" s="9"/>
      <c r="BF43" s="9"/>
      <c r="BG43" s="9"/>
      <c r="BH43" s="9"/>
      <c r="BI43" s="9"/>
      <c r="BJ43" s="9"/>
      <c r="BK43" s="9"/>
      <c r="BL43" s="9"/>
    </row>
    <row r="44" spans="1:256" s="5" customFormat="1" outlineLevel="1">
      <c r="A44" s="9"/>
      <c r="B44" s="9"/>
      <c r="C44" s="9"/>
      <c r="D44" s="26" t="str">
        <f>Asset1</f>
        <v>Subtransmission</v>
      </c>
      <c r="E44" s="9"/>
      <c r="F44" s="9"/>
      <c r="G44" s="120"/>
      <c r="H44" s="262">
        <f>-Input!H189</f>
        <v>-12.756427774092007</v>
      </c>
      <c r="I44" s="262">
        <f>-Input!I189</f>
        <v>-13.510016375604797</v>
      </c>
      <c r="J44" s="262">
        <f>-Input!J189</f>
        <v>-14.326148884035636</v>
      </c>
      <c r="K44" s="262">
        <f>-Input!K189</f>
        <v>-15.123992362063211</v>
      </c>
      <c r="L44" s="262">
        <f>-Input!L189</f>
        <v>-15.934757673210749</v>
      </c>
      <c r="M44" s="262">
        <f>-Input!M189</f>
        <v>-16.76260617677222</v>
      </c>
      <c r="N44" s="262">
        <f>-Input!N189</f>
        <v>-16.76260617677222</v>
      </c>
      <c r="O44" s="262">
        <f>-Input!O189</f>
        <v>-16.76260617677222</v>
      </c>
      <c r="P44" s="262">
        <f>-Input!P189</f>
        <v>-16.76260617677222</v>
      </c>
      <c r="Q44" s="262">
        <f>-Input!Q189</f>
        <v>-16.76260617677222</v>
      </c>
      <c r="R44" s="63"/>
      <c r="S44" s="100"/>
      <c r="T44" s="100"/>
      <c r="U44" s="100"/>
      <c r="V44" s="100"/>
      <c r="W44" s="100"/>
      <c r="X44" s="100"/>
      <c r="Y44" s="100"/>
      <c r="Z44" s="100"/>
      <c r="AA44" s="100"/>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100"/>
      <c r="BE44" s="100"/>
      <c r="BF44" s="100"/>
      <c r="BG44" s="100"/>
      <c r="BH44" s="100"/>
      <c r="BI44" s="100"/>
      <c r="BJ44" s="100"/>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outlineLevel="1">
      <c r="A45" s="9"/>
      <c r="B45" s="9"/>
      <c r="C45" s="9"/>
      <c r="D45" s="26" t="str">
        <f>Asset2</f>
        <v>Distribution system assets</v>
      </c>
      <c r="E45" s="9"/>
      <c r="F45" s="9"/>
      <c r="G45" s="120"/>
      <c r="H45" s="262">
        <f>-Input!H190</f>
        <v>-96.712140811757763</v>
      </c>
      <c r="I45" s="262">
        <f>-Input!I190</f>
        <v>-101.46008837263514</v>
      </c>
      <c r="J45" s="262">
        <f>-Input!J190</f>
        <v>-106.23496582770171</v>
      </c>
      <c r="K45" s="262">
        <f>-Input!K190</f>
        <v>-110.90174622079934</v>
      </c>
      <c r="L45" s="262">
        <f>-Input!L190</f>
        <v>-115.64461209931534</v>
      </c>
      <c r="M45" s="262">
        <f>-Input!M190</f>
        <v>-120.46519032295605</v>
      </c>
      <c r="N45" s="262">
        <f>-Input!N190</f>
        <v>-120.46519032295605</v>
      </c>
      <c r="O45" s="262">
        <f>-Input!O190</f>
        <v>-120.46519032295605</v>
      </c>
      <c r="P45" s="262">
        <f>-Input!P190</f>
        <v>-120.46519032295605</v>
      </c>
      <c r="Q45" s="262">
        <f>-Input!Q190</f>
        <v>-120.46519032295605</v>
      </c>
      <c r="R45" s="64"/>
      <c r="S45" s="102"/>
      <c r="T45" s="102"/>
      <c r="U45" s="102"/>
      <c r="V45" s="102"/>
      <c r="W45" s="102"/>
      <c r="X45" s="102"/>
      <c r="Y45" s="102"/>
      <c r="Z45" s="102"/>
      <c r="AA45" s="10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outlineLevel="1">
      <c r="A46" s="9"/>
      <c r="B46" s="9"/>
      <c r="C46" s="9"/>
      <c r="D46" s="26" t="str">
        <f>Asset3</f>
        <v>Standard metering</v>
      </c>
      <c r="E46" s="9"/>
      <c r="F46" s="9"/>
      <c r="G46" s="120"/>
      <c r="H46" s="262">
        <f>-Input!H191</f>
        <v>-13.33914444817635</v>
      </c>
      <c r="I46" s="262">
        <f>-Input!I191</f>
        <v>0</v>
      </c>
      <c r="J46" s="262">
        <f>-Input!J191</f>
        <v>0</v>
      </c>
      <c r="K46" s="262">
        <f>-Input!K191</f>
        <v>0</v>
      </c>
      <c r="L46" s="262">
        <f>-Input!L191</f>
        <v>0</v>
      </c>
      <c r="M46" s="262">
        <f>-Input!M191</f>
        <v>0</v>
      </c>
      <c r="N46" s="262">
        <f>-Input!N191</f>
        <v>0</v>
      </c>
      <c r="O46" s="262">
        <f>-Input!O191</f>
        <v>0</v>
      </c>
      <c r="P46" s="262">
        <f>-Input!P191</f>
        <v>0</v>
      </c>
      <c r="Q46" s="262">
        <f>-Input!Q191</f>
        <v>0</v>
      </c>
      <c r="R46" s="65"/>
      <c r="S46" s="103"/>
      <c r="T46" s="103"/>
      <c r="U46" s="103"/>
      <c r="V46" s="103"/>
      <c r="W46" s="103"/>
      <c r="X46" s="103"/>
      <c r="Y46" s="103"/>
      <c r="Z46" s="103"/>
      <c r="AA46" s="10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outlineLevel="1">
      <c r="A47" s="9"/>
      <c r="B47" s="9"/>
      <c r="C47" s="9"/>
      <c r="D47" s="26" t="str">
        <f>Asset4</f>
        <v>Public lighting</v>
      </c>
      <c r="E47" s="9"/>
      <c r="F47" s="9"/>
      <c r="G47" s="120"/>
      <c r="H47" s="262">
        <f>-Input!H192</f>
        <v>-1.5587180420780051</v>
      </c>
      <c r="I47" s="262">
        <f>-Input!I192</f>
        <v>-1.5587180420780051</v>
      </c>
      <c r="J47" s="262">
        <f>-Input!J192</f>
        <v>-1.5587180420780051</v>
      </c>
      <c r="K47" s="262">
        <f>-Input!K192</f>
        <v>-1.5587180420780051</v>
      </c>
      <c r="L47" s="262">
        <f>-Input!L192</f>
        <v>-1.5587180420780051</v>
      </c>
      <c r="M47" s="262">
        <f>-Input!M192</f>
        <v>-1.5587180420780051</v>
      </c>
      <c r="N47" s="262">
        <f>-Input!N192</f>
        <v>-1.5587180420780051</v>
      </c>
      <c r="O47" s="262">
        <f>-Input!O192</f>
        <v>-1.5587180420780051</v>
      </c>
      <c r="P47" s="262">
        <f>-Input!P192</f>
        <v>-0.17910718414796484</v>
      </c>
      <c r="Q47" s="262">
        <f>-Input!Q192</f>
        <v>0</v>
      </c>
      <c r="R47" s="65"/>
      <c r="S47" s="103"/>
      <c r="T47" s="103"/>
      <c r="U47" s="103"/>
      <c r="V47" s="103"/>
      <c r="W47" s="103"/>
      <c r="X47" s="103"/>
      <c r="Y47" s="103"/>
      <c r="Z47" s="103"/>
      <c r="AA47" s="10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outlineLevel="1">
      <c r="A48" s="9"/>
      <c r="B48" s="9"/>
      <c r="C48" s="9"/>
      <c r="D48" s="26" t="str">
        <f>Asset5</f>
        <v>SCADA/Network control</v>
      </c>
      <c r="E48" s="9"/>
      <c r="F48" s="9"/>
      <c r="G48" s="120"/>
      <c r="H48" s="262">
        <f>-Input!H193</f>
        <v>-3.0975007098379996</v>
      </c>
      <c r="I48" s="262">
        <f>-Input!I193</f>
        <v>-2.3529610125596285</v>
      </c>
      <c r="J48" s="262">
        <f>-Input!J193</f>
        <v>-2.2732045642670737</v>
      </c>
      <c r="K48" s="262">
        <f>-Input!K193</f>
        <v>-2.9218578412000351</v>
      </c>
      <c r="L48" s="262">
        <f>-Input!L193</f>
        <v>-3.5804571336243507</v>
      </c>
      <c r="M48" s="262">
        <f>-Input!M193</f>
        <v>-4.3003582262715776</v>
      </c>
      <c r="N48" s="262">
        <f>-Input!N193</f>
        <v>-4.3003582262715776</v>
      </c>
      <c r="O48" s="262">
        <f>-Input!O193</f>
        <v>-4.3003582262715776</v>
      </c>
      <c r="P48" s="262">
        <f>-Input!P193</f>
        <v>-4.5207231751843429</v>
      </c>
      <c r="Q48" s="262">
        <f>-Input!Q193</f>
        <v>-4.147815761314102</v>
      </c>
      <c r="R48" s="65"/>
      <c r="S48" s="103"/>
      <c r="T48" s="103"/>
      <c r="U48" s="103"/>
      <c r="V48" s="103"/>
      <c r="W48" s="103"/>
      <c r="X48" s="103"/>
      <c r="Y48" s="103"/>
      <c r="Z48" s="103"/>
      <c r="AA48" s="10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outlineLevel="1">
      <c r="A49" s="9"/>
      <c r="B49" s="9"/>
      <c r="C49" s="9"/>
      <c r="D49" s="26" t="str">
        <f>Asset6</f>
        <v>Non-network general assets - IT</v>
      </c>
      <c r="E49" s="9"/>
      <c r="F49" s="9"/>
      <c r="G49" s="120"/>
      <c r="H49" s="262">
        <f>-Input!H194</f>
        <v>-23.708536021524193</v>
      </c>
      <c r="I49" s="262">
        <f>-Input!I194</f>
        <v>-25.581644470417235</v>
      </c>
      <c r="J49" s="262">
        <f>-Input!J194</f>
        <v>-29.692280639550813</v>
      </c>
      <c r="K49" s="262">
        <f>-Input!K194</f>
        <v>-33.63259416092955</v>
      </c>
      <c r="L49" s="262">
        <f>-Input!L194</f>
        <v>-36.03753988017781</v>
      </c>
      <c r="M49" s="262">
        <f>-Input!M194</f>
        <v>-36.2566576810923</v>
      </c>
      <c r="N49" s="262">
        <f>-Input!N194</f>
        <v>-29.874525016270876</v>
      </c>
      <c r="O49" s="262">
        <f>-Input!O194</f>
        <v>-22.433135654762783</v>
      </c>
      <c r="P49" s="262">
        <f>-Input!P194</f>
        <v>-14.940504165843274</v>
      </c>
      <c r="Q49" s="262">
        <f>-Input!Q194</f>
        <v>-8.5368768020311965</v>
      </c>
      <c r="R49" s="65"/>
      <c r="S49" s="103"/>
      <c r="T49" s="103"/>
      <c r="U49" s="103"/>
      <c r="V49" s="103"/>
      <c r="W49" s="103"/>
      <c r="X49" s="103"/>
      <c r="Y49" s="103"/>
      <c r="Z49" s="103"/>
      <c r="AA49" s="10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outlineLevel="1">
      <c r="A50" s="9"/>
      <c r="B50" s="9"/>
      <c r="C50" s="9"/>
      <c r="D50" s="26" t="str">
        <f>Asset7</f>
        <v>Non-network general assets - Other</v>
      </c>
      <c r="E50" s="9"/>
      <c r="F50" s="9"/>
      <c r="G50" s="120"/>
      <c r="H50" s="262">
        <f>-Input!H195</f>
        <v>-20.550448110863108</v>
      </c>
      <c r="I50" s="262">
        <f>-Input!I195</f>
        <v>-21.688815431086098</v>
      </c>
      <c r="J50" s="262">
        <f>-Input!J195</f>
        <v>-22.839912347678005</v>
      </c>
      <c r="K50" s="262">
        <f>-Input!K195</f>
        <v>-24.009219811405423</v>
      </c>
      <c r="L50" s="262">
        <f>-Input!L195</f>
        <v>-20.226085594028461</v>
      </c>
      <c r="M50" s="262">
        <f>-Input!M195</f>
        <v>-10.352489778375816</v>
      </c>
      <c r="N50" s="262">
        <f>-Input!N195</f>
        <v>-10.352489778375816</v>
      </c>
      <c r="O50" s="262">
        <f>-Input!O195</f>
        <v>-10.352489778375816</v>
      </c>
      <c r="P50" s="262">
        <f>-Input!P195</f>
        <v>-10.352489778375816</v>
      </c>
      <c r="Q50" s="262">
        <f>-Input!Q195</f>
        <v>-10.352489778375816</v>
      </c>
      <c r="R50" s="65"/>
      <c r="S50" s="103"/>
      <c r="T50" s="103"/>
      <c r="U50" s="103"/>
      <c r="V50" s="103"/>
      <c r="W50" s="103"/>
      <c r="X50" s="103"/>
      <c r="Y50" s="103"/>
      <c r="Z50" s="103"/>
      <c r="AA50" s="10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outlineLevel="1">
      <c r="A51" s="9"/>
      <c r="B51" s="9"/>
      <c r="C51" s="9"/>
      <c r="D51" s="26" t="str">
        <f>Asset8</f>
        <v>VBRC</v>
      </c>
      <c r="E51" s="9"/>
      <c r="F51" s="9"/>
      <c r="G51" s="120"/>
      <c r="H51" s="262">
        <f>-Input!H196</f>
        <v>-4.2274047787631854</v>
      </c>
      <c r="I51" s="262">
        <f>-Input!I196</f>
        <v>-4.7115595793536711</v>
      </c>
      <c r="J51" s="262">
        <f>-Input!J196</f>
        <v>-5.2714783385845525</v>
      </c>
      <c r="K51" s="262">
        <f>-Input!K196</f>
        <v>-5.8425063624863096</v>
      </c>
      <c r="L51" s="262">
        <f>-Input!L196</f>
        <v>-6.423846749751557</v>
      </c>
      <c r="M51" s="262">
        <f>-Input!M196</f>
        <v>-7.0135823298202027</v>
      </c>
      <c r="N51" s="262">
        <f>-Input!N196</f>
        <v>-7.0135823298202027</v>
      </c>
      <c r="O51" s="262">
        <f>-Input!O196</f>
        <v>-7.0135823298202027</v>
      </c>
      <c r="P51" s="262">
        <f>-Input!P196</f>
        <v>-7.0135823298202027</v>
      </c>
      <c r="Q51" s="262">
        <f>-Input!Q196</f>
        <v>-7.0135823298202027</v>
      </c>
      <c r="R51" s="65"/>
      <c r="S51" s="103"/>
      <c r="T51" s="103"/>
      <c r="U51" s="103"/>
      <c r="V51" s="103"/>
      <c r="W51" s="103"/>
      <c r="X51" s="103"/>
      <c r="Y51" s="103"/>
      <c r="Z51" s="103"/>
      <c r="AA51" s="10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outlineLevel="1">
      <c r="A52" s="9"/>
      <c r="B52" s="9"/>
      <c r="C52" s="9"/>
      <c r="D52" s="26" t="str">
        <f>Asset9</f>
        <v>Supervisory cables</v>
      </c>
      <c r="E52" s="9"/>
      <c r="F52" s="9"/>
      <c r="G52" s="120"/>
      <c r="H52" s="262">
        <f>-Input!H197</f>
        <v>-3.3396966374605963</v>
      </c>
      <c r="I52" s="262">
        <f>-Input!I197</f>
        <v>0</v>
      </c>
      <c r="J52" s="262">
        <f>-Input!J197</f>
        <v>0</v>
      </c>
      <c r="K52" s="262">
        <f>-Input!K197</f>
        <v>0</v>
      </c>
      <c r="L52" s="262">
        <f>-Input!L197</f>
        <v>0</v>
      </c>
      <c r="M52" s="262">
        <f>-Input!M197</f>
        <v>0</v>
      </c>
      <c r="N52" s="262">
        <f>-Input!N197</f>
        <v>0</v>
      </c>
      <c r="O52" s="262">
        <f>-Input!O197</f>
        <v>0</v>
      </c>
      <c r="P52" s="262">
        <f>-Input!P197</f>
        <v>0</v>
      </c>
      <c r="Q52" s="262">
        <f>-Input!Q197</f>
        <v>0</v>
      </c>
      <c r="R52" s="65"/>
      <c r="S52" s="103"/>
      <c r="T52" s="103"/>
      <c r="U52" s="103"/>
      <c r="V52" s="103"/>
      <c r="W52" s="103"/>
      <c r="X52" s="103"/>
      <c r="Y52" s="103"/>
      <c r="Z52" s="103"/>
      <c r="AA52" s="10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outlineLevel="1">
      <c r="A53" s="9"/>
      <c r="B53" s="9"/>
      <c r="C53" s="9"/>
      <c r="D53" s="26" t="str">
        <f>Asset10</f>
        <v>Old SWER ACRs</v>
      </c>
      <c r="E53" s="9"/>
      <c r="F53" s="9"/>
      <c r="G53" s="120"/>
      <c r="H53" s="262">
        <f>-Input!H198</f>
        <v>-2.9026821235942366</v>
      </c>
      <c r="I53" s="262">
        <f>-Input!I198</f>
        <v>-2.9026821235942366</v>
      </c>
      <c r="J53" s="262">
        <f>-Input!J198</f>
        <v>-2.9026821235942366</v>
      </c>
      <c r="K53" s="262">
        <f>-Input!K198</f>
        <v>-2.9026821235942366</v>
      </c>
      <c r="L53" s="262">
        <f>-Input!L198</f>
        <v>-2.9026821235942366</v>
      </c>
      <c r="M53" s="262">
        <f>-Input!M198</f>
        <v>0</v>
      </c>
      <c r="N53" s="262">
        <f>-Input!N198</f>
        <v>0</v>
      </c>
      <c r="O53" s="262">
        <f>-Input!O198</f>
        <v>0</v>
      </c>
      <c r="P53" s="262">
        <f>-Input!P198</f>
        <v>0</v>
      </c>
      <c r="Q53" s="262">
        <f>-Input!Q198</f>
        <v>0</v>
      </c>
      <c r="R53" s="65"/>
      <c r="S53" s="103"/>
      <c r="T53" s="103"/>
      <c r="U53" s="103"/>
      <c r="V53" s="103"/>
      <c r="W53" s="103"/>
      <c r="X53" s="103"/>
      <c r="Y53" s="103"/>
      <c r="Z53" s="103"/>
      <c r="AA53" s="10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outlineLevel="1">
      <c r="A54" s="9"/>
      <c r="B54" s="9"/>
      <c r="C54" s="9"/>
      <c r="D54" s="26" t="str">
        <f>Asset11</f>
        <v>Land</v>
      </c>
      <c r="E54" s="9"/>
      <c r="F54" s="9"/>
      <c r="G54" s="120"/>
      <c r="H54" s="262">
        <f>-Input!H199</f>
        <v>0</v>
      </c>
      <c r="I54" s="262">
        <f>-Input!I199</f>
        <v>0</v>
      </c>
      <c r="J54" s="262">
        <f>-Input!J199</f>
        <v>0</v>
      </c>
      <c r="K54" s="262">
        <f>-Input!K199</f>
        <v>0</v>
      </c>
      <c r="L54" s="262">
        <f>-Input!L199</f>
        <v>0</v>
      </c>
      <c r="M54" s="262">
        <f>-Input!M199</f>
        <v>0</v>
      </c>
      <c r="N54" s="262">
        <f>-Input!N199</f>
        <v>0</v>
      </c>
      <c r="O54" s="262">
        <f>-Input!O199</f>
        <v>0</v>
      </c>
      <c r="P54" s="262">
        <f>-Input!P199</f>
        <v>0</v>
      </c>
      <c r="Q54" s="262">
        <f>-Input!Q199</f>
        <v>0</v>
      </c>
      <c r="R54" s="65"/>
      <c r="S54" s="103"/>
      <c r="T54" s="103"/>
      <c r="U54" s="103"/>
      <c r="V54" s="103"/>
      <c r="W54" s="103"/>
      <c r="X54" s="103"/>
      <c r="Y54" s="103"/>
      <c r="Z54" s="103"/>
      <c r="AA54" s="10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outlineLevel="1">
      <c r="A55" s="9"/>
      <c r="B55" s="9"/>
      <c r="C55" s="9"/>
      <c r="D55" s="26" t="str">
        <f>Asset12</f>
        <v>Equity raising costs</v>
      </c>
      <c r="E55" s="9"/>
      <c r="F55" s="9"/>
      <c r="G55" s="120"/>
      <c r="H55" s="262">
        <f>-Input!H200</f>
        <v>-0.13411429531787178</v>
      </c>
      <c r="I55" s="262">
        <f>-Input!I200</f>
        <v>-0.41085171850502072</v>
      </c>
      <c r="J55" s="262">
        <f>-Input!J200</f>
        <v>-0.41085171850502072</v>
      </c>
      <c r="K55" s="262">
        <f>-Input!K200</f>
        <v>-0.41085171850502072</v>
      </c>
      <c r="L55" s="262">
        <f>-Input!L200</f>
        <v>-0.41085171850502072</v>
      </c>
      <c r="M55" s="262">
        <f>-Input!M200</f>
        <v>-0.41085171850502072</v>
      </c>
      <c r="N55" s="262">
        <f>-Input!N200</f>
        <v>-0.41085171850502072</v>
      </c>
      <c r="O55" s="262">
        <f>-Input!O200</f>
        <v>-0.41085171850502072</v>
      </c>
      <c r="P55" s="262">
        <f>-Input!P200</f>
        <v>-0.41085171850502072</v>
      </c>
      <c r="Q55" s="262">
        <f>-Input!Q200</f>
        <v>-0.41085171850502072</v>
      </c>
      <c r="R55" s="65"/>
      <c r="S55" s="103"/>
      <c r="T55" s="103"/>
      <c r="U55" s="103"/>
      <c r="V55" s="103"/>
      <c r="W55" s="103"/>
      <c r="X55" s="103"/>
      <c r="Y55" s="103"/>
      <c r="Z55" s="103"/>
      <c r="AA55" s="10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outlineLevel="1">
      <c r="A56" s="9"/>
      <c r="B56" s="9"/>
      <c r="C56" s="9"/>
      <c r="D56" s="26">
        <f>Asset13</f>
        <v>0</v>
      </c>
      <c r="E56" s="9"/>
      <c r="F56" s="9"/>
      <c r="G56" s="120"/>
      <c r="H56" s="262">
        <f>-Input!H201</f>
        <v>0</v>
      </c>
      <c r="I56" s="262">
        <f>-Input!I201</f>
        <v>0</v>
      </c>
      <c r="J56" s="262">
        <f>-Input!J201</f>
        <v>0</v>
      </c>
      <c r="K56" s="262">
        <f>-Input!K201</f>
        <v>0</v>
      </c>
      <c r="L56" s="262">
        <f>-Input!L201</f>
        <v>0</v>
      </c>
      <c r="M56" s="262">
        <f>-Input!M201</f>
        <v>0</v>
      </c>
      <c r="N56" s="262">
        <f>-Input!N201</f>
        <v>0</v>
      </c>
      <c r="O56" s="262">
        <f>-Input!O201</f>
        <v>0</v>
      </c>
      <c r="P56" s="262">
        <f>-Input!P201</f>
        <v>0</v>
      </c>
      <c r="Q56" s="262">
        <f>-Input!Q201</f>
        <v>0</v>
      </c>
      <c r="R56" s="65"/>
      <c r="S56" s="103"/>
      <c r="T56" s="103"/>
      <c r="U56" s="103"/>
      <c r="V56" s="103"/>
      <c r="W56" s="103"/>
      <c r="X56" s="103"/>
      <c r="Y56" s="103"/>
      <c r="Z56" s="103"/>
      <c r="AA56" s="10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outlineLevel="1">
      <c r="A57" s="9"/>
      <c r="B57" s="9"/>
      <c r="C57" s="9"/>
      <c r="D57" s="26">
        <f>Asset14</f>
        <v>0</v>
      </c>
      <c r="E57" s="9"/>
      <c r="F57" s="9"/>
      <c r="G57" s="120"/>
      <c r="H57" s="262">
        <f>-Input!H202</f>
        <v>0</v>
      </c>
      <c r="I57" s="262">
        <f>-Input!I202</f>
        <v>0</v>
      </c>
      <c r="J57" s="262">
        <f>-Input!J202</f>
        <v>0</v>
      </c>
      <c r="K57" s="262">
        <f>-Input!K202</f>
        <v>0</v>
      </c>
      <c r="L57" s="262">
        <f>-Input!L202</f>
        <v>0</v>
      </c>
      <c r="M57" s="262">
        <f>-Input!M202</f>
        <v>0</v>
      </c>
      <c r="N57" s="262">
        <f>-Input!N202</f>
        <v>0</v>
      </c>
      <c r="O57" s="262">
        <f>-Input!O202</f>
        <v>0</v>
      </c>
      <c r="P57" s="262">
        <f>-Input!P202</f>
        <v>0</v>
      </c>
      <c r="Q57" s="262">
        <f>-Input!Q202</f>
        <v>0</v>
      </c>
      <c r="R57" s="65"/>
      <c r="S57" s="103"/>
      <c r="T57" s="103"/>
      <c r="U57" s="103"/>
      <c r="V57" s="103"/>
      <c r="W57" s="103"/>
      <c r="X57" s="103"/>
      <c r="Y57" s="103"/>
      <c r="Z57" s="103"/>
      <c r="AA57" s="10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outlineLevel="1">
      <c r="A58" s="9"/>
      <c r="B58" s="9"/>
      <c r="C58" s="9"/>
      <c r="D58" s="26">
        <f>Asset15</f>
        <v>0</v>
      </c>
      <c r="E58" s="9"/>
      <c r="F58" s="9"/>
      <c r="G58" s="120"/>
      <c r="H58" s="262">
        <f>-Input!H203</f>
        <v>0</v>
      </c>
      <c r="I58" s="262">
        <f>-Input!I203</f>
        <v>0</v>
      </c>
      <c r="J58" s="262">
        <f>-Input!J203</f>
        <v>0</v>
      </c>
      <c r="K58" s="262">
        <f>-Input!K203</f>
        <v>0</v>
      </c>
      <c r="L58" s="262">
        <f>-Input!L203</f>
        <v>0</v>
      </c>
      <c r="M58" s="262">
        <f>-Input!M203</f>
        <v>0</v>
      </c>
      <c r="N58" s="262">
        <f>-Input!N203</f>
        <v>0</v>
      </c>
      <c r="O58" s="262">
        <f>-Input!O203</f>
        <v>0</v>
      </c>
      <c r="P58" s="262">
        <f>-Input!P203</f>
        <v>0</v>
      </c>
      <c r="Q58" s="262">
        <f>-Input!Q203</f>
        <v>0</v>
      </c>
      <c r="R58" s="65"/>
      <c r="S58" s="103"/>
      <c r="T58" s="103"/>
      <c r="U58" s="103"/>
      <c r="V58" s="103"/>
      <c r="W58" s="103"/>
      <c r="X58" s="103"/>
      <c r="Y58" s="103"/>
      <c r="Z58" s="103"/>
      <c r="AA58" s="10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outlineLevel="1">
      <c r="A59" s="9"/>
      <c r="B59" s="9"/>
      <c r="C59" s="9"/>
      <c r="D59" s="26">
        <f>Asset16</f>
        <v>0</v>
      </c>
      <c r="E59" s="9"/>
      <c r="F59" s="9"/>
      <c r="G59" s="120"/>
      <c r="H59" s="262">
        <f>-Input!H204</f>
        <v>0</v>
      </c>
      <c r="I59" s="262">
        <f>-Input!I204</f>
        <v>0</v>
      </c>
      <c r="J59" s="262">
        <f>-Input!J204</f>
        <v>0</v>
      </c>
      <c r="K59" s="262">
        <f>-Input!K204</f>
        <v>0</v>
      </c>
      <c r="L59" s="262">
        <f>-Input!L204</f>
        <v>0</v>
      </c>
      <c r="M59" s="262">
        <f>-Input!M204</f>
        <v>0</v>
      </c>
      <c r="N59" s="262">
        <f>-Input!N204</f>
        <v>0</v>
      </c>
      <c r="O59" s="262">
        <f>-Input!O204</f>
        <v>0</v>
      </c>
      <c r="P59" s="262">
        <f>-Input!P204</f>
        <v>0</v>
      </c>
      <c r="Q59" s="262">
        <f>-Input!Q204</f>
        <v>0</v>
      </c>
      <c r="R59" s="65"/>
      <c r="S59" s="103"/>
      <c r="T59" s="103"/>
      <c r="U59" s="103"/>
      <c r="V59" s="103"/>
      <c r="W59" s="103"/>
      <c r="X59" s="103"/>
      <c r="Y59" s="103"/>
      <c r="Z59" s="103"/>
      <c r="AA59" s="10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outlineLevel="1">
      <c r="A60" s="9"/>
      <c r="B60" s="9"/>
      <c r="C60" s="9"/>
      <c r="D60" s="26">
        <f>Asset17</f>
        <v>0</v>
      </c>
      <c r="E60" s="9"/>
      <c r="F60" s="9"/>
      <c r="G60" s="120"/>
      <c r="H60" s="262">
        <f>-Input!H205</f>
        <v>0</v>
      </c>
      <c r="I60" s="262">
        <f>-Input!I205</f>
        <v>0</v>
      </c>
      <c r="J60" s="262">
        <f>-Input!J205</f>
        <v>0</v>
      </c>
      <c r="K60" s="262">
        <f>-Input!K205</f>
        <v>0</v>
      </c>
      <c r="L60" s="262">
        <f>-Input!L205</f>
        <v>0</v>
      </c>
      <c r="M60" s="262">
        <f>-Input!M205</f>
        <v>0</v>
      </c>
      <c r="N60" s="262">
        <f>-Input!N205</f>
        <v>0</v>
      </c>
      <c r="O60" s="262">
        <f>-Input!O205</f>
        <v>0</v>
      </c>
      <c r="P60" s="262">
        <f>-Input!P205</f>
        <v>0</v>
      </c>
      <c r="Q60" s="262">
        <f>-Input!Q205</f>
        <v>0</v>
      </c>
      <c r="R60" s="65"/>
      <c r="S60" s="103"/>
      <c r="T60" s="103"/>
      <c r="U60" s="103"/>
      <c r="V60" s="103"/>
      <c r="W60" s="103"/>
      <c r="X60" s="103"/>
      <c r="Y60" s="103"/>
      <c r="Z60" s="103"/>
      <c r="AA60" s="10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outlineLevel="1">
      <c r="A61" s="9"/>
      <c r="B61" s="9"/>
      <c r="C61" s="9"/>
      <c r="D61" s="26">
        <f>Asset18</f>
        <v>0</v>
      </c>
      <c r="E61" s="9"/>
      <c r="F61" s="9"/>
      <c r="G61" s="120"/>
      <c r="H61" s="262">
        <f>-Input!H206</f>
        <v>0</v>
      </c>
      <c r="I61" s="262">
        <f>-Input!I206</f>
        <v>0</v>
      </c>
      <c r="J61" s="262">
        <f>-Input!J206</f>
        <v>0</v>
      </c>
      <c r="K61" s="262">
        <f>-Input!K206</f>
        <v>0</v>
      </c>
      <c r="L61" s="262">
        <f>-Input!L206</f>
        <v>0</v>
      </c>
      <c r="M61" s="262">
        <f>-Input!M206</f>
        <v>0</v>
      </c>
      <c r="N61" s="262">
        <f>-Input!N206</f>
        <v>0</v>
      </c>
      <c r="O61" s="262">
        <f>-Input!O206</f>
        <v>0</v>
      </c>
      <c r="P61" s="262">
        <f>-Input!P206</f>
        <v>0</v>
      </c>
      <c r="Q61" s="262">
        <f>-Input!Q206</f>
        <v>0</v>
      </c>
      <c r="R61" s="158"/>
      <c r="S61" s="103"/>
      <c r="T61" s="103"/>
      <c r="U61" s="103"/>
      <c r="V61" s="103"/>
      <c r="W61" s="103"/>
      <c r="X61" s="103"/>
      <c r="Y61" s="103"/>
      <c r="Z61" s="103"/>
      <c r="AA61" s="10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outlineLevel="1">
      <c r="A62" s="9"/>
      <c r="B62" s="9"/>
      <c r="C62" s="9"/>
      <c r="D62" s="26">
        <f>Asset19</f>
        <v>0</v>
      </c>
      <c r="E62" s="9"/>
      <c r="F62" s="9"/>
      <c r="G62" s="120"/>
      <c r="H62" s="262">
        <f>-Input!H207</f>
        <v>0</v>
      </c>
      <c r="I62" s="262">
        <f>-Input!I207</f>
        <v>0</v>
      </c>
      <c r="J62" s="262">
        <f>-Input!J207</f>
        <v>0</v>
      </c>
      <c r="K62" s="262">
        <f>-Input!K207</f>
        <v>0</v>
      </c>
      <c r="L62" s="262">
        <f>-Input!L207</f>
        <v>0</v>
      </c>
      <c r="M62" s="262">
        <f>-Input!M207</f>
        <v>0</v>
      </c>
      <c r="N62" s="262">
        <f>-Input!N207</f>
        <v>0</v>
      </c>
      <c r="O62" s="262">
        <f>-Input!O207</f>
        <v>0</v>
      </c>
      <c r="P62" s="262">
        <f>-Input!P207</f>
        <v>0</v>
      </c>
      <c r="Q62" s="262">
        <f>-Input!Q207</f>
        <v>0</v>
      </c>
      <c r="R62" s="65"/>
      <c r="S62" s="103"/>
      <c r="T62" s="103"/>
      <c r="U62" s="103"/>
      <c r="V62" s="103"/>
      <c r="W62" s="103"/>
      <c r="X62" s="103"/>
      <c r="Y62" s="103"/>
      <c r="Z62" s="103"/>
      <c r="AA62" s="10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outlineLevel="1">
      <c r="A63" s="9"/>
      <c r="B63" s="9"/>
      <c r="C63" s="9"/>
      <c r="D63" s="26">
        <f>Asset20</f>
        <v>0</v>
      </c>
      <c r="E63" s="9"/>
      <c r="F63" s="9"/>
      <c r="G63" s="120"/>
      <c r="H63" s="262">
        <f>-Input!H208</f>
        <v>0</v>
      </c>
      <c r="I63" s="262">
        <f>-Input!I208</f>
        <v>0</v>
      </c>
      <c r="J63" s="262">
        <f>-Input!J208</f>
        <v>0</v>
      </c>
      <c r="K63" s="262">
        <f>-Input!K208</f>
        <v>0</v>
      </c>
      <c r="L63" s="262">
        <f>-Input!L208</f>
        <v>0</v>
      </c>
      <c r="M63" s="262">
        <f>-Input!M208</f>
        <v>0</v>
      </c>
      <c r="N63" s="262">
        <f>-Input!N208</f>
        <v>0</v>
      </c>
      <c r="O63" s="262">
        <f>-Input!O208</f>
        <v>0</v>
      </c>
      <c r="P63" s="262">
        <f>-Input!P208</f>
        <v>0</v>
      </c>
      <c r="Q63" s="262">
        <f>-Input!Q208</f>
        <v>0</v>
      </c>
      <c r="R63" s="65"/>
      <c r="S63" s="103"/>
      <c r="T63" s="103"/>
      <c r="U63" s="103"/>
      <c r="V63" s="103"/>
      <c r="W63" s="103"/>
      <c r="X63" s="103"/>
      <c r="Y63" s="103"/>
      <c r="Z63" s="103"/>
      <c r="AA63" s="10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outlineLevel="1">
      <c r="A64" s="9"/>
      <c r="B64" s="9"/>
      <c r="C64" s="9"/>
      <c r="D64" s="26">
        <f>Asset21</f>
        <v>0</v>
      </c>
      <c r="E64" s="9"/>
      <c r="F64" s="9"/>
      <c r="G64" s="120"/>
      <c r="H64" s="262">
        <f>-Input!H209</f>
        <v>0</v>
      </c>
      <c r="I64" s="262">
        <f>-Input!I209</f>
        <v>0</v>
      </c>
      <c r="J64" s="262">
        <f>-Input!J209</f>
        <v>0</v>
      </c>
      <c r="K64" s="262">
        <f>-Input!K209</f>
        <v>0</v>
      </c>
      <c r="L64" s="262">
        <f>-Input!L209</f>
        <v>0</v>
      </c>
      <c r="M64" s="262">
        <f>-Input!M209</f>
        <v>0</v>
      </c>
      <c r="N64" s="262">
        <f>-Input!N209</f>
        <v>0</v>
      </c>
      <c r="O64" s="262">
        <f>-Input!O209</f>
        <v>0</v>
      </c>
      <c r="P64" s="262">
        <f>-Input!P209</f>
        <v>0</v>
      </c>
      <c r="Q64" s="262">
        <f>-Input!Q209</f>
        <v>0</v>
      </c>
      <c r="R64" s="65"/>
      <c r="S64" s="103"/>
      <c r="T64" s="103"/>
      <c r="U64" s="103"/>
      <c r="V64" s="103"/>
      <c r="W64" s="103"/>
      <c r="X64" s="103"/>
      <c r="Y64" s="103"/>
      <c r="Z64" s="103"/>
      <c r="AA64" s="10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outlineLevel="1">
      <c r="A65" s="9"/>
      <c r="B65" s="9"/>
      <c r="C65" s="9"/>
      <c r="D65" s="26">
        <f>Asset22</f>
        <v>0</v>
      </c>
      <c r="E65" s="9"/>
      <c r="F65" s="9"/>
      <c r="G65" s="120"/>
      <c r="H65" s="262">
        <f>-Input!H210</f>
        <v>0</v>
      </c>
      <c r="I65" s="262">
        <f>-Input!I210</f>
        <v>0</v>
      </c>
      <c r="J65" s="262">
        <f>-Input!J210</f>
        <v>0</v>
      </c>
      <c r="K65" s="262">
        <f>-Input!K210</f>
        <v>0</v>
      </c>
      <c r="L65" s="262">
        <f>-Input!L210</f>
        <v>0</v>
      </c>
      <c r="M65" s="262">
        <f>-Input!M210</f>
        <v>0</v>
      </c>
      <c r="N65" s="262">
        <f>-Input!N210</f>
        <v>0</v>
      </c>
      <c r="O65" s="262">
        <f>-Input!O210</f>
        <v>0</v>
      </c>
      <c r="P65" s="262">
        <f>-Input!P210</f>
        <v>0</v>
      </c>
      <c r="Q65" s="262">
        <f>-Input!Q210</f>
        <v>0</v>
      </c>
      <c r="R65" s="65"/>
      <c r="S65" s="103"/>
      <c r="T65" s="103"/>
      <c r="U65" s="103"/>
      <c r="V65" s="103"/>
      <c r="W65" s="103"/>
      <c r="X65" s="103"/>
      <c r="Y65" s="103"/>
      <c r="Z65" s="103"/>
      <c r="AA65" s="10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outlineLevel="1">
      <c r="A66" s="9"/>
      <c r="B66" s="9"/>
      <c r="C66" s="9"/>
      <c r="D66" s="26">
        <f>Asset23</f>
        <v>0</v>
      </c>
      <c r="E66" s="9"/>
      <c r="F66" s="9"/>
      <c r="G66" s="120"/>
      <c r="H66" s="262">
        <f>-Input!H211</f>
        <v>0</v>
      </c>
      <c r="I66" s="262">
        <f>-Input!I211</f>
        <v>0</v>
      </c>
      <c r="J66" s="262">
        <f>-Input!J211</f>
        <v>0</v>
      </c>
      <c r="K66" s="262">
        <f>-Input!K211</f>
        <v>0</v>
      </c>
      <c r="L66" s="262">
        <f>-Input!L211</f>
        <v>0</v>
      </c>
      <c r="M66" s="262">
        <f>-Input!M211</f>
        <v>0</v>
      </c>
      <c r="N66" s="262">
        <f>-Input!N211</f>
        <v>0</v>
      </c>
      <c r="O66" s="262">
        <f>-Input!O211</f>
        <v>0</v>
      </c>
      <c r="P66" s="262">
        <f>-Input!P211</f>
        <v>0</v>
      </c>
      <c r="Q66" s="262">
        <f>-Input!Q211</f>
        <v>0</v>
      </c>
      <c r="R66" s="65"/>
      <c r="S66" s="103"/>
      <c r="T66" s="103"/>
      <c r="U66" s="103"/>
      <c r="V66" s="103"/>
      <c r="W66" s="103"/>
      <c r="X66" s="103"/>
      <c r="Y66" s="103"/>
      <c r="Z66" s="103"/>
      <c r="AA66" s="10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outlineLevel="1">
      <c r="A67" s="9"/>
      <c r="B67" s="9"/>
      <c r="C67" s="9"/>
      <c r="D67" s="26">
        <f>Asset24</f>
        <v>0</v>
      </c>
      <c r="E67" s="9"/>
      <c r="F67" s="9"/>
      <c r="G67" s="120"/>
      <c r="H67" s="262">
        <f>-Input!H212</f>
        <v>0</v>
      </c>
      <c r="I67" s="262">
        <f>-Input!I212</f>
        <v>0</v>
      </c>
      <c r="J67" s="262">
        <f>-Input!J212</f>
        <v>0</v>
      </c>
      <c r="K67" s="262">
        <f>-Input!K212</f>
        <v>0</v>
      </c>
      <c r="L67" s="262">
        <f>-Input!L212</f>
        <v>0</v>
      </c>
      <c r="M67" s="262">
        <f>-Input!M212</f>
        <v>0</v>
      </c>
      <c r="N67" s="262">
        <f>-Input!N212</f>
        <v>0</v>
      </c>
      <c r="O67" s="262">
        <f>-Input!O212</f>
        <v>0</v>
      </c>
      <c r="P67" s="262">
        <f>-Input!P212</f>
        <v>0</v>
      </c>
      <c r="Q67" s="262">
        <f>-Input!Q212</f>
        <v>0</v>
      </c>
      <c r="R67" s="65"/>
      <c r="S67" s="103"/>
      <c r="T67" s="103"/>
      <c r="U67" s="103"/>
      <c r="V67" s="103"/>
      <c r="W67" s="103"/>
      <c r="X67" s="103"/>
      <c r="Y67" s="103"/>
      <c r="Z67" s="103"/>
      <c r="AA67" s="10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outlineLevel="1">
      <c r="A68" s="9"/>
      <c r="B68" s="9"/>
      <c r="C68" s="9"/>
      <c r="D68" s="26">
        <f>Asset25</f>
        <v>0</v>
      </c>
      <c r="E68" s="9"/>
      <c r="F68" s="9"/>
      <c r="G68" s="120"/>
      <c r="H68" s="262">
        <f>-Input!H213</f>
        <v>0</v>
      </c>
      <c r="I68" s="262">
        <f>-Input!I213</f>
        <v>0</v>
      </c>
      <c r="J68" s="262">
        <f>-Input!J213</f>
        <v>0</v>
      </c>
      <c r="K68" s="262">
        <f>-Input!K213</f>
        <v>0</v>
      </c>
      <c r="L68" s="262">
        <f>-Input!L213</f>
        <v>0</v>
      </c>
      <c r="M68" s="262">
        <f>-Input!M213</f>
        <v>0</v>
      </c>
      <c r="N68" s="262">
        <f>-Input!N213</f>
        <v>0</v>
      </c>
      <c r="O68" s="262">
        <f>-Input!O213</f>
        <v>0</v>
      </c>
      <c r="P68" s="262">
        <f>-Input!P213</f>
        <v>0</v>
      </c>
      <c r="Q68" s="262">
        <f>-Input!Q213</f>
        <v>0</v>
      </c>
      <c r="R68" s="65"/>
      <c r="S68" s="103"/>
      <c r="T68" s="103"/>
      <c r="U68" s="103"/>
      <c r="V68" s="103"/>
      <c r="W68" s="103"/>
      <c r="X68" s="103"/>
      <c r="Y68" s="103"/>
      <c r="Z68" s="103"/>
      <c r="AA68" s="10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outlineLevel="1">
      <c r="A69" s="9"/>
      <c r="B69" s="9"/>
      <c r="C69" s="9"/>
      <c r="D69" s="26">
        <f>Asset26</f>
        <v>0</v>
      </c>
      <c r="E69" s="9"/>
      <c r="F69" s="9"/>
      <c r="G69" s="120"/>
      <c r="H69" s="262">
        <f>-Input!H214</f>
        <v>0</v>
      </c>
      <c r="I69" s="262">
        <f>-Input!I214</f>
        <v>0</v>
      </c>
      <c r="J69" s="262">
        <f>-Input!J214</f>
        <v>0</v>
      </c>
      <c r="K69" s="262">
        <f>-Input!K214</f>
        <v>0</v>
      </c>
      <c r="L69" s="262">
        <f>-Input!L214</f>
        <v>0</v>
      </c>
      <c r="M69" s="262">
        <f>-Input!M214</f>
        <v>0</v>
      </c>
      <c r="N69" s="262">
        <f>-Input!N214</f>
        <v>0</v>
      </c>
      <c r="O69" s="262">
        <f>-Input!O214</f>
        <v>0</v>
      </c>
      <c r="P69" s="262">
        <f>-Input!P214</f>
        <v>0</v>
      </c>
      <c r="Q69" s="262">
        <f>-Input!Q214</f>
        <v>0</v>
      </c>
      <c r="R69" s="65"/>
      <c r="S69" s="103"/>
      <c r="T69" s="103"/>
      <c r="U69" s="103"/>
      <c r="V69" s="103"/>
      <c r="W69" s="103"/>
      <c r="X69" s="103"/>
      <c r="Y69" s="103"/>
      <c r="Z69" s="103"/>
      <c r="AA69" s="10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103"/>
      <c r="BE69" s="103"/>
      <c r="BF69" s="103"/>
      <c r="BG69" s="103"/>
      <c r="BH69" s="103"/>
      <c r="BI69" s="103"/>
      <c r="BJ69" s="103"/>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outlineLevel="1">
      <c r="A70" s="9"/>
      <c r="B70" s="9"/>
      <c r="C70" s="9"/>
      <c r="D70" s="26">
        <f>Asset27</f>
        <v>0</v>
      </c>
      <c r="E70" s="9"/>
      <c r="F70" s="9"/>
      <c r="G70" s="120"/>
      <c r="H70" s="262">
        <f>-Input!H215</f>
        <v>0</v>
      </c>
      <c r="I70" s="262">
        <f>-Input!I215</f>
        <v>0</v>
      </c>
      <c r="J70" s="262">
        <f>-Input!J215</f>
        <v>0</v>
      </c>
      <c r="K70" s="262">
        <f>-Input!K215</f>
        <v>0</v>
      </c>
      <c r="L70" s="262">
        <f>-Input!L215</f>
        <v>0</v>
      </c>
      <c r="M70" s="262">
        <f>-Input!M215</f>
        <v>0</v>
      </c>
      <c r="N70" s="262">
        <f>-Input!N215</f>
        <v>0</v>
      </c>
      <c r="O70" s="262">
        <f>-Input!O215</f>
        <v>0</v>
      </c>
      <c r="P70" s="262">
        <f>-Input!P215</f>
        <v>0</v>
      </c>
      <c r="Q70" s="262">
        <f>-Input!Q215</f>
        <v>0</v>
      </c>
      <c r="R70" s="65"/>
      <c r="S70" s="103"/>
      <c r="T70" s="103"/>
      <c r="U70" s="103"/>
      <c r="V70" s="103"/>
      <c r="W70" s="103"/>
      <c r="X70" s="103"/>
      <c r="Y70" s="103"/>
      <c r="Z70" s="103"/>
      <c r="AA70" s="10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outlineLevel="1">
      <c r="A71" s="9"/>
      <c r="B71" s="9"/>
      <c r="C71" s="9"/>
      <c r="D71" s="26">
        <f>Asset28</f>
        <v>0</v>
      </c>
      <c r="E71" s="9"/>
      <c r="F71" s="9"/>
      <c r="G71" s="120"/>
      <c r="H71" s="262">
        <f>-Input!H216</f>
        <v>0</v>
      </c>
      <c r="I71" s="262">
        <f>-Input!I216</f>
        <v>0</v>
      </c>
      <c r="J71" s="262">
        <f>-Input!J216</f>
        <v>0</v>
      </c>
      <c r="K71" s="262">
        <f>-Input!K216</f>
        <v>0</v>
      </c>
      <c r="L71" s="262">
        <f>-Input!L216</f>
        <v>0</v>
      </c>
      <c r="M71" s="262">
        <f>-Input!M216</f>
        <v>0</v>
      </c>
      <c r="N71" s="262">
        <f>-Input!N216</f>
        <v>0</v>
      </c>
      <c r="O71" s="262">
        <f>-Input!O216</f>
        <v>0</v>
      </c>
      <c r="P71" s="262">
        <f>-Input!P216</f>
        <v>0</v>
      </c>
      <c r="Q71" s="262">
        <f>-Input!Q216</f>
        <v>0</v>
      </c>
      <c r="R71" s="65"/>
      <c r="S71" s="103"/>
      <c r="T71" s="103"/>
      <c r="U71" s="103"/>
      <c r="V71" s="103"/>
      <c r="W71" s="103"/>
      <c r="X71" s="103"/>
      <c r="Y71" s="103"/>
      <c r="Z71" s="103"/>
      <c r="AA71" s="10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outlineLevel="1">
      <c r="A72" s="9"/>
      <c r="B72" s="9"/>
      <c r="C72" s="9"/>
      <c r="D72" s="26">
        <f>Asset29</f>
        <v>0</v>
      </c>
      <c r="E72" s="9"/>
      <c r="F72" s="9"/>
      <c r="G72" s="120"/>
      <c r="H72" s="262">
        <f>-Input!H217</f>
        <v>0</v>
      </c>
      <c r="I72" s="262">
        <f>-Input!I217</f>
        <v>0</v>
      </c>
      <c r="J72" s="262">
        <f>-Input!J217</f>
        <v>0</v>
      </c>
      <c r="K72" s="262">
        <f>-Input!K217</f>
        <v>0</v>
      </c>
      <c r="L72" s="262">
        <f>-Input!L217</f>
        <v>0</v>
      </c>
      <c r="M72" s="262">
        <f>-Input!M217</f>
        <v>0</v>
      </c>
      <c r="N72" s="262">
        <f>-Input!N217</f>
        <v>0</v>
      </c>
      <c r="O72" s="262">
        <f>-Input!O217</f>
        <v>0</v>
      </c>
      <c r="P72" s="262">
        <f>-Input!P217</f>
        <v>0</v>
      </c>
      <c r="Q72" s="262">
        <f>-Input!Q217</f>
        <v>0</v>
      </c>
      <c r="R72" s="65"/>
      <c r="S72" s="103"/>
      <c r="T72" s="103"/>
      <c r="U72" s="103"/>
      <c r="V72" s="103"/>
      <c r="W72" s="103"/>
      <c r="X72" s="103"/>
      <c r="Y72" s="103"/>
      <c r="Z72" s="103"/>
      <c r="AA72" s="10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outlineLevel="1">
      <c r="A73" s="9"/>
      <c r="B73" s="9"/>
      <c r="C73" s="9"/>
      <c r="D73" s="26">
        <f>Asset30</f>
        <v>0</v>
      </c>
      <c r="E73" s="9"/>
      <c r="F73" s="9"/>
      <c r="G73" s="120"/>
      <c r="H73" s="262">
        <f>-Input!H218</f>
        <v>0</v>
      </c>
      <c r="I73" s="262">
        <f>-Input!I218</f>
        <v>0</v>
      </c>
      <c r="J73" s="262">
        <f>-Input!J218</f>
        <v>0</v>
      </c>
      <c r="K73" s="262">
        <f>-Input!K218</f>
        <v>0</v>
      </c>
      <c r="L73" s="262">
        <f>-Input!L218</f>
        <v>0</v>
      </c>
      <c r="M73" s="262">
        <f>-Input!M218</f>
        <v>0</v>
      </c>
      <c r="N73" s="262">
        <f>-Input!N218</f>
        <v>0</v>
      </c>
      <c r="O73" s="262">
        <f>-Input!O218</f>
        <v>0</v>
      </c>
      <c r="P73" s="262">
        <f>-Input!P218</f>
        <v>0</v>
      </c>
      <c r="Q73" s="262">
        <f>-Input!Q218</f>
        <v>0</v>
      </c>
      <c r="R73" s="65"/>
      <c r="S73" s="103"/>
      <c r="T73" s="103"/>
      <c r="U73" s="103"/>
      <c r="V73" s="103"/>
      <c r="W73" s="103"/>
      <c r="X73" s="103"/>
      <c r="Y73" s="103"/>
      <c r="Z73" s="103"/>
      <c r="AA73" s="10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c r="A74" s="9"/>
      <c r="B74" s="9"/>
      <c r="C74" s="9"/>
      <c r="D74" s="9"/>
      <c r="E74" s="9"/>
      <c r="F74" s="9"/>
      <c r="G74" s="23"/>
      <c r="H74" s="115"/>
      <c r="I74" s="115"/>
      <c r="J74" s="115"/>
      <c r="K74" s="115"/>
      <c r="L74" s="115"/>
      <c r="M74" s="115"/>
      <c r="N74" s="30"/>
      <c r="O74" s="30"/>
      <c r="P74" s="30"/>
      <c r="Q74" s="30"/>
      <c r="R74" s="30"/>
      <c r="S74" s="104"/>
      <c r="T74" s="104"/>
      <c r="U74" s="104"/>
      <c r="V74" s="104"/>
      <c r="W74" s="104"/>
      <c r="X74" s="104"/>
      <c r="Y74" s="104"/>
      <c r="Z74" s="104"/>
      <c r="AA74" s="104"/>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104"/>
      <c r="BE74" s="104"/>
      <c r="BF74" s="104"/>
      <c r="BG74" s="104"/>
      <c r="BH74" s="104"/>
      <c r="BI74" s="104"/>
      <c r="BJ74" s="104"/>
      <c r="BK74" s="12"/>
      <c r="BL74" s="12"/>
    </row>
    <row r="75" spans="1:256">
      <c r="A75" s="72"/>
      <c r="B75" s="72"/>
      <c r="C75" s="79" t="s">
        <v>30</v>
      </c>
      <c r="D75" s="72"/>
      <c r="E75" s="72"/>
      <c r="F75" s="72"/>
      <c r="G75" s="82"/>
      <c r="H75" s="116"/>
      <c r="I75" s="116"/>
      <c r="J75" s="116"/>
      <c r="K75" s="116"/>
      <c r="L75" s="116"/>
      <c r="M75" s="116"/>
      <c r="N75" s="83"/>
      <c r="O75" s="83"/>
      <c r="P75" s="83"/>
      <c r="Q75" s="83"/>
      <c r="R75" s="83"/>
      <c r="S75" s="83"/>
      <c r="T75" s="104"/>
      <c r="U75" s="104"/>
      <c r="V75" s="104"/>
      <c r="W75" s="104"/>
      <c r="X75" s="104"/>
      <c r="Y75" s="104"/>
      <c r="Z75" s="104"/>
      <c r="AA75" s="104"/>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104"/>
      <c r="BE75" s="104"/>
      <c r="BF75" s="104"/>
      <c r="BG75" s="104"/>
      <c r="BH75" s="104"/>
      <c r="BI75" s="104"/>
      <c r="BJ75" s="104"/>
      <c r="BK75" s="12"/>
      <c r="BL75" s="12"/>
    </row>
    <row r="76" spans="1:256">
      <c r="A76" s="9"/>
      <c r="B76" s="12"/>
      <c r="C76" s="17"/>
      <c r="D76" s="12"/>
      <c r="E76" s="12"/>
      <c r="F76" s="12"/>
      <c r="G76" s="112"/>
      <c r="H76" s="117"/>
      <c r="I76" s="117"/>
      <c r="J76" s="117"/>
      <c r="K76" s="117"/>
      <c r="L76" s="117"/>
      <c r="M76" s="117"/>
      <c r="N76" s="104"/>
      <c r="O76" s="104"/>
      <c r="P76" s="104"/>
      <c r="Q76" s="104"/>
      <c r="R76" s="104"/>
      <c r="S76" s="104"/>
      <c r="T76" s="104"/>
      <c r="U76" s="104"/>
      <c r="V76" s="104"/>
      <c r="W76" s="104"/>
      <c r="X76" s="104"/>
      <c r="Y76" s="104"/>
      <c r="Z76" s="104"/>
      <c r="AA76" s="104"/>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104"/>
      <c r="BE76" s="104"/>
      <c r="BF76" s="104"/>
      <c r="BG76" s="104"/>
      <c r="BH76" s="104"/>
      <c r="BI76" s="104"/>
      <c r="BJ76" s="104"/>
      <c r="BK76" s="12"/>
      <c r="BL76" s="12"/>
    </row>
    <row r="77" spans="1:256">
      <c r="A77" s="9"/>
      <c r="B77" s="9"/>
      <c r="C77" s="44" t="s">
        <v>45</v>
      </c>
      <c r="D77" s="9"/>
      <c r="E77" s="9"/>
      <c r="F77" s="9"/>
      <c r="G77" s="194">
        <f>SUM(G78:G107)</f>
        <v>3082.3360608061844</v>
      </c>
      <c r="H77" s="113">
        <f>SUM(H78:H107)</f>
        <v>3357.6004609779793</v>
      </c>
      <c r="I77" s="113">
        <f t="shared" ref="I77:R77" si="3">SUM(I78:I107)</f>
        <v>3636.0678311817746</v>
      </c>
      <c r="J77" s="113">
        <f t="shared" si="3"/>
        <v>3931.1723144038974</v>
      </c>
      <c r="K77" s="113">
        <f t="shared" si="3"/>
        <v>4214.2871172503856</v>
      </c>
      <c r="L77" s="113">
        <f t="shared" si="3"/>
        <v>4491.3175886989511</v>
      </c>
      <c r="M77" s="113">
        <f t="shared" si="3"/>
        <v>4772.8985177516588</v>
      </c>
      <c r="N77" s="113">
        <f t="shared" si="3"/>
        <v>0</v>
      </c>
      <c r="O77" s="113">
        <f t="shared" si="3"/>
        <v>0</v>
      </c>
      <c r="P77" s="113">
        <f t="shared" si="3"/>
        <v>0</v>
      </c>
      <c r="Q77" s="113">
        <f t="shared" si="3"/>
        <v>0</v>
      </c>
      <c r="R77" s="113">
        <f t="shared" si="3"/>
        <v>0</v>
      </c>
      <c r="S77" s="98"/>
      <c r="T77" s="98"/>
      <c r="U77" s="98"/>
      <c r="V77" s="98"/>
      <c r="W77" s="98"/>
      <c r="X77" s="98"/>
      <c r="Y77" s="98"/>
      <c r="Z77" s="98"/>
      <c r="AA77" s="98"/>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98"/>
      <c r="BE77" s="98"/>
      <c r="BF77" s="98"/>
      <c r="BG77" s="98"/>
      <c r="BH77" s="98"/>
      <c r="BI77" s="98"/>
      <c r="BJ77" s="98"/>
      <c r="BK77" s="12"/>
      <c r="BL77" s="12"/>
    </row>
    <row r="78" spans="1:256" outlineLevel="1">
      <c r="A78" s="9"/>
      <c r="B78" s="9"/>
      <c r="C78" s="9"/>
      <c r="D78" s="126" t="str">
        <f>Asset1</f>
        <v>Subtransmission</v>
      </c>
      <c r="E78" s="9"/>
      <c r="F78" s="9"/>
      <c r="G78" s="187">
        <f>Input!J7</f>
        <v>362.65860219797929</v>
      </c>
      <c r="H78" s="109">
        <f t="shared" ref="H78:H97" si="4">G78+G110+G142+G174+G206+G238</f>
        <v>402.93470509359184</v>
      </c>
      <c r="I78" s="109">
        <f t="shared" ref="I78:M87" si="5">H78+H110+H142</f>
        <v>438.55415008001785</v>
      </c>
      <c r="J78" s="109">
        <f t="shared" si="5"/>
        <v>478.19650371090592</v>
      </c>
      <c r="K78" s="109">
        <f t="shared" si="5"/>
        <v>517.68322896337077</v>
      </c>
      <c r="L78" s="109">
        <f t="shared" si="5"/>
        <v>558.67791204630771</v>
      </c>
      <c r="M78" s="109">
        <f t="shared" si="5"/>
        <v>601.44787394350601</v>
      </c>
      <c r="N78" s="109">
        <f>IF(Input!M$173&gt;0, M78+M110+M142, 0)</f>
        <v>0</v>
      </c>
      <c r="O78" s="109">
        <f>IF(Input!N$173&gt;0, N78+N110+N142, 0)</f>
        <v>0</v>
      </c>
      <c r="P78" s="109">
        <f>IF(Input!O$173&gt;0, O78+O110+O142, 0)</f>
        <v>0</v>
      </c>
      <c r="Q78" s="109">
        <f>IF(Input!P$173&gt;0, P78+P110+P142, 0)</f>
        <v>0</v>
      </c>
      <c r="R78" s="109">
        <f>IF(Input!Q$173&gt;0, Q78+Q110+Q142, 0)</f>
        <v>0</v>
      </c>
      <c r="S78" s="9"/>
      <c r="T78" s="9"/>
      <c r="U78" s="9"/>
      <c r="V78" s="9"/>
      <c r="W78" s="9"/>
      <c r="X78" s="9"/>
      <c r="Y78" s="9"/>
      <c r="Z78" s="9"/>
      <c r="AA78" s="9"/>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9"/>
      <c r="BE78" s="9"/>
      <c r="BF78" s="9"/>
      <c r="BG78" s="9"/>
      <c r="BH78" s="9"/>
      <c r="BI78" s="9"/>
      <c r="BJ78" s="9"/>
      <c r="BK78" s="9"/>
      <c r="BL78" s="9"/>
    </row>
    <row r="79" spans="1:256" outlineLevel="1">
      <c r="A79" s="9"/>
      <c r="B79" s="9"/>
      <c r="C79" s="44"/>
      <c r="D79" s="126" t="str">
        <f>Asset2</f>
        <v>Distribution system assets</v>
      </c>
      <c r="E79" s="9"/>
      <c r="F79" s="9"/>
      <c r="G79" s="187">
        <f>Input!J8</f>
        <v>2371.800390416252</v>
      </c>
      <c r="H79" s="109">
        <f t="shared" si="4"/>
        <v>2580.0913767169523</v>
      </c>
      <c r="I79" s="109">
        <f t="shared" si="5"/>
        <v>2793.6626755476896</v>
      </c>
      <c r="J79" s="109">
        <f t="shared" si="5"/>
        <v>3012.7546240275778</v>
      </c>
      <c r="K79" s="109">
        <f t="shared" si="5"/>
        <v>3229.9762656485132</v>
      </c>
      <c r="L79" s="109">
        <f t="shared" si="5"/>
        <v>3455.3079564741674</v>
      </c>
      <c r="M79" s="109">
        <f t="shared" si="5"/>
        <v>3689.0055229288541</v>
      </c>
      <c r="N79" s="109">
        <f>IF(Input!M$173&gt;0, M79+M111+M143, 0)</f>
        <v>0</v>
      </c>
      <c r="O79" s="109">
        <f>IF(Input!N$173&gt;0, N79+N111+N143, 0)</f>
        <v>0</v>
      </c>
      <c r="P79" s="109">
        <f>IF(Input!O$173&gt;0, O79+O111+O143, 0)</f>
        <v>0</v>
      </c>
      <c r="Q79" s="109">
        <f>IF(Input!P$173&gt;0, P79+P111+P143, 0)</f>
        <v>0</v>
      </c>
      <c r="R79" s="109">
        <f>IF(Input!Q$173&gt;0, Q79+Q111+Q143, 0)</f>
        <v>0</v>
      </c>
      <c r="S79" s="99"/>
      <c r="T79" s="99"/>
      <c r="U79" s="99"/>
      <c r="V79" s="99"/>
      <c r="W79" s="99"/>
      <c r="X79" s="99"/>
      <c r="Y79" s="99"/>
      <c r="Z79" s="99"/>
      <c r="AA79" s="9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99"/>
      <c r="BE79" s="99"/>
      <c r="BF79" s="99"/>
      <c r="BG79" s="99"/>
      <c r="BH79" s="99"/>
      <c r="BI79" s="99"/>
      <c r="BJ79" s="99"/>
      <c r="BK79" s="12"/>
      <c r="BL79" s="12"/>
    </row>
    <row r="80" spans="1:256" outlineLevel="1">
      <c r="A80" s="9"/>
      <c r="B80" s="9"/>
      <c r="C80" s="44"/>
      <c r="D80" s="126" t="str">
        <f>Asset3</f>
        <v>Standard metering</v>
      </c>
      <c r="E80" s="9"/>
      <c r="F80" s="9"/>
      <c r="G80" s="187">
        <f>Input!J9</f>
        <v>26.79572242915674</v>
      </c>
      <c r="H80" s="109">
        <f t="shared" si="4"/>
        <v>13.339144448176357</v>
      </c>
      <c r="I80" s="109">
        <f t="shared" si="5"/>
        <v>0</v>
      </c>
      <c r="J80" s="109">
        <f t="shared" si="5"/>
        <v>0</v>
      </c>
      <c r="K80" s="109">
        <f t="shared" si="5"/>
        <v>0</v>
      </c>
      <c r="L80" s="109">
        <f t="shared" si="5"/>
        <v>0</v>
      </c>
      <c r="M80" s="109">
        <f t="shared" si="5"/>
        <v>0</v>
      </c>
      <c r="N80" s="109">
        <f>IF(Input!M$173&gt;0, M80+M112+M144, 0)</f>
        <v>0</v>
      </c>
      <c r="O80" s="109">
        <f>IF(Input!N$173&gt;0, N80+N112+N144, 0)</f>
        <v>0</v>
      </c>
      <c r="P80" s="109">
        <f>IF(Input!O$173&gt;0, O80+O112+O144, 0)</f>
        <v>0</v>
      </c>
      <c r="Q80" s="109">
        <f>IF(Input!P$173&gt;0, P80+P112+P144, 0)</f>
        <v>0</v>
      </c>
      <c r="R80" s="109">
        <f>IF(Input!Q$173&gt;0, Q80+Q112+Q144, 0)</f>
        <v>0</v>
      </c>
      <c r="S80" s="99"/>
      <c r="T80" s="99"/>
      <c r="U80" s="99"/>
      <c r="V80" s="99"/>
      <c r="W80" s="99"/>
      <c r="X80" s="99"/>
      <c r="Y80" s="99"/>
      <c r="Z80" s="99"/>
      <c r="AA80" s="9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99"/>
      <c r="BE80" s="99"/>
      <c r="BF80" s="99"/>
      <c r="BG80" s="99"/>
      <c r="BH80" s="99"/>
      <c r="BI80" s="99"/>
      <c r="BJ80" s="99"/>
      <c r="BK80" s="12"/>
      <c r="BL80" s="12"/>
    </row>
    <row r="81" spans="1:64" outlineLevel="1">
      <c r="A81" s="9"/>
      <c r="B81" s="9"/>
      <c r="C81" s="44"/>
      <c r="D81" s="126" t="str">
        <f>Asset4</f>
        <v>Public lighting</v>
      </c>
      <c r="E81" s="9"/>
      <c r="F81" s="9"/>
      <c r="G81" s="187">
        <f>Input!J10</f>
        <v>13.849372940268871</v>
      </c>
      <c r="H81" s="109">
        <f t="shared" si="4"/>
        <v>12.648851520772009</v>
      </c>
      <c r="I81" s="109">
        <f t="shared" si="5"/>
        <v>11.367386815661355</v>
      </c>
      <c r="J81" s="109">
        <f t="shared" si="5"/>
        <v>10.013943343094684</v>
      </c>
      <c r="K81" s="109">
        <f t="shared" si="5"/>
        <v>8.5857230801398927</v>
      </c>
      <c r="L81" s="109">
        <f t="shared" si="5"/>
        <v>7.0798330894479271</v>
      </c>
      <c r="M81" s="109">
        <f t="shared" si="5"/>
        <v>5.4932825222962762</v>
      </c>
      <c r="N81" s="109">
        <f>IF(Input!M$173&gt;0, M81+M113+M145, 0)</f>
        <v>0</v>
      </c>
      <c r="O81" s="109">
        <f>IF(Input!N$173&gt;0, N81+N113+N145, 0)</f>
        <v>0</v>
      </c>
      <c r="P81" s="109">
        <f>IF(Input!O$173&gt;0, O81+O113+O145, 0)</f>
        <v>0</v>
      </c>
      <c r="Q81" s="109">
        <f>IF(Input!P$173&gt;0, P81+P113+P145, 0)</f>
        <v>0</v>
      </c>
      <c r="R81" s="109">
        <f>IF(Input!Q$173&gt;0, Q81+Q113+Q145, 0)</f>
        <v>0</v>
      </c>
      <c r="S81" s="99"/>
      <c r="T81" s="99"/>
      <c r="U81" s="99"/>
      <c r="V81" s="99"/>
      <c r="W81" s="99"/>
      <c r="X81" s="99"/>
      <c r="Y81" s="99"/>
      <c r="Z81" s="99"/>
      <c r="AA81" s="9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99"/>
      <c r="BE81" s="99"/>
      <c r="BF81" s="99"/>
      <c r="BG81" s="99"/>
      <c r="BH81" s="99"/>
      <c r="BI81" s="99"/>
      <c r="BJ81" s="99"/>
      <c r="BK81" s="12"/>
      <c r="BL81" s="12"/>
    </row>
    <row r="82" spans="1:64" outlineLevel="1">
      <c r="A82" s="9"/>
      <c r="B82" s="9"/>
      <c r="C82" s="44"/>
      <c r="D82" s="126" t="str">
        <f>Asset5</f>
        <v>SCADA/Network control</v>
      </c>
      <c r="E82" s="9"/>
      <c r="F82" s="9"/>
      <c r="G82" s="187">
        <f>Input!J11</f>
        <v>14.697420626443673</v>
      </c>
      <c r="H82" s="109">
        <f t="shared" si="4"/>
        <v>16.526243761092644</v>
      </c>
      <c r="I82" s="109">
        <f t="shared" si="5"/>
        <v>20.184503136137653</v>
      </c>
      <c r="J82" s="109">
        <f t="shared" si="5"/>
        <v>26.06647851828037</v>
      </c>
      <c r="K82" s="109">
        <f t="shared" si="5"/>
        <v>33.351020023731209</v>
      </c>
      <c r="L82" s="109">
        <f t="shared" si="5"/>
        <v>40.410226228182175</v>
      </c>
      <c r="M82" s="109">
        <f t="shared" si="5"/>
        <v>47.958049389971407</v>
      </c>
      <c r="N82" s="109">
        <f>IF(Input!M$173&gt;0, M82+M114+M146, 0)</f>
        <v>0</v>
      </c>
      <c r="O82" s="109">
        <f>IF(Input!N$173&gt;0, N82+N114+N146, 0)</f>
        <v>0</v>
      </c>
      <c r="P82" s="109">
        <f>IF(Input!O$173&gt;0, O82+O114+O146, 0)</f>
        <v>0</v>
      </c>
      <c r="Q82" s="109">
        <f>IF(Input!P$173&gt;0, P82+P114+P146, 0)</f>
        <v>0</v>
      </c>
      <c r="R82" s="109">
        <f>IF(Input!Q$173&gt;0, Q82+Q114+Q146, 0)</f>
        <v>0</v>
      </c>
      <c r="S82" s="99"/>
      <c r="T82" s="99"/>
      <c r="U82" s="99"/>
      <c r="V82" s="99"/>
      <c r="W82" s="99"/>
      <c r="X82" s="99"/>
      <c r="Y82" s="99"/>
      <c r="Z82" s="99"/>
      <c r="AA82" s="9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99"/>
      <c r="BE82" s="99"/>
      <c r="BF82" s="99"/>
      <c r="BG82" s="99"/>
      <c r="BH82" s="99"/>
      <c r="BI82" s="99"/>
      <c r="BJ82" s="99"/>
      <c r="BK82" s="12"/>
      <c r="BL82" s="12"/>
    </row>
    <row r="83" spans="1:64" outlineLevel="1">
      <c r="A83" s="9"/>
      <c r="B83" s="9"/>
      <c r="C83" s="44"/>
      <c r="D83" s="126" t="str">
        <f>Asset6</f>
        <v>Non-network general assets - IT</v>
      </c>
      <c r="E83" s="9"/>
      <c r="F83" s="9"/>
      <c r="G83" s="187">
        <f>Input!J12</f>
        <v>71.053131832789617</v>
      </c>
      <c r="H83" s="109">
        <f t="shared" si="4"/>
        <v>85.164382318818866</v>
      </c>
      <c r="I83" s="109">
        <f t="shared" si="5"/>
        <v>108.75678702800185</v>
      </c>
      <c r="J83" s="109">
        <f t="shared" si="5"/>
        <v>131.83066723024615</v>
      </c>
      <c r="K83" s="109">
        <f t="shared" si="5"/>
        <v>144.52713289989717</v>
      </c>
      <c r="L83" s="109">
        <f t="shared" si="5"/>
        <v>142.93609737380353</v>
      </c>
      <c r="M83" s="109">
        <f t="shared" si="5"/>
        <v>130.97061231317616</v>
      </c>
      <c r="N83" s="109">
        <f>IF(Input!M$173&gt;0, M83+M115+M147, 0)</f>
        <v>0</v>
      </c>
      <c r="O83" s="109">
        <f>IF(Input!N$173&gt;0, N83+N115+N147, 0)</f>
        <v>0</v>
      </c>
      <c r="P83" s="109">
        <f>IF(Input!O$173&gt;0, O83+O115+O147, 0)</f>
        <v>0</v>
      </c>
      <c r="Q83" s="109">
        <f>IF(Input!P$173&gt;0, P83+P115+P147, 0)</f>
        <v>0</v>
      </c>
      <c r="R83" s="109">
        <f>IF(Input!Q$173&gt;0, Q83+Q115+Q147, 0)</f>
        <v>0</v>
      </c>
      <c r="S83" s="99"/>
      <c r="T83" s="99"/>
      <c r="U83" s="99"/>
      <c r="V83" s="99"/>
      <c r="W83" s="99"/>
      <c r="X83" s="99"/>
      <c r="Y83" s="99"/>
      <c r="Z83" s="99"/>
      <c r="AA83" s="9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99"/>
      <c r="BE83" s="99"/>
      <c r="BF83" s="99"/>
      <c r="BG83" s="99"/>
      <c r="BH83" s="99"/>
      <c r="BI83" s="99"/>
      <c r="BJ83" s="99"/>
      <c r="BK83" s="12"/>
      <c r="BL83" s="12"/>
    </row>
    <row r="84" spans="1:64" outlineLevel="1">
      <c r="A84" s="9"/>
      <c r="B84" s="9"/>
      <c r="C84" s="44"/>
      <c r="D84" s="126" t="str">
        <f>Asset7</f>
        <v>Non-network general assets - Other</v>
      </c>
      <c r="E84" s="9"/>
      <c r="F84" s="9"/>
      <c r="G84" s="187">
        <f>Input!J13</f>
        <v>136.8834701181114</v>
      </c>
      <c r="H84" s="109">
        <f t="shared" si="4"/>
        <v>138.177188508493</v>
      </c>
      <c r="I84" s="109">
        <f t="shared" si="5"/>
        <v>138.0698064559991</v>
      </c>
      <c r="J84" s="109">
        <f t="shared" si="5"/>
        <v>136.87530787502988</v>
      </c>
      <c r="K84" s="109">
        <f t="shared" si="5"/>
        <v>134.58934677032821</v>
      </c>
      <c r="L84" s="109">
        <f t="shared" si="5"/>
        <v>131.12826077398782</v>
      </c>
      <c r="M84" s="109">
        <f t="shared" si="5"/>
        <v>131.94774622832733</v>
      </c>
      <c r="N84" s="109">
        <f>IF(Input!M$173&gt;0, M84+M116+M148, 0)</f>
        <v>0</v>
      </c>
      <c r="O84" s="109">
        <f>IF(Input!N$173&gt;0, N84+N116+N148, 0)</f>
        <v>0</v>
      </c>
      <c r="P84" s="109">
        <f>IF(Input!O$173&gt;0, O84+O116+O148, 0)</f>
        <v>0</v>
      </c>
      <c r="Q84" s="109">
        <f>IF(Input!P$173&gt;0, P84+P116+P148, 0)</f>
        <v>0</v>
      </c>
      <c r="R84" s="109">
        <f>IF(Input!Q$173&gt;0, Q84+Q116+Q148, 0)</f>
        <v>0</v>
      </c>
      <c r="S84" s="99"/>
      <c r="T84" s="99"/>
      <c r="U84" s="99"/>
      <c r="V84" s="99"/>
      <c r="W84" s="99"/>
      <c r="X84" s="99"/>
      <c r="Y84" s="99"/>
      <c r="Z84" s="99"/>
      <c r="AA84" s="9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99"/>
      <c r="BE84" s="99"/>
      <c r="BF84" s="99"/>
      <c r="BG84" s="99"/>
      <c r="BH84" s="99"/>
      <c r="BI84" s="99"/>
      <c r="BJ84" s="99"/>
      <c r="BK84" s="12"/>
      <c r="BL84" s="12"/>
    </row>
    <row r="85" spans="1:64" outlineLevel="1">
      <c r="A85" s="9"/>
      <c r="B85" s="9"/>
      <c r="C85" s="44"/>
      <c r="D85" s="126" t="str">
        <f>Asset8</f>
        <v>VBRC</v>
      </c>
      <c r="E85" s="9"/>
      <c r="F85" s="9"/>
      <c r="G85" s="187">
        <f>Input!J14</f>
        <v>79.067713273345603</v>
      </c>
      <c r="H85" s="109">
        <f t="shared" si="4"/>
        <v>103.19482508036673</v>
      </c>
      <c r="I85" s="109">
        <f t="shared" si="5"/>
        <v>114.14890309885598</v>
      </c>
      <c r="J85" s="109">
        <f t="shared" si="5"/>
        <v>127.11576382613447</v>
      </c>
      <c r="K85" s="109">
        <f t="shared" si="5"/>
        <v>140.36299205266977</v>
      </c>
      <c r="L85" s="109">
        <f t="shared" si="5"/>
        <v>153.85429952667224</v>
      </c>
      <c r="M85" s="109">
        <f t="shared" si="5"/>
        <v>167.51792986358294</v>
      </c>
      <c r="N85" s="109">
        <f>IF(Input!M$173&gt;0, M85+M117+M149, 0)</f>
        <v>0</v>
      </c>
      <c r="O85" s="109">
        <f>IF(Input!N$173&gt;0, N85+N117+N149, 0)</f>
        <v>0</v>
      </c>
      <c r="P85" s="109">
        <f>IF(Input!O$173&gt;0, O85+O117+O149, 0)</f>
        <v>0</v>
      </c>
      <c r="Q85" s="109">
        <f>IF(Input!P$173&gt;0, P85+P117+P149, 0)</f>
        <v>0</v>
      </c>
      <c r="R85" s="109">
        <f>IF(Input!Q$173&gt;0, Q85+Q117+Q149, 0)</f>
        <v>0</v>
      </c>
      <c r="S85" s="99"/>
      <c r="T85" s="99"/>
      <c r="U85" s="99"/>
      <c r="V85" s="99"/>
      <c r="W85" s="99"/>
      <c r="X85" s="99"/>
      <c r="Y85" s="99"/>
      <c r="Z85" s="99"/>
      <c r="AA85" s="9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99"/>
      <c r="BE85" s="99"/>
      <c r="BF85" s="99"/>
      <c r="BG85" s="99"/>
      <c r="BH85" s="99"/>
      <c r="BI85" s="99"/>
      <c r="BJ85" s="99"/>
      <c r="BK85" s="12"/>
      <c r="BL85" s="12"/>
    </row>
    <row r="86" spans="1:64" outlineLevel="1">
      <c r="A86" s="9"/>
      <c r="B86" s="9"/>
      <c r="C86" s="44"/>
      <c r="D86" s="126" t="str">
        <f>Asset9</f>
        <v>Supervisory cables</v>
      </c>
      <c r="E86" s="9"/>
      <c r="F86" s="9"/>
      <c r="G86" s="187">
        <f>Input!J15</f>
        <v>0</v>
      </c>
      <c r="H86" s="109">
        <f t="shared" si="4"/>
        <v>0</v>
      </c>
      <c r="I86" s="109">
        <f t="shared" si="5"/>
        <v>-3.423189053397111</v>
      </c>
      <c r="J86" s="109">
        <f t="shared" si="5"/>
        <v>-3.5087687797320388</v>
      </c>
      <c r="K86" s="109">
        <f t="shared" si="5"/>
        <v>-3.5964879992253396</v>
      </c>
      <c r="L86" s="109">
        <f t="shared" si="5"/>
        <v>-3.6864001992059729</v>
      </c>
      <c r="M86" s="109">
        <f t="shared" si="5"/>
        <v>-3.7785602041861224</v>
      </c>
      <c r="N86" s="109">
        <f>IF(Input!M$173&gt;0, M86+M118+M150, 0)</f>
        <v>0</v>
      </c>
      <c r="O86" s="109">
        <f>IF(Input!N$173&gt;0, N86+N118+N150, 0)</f>
        <v>0</v>
      </c>
      <c r="P86" s="109">
        <f>IF(Input!O$173&gt;0, O86+O118+O150, 0)</f>
        <v>0</v>
      </c>
      <c r="Q86" s="109">
        <f>IF(Input!P$173&gt;0, P86+P118+P150, 0)</f>
        <v>0</v>
      </c>
      <c r="R86" s="109">
        <f>IF(Input!Q$173&gt;0, Q86+Q118+Q150, 0)</f>
        <v>0</v>
      </c>
      <c r="S86" s="99"/>
      <c r="T86" s="99"/>
      <c r="U86" s="99"/>
      <c r="V86" s="99"/>
      <c r="W86" s="99"/>
      <c r="X86" s="99"/>
      <c r="Y86" s="99"/>
      <c r="Z86" s="99"/>
      <c r="AA86" s="9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99"/>
      <c r="BE86" s="99"/>
      <c r="BF86" s="99"/>
      <c r="BG86" s="99"/>
      <c r="BH86" s="99"/>
      <c r="BI86" s="99"/>
      <c r="BJ86" s="99"/>
      <c r="BK86" s="12"/>
      <c r="BL86" s="12"/>
    </row>
    <row r="87" spans="1:64" outlineLevel="1">
      <c r="A87" s="9"/>
      <c r="B87" s="9"/>
      <c r="C87" s="44"/>
      <c r="D87" s="126" t="str">
        <f>Asset10</f>
        <v>Old SWER ACRs</v>
      </c>
      <c r="E87" s="9"/>
      <c r="F87" s="9"/>
      <c r="G87" s="187">
        <f>Input!J16</f>
        <v>0</v>
      </c>
      <c r="H87" s="109">
        <f t="shared" si="4"/>
        <v>0</v>
      </c>
      <c r="I87" s="109">
        <f t="shared" si="5"/>
        <v>-2.9752491766840921</v>
      </c>
      <c r="J87" s="109">
        <f t="shared" si="5"/>
        <v>-6.099260812202389</v>
      </c>
      <c r="K87" s="109">
        <f t="shared" si="5"/>
        <v>-9.377613498761173</v>
      </c>
      <c r="L87" s="109">
        <f t="shared" si="5"/>
        <v>-12.81607178164027</v>
      </c>
      <c r="M87" s="109">
        <f t="shared" si="5"/>
        <v>-16.420591970226596</v>
      </c>
      <c r="N87" s="109">
        <f>IF(Input!M$173&gt;0, M87+M119+M151, 0)</f>
        <v>0</v>
      </c>
      <c r="O87" s="109">
        <f>IF(Input!N$173&gt;0, N87+N119+N151, 0)</f>
        <v>0</v>
      </c>
      <c r="P87" s="109">
        <f>IF(Input!O$173&gt;0, O87+O119+O151, 0)</f>
        <v>0</v>
      </c>
      <c r="Q87" s="109">
        <f>IF(Input!P$173&gt;0, P87+P119+P151, 0)</f>
        <v>0</v>
      </c>
      <c r="R87" s="109">
        <f>IF(Input!Q$173&gt;0, Q87+Q119+Q151, 0)</f>
        <v>0</v>
      </c>
      <c r="S87" s="99"/>
      <c r="T87" s="99"/>
      <c r="U87" s="99"/>
      <c r="V87" s="99"/>
      <c r="W87" s="99"/>
      <c r="X87" s="99"/>
      <c r="Y87" s="99"/>
      <c r="Z87" s="99"/>
      <c r="AA87" s="9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99"/>
      <c r="BE87" s="99"/>
      <c r="BF87" s="99"/>
      <c r="BG87" s="99"/>
      <c r="BH87" s="99"/>
      <c r="BI87" s="99"/>
      <c r="BJ87" s="99"/>
      <c r="BK87" s="12"/>
      <c r="BL87" s="12"/>
    </row>
    <row r="88" spans="1:64" outlineLevel="1">
      <c r="A88" s="9"/>
      <c r="B88" s="9"/>
      <c r="C88" s="44"/>
      <c r="D88" s="126" t="str">
        <f>Asset11</f>
        <v>Land</v>
      </c>
      <c r="E88" s="9"/>
      <c r="F88" s="9"/>
      <c r="G88" s="187">
        <f>Input!J17</f>
        <v>0</v>
      </c>
      <c r="H88" s="109">
        <f t="shared" si="4"/>
        <v>0</v>
      </c>
      <c r="I88" s="109">
        <f t="shared" ref="I88:M97" si="6">H88+H120+H152</f>
        <v>7.0137943894201277E-2</v>
      </c>
      <c r="J88" s="109">
        <f t="shared" si="6"/>
        <v>0.2654892630797584</v>
      </c>
      <c r="K88" s="109">
        <f t="shared" si="6"/>
        <v>0.52484631712465124</v>
      </c>
      <c r="L88" s="109">
        <f t="shared" si="6"/>
        <v>0.77679902283689539</v>
      </c>
      <c r="M88" s="109">
        <f t="shared" si="6"/>
        <v>1.131600696953158</v>
      </c>
      <c r="N88" s="109">
        <f>IF(Input!M$173&gt;0, M88+M120+M152, 0)</f>
        <v>0</v>
      </c>
      <c r="O88" s="109">
        <f>IF(Input!N$173&gt;0, N88+N120+N152, 0)</f>
        <v>0</v>
      </c>
      <c r="P88" s="109">
        <f>IF(Input!O$173&gt;0, O88+O120+O152, 0)</f>
        <v>0</v>
      </c>
      <c r="Q88" s="109">
        <f>IF(Input!P$173&gt;0, P88+P120+P152, 0)</f>
        <v>0</v>
      </c>
      <c r="R88" s="109">
        <f>IF(Input!Q$173&gt;0, Q88+Q120+Q152, 0)</f>
        <v>0</v>
      </c>
      <c r="S88" s="99"/>
      <c r="T88" s="99"/>
      <c r="U88" s="99"/>
      <c r="V88" s="99"/>
      <c r="W88" s="99"/>
      <c r="X88" s="99"/>
      <c r="Y88" s="99"/>
      <c r="Z88" s="99"/>
      <c r="AA88" s="9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99"/>
      <c r="BE88" s="99"/>
      <c r="BF88" s="99"/>
      <c r="BG88" s="99"/>
      <c r="BH88" s="99"/>
      <c r="BI88" s="99"/>
      <c r="BJ88" s="99"/>
      <c r="BK88" s="12"/>
      <c r="BL88" s="12"/>
    </row>
    <row r="89" spans="1:64" outlineLevel="1">
      <c r="A89" s="9"/>
      <c r="B89" s="9"/>
      <c r="C89" s="44"/>
      <c r="D89" s="126" t="str">
        <f>Asset12</f>
        <v>Equity raising costs</v>
      </c>
      <c r="E89" s="9"/>
      <c r="F89" s="9"/>
      <c r="G89" s="187">
        <f>Input!J18</f>
        <v>5.5302369718375211</v>
      </c>
      <c r="H89" s="109">
        <f t="shared" si="4"/>
        <v>5.523743529715901</v>
      </c>
      <c r="I89" s="109">
        <f t="shared" si="6"/>
        <v>17.651919305597961</v>
      </c>
      <c r="J89" s="109">
        <f t="shared" si="6"/>
        <v>17.661566201483573</v>
      </c>
      <c r="K89" s="109">
        <f t="shared" si="6"/>
        <v>17.660662992597466</v>
      </c>
      <c r="L89" s="109">
        <f t="shared" si="6"/>
        <v>17.648676144391128</v>
      </c>
      <c r="M89" s="109">
        <f t="shared" si="6"/>
        <v>17.6250520394041</v>
      </c>
      <c r="N89" s="109">
        <f>IF(Input!M$173&gt;0, M89+M121+M153, 0)</f>
        <v>0</v>
      </c>
      <c r="O89" s="109">
        <f>IF(Input!N$173&gt;0, N89+N121+N153, 0)</f>
        <v>0</v>
      </c>
      <c r="P89" s="109">
        <f>IF(Input!O$173&gt;0, O89+O121+O153, 0)</f>
        <v>0</v>
      </c>
      <c r="Q89" s="109">
        <f>IF(Input!P$173&gt;0, P89+P121+P153, 0)</f>
        <v>0</v>
      </c>
      <c r="R89" s="109">
        <f>IF(Input!Q$173&gt;0, Q89+Q121+Q153, 0)</f>
        <v>0</v>
      </c>
      <c r="S89" s="99"/>
      <c r="T89" s="99"/>
      <c r="U89" s="99"/>
      <c r="V89" s="99"/>
      <c r="W89" s="99"/>
      <c r="X89" s="99"/>
      <c r="Y89" s="99"/>
      <c r="Z89" s="99"/>
      <c r="AA89" s="9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99"/>
      <c r="BE89" s="99"/>
      <c r="BF89" s="99"/>
      <c r="BG89" s="99"/>
      <c r="BH89" s="99"/>
      <c r="BI89" s="99"/>
      <c r="BJ89" s="99"/>
      <c r="BK89" s="12"/>
      <c r="BL89" s="12"/>
    </row>
    <row r="90" spans="1:64" outlineLevel="1">
      <c r="A90" s="9"/>
      <c r="B90" s="9"/>
      <c r="C90" s="44"/>
      <c r="D90" s="126">
        <f>Asset13</f>
        <v>0</v>
      </c>
      <c r="E90" s="9"/>
      <c r="F90" s="9"/>
      <c r="G90" s="187">
        <f>Input!J19</f>
        <v>0</v>
      </c>
      <c r="H90" s="109">
        <f t="shared" si="4"/>
        <v>0</v>
      </c>
      <c r="I90" s="109">
        <f t="shared" si="6"/>
        <v>0</v>
      </c>
      <c r="J90" s="109">
        <f t="shared" si="6"/>
        <v>0</v>
      </c>
      <c r="K90" s="109">
        <f t="shared" si="6"/>
        <v>0</v>
      </c>
      <c r="L90" s="109">
        <f t="shared" si="6"/>
        <v>0</v>
      </c>
      <c r="M90" s="109">
        <f t="shared" si="6"/>
        <v>0</v>
      </c>
      <c r="N90" s="109">
        <f>IF(Input!M$173&gt;0, M90+M122+M154, 0)</f>
        <v>0</v>
      </c>
      <c r="O90" s="109">
        <f>IF(Input!N$173&gt;0, N90+N122+N154, 0)</f>
        <v>0</v>
      </c>
      <c r="P90" s="109">
        <f>IF(Input!O$173&gt;0, O90+O122+O154, 0)</f>
        <v>0</v>
      </c>
      <c r="Q90" s="109">
        <f>IF(Input!P$173&gt;0, P90+P122+P154, 0)</f>
        <v>0</v>
      </c>
      <c r="R90" s="109">
        <f>IF(Input!Q$173&gt;0, Q90+Q122+Q154, 0)</f>
        <v>0</v>
      </c>
      <c r="S90" s="99"/>
      <c r="T90" s="99"/>
      <c r="U90" s="99"/>
      <c r="V90" s="99"/>
      <c r="W90" s="99"/>
      <c r="X90" s="99"/>
      <c r="Y90" s="99"/>
      <c r="Z90" s="99"/>
      <c r="AA90" s="9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99"/>
      <c r="BE90" s="99"/>
      <c r="BF90" s="99"/>
      <c r="BG90" s="99"/>
      <c r="BH90" s="99"/>
      <c r="BI90" s="99"/>
      <c r="BJ90" s="99"/>
      <c r="BK90" s="12"/>
      <c r="BL90" s="12"/>
    </row>
    <row r="91" spans="1:64" outlineLevel="1">
      <c r="A91" s="9"/>
      <c r="B91" s="9"/>
      <c r="C91" s="44"/>
      <c r="D91" s="126">
        <f>Asset14</f>
        <v>0</v>
      </c>
      <c r="E91" s="9"/>
      <c r="F91" s="9"/>
      <c r="G91" s="187">
        <f>Input!J20</f>
        <v>0</v>
      </c>
      <c r="H91" s="109">
        <f t="shared" si="4"/>
        <v>0</v>
      </c>
      <c r="I91" s="109">
        <f t="shared" si="6"/>
        <v>0</v>
      </c>
      <c r="J91" s="109">
        <f t="shared" si="6"/>
        <v>0</v>
      </c>
      <c r="K91" s="109">
        <f t="shared" si="6"/>
        <v>0</v>
      </c>
      <c r="L91" s="109">
        <f t="shared" si="6"/>
        <v>0</v>
      </c>
      <c r="M91" s="109">
        <f t="shared" si="6"/>
        <v>0</v>
      </c>
      <c r="N91" s="109">
        <f>IF(Input!M$173&gt;0, M91+M123+M155, 0)</f>
        <v>0</v>
      </c>
      <c r="O91" s="109">
        <f>IF(Input!N$173&gt;0, N91+N123+N155, 0)</f>
        <v>0</v>
      </c>
      <c r="P91" s="109">
        <f>IF(Input!O$173&gt;0, O91+O123+O155, 0)</f>
        <v>0</v>
      </c>
      <c r="Q91" s="109">
        <f>IF(Input!P$173&gt;0, P91+P123+P155, 0)</f>
        <v>0</v>
      </c>
      <c r="R91" s="109">
        <f>IF(Input!Q$173&gt;0, Q91+Q123+Q155, 0)</f>
        <v>0</v>
      </c>
      <c r="S91" s="99"/>
      <c r="T91" s="99"/>
      <c r="U91" s="99"/>
      <c r="V91" s="99"/>
      <c r="W91" s="99"/>
      <c r="X91" s="99"/>
      <c r="Y91" s="99"/>
      <c r="Z91" s="99"/>
      <c r="AA91" s="9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99"/>
      <c r="BE91" s="99"/>
      <c r="BF91" s="99"/>
      <c r="BG91" s="99"/>
      <c r="BH91" s="99"/>
      <c r="BI91" s="99"/>
      <c r="BJ91" s="99"/>
      <c r="BK91" s="12"/>
      <c r="BL91" s="12"/>
    </row>
    <row r="92" spans="1:64" outlineLevel="1">
      <c r="A92" s="9"/>
      <c r="B92" s="9"/>
      <c r="C92" s="44"/>
      <c r="D92" s="126">
        <f>Asset15</f>
        <v>0</v>
      </c>
      <c r="E92" s="9"/>
      <c r="F92" s="9"/>
      <c r="G92" s="187">
        <f>Input!J21</f>
        <v>0</v>
      </c>
      <c r="H92" s="109">
        <f t="shared" si="4"/>
        <v>0</v>
      </c>
      <c r="I92" s="109">
        <f t="shared" si="6"/>
        <v>0</v>
      </c>
      <c r="J92" s="109">
        <f t="shared" si="6"/>
        <v>0</v>
      </c>
      <c r="K92" s="109">
        <f t="shared" si="6"/>
        <v>0</v>
      </c>
      <c r="L92" s="109">
        <f t="shared" si="6"/>
        <v>0</v>
      </c>
      <c r="M92" s="109">
        <f t="shared" si="6"/>
        <v>0</v>
      </c>
      <c r="N92" s="109">
        <f>IF(Input!M$173&gt;0, M92+M124+M156, 0)</f>
        <v>0</v>
      </c>
      <c r="O92" s="109">
        <f>IF(Input!N$173&gt;0, N92+N124+N156, 0)</f>
        <v>0</v>
      </c>
      <c r="P92" s="109">
        <f>IF(Input!O$173&gt;0, O92+O124+O156, 0)</f>
        <v>0</v>
      </c>
      <c r="Q92" s="109">
        <f>IF(Input!P$173&gt;0, P92+P124+P156, 0)</f>
        <v>0</v>
      </c>
      <c r="R92" s="109">
        <f>IF(Input!Q$173&gt;0, Q92+Q124+Q156, 0)</f>
        <v>0</v>
      </c>
      <c r="S92" s="99"/>
      <c r="T92" s="99"/>
      <c r="U92" s="99"/>
      <c r="V92" s="99"/>
      <c r="W92" s="99"/>
      <c r="X92" s="99"/>
      <c r="Y92" s="99"/>
      <c r="Z92" s="99"/>
      <c r="AA92" s="9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99"/>
      <c r="BE92" s="99"/>
      <c r="BF92" s="99"/>
      <c r="BG92" s="99"/>
      <c r="BH92" s="99"/>
      <c r="BI92" s="99"/>
      <c r="BJ92" s="99"/>
      <c r="BK92" s="12"/>
      <c r="BL92" s="12"/>
    </row>
    <row r="93" spans="1:64" outlineLevel="1">
      <c r="A93" s="9"/>
      <c r="B93" s="9"/>
      <c r="C93" s="44"/>
      <c r="D93" s="126">
        <f>Asset16</f>
        <v>0</v>
      </c>
      <c r="E93" s="9"/>
      <c r="F93" s="9"/>
      <c r="G93" s="187">
        <f>Input!J22</f>
        <v>0</v>
      </c>
      <c r="H93" s="109">
        <f t="shared" si="4"/>
        <v>0</v>
      </c>
      <c r="I93" s="109">
        <f t="shared" si="6"/>
        <v>0</v>
      </c>
      <c r="J93" s="109">
        <f t="shared" si="6"/>
        <v>0</v>
      </c>
      <c r="K93" s="109">
        <f t="shared" si="6"/>
        <v>0</v>
      </c>
      <c r="L93" s="109">
        <f t="shared" si="6"/>
        <v>0</v>
      </c>
      <c r="M93" s="109">
        <f t="shared" si="6"/>
        <v>0</v>
      </c>
      <c r="N93" s="109">
        <f>IF(Input!M$173&gt;0, M93+M125+M157, 0)</f>
        <v>0</v>
      </c>
      <c r="O93" s="109">
        <f>IF(Input!N$173&gt;0, N93+N125+N157, 0)</f>
        <v>0</v>
      </c>
      <c r="P93" s="109">
        <f>IF(Input!O$173&gt;0, O93+O125+O157, 0)</f>
        <v>0</v>
      </c>
      <c r="Q93" s="109">
        <f>IF(Input!P$173&gt;0, P93+P125+P157, 0)</f>
        <v>0</v>
      </c>
      <c r="R93" s="109">
        <f>IF(Input!Q$173&gt;0, Q93+Q125+Q157, 0)</f>
        <v>0</v>
      </c>
      <c r="S93" s="99"/>
      <c r="T93" s="99"/>
      <c r="U93" s="99"/>
      <c r="V93" s="99"/>
      <c r="W93" s="99"/>
      <c r="X93" s="99"/>
      <c r="Y93" s="99"/>
      <c r="Z93" s="99"/>
      <c r="AA93" s="9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99"/>
      <c r="BE93" s="99"/>
      <c r="BF93" s="99"/>
      <c r="BG93" s="99"/>
      <c r="BH93" s="99"/>
      <c r="BI93" s="99"/>
      <c r="BJ93" s="99"/>
      <c r="BK93" s="12"/>
      <c r="BL93" s="12"/>
    </row>
    <row r="94" spans="1:64" outlineLevel="1">
      <c r="A94" s="9"/>
      <c r="B94" s="9"/>
      <c r="C94" s="44"/>
      <c r="D94" s="126">
        <f>Asset17</f>
        <v>0</v>
      </c>
      <c r="E94" s="9"/>
      <c r="F94" s="9"/>
      <c r="G94" s="187">
        <f>Input!J23</f>
        <v>0</v>
      </c>
      <c r="H94" s="109">
        <f t="shared" si="4"/>
        <v>0</v>
      </c>
      <c r="I94" s="109">
        <f t="shared" si="6"/>
        <v>0</v>
      </c>
      <c r="J94" s="109">
        <f t="shared" si="6"/>
        <v>0</v>
      </c>
      <c r="K94" s="109">
        <f t="shared" si="6"/>
        <v>0</v>
      </c>
      <c r="L94" s="109">
        <f t="shared" si="6"/>
        <v>0</v>
      </c>
      <c r="M94" s="109">
        <f t="shared" si="6"/>
        <v>0</v>
      </c>
      <c r="N94" s="109">
        <f>IF(Input!M$173&gt;0, M94+M126+M158, 0)</f>
        <v>0</v>
      </c>
      <c r="O94" s="109">
        <f>IF(Input!N$173&gt;0, N94+N126+N158, 0)</f>
        <v>0</v>
      </c>
      <c r="P94" s="109">
        <f>IF(Input!O$173&gt;0, O94+O126+O158, 0)</f>
        <v>0</v>
      </c>
      <c r="Q94" s="109">
        <f>IF(Input!P$173&gt;0, P94+P126+P158, 0)</f>
        <v>0</v>
      </c>
      <c r="R94" s="109">
        <f>IF(Input!Q$173&gt;0, Q94+Q126+Q158, 0)</f>
        <v>0</v>
      </c>
      <c r="S94" s="99"/>
      <c r="T94" s="99"/>
      <c r="U94" s="99"/>
      <c r="V94" s="99"/>
      <c r="W94" s="99"/>
      <c r="X94" s="99"/>
      <c r="Y94" s="99"/>
      <c r="Z94" s="99"/>
      <c r="AA94" s="9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99"/>
      <c r="BE94" s="99"/>
      <c r="BF94" s="99"/>
      <c r="BG94" s="99"/>
      <c r="BH94" s="99"/>
      <c r="BI94" s="99"/>
      <c r="BJ94" s="99"/>
      <c r="BK94" s="12"/>
      <c r="BL94" s="12"/>
    </row>
    <row r="95" spans="1:64" outlineLevel="1">
      <c r="A95" s="9"/>
      <c r="B95" s="9"/>
      <c r="C95" s="44"/>
      <c r="D95" s="126">
        <f>Asset18</f>
        <v>0</v>
      </c>
      <c r="E95" s="9"/>
      <c r="F95" s="9"/>
      <c r="G95" s="187">
        <f>Input!J24</f>
        <v>0</v>
      </c>
      <c r="H95" s="109">
        <f t="shared" si="4"/>
        <v>0</v>
      </c>
      <c r="I95" s="109">
        <f t="shared" si="6"/>
        <v>0</v>
      </c>
      <c r="J95" s="109">
        <f t="shared" si="6"/>
        <v>0</v>
      </c>
      <c r="K95" s="109">
        <f t="shared" si="6"/>
        <v>0</v>
      </c>
      <c r="L95" s="109">
        <f t="shared" si="6"/>
        <v>0</v>
      </c>
      <c r="M95" s="109">
        <f t="shared" si="6"/>
        <v>0</v>
      </c>
      <c r="N95" s="109">
        <f>IF(Input!M$173&gt;0, M95+M127+M159, 0)</f>
        <v>0</v>
      </c>
      <c r="O95" s="109">
        <f>IF(Input!N$173&gt;0, N95+N127+N159, 0)</f>
        <v>0</v>
      </c>
      <c r="P95" s="109">
        <f>IF(Input!O$173&gt;0, O95+O127+O159, 0)</f>
        <v>0</v>
      </c>
      <c r="Q95" s="109">
        <f>IF(Input!P$173&gt;0, P95+P127+P159, 0)</f>
        <v>0</v>
      </c>
      <c r="R95" s="109">
        <f>IF(Input!Q$173&gt;0, Q95+Q127+Q159, 0)</f>
        <v>0</v>
      </c>
      <c r="S95" s="99"/>
      <c r="T95" s="99"/>
      <c r="U95" s="99"/>
      <c r="V95" s="99"/>
      <c r="W95" s="99"/>
      <c r="X95" s="99"/>
      <c r="Y95" s="99"/>
      <c r="Z95" s="99"/>
      <c r="AA95" s="9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99"/>
      <c r="BE95" s="99"/>
      <c r="BF95" s="99"/>
      <c r="BG95" s="99"/>
      <c r="BH95" s="99"/>
      <c r="BI95" s="99"/>
      <c r="BJ95" s="99"/>
      <c r="BK95" s="12"/>
      <c r="BL95" s="12"/>
    </row>
    <row r="96" spans="1:64" outlineLevel="1">
      <c r="A96" s="9"/>
      <c r="B96" s="9"/>
      <c r="C96" s="44"/>
      <c r="D96" s="126">
        <f>Asset19</f>
        <v>0</v>
      </c>
      <c r="E96" s="9"/>
      <c r="F96" s="9"/>
      <c r="G96" s="187">
        <f>Input!J25</f>
        <v>0</v>
      </c>
      <c r="H96" s="109">
        <f t="shared" si="4"/>
        <v>0</v>
      </c>
      <c r="I96" s="109">
        <f t="shared" si="6"/>
        <v>0</v>
      </c>
      <c r="J96" s="109">
        <f t="shared" si="6"/>
        <v>0</v>
      </c>
      <c r="K96" s="109">
        <f t="shared" si="6"/>
        <v>0</v>
      </c>
      <c r="L96" s="109">
        <f t="shared" si="6"/>
        <v>0</v>
      </c>
      <c r="M96" s="109">
        <f t="shared" si="6"/>
        <v>0</v>
      </c>
      <c r="N96" s="109">
        <f>IF(Input!M$173&gt;0, M96+M128+M160, 0)</f>
        <v>0</v>
      </c>
      <c r="O96" s="109">
        <f>IF(Input!N$173&gt;0, N96+N128+N160, 0)</f>
        <v>0</v>
      </c>
      <c r="P96" s="109">
        <f>IF(Input!O$173&gt;0, O96+O128+O160, 0)</f>
        <v>0</v>
      </c>
      <c r="Q96" s="109">
        <f>IF(Input!P$173&gt;0, P96+P128+P160, 0)</f>
        <v>0</v>
      </c>
      <c r="R96" s="109">
        <f>IF(Input!Q$173&gt;0, Q96+Q128+Q160, 0)</f>
        <v>0</v>
      </c>
      <c r="S96" s="99"/>
      <c r="T96" s="99"/>
      <c r="U96" s="99"/>
      <c r="V96" s="99"/>
      <c r="W96" s="99"/>
      <c r="X96" s="99"/>
      <c r="Y96" s="99"/>
      <c r="Z96" s="99"/>
      <c r="AA96" s="9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99"/>
      <c r="BE96" s="99"/>
      <c r="BF96" s="99"/>
      <c r="BG96" s="99"/>
      <c r="BH96" s="99"/>
      <c r="BI96" s="99"/>
      <c r="BJ96" s="99"/>
      <c r="BK96" s="12"/>
      <c r="BL96" s="12"/>
    </row>
    <row r="97" spans="1:64" outlineLevel="1">
      <c r="A97" s="9"/>
      <c r="B97" s="9"/>
      <c r="C97" s="44"/>
      <c r="D97" s="126">
        <f>Asset20</f>
        <v>0</v>
      </c>
      <c r="E97" s="9"/>
      <c r="F97" s="9"/>
      <c r="G97" s="187">
        <f>Input!J26</f>
        <v>0</v>
      </c>
      <c r="H97" s="109">
        <f t="shared" si="4"/>
        <v>0</v>
      </c>
      <c r="I97" s="109">
        <f t="shared" si="6"/>
        <v>0</v>
      </c>
      <c r="J97" s="109">
        <f t="shared" si="6"/>
        <v>0</v>
      </c>
      <c r="K97" s="109">
        <f t="shared" si="6"/>
        <v>0</v>
      </c>
      <c r="L97" s="109">
        <f t="shared" si="6"/>
        <v>0</v>
      </c>
      <c r="M97" s="109">
        <f t="shared" si="6"/>
        <v>0</v>
      </c>
      <c r="N97" s="109">
        <f>IF(Input!M$173&gt;0, M97+M129+M161, 0)</f>
        <v>0</v>
      </c>
      <c r="O97" s="109">
        <f>IF(Input!N$173&gt;0, N97+N129+N161, 0)</f>
        <v>0</v>
      </c>
      <c r="P97" s="109">
        <f>IF(Input!O$173&gt;0, O97+O129+O161, 0)</f>
        <v>0</v>
      </c>
      <c r="Q97" s="109">
        <f>IF(Input!P$173&gt;0, P97+P129+P161, 0)</f>
        <v>0</v>
      </c>
      <c r="R97" s="109">
        <f>IF(Input!Q$173&gt;0, Q97+Q129+Q161, 0)</f>
        <v>0</v>
      </c>
      <c r="S97" s="99"/>
      <c r="T97" s="99"/>
      <c r="U97" s="99"/>
      <c r="V97" s="99"/>
      <c r="W97" s="99"/>
      <c r="X97" s="99"/>
      <c r="Y97" s="99"/>
      <c r="Z97" s="99"/>
      <c r="AA97" s="9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99"/>
      <c r="BE97" s="99"/>
      <c r="BF97" s="99"/>
      <c r="BG97" s="99"/>
      <c r="BH97" s="99"/>
      <c r="BI97" s="99"/>
      <c r="BJ97" s="99"/>
      <c r="BK97" s="12"/>
      <c r="BL97" s="12"/>
    </row>
    <row r="98" spans="1:64" outlineLevel="1">
      <c r="A98" s="9"/>
      <c r="B98" s="9"/>
      <c r="C98" s="44"/>
      <c r="D98" s="126">
        <f>Asset21</f>
        <v>0</v>
      </c>
      <c r="E98" s="9"/>
      <c r="F98" s="9"/>
      <c r="G98" s="187">
        <f>Input!J27</f>
        <v>0</v>
      </c>
      <c r="H98" s="109">
        <f t="shared" ref="H98:H107" si="7">G98+G130+G162+G194+G226+G258</f>
        <v>0</v>
      </c>
      <c r="I98" s="109">
        <f t="shared" ref="I98:M105" si="8">H98+H130+H162</f>
        <v>0</v>
      </c>
      <c r="J98" s="109">
        <f t="shared" si="8"/>
        <v>0</v>
      </c>
      <c r="K98" s="109">
        <f t="shared" si="8"/>
        <v>0</v>
      </c>
      <c r="L98" s="109">
        <f t="shared" si="8"/>
        <v>0</v>
      </c>
      <c r="M98" s="109">
        <f t="shared" si="8"/>
        <v>0</v>
      </c>
      <c r="N98" s="109">
        <f>IF(Input!M$173&gt;0, M98+M130+M162, 0)</f>
        <v>0</v>
      </c>
      <c r="O98" s="109">
        <f>IF(Input!N$173&gt;0, N98+N130+N162, 0)</f>
        <v>0</v>
      </c>
      <c r="P98" s="109">
        <f>IF(Input!O$173&gt;0, O98+O130+O162, 0)</f>
        <v>0</v>
      </c>
      <c r="Q98" s="109">
        <f>IF(Input!P$173&gt;0, P98+P130+P162, 0)</f>
        <v>0</v>
      </c>
      <c r="R98" s="109">
        <f>IF(Input!Q$173&gt;0, Q98+Q130+Q162, 0)</f>
        <v>0</v>
      </c>
      <c r="S98" s="99"/>
      <c r="T98" s="99"/>
      <c r="U98" s="99"/>
      <c r="V98" s="99"/>
      <c r="W98" s="99"/>
      <c r="X98" s="99"/>
      <c r="Y98" s="99"/>
      <c r="Z98" s="99"/>
      <c r="AA98" s="9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99"/>
      <c r="BE98" s="99"/>
      <c r="BF98" s="99"/>
      <c r="BG98" s="99"/>
      <c r="BH98" s="99"/>
      <c r="BI98" s="99"/>
      <c r="BJ98" s="99"/>
      <c r="BK98" s="12"/>
      <c r="BL98" s="12"/>
    </row>
    <row r="99" spans="1:64" outlineLevel="1">
      <c r="A99" s="9"/>
      <c r="B99" s="9"/>
      <c r="C99" s="44"/>
      <c r="D99" s="126">
        <f>Asset22</f>
        <v>0</v>
      </c>
      <c r="E99" s="9"/>
      <c r="F99" s="9"/>
      <c r="G99" s="187">
        <f>Input!J28</f>
        <v>0</v>
      </c>
      <c r="H99" s="109">
        <f t="shared" si="7"/>
        <v>0</v>
      </c>
      <c r="I99" s="109">
        <f t="shared" si="8"/>
        <v>0</v>
      </c>
      <c r="J99" s="109">
        <f t="shared" si="8"/>
        <v>0</v>
      </c>
      <c r="K99" s="109">
        <f t="shared" si="8"/>
        <v>0</v>
      </c>
      <c r="L99" s="109">
        <f t="shared" si="8"/>
        <v>0</v>
      </c>
      <c r="M99" s="109">
        <f t="shared" si="8"/>
        <v>0</v>
      </c>
      <c r="N99" s="109">
        <f>IF(Input!M$173&gt;0, M99+M131+M163, 0)</f>
        <v>0</v>
      </c>
      <c r="O99" s="109">
        <f>IF(Input!N$173&gt;0, N99+N131+N163, 0)</f>
        <v>0</v>
      </c>
      <c r="P99" s="109">
        <f>IF(Input!O$173&gt;0, O99+O131+O163, 0)</f>
        <v>0</v>
      </c>
      <c r="Q99" s="109">
        <f>IF(Input!P$173&gt;0, P99+P131+P163, 0)</f>
        <v>0</v>
      </c>
      <c r="R99" s="109">
        <f>IF(Input!Q$173&gt;0, Q99+Q131+Q163, 0)</f>
        <v>0</v>
      </c>
      <c r="S99" s="99"/>
      <c r="T99" s="99"/>
      <c r="U99" s="99"/>
      <c r="V99" s="99"/>
      <c r="W99" s="99"/>
      <c r="X99" s="99"/>
      <c r="Y99" s="99"/>
      <c r="Z99" s="99"/>
      <c r="AA99" s="9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99"/>
      <c r="BE99" s="99"/>
      <c r="BF99" s="99"/>
      <c r="BG99" s="99"/>
      <c r="BH99" s="99"/>
      <c r="BI99" s="99"/>
      <c r="BJ99" s="99"/>
      <c r="BK99" s="12"/>
      <c r="BL99" s="12"/>
    </row>
    <row r="100" spans="1:64" outlineLevel="1">
      <c r="A100" s="9"/>
      <c r="B100" s="9"/>
      <c r="C100" s="44"/>
      <c r="D100" s="126">
        <f>Asset23</f>
        <v>0</v>
      </c>
      <c r="E100" s="9"/>
      <c r="F100" s="9"/>
      <c r="G100" s="187">
        <f>Input!J29</f>
        <v>0</v>
      </c>
      <c r="H100" s="109">
        <f t="shared" si="7"/>
        <v>0</v>
      </c>
      <c r="I100" s="109">
        <f t="shared" si="8"/>
        <v>0</v>
      </c>
      <c r="J100" s="109">
        <f t="shared" si="8"/>
        <v>0</v>
      </c>
      <c r="K100" s="109">
        <f t="shared" si="8"/>
        <v>0</v>
      </c>
      <c r="L100" s="109">
        <f t="shared" si="8"/>
        <v>0</v>
      </c>
      <c r="M100" s="109">
        <f t="shared" si="8"/>
        <v>0</v>
      </c>
      <c r="N100" s="109">
        <f>IF(Input!M$173&gt;0, M100+M132+M164, 0)</f>
        <v>0</v>
      </c>
      <c r="O100" s="109">
        <f>IF(Input!N$173&gt;0, N100+N132+N164, 0)</f>
        <v>0</v>
      </c>
      <c r="P100" s="109">
        <f>IF(Input!O$173&gt;0, O100+O132+O164, 0)</f>
        <v>0</v>
      </c>
      <c r="Q100" s="109">
        <f>IF(Input!P$173&gt;0, P100+P132+P164, 0)</f>
        <v>0</v>
      </c>
      <c r="R100" s="109">
        <f>IF(Input!Q$173&gt;0, Q100+Q132+Q164, 0)</f>
        <v>0</v>
      </c>
      <c r="S100" s="99"/>
      <c r="T100" s="99"/>
      <c r="U100" s="99"/>
      <c r="V100" s="99"/>
      <c r="W100" s="99"/>
      <c r="X100" s="99"/>
      <c r="Y100" s="99"/>
      <c r="Z100" s="99"/>
      <c r="AA100" s="9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99"/>
      <c r="BE100" s="99"/>
      <c r="BF100" s="99"/>
      <c r="BG100" s="99"/>
      <c r="BH100" s="99"/>
      <c r="BI100" s="99"/>
      <c r="BJ100" s="99"/>
      <c r="BK100" s="12"/>
      <c r="BL100" s="12"/>
    </row>
    <row r="101" spans="1:64" outlineLevel="1">
      <c r="A101" s="9"/>
      <c r="B101" s="9"/>
      <c r="C101" s="44"/>
      <c r="D101" s="126">
        <f>Asset24</f>
        <v>0</v>
      </c>
      <c r="E101" s="9"/>
      <c r="F101" s="9"/>
      <c r="G101" s="187">
        <f>Input!J30</f>
        <v>0</v>
      </c>
      <c r="H101" s="109">
        <f t="shared" si="7"/>
        <v>0</v>
      </c>
      <c r="I101" s="109">
        <f t="shared" si="8"/>
        <v>0</v>
      </c>
      <c r="J101" s="109">
        <f t="shared" si="8"/>
        <v>0</v>
      </c>
      <c r="K101" s="109">
        <f t="shared" si="8"/>
        <v>0</v>
      </c>
      <c r="L101" s="109">
        <f t="shared" si="8"/>
        <v>0</v>
      </c>
      <c r="M101" s="109">
        <f t="shared" si="8"/>
        <v>0</v>
      </c>
      <c r="N101" s="109">
        <f>IF(Input!M$173&gt;0, M101+M133+M165, 0)</f>
        <v>0</v>
      </c>
      <c r="O101" s="109">
        <f>IF(Input!N$173&gt;0, N101+N133+N165, 0)</f>
        <v>0</v>
      </c>
      <c r="P101" s="109">
        <f>IF(Input!O$173&gt;0, O101+O133+O165, 0)</f>
        <v>0</v>
      </c>
      <c r="Q101" s="109">
        <f>IF(Input!P$173&gt;0, P101+P133+P165, 0)</f>
        <v>0</v>
      </c>
      <c r="R101" s="109">
        <f>IF(Input!Q$173&gt;0, Q101+Q133+Q165, 0)</f>
        <v>0</v>
      </c>
      <c r="S101" s="99"/>
      <c r="T101" s="99"/>
      <c r="U101" s="99"/>
      <c r="V101" s="99"/>
      <c r="W101" s="99"/>
      <c r="X101" s="99"/>
      <c r="Y101" s="99"/>
      <c r="Z101" s="99"/>
      <c r="AA101" s="9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99"/>
      <c r="BE101" s="99"/>
      <c r="BF101" s="99"/>
      <c r="BG101" s="99"/>
      <c r="BH101" s="99"/>
      <c r="BI101" s="99"/>
      <c r="BJ101" s="99"/>
      <c r="BK101" s="12"/>
      <c r="BL101" s="12"/>
    </row>
    <row r="102" spans="1:64" outlineLevel="1">
      <c r="A102" s="9"/>
      <c r="B102" s="9"/>
      <c r="C102" s="44"/>
      <c r="D102" s="126">
        <f>Asset25</f>
        <v>0</v>
      </c>
      <c r="E102" s="9"/>
      <c r="F102" s="9"/>
      <c r="G102" s="187">
        <f>Input!J31</f>
        <v>0</v>
      </c>
      <c r="H102" s="109">
        <f t="shared" si="7"/>
        <v>0</v>
      </c>
      <c r="I102" s="109">
        <f t="shared" si="8"/>
        <v>0</v>
      </c>
      <c r="J102" s="109">
        <f t="shared" si="8"/>
        <v>0</v>
      </c>
      <c r="K102" s="109">
        <f t="shared" si="8"/>
        <v>0</v>
      </c>
      <c r="L102" s="109">
        <f t="shared" si="8"/>
        <v>0</v>
      </c>
      <c r="M102" s="109">
        <f t="shared" si="8"/>
        <v>0</v>
      </c>
      <c r="N102" s="109">
        <f>IF(Input!M$173&gt;0, M102+M134+M166, 0)</f>
        <v>0</v>
      </c>
      <c r="O102" s="109">
        <f>IF(Input!N$173&gt;0, N102+N134+N166, 0)</f>
        <v>0</v>
      </c>
      <c r="P102" s="109">
        <f>IF(Input!O$173&gt;0, O102+O134+O166, 0)</f>
        <v>0</v>
      </c>
      <c r="Q102" s="109">
        <f>IF(Input!P$173&gt;0, P102+P134+P166, 0)</f>
        <v>0</v>
      </c>
      <c r="R102" s="109">
        <f>IF(Input!Q$173&gt;0, Q102+Q134+Q166, 0)</f>
        <v>0</v>
      </c>
      <c r="S102" s="99"/>
      <c r="T102" s="99"/>
      <c r="U102" s="99"/>
      <c r="V102" s="99"/>
      <c r="W102" s="99"/>
      <c r="X102" s="99"/>
      <c r="Y102" s="99"/>
      <c r="Z102" s="99"/>
      <c r="AA102" s="9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99"/>
      <c r="BE102" s="99"/>
      <c r="BF102" s="99"/>
      <c r="BG102" s="99"/>
      <c r="BH102" s="99"/>
      <c r="BI102" s="99"/>
      <c r="BJ102" s="99"/>
      <c r="BK102" s="12"/>
      <c r="BL102" s="12"/>
    </row>
    <row r="103" spans="1:64" outlineLevel="1">
      <c r="A103" s="9"/>
      <c r="B103" s="9"/>
      <c r="C103" s="44"/>
      <c r="D103" s="126">
        <f>Asset26</f>
        <v>0</v>
      </c>
      <c r="E103" s="9"/>
      <c r="F103" s="9"/>
      <c r="G103" s="187">
        <f>Input!J32</f>
        <v>0</v>
      </c>
      <c r="H103" s="109">
        <f t="shared" si="7"/>
        <v>0</v>
      </c>
      <c r="I103" s="109">
        <f t="shared" si="8"/>
        <v>0</v>
      </c>
      <c r="J103" s="109">
        <f t="shared" si="8"/>
        <v>0</v>
      </c>
      <c r="K103" s="109">
        <f t="shared" si="8"/>
        <v>0</v>
      </c>
      <c r="L103" s="109">
        <f t="shared" si="8"/>
        <v>0</v>
      </c>
      <c r="M103" s="109">
        <f t="shared" si="8"/>
        <v>0</v>
      </c>
      <c r="N103" s="109">
        <f>IF(Input!M$173&gt;0, M103+M135+M167, 0)</f>
        <v>0</v>
      </c>
      <c r="O103" s="109">
        <f>IF(Input!N$173&gt;0, N103+N135+N167, 0)</f>
        <v>0</v>
      </c>
      <c r="P103" s="109">
        <f>IF(Input!O$173&gt;0, O103+O135+O167, 0)</f>
        <v>0</v>
      </c>
      <c r="Q103" s="109">
        <f>IF(Input!P$173&gt;0, P103+P135+P167, 0)</f>
        <v>0</v>
      </c>
      <c r="R103" s="109">
        <f>IF(Input!Q$173&gt;0, Q103+Q135+Q167, 0)</f>
        <v>0</v>
      </c>
      <c r="S103" s="99"/>
      <c r="T103" s="99"/>
      <c r="U103" s="99"/>
      <c r="V103" s="99"/>
      <c r="W103" s="99"/>
      <c r="X103" s="99"/>
      <c r="Y103" s="99"/>
      <c r="Z103" s="99"/>
      <c r="AA103" s="9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99"/>
      <c r="BE103" s="99"/>
      <c r="BF103" s="99"/>
      <c r="BG103" s="99"/>
      <c r="BH103" s="99"/>
      <c r="BI103" s="99"/>
      <c r="BJ103" s="99"/>
      <c r="BK103" s="12"/>
      <c r="BL103" s="12"/>
    </row>
    <row r="104" spans="1:64" outlineLevel="1">
      <c r="A104" s="9"/>
      <c r="B104" s="9"/>
      <c r="C104" s="44"/>
      <c r="D104" s="126">
        <f>Asset27</f>
        <v>0</v>
      </c>
      <c r="E104" s="9"/>
      <c r="F104" s="9"/>
      <c r="G104" s="187">
        <f>Input!J33</f>
        <v>0</v>
      </c>
      <c r="H104" s="109">
        <f t="shared" si="7"/>
        <v>0</v>
      </c>
      <c r="I104" s="109">
        <f t="shared" si="8"/>
        <v>0</v>
      </c>
      <c r="J104" s="109">
        <f t="shared" si="8"/>
        <v>0</v>
      </c>
      <c r="K104" s="109">
        <f t="shared" si="8"/>
        <v>0</v>
      </c>
      <c r="L104" s="109">
        <f t="shared" si="8"/>
        <v>0</v>
      </c>
      <c r="M104" s="109">
        <f t="shared" si="8"/>
        <v>0</v>
      </c>
      <c r="N104" s="109">
        <f>IF(Input!M$173&gt;0, M104+M136+M168, 0)</f>
        <v>0</v>
      </c>
      <c r="O104" s="109">
        <f>IF(Input!N$173&gt;0, N104+N136+N168, 0)</f>
        <v>0</v>
      </c>
      <c r="P104" s="109">
        <f>IF(Input!O$173&gt;0, O104+O136+O168, 0)</f>
        <v>0</v>
      </c>
      <c r="Q104" s="109">
        <f>IF(Input!P$173&gt;0, P104+P136+P168, 0)</f>
        <v>0</v>
      </c>
      <c r="R104" s="109">
        <f>IF(Input!Q$173&gt;0, Q104+Q136+Q168, 0)</f>
        <v>0</v>
      </c>
      <c r="S104" s="99"/>
      <c r="T104" s="99"/>
      <c r="U104" s="99"/>
      <c r="V104" s="99"/>
      <c r="W104" s="99"/>
      <c r="X104" s="99"/>
      <c r="Y104" s="99"/>
      <c r="Z104" s="99"/>
      <c r="AA104" s="9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99"/>
      <c r="BE104" s="99"/>
      <c r="BF104" s="99"/>
      <c r="BG104" s="99"/>
      <c r="BH104" s="99"/>
      <c r="BI104" s="99"/>
      <c r="BJ104" s="99"/>
      <c r="BK104" s="12"/>
      <c r="BL104" s="12"/>
    </row>
    <row r="105" spans="1:64" outlineLevel="1">
      <c r="A105" s="9"/>
      <c r="B105" s="9"/>
      <c r="C105" s="44"/>
      <c r="D105" s="126">
        <f>Asset28</f>
        <v>0</v>
      </c>
      <c r="E105" s="9"/>
      <c r="F105" s="9"/>
      <c r="G105" s="187">
        <f>Input!J34</f>
        <v>0</v>
      </c>
      <c r="H105" s="109">
        <f t="shared" si="7"/>
        <v>0</v>
      </c>
      <c r="I105" s="109">
        <f t="shared" si="8"/>
        <v>0</v>
      </c>
      <c r="J105" s="109">
        <f t="shared" si="8"/>
        <v>0</v>
      </c>
      <c r="K105" s="109">
        <f t="shared" si="8"/>
        <v>0</v>
      </c>
      <c r="L105" s="109">
        <f t="shared" si="8"/>
        <v>0</v>
      </c>
      <c r="M105" s="109">
        <f t="shared" si="8"/>
        <v>0</v>
      </c>
      <c r="N105" s="109">
        <f>IF(Input!M$173&gt;0, M105+M137+M169, 0)</f>
        <v>0</v>
      </c>
      <c r="O105" s="109">
        <f>IF(Input!N$173&gt;0, N105+N137+N169, 0)</f>
        <v>0</v>
      </c>
      <c r="P105" s="109">
        <f>IF(Input!O$173&gt;0, O105+O137+O169, 0)</f>
        <v>0</v>
      </c>
      <c r="Q105" s="109">
        <f>IF(Input!P$173&gt;0, P105+P137+P169, 0)</f>
        <v>0</v>
      </c>
      <c r="R105" s="109">
        <f>IF(Input!Q$173&gt;0, Q105+Q137+Q169, 0)</f>
        <v>0</v>
      </c>
      <c r="S105" s="99"/>
      <c r="T105" s="99"/>
      <c r="U105" s="99"/>
      <c r="V105" s="99"/>
      <c r="W105" s="99"/>
      <c r="X105" s="99"/>
      <c r="Y105" s="99"/>
      <c r="Z105" s="99"/>
      <c r="AA105" s="9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99"/>
      <c r="BE105" s="99"/>
      <c r="BF105" s="99"/>
      <c r="BG105" s="99"/>
      <c r="BH105" s="99"/>
      <c r="BI105" s="99"/>
      <c r="BJ105" s="99"/>
      <c r="BK105" s="12"/>
      <c r="BL105" s="12"/>
    </row>
    <row r="106" spans="1:64" outlineLevel="1">
      <c r="A106" s="9"/>
      <c r="B106" s="9"/>
      <c r="C106" s="44"/>
      <c r="D106" s="126">
        <f>Asset29</f>
        <v>0</v>
      </c>
      <c r="E106" s="9"/>
      <c r="F106" s="9"/>
      <c r="G106" s="187">
        <f>Input!J35</f>
        <v>0</v>
      </c>
      <c r="H106" s="109">
        <f t="shared" si="7"/>
        <v>0</v>
      </c>
      <c r="I106" s="109">
        <f t="shared" ref="I106:M107" si="9">H106+H138+H170</f>
        <v>0</v>
      </c>
      <c r="J106" s="109">
        <f t="shared" si="9"/>
        <v>0</v>
      </c>
      <c r="K106" s="109">
        <f t="shared" si="9"/>
        <v>0</v>
      </c>
      <c r="L106" s="109">
        <f t="shared" si="9"/>
        <v>0</v>
      </c>
      <c r="M106" s="109">
        <f t="shared" si="9"/>
        <v>0</v>
      </c>
      <c r="N106" s="109">
        <f>IF(Input!M$173&gt;0, M106+M138+M170, 0)</f>
        <v>0</v>
      </c>
      <c r="O106" s="109">
        <f>IF(Input!N$173&gt;0, N106+N138+N170, 0)</f>
        <v>0</v>
      </c>
      <c r="P106" s="109">
        <f>IF(Input!O$173&gt;0, O106+O138+O170, 0)</f>
        <v>0</v>
      </c>
      <c r="Q106" s="109">
        <f>IF(Input!P$173&gt;0, P106+P138+P170, 0)</f>
        <v>0</v>
      </c>
      <c r="R106" s="109">
        <f>IF(Input!Q$173&gt;0, Q106+Q138+Q170, 0)</f>
        <v>0</v>
      </c>
      <c r="S106" s="99"/>
      <c r="T106" s="99"/>
      <c r="U106" s="99"/>
      <c r="V106" s="99"/>
      <c r="W106" s="99"/>
      <c r="X106" s="99"/>
      <c r="Y106" s="99"/>
      <c r="Z106" s="99"/>
      <c r="AA106" s="9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99"/>
      <c r="BE106" s="99"/>
      <c r="BF106" s="99"/>
      <c r="BG106" s="99"/>
      <c r="BH106" s="99"/>
      <c r="BI106" s="99"/>
      <c r="BJ106" s="99"/>
      <c r="BK106" s="12"/>
      <c r="BL106" s="12"/>
    </row>
    <row r="107" spans="1:64" outlineLevel="1">
      <c r="A107" s="9"/>
      <c r="B107" s="9"/>
      <c r="C107" s="44"/>
      <c r="D107" s="126">
        <f>Asset30</f>
        <v>0</v>
      </c>
      <c r="E107" s="9"/>
      <c r="F107" s="9"/>
      <c r="G107" s="187">
        <f>Input!J36</f>
        <v>0</v>
      </c>
      <c r="H107" s="109">
        <f t="shared" si="7"/>
        <v>0</v>
      </c>
      <c r="I107" s="109">
        <f t="shared" si="9"/>
        <v>0</v>
      </c>
      <c r="J107" s="109">
        <f t="shared" si="9"/>
        <v>0</v>
      </c>
      <c r="K107" s="109">
        <f t="shared" si="9"/>
        <v>0</v>
      </c>
      <c r="L107" s="109">
        <f t="shared" si="9"/>
        <v>0</v>
      </c>
      <c r="M107" s="109">
        <f t="shared" si="9"/>
        <v>0</v>
      </c>
      <c r="N107" s="109">
        <f>IF(Input!M$173&gt;0, M107+M139+M171, 0)</f>
        <v>0</v>
      </c>
      <c r="O107" s="109">
        <f>IF(Input!N$173&gt;0, N107+N139+N171, 0)</f>
        <v>0</v>
      </c>
      <c r="P107" s="109">
        <f>IF(Input!O$173&gt;0, O107+O139+O171, 0)</f>
        <v>0</v>
      </c>
      <c r="Q107" s="109">
        <f>IF(Input!P$173&gt;0, P107+P139+P171, 0)</f>
        <v>0</v>
      </c>
      <c r="R107" s="109">
        <f>IF(Input!Q$173&gt;0, Q107+Q139+Q171, 0)</f>
        <v>0</v>
      </c>
      <c r="S107" s="99"/>
      <c r="T107" s="99"/>
      <c r="U107" s="99"/>
      <c r="V107" s="99"/>
      <c r="W107" s="99"/>
      <c r="X107" s="99"/>
      <c r="Y107" s="99"/>
      <c r="Z107" s="99"/>
      <c r="AA107" s="9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99"/>
      <c r="BE107" s="99"/>
      <c r="BF107" s="99"/>
      <c r="BG107" s="99"/>
      <c r="BH107" s="99"/>
      <c r="BI107" s="99"/>
      <c r="BJ107" s="99"/>
      <c r="BK107" s="12"/>
      <c r="BL107" s="12"/>
    </row>
    <row r="108" spans="1:64">
      <c r="A108" s="9"/>
      <c r="B108" s="9"/>
      <c r="C108" s="44"/>
      <c r="D108" s="111"/>
      <c r="E108" s="9"/>
      <c r="F108" s="9"/>
      <c r="G108" s="195"/>
      <c r="H108" s="35"/>
      <c r="I108" s="35"/>
      <c r="J108" s="35"/>
      <c r="K108" s="35"/>
      <c r="L108" s="35"/>
      <c r="M108" s="35"/>
      <c r="N108" s="29"/>
      <c r="O108" s="29"/>
      <c r="P108" s="29"/>
      <c r="Q108" s="29"/>
      <c r="R108" s="29"/>
      <c r="S108" s="99"/>
      <c r="T108" s="99"/>
      <c r="U108" s="99"/>
      <c r="V108" s="99"/>
      <c r="W108" s="99"/>
      <c r="X108" s="99"/>
      <c r="Y108" s="99"/>
      <c r="Z108" s="99"/>
      <c r="AA108" s="9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99"/>
      <c r="BE108" s="99"/>
      <c r="BF108" s="99"/>
      <c r="BG108" s="99"/>
      <c r="BH108" s="99"/>
      <c r="BI108" s="99"/>
      <c r="BJ108" s="99"/>
      <c r="BK108" s="12"/>
      <c r="BL108" s="12"/>
    </row>
    <row r="109" spans="1:64">
      <c r="A109" s="9"/>
      <c r="B109" s="9"/>
      <c r="C109" s="44" t="s">
        <v>35</v>
      </c>
      <c r="D109" s="9"/>
      <c r="E109" s="9"/>
      <c r="F109" s="9"/>
      <c r="G109" s="188">
        <f>SUM(G110:G139)</f>
        <v>375.65394780495484</v>
      </c>
      <c r="H109" s="35">
        <f>SUM(H110:H139)</f>
        <v>381.41234277664717</v>
      </c>
      <c r="I109" s="35">
        <f t="shared" ref="I109:Q109" si="10">SUM(I110:I139)</f>
        <v>387.19785226040847</v>
      </c>
      <c r="J109" s="35">
        <f t="shared" si="10"/>
        <v>384.6097359610348</v>
      </c>
      <c r="K109" s="35">
        <f t="shared" si="10"/>
        <v>389.46017823956521</v>
      </c>
      <c r="L109" s="35">
        <f t="shared" si="10"/>
        <v>398.65655426629712</v>
      </c>
      <c r="M109" s="35">
        <f t="shared" si="10"/>
        <v>0</v>
      </c>
      <c r="N109" s="35">
        <f t="shared" si="10"/>
        <v>0</v>
      </c>
      <c r="O109" s="35">
        <f t="shared" si="10"/>
        <v>0</v>
      </c>
      <c r="P109" s="35">
        <f t="shared" si="10"/>
        <v>0</v>
      </c>
      <c r="Q109" s="35">
        <f t="shared" si="10"/>
        <v>0</v>
      </c>
      <c r="R109" s="29"/>
      <c r="S109" s="99"/>
      <c r="T109" s="99"/>
      <c r="U109" s="99"/>
      <c r="V109" s="99"/>
      <c r="W109" s="99"/>
      <c r="X109" s="99"/>
      <c r="Y109" s="99"/>
      <c r="Z109" s="99"/>
      <c r="AA109" s="9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99"/>
      <c r="BE109" s="99"/>
      <c r="BF109" s="99"/>
      <c r="BG109" s="99"/>
      <c r="BH109" s="99"/>
      <c r="BI109" s="99"/>
      <c r="BJ109" s="99"/>
      <c r="BK109" s="12"/>
      <c r="BL109" s="12"/>
    </row>
    <row r="110" spans="1:64" outlineLevel="1">
      <c r="A110" s="9"/>
      <c r="B110" s="9"/>
      <c r="C110" s="44"/>
      <c r="D110" s="126" t="str">
        <f>Asset1</f>
        <v>Subtransmission</v>
      </c>
      <c r="E110" s="9"/>
      <c r="F110" s="9"/>
      <c r="G110" s="196">
        <f>'Adjustment for previous period'!G366</f>
        <v>43.731197934271691</v>
      </c>
      <c r="H110" s="109">
        <f t="shared" ref="H110:Q110" si="11">H12*H$7</f>
        <v>38.621415827530463</v>
      </c>
      <c r="I110" s="109">
        <f t="shared" si="11"/>
        <v>42.872460833507432</v>
      </c>
      <c r="J110" s="109">
        <f t="shared" si="11"/>
        <v>42.959508085264446</v>
      </c>
      <c r="K110" s="109">
        <f t="shared" si="11"/>
        <v>44.746660085812074</v>
      </c>
      <c r="L110" s="109">
        <f t="shared" si="11"/>
        <v>46.831729797933157</v>
      </c>
      <c r="M110" s="109">
        <f t="shared" si="11"/>
        <v>0</v>
      </c>
      <c r="N110" s="109">
        <f t="shared" si="11"/>
        <v>0</v>
      </c>
      <c r="O110" s="109">
        <f t="shared" si="11"/>
        <v>0</v>
      </c>
      <c r="P110" s="109">
        <f t="shared" si="11"/>
        <v>0</v>
      </c>
      <c r="Q110" s="109">
        <f t="shared" si="11"/>
        <v>0</v>
      </c>
      <c r="R110" s="29"/>
      <c r="S110" s="99"/>
      <c r="T110" s="99"/>
      <c r="U110" s="99"/>
      <c r="V110" s="99"/>
      <c r="W110" s="99"/>
      <c r="X110" s="99"/>
      <c r="Y110" s="99"/>
      <c r="Z110" s="99"/>
      <c r="AA110" s="9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99"/>
      <c r="BE110" s="99"/>
      <c r="BF110" s="99"/>
      <c r="BG110" s="99"/>
      <c r="BH110" s="99"/>
      <c r="BI110" s="99"/>
      <c r="BJ110" s="99"/>
      <c r="BK110" s="12"/>
      <c r="BL110" s="12"/>
    </row>
    <row r="111" spans="1:64" outlineLevel="1">
      <c r="A111" s="9"/>
      <c r="B111" s="9"/>
      <c r="C111" s="44"/>
      <c r="D111" s="126" t="str">
        <f>Asset2</f>
        <v>Distribution system assets</v>
      </c>
      <c r="E111" s="9"/>
      <c r="F111" s="9"/>
      <c r="G111" s="190">
        <f>'Adjustment for previous period'!G367</f>
        <v>245.83193203184837</v>
      </c>
      <c r="H111" s="109">
        <f t="shared" ref="H111:Q111" si="12">H13*H$7</f>
        <v>248.19895874486519</v>
      </c>
      <c r="I111" s="109">
        <f t="shared" si="12"/>
        <v>255.84688693769559</v>
      </c>
      <c r="J111" s="109">
        <f t="shared" si="12"/>
        <v>256.30621476729311</v>
      </c>
      <c r="K111" s="109">
        <f t="shared" si="12"/>
        <v>266.9970612557824</v>
      </c>
      <c r="L111" s="109">
        <f t="shared" si="12"/>
        <v>278.15613144854842</v>
      </c>
      <c r="M111" s="109">
        <f t="shared" si="12"/>
        <v>0</v>
      </c>
      <c r="N111" s="109">
        <f t="shared" si="12"/>
        <v>0</v>
      </c>
      <c r="O111" s="109">
        <f t="shared" si="12"/>
        <v>0</v>
      </c>
      <c r="P111" s="109">
        <f t="shared" si="12"/>
        <v>0</v>
      </c>
      <c r="Q111" s="109">
        <f t="shared" si="12"/>
        <v>0</v>
      </c>
      <c r="R111" s="29"/>
      <c r="S111" s="99"/>
      <c r="T111" s="99"/>
      <c r="U111" s="99"/>
      <c r="V111" s="99"/>
      <c r="W111" s="99"/>
      <c r="X111" s="99"/>
      <c r="Y111" s="99"/>
      <c r="Z111" s="99"/>
      <c r="AA111" s="9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99"/>
      <c r="BE111" s="99"/>
      <c r="BF111" s="99"/>
      <c r="BG111" s="99"/>
      <c r="BH111" s="99"/>
      <c r="BI111" s="99"/>
      <c r="BJ111" s="99"/>
      <c r="BK111" s="12"/>
      <c r="BL111" s="12"/>
    </row>
    <row r="112" spans="1:64" outlineLevel="1">
      <c r="A112" s="9"/>
      <c r="B112" s="9"/>
      <c r="C112" s="44"/>
      <c r="D112" s="126" t="str">
        <f>Asset3</f>
        <v>Standard metering</v>
      </c>
      <c r="E112" s="9"/>
      <c r="F112" s="9"/>
      <c r="G112" s="190">
        <f>'Adjustment for previous period'!G368</f>
        <v>0</v>
      </c>
      <c r="H112" s="109">
        <f t="shared" ref="H112:Q112" si="13">H14*H$7</f>
        <v>0</v>
      </c>
      <c r="I112" s="109">
        <f t="shared" si="13"/>
        <v>0</v>
      </c>
      <c r="J112" s="109">
        <f t="shared" si="13"/>
        <v>0</v>
      </c>
      <c r="K112" s="109">
        <f t="shared" si="13"/>
        <v>0</v>
      </c>
      <c r="L112" s="109">
        <f t="shared" si="13"/>
        <v>0</v>
      </c>
      <c r="M112" s="109">
        <f t="shared" si="13"/>
        <v>0</v>
      </c>
      <c r="N112" s="109">
        <f t="shared" si="13"/>
        <v>0</v>
      </c>
      <c r="O112" s="109">
        <f t="shared" si="13"/>
        <v>0</v>
      </c>
      <c r="P112" s="109">
        <f t="shared" si="13"/>
        <v>0</v>
      </c>
      <c r="Q112" s="109">
        <f t="shared" si="13"/>
        <v>0</v>
      </c>
      <c r="R112" s="29"/>
      <c r="S112" s="99"/>
      <c r="T112" s="99"/>
      <c r="U112" s="99"/>
      <c r="V112" s="99"/>
      <c r="W112" s="99"/>
      <c r="X112" s="99"/>
      <c r="Y112" s="99"/>
      <c r="Z112" s="99"/>
      <c r="AA112" s="9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99"/>
      <c r="BE112" s="99"/>
      <c r="BF112" s="99"/>
      <c r="BG112" s="99"/>
      <c r="BH112" s="99"/>
      <c r="BI112" s="99"/>
      <c r="BJ112" s="99"/>
      <c r="BK112" s="12"/>
      <c r="BL112" s="12"/>
    </row>
    <row r="113" spans="1:64" outlineLevel="1">
      <c r="A113" s="9"/>
      <c r="B113" s="9"/>
      <c r="C113" s="44"/>
      <c r="D113" s="126" t="str">
        <f>Asset4</f>
        <v>Public lighting</v>
      </c>
      <c r="E113" s="9"/>
      <c r="F113" s="9"/>
      <c r="G113" s="190">
        <f>'Adjustment for previous period'!G369</f>
        <v>0</v>
      </c>
      <c r="H113" s="109">
        <f t="shared" ref="H113:Q113" si="14">H15*H$7</f>
        <v>0</v>
      </c>
      <c r="I113" s="109">
        <f t="shared" si="14"/>
        <v>0</v>
      </c>
      <c r="J113" s="109">
        <f t="shared" si="14"/>
        <v>0</v>
      </c>
      <c r="K113" s="109">
        <f t="shared" si="14"/>
        <v>0</v>
      </c>
      <c r="L113" s="109">
        <f t="shared" si="14"/>
        <v>0</v>
      </c>
      <c r="M113" s="109">
        <f t="shared" si="14"/>
        <v>0</v>
      </c>
      <c r="N113" s="109">
        <f t="shared" si="14"/>
        <v>0</v>
      </c>
      <c r="O113" s="109">
        <f t="shared" si="14"/>
        <v>0</v>
      </c>
      <c r="P113" s="109">
        <f t="shared" si="14"/>
        <v>0</v>
      </c>
      <c r="Q113" s="109">
        <f t="shared" si="14"/>
        <v>0</v>
      </c>
      <c r="R113" s="29"/>
      <c r="S113" s="99"/>
      <c r="T113" s="99"/>
      <c r="U113" s="99"/>
      <c r="V113" s="99"/>
      <c r="W113" s="99"/>
      <c r="X113" s="99"/>
      <c r="Y113" s="99"/>
      <c r="Z113" s="99"/>
      <c r="AA113" s="9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99"/>
      <c r="BE113" s="99"/>
      <c r="BF113" s="99"/>
      <c r="BG113" s="99"/>
      <c r="BH113" s="99"/>
      <c r="BI113" s="99"/>
      <c r="BJ113" s="99"/>
      <c r="BK113" s="12"/>
      <c r="BL113" s="12"/>
    </row>
    <row r="114" spans="1:64" outlineLevel="1">
      <c r="A114" s="9"/>
      <c r="B114" s="9"/>
      <c r="C114" s="44"/>
      <c r="D114" s="126" t="str">
        <f>Asset5</f>
        <v>SCADA/Network control</v>
      </c>
      <c r="E114" s="9"/>
      <c r="F114" s="9"/>
      <c r="G114" s="190">
        <f>'Adjustment for previous period'!G370</f>
        <v>4.3107122241096469</v>
      </c>
      <c r="H114" s="109">
        <f t="shared" ref="H114:Q114" si="15">H16*H$7</f>
        <v>6.420041508601642</v>
      </c>
      <c r="I114" s="109">
        <f t="shared" si="15"/>
        <v>7.8494424675597321</v>
      </c>
      <c r="J114" s="109">
        <f t="shared" si="15"/>
        <v>9.0808722264602544</v>
      </c>
      <c r="K114" s="109">
        <f t="shared" si="15"/>
        <v>9.450615053548022</v>
      </c>
      <c r="L114" s="109">
        <f t="shared" si="15"/>
        <v>10.588526112970094</v>
      </c>
      <c r="M114" s="109">
        <f t="shared" si="15"/>
        <v>0</v>
      </c>
      <c r="N114" s="109">
        <f t="shared" si="15"/>
        <v>0</v>
      </c>
      <c r="O114" s="109">
        <f t="shared" si="15"/>
        <v>0</v>
      </c>
      <c r="P114" s="109">
        <f t="shared" si="15"/>
        <v>0</v>
      </c>
      <c r="Q114" s="109">
        <f t="shared" si="15"/>
        <v>0</v>
      </c>
      <c r="R114" s="29"/>
      <c r="S114" s="99"/>
      <c r="T114" s="99"/>
      <c r="U114" s="99"/>
      <c r="V114" s="99"/>
      <c r="W114" s="99"/>
      <c r="X114" s="99"/>
      <c r="Y114" s="99"/>
      <c r="Z114" s="99"/>
      <c r="AA114" s="9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99"/>
      <c r="BE114" s="99"/>
      <c r="BF114" s="99"/>
      <c r="BG114" s="99"/>
      <c r="BH114" s="99"/>
      <c r="BI114" s="99"/>
      <c r="BJ114" s="99"/>
      <c r="BK114" s="12"/>
      <c r="BL114" s="12"/>
    </row>
    <row r="115" spans="1:64" outlineLevel="1">
      <c r="A115" s="9"/>
      <c r="B115" s="9"/>
      <c r="C115" s="44"/>
      <c r="D115" s="126" t="str">
        <f>Asset6</f>
        <v>Non-network general assets - IT</v>
      </c>
      <c r="E115" s="9"/>
      <c r="F115" s="9"/>
      <c r="G115" s="190">
        <f>'Adjustment for previous period'!G371</f>
        <v>38.292795988928539</v>
      </c>
      <c r="H115" s="109">
        <f t="shared" ref="H115:Q115" si="16">H17*H$7</f>
        <v>45.76454457327479</v>
      </c>
      <c r="I115" s="109">
        <f t="shared" si="16"/>
        <v>47.231675748276338</v>
      </c>
      <c r="J115" s="109">
        <f t="shared" si="16"/>
        <v>41.376037644496144</v>
      </c>
      <c r="K115" s="109">
        <f t="shared" si="16"/>
        <v>31.919877131402085</v>
      </c>
      <c r="L115" s="109">
        <f t="shared" si="16"/>
        <v>25.234281097834142</v>
      </c>
      <c r="M115" s="109">
        <f t="shared" si="16"/>
        <v>0</v>
      </c>
      <c r="N115" s="109">
        <f t="shared" si="16"/>
        <v>0</v>
      </c>
      <c r="O115" s="109">
        <f t="shared" si="16"/>
        <v>0</v>
      </c>
      <c r="P115" s="109">
        <f t="shared" si="16"/>
        <v>0</v>
      </c>
      <c r="Q115" s="109">
        <f t="shared" si="16"/>
        <v>0</v>
      </c>
      <c r="R115" s="29"/>
      <c r="S115" s="99"/>
      <c r="T115" s="99"/>
      <c r="U115" s="99"/>
      <c r="V115" s="99"/>
      <c r="W115" s="99"/>
      <c r="X115" s="99"/>
      <c r="Y115" s="99"/>
      <c r="Z115" s="99"/>
      <c r="AA115" s="9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99"/>
      <c r="BE115" s="99"/>
      <c r="BF115" s="99"/>
      <c r="BG115" s="99"/>
      <c r="BH115" s="99"/>
      <c r="BI115" s="99"/>
      <c r="BJ115" s="99"/>
      <c r="BK115" s="12"/>
      <c r="BL115" s="12"/>
    </row>
    <row r="116" spans="1:64" outlineLevel="1">
      <c r="A116" s="9"/>
      <c r="B116" s="9"/>
      <c r="C116" s="44"/>
      <c r="D116" s="126" t="str">
        <f>Asset7</f>
        <v>Non-network general assets - Other</v>
      </c>
      <c r="E116" s="9"/>
      <c r="F116" s="9"/>
      <c r="G116" s="190">
        <f>'Adjustment for previous period'!G372</f>
        <v>17.954564073716629</v>
      </c>
      <c r="H116" s="109">
        <f t="shared" ref="H116:Q116" si="17">H18*H$7</f>
        <v>17.502397548428458</v>
      </c>
      <c r="I116" s="109">
        <f t="shared" si="17"/>
        <v>18.140567969915612</v>
      </c>
      <c r="J116" s="109">
        <f t="shared" si="17"/>
        <v>18.888243681458761</v>
      </c>
      <c r="K116" s="109">
        <f t="shared" si="17"/>
        <v>19.675866656079847</v>
      </c>
      <c r="L116" s="109">
        <f t="shared" si="17"/>
        <v>20.425238290702382</v>
      </c>
      <c r="M116" s="109">
        <f t="shared" si="17"/>
        <v>0</v>
      </c>
      <c r="N116" s="109">
        <f t="shared" si="17"/>
        <v>0</v>
      </c>
      <c r="O116" s="109">
        <f t="shared" si="17"/>
        <v>0</v>
      </c>
      <c r="P116" s="109">
        <f t="shared" si="17"/>
        <v>0</v>
      </c>
      <c r="Q116" s="109">
        <f t="shared" si="17"/>
        <v>0</v>
      </c>
      <c r="R116" s="29"/>
      <c r="S116" s="99"/>
      <c r="T116" s="99"/>
      <c r="U116" s="99"/>
      <c r="V116" s="99"/>
      <c r="W116" s="99"/>
      <c r="X116" s="99"/>
      <c r="Y116" s="99"/>
      <c r="Z116" s="99"/>
      <c r="AA116" s="9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99"/>
      <c r="BE116" s="99"/>
      <c r="BF116" s="99"/>
      <c r="BG116" s="99"/>
      <c r="BH116" s="99"/>
      <c r="BI116" s="99"/>
      <c r="BJ116" s="99"/>
      <c r="BK116" s="12"/>
      <c r="BL116" s="12"/>
    </row>
    <row r="117" spans="1:64" outlineLevel="1">
      <c r="A117" s="9"/>
      <c r="B117" s="9"/>
      <c r="C117" s="44"/>
      <c r="D117" s="126" t="str">
        <f>Asset8</f>
        <v>VBRC</v>
      </c>
      <c r="E117" s="9"/>
      <c r="F117" s="9"/>
      <c r="G117" s="190">
        <f>'Adjustment for previous period'!G373</f>
        <v>25.532745552079927</v>
      </c>
      <c r="H117" s="109">
        <f t="shared" ref="H117:Q117" si="18">H19*H$7</f>
        <v>12.707297289712352</v>
      </c>
      <c r="I117" s="109">
        <f t="shared" si="18"/>
        <v>15.063220432865522</v>
      </c>
      <c r="J117" s="109">
        <f t="shared" si="18"/>
        <v>15.746139733594211</v>
      </c>
      <c r="K117" s="109">
        <f t="shared" si="18"/>
        <v>16.431266509156696</v>
      </c>
      <c r="L117" s="109">
        <f t="shared" si="18"/>
        <v>17.085265819763549</v>
      </c>
      <c r="M117" s="109">
        <f t="shared" si="18"/>
        <v>0</v>
      </c>
      <c r="N117" s="109">
        <f t="shared" si="18"/>
        <v>0</v>
      </c>
      <c r="O117" s="109">
        <f t="shared" si="18"/>
        <v>0</v>
      </c>
      <c r="P117" s="109">
        <f t="shared" si="18"/>
        <v>0</v>
      </c>
      <c r="Q117" s="109">
        <f t="shared" si="18"/>
        <v>0</v>
      </c>
      <c r="R117" s="29"/>
      <c r="S117" s="99"/>
      <c r="T117" s="99"/>
      <c r="U117" s="99"/>
      <c r="V117" s="99"/>
      <c r="W117" s="99"/>
      <c r="X117" s="99"/>
      <c r="Y117" s="99"/>
      <c r="Z117" s="99"/>
      <c r="AA117" s="9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99"/>
      <c r="BE117" s="99"/>
      <c r="BF117" s="99"/>
      <c r="BG117" s="99"/>
      <c r="BH117" s="99"/>
      <c r="BI117" s="99"/>
      <c r="BJ117" s="99"/>
      <c r="BK117" s="12"/>
      <c r="BL117" s="12"/>
    </row>
    <row r="118" spans="1:64" outlineLevel="1">
      <c r="A118" s="9"/>
      <c r="B118" s="9"/>
      <c r="C118" s="44"/>
      <c r="D118" s="126" t="str">
        <f>Asset9</f>
        <v>Supervisory cables</v>
      </c>
      <c r="E118" s="9"/>
      <c r="F118" s="9"/>
      <c r="G118" s="190">
        <f>'Adjustment for previous period'!G374</f>
        <v>0</v>
      </c>
      <c r="H118" s="109">
        <f t="shared" ref="H118:Q118" si="19">H20*H$7</f>
        <v>0</v>
      </c>
      <c r="I118" s="109">
        <f t="shared" si="19"/>
        <v>0</v>
      </c>
      <c r="J118" s="109">
        <f t="shared" si="19"/>
        <v>0</v>
      </c>
      <c r="K118" s="109">
        <f t="shared" si="19"/>
        <v>0</v>
      </c>
      <c r="L118" s="109">
        <f t="shared" si="19"/>
        <v>0</v>
      </c>
      <c r="M118" s="109">
        <f t="shared" si="19"/>
        <v>0</v>
      </c>
      <c r="N118" s="109">
        <f t="shared" si="19"/>
        <v>0</v>
      </c>
      <c r="O118" s="109">
        <f t="shared" si="19"/>
        <v>0</v>
      </c>
      <c r="P118" s="109">
        <f t="shared" si="19"/>
        <v>0</v>
      </c>
      <c r="Q118" s="109">
        <f t="shared" si="19"/>
        <v>0</v>
      </c>
      <c r="R118" s="29"/>
      <c r="S118" s="99"/>
      <c r="T118" s="99"/>
      <c r="U118" s="99"/>
      <c r="V118" s="99"/>
      <c r="W118" s="99"/>
      <c r="X118" s="99"/>
      <c r="Y118" s="99"/>
      <c r="Z118" s="99"/>
      <c r="AA118" s="9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99"/>
      <c r="BE118" s="99"/>
      <c r="BF118" s="99"/>
      <c r="BG118" s="99"/>
      <c r="BH118" s="99"/>
      <c r="BI118" s="99"/>
      <c r="BJ118" s="99"/>
      <c r="BK118" s="12"/>
      <c r="BL118" s="12"/>
    </row>
    <row r="119" spans="1:64" outlineLevel="1">
      <c r="A119" s="9"/>
      <c r="B119" s="9"/>
      <c r="C119" s="44"/>
      <c r="D119" s="126" t="str">
        <f>Asset10</f>
        <v>Old SWER ACRs</v>
      </c>
      <c r="E119" s="9"/>
      <c r="F119" s="9"/>
      <c r="G119" s="190">
        <f>'Adjustment for previous period'!G375</f>
        <v>0</v>
      </c>
      <c r="H119" s="109">
        <f t="shared" ref="H119:Q119" si="20">H21*H$7</f>
        <v>0</v>
      </c>
      <c r="I119" s="109">
        <f t="shared" si="20"/>
        <v>0</v>
      </c>
      <c r="J119" s="109">
        <f t="shared" si="20"/>
        <v>0</v>
      </c>
      <c r="K119" s="109">
        <f t="shared" si="20"/>
        <v>0</v>
      </c>
      <c r="L119" s="109">
        <f t="shared" si="20"/>
        <v>0</v>
      </c>
      <c r="M119" s="109">
        <f t="shared" si="20"/>
        <v>0</v>
      </c>
      <c r="N119" s="109">
        <f t="shared" si="20"/>
        <v>0</v>
      </c>
      <c r="O119" s="109">
        <f t="shared" si="20"/>
        <v>0</v>
      </c>
      <c r="P119" s="109">
        <f t="shared" si="20"/>
        <v>0</v>
      </c>
      <c r="Q119" s="109">
        <f t="shared" si="20"/>
        <v>0</v>
      </c>
      <c r="R119" s="29"/>
      <c r="S119" s="99"/>
      <c r="T119" s="99"/>
      <c r="U119" s="99"/>
      <c r="V119" s="99"/>
      <c r="W119" s="99"/>
      <c r="X119" s="99"/>
      <c r="Y119" s="99"/>
      <c r="Z119" s="99"/>
      <c r="AA119" s="9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99"/>
      <c r="BE119" s="99"/>
      <c r="BF119" s="99"/>
      <c r="BG119" s="99"/>
      <c r="BH119" s="99"/>
      <c r="BI119" s="99"/>
      <c r="BJ119" s="99"/>
      <c r="BK119" s="12"/>
      <c r="BL119" s="12"/>
    </row>
    <row r="120" spans="1:64" outlineLevel="1">
      <c r="A120" s="9"/>
      <c r="B120" s="9"/>
      <c r="C120" s="44"/>
      <c r="D120" s="126" t="str">
        <f>Asset11</f>
        <v>Land</v>
      </c>
      <c r="E120" s="9"/>
      <c r="F120" s="9"/>
      <c r="G120" s="190">
        <f>'Adjustment for previous period'!G376</f>
        <v>0</v>
      </c>
      <c r="H120" s="109">
        <f t="shared" ref="H120:Q120" si="21">H22*H$7</f>
        <v>7.0137943894201277E-2</v>
      </c>
      <c r="I120" s="109">
        <f t="shared" si="21"/>
        <v>0.1935978705882021</v>
      </c>
      <c r="J120" s="109">
        <f t="shared" si="21"/>
        <v>0.25271982246789887</v>
      </c>
      <c r="K120" s="109">
        <f t="shared" si="21"/>
        <v>0.23883154778412782</v>
      </c>
      <c r="L120" s="109">
        <f t="shared" si="21"/>
        <v>0.33538169854534039</v>
      </c>
      <c r="M120" s="109">
        <f t="shared" si="21"/>
        <v>0</v>
      </c>
      <c r="N120" s="109">
        <f t="shared" si="21"/>
        <v>0</v>
      </c>
      <c r="O120" s="109">
        <f t="shared" si="21"/>
        <v>0</v>
      </c>
      <c r="P120" s="109">
        <f t="shared" si="21"/>
        <v>0</v>
      </c>
      <c r="Q120" s="109">
        <f t="shared" si="21"/>
        <v>0</v>
      </c>
      <c r="R120" s="29"/>
      <c r="S120" s="99"/>
      <c r="T120" s="99"/>
      <c r="U120" s="99"/>
      <c r="V120" s="99"/>
      <c r="W120" s="99"/>
      <c r="X120" s="99"/>
      <c r="Y120" s="99"/>
      <c r="Z120" s="99"/>
      <c r="AA120" s="9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99"/>
      <c r="BE120" s="99"/>
      <c r="BF120" s="99"/>
      <c r="BG120" s="99"/>
      <c r="BH120" s="99"/>
      <c r="BI120" s="99"/>
      <c r="BJ120" s="99"/>
      <c r="BK120" s="12"/>
      <c r="BL120" s="12"/>
    </row>
    <row r="121" spans="1:64" outlineLevel="1">
      <c r="A121" s="9"/>
      <c r="B121" s="9"/>
      <c r="C121" s="44"/>
      <c r="D121" s="126" t="str">
        <f>Asset12</f>
        <v>Equity raising costs</v>
      </c>
      <c r="E121" s="9"/>
      <c r="F121" s="9"/>
      <c r="G121" s="190">
        <f>'Adjustment for previous period'!G377</f>
        <v>0</v>
      </c>
      <c r="H121" s="109">
        <f t="shared" ref="H121:Q121" si="22">H23*H$7</f>
        <v>12.127549340339982</v>
      </c>
      <c r="I121" s="109">
        <f t="shared" si="22"/>
        <v>0</v>
      </c>
      <c r="J121" s="109">
        <f t="shared" si="22"/>
        <v>0</v>
      </c>
      <c r="K121" s="109">
        <f t="shared" si="22"/>
        <v>0</v>
      </c>
      <c r="L121" s="109">
        <f t="shared" si="22"/>
        <v>0</v>
      </c>
      <c r="M121" s="109">
        <f t="shared" si="22"/>
        <v>0</v>
      </c>
      <c r="N121" s="109">
        <f t="shared" si="22"/>
        <v>0</v>
      </c>
      <c r="O121" s="109">
        <f t="shared" si="22"/>
        <v>0</v>
      </c>
      <c r="P121" s="109">
        <f t="shared" si="22"/>
        <v>0</v>
      </c>
      <c r="Q121" s="109">
        <f t="shared" si="22"/>
        <v>0</v>
      </c>
      <c r="R121" s="29"/>
      <c r="S121" s="99"/>
      <c r="T121" s="99"/>
      <c r="U121" s="99"/>
      <c r="V121" s="99"/>
      <c r="W121" s="99"/>
      <c r="X121" s="99"/>
      <c r="Y121" s="99"/>
      <c r="Z121" s="99"/>
      <c r="AA121" s="9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99"/>
      <c r="BE121" s="99"/>
      <c r="BF121" s="99"/>
      <c r="BG121" s="99"/>
      <c r="BH121" s="99"/>
      <c r="BI121" s="99"/>
      <c r="BJ121" s="99"/>
      <c r="BK121" s="12"/>
      <c r="BL121" s="12"/>
    </row>
    <row r="122" spans="1:64" outlineLevel="1">
      <c r="A122" s="9"/>
      <c r="B122" s="9"/>
      <c r="C122" s="44"/>
      <c r="D122" s="126">
        <f>Asset13</f>
        <v>0</v>
      </c>
      <c r="E122" s="9"/>
      <c r="F122" s="9"/>
      <c r="G122" s="190">
        <f>'Adjustment for previous period'!G378</f>
        <v>0</v>
      </c>
      <c r="H122" s="109">
        <f t="shared" ref="H122:Q122" si="23">H24*H$7</f>
        <v>0</v>
      </c>
      <c r="I122" s="109">
        <f t="shared" si="23"/>
        <v>0</v>
      </c>
      <c r="J122" s="109">
        <f t="shared" si="23"/>
        <v>0</v>
      </c>
      <c r="K122" s="109">
        <f t="shared" si="23"/>
        <v>0</v>
      </c>
      <c r="L122" s="109">
        <f t="shared" si="23"/>
        <v>0</v>
      </c>
      <c r="M122" s="109">
        <f t="shared" si="23"/>
        <v>0</v>
      </c>
      <c r="N122" s="109">
        <f t="shared" si="23"/>
        <v>0</v>
      </c>
      <c r="O122" s="109">
        <f t="shared" si="23"/>
        <v>0</v>
      </c>
      <c r="P122" s="109">
        <f t="shared" si="23"/>
        <v>0</v>
      </c>
      <c r="Q122" s="109">
        <f t="shared" si="23"/>
        <v>0</v>
      </c>
      <c r="R122" s="29"/>
      <c r="S122" s="99"/>
      <c r="T122" s="99"/>
      <c r="U122" s="99"/>
      <c r="V122" s="99"/>
      <c r="W122" s="99"/>
      <c r="X122" s="99"/>
      <c r="Y122" s="99"/>
      <c r="Z122" s="99"/>
      <c r="AA122" s="9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99"/>
      <c r="BE122" s="99"/>
      <c r="BF122" s="99"/>
      <c r="BG122" s="99"/>
      <c r="BH122" s="99"/>
      <c r="BI122" s="99"/>
      <c r="BJ122" s="99"/>
      <c r="BK122" s="12"/>
      <c r="BL122" s="12"/>
    </row>
    <row r="123" spans="1:64" outlineLevel="1">
      <c r="A123" s="9"/>
      <c r="B123" s="9"/>
      <c r="C123" s="44"/>
      <c r="D123" s="126">
        <f>Asset14</f>
        <v>0</v>
      </c>
      <c r="E123" s="9"/>
      <c r="F123" s="9"/>
      <c r="G123" s="190">
        <f>'Adjustment for previous period'!G379</f>
        <v>0</v>
      </c>
      <c r="H123" s="109">
        <f t="shared" ref="H123:Q123" si="24">H25*H$7</f>
        <v>0</v>
      </c>
      <c r="I123" s="109">
        <f t="shared" si="24"/>
        <v>0</v>
      </c>
      <c r="J123" s="109">
        <f t="shared" si="24"/>
        <v>0</v>
      </c>
      <c r="K123" s="109">
        <f t="shared" si="24"/>
        <v>0</v>
      </c>
      <c r="L123" s="109">
        <f t="shared" si="24"/>
        <v>0</v>
      </c>
      <c r="M123" s="109">
        <f t="shared" si="24"/>
        <v>0</v>
      </c>
      <c r="N123" s="109">
        <f t="shared" si="24"/>
        <v>0</v>
      </c>
      <c r="O123" s="109">
        <f t="shared" si="24"/>
        <v>0</v>
      </c>
      <c r="P123" s="109">
        <f t="shared" si="24"/>
        <v>0</v>
      </c>
      <c r="Q123" s="109">
        <f t="shared" si="24"/>
        <v>0</v>
      </c>
      <c r="R123" s="29"/>
      <c r="S123" s="99"/>
      <c r="T123" s="99"/>
      <c r="U123" s="99"/>
      <c r="V123" s="99"/>
      <c r="W123" s="99"/>
      <c r="X123" s="99"/>
      <c r="Y123" s="99"/>
      <c r="Z123" s="99"/>
      <c r="AA123" s="9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99"/>
      <c r="BE123" s="99"/>
      <c r="BF123" s="99"/>
      <c r="BG123" s="99"/>
      <c r="BH123" s="99"/>
      <c r="BI123" s="99"/>
      <c r="BJ123" s="99"/>
      <c r="BK123" s="12"/>
      <c r="BL123" s="12"/>
    </row>
    <row r="124" spans="1:64" outlineLevel="1">
      <c r="A124" s="9"/>
      <c r="B124" s="9"/>
      <c r="C124" s="44"/>
      <c r="D124" s="126">
        <f>Asset15</f>
        <v>0</v>
      </c>
      <c r="E124" s="9"/>
      <c r="F124" s="9"/>
      <c r="G124" s="190">
        <f>'Adjustment for previous period'!G380</f>
        <v>0</v>
      </c>
      <c r="H124" s="109">
        <f t="shared" ref="H124:Q124" si="25">H26*H$7</f>
        <v>0</v>
      </c>
      <c r="I124" s="109">
        <f t="shared" si="25"/>
        <v>0</v>
      </c>
      <c r="J124" s="109">
        <f t="shared" si="25"/>
        <v>0</v>
      </c>
      <c r="K124" s="109">
        <f t="shared" si="25"/>
        <v>0</v>
      </c>
      <c r="L124" s="109">
        <f t="shared" si="25"/>
        <v>0</v>
      </c>
      <c r="M124" s="109">
        <f t="shared" si="25"/>
        <v>0</v>
      </c>
      <c r="N124" s="109">
        <f t="shared" si="25"/>
        <v>0</v>
      </c>
      <c r="O124" s="109">
        <f t="shared" si="25"/>
        <v>0</v>
      </c>
      <c r="P124" s="109">
        <f t="shared" si="25"/>
        <v>0</v>
      </c>
      <c r="Q124" s="109">
        <f t="shared" si="25"/>
        <v>0</v>
      </c>
      <c r="R124" s="29"/>
      <c r="S124" s="99"/>
      <c r="T124" s="99"/>
      <c r="U124" s="99"/>
      <c r="V124" s="99"/>
      <c r="W124" s="99"/>
      <c r="X124" s="99"/>
      <c r="Y124" s="99"/>
      <c r="Z124" s="99"/>
      <c r="AA124" s="9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99"/>
      <c r="BE124" s="99"/>
      <c r="BF124" s="99"/>
      <c r="BG124" s="99"/>
      <c r="BH124" s="99"/>
      <c r="BI124" s="99"/>
      <c r="BJ124" s="99"/>
      <c r="BK124" s="12"/>
      <c r="BL124" s="12"/>
    </row>
    <row r="125" spans="1:64" outlineLevel="1">
      <c r="A125" s="9"/>
      <c r="B125" s="9"/>
      <c r="C125" s="44"/>
      <c r="D125" s="126">
        <f>Asset16</f>
        <v>0</v>
      </c>
      <c r="E125" s="9"/>
      <c r="F125" s="9"/>
      <c r="G125" s="190">
        <f>'Adjustment for previous period'!G381</f>
        <v>0</v>
      </c>
      <c r="H125" s="109">
        <f t="shared" ref="H125:Q125" si="26">H27*H$7</f>
        <v>0</v>
      </c>
      <c r="I125" s="109">
        <f t="shared" si="26"/>
        <v>0</v>
      </c>
      <c r="J125" s="109">
        <f t="shared" si="26"/>
        <v>0</v>
      </c>
      <c r="K125" s="109">
        <f t="shared" si="26"/>
        <v>0</v>
      </c>
      <c r="L125" s="109">
        <f t="shared" si="26"/>
        <v>0</v>
      </c>
      <c r="M125" s="109">
        <f t="shared" si="26"/>
        <v>0</v>
      </c>
      <c r="N125" s="109">
        <f t="shared" si="26"/>
        <v>0</v>
      </c>
      <c r="O125" s="109">
        <f t="shared" si="26"/>
        <v>0</v>
      </c>
      <c r="P125" s="109">
        <f t="shared" si="26"/>
        <v>0</v>
      </c>
      <c r="Q125" s="109">
        <f t="shared" si="26"/>
        <v>0</v>
      </c>
      <c r="R125" s="29"/>
      <c r="S125" s="99"/>
      <c r="T125" s="99"/>
      <c r="U125" s="99"/>
      <c r="V125" s="99"/>
      <c r="W125" s="99"/>
      <c r="X125" s="99"/>
      <c r="Y125" s="99"/>
      <c r="Z125" s="99"/>
      <c r="AA125" s="9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99"/>
      <c r="BE125" s="99"/>
      <c r="BF125" s="99"/>
      <c r="BG125" s="99"/>
      <c r="BH125" s="99"/>
      <c r="BI125" s="99"/>
      <c r="BJ125" s="99"/>
      <c r="BK125" s="12"/>
      <c r="BL125" s="12"/>
    </row>
    <row r="126" spans="1:64" outlineLevel="1">
      <c r="A126" s="9"/>
      <c r="B126" s="9"/>
      <c r="C126" s="44"/>
      <c r="D126" s="126">
        <f>Asset17</f>
        <v>0</v>
      </c>
      <c r="E126" s="9"/>
      <c r="F126" s="9"/>
      <c r="G126" s="190">
        <f>'Adjustment for previous period'!G382</f>
        <v>0</v>
      </c>
      <c r="H126" s="109">
        <f t="shared" ref="H126:Q126" si="27">H28*H$7</f>
        <v>0</v>
      </c>
      <c r="I126" s="109">
        <f t="shared" si="27"/>
        <v>0</v>
      </c>
      <c r="J126" s="109">
        <f t="shared" si="27"/>
        <v>0</v>
      </c>
      <c r="K126" s="109">
        <f t="shared" si="27"/>
        <v>0</v>
      </c>
      <c r="L126" s="109">
        <f t="shared" si="27"/>
        <v>0</v>
      </c>
      <c r="M126" s="109">
        <f t="shared" si="27"/>
        <v>0</v>
      </c>
      <c r="N126" s="109">
        <f t="shared" si="27"/>
        <v>0</v>
      </c>
      <c r="O126" s="109">
        <f t="shared" si="27"/>
        <v>0</v>
      </c>
      <c r="P126" s="109">
        <f t="shared" si="27"/>
        <v>0</v>
      </c>
      <c r="Q126" s="109">
        <f t="shared" si="27"/>
        <v>0</v>
      </c>
      <c r="R126" s="29"/>
      <c r="S126" s="99"/>
      <c r="T126" s="99"/>
      <c r="U126" s="99"/>
      <c r="V126" s="99"/>
      <c r="W126" s="99"/>
      <c r="X126" s="99"/>
      <c r="Y126" s="99"/>
      <c r="Z126" s="99"/>
      <c r="AA126" s="9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99"/>
      <c r="BE126" s="99"/>
      <c r="BF126" s="99"/>
      <c r="BG126" s="99"/>
      <c r="BH126" s="99"/>
      <c r="BI126" s="99"/>
      <c r="BJ126" s="99"/>
      <c r="BK126" s="12"/>
      <c r="BL126" s="12"/>
    </row>
    <row r="127" spans="1:64" outlineLevel="1">
      <c r="A127" s="9"/>
      <c r="B127" s="9"/>
      <c r="C127" s="44"/>
      <c r="D127" s="126">
        <f>Asset18</f>
        <v>0</v>
      </c>
      <c r="E127" s="9"/>
      <c r="F127" s="9"/>
      <c r="G127" s="190">
        <f>'Adjustment for previous period'!G383</f>
        <v>0</v>
      </c>
      <c r="H127" s="109">
        <f t="shared" ref="H127:Q127" si="28">H29*H$7</f>
        <v>0</v>
      </c>
      <c r="I127" s="109">
        <f t="shared" si="28"/>
        <v>0</v>
      </c>
      <c r="J127" s="109">
        <f t="shared" si="28"/>
        <v>0</v>
      </c>
      <c r="K127" s="109">
        <f t="shared" si="28"/>
        <v>0</v>
      </c>
      <c r="L127" s="109">
        <f t="shared" si="28"/>
        <v>0</v>
      </c>
      <c r="M127" s="109">
        <f t="shared" si="28"/>
        <v>0</v>
      </c>
      <c r="N127" s="109">
        <f t="shared" si="28"/>
        <v>0</v>
      </c>
      <c r="O127" s="109">
        <f t="shared" si="28"/>
        <v>0</v>
      </c>
      <c r="P127" s="109">
        <f t="shared" si="28"/>
        <v>0</v>
      </c>
      <c r="Q127" s="109">
        <f t="shared" si="28"/>
        <v>0</v>
      </c>
      <c r="R127" s="29"/>
      <c r="S127" s="99"/>
      <c r="T127" s="99"/>
      <c r="U127" s="99"/>
      <c r="V127" s="99"/>
      <c r="W127" s="99"/>
      <c r="X127" s="99"/>
      <c r="Y127" s="99"/>
      <c r="Z127" s="99"/>
      <c r="AA127" s="9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99"/>
      <c r="BE127" s="99"/>
      <c r="BF127" s="99"/>
      <c r="BG127" s="99"/>
      <c r="BH127" s="99"/>
      <c r="BI127" s="99"/>
      <c r="BJ127" s="99"/>
      <c r="BK127" s="12"/>
      <c r="BL127" s="12"/>
    </row>
    <row r="128" spans="1:64" outlineLevel="1">
      <c r="A128" s="9"/>
      <c r="B128" s="9"/>
      <c r="C128" s="44"/>
      <c r="D128" s="126">
        <f>Asset19</f>
        <v>0</v>
      </c>
      <c r="E128" s="9"/>
      <c r="F128" s="9"/>
      <c r="G128" s="190">
        <f>'Adjustment for previous period'!G384</f>
        <v>0</v>
      </c>
      <c r="H128" s="109">
        <f t="shared" ref="H128:Q128" si="29">H30*H$7</f>
        <v>0</v>
      </c>
      <c r="I128" s="109">
        <f t="shared" si="29"/>
        <v>0</v>
      </c>
      <c r="J128" s="109">
        <f t="shared" si="29"/>
        <v>0</v>
      </c>
      <c r="K128" s="109">
        <f t="shared" si="29"/>
        <v>0</v>
      </c>
      <c r="L128" s="109">
        <f t="shared" si="29"/>
        <v>0</v>
      </c>
      <c r="M128" s="109">
        <f t="shared" si="29"/>
        <v>0</v>
      </c>
      <c r="N128" s="109">
        <f t="shared" si="29"/>
        <v>0</v>
      </c>
      <c r="O128" s="109">
        <f t="shared" si="29"/>
        <v>0</v>
      </c>
      <c r="P128" s="109">
        <f t="shared" si="29"/>
        <v>0</v>
      </c>
      <c r="Q128" s="109">
        <f t="shared" si="29"/>
        <v>0</v>
      </c>
      <c r="R128" s="29"/>
      <c r="S128" s="99"/>
      <c r="T128" s="99"/>
      <c r="U128" s="99"/>
      <c r="V128" s="99"/>
      <c r="W128" s="99"/>
      <c r="X128" s="99"/>
      <c r="Y128" s="99"/>
      <c r="Z128" s="99"/>
      <c r="AA128" s="9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99"/>
      <c r="BE128" s="99"/>
      <c r="BF128" s="99"/>
      <c r="BG128" s="99"/>
      <c r="BH128" s="99"/>
      <c r="BI128" s="99"/>
      <c r="BJ128" s="99"/>
      <c r="BK128" s="12"/>
      <c r="BL128" s="12"/>
    </row>
    <row r="129" spans="1:64" outlineLevel="1">
      <c r="A129" s="9"/>
      <c r="B129" s="9"/>
      <c r="C129" s="44"/>
      <c r="D129" s="126">
        <f>Asset20</f>
        <v>0</v>
      </c>
      <c r="E129" s="9"/>
      <c r="F129" s="9"/>
      <c r="G129" s="190">
        <f>'Adjustment for previous period'!G385</f>
        <v>0</v>
      </c>
      <c r="H129" s="109">
        <f t="shared" ref="H129:Q129" si="30">H31*H$7</f>
        <v>0</v>
      </c>
      <c r="I129" s="109">
        <f t="shared" si="30"/>
        <v>0</v>
      </c>
      <c r="J129" s="109">
        <f t="shared" si="30"/>
        <v>0</v>
      </c>
      <c r="K129" s="109">
        <f t="shared" si="30"/>
        <v>0</v>
      </c>
      <c r="L129" s="109">
        <f t="shared" si="30"/>
        <v>0</v>
      </c>
      <c r="M129" s="109">
        <f t="shared" si="30"/>
        <v>0</v>
      </c>
      <c r="N129" s="109">
        <f t="shared" si="30"/>
        <v>0</v>
      </c>
      <c r="O129" s="109">
        <f t="shared" si="30"/>
        <v>0</v>
      </c>
      <c r="P129" s="109">
        <f t="shared" si="30"/>
        <v>0</v>
      </c>
      <c r="Q129" s="109">
        <f t="shared" si="30"/>
        <v>0</v>
      </c>
      <c r="R129" s="29"/>
      <c r="S129" s="99"/>
      <c r="T129" s="99"/>
      <c r="U129" s="99"/>
      <c r="V129" s="99"/>
      <c r="W129" s="99"/>
      <c r="X129" s="99"/>
      <c r="Y129" s="99"/>
      <c r="Z129" s="99"/>
      <c r="AA129" s="9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99"/>
      <c r="BE129" s="99"/>
      <c r="BF129" s="99"/>
      <c r="BG129" s="99"/>
      <c r="BH129" s="99"/>
      <c r="BI129" s="99"/>
      <c r="BJ129" s="99"/>
      <c r="BK129" s="12"/>
      <c r="BL129" s="12"/>
    </row>
    <row r="130" spans="1:64" outlineLevel="1">
      <c r="A130" s="9"/>
      <c r="B130" s="9"/>
      <c r="C130" s="44"/>
      <c r="D130" s="126">
        <f>Asset21</f>
        <v>0</v>
      </c>
      <c r="E130" s="9"/>
      <c r="F130" s="9"/>
      <c r="G130" s="190">
        <f>'Adjustment for previous period'!G386</f>
        <v>0</v>
      </c>
      <c r="H130" s="109">
        <f t="shared" ref="H130:Q130" si="31">H32*H$7</f>
        <v>0</v>
      </c>
      <c r="I130" s="109">
        <f t="shared" si="31"/>
        <v>0</v>
      </c>
      <c r="J130" s="109">
        <f t="shared" si="31"/>
        <v>0</v>
      </c>
      <c r="K130" s="109">
        <f t="shared" si="31"/>
        <v>0</v>
      </c>
      <c r="L130" s="109">
        <f t="shared" si="31"/>
        <v>0</v>
      </c>
      <c r="M130" s="109">
        <f t="shared" si="31"/>
        <v>0</v>
      </c>
      <c r="N130" s="109">
        <f t="shared" si="31"/>
        <v>0</v>
      </c>
      <c r="O130" s="109">
        <f t="shared" si="31"/>
        <v>0</v>
      </c>
      <c r="P130" s="109">
        <f t="shared" si="31"/>
        <v>0</v>
      </c>
      <c r="Q130" s="109">
        <f t="shared" si="31"/>
        <v>0</v>
      </c>
      <c r="R130" s="29"/>
      <c r="S130" s="99"/>
      <c r="T130" s="99"/>
      <c r="U130" s="99"/>
      <c r="V130" s="99"/>
      <c r="W130" s="99"/>
      <c r="X130" s="99"/>
      <c r="Y130" s="99"/>
      <c r="Z130" s="99"/>
      <c r="AA130" s="9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99"/>
      <c r="BE130" s="99"/>
      <c r="BF130" s="99"/>
      <c r="BG130" s="99"/>
      <c r="BH130" s="99"/>
      <c r="BI130" s="99"/>
      <c r="BJ130" s="99"/>
      <c r="BK130" s="12"/>
      <c r="BL130" s="12"/>
    </row>
    <row r="131" spans="1:64" outlineLevel="1">
      <c r="A131" s="9"/>
      <c r="B131" s="9"/>
      <c r="C131" s="44"/>
      <c r="D131" s="126">
        <f>Asset22</f>
        <v>0</v>
      </c>
      <c r="E131" s="9"/>
      <c r="F131" s="9"/>
      <c r="G131" s="190">
        <f>'Adjustment for previous period'!G387</f>
        <v>0</v>
      </c>
      <c r="H131" s="109">
        <f t="shared" ref="H131:Q131" si="32">H33*H$7</f>
        <v>0</v>
      </c>
      <c r="I131" s="109">
        <f t="shared" si="32"/>
        <v>0</v>
      </c>
      <c r="J131" s="109">
        <f t="shared" si="32"/>
        <v>0</v>
      </c>
      <c r="K131" s="109">
        <f t="shared" si="32"/>
        <v>0</v>
      </c>
      <c r="L131" s="109">
        <f t="shared" si="32"/>
        <v>0</v>
      </c>
      <c r="M131" s="109">
        <f t="shared" si="32"/>
        <v>0</v>
      </c>
      <c r="N131" s="109">
        <f t="shared" si="32"/>
        <v>0</v>
      </c>
      <c r="O131" s="109">
        <f t="shared" si="32"/>
        <v>0</v>
      </c>
      <c r="P131" s="109">
        <f t="shared" si="32"/>
        <v>0</v>
      </c>
      <c r="Q131" s="109">
        <f t="shared" si="32"/>
        <v>0</v>
      </c>
      <c r="R131" s="29"/>
      <c r="S131" s="99"/>
      <c r="T131" s="99"/>
      <c r="U131" s="99"/>
      <c r="V131" s="99"/>
      <c r="W131" s="99"/>
      <c r="X131" s="99"/>
      <c r="Y131" s="99"/>
      <c r="Z131" s="99"/>
      <c r="AA131" s="9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99"/>
      <c r="BE131" s="99"/>
      <c r="BF131" s="99"/>
      <c r="BG131" s="99"/>
      <c r="BH131" s="99"/>
      <c r="BI131" s="99"/>
      <c r="BJ131" s="99"/>
      <c r="BK131" s="12"/>
      <c r="BL131" s="12"/>
    </row>
    <row r="132" spans="1:64" outlineLevel="1">
      <c r="A132" s="9"/>
      <c r="B132" s="9"/>
      <c r="C132" s="44"/>
      <c r="D132" s="126">
        <f>Asset23</f>
        <v>0</v>
      </c>
      <c r="E132" s="9"/>
      <c r="F132" s="9"/>
      <c r="G132" s="190">
        <f>'Adjustment for previous period'!G388</f>
        <v>0</v>
      </c>
      <c r="H132" s="109">
        <f t="shared" ref="H132:Q132" si="33">H34*H$7</f>
        <v>0</v>
      </c>
      <c r="I132" s="109">
        <f t="shared" si="33"/>
        <v>0</v>
      </c>
      <c r="J132" s="109">
        <f t="shared" si="33"/>
        <v>0</v>
      </c>
      <c r="K132" s="109">
        <f t="shared" si="33"/>
        <v>0</v>
      </c>
      <c r="L132" s="109">
        <f t="shared" si="33"/>
        <v>0</v>
      </c>
      <c r="M132" s="109">
        <f t="shared" si="33"/>
        <v>0</v>
      </c>
      <c r="N132" s="109">
        <f t="shared" si="33"/>
        <v>0</v>
      </c>
      <c r="O132" s="109">
        <f t="shared" si="33"/>
        <v>0</v>
      </c>
      <c r="P132" s="109">
        <f t="shared" si="33"/>
        <v>0</v>
      </c>
      <c r="Q132" s="109">
        <f t="shared" si="33"/>
        <v>0</v>
      </c>
      <c r="R132" s="29"/>
      <c r="S132" s="99"/>
      <c r="T132" s="99"/>
      <c r="U132" s="99"/>
      <c r="V132" s="99"/>
      <c r="W132" s="99"/>
      <c r="X132" s="99"/>
      <c r="Y132" s="99"/>
      <c r="Z132" s="99"/>
      <c r="AA132" s="9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99"/>
      <c r="BE132" s="99"/>
      <c r="BF132" s="99"/>
      <c r="BG132" s="99"/>
      <c r="BH132" s="99"/>
      <c r="BI132" s="99"/>
      <c r="BJ132" s="99"/>
      <c r="BK132" s="12"/>
      <c r="BL132" s="12"/>
    </row>
    <row r="133" spans="1:64" outlineLevel="1">
      <c r="A133" s="9"/>
      <c r="B133" s="9"/>
      <c r="C133" s="44"/>
      <c r="D133" s="126">
        <f>Asset24</f>
        <v>0</v>
      </c>
      <c r="E133" s="9"/>
      <c r="F133" s="9"/>
      <c r="G133" s="190">
        <f>'Adjustment for previous period'!G389</f>
        <v>0</v>
      </c>
      <c r="H133" s="109">
        <f t="shared" ref="H133:Q133" si="34">H35*H$7</f>
        <v>0</v>
      </c>
      <c r="I133" s="109">
        <f t="shared" si="34"/>
        <v>0</v>
      </c>
      <c r="J133" s="109">
        <f t="shared" si="34"/>
        <v>0</v>
      </c>
      <c r="K133" s="109">
        <f t="shared" si="34"/>
        <v>0</v>
      </c>
      <c r="L133" s="109">
        <f t="shared" si="34"/>
        <v>0</v>
      </c>
      <c r="M133" s="109">
        <f t="shared" si="34"/>
        <v>0</v>
      </c>
      <c r="N133" s="109">
        <f t="shared" si="34"/>
        <v>0</v>
      </c>
      <c r="O133" s="109">
        <f t="shared" si="34"/>
        <v>0</v>
      </c>
      <c r="P133" s="109">
        <f t="shared" si="34"/>
        <v>0</v>
      </c>
      <c r="Q133" s="109">
        <f t="shared" si="34"/>
        <v>0</v>
      </c>
      <c r="R133" s="29"/>
      <c r="S133" s="99"/>
      <c r="T133" s="99"/>
      <c r="U133" s="99"/>
      <c r="V133" s="99"/>
      <c r="W133" s="99"/>
      <c r="X133" s="99"/>
      <c r="Y133" s="99"/>
      <c r="Z133" s="99"/>
      <c r="AA133" s="9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99"/>
      <c r="BE133" s="99"/>
      <c r="BF133" s="99"/>
      <c r="BG133" s="99"/>
      <c r="BH133" s="99"/>
      <c r="BI133" s="99"/>
      <c r="BJ133" s="99"/>
      <c r="BK133" s="12"/>
      <c r="BL133" s="12"/>
    </row>
    <row r="134" spans="1:64" outlineLevel="1">
      <c r="A134" s="9"/>
      <c r="B134" s="9"/>
      <c r="C134" s="44"/>
      <c r="D134" s="126">
        <f>Asset25</f>
        <v>0</v>
      </c>
      <c r="E134" s="9"/>
      <c r="F134" s="9"/>
      <c r="G134" s="190">
        <f>'Adjustment for previous period'!G390</f>
        <v>0</v>
      </c>
      <c r="H134" s="109">
        <f t="shared" ref="H134:Q134" si="35">H36*H$7</f>
        <v>0</v>
      </c>
      <c r="I134" s="109">
        <f t="shared" si="35"/>
        <v>0</v>
      </c>
      <c r="J134" s="109">
        <f t="shared" si="35"/>
        <v>0</v>
      </c>
      <c r="K134" s="109">
        <f t="shared" si="35"/>
        <v>0</v>
      </c>
      <c r="L134" s="109">
        <f t="shared" si="35"/>
        <v>0</v>
      </c>
      <c r="M134" s="109">
        <f t="shared" si="35"/>
        <v>0</v>
      </c>
      <c r="N134" s="109">
        <f t="shared" si="35"/>
        <v>0</v>
      </c>
      <c r="O134" s="109">
        <f t="shared" si="35"/>
        <v>0</v>
      </c>
      <c r="P134" s="109">
        <f t="shared" si="35"/>
        <v>0</v>
      </c>
      <c r="Q134" s="109">
        <f t="shared" si="35"/>
        <v>0</v>
      </c>
      <c r="R134" s="29"/>
      <c r="S134" s="99"/>
      <c r="T134" s="99"/>
      <c r="U134" s="99"/>
      <c r="V134" s="99"/>
      <c r="W134" s="99"/>
      <c r="X134" s="99"/>
      <c r="Y134" s="99"/>
      <c r="Z134" s="99"/>
      <c r="AA134" s="9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99"/>
      <c r="BE134" s="99"/>
      <c r="BF134" s="99"/>
      <c r="BG134" s="99"/>
      <c r="BH134" s="99"/>
      <c r="BI134" s="99"/>
      <c r="BJ134" s="99"/>
      <c r="BK134" s="12"/>
      <c r="BL134" s="12"/>
    </row>
    <row r="135" spans="1:64" outlineLevel="1">
      <c r="A135" s="9"/>
      <c r="B135" s="9"/>
      <c r="C135" s="44"/>
      <c r="D135" s="126">
        <f>Asset26</f>
        <v>0</v>
      </c>
      <c r="E135" s="9"/>
      <c r="F135" s="9"/>
      <c r="G135" s="190">
        <f>'Adjustment for previous period'!G391</f>
        <v>0</v>
      </c>
      <c r="H135" s="109">
        <f t="shared" ref="H135:Q135" si="36">H37*H$7</f>
        <v>0</v>
      </c>
      <c r="I135" s="109">
        <f t="shared" si="36"/>
        <v>0</v>
      </c>
      <c r="J135" s="109">
        <f t="shared" si="36"/>
        <v>0</v>
      </c>
      <c r="K135" s="109">
        <f t="shared" si="36"/>
        <v>0</v>
      </c>
      <c r="L135" s="109">
        <f t="shared" si="36"/>
        <v>0</v>
      </c>
      <c r="M135" s="109">
        <f t="shared" si="36"/>
        <v>0</v>
      </c>
      <c r="N135" s="109">
        <f t="shared" si="36"/>
        <v>0</v>
      </c>
      <c r="O135" s="109">
        <f t="shared" si="36"/>
        <v>0</v>
      </c>
      <c r="P135" s="109">
        <f t="shared" si="36"/>
        <v>0</v>
      </c>
      <c r="Q135" s="109">
        <f t="shared" si="36"/>
        <v>0</v>
      </c>
      <c r="R135" s="29"/>
      <c r="S135" s="99"/>
      <c r="T135" s="99"/>
      <c r="U135" s="99"/>
      <c r="V135" s="99"/>
      <c r="W135" s="99"/>
      <c r="X135" s="99"/>
      <c r="Y135" s="99"/>
      <c r="Z135" s="99"/>
      <c r="AA135" s="9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99"/>
      <c r="BE135" s="99"/>
      <c r="BF135" s="99"/>
      <c r="BG135" s="99"/>
      <c r="BH135" s="99"/>
      <c r="BI135" s="99"/>
      <c r="BJ135" s="99"/>
      <c r="BK135" s="12"/>
      <c r="BL135" s="12"/>
    </row>
    <row r="136" spans="1:64" outlineLevel="1">
      <c r="A136" s="9"/>
      <c r="B136" s="9"/>
      <c r="C136" s="44"/>
      <c r="D136" s="126">
        <f>Asset27</f>
        <v>0</v>
      </c>
      <c r="E136" s="9"/>
      <c r="F136" s="9"/>
      <c r="G136" s="190">
        <f>'Adjustment for previous period'!G392</f>
        <v>0</v>
      </c>
      <c r="H136" s="109">
        <f t="shared" ref="H136:Q136" si="37">H38*H$7</f>
        <v>0</v>
      </c>
      <c r="I136" s="109">
        <f t="shared" si="37"/>
        <v>0</v>
      </c>
      <c r="J136" s="109">
        <f t="shared" si="37"/>
        <v>0</v>
      </c>
      <c r="K136" s="109">
        <f t="shared" si="37"/>
        <v>0</v>
      </c>
      <c r="L136" s="109">
        <f t="shared" si="37"/>
        <v>0</v>
      </c>
      <c r="M136" s="109">
        <f t="shared" si="37"/>
        <v>0</v>
      </c>
      <c r="N136" s="109">
        <f t="shared" si="37"/>
        <v>0</v>
      </c>
      <c r="O136" s="109">
        <f t="shared" si="37"/>
        <v>0</v>
      </c>
      <c r="P136" s="109">
        <f t="shared" si="37"/>
        <v>0</v>
      </c>
      <c r="Q136" s="109">
        <f t="shared" si="37"/>
        <v>0</v>
      </c>
      <c r="R136" s="29"/>
      <c r="S136" s="99"/>
      <c r="T136" s="99"/>
      <c r="U136" s="99"/>
      <c r="V136" s="99"/>
      <c r="W136" s="99"/>
      <c r="X136" s="99"/>
      <c r="Y136" s="99"/>
      <c r="Z136" s="99"/>
      <c r="AA136" s="9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99"/>
      <c r="BE136" s="99"/>
      <c r="BF136" s="99"/>
      <c r="BG136" s="99"/>
      <c r="BH136" s="99"/>
      <c r="BI136" s="99"/>
      <c r="BJ136" s="99"/>
      <c r="BK136" s="12"/>
      <c r="BL136" s="12"/>
    </row>
    <row r="137" spans="1:64" outlineLevel="1">
      <c r="A137" s="9"/>
      <c r="B137" s="9"/>
      <c r="C137" s="44"/>
      <c r="D137" s="126">
        <f>Asset28</f>
        <v>0</v>
      </c>
      <c r="E137" s="9"/>
      <c r="F137" s="9"/>
      <c r="G137" s="190">
        <f>'Adjustment for previous period'!G393</f>
        <v>0</v>
      </c>
      <c r="H137" s="109">
        <f t="shared" ref="H137:Q137" si="38">H39*H$7</f>
        <v>0</v>
      </c>
      <c r="I137" s="109">
        <f t="shared" si="38"/>
        <v>0</v>
      </c>
      <c r="J137" s="109">
        <f t="shared" si="38"/>
        <v>0</v>
      </c>
      <c r="K137" s="109">
        <f t="shared" si="38"/>
        <v>0</v>
      </c>
      <c r="L137" s="109">
        <f t="shared" si="38"/>
        <v>0</v>
      </c>
      <c r="M137" s="109">
        <f t="shared" si="38"/>
        <v>0</v>
      </c>
      <c r="N137" s="109">
        <f t="shared" si="38"/>
        <v>0</v>
      </c>
      <c r="O137" s="109">
        <f t="shared" si="38"/>
        <v>0</v>
      </c>
      <c r="P137" s="109">
        <f t="shared" si="38"/>
        <v>0</v>
      </c>
      <c r="Q137" s="109">
        <f t="shared" si="38"/>
        <v>0</v>
      </c>
      <c r="R137" s="29"/>
      <c r="S137" s="99"/>
      <c r="T137" s="99"/>
      <c r="U137" s="99"/>
      <c r="V137" s="99"/>
      <c r="W137" s="99"/>
      <c r="X137" s="99"/>
      <c r="Y137" s="99"/>
      <c r="Z137" s="99"/>
      <c r="AA137" s="9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99"/>
      <c r="BE137" s="99"/>
      <c r="BF137" s="99"/>
      <c r="BG137" s="99"/>
      <c r="BH137" s="99"/>
      <c r="BI137" s="99"/>
      <c r="BJ137" s="99"/>
      <c r="BK137" s="12"/>
      <c r="BL137" s="12"/>
    </row>
    <row r="138" spans="1:64" outlineLevel="1">
      <c r="A138" s="9"/>
      <c r="B138" s="9"/>
      <c r="C138" s="44"/>
      <c r="D138" s="126">
        <f>Asset29</f>
        <v>0</v>
      </c>
      <c r="E138" s="9"/>
      <c r="F138" s="9"/>
      <c r="G138" s="190">
        <f>'Adjustment for previous period'!G394</f>
        <v>0</v>
      </c>
      <c r="H138" s="109">
        <f t="shared" ref="H138:Q138" si="39">H40*H$7</f>
        <v>0</v>
      </c>
      <c r="I138" s="109">
        <f t="shared" si="39"/>
        <v>0</v>
      </c>
      <c r="J138" s="109">
        <f t="shared" si="39"/>
        <v>0</v>
      </c>
      <c r="K138" s="109">
        <f t="shared" si="39"/>
        <v>0</v>
      </c>
      <c r="L138" s="109">
        <f t="shared" si="39"/>
        <v>0</v>
      </c>
      <c r="M138" s="109">
        <f t="shared" si="39"/>
        <v>0</v>
      </c>
      <c r="N138" s="109">
        <f t="shared" si="39"/>
        <v>0</v>
      </c>
      <c r="O138" s="109">
        <f t="shared" si="39"/>
        <v>0</v>
      </c>
      <c r="P138" s="109">
        <f t="shared" si="39"/>
        <v>0</v>
      </c>
      <c r="Q138" s="109">
        <f t="shared" si="39"/>
        <v>0</v>
      </c>
      <c r="R138" s="29"/>
      <c r="S138" s="99"/>
      <c r="T138" s="99"/>
      <c r="U138" s="99"/>
      <c r="V138" s="99"/>
      <c r="W138" s="99"/>
      <c r="X138" s="99"/>
      <c r="Y138" s="99"/>
      <c r="Z138" s="99"/>
      <c r="AA138" s="9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99"/>
      <c r="BE138" s="99"/>
      <c r="BF138" s="99"/>
      <c r="BG138" s="99"/>
      <c r="BH138" s="99"/>
      <c r="BI138" s="99"/>
      <c r="BJ138" s="99"/>
      <c r="BK138" s="12"/>
      <c r="BL138" s="12"/>
    </row>
    <row r="139" spans="1:64" outlineLevel="1">
      <c r="A139" s="9"/>
      <c r="B139" s="9"/>
      <c r="C139" s="44"/>
      <c r="D139" s="126">
        <f>Asset30</f>
        <v>0</v>
      </c>
      <c r="E139" s="9"/>
      <c r="F139" s="9"/>
      <c r="G139" s="190">
        <f>'Adjustment for previous period'!G395</f>
        <v>0</v>
      </c>
      <c r="H139" s="109">
        <f t="shared" ref="H139:Q139" si="40">H41*H$7</f>
        <v>0</v>
      </c>
      <c r="I139" s="109">
        <f t="shared" si="40"/>
        <v>0</v>
      </c>
      <c r="J139" s="109">
        <f t="shared" si="40"/>
        <v>0</v>
      </c>
      <c r="K139" s="109">
        <f t="shared" si="40"/>
        <v>0</v>
      </c>
      <c r="L139" s="109">
        <f t="shared" si="40"/>
        <v>0</v>
      </c>
      <c r="M139" s="109">
        <f t="shared" si="40"/>
        <v>0</v>
      </c>
      <c r="N139" s="109">
        <f t="shared" si="40"/>
        <v>0</v>
      </c>
      <c r="O139" s="109">
        <f t="shared" si="40"/>
        <v>0</v>
      </c>
      <c r="P139" s="109">
        <f t="shared" si="40"/>
        <v>0</v>
      </c>
      <c r="Q139" s="109">
        <f t="shared" si="40"/>
        <v>0</v>
      </c>
      <c r="R139" s="29"/>
      <c r="S139" s="99"/>
      <c r="T139" s="99"/>
      <c r="U139" s="99"/>
      <c r="V139" s="99"/>
      <c r="W139" s="99"/>
      <c r="X139" s="99"/>
      <c r="Y139" s="99"/>
      <c r="Z139" s="99"/>
      <c r="AA139" s="9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99"/>
      <c r="BE139" s="99"/>
      <c r="BF139" s="99"/>
      <c r="BG139" s="99"/>
      <c r="BH139" s="99"/>
      <c r="BI139" s="99"/>
      <c r="BJ139" s="99"/>
      <c r="BK139" s="12"/>
      <c r="BL139" s="12"/>
    </row>
    <row r="140" spans="1:64">
      <c r="A140" s="9"/>
      <c r="B140" s="9"/>
      <c r="C140" s="44"/>
      <c r="D140" s="111"/>
      <c r="E140" s="9"/>
      <c r="F140" s="9"/>
      <c r="G140" s="195"/>
      <c r="H140" s="35"/>
      <c r="I140" s="35"/>
      <c r="J140" s="35"/>
      <c r="K140" s="35"/>
      <c r="L140" s="35"/>
      <c r="M140" s="35"/>
      <c r="N140" s="29"/>
      <c r="O140" s="29"/>
      <c r="P140" s="29"/>
      <c r="Q140" s="29"/>
      <c r="R140" s="29"/>
      <c r="S140" s="99"/>
      <c r="T140" s="99"/>
      <c r="U140" s="99"/>
      <c r="V140" s="99"/>
      <c r="W140" s="99"/>
      <c r="X140" s="99"/>
      <c r="Y140" s="99"/>
      <c r="Z140" s="99"/>
      <c r="AA140" s="9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99"/>
      <c r="BE140" s="99"/>
      <c r="BF140" s="99"/>
      <c r="BG140" s="99"/>
      <c r="BH140" s="99"/>
      <c r="BI140" s="99"/>
      <c r="BJ140" s="99"/>
      <c r="BK140" s="12"/>
      <c r="BL140" s="12"/>
    </row>
    <row r="141" spans="1:64">
      <c r="A141" s="9"/>
      <c r="B141" s="9"/>
      <c r="C141" s="217" t="s">
        <v>75</v>
      </c>
      <c r="D141" s="215"/>
      <c r="E141" s="9"/>
      <c r="F141" s="9"/>
      <c r="G141" s="188">
        <f>SUM(G142:G171)</f>
        <v>-100.38954763315969</v>
      </c>
      <c r="H141" s="35">
        <f>SUM(H142:H171)</f>
        <v>-102.94497257285244</v>
      </c>
      <c r="I141" s="35">
        <f t="shared" ref="I141:Q141" si="41">SUM(I142:I171)</f>
        <v>-92.093369038284791</v>
      </c>
      <c r="J141" s="35">
        <f t="shared" si="41"/>
        <v>-101.49493311454729</v>
      </c>
      <c r="K141" s="35">
        <f t="shared" si="41"/>
        <v>-112.42970679100011</v>
      </c>
      <c r="L141" s="35">
        <f t="shared" si="41"/>
        <v>-117.07562521358881</v>
      </c>
      <c r="M141" s="35">
        <f t="shared" si="41"/>
        <v>-223.02370089645152</v>
      </c>
      <c r="N141" s="35">
        <f t="shared" si="41"/>
        <v>-215.80290358371502</v>
      </c>
      <c r="O141" s="35">
        <f t="shared" si="41"/>
        <v>-207.38365454478784</v>
      </c>
      <c r="P141" s="35">
        <f t="shared" si="41"/>
        <v>-197.59484939983943</v>
      </c>
      <c r="Q141" s="35">
        <f t="shared" si="41"/>
        <v>-189.72517895829799</v>
      </c>
      <c r="R141" s="29"/>
      <c r="S141" s="99"/>
      <c r="T141" s="99"/>
      <c r="U141" s="99"/>
      <c r="V141" s="99"/>
      <c r="W141" s="99"/>
      <c r="X141" s="99"/>
      <c r="Y141" s="99"/>
      <c r="Z141" s="99"/>
      <c r="AA141" s="9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99"/>
      <c r="BE141" s="99"/>
      <c r="BF141" s="99"/>
      <c r="BG141" s="99"/>
      <c r="BH141" s="99"/>
      <c r="BI141" s="99"/>
      <c r="BJ141" s="99"/>
      <c r="BK141" s="12"/>
      <c r="BL141" s="12"/>
    </row>
    <row r="142" spans="1:64" outlineLevel="1">
      <c r="A142" s="9"/>
      <c r="B142" s="9"/>
      <c r="C142" s="44"/>
      <c r="D142" s="126" t="str">
        <f>Asset1</f>
        <v>Subtransmission</v>
      </c>
      <c r="E142" s="9"/>
      <c r="F142" s="9"/>
      <c r="G142" s="190">
        <f>'Adjustment for previous period'!G398</f>
        <v>-3.4550950386591399</v>
      </c>
      <c r="H142" s="109">
        <f>H272+H306</f>
        <v>-3.0019708411045087</v>
      </c>
      <c r="I142" s="109">
        <f t="shared" ref="I142:Q142" si="42">I272+I306</f>
        <v>-3.230107202619342</v>
      </c>
      <c r="J142" s="109">
        <f t="shared" si="42"/>
        <v>-3.4727828327995383</v>
      </c>
      <c r="K142" s="109">
        <f t="shared" si="42"/>
        <v>-3.7519770028751402</v>
      </c>
      <c r="L142" s="109">
        <f t="shared" si="42"/>
        <v>-4.0617679007348464</v>
      </c>
      <c r="M142" s="109">
        <f t="shared" si="42"/>
        <v>-18.965350297851202</v>
      </c>
      <c r="N142" s="109">
        <f t="shared" si="42"/>
        <v>-18.965350297851202</v>
      </c>
      <c r="O142" s="109">
        <f t="shared" si="42"/>
        <v>-18.965350297851202</v>
      </c>
      <c r="P142" s="109">
        <f t="shared" si="42"/>
        <v>-18.965350297851202</v>
      </c>
      <c r="Q142" s="109">
        <f t="shared" si="42"/>
        <v>-18.965350297851202</v>
      </c>
      <c r="R142" s="29"/>
      <c r="S142" s="99"/>
      <c r="T142" s="99"/>
      <c r="U142" s="99"/>
      <c r="V142" s="99"/>
      <c r="W142" s="99"/>
      <c r="X142" s="99"/>
      <c r="Y142" s="99"/>
      <c r="Z142" s="99"/>
      <c r="AA142" s="9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99"/>
      <c r="BE142" s="99"/>
      <c r="BF142" s="99"/>
      <c r="BG142" s="99"/>
      <c r="BH142" s="99"/>
      <c r="BI142" s="99"/>
      <c r="BJ142" s="99"/>
      <c r="BK142" s="12"/>
      <c r="BL142" s="12"/>
    </row>
    <row r="143" spans="1:64" outlineLevel="1">
      <c r="A143" s="9"/>
      <c r="B143" s="9"/>
      <c r="C143" s="44"/>
      <c r="D143" s="126" t="str">
        <f>Asset2</f>
        <v>Distribution system assets</v>
      </c>
      <c r="E143" s="9"/>
      <c r="F143" s="9"/>
      <c r="G143" s="190">
        <f>'Adjustment for previous period'!G399</f>
        <v>-37.540945731147872</v>
      </c>
      <c r="H143" s="109">
        <f t="shared" ref="H143:Q171" si="43">H273+H307</f>
        <v>-34.627659914127889</v>
      </c>
      <c r="I143" s="109">
        <f t="shared" si="43"/>
        <v>-36.75493845780754</v>
      </c>
      <c r="J143" s="109">
        <f t="shared" si="43"/>
        <v>-39.084573146357883</v>
      </c>
      <c r="K143" s="109">
        <f t="shared" si="43"/>
        <v>-41.665370430127837</v>
      </c>
      <c r="L143" s="109">
        <f t="shared" si="43"/>
        <v>-44.458564993861671</v>
      </c>
      <c r="M143" s="109">
        <f t="shared" si="43"/>
        <v>-136.29530569882468</v>
      </c>
      <c r="N143" s="109">
        <f t="shared" si="43"/>
        <v>-136.29530569882468</v>
      </c>
      <c r="O143" s="109">
        <f t="shared" si="43"/>
        <v>-136.29530569882468</v>
      </c>
      <c r="P143" s="109">
        <f t="shared" si="43"/>
        <v>-136.29530569882468</v>
      </c>
      <c r="Q143" s="109">
        <f t="shared" si="43"/>
        <v>-136.29530569882468</v>
      </c>
      <c r="R143" s="29"/>
      <c r="S143" s="99"/>
      <c r="T143" s="99"/>
      <c r="U143" s="99"/>
      <c r="V143" s="99"/>
      <c r="W143" s="99"/>
      <c r="X143" s="99"/>
      <c r="Y143" s="99"/>
      <c r="Z143" s="99"/>
      <c r="AA143" s="9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99"/>
      <c r="BE143" s="99"/>
      <c r="BF143" s="99"/>
      <c r="BG143" s="99"/>
      <c r="BH143" s="99"/>
      <c r="BI143" s="99"/>
      <c r="BJ143" s="99"/>
      <c r="BK143" s="12"/>
      <c r="BL143" s="12"/>
    </row>
    <row r="144" spans="1:64" outlineLevel="1">
      <c r="A144" s="9"/>
      <c r="B144" s="9"/>
      <c r="C144" s="44"/>
      <c r="D144" s="126" t="str">
        <f>Asset3</f>
        <v>Standard metering</v>
      </c>
      <c r="E144" s="9"/>
      <c r="F144" s="9"/>
      <c r="G144" s="190">
        <f>'Adjustment for previous period'!G400</f>
        <v>-13.456577980980382</v>
      </c>
      <c r="H144" s="109">
        <f t="shared" si="43"/>
        <v>-13.339144448176349</v>
      </c>
      <c r="I144" s="109">
        <f t="shared" si="43"/>
        <v>0</v>
      </c>
      <c r="J144" s="109">
        <f t="shared" si="43"/>
        <v>0</v>
      </c>
      <c r="K144" s="109">
        <f t="shared" si="43"/>
        <v>0</v>
      </c>
      <c r="L144" s="109">
        <f t="shared" si="43"/>
        <v>0</v>
      </c>
      <c r="M144" s="109">
        <f t="shared" si="43"/>
        <v>0</v>
      </c>
      <c r="N144" s="109">
        <f t="shared" si="43"/>
        <v>0</v>
      </c>
      <c r="O144" s="109">
        <f t="shared" si="43"/>
        <v>0</v>
      </c>
      <c r="P144" s="109">
        <f t="shared" si="43"/>
        <v>0</v>
      </c>
      <c r="Q144" s="109">
        <f t="shared" si="43"/>
        <v>0</v>
      </c>
      <c r="R144" s="29"/>
      <c r="S144" s="99"/>
      <c r="T144" s="99"/>
      <c r="U144" s="99"/>
      <c r="V144" s="99"/>
      <c r="W144" s="99"/>
      <c r="X144" s="99"/>
      <c r="Y144" s="99"/>
      <c r="Z144" s="99"/>
      <c r="AA144" s="9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99"/>
      <c r="BE144" s="99"/>
      <c r="BF144" s="99"/>
      <c r="BG144" s="99"/>
      <c r="BH144" s="99"/>
      <c r="BI144" s="99"/>
      <c r="BJ144" s="99"/>
      <c r="BK144" s="12"/>
      <c r="BL144" s="12"/>
    </row>
    <row r="145" spans="1:64" outlineLevel="1">
      <c r="A145" s="9"/>
      <c r="B145" s="9"/>
      <c r="C145" s="44"/>
      <c r="D145" s="126" t="str">
        <f>Asset4</f>
        <v>Public lighting</v>
      </c>
      <c r="E145" s="9"/>
      <c r="F145" s="9"/>
      <c r="G145" s="190">
        <f>'Adjustment for previous period'!G401</f>
        <v>-1.2005214194968614</v>
      </c>
      <c r="H145" s="109">
        <f t="shared" si="43"/>
        <v>-1.2814647051106549</v>
      </c>
      <c r="I145" s="109">
        <f t="shared" si="43"/>
        <v>-1.3534434725666702</v>
      </c>
      <c r="J145" s="109">
        <f t="shared" si="43"/>
        <v>-1.428220262954792</v>
      </c>
      <c r="K145" s="109">
        <f t="shared" si="43"/>
        <v>-1.5058899906919656</v>
      </c>
      <c r="L145" s="109">
        <f t="shared" si="43"/>
        <v>-1.5865505671516511</v>
      </c>
      <c r="M145" s="109">
        <f t="shared" si="43"/>
        <v>-1.7635463943878493</v>
      </c>
      <c r="N145" s="109">
        <f t="shared" si="43"/>
        <v>-1.7635463943878493</v>
      </c>
      <c r="O145" s="109">
        <f t="shared" si="43"/>
        <v>-1.7635463943878493</v>
      </c>
      <c r="P145" s="109">
        <f t="shared" si="43"/>
        <v>-0.20264333913272092</v>
      </c>
      <c r="Q145" s="109">
        <f t="shared" si="43"/>
        <v>0</v>
      </c>
      <c r="R145" s="29"/>
      <c r="S145" s="99"/>
      <c r="T145" s="99"/>
      <c r="U145" s="99"/>
      <c r="V145" s="99"/>
      <c r="W145" s="99"/>
      <c r="X145" s="99"/>
      <c r="Y145" s="99"/>
      <c r="Z145" s="99"/>
      <c r="AA145" s="9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99"/>
      <c r="BE145" s="99"/>
      <c r="BF145" s="99"/>
      <c r="BG145" s="99"/>
      <c r="BH145" s="99"/>
      <c r="BI145" s="99"/>
      <c r="BJ145" s="99"/>
      <c r="BK145" s="12"/>
      <c r="BL145" s="12"/>
    </row>
    <row r="146" spans="1:64" outlineLevel="1">
      <c r="A146" s="9"/>
      <c r="B146" s="9"/>
      <c r="C146" s="44"/>
      <c r="D146" s="126" t="str">
        <f>Asset5</f>
        <v>SCADA/Network control</v>
      </c>
      <c r="E146" s="9"/>
      <c r="F146" s="9"/>
      <c r="G146" s="190">
        <f>'Adjustment for previous period'!G402</f>
        <v>-2.4818890894606769</v>
      </c>
      <c r="H146" s="109">
        <f t="shared" si="43"/>
        <v>-2.7617821335566335</v>
      </c>
      <c r="I146" s="109">
        <f t="shared" si="43"/>
        <v>-1.967467085417018</v>
      </c>
      <c r="J146" s="109">
        <f t="shared" si="43"/>
        <v>-1.7963307210094122</v>
      </c>
      <c r="K146" s="109">
        <f t="shared" si="43"/>
        <v>-2.391408849097052</v>
      </c>
      <c r="L146" s="109">
        <f t="shared" si="43"/>
        <v>-3.0407029511808608</v>
      </c>
      <c r="M146" s="109">
        <f t="shared" si="43"/>
        <v>-4.8654606155754223</v>
      </c>
      <c r="N146" s="109">
        <f t="shared" si="43"/>
        <v>-4.8654606155754223</v>
      </c>
      <c r="O146" s="109">
        <f t="shared" si="43"/>
        <v>-4.8654606155754223</v>
      </c>
      <c r="P146" s="109">
        <f t="shared" si="43"/>
        <v>-5.1147833286085476</v>
      </c>
      <c r="Q146" s="109">
        <f t="shared" si="43"/>
        <v>-4.6928728179079542</v>
      </c>
      <c r="R146" s="29"/>
      <c r="S146" s="99"/>
      <c r="T146" s="99"/>
      <c r="U146" s="99"/>
      <c r="V146" s="99"/>
      <c r="W146" s="99"/>
      <c r="X146" s="99"/>
      <c r="Y146" s="99"/>
      <c r="Z146" s="99"/>
      <c r="AA146" s="9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99"/>
      <c r="BE146" s="99"/>
      <c r="BF146" s="99"/>
      <c r="BG146" s="99"/>
      <c r="BH146" s="99"/>
      <c r="BI146" s="99"/>
      <c r="BJ146" s="99"/>
      <c r="BK146" s="12"/>
      <c r="BL146" s="12"/>
    </row>
    <row r="147" spans="1:64" outlineLevel="1">
      <c r="A147" s="9"/>
      <c r="B147" s="9"/>
      <c r="C147" s="44"/>
      <c r="D147" s="126" t="str">
        <f>Asset6</f>
        <v>Non-network general assets - IT</v>
      </c>
      <c r="E147" s="9"/>
      <c r="F147" s="9"/>
      <c r="G147" s="190">
        <f>'Adjustment for previous period'!G403</f>
        <v>-24.181545502899301</v>
      </c>
      <c r="H147" s="109">
        <f t="shared" si="43"/>
        <v>-22.172139864091822</v>
      </c>
      <c r="I147" s="109">
        <f t="shared" si="43"/>
        <v>-24.157795546032059</v>
      </c>
      <c r="J147" s="109">
        <f t="shared" si="43"/>
        <v>-28.679571974845118</v>
      </c>
      <c r="K147" s="109">
        <f t="shared" si="43"/>
        <v>-33.510912657495709</v>
      </c>
      <c r="L147" s="109">
        <f t="shared" si="43"/>
        <v>-37.1997661584615</v>
      </c>
      <c r="M147" s="109">
        <f t="shared" si="43"/>
        <v>-41.021080272351782</v>
      </c>
      <c r="N147" s="109">
        <f t="shared" si="43"/>
        <v>-33.800282959615295</v>
      </c>
      <c r="O147" s="109">
        <f t="shared" si="43"/>
        <v>-25.381033920688115</v>
      </c>
      <c r="P147" s="109">
        <f t="shared" si="43"/>
        <v>-16.903809117961671</v>
      </c>
      <c r="Q147" s="109">
        <f t="shared" si="43"/>
        <v>-9.6586925262535477</v>
      </c>
      <c r="R147" s="29"/>
      <c r="S147" s="99"/>
      <c r="T147" s="99"/>
      <c r="U147" s="99"/>
      <c r="V147" s="99"/>
      <c r="W147" s="99"/>
      <c r="X147" s="99"/>
      <c r="Y147" s="99"/>
      <c r="Z147" s="99"/>
      <c r="AA147" s="9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99"/>
      <c r="BE147" s="99"/>
      <c r="BF147" s="99"/>
      <c r="BG147" s="99"/>
      <c r="BH147" s="99"/>
      <c r="BI147" s="99"/>
      <c r="BJ147" s="99"/>
      <c r="BK147" s="12"/>
      <c r="BL147" s="12"/>
    </row>
    <row r="148" spans="1:64" outlineLevel="1">
      <c r="A148" s="9"/>
      <c r="B148" s="9"/>
      <c r="C148" s="44"/>
      <c r="D148" s="126" t="str">
        <f>Asset7</f>
        <v>Non-network general assets - Other</v>
      </c>
      <c r="E148" s="9"/>
      <c r="F148" s="9"/>
      <c r="G148" s="190">
        <f>'Adjustment for previous period'!G404</f>
        <v>-16.66084568333503</v>
      </c>
      <c r="H148" s="109">
        <f t="shared" si="43"/>
        <v>-17.609779600922359</v>
      </c>
      <c r="I148" s="109">
        <f t="shared" si="43"/>
        <v>-19.335066550884854</v>
      </c>
      <c r="J148" s="109">
        <f t="shared" si="43"/>
        <v>-21.174204786160434</v>
      </c>
      <c r="K148" s="109">
        <f t="shared" si="43"/>
        <v>-23.136952652420227</v>
      </c>
      <c r="L148" s="109">
        <f t="shared" si="43"/>
        <v>-19.605752836362853</v>
      </c>
      <c r="M148" s="109">
        <f t="shared" si="43"/>
        <v>-11.71289195912064</v>
      </c>
      <c r="N148" s="109">
        <f t="shared" si="43"/>
        <v>-11.71289195912064</v>
      </c>
      <c r="O148" s="109">
        <f t="shared" si="43"/>
        <v>-11.71289195912064</v>
      </c>
      <c r="P148" s="109">
        <f t="shared" si="43"/>
        <v>-11.71289195912064</v>
      </c>
      <c r="Q148" s="109">
        <f t="shared" si="43"/>
        <v>-11.71289195912064</v>
      </c>
      <c r="R148" s="29"/>
      <c r="S148" s="99"/>
      <c r="T148" s="99"/>
      <c r="U148" s="99"/>
      <c r="V148" s="99"/>
      <c r="W148" s="99"/>
      <c r="X148" s="99"/>
      <c r="Y148" s="99"/>
      <c r="Z148" s="99"/>
      <c r="AA148" s="9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99"/>
      <c r="BE148" s="99"/>
      <c r="BF148" s="99"/>
      <c r="BG148" s="99"/>
      <c r="BH148" s="99"/>
      <c r="BI148" s="99"/>
      <c r="BJ148" s="99"/>
      <c r="BK148" s="12"/>
      <c r="BL148" s="12"/>
    </row>
    <row r="149" spans="1:64" outlineLevel="1">
      <c r="A149" s="9"/>
      <c r="B149" s="9"/>
      <c r="C149" s="44"/>
      <c r="D149" s="126" t="str">
        <f>Asset8</f>
        <v>VBRC</v>
      </c>
      <c r="E149" s="9"/>
      <c r="F149" s="9"/>
      <c r="G149" s="190">
        <f>'Adjustment for previous period'!G405</f>
        <v>-1.4056337450588008</v>
      </c>
      <c r="H149" s="109">
        <f t="shared" si="43"/>
        <v>-1.7532192712230965</v>
      </c>
      <c r="I149" s="109">
        <f t="shared" si="43"/>
        <v>-2.0963597055870506</v>
      </c>
      <c r="J149" s="109">
        <f t="shared" si="43"/>
        <v>-2.4989115070589181</v>
      </c>
      <c r="K149" s="109">
        <f t="shared" si="43"/>
        <v>-2.9399590351542217</v>
      </c>
      <c r="L149" s="109">
        <f t="shared" si="43"/>
        <v>-3.4216354828528512</v>
      </c>
      <c r="M149" s="109">
        <f t="shared" si="43"/>
        <v>-7.9352246497431391</v>
      </c>
      <c r="N149" s="109">
        <f t="shared" si="43"/>
        <v>-7.9352246497431391</v>
      </c>
      <c r="O149" s="109">
        <f t="shared" si="43"/>
        <v>-7.9352246497431391</v>
      </c>
      <c r="P149" s="109">
        <f t="shared" si="43"/>
        <v>-7.9352246497431391</v>
      </c>
      <c r="Q149" s="109">
        <f t="shared" si="43"/>
        <v>-7.9352246497431391</v>
      </c>
      <c r="R149" s="29"/>
      <c r="S149" s="99"/>
      <c r="T149" s="99"/>
      <c r="U149" s="99"/>
      <c r="V149" s="99"/>
      <c r="W149" s="99"/>
      <c r="X149" s="99"/>
      <c r="Y149" s="99"/>
      <c r="Z149" s="99"/>
      <c r="AA149" s="9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99"/>
      <c r="BE149" s="99"/>
      <c r="BF149" s="99"/>
      <c r="BG149" s="99"/>
      <c r="BH149" s="99"/>
      <c r="BI149" s="99"/>
      <c r="BJ149" s="99"/>
      <c r="BK149" s="12"/>
      <c r="BL149" s="12"/>
    </row>
    <row r="150" spans="1:64" outlineLevel="1">
      <c r="A150" s="9"/>
      <c r="B150" s="9"/>
      <c r="C150" s="44"/>
      <c r="D150" s="126" t="str">
        <f>Asset9</f>
        <v>Supervisory cables</v>
      </c>
      <c r="E150" s="9"/>
      <c r="F150" s="9"/>
      <c r="G150" s="190">
        <f>'Adjustment for previous period'!G406</f>
        <v>0</v>
      </c>
      <c r="H150" s="109">
        <f t="shared" si="43"/>
        <v>-3.423189053397111</v>
      </c>
      <c r="I150" s="109">
        <f t="shared" si="43"/>
        <v>-8.5579726334927775E-2</v>
      </c>
      <c r="J150" s="109">
        <f t="shared" si="43"/>
        <v>-8.7719219493300971E-2</v>
      </c>
      <c r="K150" s="109">
        <f t="shared" si="43"/>
        <v>-8.9912199980633489E-2</v>
      </c>
      <c r="L150" s="109">
        <f t="shared" si="43"/>
        <v>-9.2160004980149327E-2</v>
      </c>
      <c r="M150" s="109">
        <f t="shared" si="43"/>
        <v>0</v>
      </c>
      <c r="N150" s="109">
        <f t="shared" si="43"/>
        <v>0</v>
      </c>
      <c r="O150" s="109">
        <f t="shared" si="43"/>
        <v>0</v>
      </c>
      <c r="P150" s="109">
        <f t="shared" si="43"/>
        <v>0</v>
      </c>
      <c r="Q150" s="109">
        <f t="shared" si="43"/>
        <v>0</v>
      </c>
      <c r="R150" s="29"/>
      <c r="S150" s="99"/>
      <c r="T150" s="99"/>
      <c r="U150" s="99"/>
      <c r="V150" s="99"/>
      <c r="W150" s="99"/>
      <c r="X150" s="99"/>
      <c r="Y150" s="99"/>
      <c r="Z150" s="99"/>
      <c r="AA150" s="9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99"/>
      <c r="BE150" s="99"/>
      <c r="BF150" s="99"/>
      <c r="BG150" s="99"/>
      <c r="BH150" s="99"/>
      <c r="BI150" s="99"/>
      <c r="BJ150" s="99"/>
      <c r="BK150" s="12"/>
      <c r="BL150" s="12"/>
    </row>
    <row r="151" spans="1:64" outlineLevel="1">
      <c r="A151" s="9"/>
      <c r="B151" s="9"/>
      <c r="C151" s="44"/>
      <c r="D151" s="126" t="str">
        <f>Asset10</f>
        <v>Old SWER ACRs</v>
      </c>
      <c r="E151" s="9"/>
      <c r="F151" s="9"/>
      <c r="G151" s="190">
        <f>'Adjustment for previous period'!G407</f>
        <v>0</v>
      </c>
      <c r="H151" s="109">
        <f t="shared" si="43"/>
        <v>-2.9752491766840921</v>
      </c>
      <c r="I151" s="109">
        <f t="shared" si="43"/>
        <v>-3.124011635518297</v>
      </c>
      <c r="J151" s="109">
        <f t="shared" si="43"/>
        <v>-3.278352686558784</v>
      </c>
      <c r="K151" s="109">
        <f t="shared" si="43"/>
        <v>-3.4384582828790964</v>
      </c>
      <c r="L151" s="109">
        <f t="shared" si="43"/>
        <v>-3.6045201885863252</v>
      </c>
      <c r="M151" s="109">
        <f t="shared" si="43"/>
        <v>0</v>
      </c>
      <c r="N151" s="109">
        <f t="shared" si="43"/>
        <v>0</v>
      </c>
      <c r="O151" s="109">
        <f t="shared" si="43"/>
        <v>0</v>
      </c>
      <c r="P151" s="109">
        <f t="shared" si="43"/>
        <v>0</v>
      </c>
      <c r="Q151" s="109">
        <f t="shared" si="43"/>
        <v>0</v>
      </c>
      <c r="R151" s="29"/>
      <c r="S151" s="99"/>
      <c r="T151" s="99"/>
      <c r="U151" s="99"/>
      <c r="V151" s="99"/>
      <c r="W151" s="99"/>
      <c r="X151" s="99"/>
      <c r="Y151" s="99"/>
      <c r="Z151" s="99"/>
      <c r="AA151" s="9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99"/>
      <c r="BE151" s="99"/>
      <c r="BF151" s="99"/>
      <c r="BG151" s="99"/>
      <c r="BH151" s="99"/>
      <c r="BI151" s="99"/>
      <c r="BJ151" s="99"/>
      <c r="BK151" s="12"/>
      <c r="BL151" s="12"/>
    </row>
    <row r="152" spans="1:64" outlineLevel="1">
      <c r="A152" s="9"/>
      <c r="B152" s="9"/>
      <c r="C152" s="44"/>
      <c r="D152" s="126" t="str">
        <f>Asset11</f>
        <v>Land</v>
      </c>
      <c r="E152" s="9"/>
      <c r="F152" s="9"/>
      <c r="G152" s="190">
        <f>'Adjustment for previous period'!G408</f>
        <v>0</v>
      </c>
      <c r="H152" s="109">
        <f t="shared" si="43"/>
        <v>0</v>
      </c>
      <c r="I152" s="109">
        <f t="shared" si="43"/>
        <v>1.7534485973550321E-3</v>
      </c>
      <c r="J152" s="109">
        <f t="shared" si="43"/>
        <v>6.6372315769939599E-3</v>
      </c>
      <c r="K152" s="109">
        <f t="shared" si="43"/>
        <v>1.3121157928116281E-2</v>
      </c>
      <c r="L152" s="109">
        <f t="shared" si="43"/>
        <v>1.9419975570922385E-2</v>
      </c>
      <c r="M152" s="109">
        <f t="shared" si="43"/>
        <v>0</v>
      </c>
      <c r="N152" s="109">
        <f t="shared" si="43"/>
        <v>0</v>
      </c>
      <c r="O152" s="109">
        <f t="shared" si="43"/>
        <v>0</v>
      </c>
      <c r="P152" s="109">
        <f t="shared" si="43"/>
        <v>0</v>
      </c>
      <c r="Q152" s="109">
        <f t="shared" si="43"/>
        <v>0</v>
      </c>
      <c r="R152" s="29"/>
      <c r="S152" s="99"/>
      <c r="T152" s="99"/>
      <c r="U152" s="99"/>
      <c r="V152" s="99"/>
      <c r="W152" s="99"/>
      <c r="X152" s="99"/>
      <c r="Y152" s="99"/>
      <c r="Z152" s="99"/>
      <c r="AA152" s="9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99"/>
      <c r="BE152" s="99"/>
      <c r="BF152" s="99"/>
      <c r="BG152" s="99"/>
      <c r="BH152" s="99"/>
      <c r="BI152" s="99"/>
      <c r="BJ152" s="99"/>
      <c r="BK152" s="12"/>
      <c r="BL152" s="12"/>
    </row>
    <row r="153" spans="1:64" outlineLevel="1">
      <c r="A153" s="9"/>
      <c r="B153" s="9"/>
      <c r="C153" s="44"/>
      <c r="D153" s="126" t="str">
        <f>Asset12</f>
        <v>Equity raising costs</v>
      </c>
      <c r="E153" s="9"/>
      <c r="F153" s="9"/>
      <c r="G153" s="190">
        <f>'Adjustment for previous period'!G409</f>
        <v>-6.4934421216205074E-3</v>
      </c>
      <c r="H153" s="109">
        <f t="shared" si="43"/>
        <v>6.2643554207897356E-4</v>
      </c>
      <c r="I153" s="109">
        <f t="shared" si="43"/>
        <v>9.6468958856116283E-3</v>
      </c>
      <c r="J153" s="109">
        <f t="shared" si="43"/>
        <v>-9.0320888610645467E-4</v>
      </c>
      <c r="K153" s="109">
        <f t="shared" si="43"/>
        <v>-1.198684820633894E-2</v>
      </c>
      <c r="L153" s="109">
        <f t="shared" si="43"/>
        <v>-2.3624104987029271E-2</v>
      </c>
      <c r="M153" s="109">
        <f t="shared" si="43"/>
        <v>-0.46484100859680749</v>
      </c>
      <c r="N153" s="109">
        <f t="shared" si="43"/>
        <v>-0.46484100859680749</v>
      </c>
      <c r="O153" s="109">
        <f t="shared" si="43"/>
        <v>-0.46484100859680749</v>
      </c>
      <c r="P153" s="109">
        <f t="shared" si="43"/>
        <v>-0.46484100859680749</v>
      </c>
      <c r="Q153" s="109">
        <f t="shared" si="43"/>
        <v>-0.46484100859680749</v>
      </c>
      <c r="R153" s="29"/>
      <c r="S153" s="99"/>
      <c r="T153" s="99"/>
      <c r="U153" s="99"/>
      <c r="V153" s="99"/>
      <c r="W153" s="99"/>
      <c r="X153" s="99"/>
      <c r="Y153" s="99"/>
      <c r="Z153" s="99"/>
      <c r="AA153" s="9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99"/>
      <c r="BE153" s="99"/>
      <c r="BF153" s="99"/>
      <c r="BG153" s="99"/>
      <c r="BH153" s="99"/>
      <c r="BI153" s="99"/>
      <c r="BJ153" s="99"/>
      <c r="BK153" s="12"/>
      <c r="BL153" s="12"/>
    </row>
    <row r="154" spans="1:64" outlineLevel="1">
      <c r="A154" s="9"/>
      <c r="B154" s="9"/>
      <c r="C154" s="44"/>
      <c r="D154" s="126">
        <f>Asset13</f>
        <v>0</v>
      </c>
      <c r="E154" s="9"/>
      <c r="F154" s="9"/>
      <c r="G154" s="190">
        <f>'Adjustment for previous period'!G410</f>
        <v>0</v>
      </c>
      <c r="H154" s="109">
        <f t="shared" si="43"/>
        <v>0</v>
      </c>
      <c r="I154" s="109">
        <f t="shared" si="43"/>
        <v>0</v>
      </c>
      <c r="J154" s="109">
        <f t="shared" si="43"/>
        <v>0</v>
      </c>
      <c r="K154" s="109">
        <f t="shared" si="43"/>
        <v>0</v>
      </c>
      <c r="L154" s="109">
        <f t="shared" si="43"/>
        <v>0</v>
      </c>
      <c r="M154" s="109">
        <f t="shared" si="43"/>
        <v>0</v>
      </c>
      <c r="N154" s="109">
        <f t="shared" si="43"/>
        <v>0</v>
      </c>
      <c r="O154" s="109">
        <f t="shared" si="43"/>
        <v>0</v>
      </c>
      <c r="P154" s="109">
        <f t="shared" si="43"/>
        <v>0</v>
      </c>
      <c r="Q154" s="109">
        <f t="shared" si="43"/>
        <v>0</v>
      </c>
      <c r="R154" s="29"/>
      <c r="S154" s="99"/>
      <c r="T154" s="99"/>
      <c r="U154" s="99"/>
      <c r="V154" s="99"/>
      <c r="W154" s="99"/>
      <c r="X154" s="99"/>
      <c r="Y154" s="99"/>
      <c r="Z154" s="99"/>
      <c r="AA154" s="9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99"/>
      <c r="BE154" s="99"/>
      <c r="BF154" s="99"/>
      <c r="BG154" s="99"/>
      <c r="BH154" s="99"/>
      <c r="BI154" s="99"/>
      <c r="BJ154" s="99"/>
      <c r="BK154" s="12"/>
      <c r="BL154" s="12"/>
    </row>
    <row r="155" spans="1:64" outlineLevel="1">
      <c r="A155" s="9"/>
      <c r="B155" s="9"/>
      <c r="C155" s="44"/>
      <c r="D155" s="126">
        <f>Asset14</f>
        <v>0</v>
      </c>
      <c r="E155" s="9"/>
      <c r="F155" s="9"/>
      <c r="G155" s="190">
        <f>'Adjustment for previous period'!G411</f>
        <v>0</v>
      </c>
      <c r="H155" s="109">
        <f t="shared" si="43"/>
        <v>0</v>
      </c>
      <c r="I155" s="109">
        <f t="shared" si="43"/>
        <v>0</v>
      </c>
      <c r="J155" s="109">
        <f t="shared" si="43"/>
        <v>0</v>
      </c>
      <c r="K155" s="109">
        <f t="shared" si="43"/>
        <v>0</v>
      </c>
      <c r="L155" s="109">
        <f t="shared" si="43"/>
        <v>0</v>
      </c>
      <c r="M155" s="109">
        <f t="shared" si="43"/>
        <v>0</v>
      </c>
      <c r="N155" s="109">
        <f t="shared" si="43"/>
        <v>0</v>
      </c>
      <c r="O155" s="109">
        <f t="shared" si="43"/>
        <v>0</v>
      </c>
      <c r="P155" s="109">
        <f t="shared" si="43"/>
        <v>0</v>
      </c>
      <c r="Q155" s="109">
        <f t="shared" si="43"/>
        <v>0</v>
      </c>
      <c r="R155" s="29"/>
      <c r="S155" s="99"/>
      <c r="T155" s="99"/>
      <c r="U155" s="99"/>
      <c r="V155" s="99"/>
      <c r="W155" s="99"/>
      <c r="X155" s="99"/>
      <c r="Y155" s="99"/>
      <c r="Z155" s="99"/>
      <c r="AA155" s="9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99"/>
      <c r="BE155" s="99"/>
      <c r="BF155" s="99"/>
      <c r="BG155" s="99"/>
      <c r="BH155" s="99"/>
      <c r="BI155" s="99"/>
      <c r="BJ155" s="99"/>
      <c r="BK155" s="12"/>
      <c r="BL155" s="12"/>
    </row>
    <row r="156" spans="1:64" outlineLevel="1">
      <c r="A156" s="9"/>
      <c r="B156" s="9"/>
      <c r="C156" s="44"/>
      <c r="D156" s="126">
        <f>Asset15</f>
        <v>0</v>
      </c>
      <c r="E156" s="9"/>
      <c r="F156" s="9"/>
      <c r="G156" s="190">
        <f>'Adjustment for previous period'!G412</f>
        <v>0</v>
      </c>
      <c r="H156" s="109">
        <f t="shared" si="43"/>
        <v>0</v>
      </c>
      <c r="I156" s="109">
        <f t="shared" si="43"/>
        <v>0</v>
      </c>
      <c r="J156" s="109">
        <f t="shared" si="43"/>
        <v>0</v>
      </c>
      <c r="K156" s="109">
        <f t="shared" si="43"/>
        <v>0</v>
      </c>
      <c r="L156" s="109">
        <f t="shared" si="43"/>
        <v>0</v>
      </c>
      <c r="M156" s="109">
        <f t="shared" si="43"/>
        <v>0</v>
      </c>
      <c r="N156" s="109">
        <f t="shared" si="43"/>
        <v>0</v>
      </c>
      <c r="O156" s="109">
        <f t="shared" si="43"/>
        <v>0</v>
      </c>
      <c r="P156" s="109">
        <f t="shared" si="43"/>
        <v>0</v>
      </c>
      <c r="Q156" s="109">
        <f t="shared" si="43"/>
        <v>0</v>
      </c>
      <c r="R156" s="29"/>
      <c r="S156" s="99"/>
      <c r="T156" s="99"/>
      <c r="U156" s="99"/>
      <c r="V156" s="99"/>
      <c r="W156" s="99"/>
      <c r="X156" s="99"/>
      <c r="Y156" s="99"/>
      <c r="Z156" s="99"/>
      <c r="AA156" s="9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99"/>
      <c r="BE156" s="99"/>
      <c r="BF156" s="99"/>
      <c r="BG156" s="99"/>
      <c r="BH156" s="99"/>
      <c r="BI156" s="99"/>
      <c r="BJ156" s="99"/>
      <c r="BK156" s="12"/>
      <c r="BL156" s="12"/>
    </row>
    <row r="157" spans="1:64" outlineLevel="1">
      <c r="A157" s="9"/>
      <c r="B157" s="9"/>
      <c r="C157" s="44"/>
      <c r="D157" s="126">
        <f>Asset16</f>
        <v>0</v>
      </c>
      <c r="E157" s="9"/>
      <c r="F157" s="9"/>
      <c r="G157" s="190">
        <f>'Adjustment for previous period'!G413</f>
        <v>0</v>
      </c>
      <c r="H157" s="109">
        <f t="shared" si="43"/>
        <v>0</v>
      </c>
      <c r="I157" s="109">
        <f t="shared" si="43"/>
        <v>0</v>
      </c>
      <c r="J157" s="109">
        <f t="shared" si="43"/>
        <v>0</v>
      </c>
      <c r="K157" s="109">
        <f t="shared" si="43"/>
        <v>0</v>
      </c>
      <c r="L157" s="109">
        <f t="shared" si="43"/>
        <v>0</v>
      </c>
      <c r="M157" s="109">
        <f t="shared" si="43"/>
        <v>0</v>
      </c>
      <c r="N157" s="109">
        <f t="shared" si="43"/>
        <v>0</v>
      </c>
      <c r="O157" s="109">
        <f t="shared" si="43"/>
        <v>0</v>
      </c>
      <c r="P157" s="109">
        <f t="shared" si="43"/>
        <v>0</v>
      </c>
      <c r="Q157" s="109">
        <f t="shared" si="43"/>
        <v>0</v>
      </c>
      <c r="R157" s="29"/>
      <c r="S157" s="99"/>
      <c r="T157" s="99"/>
      <c r="U157" s="99"/>
      <c r="V157" s="99"/>
      <c r="W157" s="99"/>
      <c r="X157" s="99"/>
      <c r="Y157" s="99"/>
      <c r="Z157" s="99"/>
      <c r="AA157" s="9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99"/>
      <c r="BE157" s="99"/>
      <c r="BF157" s="99"/>
      <c r="BG157" s="99"/>
      <c r="BH157" s="99"/>
      <c r="BI157" s="99"/>
      <c r="BJ157" s="99"/>
      <c r="BK157" s="12"/>
      <c r="BL157" s="12"/>
    </row>
    <row r="158" spans="1:64" outlineLevel="1">
      <c r="A158" s="9"/>
      <c r="B158" s="9"/>
      <c r="C158" s="44"/>
      <c r="D158" s="126">
        <f>Asset17</f>
        <v>0</v>
      </c>
      <c r="E158" s="9"/>
      <c r="F158" s="9"/>
      <c r="G158" s="190">
        <f>'Adjustment for previous period'!G414</f>
        <v>0</v>
      </c>
      <c r="H158" s="109">
        <f t="shared" si="43"/>
        <v>0</v>
      </c>
      <c r="I158" s="109">
        <f t="shared" si="43"/>
        <v>0</v>
      </c>
      <c r="J158" s="109">
        <f t="shared" si="43"/>
        <v>0</v>
      </c>
      <c r="K158" s="109">
        <f t="shared" si="43"/>
        <v>0</v>
      </c>
      <c r="L158" s="109">
        <f t="shared" si="43"/>
        <v>0</v>
      </c>
      <c r="M158" s="109">
        <f t="shared" si="43"/>
        <v>0</v>
      </c>
      <c r="N158" s="109">
        <f t="shared" si="43"/>
        <v>0</v>
      </c>
      <c r="O158" s="109">
        <f t="shared" si="43"/>
        <v>0</v>
      </c>
      <c r="P158" s="109">
        <f t="shared" si="43"/>
        <v>0</v>
      </c>
      <c r="Q158" s="109">
        <f t="shared" si="43"/>
        <v>0</v>
      </c>
      <c r="R158" s="29"/>
      <c r="S158" s="99"/>
      <c r="T158" s="99"/>
      <c r="U158" s="99"/>
      <c r="V158" s="99"/>
      <c r="W158" s="99"/>
      <c r="X158" s="99"/>
      <c r="Y158" s="99"/>
      <c r="Z158" s="99"/>
      <c r="AA158" s="9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99"/>
      <c r="BE158" s="99"/>
      <c r="BF158" s="99"/>
      <c r="BG158" s="99"/>
      <c r="BH158" s="99"/>
      <c r="BI158" s="99"/>
      <c r="BJ158" s="99"/>
      <c r="BK158" s="12"/>
      <c r="BL158" s="12"/>
    </row>
    <row r="159" spans="1:64" outlineLevel="1">
      <c r="A159" s="9"/>
      <c r="B159" s="9"/>
      <c r="C159" s="44"/>
      <c r="D159" s="126">
        <f>Asset18</f>
        <v>0</v>
      </c>
      <c r="E159" s="9"/>
      <c r="F159" s="9"/>
      <c r="G159" s="190">
        <f>'Adjustment for previous period'!G415</f>
        <v>0</v>
      </c>
      <c r="H159" s="109">
        <f t="shared" si="43"/>
        <v>0</v>
      </c>
      <c r="I159" s="109">
        <f t="shared" si="43"/>
        <v>0</v>
      </c>
      <c r="J159" s="109">
        <f t="shared" si="43"/>
        <v>0</v>
      </c>
      <c r="K159" s="109">
        <f t="shared" si="43"/>
        <v>0</v>
      </c>
      <c r="L159" s="109">
        <f t="shared" si="43"/>
        <v>0</v>
      </c>
      <c r="M159" s="109">
        <f t="shared" si="43"/>
        <v>0</v>
      </c>
      <c r="N159" s="109">
        <f t="shared" si="43"/>
        <v>0</v>
      </c>
      <c r="O159" s="109">
        <f t="shared" si="43"/>
        <v>0</v>
      </c>
      <c r="P159" s="109">
        <f t="shared" si="43"/>
        <v>0</v>
      </c>
      <c r="Q159" s="109">
        <f t="shared" si="43"/>
        <v>0</v>
      </c>
      <c r="R159" s="29"/>
      <c r="S159" s="99"/>
      <c r="T159" s="99"/>
      <c r="U159" s="99"/>
      <c r="V159" s="99"/>
      <c r="W159" s="99"/>
      <c r="X159" s="99"/>
      <c r="Y159" s="99"/>
      <c r="Z159" s="99"/>
      <c r="AA159" s="9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99"/>
      <c r="BE159" s="99"/>
      <c r="BF159" s="99"/>
      <c r="BG159" s="99"/>
      <c r="BH159" s="99"/>
      <c r="BI159" s="99"/>
      <c r="BJ159" s="99"/>
      <c r="BK159" s="12"/>
      <c r="BL159" s="12"/>
    </row>
    <row r="160" spans="1:64" outlineLevel="1">
      <c r="A160" s="9"/>
      <c r="B160" s="9"/>
      <c r="C160" s="44"/>
      <c r="D160" s="126">
        <f>Asset19</f>
        <v>0</v>
      </c>
      <c r="E160" s="9"/>
      <c r="F160" s="9"/>
      <c r="G160" s="190">
        <f>'Adjustment for previous period'!G416</f>
        <v>0</v>
      </c>
      <c r="H160" s="109">
        <f t="shared" si="43"/>
        <v>0</v>
      </c>
      <c r="I160" s="109">
        <f t="shared" si="43"/>
        <v>0</v>
      </c>
      <c r="J160" s="109">
        <f t="shared" si="43"/>
        <v>0</v>
      </c>
      <c r="K160" s="109">
        <f t="shared" si="43"/>
        <v>0</v>
      </c>
      <c r="L160" s="109">
        <f t="shared" si="43"/>
        <v>0</v>
      </c>
      <c r="M160" s="109">
        <f t="shared" si="43"/>
        <v>0</v>
      </c>
      <c r="N160" s="109">
        <f t="shared" si="43"/>
        <v>0</v>
      </c>
      <c r="O160" s="109">
        <f t="shared" si="43"/>
        <v>0</v>
      </c>
      <c r="P160" s="109">
        <f t="shared" si="43"/>
        <v>0</v>
      </c>
      <c r="Q160" s="109">
        <f t="shared" si="43"/>
        <v>0</v>
      </c>
      <c r="R160" s="29"/>
      <c r="S160" s="99"/>
      <c r="T160" s="99"/>
      <c r="U160" s="99"/>
      <c r="V160" s="99"/>
      <c r="W160" s="99"/>
      <c r="X160" s="99"/>
      <c r="Y160" s="99"/>
      <c r="Z160" s="99"/>
      <c r="AA160" s="9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99"/>
      <c r="BE160" s="99"/>
      <c r="BF160" s="99"/>
      <c r="BG160" s="99"/>
      <c r="BH160" s="99"/>
      <c r="BI160" s="99"/>
      <c r="BJ160" s="99"/>
      <c r="BK160" s="12"/>
      <c r="BL160" s="12"/>
    </row>
    <row r="161" spans="1:64" outlineLevel="1">
      <c r="A161" s="9"/>
      <c r="B161" s="9"/>
      <c r="C161" s="44"/>
      <c r="D161" s="126">
        <f>Asset20</f>
        <v>0</v>
      </c>
      <c r="E161" s="9"/>
      <c r="F161" s="9"/>
      <c r="G161" s="190">
        <f>'Adjustment for previous period'!G417</f>
        <v>0</v>
      </c>
      <c r="H161" s="109">
        <f t="shared" si="43"/>
        <v>0</v>
      </c>
      <c r="I161" s="109">
        <f t="shared" si="43"/>
        <v>0</v>
      </c>
      <c r="J161" s="109">
        <f t="shared" si="43"/>
        <v>0</v>
      </c>
      <c r="K161" s="109">
        <f t="shared" si="43"/>
        <v>0</v>
      </c>
      <c r="L161" s="109">
        <f t="shared" si="43"/>
        <v>0</v>
      </c>
      <c r="M161" s="109">
        <f t="shared" si="43"/>
        <v>0</v>
      </c>
      <c r="N161" s="109">
        <f t="shared" si="43"/>
        <v>0</v>
      </c>
      <c r="O161" s="109">
        <f t="shared" si="43"/>
        <v>0</v>
      </c>
      <c r="P161" s="109">
        <f t="shared" si="43"/>
        <v>0</v>
      </c>
      <c r="Q161" s="109">
        <f t="shared" si="43"/>
        <v>0</v>
      </c>
      <c r="R161" s="29"/>
      <c r="S161" s="99"/>
      <c r="T161" s="99"/>
      <c r="U161" s="99"/>
      <c r="V161" s="99"/>
      <c r="W161" s="99"/>
      <c r="X161" s="99"/>
      <c r="Y161" s="99"/>
      <c r="Z161" s="99"/>
      <c r="AA161" s="9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99"/>
      <c r="BE161" s="99"/>
      <c r="BF161" s="99"/>
      <c r="BG161" s="99"/>
      <c r="BH161" s="99"/>
      <c r="BI161" s="99"/>
      <c r="BJ161" s="99"/>
      <c r="BK161" s="12"/>
      <c r="BL161" s="12"/>
    </row>
    <row r="162" spans="1:64" outlineLevel="1">
      <c r="A162" s="9"/>
      <c r="B162" s="9"/>
      <c r="C162" s="44"/>
      <c r="D162" s="126">
        <f>Asset21</f>
        <v>0</v>
      </c>
      <c r="E162" s="9"/>
      <c r="F162" s="9"/>
      <c r="G162" s="190">
        <f>'Adjustment for previous period'!G418</f>
        <v>0</v>
      </c>
      <c r="H162" s="109">
        <f t="shared" si="43"/>
        <v>0</v>
      </c>
      <c r="I162" s="109">
        <f t="shared" si="43"/>
        <v>0</v>
      </c>
      <c r="J162" s="109">
        <f t="shared" si="43"/>
        <v>0</v>
      </c>
      <c r="K162" s="109">
        <f t="shared" si="43"/>
        <v>0</v>
      </c>
      <c r="L162" s="109">
        <f t="shared" si="43"/>
        <v>0</v>
      </c>
      <c r="M162" s="109">
        <f t="shared" si="43"/>
        <v>0</v>
      </c>
      <c r="N162" s="109">
        <f t="shared" si="43"/>
        <v>0</v>
      </c>
      <c r="O162" s="109">
        <f t="shared" si="43"/>
        <v>0</v>
      </c>
      <c r="P162" s="109">
        <f t="shared" si="43"/>
        <v>0</v>
      </c>
      <c r="Q162" s="109">
        <f t="shared" si="43"/>
        <v>0</v>
      </c>
      <c r="R162" s="29"/>
      <c r="S162" s="99"/>
      <c r="T162" s="99"/>
      <c r="U162" s="99"/>
      <c r="V162" s="99"/>
      <c r="W162" s="99"/>
      <c r="X162" s="99"/>
      <c r="Y162" s="99"/>
      <c r="Z162" s="99"/>
      <c r="AA162" s="9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99"/>
      <c r="BE162" s="99"/>
      <c r="BF162" s="99"/>
      <c r="BG162" s="99"/>
      <c r="BH162" s="99"/>
      <c r="BI162" s="99"/>
      <c r="BJ162" s="99"/>
      <c r="BK162" s="12"/>
      <c r="BL162" s="12"/>
    </row>
    <row r="163" spans="1:64" outlineLevel="1">
      <c r="A163" s="9"/>
      <c r="B163" s="9"/>
      <c r="C163" s="44"/>
      <c r="D163" s="126">
        <f>Asset22</f>
        <v>0</v>
      </c>
      <c r="E163" s="9"/>
      <c r="F163" s="9"/>
      <c r="G163" s="190">
        <f>'Adjustment for previous period'!G419</f>
        <v>0</v>
      </c>
      <c r="H163" s="109">
        <f t="shared" si="43"/>
        <v>0</v>
      </c>
      <c r="I163" s="109">
        <f t="shared" si="43"/>
        <v>0</v>
      </c>
      <c r="J163" s="109">
        <f t="shared" si="43"/>
        <v>0</v>
      </c>
      <c r="K163" s="109">
        <f t="shared" si="43"/>
        <v>0</v>
      </c>
      <c r="L163" s="109">
        <f t="shared" si="43"/>
        <v>0</v>
      </c>
      <c r="M163" s="109">
        <f t="shared" si="43"/>
        <v>0</v>
      </c>
      <c r="N163" s="109">
        <f t="shared" si="43"/>
        <v>0</v>
      </c>
      <c r="O163" s="109">
        <f t="shared" si="43"/>
        <v>0</v>
      </c>
      <c r="P163" s="109">
        <f t="shared" si="43"/>
        <v>0</v>
      </c>
      <c r="Q163" s="109">
        <f t="shared" si="43"/>
        <v>0</v>
      </c>
      <c r="R163" s="29"/>
      <c r="S163" s="99"/>
      <c r="T163" s="99"/>
      <c r="U163" s="99"/>
      <c r="V163" s="99"/>
      <c r="W163" s="99"/>
      <c r="X163" s="99"/>
      <c r="Y163" s="99"/>
      <c r="Z163" s="99"/>
      <c r="AA163" s="9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99"/>
      <c r="BE163" s="99"/>
      <c r="BF163" s="99"/>
      <c r="BG163" s="99"/>
      <c r="BH163" s="99"/>
      <c r="BI163" s="99"/>
      <c r="BJ163" s="99"/>
      <c r="BK163" s="12"/>
      <c r="BL163" s="12"/>
    </row>
    <row r="164" spans="1:64" outlineLevel="1">
      <c r="A164" s="9"/>
      <c r="B164" s="9"/>
      <c r="C164" s="44"/>
      <c r="D164" s="126">
        <f>Asset23</f>
        <v>0</v>
      </c>
      <c r="E164" s="9"/>
      <c r="F164" s="9"/>
      <c r="G164" s="190">
        <f>'Adjustment for previous period'!G420</f>
        <v>0</v>
      </c>
      <c r="H164" s="109">
        <f t="shared" si="43"/>
        <v>0</v>
      </c>
      <c r="I164" s="109">
        <f t="shared" si="43"/>
        <v>0</v>
      </c>
      <c r="J164" s="109">
        <f t="shared" si="43"/>
        <v>0</v>
      </c>
      <c r="K164" s="109">
        <f t="shared" si="43"/>
        <v>0</v>
      </c>
      <c r="L164" s="109">
        <f t="shared" si="43"/>
        <v>0</v>
      </c>
      <c r="M164" s="109">
        <f t="shared" si="43"/>
        <v>0</v>
      </c>
      <c r="N164" s="109">
        <f t="shared" si="43"/>
        <v>0</v>
      </c>
      <c r="O164" s="109">
        <f t="shared" si="43"/>
        <v>0</v>
      </c>
      <c r="P164" s="109">
        <f t="shared" si="43"/>
        <v>0</v>
      </c>
      <c r="Q164" s="109">
        <f t="shared" si="43"/>
        <v>0</v>
      </c>
      <c r="R164" s="29"/>
      <c r="S164" s="99"/>
      <c r="T164" s="99"/>
      <c r="U164" s="99"/>
      <c r="V164" s="99"/>
      <c r="W164" s="99"/>
      <c r="X164" s="99"/>
      <c r="Y164" s="99"/>
      <c r="Z164" s="99"/>
      <c r="AA164" s="9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99"/>
      <c r="BE164" s="99"/>
      <c r="BF164" s="99"/>
      <c r="BG164" s="99"/>
      <c r="BH164" s="99"/>
      <c r="BI164" s="99"/>
      <c r="BJ164" s="99"/>
      <c r="BK164" s="12"/>
      <c r="BL164" s="12"/>
    </row>
    <row r="165" spans="1:64" outlineLevel="1">
      <c r="A165" s="9"/>
      <c r="B165" s="9"/>
      <c r="C165" s="44"/>
      <c r="D165" s="126">
        <f>Asset24</f>
        <v>0</v>
      </c>
      <c r="E165" s="9"/>
      <c r="F165" s="9"/>
      <c r="G165" s="190">
        <f>'Adjustment for previous period'!G421</f>
        <v>0</v>
      </c>
      <c r="H165" s="109">
        <f t="shared" si="43"/>
        <v>0</v>
      </c>
      <c r="I165" s="109">
        <f t="shared" si="43"/>
        <v>0</v>
      </c>
      <c r="J165" s="109">
        <f t="shared" si="43"/>
        <v>0</v>
      </c>
      <c r="K165" s="109">
        <f t="shared" si="43"/>
        <v>0</v>
      </c>
      <c r="L165" s="109">
        <f t="shared" si="43"/>
        <v>0</v>
      </c>
      <c r="M165" s="109">
        <f t="shared" si="43"/>
        <v>0</v>
      </c>
      <c r="N165" s="109">
        <f t="shared" si="43"/>
        <v>0</v>
      </c>
      <c r="O165" s="109">
        <f t="shared" si="43"/>
        <v>0</v>
      </c>
      <c r="P165" s="109">
        <f t="shared" si="43"/>
        <v>0</v>
      </c>
      <c r="Q165" s="109">
        <f t="shared" si="43"/>
        <v>0</v>
      </c>
      <c r="R165" s="29"/>
      <c r="S165" s="99"/>
      <c r="T165" s="99"/>
      <c r="U165" s="99"/>
      <c r="V165" s="99"/>
      <c r="W165" s="99"/>
      <c r="X165" s="99"/>
      <c r="Y165" s="99"/>
      <c r="Z165" s="99"/>
      <c r="AA165" s="9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99"/>
      <c r="BE165" s="99"/>
      <c r="BF165" s="99"/>
      <c r="BG165" s="99"/>
      <c r="BH165" s="99"/>
      <c r="BI165" s="99"/>
      <c r="BJ165" s="99"/>
      <c r="BK165" s="12"/>
      <c r="BL165" s="12"/>
    </row>
    <row r="166" spans="1:64" outlineLevel="1">
      <c r="A166" s="9"/>
      <c r="B166" s="9"/>
      <c r="C166" s="44"/>
      <c r="D166" s="126">
        <f>Asset25</f>
        <v>0</v>
      </c>
      <c r="E166" s="9"/>
      <c r="F166" s="9"/>
      <c r="G166" s="190">
        <f>'Adjustment for previous period'!G422</f>
        <v>0</v>
      </c>
      <c r="H166" s="109">
        <f t="shared" si="43"/>
        <v>0</v>
      </c>
      <c r="I166" s="109">
        <f t="shared" si="43"/>
        <v>0</v>
      </c>
      <c r="J166" s="109">
        <f t="shared" si="43"/>
        <v>0</v>
      </c>
      <c r="K166" s="109">
        <f t="shared" si="43"/>
        <v>0</v>
      </c>
      <c r="L166" s="109">
        <f t="shared" si="43"/>
        <v>0</v>
      </c>
      <c r="M166" s="109">
        <f t="shared" si="43"/>
        <v>0</v>
      </c>
      <c r="N166" s="109">
        <f t="shared" si="43"/>
        <v>0</v>
      </c>
      <c r="O166" s="109">
        <f t="shared" si="43"/>
        <v>0</v>
      </c>
      <c r="P166" s="109">
        <f t="shared" si="43"/>
        <v>0</v>
      </c>
      <c r="Q166" s="109">
        <f t="shared" si="43"/>
        <v>0</v>
      </c>
      <c r="R166" s="29"/>
      <c r="S166" s="99"/>
      <c r="T166" s="99"/>
      <c r="U166" s="99"/>
      <c r="V166" s="99"/>
      <c r="W166" s="99"/>
      <c r="X166" s="99"/>
      <c r="Y166" s="99"/>
      <c r="Z166" s="99"/>
      <c r="AA166" s="9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99"/>
      <c r="BE166" s="99"/>
      <c r="BF166" s="99"/>
      <c r="BG166" s="99"/>
      <c r="BH166" s="99"/>
      <c r="BI166" s="99"/>
      <c r="BJ166" s="99"/>
      <c r="BK166" s="12"/>
      <c r="BL166" s="12"/>
    </row>
    <row r="167" spans="1:64" outlineLevel="1">
      <c r="A167" s="9"/>
      <c r="B167" s="9"/>
      <c r="C167" s="44"/>
      <c r="D167" s="126">
        <f>Asset26</f>
        <v>0</v>
      </c>
      <c r="E167" s="9"/>
      <c r="F167" s="9"/>
      <c r="G167" s="190">
        <f>'Adjustment for previous period'!G423</f>
        <v>0</v>
      </c>
      <c r="H167" s="109">
        <f t="shared" si="43"/>
        <v>0</v>
      </c>
      <c r="I167" s="109">
        <f t="shared" si="43"/>
        <v>0</v>
      </c>
      <c r="J167" s="109">
        <f t="shared" si="43"/>
        <v>0</v>
      </c>
      <c r="K167" s="109">
        <f t="shared" si="43"/>
        <v>0</v>
      </c>
      <c r="L167" s="109">
        <f t="shared" si="43"/>
        <v>0</v>
      </c>
      <c r="M167" s="109">
        <f t="shared" si="43"/>
        <v>0</v>
      </c>
      <c r="N167" s="109">
        <f t="shared" si="43"/>
        <v>0</v>
      </c>
      <c r="O167" s="109">
        <f t="shared" si="43"/>
        <v>0</v>
      </c>
      <c r="P167" s="109">
        <f t="shared" si="43"/>
        <v>0</v>
      </c>
      <c r="Q167" s="109">
        <f t="shared" si="43"/>
        <v>0</v>
      </c>
      <c r="R167" s="29"/>
      <c r="S167" s="99"/>
      <c r="T167" s="99"/>
      <c r="U167" s="99"/>
      <c r="V167" s="99"/>
      <c r="W167" s="99"/>
      <c r="X167" s="99"/>
      <c r="Y167" s="99"/>
      <c r="Z167" s="99"/>
      <c r="AA167" s="9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99"/>
      <c r="BE167" s="99"/>
      <c r="BF167" s="99"/>
      <c r="BG167" s="99"/>
      <c r="BH167" s="99"/>
      <c r="BI167" s="99"/>
      <c r="BJ167" s="99"/>
      <c r="BK167" s="12"/>
      <c r="BL167" s="12"/>
    </row>
    <row r="168" spans="1:64" outlineLevel="1">
      <c r="A168" s="9"/>
      <c r="B168" s="9"/>
      <c r="C168" s="44"/>
      <c r="D168" s="126">
        <f>Asset27</f>
        <v>0</v>
      </c>
      <c r="E168" s="9"/>
      <c r="F168" s="9"/>
      <c r="G168" s="190">
        <f>'Adjustment for previous period'!G424</f>
        <v>0</v>
      </c>
      <c r="H168" s="109">
        <f t="shared" si="43"/>
        <v>0</v>
      </c>
      <c r="I168" s="109">
        <f t="shared" si="43"/>
        <v>0</v>
      </c>
      <c r="J168" s="109">
        <f t="shared" ref="I168:Q171" si="44">J298+J332</f>
        <v>0</v>
      </c>
      <c r="K168" s="109">
        <f t="shared" si="44"/>
        <v>0</v>
      </c>
      <c r="L168" s="109">
        <f t="shared" si="44"/>
        <v>0</v>
      </c>
      <c r="M168" s="109">
        <f t="shared" si="44"/>
        <v>0</v>
      </c>
      <c r="N168" s="109">
        <f t="shared" si="44"/>
        <v>0</v>
      </c>
      <c r="O168" s="109">
        <f t="shared" si="44"/>
        <v>0</v>
      </c>
      <c r="P168" s="109">
        <f t="shared" si="44"/>
        <v>0</v>
      </c>
      <c r="Q168" s="109">
        <f t="shared" si="44"/>
        <v>0</v>
      </c>
      <c r="R168" s="29"/>
      <c r="S168" s="99"/>
      <c r="T168" s="99"/>
      <c r="U168" s="99"/>
      <c r="V168" s="99"/>
      <c r="W168" s="99"/>
      <c r="X168" s="99"/>
      <c r="Y168" s="99"/>
      <c r="Z168" s="99"/>
      <c r="AA168" s="9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99"/>
      <c r="BE168" s="99"/>
      <c r="BF168" s="99"/>
      <c r="BG168" s="99"/>
      <c r="BH168" s="99"/>
      <c r="BI168" s="99"/>
      <c r="BJ168" s="99"/>
      <c r="BK168" s="12"/>
      <c r="BL168" s="12"/>
    </row>
    <row r="169" spans="1:64" outlineLevel="1">
      <c r="A169" s="9"/>
      <c r="B169" s="9"/>
      <c r="C169" s="44"/>
      <c r="D169" s="126">
        <f>Asset28</f>
        <v>0</v>
      </c>
      <c r="E169" s="9"/>
      <c r="F169" s="9"/>
      <c r="G169" s="190">
        <f>'Adjustment for previous period'!G425</f>
        <v>0</v>
      </c>
      <c r="H169" s="109">
        <f t="shared" si="43"/>
        <v>0</v>
      </c>
      <c r="I169" s="109">
        <f t="shared" si="44"/>
        <v>0</v>
      </c>
      <c r="J169" s="109">
        <f t="shared" si="44"/>
        <v>0</v>
      </c>
      <c r="K169" s="109">
        <f t="shared" si="44"/>
        <v>0</v>
      </c>
      <c r="L169" s="109">
        <f t="shared" si="44"/>
        <v>0</v>
      </c>
      <c r="M169" s="109">
        <f t="shared" si="44"/>
        <v>0</v>
      </c>
      <c r="N169" s="109">
        <f t="shared" si="44"/>
        <v>0</v>
      </c>
      <c r="O169" s="109">
        <f t="shared" si="44"/>
        <v>0</v>
      </c>
      <c r="P169" s="109">
        <f t="shared" si="44"/>
        <v>0</v>
      </c>
      <c r="Q169" s="109">
        <f t="shared" si="44"/>
        <v>0</v>
      </c>
      <c r="R169" s="29"/>
      <c r="S169" s="99"/>
      <c r="T169" s="99"/>
      <c r="U169" s="99"/>
      <c r="V169" s="99"/>
      <c r="W169" s="99"/>
      <c r="X169" s="99"/>
      <c r="Y169" s="99"/>
      <c r="Z169" s="99"/>
      <c r="AA169" s="9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99"/>
      <c r="BE169" s="99"/>
      <c r="BF169" s="99"/>
      <c r="BG169" s="99"/>
      <c r="BH169" s="99"/>
      <c r="BI169" s="99"/>
      <c r="BJ169" s="99"/>
      <c r="BK169" s="12"/>
      <c r="BL169" s="12"/>
    </row>
    <row r="170" spans="1:64" outlineLevel="1">
      <c r="A170" s="9"/>
      <c r="B170" s="9"/>
      <c r="C170" s="44"/>
      <c r="D170" s="126">
        <f>Asset29</f>
        <v>0</v>
      </c>
      <c r="E170" s="9"/>
      <c r="F170" s="9"/>
      <c r="G170" s="190">
        <f>'Adjustment for previous period'!G426</f>
        <v>0</v>
      </c>
      <c r="H170" s="109">
        <f t="shared" si="43"/>
        <v>0</v>
      </c>
      <c r="I170" s="109">
        <f t="shared" si="44"/>
        <v>0</v>
      </c>
      <c r="J170" s="109">
        <f t="shared" si="44"/>
        <v>0</v>
      </c>
      <c r="K170" s="109">
        <f t="shared" si="44"/>
        <v>0</v>
      </c>
      <c r="L170" s="109">
        <f t="shared" si="44"/>
        <v>0</v>
      </c>
      <c r="M170" s="109">
        <f t="shared" si="44"/>
        <v>0</v>
      </c>
      <c r="N170" s="109">
        <f t="shared" si="44"/>
        <v>0</v>
      </c>
      <c r="O170" s="109">
        <f t="shared" si="44"/>
        <v>0</v>
      </c>
      <c r="P170" s="109">
        <f t="shared" si="44"/>
        <v>0</v>
      </c>
      <c r="Q170" s="109">
        <f t="shared" si="44"/>
        <v>0</v>
      </c>
      <c r="R170" s="29"/>
      <c r="S170" s="99"/>
      <c r="T170" s="99"/>
      <c r="U170" s="99"/>
      <c r="V170" s="99"/>
      <c r="W170" s="99"/>
      <c r="X170" s="99"/>
      <c r="Y170" s="99"/>
      <c r="Z170" s="99"/>
      <c r="AA170" s="9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99"/>
      <c r="BE170" s="99"/>
      <c r="BF170" s="99"/>
      <c r="BG170" s="99"/>
      <c r="BH170" s="99"/>
      <c r="BI170" s="99"/>
      <c r="BJ170" s="99"/>
      <c r="BK170" s="12"/>
      <c r="BL170" s="12"/>
    </row>
    <row r="171" spans="1:64" outlineLevel="1">
      <c r="A171" s="9"/>
      <c r="B171" s="9"/>
      <c r="C171" s="44"/>
      <c r="D171" s="126">
        <f>Asset30</f>
        <v>0</v>
      </c>
      <c r="E171" s="9"/>
      <c r="F171" s="9"/>
      <c r="G171" s="190">
        <f>'Adjustment for previous period'!G427</f>
        <v>0</v>
      </c>
      <c r="H171" s="109">
        <f t="shared" si="43"/>
        <v>0</v>
      </c>
      <c r="I171" s="109">
        <f t="shared" si="44"/>
        <v>0</v>
      </c>
      <c r="J171" s="109">
        <f t="shared" si="44"/>
        <v>0</v>
      </c>
      <c r="K171" s="109">
        <f t="shared" si="44"/>
        <v>0</v>
      </c>
      <c r="L171" s="109">
        <f t="shared" si="44"/>
        <v>0</v>
      </c>
      <c r="M171" s="109">
        <f t="shared" si="44"/>
        <v>0</v>
      </c>
      <c r="N171" s="109">
        <f t="shared" si="44"/>
        <v>0</v>
      </c>
      <c r="O171" s="109">
        <f t="shared" si="44"/>
        <v>0</v>
      </c>
      <c r="P171" s="109">
        <f t="shared" si="44"/>
        <v>0</v>
      </c>
      <c r="Q171" s="109">
        <f t="shared" si="44"/>
        <v>0</v>
      </c>
      <c r="R171" s="29"/>
      <c r="S171" s="99"/>
      <c r="T171" s="99"/>
      <c r="U171" s="99"/>
      <c r="V171" s="99"/>
      <c r="W171" s="99"/>
      <c r="X171" s="99"/>
      <c r="Y171" s="99"/>
      <c r="Z171" s="99"/>
      <c r="AA171" s="9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99"/>
      <c r="BE171" s="99"/>
      <c r="BF171" s="99"/>
      <c r="BG171" s="99"/>
      <c r="BH171" s="99"/>
      <c r="BI171" s="99"/>
      <c r="BJ171" s="99"/>
      <c r="BK171" s="12"/>
      <c r="BL171" s="12"/>
    </row>
    <row r="172" spans="1:64">
      <c r="A172" s="9"/>
      <c r="B172" s="9"/>
      <c r="C172" s="44"/>
      <c r="D172" s="126"/>
      <c r="E172" s="9"/>
      <c r="F172" s="9"/>
      <c r="G172" s="195"/>
      <c r="H172" s="109"/>
      <c r="I172" s="109"/>
      <c r="J172" s="109"/>
      <c r="K172" s="109"/>
      <c r="L172" s="109"/>
      <c r="M172" s="109"/>
      <c r="N172" s="29"/>
      <c r="O172" s="29"/>
      <c r="P172" s="29"/>
      <c r="Q172" s="29"/>
      <c r="R172" s="29"/>
      <c r="S172" s="99"/>
      <c r="T172" s="99"/>
      <c r="U172" s="99"/>
      <c r="V172" s="99"/>
      <c r="W172" s="99"/>
      <c r="X172" s="99"/>
      <c r="Y172" s="99"/>
      <c r="Z172" s="99"/>
      <c r="AA172" s="9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99"/>
      <c r="BE172" s="99"/>
      <c r="BF172" s="99"/>
      <c r="BG172" s="99"/>
      <c r="BH172" s="99"/>
      <c r="BI172" s="99"/>
      <c r="BJ172" s="99"/>
      <c r="BK172" s="12"/>
      <c r="BL172" s="12"/>
    </row>
    <row r="173" spans="1:64">
      <c r="A173" s="9"/>
      <c r="B173" s="9"/>
      <c r="C173" s="44" t="s">
        <v>52</v>
      </c>
      <c r="D173" s="111"/>
      <c r="E173" s="9"/>
      <c r="F173" s="9"/>
      <c r="G173" s="194">
        <f>SUM(G174:G203)</f>
        <v>0</v>
      </c>
      <c r="H173" s="35"/>
      <c r="I173" s="35"/>
      <c r="J173" s="35"/>
      <c r="K173" s="35"/>
      <c r="L173" s="35"/>
      <c r="M173" s="35"/>
      <c r="N173" s="29"/>
      <c r="O173" s="29"/>
      <c r="P173" s="29"/>
      <c r="Q173" s="29"/>
      <c r="R173" s="29"/>
      <c r="S173" s="99"/>
      <c r="T173" s="99"/>
      <c r="U173" s="99"/>
      <c r="V173" s="99"/>
      <c r="W173" s="99"/>
      <c r="X173" s="99"/>
      <c r="Y173" s="99"/>
      <c r="Z173" s="99"/>
      <c r="AA173" s="9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99"/>
      <c r="BE173" s="99"/>
      <c r="BF173" s="99"/>
      <c r="BG173" s="99"/>
      <c r="BH173" s="99"/>
      <c r="BI173" s="99"/>
      <c r="BJ173" s="99"/>
      <c r="BK173" s="12"/>
      <c r="BL173" s="12"/>
    </row>
    <row r="174" spans="1:64" outlineLevel="1">
      <c r="A174" s="9"/>
      <c r="B174" s="9"/>
      <c r="C174" s="9"/>
      <c r="D174" s="126" t="str">
        <f>Asset1</f>
        <v>Subtransmission</v>
      </c>
      <c r="E174" s="9"/>
      <c r="F174" s="9"/>
      <c r="G174" s="190">
        <f>'Adjustment for previous period'!G430</f>
        <v>0</v>
      </c>
      <c r="H174" s="35"/>
      <c r="I174" s="35"/>
      <c r="J174" s="35"/>
      <c r="K174" s="35"/>
      <c r="L174" s="35"/>
      <c r="M174" s="35"/>
      <c r="N174" s="29"/>
      <c r="O174" s="29"/>
      <c r="P174" s="29"/>
      <c r="Q174" s="29"/>
      <c r="R174" s="29"/>
      <c r="S174" s="99"/>
      <c r="T174" s="99"/>
      <c r="U174" s="99"/>
      <c r="V174" s="99"/>
      <c r="W174" s="99"/>
      <c r="X174" s="99"/>
      <c r="Y174" s="99"/>
      <c r="Z174" s="99"/>
      <c r="AA174" s="9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99"/>
      <c r="BE174" s="99"/>
      <c r="BF174" s="99"/>
      <c r="BG174" s="99"/>
      <c r="BH174" s="99"/>
      <c r="BI174" s="99"/>
      <c r="BJ174" s="99"/>
      <c r="BK174" s="12"/>
      <c r="BL174" s="12"/>
    </row>
    <row r="175" spans="1:64" outlineLevel="1">
      <c r="A175" s="9"/>
      <c r="B175" s="9"/>
      <c r="C175" s="44"/>
      <c r="D175" s="126" t="str">
        <f>Asset2</f>
        <v>Distribution system assets</v>
      </c>
      <c r="E175" s="9"/>
      <c r="F175" s="9"/>
      <c r="G175" s="190">
        <f>'Adjustment for previous period'!G431</f>
        <v>0</v>
      </c>
      <c r="H175" s="35"/>
      <c r="I175" s="35"/>
      <c r="J175" s="35"/>
      <c r="K175" s="35"/>
      <c r="L175" s="35"/>
      <c r="M175" s="35"/>
      <c r="N175" s="29"/>
      <c r="O175" s="29"/>
      <c r="P175" s="29"/>
      <c r="Q175" s="29"/>
      <c r="R175" s="29"/>
      <c r="S175" s="99"/>
      <c r="T175" s="99"/>
      <c r="U175" s="99"/>
      <c r="V175" s="99"/>
      <c r="W175" s="99"/>
      <c r="X175" s="99"/>
      <c r="Y175" s="99"/>
      <c r="Z175" s="99"/>
      <c r="AA175" s="9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99"/>
      <c r="BE175" s="99"/>
      <c r="BF175" s="99"/>
      <c r="BG175" s="99"/>
      <c r="BH175" s="99"/>
      <c r="BI175" s="99"/>
      <c r="BJ175" s="99"/>
      <c r="BK175" s="12"/>
      <c r="BL175" s="12"/>
    </row>
    <row r="176" spans="1:64" outlineLevel="1">
      <c r="A176" s="9"/>
      <c r="B176" s="9"/>
      <c r="C176" s="44"/>
      <c r="D176" s="126" t="str">
        <f>Asset3</f>
        <v>Standard metering</v>
      </c>
      <c r="E176" s="9"/>
      <c r="F176" s="9"/>
      <c r="G176" s="190">
        <f>'Adjustment for previous period'!G432</f>
        <v>0</v>
      </c>
      <c r="H176" s="35"/>
      <c r="I176" s="35"/>
      <c r="J176" s="35"/>
      <c r="K176" s="35"/>
      <c r="L176" s="35"/>
      <c r="M176" s="35"/>
      <c r="N176" s="29"/>
      <c r="O176" s="29"/>
      <c r="P176" s="29"/>
      <c r="Q176" s="29"/>
      <c r="R176" s="29"/>
      <c r="S176" s="99"/>
      <c r="T176" s="99"/>
      <c r="U176" s="99"/>
      <c r="V176" s="99"/>
      <c r="W176" s="99"/>
      <c r="X176" s="99"/>
      <c r="Y176" s="99"/>
      <c r="Z176" s="99"/>
      <c r="AA176" s="9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99"/>
      <c r="BE176" s="99"/>
      <c r="BF176" s="99"/>
      <c r="BG176" s="99"/>
      <c r="BH176" s="99"/>
      <c r="BI176" s="99"/>
      <c r="BJ176" s="99"/>
      <c r="BK176" s="12"/>
      <c r="BL176" s="12"/>
    </row>
    <row r="177" spans="1:64" outlineLevel="1">
      <c r="A177" s="9"/>
      <c r="B177" s="9"/>
      <c r="C177" s="44"/>
      <c r="D177" s="126" t="str">
        <f>Asset4</f>
        <v>Public lighting</v>
      </c>
      <c r="E177" s="9"/>
      <c r="F177" s="9"/>
      <c r="G177" s="190">
        <f>'Adjustment for previous period'!G433</f>
        <v>0</v>
      </c>
      <c r="H177" s="35"/>
      <c r="I177" s="35"/>
      <c r="J177" s="35"/>
      <c r="K177" s="35"/>
      <c r="L177" s="35"/>
      <c r="M177" s="35"/>
      <c r="N177" s="29"/>
      <c r="O177" s="29"/>
      <c r="P177" s="29"/>
      <c r="Q177" s="29"/>
      <c r="R177" s="29"/>
      <c r="S177" s="99"/>
      <c r="T177" s="99"/>
      <c r="U177" s="99"/>
      <c r="V177" s="99"/>
      <c r="W177" s="99"/>
      <c r="X177" s="99"/>
      <c r="Y177" s="99"/>
      <c r="Z177" s="99"/>
      <c r="AA177" s="9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99"/>
      <c r="BE177" s="99"/>
      <c r="BF177" s="99"/>
      <c r="BG177" s="99"/>
      <c r="BH177" s="99"/>
      <c r="BI177" s="99"/>
      <c r="BJ177" s="99"/>
      <c r="BK177" s="12"/>
      <c r="BL177" s="12"/>
    </row>
    <row r="178" spans="1:64" outlineLevel="1">
      <c r="A178" s="9"/>
      <c r="B178" s="9"/>
      <c r="C178" s="44"/>
      <c r="D178" s="126" t="str">
        <f>Asset5</f>
        <v>SCADA/Network control</v>
      </c>
      <c r="E178" s="9"/>
      <c r="F178" s="9"/>
      <c r="G178" s="190">
        <f>'Adjustment for previous period'!G434</f>
        <v>0</v>
      </c>
      <c r="H178" s="35"/>
      <c r="I178" s="35"/>
      <c r="J178" s="35"/>
      <c r="K178" s="35"/>
      <c r="L178" s="35"/>
      <c r="M178" s="35"/>
      <c r="N178" s="29"/>
      <c r="O178" s="29"/>
      <c r="P178" s="29"/>
      <c r="Q178" s="29"/>
      <c r="R178" s="29"/>
      <c r="S178" s="99"/>
      <c r="T178" s="99"/>
      <c r="U178" s="99"/>
      <c r="V178" s="99"/>
      <c r="W178" s="99"/>
      <c r="X178" s="99"/>
      <c r="Y178" s="99"/>
      <c r="Z178" s="99"/>
      <c r="AA178" s="9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99"/>
      <c r="BE178" s="99"/>
      <c r="BF178" s="99"/>
      <c r="BG178" s="99"/>
      <c r="BH178" s="99"/>
      <c r="BI178" s="99"/>
      <c r="BJ178" s="99"/>
      <c r="BK178" s="12"/>
      <c r="BL178" s="12"/>
    </row>
    <row r="179" spans="1:64" outlineLevel="1">
      <c r="A179" s="9"/>
      <c r="B179" s="9"/>
      <c r="C179" s="44"/>
      <c r="D179" s="126" t="str">
        <f>Asset6</f>
        <v>Non-network general assets - IT</v>
      </c>
      <c r="E179" s="9"/>
      <c r="F179" s="9"/>
      <c r="G179" s="190">
        <f>'Adjustment for previous period'!G435</f>
        <v>0</v>
      </c>
      <c r="H179" s="35"/>
      <c r="I179" s="35"/>
      <c r="J179" s="35"/>
      <c r="K179" s="35"/>
      <c r="L179" s="35"/>
      <c r="M179" s="35"/>
      <c r="N179" s="29"/>
      <c r="O179" s="29"/>
      <c r="P179" s="29"/>
      <c r="Q179" s="29"/>
      <c r="R179" s="29"/>
      <c r="S179" s="99"/>
      <c r="T179" s="99"/>
      <c r="U179" s="99"/>
      <c r="V179" s="99"/>
      <c r="W179" s="99"/>
      <c r="X179" s="99"/>
      <c r="Y179" s="99"/>
      <c r="Z179" s="99"/>
      <c r="AA179" s="9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99"/>
      <c r="BE179" s="99"/>
      <c r="BF179" s="99"/>
      <c r="BG179" s="99"/>
      <c r="BH179" s="99"/>
      <c r="BI179" s="99"/>
      <c r="BJ179" s="99"/>
      <c r="BK179" s="12"/>
      <c r="BL179" s="12"/>
    </row>
    <row r="180" spans="1:64" outlineLevel="1">
      <c r="A180" s="9"/>
      <c r="B180" s="9"/>
      <c r="C180" s="44"/>
      <c r="D180" s="126" t="str">
        <f>Asset7</f>
        <v>Non-network general assets - Other</v>
      </c>
      <c r="E180" s="9"/>
      <c r="F180" s="9"/>
      <c r="G180" s="190">
        <f>'Adjustment for previous period'!G436</f>
        <v>0</v>
      </c>
      <c r="H180" s="35"/>
      <c r="I180" s="35"/>
      <c r="J180" s="35"/>
      <c r="K180" s="35"/>
      <c r="L180" s="35"/>
      <c r="M180" s="35"/>
      <c r="N180" s="29"/>
      <c r="O180" s="29"/>
      <c r="P180" s="29"/>
      <c r="Q180" s="29"/>
      <c r="R180" s="29"/>
      <c r="S180" s="99"/>
      <c r="T180" s="99"/>
      <c r="U180" s="99"/>
      <c r="V180" s="99"/>
      <c r="W180" s="99"/>
      <c r="X180" s="99"/>
      <c r="Y180" s="99"/>
      <c r="Z180" s="99"/>
      <c r="AA180" s="9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99"/>
      <c r="BE180" s="99"/>
      <c r="BF180" s="99"/>
      <c r="BG180" s="99"/>
      <c r="BH180" s="99"/>
      <c r="BI180" s="99"/>
      <c r="BJ180" s="99"/>
      <c r="BK180" s="12"/>
      <c r="BL180" s="12"/>
    </row>
    <row r="181" spans="1:64" outlineLevel="1">
      <c r="A181" s="9"/>
      <c r="B181" s="9"/>
      <c r="C181" s="44"/>
      <c r="D181" s="126" t="str">
        <f>Asset8</f>
        <v>VBRC</v>
      </c>
      <c r="E181" s="9"/>
      <c r="F181" s="9"/>
      <c r="G181" s="190">
        <f>'Adjustment for previous period'!G437</f>
        <v>0</v>
      </c>
      <c r="H181" s="35"/>
      <c r="I181" s="35"/>
      <c r="J181" s="35"/>
      <c r="K181" s="35"/>
      <c r="L181" s="35"/>
      <c r="M181" s="35"/>
      <c r="N181" s="29"/>
      <c r="O181" s="29"/>
      <c r="P181" s="29"/>
      <c r="Q181" s="29"/>
      <c r="R181" s="29"/>
      <c r="S181" s="99"/>
      <c r="T181" s="99"/>
      <c r="U181" s="99"/>
      <c r="V181" s="99"/>
      <c r="W181" s="99"/>
      <c r="X181" s="99"/>
      <c r="Y181" s="99"/>
      <c r="Z181" s="99"/>
      <c r="AA181" s="9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99"/>
      <c r="BE181" s="99"/>
      <c r="BF181" s="99"/>
      <c r="BG181" s="99"/>
      <c r="BH181" s="99"/>
      <c r="BI181" s="99"/>
      <c r="BJ181" s="99"/>
      <c r="BK181" s="12"/>
      <c r="BL181" s="12"/>
    </row>
    <row r="182" spans="1:64" outlineLevel="1">
      <c r="A182" s="9"/>
      <c r="B182" s="9"/>
      <c r="C182" s="44"/>
      <c r="D182" s="126" t="str">
        <f>Asset9</f>
        <v>Supervisory cables</v>
      </c>
      <c r="E182" s="9"/>
      <c r="F182" s="9"/>
      <c r="G182" s="190">
        <f>'Adjustment for previous period'!G438</f>
        <v>0</v>
      </c>
      <c r="H182" s="35"/>
      <c r="I182" s="35"/>
      <c r="J182" s="35"/>
      <c r="K182" s="35"/>
      <c r="L182" s="35"/>
      <c r="M182" s="35"/>
      <c r="N182" s="29"/>
      <c r="O182" s="29"/>
      <c r="P182" s="29"/>
      <c r="Q182" s="29"/>
      <c r="R182" s="29"/>
      <c r="S182" s="99"/>
      <c r="T182" s="99"/>
      <c r="U182" s="99"/>
      <c r="V182" s="99"/>
      <c r="W182" s="99"/>
      <c r="X182" s="99"/>
      <c r="Y182" s="99"/>
      <c r="Z182" s="99"/>
      <c r="AA182" s="9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99"/>
      <c r="BE182" s="99"/>
      <c r="BF182" s="99"/>
      <c r="BG182" s="99"/>
      <c r="BH182" s="99"/>
      <c r="BI182" s="99"/>
      <c r="BJ182" s="99"/>
      <c r="BK182" s="12"/>
      <c r="BL182" s="12"/>
    </row>
    <row r="183" spans="1:64" outlineLevel="1">
      <c r="A183" s="9"/>
      <c r="B183" s="9"/>
      <c r="C183" s="44"/>
      <c r="D183" s="126" t="str">
        <f>Asset10</f>
        <v>Old SWER ACRs</v>
      </c>
      <c r="E183" s="9"/>
      <c r="F183" s="9"/>
      <c r="G183" s="190">
        <f>'Adjustment for previous period'!G439</f>
        <v>0</v>
      </c>
      <c r="H183" s="35"/>
      <c r="I183" s="35"/>
      <c r="J183" s="35"/>
      <c r="K183" s="35"/>
      <c r="L183" s="35"/>
      <c r="M183" s="35"/>
      <c r="N183" s="29"/>
      <c r="O183" s="29"/>
      <c r="P183" s="29"/>
      <c r="Q183" s="29"/>
      <c r="R183" s="29"/>
      <c r="S183" s="99"/>
      <c r="T183" s="99"/>
      <c r="U183" s="99"/>
      <c r="V183" s="99"/>
      <c r="W183" s="99"/>
      <c r="X183" s="99"/>
      <c r="Y183" s="99"/>
      <c r="Z183" s="99"/>
      <c r="AA183" s="9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99"/>
      <c r="BE183" s="99"/>
      <c r="BF183" s="99"/>
      <c r="BG183" s="99"/>
      <c r="BH183" s="99"/>
      <c r="BI183" s="99"/>
      <c r="BJ183" s="99"/>
      <c r="BK183" s="12"/>
      <c r="BL183" s="12"/>
    </row>
    <row r="184" spans="1:64" outlineLevel="1">
      <c r="A184" s="9"/>
      <c r="B184" s="9"/>
      <c r="C184" s="44"/>
      <c r="D184" s="126" t="str">
        <f>Asset11</f>
        <v>Land</v>
      </c>
      <c r="E184" s="9"/>
      <c r="F184" s="9"/>
      <c r="G184" s="190">
        <f>'Adjustment for previous period'!G440</f>
        <v>0</v>
      </c>
      <c r="H184" s="35"/>
      <c r="I184" s="35"/>
      <c r="J184" s="35"/>
      <c r="K184" s="35"/>
      <c r="L184" s="35"/>
      <c r="M184" s="35"/>
      <c r="N184" s="29"/>
      <c r="O184" s="29"/>
      <c r="P184" s="29"/>
      <c r="Q184" s="29"/>
      <c r="R184" s="29"/>
      <c r="S184" s="99"/>
      <c r="T184" s="99"/>
      <c r="U184" s="99"/>
      <c r="V184" s="99"/>
      <c r="W184" s="99"/>
      <c r="X184" s="99"/>
      <c r="Y184" s="99"/>
      <c r="Z184" s="99"/>
      <c r="AA184" s="9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99"/>
      <c r="BE184" s="99"/>
      <c r="BF184" s="99"/>
      <c r="BG184" s="99"/>
      <c r="BH184" s="99"/>
      <c r="BI184" s="99"/>
      <c r="BJ184" s="99"/>
      <c r="BK184" s="12"/>
      <c r="BL184" s="12"/>
    </row>
    <row r="185" spans="1:64" outlineLevel="1">
      <c r="A185" s="9"/>
      <c r="B185" s="9"/>
      <c r="C185" s="44"/>
      <c r="D185" s="126" t="str">
        <f>Asset12</f>
        <v>Equity raising costs</v>
      </c>
      <c r="E185" s="9"/>
      <c r="F185" s="9"/>
      <c r="G185" s="190">
        <f>'Adjustment for previous period'!G441</f>
        <v>0</v>
      </c>
      <c r="H185" s="35"/>
      <c r="I185" s="35"/>
      <c r="J185" s="35"/>
      <c r="K185" s="35"/>
      <c r="L185" s="35"/>
      <c r="M185" s="35"/>
      <c r="N185" s="29"/>
      <c r="O185" s="29"/>
      <c r="P185" s="29"/>
      <c r="Q185" s="29"/>
      <c r="R185" s="29"/>
      <c r="S185" s="99"/>
      <c r="T185" s="99"/>
      <c r="U185" s="99"/>
      <c r="V185" s="99"/>
      <c r="W185" s="99"/>
      <c r="X185" s="99"/>
      <c r="Y185" s="99"/>
      <c r="Z185" s="99"/>
      <c r="AA185" s="9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99"/>
      <c r="BE185" s="99"/>
      <c r="BF185" s="99"/>
      <c r="BG185" s="99"/>
      <c r="BH185" s="99"/>
      <c r="BI185" s="99"/>
      <c r="BJ185" s="99"/>
      <c r="BK185" s="12"/>
      <c r="BL185" s="12"/>
    </row>
    <row r="186" spans="1:64" outlineLevel="1">
      <c r="A186" s="9"/>
      <c r="B186" s="9"/>
      <c r="C186" s="44"/>
      <c r="D186" s="126">
        <f>Asset13</f>
        <v>0</v>
      </c>
      <c r="E186" s="9"/>
      <c r="F186" s="9"/>
      <c r="G186" s="190">
        <f>'Adjustment for previous period'!G442</f>
        <v>0</v>
      </c>
      <c r="H186" s="35"/>
      <c r="I186" s="35"/>
      <c r="J186" s="35"/>
      <c r="K186" s="35"/>
      <c r="L186" s="35"/>
      <c r="M186" s="35"/>
      <c r="N186" s="29"/>
      <c r="O186" s="29"/>
      <c r="P186" s="29"/>
      <c r="Q186" s="29"/>
      <c r="R186" s="29"/>
      <c r="S186" s="99"/>
      <c r="T186" s="99"/>
      <c r="U186" s="99"/>
      <c r="V186" s="99"/>
      <c r="W186" s="99"/>
      <c r="X186" s="99"/>
      <c r="Y186" s="99"/>
      <c r="Z186" s="99"/>
      <c r="AA186" s="9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99"/>
      <c r="BE186" s="99"/>
      <c r="BF186" s="99"/>
      <c r="BG186" s="99"/>
      <c r="BH186" s="99"/>
      <c r="BI186" s="99"/>
      <c r="BJ186" s="99"/>
      <c r="BK186" s="12"/>
      <c r="BL186" s="12"/>
    </row>
    <row r="187" spans="1:64" outlineLevel="1">
      <c r="A187" s="9"/>
      <c r="B187" s="9"/>
      <c r="C187" s="44"/>
      <c r="D187" s="126">
        <f>Asset14</f>
        <v>0</v>
      </c>
      <c r="E187" s="9"/>
      <c r="F187" s="9"/>
      <c r="G187" s="190">
        <f>'Adjustment for previous period'!G443</f>
        <v>0</v>
      </c>
      <c r="H187" s="35"/>
      <c r="I187" s="35"/>
      <c r="J187" s="35"/>
      <c r="K187" s="35"/>
      <c r="L187" s="35"/>
      <c r="M187" s="35"/>
      <c r="N187" s="29"/>
      <c r="O187" s="29"/>
      <c r="P187" s="29"/>
      <c r="Q187" s="29"/>
      <c r="R187" s="29"/>
      <c r="S187" s="99"/>
      <c r="T187" s="99"/>
      <c r="U187" s="99"/>
      <c r="V187" s="99"/>
      <c r="W187" s="99"/>
      <c r="X187" s="99"/>
      <c r="Y187" s="99"/>
      <c r="Z187" s="99"/>
      <c r="AA187" s="9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99"/>
      <c r="BE187" s="99"/>
      <c r="BF187" s="99"/>
      <c r="BG187" s="99"/>
      <c r="BH187" s="99"/>
      <c r="BI187" s="99"/>
      <c r="BJ187" s="99"/>
      <c r="BK187" s="12"/>
      <c r="BL187" s="12"/>
    </row>
    <row r="188" spans="1:64" outlineLevel="1">
      <c r="A188" s="9"/>
      <c r="B188" s="9"/>
      <c r="C188" s="44"/>
      <c r="D188" s="126">
        <f>Asset15</f>
        <v>0</v>
      </c>
      <c r="E188" s="9"/>
      <c r="F188" s="9"/>
      <c r="G188" s="190">
        <f>'Adjustment for previous period'!G444</f>
        <v>0</v>
      </c>
      <c r="H188" s="35"/>
      <c r="I188" s="35"/>
      <c r="J188" s="35"/>
      <c r="K188" s="35"/>
      <c r="L188" s="35"/>
      <c r="M188" s="35"/>
      <c r="N188" s="29"/>
      <c r="O188" s="29"/>
      <c r="P188" s="29"/>
      <c r="Q188" s="29"/>
      <c r="R188" s="29"/>
      <c r="S188" s="99"/>
      <c r="T188" s="99"/>
      <c r="U188" s="99"/>
      <c r="V188" s="99"/>
      <c r="W188" s="99"/>
      <c r="X188" s="99"/>
      <c r="Y188" s="99"/>
      <c r="Z188" s="99"/>
      <c r="AA188" s="9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99"/>
      <c r="BE188" s="99"/>
      <c r="BF188" s="99"/>
      <c r="BG188" s="99"/>
      <c r="BH188" s="99"/>
      <c r="BI188" s="99"/>
      <c r="BJ188" s="99"/>
      <c r="BK188" s="12"/>
      <c r="BL188" s="12"/>
    </row>
    <row r="189" spans="1:64" outlineLevel="1">
      <c r="A189" s="9"/>
      <c r="B189" s="9"/>
      <c r="C189" s="44"/>
      <c r="D189" s="126">
        <f>Asset16</f>
        <v>0</v>
      </c>
      <c r="E189" s="9"/>
      <c r="F189" s="9"/>
      <c r="G189" s="190">
        <f>'Adjustment for previous period'!G445</f>
        <v>0</v>
      </c>
      <c r="H189" s="35"/>
      <c r="I189" s="35"/>
      <c r="J189" s="35"/>
      <c r="K189" s="35"/>
      <c r="L189" s="35"/>
      <c r="M189" s="35"/>
      <c r="N189" s="29"/>
      <c r="O189" s="29"/>
      <c r="P189" s="29"/>
      <c r="Q189" s="29"/>
      <c r="R189" s="29"/>
      <c r="S189" s="99"/>
      <c r="T189" s="99"/>
      <c r="U189" s="99"/>
      <c r="V189" s="99"/>
      <c r="W189" s="99"/>
      <c r="X189" s="99"/>
      <c r="Y189" s="99"/>
      <c r="Z189" s="99"/>
      <c r="AA189" s="9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99"/>
      <c r="BE189" s="99"/>
      <c r="BF189" s="99"/>
      <c r="BG189" s="99"/>
      <c r="BH189" s="99"/>
      <c r="BI189" s="99"/>
      <c r="BJ189" s="99"/>
      <c r="BK189" s="12"/>
      <c r="BL189" s="12"/>
    </row>
    <row r="190" spans="1:64" outlineLevel="1">
      <c r="A190" s="9"/>
      <c r="B190" s="9"/>
      <c r="C190" s="44"/>
      <c r="D190" s="126">
        <f>Asset17</f>
        <v>0</v>
      </c>
      <c r="E190" s="9"/>
      <c r="F190" s="9"/>
      <c r="G190" s="190">
        <f>'Adjustment for previous period'!G446</f>
        <v>0</v>
      </c>
      <c r="H190" s="35"/>
      <c r="I190" s="35"/>
      <c r="J190" s="35"/>
      <c r="K190" s="35"/>
      <c r="L190" s="35"/>
      <c r="M190" s="35"/>
      <c r="N190" s="29"/>
      <c r="O190" s="29"/>
      <c r="P190" s="29"/>
      <c r="Q190" s="29"/>
      <c r="R190" s="29"/>
      <c r="S190" s="99"/>
      <c r="T190" s="99"/>
      <c r="U190" s="99"/>
      <c r="V190" s="99"/>
      <c r="W190" s="99"/>
      <c r="X190" s="99"/>
      <c r="Y190" s="99"/>
      <c r="Z190" s="99"/>
      <c r="AA190" s="9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99"/>
      <c r="BE190" s="99"/>
      <c r="BF190" s="99"/>
      <c r="BG190" s="99"/>
      <c r="BH190" s="99"/>
      <c r="BI190" s="99"/>
      <c r="BJ190" s="99"/>
      <c r="BK190" s="12"/>
      <c r="BL190" s="12"/>
    </row>
    <row r="191" spans="1:64" outlineLevel="1">
      <c r="A191" s="9"/>
      <c r="B191" s="9"/>
      <c r="C191" s="44"/>
      <c r="D191" s="126">
        <f>Asset18</f>
        <v>0</v>
      </c>
      <c r="E191" s="9"/>
      <c r="F191" s="9"/>
      <c r="G191" s="190">
        <f>'Adjustment for previous period'!G447</f>
        <v>0</v>
      </c>
      <c r="H191" s="35"/>
      <c r="I191" s="35"/>
      <c r="J191" s="35"/>
      <c r="K191" s="35"/>
      <c r="L191" s="35"/>
      <c r="M191" s="35"/>
      <c r="N191" s="29"/>
      <c r="O191" s="29"/>
      <c r="P191" s="29"/>
      <c r="Q191" s="29"/>
      <c r="R191" s="29"/>
      <c r="S191" s="99"/>
      <c r="T191" s="99"/>
      <c r="U191" s="99"/>
      <c r="V191" s="99"/>
      <c r="W191" s="99"/>
      <c r="X191" s="99"/>
      <c r="Y191" s="99"/>
      <c r="Z191" s="99"/>
      <c r="AA191" s="9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99"/>
      <c r="BE191" s="99"/>
      <c r="BF191" s="99"/>
      <c r="BG191" s="99"/>
      <c r="BH191" s="99"/>
      <c r="BI191" s="99"/>
      <c r="BJ191" s="99"/>
      <c r="BK191" s="12"/>
      <c r="BL191" s="12"/>
    </row>
    <row r="192" spans="1:64" outlineLevel="1">
      <c r="A192" s="9"/>
      <c r="B192" s="9"/>
      <c r="C192" s="44"/>
      <c r="D192" s="126">
        <f>Asset19</f>
        <v>0</v>
      </c>
      <c r="E192" s="9"/>
      <c r="F192" s="9"/>
      <c r="G192" s="190">
        <f>'Adjustment for previous period'!G448</f>
        <v>0</v>
      </c>
      <c r="H192" s="35"/>
      <c r="I192" s="35"/>
      <c r="J192" s="35"/>
      <c r="K192" s="35"/>
      <c r="L192" s="35"/>
      <c r="M192" s="35"/>
      <c r="N192" s="29"/>
      <c r="O192" s="29"/>
      <c r="P192" s="29"/>
      <c r="Q192" s="29"/>
      <c r="R192" s="29"/>
      <c r="S192" s="99"/>
      <c r="T192" s="99"/>
      <c r="U192" s="99"/>
      <c r="V192" s="99"/>
      <c r="W192" s="99"/>
      <c r="X192" s="99"/>
      <c r="Y192" s="99"/>
      <c r="Z192" s="99"/>
      <c r="AA192" s="9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99"/>
      <c r="BE192" s="99"/>
      <c r="BF192" s="99"/>
      <c r="BG192" s="99"/>
      <c r="BH192" s="99"/>
      <c r="BI192" s="99"/>
      <c r="BJ192" s="99"/>
      <c r="BK192" s="12"/>
      <c r="BL192" s="12"/>
    </row>
    <row r="193" spans="1:64" outlineLevel="1">
      <c r="A193" s="9"/>
      <c r="B193" s="9"/>
      <c r="C193" s="44"/>
      <c r="D193" s="126">
        <f>Asset20</f>
        <v>0</v>
      </c>
      <c r="E193" s="9"/>
      <c r="F193" s="9"/>
      <c r="G193" s="190">
        <f>'Adjustment for previous period'!G449</f>
        <v>0</v>
      </c>
      <c r="H193" s="35"/>
      <c r="I193" s="35"/>
      <c r="J193" s="35"/>
      <c r="K193" s="35"/>
      <c r="L193" s="35"/>
      <c r="M193" s="35"/>
      <c r="N193" s="29"/>
      <c r="O193" s="29"/>
      <c r="P193" s="29"/>
      <c r="Q193" s="29"/>
      <c r="R193" s="29"/>
      <c r="S193" s="99"/>
      <c r="T193" s="99"/>
      <c r="U193" s="99"/>
      <c r="V193" s="99"/>
      <c r="W193" s="99"/>
      <c r="X193" s="99"/>
      <c r="Y193" s="99"/>
      <c r="Z193" s="99"/>
      <c r="AA193" s="9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99"/>
      <c r="BE193" s="99"/>
      <c r="BF193" s="99"/>
      <c r="BG193" s="99"/>
      <c r="BH193" s="99"/>
      <c r="BI193" s="99"/>
      <c r="BJ193" s="99"/>
      <c r="BK193" s="12"/>
      <c r="BL193" s="12"/>
    </row>
    <row r="194" spans="1:64" outlineLevel="1">
      <c r="A194" s="9"/>
      <c r="B194" s="9"/>
      <c r="C194" s="44"/>
      <c r="D194" s="126">
        <f>Asset21</f>
        <v>0</v>
      </c>
      <c r="E194" s="9"/>
      <c r="F194" s="9"/>
      <c r="G194" s="190">
        <f>'Adjustment for previous period'!G450</f>
        <v>0</v>
      </c>
      <c r="H194" s="35"/>
      <c r="I194" s="35"/>
      <c r="J194" s="35"/>
      <c r="K194" s="35"/>
      <c r="L194" s="35"/>
      <c r="M194" s="35"/>
      <c r="N194" s="29"/>
      <c r="O194" s="29"/>
      <c r="P194" s="29"/>
      <c r="Q194" s="29"/>
      <c r="R194" s="29"/>
      <c r="S194" s="99"/>
      <c r="T194" s="99"/>
      <c r="U194" s="99"/>
      <c r="V194" s="99"/>
      <c r="W194" s="99"/>
      <c r="X194" s="99"/>
      <c r="Y194" s="99"/>
      <c r="Z194" s="99"/>
      <c r="AA194" s="9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99"/>
      <c r="BE194" s="99"/>
      <c r="BF194" s="99"/>
      <c r="BG194" s="99"/>
      <c r="BH194" s="99"/>
      <c r="BI194" s="99"/>
      <c r="BJ194" s="99"/>
      <c r="BK194" s="12"/>
      <c r="BL194" s="12"/>
    </row>
    <row r="195" spans="1:64" outlineLevel="1">
      <c r="A195" s="9"/>
      <c r="B195" s="9"/>
      <c r="C195" s="44"/>
      <c r="D195" s="126">
        <f>Asset22</f>
        <v>0</v>
      </c>
      <c r="E195" s="9"/>
      <c r="F195" s="9"/>
      <c r="G195" s="190">
        <f>'Adjustment for previous period'!G451</f>
        <v>0</v>
      </c>
      <c r="H195" s="35"/>
      <c r="I195" s="35"/>
      <c r="J195" s="35"/>
      <c r="K195" s="35"/>
      <c r="L195" s="35"/>
      <c r="M195" s="35"/>
      <c r="N195" s="29"/>
      <c r="O195" s="29"/>
      <c r="P195" s="29"/>
      <c r="Q195" s="29"/>
      <c r="R195" s="29"/>
      <c r="S195" s="99"/>
      <c r="T195" s="99"/>
      <c r="U195" s="99"/>
      <c r="V195" s="99"/>
      <c r="W195" s="99"/>
      <c r="X195" s="99"/>
      <c r="Y195" s="99"/>
      <c r="Z195" s="99"/>
      <c r="AA195" s="9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99"/>
      <c r="BE195" s="99"/>
      <c r="BF195" s="99"/>
      <c r="BG195" s="99"/>
      <c r="BH195" s="99"/>
      <c r="BI195" s="99"/>
      <c r="BJ195" s="99"/>
      <c r="BK195" s="12"/>
      <c r="BL195" s="12"/>
    </row>
    <row r="196" spans="1:64" outlineLevel="1">
      <c r="A196" s="9"/>
      <c r="B196" s="9"/>
      <c r="C196" s="44"/>
      <c r="D196" s="126">
        <f>Asset23</f>
        <v>0</v>
      </c>
      <c r="E196" s="9"/>
      <c r="F196" s="9"/>
      <c r="G196" s="190">
        <f>'Adjustment for previous period'!G452</f>
        <v>0</v>
      </c>
      <c r="H196" s="35"/>
      <c r="I196" s="35"/>
      <c r="J196" s="35"/>
      <c r="K196" s="35"/>
      <c r="L196" s="35"/>
      <c r="M196" s="35"/>
      <c r="N196" s="29"/>
      <c r="O196" s="29"/>
      <c r="P196" s="29"/>
      <c r="Q196" s="29"/>
      <c r="R196" s="29"/>
      <c r="S196" s="99"/>
      <c r="T196" s="99"/>
      <c r="U196" s="99"/>
      <c r="V196" s="99"/>
      <c r="W196" s="99"/>
      <c r="X196" s="99"/>
      <c r="Y196" s="99"/>
      <c r="Z196" s="99"/>
      <c r="AA196" s="9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99"/>
      <c r="BE196" s="99"/>
      <c r="BF196" s="99"/>
      <c r="BG196" s="99"/>
      <c r="BH196" s="99"/>
      <c r="BI196" s="99"/>
      <c r="BJ196" s="99"/>
      <c r="BK196" s="12"/>
      <c r="BL196" s="12"/>
    </row>
    <row r="197" spans="1:64" outlineLevel="1">
      <c r="A197" s="9"/>
      <c r="B197" s="9"/>
      <c r="C197" s="44"/>
      <c r="D197" s="126">
        <f>Asset24</f>
        <v>0</v>
      </c>
      <c r="E197" s="9"/>
      <c r="F197" s="9"/>
      <c r="G197" s="190">
        <f>'Adjustment for previous period'!G453</f>
        <v>0</v>
      </c>
      <c r="H197" s="35"/>
      <c r="I197" s="35"/>
      <c r="J197" s="35"/>
      <c r="K197" s="35"/>
      <c r="L197" s="35"/>
      <c r="M197" s="35"/>
      <c r="N197" s="29"/>
      <c r="O197" s="29"/>
      <c r="P197" s="29"/>
      <c r="Q197" s="29"/>
      <c r="R197" s="29"/>
      <c r="S197" s="99"/>
      <c r="T197" s="99"/>
      <c r="U197" s="99"/>
      <c r="V197" s="99"/>
      <c r="W197" s="99"/>
      <c r="X197" s="99"/>
      <c r="Y197" s="99"/>
      <c r="Z197" s="99"/>
      <c r="AA197" s="9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99"/>
      <c r="BE197" s="99"/>
      <c r="BF197" s="99"/>
      <c r="BG197" s="99"/>
      <c r="BH197" s="99"/>
      <c r="BI197" s="99"/>
      <c r="BJ197" s="99"/>
      <c r="BK197" s="12"/>
      <c r="BL197" s="12"/>
    </row>
    <row r="198" spans="1:64" outlineLevel="1">
      <c r="A198" s="9"/>
      <c r="B198" s="9"/>
      <c r="C198" s="44"/>
      <c r="D198" s="126">
        <f>Asset25</f>
        <v>0</v>
      </c>
      <c r="E198" s="9"/>
      <c r="F198" s="9"/>
      <c r="G198" s="190">
        <f>'Adjustment for previous period'!G454</f>
        <v>0</v>
      </c>
      <c r="H198" s="35"/>
      <c r="I198" s="35"/>
      <c r="J198" s="35"/>
      <c r="K198" s="35"/>
      <c r="L198" s="35"/>
      <c r="M198" s="35"/>
      <c r="N198" s="29"/>
      <c r="O198" s="29"/>
      <c r="P198" s="29"/>
      <c r="Q198" s="29"/>
      <c r="R198" s="29"/>
      <c r="S198" s="99"/>
      <c r="T198" s="99"/>
      <c r="U198" s="99"/>
      <c r="V198" s="99"/>
      <c r="W198" s="99"/>
      <c r="X198" s="99"/>
      <c r="Y198" s="99"/>
      <c r="Z198" s="99"/>
      <c r="AA198" s="9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99"/>
      <c r="BE198" s="99"/>
      <c r="BF198" s="99"/>
      <c r="BG198" s="99"/>
      <c r="BH198" s="99"/>
      <c r="BI198" s="99"/>
      <c r="BJ198" s="99"/>
      <c r="BK198" s="12"/>
      <c r="BL198" s="12"/>
    </row>
    <row r="199" spans="1:64" outlineLevel="1">
      <c r="A199" s="9"/>
      <c r="B199" s="9"/>
      <c r="C199" s="44"/>
      <c r="D199" s="126">
        <f>Asset26</f>
        <v>0</v>
      </c>
      <c r="E199" s="9"/>
      <c r="F199" s="9"/>
      <c r="G199" s="190">
        <f>'Adjustment for previous period'!G455</f>
        <v>0</v>
      </c>
      <c r="H199" s="35"/>
      <c r="I199" s="35"/>
      <c r="J199" s="35"/>
      <c r="K199" s="35"/>
      <c r="L199" s="35"/>
      <c r="M199" s="35"/>
      <c r="N199" s="29"/>
      <c r="O199" s="29"/>
      <c r="P199" s="29"/>
      <c r="Q199" s="29"/>
      <c r="R199" s="29"/>
      <c r="S199" s="99"/>
      <c r="T199" s="99"/>
      <c r="U199" s="99"/>
      <c r="V199" s="99"/>
      <c r="W199" s="99"/>
      <c r="X199" s="99"/>
      <c r="Y199" s="99"/>
      <c r="Z199" s="99"/>
      <c r="AA199" s="9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99"/>
      <c r="BE199" s="99"/>
      <c r="BF199" s="99"/>
      <c r="BG199" s="99"/>
      <c r="BH199" s="99"/>
      <c r="BI199" s="99"/>
      <c r="BJ199" s="99"/>
      <c r="BK199" s="12"/>
      <c r="BL199" s="12"/>
    </row>
    <row r="200" spans="1:64" outlineLevel="1">
      <c r="A200" s="9"/>
      <c r="B200" s="9"/>
      <c r="C200" s="44"/>
      <c r="D200" s="126">
        <f>Asset27</f>
        <v>0</v>
      </c>
      <c r="E200" s="9"/>
      <c r="F200" s="9"/>
      <c r="G200" s="190">
        <f>'Adjustment for previous period'!G456</f>
        <v>0</v>
      </c>
      <c r="H200" s="35"/>
      <c r="I200" s="35"/>
      <c r="J200" s="35"/>
      <c r="K200" s="35"/>
      <c r="L200" s="35"/>
      <c r="M200" s="35"/>
      <c r="N200" s="29"/>
      <c r="O200" s="29"/>
      <c r="P200" s="29"/>
      <c r="Q200" s="29"/>
      <c r="R200" s="29"/>
      <c r="S200" s="99"/>
      <c r="T200" s="99"/>
      <c r="U200" s="99"/>
      <c r="V200" s="99"/>
      <c r="W200" s="99"/>
      <c r="X200" s="99"/>
      <c r="Y200" s="99"/>
      <c r="Z200" s="99"/>
      <c r="AA200" s="9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99"/>
      <c r="BE200" s="99"/>
      <c r="BF200" s="99"/>
      <c r="BG200" s="99"/>
      <c r="BH200" s="99"/>
      <c r="BI200" s="99"/>
      <c r="BJ200" s="99"/>
      <c r="BK200" s="12"/>
      <c r="BL200" s="12"/>
    </row>
    <row r="201" spans="1:64" outlineLevel="1">
      <c r="A201" s="9"/>
      <c r="B201" s="9"/>
      <c r="C201" s="44"/>
      <c r="D201" s="126">
        <f>Asset28</f>
        <v>0</v>
      </c>
      <c r="E201" s="9"/>
      <c r="F201" s="9"/>
      <c r="G201" s="190">
        <f>'Adjustment for previous period'!G457</f>
        <v>0</v>
      </c>
      <c r="H201" s="35"/>
      <c r="I201" s="35"/>
      <c r="J201" s="35"/>
      <c r="K201" s="35"/>
      <c r="L201" s="35"/>
      <c r="M201" s="35"/>
      <c r="N201" s="29"/>
      <c r="O201" s="29"/>
      <c r="P201" s="29"/>
      <c r="Q201" s="29"/>
      <c r="R201" s="29"/>
      <c r="S201" s="99"/>
      <c r="T201" s="99"/>
      <c r="U201" s="99"/>
      <c r="V201" s="99"/>
      <c r="W201" s="99"/>
      <c r="X201" s="99"/>
      <c r="Y201" s="99"/>
      <c r="Z201" s="99"/>
      <c r="AA201" s="9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99"/>
      <c r="BE201" s="99"/>
      <c r="BF201" s="99"/>
      <c r="BG201" s="99"/>
      <c r="BH201" s="99"/>
      <c r="BI201" s="99"/>
      <c r="BJ201" s="99"/>
      <c r="BK201" s="12"/>
      <c r="BL201" s="12"/>
    </row>
    <row r="202" spans="1:64" outlineLevel="1">
      <c r="A202" s="9"/>
      <c r="B202" s="9"/>
      <c r="C202" s="44"/>
      <c r="D202" s="126">
        <f>Asset29</f>
        <v>0</v>
      </c>
      <c r="E202" s="9"/>
      <c r="F202" s="9"/>
      <c r="G202" s="190">
        <f>'Adjustment for previous period'!G458</f>
        <v>0</v>
      </c>
      <c r="H202" s="35"/>
      <c r="I202" s="35"/>
      <c r="J202" s="35"/>
      <c r="K202" s="35"/>
      <c r="L202" s="35"/>
      <c r="M202" s="35"/>
      <c r="N202" s="29"/>
      <c r="O202" s="29"/>
      <c r="P202" s="29"/>
      <c r="Q202" s="29"/>
      <c r="R202" s="29"/>
      <c r="S202" s="99"/>
      <c r="T202" s="99"/>
      <c r="U202" s="99"/>
      <c r="V202" s="99"/>
      <c r="W202" s="99"/>
      <c r="X202" s="99"/>
      <c r="Y202" s="99"/>
      <c r="Z202" s="99"/>
      <c r="AA202" s="9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99"/>
      <c r="BE202" s="99"/>
      <c r="BF202" s="99"/>
      <c r="BG202" s="99"/>
      <c r="BH202" s="99"/>
      <c r="BI202" s="99"/>
      <c r="BJ202" s="99"/>
      <c r="BK202" s="12"/>
      <c r="BL202" s="12"/>
    </row>
    <row r="203" spans="1:64" outlineLevel="1">
      <c r="A203" s="9"/>
      <c r="B203" s="9"/>
      <c r="C203" s="44"/>
      <c r="D203" s="126">
        <f>Asset30</f>
        <v>0</v>
      </c>
      <c r="E203" s="9"/>
      <c r="F203" s="9"/>
      <c r="G203" s="190">
        <f>'Adjustment for previous period'!G459</f>
        <v>0</v>
      </c>
      <c r="H203" s="35"/>
      <c r="I203" s="35"/>
      <c r="J203" s="35"/>
      <c r="K203" s="35"/>
      <c r="L203" s="35"/>
      <c r="M203" s="35"/>
      <c r="N203" s="29"/>
      <c r="O203" s="29"/>
      <c r="P203" s="29"/>
      <c r="Q203" s="29"/>
      <c r="R203" s="29"/>
      <c r="S203" s="99"/>
      <c r="T203" s="99"/>
      <c r="U203" s="99"/>
      <c r="V203" s="99"/>
      <c r="W203" s="99"/>
      <c r="X203" s="99"/>
      <c r="Y203" s="99"/>
      <c r="Z203" s="99"/>
      <c r="AA203" s="9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99"/>
      <c r="BE203" s="99"/>
      <c r="BF203" s="99"/>
      <c r="BG203" s="99"/>
      <c r="BH203" s="99"/>
      <c r="BI203" s="99"/>
      <c r="BJ203" s="99"/>
      <c r="BK203" s="12"/>
      <c r="BL203" s="12"/>
    </row>
    <row r="204" spans="1:64">
      <c r="A204" s="9"/>
      <c r="B204" s="9"/>
      <c r="C204" s="44"/>
      <c r="D204" s="111"/>
      <c r="E204" s="9"/>
      <c r="F204" s="9"/>
      <c r="G204" s="195"/>
      <c r="H204" s="35"/>
      <c r="I204" s="35"/>
      <c r="J204" s="35"/>
      <c r="K204" s="35"/>
      <c r="L204" s="35"/>
      <c r="M204" s="35"/>
      <c r="N204" s="29"/>
      <c r="O204" s="29"/>
      <c r="P204" s="29"/>
      <c r="Q204" s="29"/>
      <c r="R204" s="29"/>
      <c r="S204" s="99"/>
      <c r="T204" s="99"/>
      <c r="U204" s="99"/>
      <c r="V204" s="99"/>
      <c r="W204" s="99"/>
      <c r="X204" s="99"/>
      <c r="Y204" s="99"/>
      <c r="Z204" s="99"/>
      <c r="AA204" s="9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99"/>
      <c r="BE204" s="99"/>
      <c r="BF204" s="99"/>
      <c r="BG204" s="99"/>
      <c r="BH204" s="99"/>
      <c r="BI204" s="99"/>
      <c r="BJ204" s="99"/>
      <c r="BK204" s="12"/>
      <c r="BL204" s="12"/>
    </row>
    <row r="205" spans="1:64">
      <c r="A205" s="9"/>
      <c r="B205" s="9"/>
      <c r="C205" s="44" t="s">
        <v>64</v>
      </c>
      <c r="D205" s="111"/>
      <c r="E205" s="9"/>
      <c r="F205" s="9"/>
      <c r="G205" s="194">
        <f>SUM(G206:G235)</f>
        <v>0</v>
      </c>
      <c r="H205" s="35"/>
      <c r="I205" s="35"/>
      <c r="J205" s="35"/>
      <c r="K205" s="35"/>
      <c r="L205" s="35"/>
      <c r="M205" s="35"/>
      <c r="N205" s="29"/>
      <c r="O205" s="29"/>
      <c r="P205" s="29"/>
      <c r="Q205" s="29"/>
      <c r="R205" s="29"/>
      <c r="S205" s="99"/>
      <c r="T205" s="99"/>
      <c r="U205" s="99"/>
      <c r="V205" s="99"/>
      <c r="W205" s="99"/>
      <c r="X205" s="99"/>
      <c r="Y205" s="99"/>
      <c r="Z205" s="99"/>
      <c r="AA205" s="9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99"/>
      <c r="BE205" s="99"/>
      <c r="BF205" s="99"/>
      <c r="BG205" s="99"/>
      <c r="BH205" s="99"/>
      <c r="BI205" s="99"/>
      <c r="BJ205" s="99"/>
      <c r="BK205" s="12"/>
      <c r="BL205" s="12"/>
    </row>
    <row r="206" spans="1:64" outlineLevel="1">
      <c r="A206" s="9"/>
      <c r="B206" s="9"/>
      <c r="C206" s="9"/>
      <c r="D206" s="126" t="str">
        <f>Asset1</f>
        <v>Subtransmission</v>
      </c>
      <c r="E206" s="9"/>
      <c r="F206" s="9"/>
      <c r="G206" s="190">
        <f>'Adjustment for previous period'!G462</f>
        <v>0</v>
      </c>
      <c r="H206" s="35"/>
      <c r="I206" s="35"/>
      <c r="J206" s="35"/>
      <c r="K206" s="35"/>
      <c r="L206" s="35"/>
      <c r="M206" s="35"/>
      <c r="N206" s="29"/>
      <c r="O206" s="29"/>
      <c r="P206" s="29"/>
      <c r="Q206" s="29"/>
      <c r="R206" s="29"/>
      <c r="S206" s="99"/>
      <c r="T206" s="99"/>
      <c r="U206" s="99"/>
      <c r="V206" s="99"/>
      <c r="W206" s="99"/>
      <c r="X206" s="99"/>
      <c r="Y206" s="99"/>
      <c r="Z206" s="99"/>
      <c r="AA206" s="9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99"/>
      <c r="BE206" s="99"/>
      <c r="BF206" s="99"/>
      <c r="BG206" s="99"/>
      <c r="BH206" s="99"/>
      <c r="BI206" s="99"/>
      <c r="BJ206" s="99"/>
      <c r="BK206" s="12"/>
      <c r="BL206" s="12"/>
    </row>
    <row r="207" spans="1:64" outlineLevel="1">
      <c r="A207" s="9"/>
      <c r="B207" s="9"/>
      <c r="C207" s="44"/>
      <c r="D207" s="126" t="str">
        <f>Asset2</f>
        <v>Distribution system assets</v>
      </c>
      <c r="E207" s="9"/>
      <c r="F207" s="9"/>
      <c r="G207" s="190">
        <f>'Adjustment for previous period'!G463</f>
        <v>0</v>
      </c>
      <c r="H207" s="35"/>
      <c r="I207" s="35"/>
      <c r="J207" s="35"/>
      <c r="K207" s="35"/>
      <c r="L207" s="35"/>
      <c r="M207" s="35"/>
      <c r="N207" s="29"/>
      <c r="O207" s="29"/>
      <c r="P207" s="29"/>
      <c r="Q207" s="29"/>
      <c r="R207" s="29"/>
      <c r="S207" s="99"/>
      <c r="T207" s="99"/>
      <c r="U207" s="99"/>
      <c r="V207" s="99"/>
      <c r="W207" s="99"/>
      <c r="X207" s="99"/>
      <c r="Y207" s="99"/>
      <c r="Z207" s="99"/>
      <c r="AA207" s="9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99"/>
      <c r="BE207" s="99"/>
      <c r="BF207" s="99"/>
      <c r="BG207" s="99"/>
      <c r="BH207" s="99"/>
      <c r="BI207" s="99"/>
      <c r="BJ207" s="99"/>
      <c r="BK207" s="12"/>
      <c r="BL207" s="12"/>
    </row>
    <row r="208" spans="1:64" outlineLevel="1">
      <c r="A208" s="9"/>
      <c r="B208" s="9"/>
      <c r="C208" s="44"/>
      <c r="D208" s="126" t="str">
        <f>Asset3</f>
        <v>Standard metering</v>
      </c>
      <c r="E208" s="9"/>
      <c r="F208" s="9"/>
      <c r="G208" s="190">
        <f>'Adjustment for previous period'!G464</f>
        <v>0</v>
      </c>
      <c r="H208" s="35"/>
      <c r="I208" s="35"/>
      <c r="J208" s="35"/>
      <c r="K208" s="35"/>
      <c r="L208" s="35"/>
      <c r="M208" s="35"/>
      <c r="N208" s="29"/>
      <c r="O208" s="29"/>
      <c r="P208" s="29"/>
      <c r="Q208" s="29"/>
      <c r="R208" s="29"/>
      <c r="S208" s="99"/>
      <c r="T208" s="99"/>
      <c r="U208" s="99"/>
      <c r="V208" s="99"/>
      <c r="W208" s="99"/>
      <c r="X208" s="99"/>
      <c r="Y208" s="99"/>
      <c r="Z208" s="99"/>
      <c r="AA208" s="9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99"/>
      <c r="BE208" s="99"/>
      <c r="BF208" s="99"/>
      <c r="BG208" s="99"/>
      <c r="BH208" s="99"/>
      <c r="BI208" s="99"/>
      <c r="BJ208" s="99"/>
      <c r="BK208" s="12"/>
      <c r="BL208" s="12"/>
    </row>
    <row r="209" spans="1:64" outlineLevel="1">
      <c r="A209" s="9"/>
      <c r="B209" s="9"/>
      <c r="C209" s="44"/>
      <c r="D209" s="126" t="str">
        <f>Asset4</f>
        <v>Public lighting</v>
      </c>
      <c r="E209" s="9"/>
      <c r="F209" s="9"/>
      <c r="G209" s="190">
        <f>'Adjustment for previous period'!G465</f>
        <v>0</v>
      </c>
      <c r="H209" s="35"/>
      <c r="I209" s="35"/>
      <c r="J209" s="35"/>
      <c r="K209" s="35"/>
      <c r="L209" s="35"/>
      <c r="M209" s="35"/>
      <c r="N209" s="29"/>
      <c r="O209" s="29"/>
      <c r="P209" s="29"/>
      <c r="Q209" s="29"/>
      <c r="R209" s="29"/>
      <c r="S209" s="99"/>
      <c r="T209" s="99"/>
      <c r="U209" s="99"/>
      <c r="V209" s="99"/>
      <c r="W209" s="99"/>
      <c r="X209" s="99"/>
      <c r="Y209" s="99"/>
      <c r="Z209" s="99"/>
      <c r="AA209" s="9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99"/>
      <c r="BE209" s="99"/>
      <c r="BF209" s="99"/>
      <c r="BG209" s="99"/>
      <c r="BH209" s="99"/>
      <c r="BI209" s="99"/>
      <c r="BJ209" s="99"/>
      <c r="BK209" s="12"/>
      <c r="BL209" s="12"/>
    </row>
    <row r="210" spans="1:64" outlineLevel="1">
      <c r="A210" s="9"/>
      <c r="B210" s="9"/>
      <c r="C210" s="44"/>
      <c r="D210" s="126" t="str">
        <f>Asset5</f>
        <v>SCADA/Network control</v>
      </c>
      <c r="E210" s="9"/>
      <c r="F210" s="9"/>
      <c r="G210" s="190">
        <f>'Adjustment for previous period'!G466</f>
        <v>0</v>
      </c>
      <c r="H210" s="35"/>
      <c r="I210" s="35"/>
      <c r="J210" s="35"/>
      <c r="K210" s="35"/>
      <c r="L210" s="35"/>
      <c r="M210" s="35"/>
      <c r="N210" s="29"/>
      <c r="O210" s="29"/>
      <c r="P210" s="29"/>
      <c r="Q210" s="29"/>
      <c r="R210" s="29"/>
      <c r="S210" s="99"/>
      <c r="T210" s="99"/>
      <c r="U210" s="99"/>
      <c r="V210" s="99"/>
      <c r="W210" s="99"/>
      <c r="X210" s="99"/>
      <c r="Y210" s="99"/>
      <c r="Z210" s="99"/>
      <c r="AA210" s="9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99"/>
      <c r="BE210" s="99"/>
      <c r="BF210" s="99"/>
      <c r="BG210" s="99"/>
      <c r="BH210" s="99"/>
      <c r="BI210" s="99"/>
      <c r="BJ210" s="99"/>
      <c r="BK210" s="12"/>
      <c r="BL210" s="12"/>
    </row>
    <row r="211" spans="1:64" outlineLevel="1">
      <c r="A211" s="9"/>
      <c r="B211" s="9"/>
      <c r="C211" s="44"/>
      <c r="D211" s="126" t="str">
        <f>Asset6</f>
        <v>Non-network general assets - IT</v>
      </c>
      <c r="E211" s="9"/>
      <c r="F211" s="9"/>
      <c r="G211" s="190">
        <f>'Adjustment for previous period'!G467</f>
        <v>0</v>
      </c>
      <c r="H211" s="35"/>
      <c r="I211" s="35"/>
      <c r="J211" s="35"/>
      <c r="K211" s="35"/>
      <c r="L211" s="35"/>
      <c r="M211" s="35"/>
      <c r="N211" s="29"/>
      <c r="O211" s="29"/>
      <c r="P211" s="29"/>
      <c r="Q211" s="29"/>
      <c r="R211" s="29"/>
      <c r="S211" s="99"/>
      <c r="T211" s="99"/>
      <c r="U211" s="99"/>
      <c r="V211" s="99"/>
      <c r="W211" s="99"/>
      <c r="X211" s="99"/>
      <c r="Y211" s="99"/>
      <c r="Z211" s="99"/>
      <c r="AA211" s="9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99"/>
      <c r="BE211" s="99"/>
      <c r="BF211" s="99"/>
      <c r="BG211" s="99"/>
      <c r="BH211" s="99"/>
      <c r="BI211" s="99"/>
      <c r="BJ211" s="99"/>
      <c r="BK211" s="12"/>
      <c r="BL211" s="12"/>
    </row>
    <row r="212" spans="1:64" outlineLevel="1">
      <c r="A212" s="9"/>
      <c r="B212" s="9"/>
      <c r="C212" s="44"/>
      <c r="D212" s="126" t="str">
        <f>Asset7</f>
        <v>Non-network general assets - Other</v>
      </c>
      <c r="E212" s="9"/>
      <c r="F212" s="9"/>
      <c r="G212" s="190">
        <f>'Adjustment for previous period'!G468</f>
        <v>0</v>
      </c>
      <c r="H212" s="35"/>
      <c r="I212" s="35"/>
      <c r="J212" s="35"/>
      <c r="K212" s="35"/>
      <c r="L212" s="35"/>
      <c r="M212" s="35"/>
      <c r="N212" s="29"/>
      <c r="O212" s="29"/>
      <c r="P212" s="29"/>
      <c r="Q212" s="29"/>
      <c r="R212" s="29"/>
      <c r="S212" s="99"/>
      <c r="T212" s="99"/>
      <c r="U212" s="99"/>
      <c r="V212" s="99"/>
      <c r="W212" s="99"/>
      <c r="X212" s="99"/>
      <c r="Y212" s="99"/>
      <c r="Z212" s="99"/>
      <c r="AA212" s="9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99"/>
      <c r="BE212" s="99"/>
      <c r="BF212" s="99"/>
      <c r="BG212" s="99"/>
      <c r="BH212" s="99"/>
      <c r="BI212" s="99"/>
      <c r="BJ212" s="99"/>
      <c r="BK212" s="12"/>
      <c r="BL212" s="12"/>
    </row>
    <row r="213" spans="1:64" outlineLevel="1">
      <c r="A213" s="9"/>
      <c r="B213" s="9"/>
      <c r="C213" s="44"/>
      <c r="D213" s="126" t="str">
        <f>Asset8</f>
        <v>VBRC</v>
      </c>
      <c r="E213" s="9"/>
      <c r="F213" s="9"/>
      <c r="G213" s="190">
        <f>'Adjustment for previous period'!G469</f>
        <v>0</v>
      </c>
      <c r="H213" s="35"/>
      <c r="I213" s="35"/>
      <c r="J213" s="35"/>
      <c r="K213" s="35"/>
      <c r="L213" s="35"/>
      <c r="M213" s="35"/>
      <c r="N213" s="29"/>
      <c r="O213" s="29"/>
      <c r="P213" s="29"/>
      <c r="Q213" s="29"/>
      <c r="R213" s="29"/>
      <c r="S213" s="99"/>
      <c r="T213" s="99"/>
      <c r="U213" s="99"/>
      <c r="V213" s="99"/>
      <c r="W213" s="99"/>
      <c r="X213" s="99"/>
      <c r="Y213" s="99"/>
      <c r="Z213" s="99"/>
      <c r="AA213" s="9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99"/>
      <c r="BE213" s="99"/>
      <c r="BF213" s="99"/>
      <c r="BG213" s="99"/>
      <c r="BH213" s="99"/>
      <c r="BI213" s="99"/>
      <c r="BJ213" s="99"/>
      <c r="BK213" s="12"/>
      <c r="BL213" s="12"/>
    </row>
    <row r="214" spans="1:64" outlineLevel="1">
      <c r="A214" s="9"/>
      <c r="B214" s="9"/>
      <c r="C214" s="44"/>
      <c r="D214" s="126" t="str">
        <f>Asset9</f>
        <v>Supervisory cables</v>
      </c>
      <c r="E214" s="9"/>
      <c r="F214" s="9"/>
      <c r="G214" s="190">
        <f>'Adjustment for previous period'!G470</f>
        <v>0</v>
      </c>
      <c r="H214" s="35"/>
      <c r="I214" s="35"/>
      <c r="J214" s="35"/>
      <c r="K214" s="35"/>
      <c r="L214" s="35"/>
      <c r="M214" s="35"/>
      <c r="N214" s="29"/>
      <c r="O214" s="29"/>
      <c r="P214" s="29"/>
      <c r="Q214" s="29"/>
      <c r="R214" s="29"/>
      <c r="S214" s="99"/>
      <c r="T214" s="99"/>
      <c r="U214" s="99"/>
      <c r="V214" s="99"/>
      <c r="W214" s="99"/>
      <c r="X214" s="99"/>
      <c r="Y214" s="99"/>
      <c r="Z214" s="99"/>
      <c r="AA214" s="9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99"/>
      <c r="BE214" s="99"/>
      <c r="BF214" s="99"/>
      <c r="BG214" s="99"/>
      <c r="BH214" s="99"/>
      <c r="BI214" s="99"/>
      <c r="BJ214" s="99"/>
      <c r="BK214" s="12"/>
      <c r="BL214" s="12"/>
    </row>
    <row r="215" spans="1:64" outlineLevel="1">
      <c r="A215" s="9"/>
      <c r="B215" s="9"/>
      <c r="C215" s="44"/>
      <c r="D215" s="126" t="str">
        <f>Asset10</f>
        <v>Old SWER ACRs</v>
      </c>
      <c r="E215" s="9"/>
      <c r="F215" s="9"/>
      <c r="G215" s="190">
        <f>'Adjustment for previous period'!G471</f>
        <v>0</v>
      </c>
      <c r="H215" s="35"/>
      <c r="I215" s="35"/>
      <c r="J215" s="35"/>
      <c r="K215" s="35"/>
      <c r="L215" s="35"/>
      <c r="M215" s="35"/>
      <c r="N215" s="29"/>
      <c r="O215" s="29"/>
      <c r="P215" s="29"/>
      <c r="Q215" s="29"/>
      <c r="R215" s="29"/>
      <c r="S215" s="99"/>
      <c r="T215" s="99"/>
      <c r="U215" s="99"/>
      <c r="V215" s="99"/>
      <c r="W215" s="99"/>
      <c r="X215" s="99"/>
      <c r="Y215" s="99"/>
      <c r="Z215" s="99"/>
      <c r="AA215" s="9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99"/>
      <c r="BE215" s="99"/>
      <c r="BF215" s="99"/>
      <c r="BG215" s="99"/>
      <c r="BH215" s="99"/>
      <c r="BI215" s="99"/>
      <c r="BJ215" s="99"/>
      <c r="BK215" s="12"/>
      <c r="BL215" s="12"/>
    </row>
    <row r="216" spans="1:64" outlineLevel="1">
      <c r="A216" s="9"/>
      <c r="B216" s="9"/>
      <c r="C216" s="44"/>
      <c r="D216" s="126" t="str">
        <f>Asset11</f>
        <v>Land</v>
      </c>
      <c r="E216" s="9"/>
      <c r="F216" s="9"/>
      <c r="G216" s="190">
        <f>'Adjustment for previous period'!G472</f>
        <v>0</v>
      </c>
      <c r="H216" s="35"/>
      <c r="I216" s="35"/>
      <c r="J216" s="35"/>
      <c r="K216" s="35"/>
      <c r="L216" s="35"/>
      <c r="M216" s="35"/>
      <c r="N216" s="29"/>
      <c r="O216" s="29"/>
      <c r="P216" s="29"/>
      <c r="Q216" s="29"/>
      <c r="R216" s="29"/>
      <c r="S216" s="99"/>
      <c r="T216" s="99"/>
      <c r="U216" s="99"/>
      <c r="V216" s="99"/>
      <c r="W216" s="99"/>
      <c r="X216" s="99"/>
      <c r="Y216" s="99"/>
      <c r="Z216" s="99"/>
      <c r="AA216" s="9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99"/>
      <c r="BE216" s="99"/>
      <c r="BF216" s="99"/>
      <c r="BG216" s="99"/>
      <c r="BH216" s="99"/>
      <c r="BI216" s="99"/>
      <c r="BJ216" s="99"/>
      <c r="BK216" s="12"/>
      <c r="BL216" s="12"/>
    </row>
    <row r="217" spans="1:64" outlineLevel="1">
      <c r="A217" s="9"/>
      <c r="B217" s="9"/>
      <c r="C217" s="44"/>
      <c r="D217" s="126" t="str">
        <f>Asset12</f>
        <v>Equity raising costs</v>
      </c>
      <c r="E217" s="9"/>
      <c r="F217" s="9"/>
      <c r="G217" s="190">
        <f>'Adjustment for previous period'!G473</f>
        <v>0</v>
      </c>
      <c r="H217" s="35"/>
      <c r="I217" s="35"/>
      <c r="J217" s="35"/>
      <c r="K217" s="35"/>
      <c r="L217" s="35"/>
      <c r="M217" s="35"/>
      <c r="N217" s="29"/>
      <c r="O217" s="29"/>
      <c r="P217" s="29"/>
      <c r="Q217" s="29"/>
      <c r="R217" s="29"/>
      <c r="S217" s="99"/>
      <c r="T217" s="99"/>
      <c r="U217" s="99"/>
      <c r="V217" s="99"/>
      <c r="W217" s="99"/>
      <c r="X217" s="99"/>
      <c r="Y217" s="99"/>
      <c r="Z217" s="99"/>
      <c r="AA217" s="9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99"/>
      <c r="BE217" s="99"/>
      <c r="BF217" s="99"/>
      <c r="BG217" s="99"/>
      <c r="BH217" s="99"/>
      <c r="BI217" s="99"/>
      <c r="BJ217" s="99"/>
      <c r="BK217" s="12"/>
      <c r="BL217" s="12"/>
    </row>
    <row r="218" spans="1:64" outlineLevel="1">
      <c r="A218" s="9"/>
      <c r="B218" s="9"/>
      <c r="C218" s="44"/>
      <c r="D218" s="126">
        <f>Asset13</f>
        <v>0</v>
      </c>
      <c r="E218" s="9"/>
      <c r="F218" s="9"/>
      <c r="G218" s="190">
        <f>'Adjustment for previous period'!G474</f>
        <v>0</v>
      </c>
      <c r="H218" s="35"/>
      <c r="I218" s="35"/>
      <c r="J218" s="35"/>
      <c r="K218" s="35"/>
      <c r="L218" s="35"/>
      <c r="M218" s="35"/>
      <c r="N218" s="29"/>
      <c r="O218" s="29"/>
      <c r="P218" s="29"/>
      <c r="Q218" s="29"/>
      <c r="R218" s="29"/>
      <c r="S218" s="99"/>
      <c r="T218" s="99"/>
      <c r="U218" s="99"/>
      <c r="V218" s="99"/>
      <c r="W218" s="99"/>
      <c r="X218" s="99"/>
      <c r="Y218" s="99"/>
      <c r="Z218" s="99"/>
      <c r="AA218" s="9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99"/>
      <c r="BE218" s="99"/>
      <c r="BF218" s="99"/>
      <c r="BG218" s="99"/>
      <c r="BH218" s="99"/>
      <c r="BI218" s="99"/>
      <c r="BJ218" s="99"/>
      <c r="BK218" s="12"/>
      <c r="BL218" s="12"/>
    </row>
    <row r="219" spans="1:64" outlineLevel="1">
      <c r="A219" s="9"/>
      <c r="B219" s="9"/>
      <c r="C219" s="44"/>
      <c r="D219" s="126">
        <f>Asset14</f>
        <v>0</v>
      </c>
      <c r="E219" s="9"/>
      <c r="F219" s="9"/>
      <c r="G219" s="190">
        <f>'Adjustment for previous period'!G475</f>
        <v>0</v>
      </c>
      <c r="H219" s="35"/>
      <c r="I219" s="35"/>
      <c r="J219" s="35"/>
      <c r="K219" s="35"/>
      <c r="L219" s="35"/>
      <c r="M219" s="35"/>
      <c r="N219" s="29"/>
      <c r="O219" s="29"/>
      <c r="P219" s="29"/>
      <c r="Q219" s="29"/>
      <c r="R219" s="29"/>
      <c r="S219" s="99"/>
      <c r="T219" s="99"/>
      <c r="U219" s="99"/>
      <c r="V219" s="99"/>
      <c r="W219" s="99"/>
      <c r="X219" s="99"/>
      <c r="Y219" s="99"/>
      <c r="Z219" s="99"/>
      <c r="AA219" s="9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99"/>
      <c r="BE219" s="99"/>
      <c r="BF219" s="99"/>
      <c r="BG219" s="99"/>
      <c r="BH219" s="99"/>
      <c r="BI219" s="99"/>
      <c r="BJ219" s="99"/>
      <c r="BK219" s="12"/>
      <c r="BL219" s="12"/>
    </row>
    <row r="220" spans="1:64" outlineLevel="1">
      <c r="A220" s="9"/>
      <c r="B220" s="9"/>
      <c r="C220" s="44"/>
      <c r="D220" s="126">
        <f>Asset15</f>
        <v>0</v>
      </c>
      <c r="E220" s="9"/>
      <c r="F220" s="9"/>
      <c r="G220" s="190">
        <f>'Adjustment for previous period'!G476</f>
        <v>0</v>
      </c>
      <c r="H220" s="35"/>
      <c r="I220" s="35"/>
      <c r="J220" s="35"/>
      <c r="K220" s="35"/>
      <c r="L220" s="35"/>
      <c r="M220" s="35"/>
      <c r="N220" s="29"/>
      <c r="O220" s="29"/>
      <c r="P220" s="29"/>
      <c r="Q220" s="29"/>
      <c r="R220" s="29"/>
      <c r="S220" s="99"/>
      <c r="T220" s="99"/>
      <c r="U220" s="99"/>
      <c r="V220" s="99"/>
      <c r="W220" s="99"/>
      <c r="X220" s="99"/>
      <c r="Y220" s="99"/>
      <c r="Z220" s="99"/>
      <c r="AA220" s="9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99"/>
      <c r="BE220" s="99"/>
      <c r="BF220" s="99"/>
      <c r="BG220" s="99"/>
      <c r="BH220" s="99"/>
      <c r="BI220" s="99"/>
      <c r="BJ220" s="99"/>
      <c r="BK220" s="12"/>
      <c r="BL220" s="12"/>
    </row>
    <row r="221" spans="1:64" outlineLevel="1">
      <c r="A221" s="9"/>
      <c r="B221" s="9"/>
      <c r="C221" s="44"/>
      <c r="D221" s="126">
        <f>Asset16</f>
        <v>0</v>
      </c>
      <c r="E221" s="9"/>
      <c r="F221" s="9"/>
      <c r="G221" s="190">
        <f>'Adjustment for previous period'!G477</f>
        <v>0</v>
      </c>
      <c r="H221" s="35"/>
      <c r="I221" s="35"/>
      <c r="J221" s="35"/>
      <c r="K221" s="35"/>
      <c r="L221" s="35"/>
      <c r="M221" s="35"/>
      <c r="N221" s="29"/>
      <c r="O221" s="29"/>
      <c r="P221" s="29"/>
      <c r="Q221" s="29"/>
      <c r="R221" s="29"/>
      <c r="S221" s="99"/>
      <c r="T221" s="99"/>
      <c r="U221" s="99"/>
      <c r="V221" s="99"/>
      <c r="W221" s="99"/>
      <c r="X221" s="99"/>
      <c r="Y221" s="99"/>
      <c r="Z221" s="99"/>
      <c r="AA221" s="9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99"/>
      <c r="BE221" s="99"/>
      <c r="BF221" s="99"/>
      <c r="BG221" s="99"/>
      <c r="BH221" s="99"/>
      <c r="BI221" s="99"/>
      <c r="BJ221" s="99"/>
      <c r="BK221" s="12"/>
      <c r="BL221" s="12"/>
    </row>
    <row r="222" spans="1:64" outlineLevel="1">
      <c r="A222" s="9"/>
      <c r="B222" s="9"/>
      <c r="C222" s="44"/>
      <c r="D222" s="126">
        <f>Asset17</f>
        <v>0</v>
      </c>
      <c r="E222" s="9"/>
      <c r="F222" s="9"/>
      <c r="G222" s="190">
        <f>'Adjustment for previous period'!G478</f>
        <v>0</v>
      </c>
      <c r="H222" s="35"/>
      <c r="I222" s="35"/>
      <c r="J222" s="35"/>
      <c r="K222" s="35"/>
      <c r="L222" s="35"/>
      <c r="M222" s="35"/>
      <c r="N222" s="29"/>
      <c r="O222" s="29"/>
      <c r="P222" s="29"/>
      <c r="Q222" s="29"/>
      <c r="R222" s="29"/>
      <c r="S222" s="99"/>
      <c r="T222" s="99"/>
      <c r="U222" s="99"/>
      <c r="V222" s="99"/>
      <c r="W222" s="99"/>
      <c r="X222" s="99"/>
      <c r="Y222" s="99"/>
      <c r="Z222" s="99"/>
      <c r="AA222" s="9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99"/>
      <c r="BE222" s="99"/>
      <c r="BF222" s="99"/>
      <c r="BG222" s="99"/>
      <c r="BH222" s="99"/>
      <c r="BI222" s="99"/>
      <c r="BJ222" s="99"/>
      <c r="BK222" s="12"/>
      <c r="BL222" s="12"/>
    </row>
    <row r="223" spans="1:64" outlineLevel="1">
      <c r="A223" s="9"/>
      <c r="B223" s="9"/>
      <c r="C223" s="44"/>
      <c r="D223" s="126">
        <f>Asset18</f>
        <v>0</v>
      </c>
      <c r="E223" s="9"/>
      <c r="F223" s="9"/>
      <c r="G223" s="190">
        <f>'Adjustment for previous period'!G479</f>
        <v>0</v>
      </c>
      <c r="H223" s="35"/>
      <c r="I223" s="35"/>
      <c r="J223" s="35"/>
      <c r="K223" s="35"/>
      <c r="L223" s="35"/>
      <c r="M223" s="35"/>
      <c r="N223" s="29"/>
      <c r="O223" s="29"/>
      <c r="P223" s="29"/>
      <c r="Q223" s="29"/>
      <c r="R223" s="29"/>
      <c r="S223" s="99"/>
      <c r="T223" s="99"/>
      <c r="U223" s="99"/>
      <c r="V223" s="99"/>
      <c r="W223" s="99"/>
      <c r="X223" s="99"/>
      <c r="Y223" s="99"/>
      <c r="Z223" s="99"/>
      <c r="AA223" s="9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99"/>
      <c r="BE223" s="99"/>
      <c r="BF223" s="99"/>
      <c r="BG223" s="99"/>
      <c r="BH223" s="99"/>
      <c r="BI223" s="99"/>
      <c r="BJ223" s="99"/>
      <c r="BK223" s="12"/>
      <c r="BL223" s="12"/>
    </row>
    <row r="224" spans="1:64" outlineLevel="1">
      <c r="A224" s="9"/>
      <c r="B224" s="9"/>
      <c r="C224" s="44"/>
      <c r="D224" s="126">
        <f>Asset19</f>
        <v>0</v>
      </c>
      <c r="E224" s="9"/>
      <c r="F224" s="9"/>
      <c r="G224" s="190">
        <f>'Adjustment for previous period'!G480</f>
        <v>0</v>
      </c>
      <c r="H224" s="35"/>
      <c r="I224" s="35"/>
      <c r="J224" s="35"/>
      <c r="K224" s="35"/>
      <c r="L224" s="35"/>
      <c r="M224" s="35"/>
      <c r="N224" s="29"/>
      <c r="O224" s="29"/>
      <c r="P224" s="29"/>
      <c r="Q224" s="29"/>
      <c r="R224" s="29"/>
      <c r="S224" s="99"/>
      <c r="T224" s="99"/>
      <c r="U224" s="99"/>
      <c r="V224" s="99"/>
      <c r="W224" s="99"/>
      <c r="X224" s="99"/>
      <c r="Y224" s="99"/>
      <c r="Z224" s="99"/>
      <c r="AA224" s="9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99"/>
      <c r="BE224" s="99"/>
      <c r="BF224" s="99"/>
      <c r="BG224" s="99"/>
      <c r="BH224" s="99"/>
      <c r="BI224" s="99"/>
      <c r="BJ224" s="99"/>
      <c r="BK224" s="12"/>
      <c r="BL224" s="12"/>
    </row>
    <row r="225" spans="1:64" outlineLevel="1">
      <c r="A225" s="9"/>
      <c r="B225" s="9"/>
      <c r="C225" s="44"/>
      <c r="D225" s="126">
        <f>Asset20</f>
        <v>0</v>
      </c>
      <c r="E225" s="9"/>
      <c r="F225" s="9"/>
      <c r="G225" s="190">
        <f>'Adjustment for previous period'!G481</f>
        <v>0</v>
      </c>
      <c r="H225" s="35"/>
      <c r="I225" s="35"/>
      <c r="J225" s="35"/>
      <c r="K225" s="35"/>
      <c r="L225" s="35"/>
      <c r="M225" s="35"/>
      <c r="N225" s="29"/>
      <c r="O225" s="29"/>
      <c r="P225" s="29"/>
      <c r="Q225" s="29"/>
      <c r="R225" s="29"/>
      <c r="S225" s="99"/>
      <c r="T225" s="99"/>
      <c r="U225" s="99"/>
      <c r="V225" s="99"/>
      <c r="W225" s="99"/>
      <c r="X225" s="99"/>
      <c r="Y225" s="99"/>
      <c r="Z225" s="99"/>
      <c r="AA225" s="9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99"/>
      <c r="BE225" s="99"/>
      <c r="BF225" s="99"/>
      <c r="BG225" s="99"/>
      <c r="BH225" s="99"/>
      <c r="BI225" s="99"/>
      <c r="BJ225" s="99"/>
      <c r="BK225" s="12"/>
      <c r="BL225" s="12"/>
    </row>
    <row r="226" spans="1:64" outlineLevel="1">
      <c r="A226" s="9"/>
      <c r="B226" s="9"/>
      <c r="C226" s="44"/>
      <c r="D226" s="126">
        <f>Asset21</f>
        <v>0</v>
      </c>
      <c r="E226" s="9"/>
      <c r="F226" s="9"/>
      <c r="G226" s="190">
        <f>'Adjustment for previous period'!G482</f>
        <v>0</v>
      </c>
      <c r="H226" s="35"/>
      <c r="I226" s="35"/>
      <c r="J226" s="35"/>
      <c r="K226" s="35"/>
      <c r="L226" s="35"/>
      <c r="M226" s="35"/>
      <c r="N226" s="29"/>
      <c r="O226" s="29"/>
      <c r="P226" s="29"/>
      <c r="Q226" s="29"/>
      <c r="R226" s="29"/>
      <c r="S226" s="99"/>
      <c r="T226" s="99"/>
      <c r="U226" s="99"/>
      <c r="V226" s="99"/>
      <c r="W226" s="99"/>
      <c r="X226" s="99"/>
      <c r="Y226" s="99"/>
      <c r="Z226" s="99"/>
      <c r="AA226" s="9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99"/>
      <c r="BE226" s="99"/>
      <c r="BF226" s="99"/>
      <c r="BG226" s="99"/>
      <c r="BH226" s="99"/>
      <c r="BI226" s="99"/>
      <c r="BJ226" s="99"/>
      <c r="BK226" s="12"/>
      <c r="BL226" s="12"/>
    </row>
    <row r="227" spans="1:64" outlineLevel="1">
      <c r="A227" s="9"/>
      <c r="B227" s="9"/>
      <c r="C227" s="44"/>
      <c r="D227" s="126">
        <f>Asset22</f>
        <v>0</v>
      </c>
      <c r="E227" s="9"/>
      <c r="F227" s="9"/>
      <c r="G227" s="190">
        <f>'Adjustment for previous period'!G483</f>
        <v>0</v>
      </c>
      <c r="H227" s="35"/>
      <c r="I227" s="35"/>
      <c r="J227" s="35"/>
      <c r="K227" s="35"/>
      <c r="L227" s="35"/>
      <c r="M227" s="35"/>
      <c r="N227" s="29"/>
      <c r="O227" s="29"/>
      <c r="P227" s="29"/>
      <c r="Q227" s="29"/>
      <c r="R227" s="29"/>
      <c r="S227" s="99"/>
      <c r="T227" s="99"/>
      <c r="U227" s="99"/>
      <c r="V227" s="99"/>
      <c r="W227" s="99"/>
      <c r="X227" s="99"/>
      <c r="Y227" s="99"/>
      <c r="Z227" s="99"/>
      <c r="AA227" s="9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99"/>
      <c r="BE227" s="99"/>
      <c r="BF227" s="99"/>
      <c r="BG227" s="99"/>
      <c r="BH227" s="99"/>
      <c r="BI227" s="99"/>
      <c r="BJ227" s="99"/>
      <c r="BK227" s="12"/>
      <c r="BL227" s="12"/>
    </row>
    <row r="228" spans="1:64" outlineLevel="1">
      <c r="A228" s="9"/>
      <c r="B228" s="9"/>
      <c r="C228" s="44"/>
      <c r="D228" s="126">
        <f>Asset23</f>
        <v>0</v>
      </c>
      <c r="E228" s="9"/>
      <c r="F228" s="9"/>
      <c r="G228" s="190">
        <f>'Adjustment for previous period'!G484</f>
        <v>0</v>
      </c>
      <c r="H228" s="35"/>
      <c r="I228" s="35"/>
      <c r="J228" s="35"/>
      <c r="K228" s="35"/>
      <c r="L228" s="35"/>
      <c r="M228" s="35"/>
      <c r="N228" s="29"/>
      <c r="O228" s="29"/>
      <c r="P228" s="29"/>
      <c r="Q228" s="29"/>
      <c r="R228" s="29"/>
      <c r="S228" s="99"/>
      <c r="T228" s="99"/>
      <c r="U228" s="99"/>
      <c r="V228" s="99"/>
      <c r="W228" s="99"/>
      <c r="X228" s="99"/>
      <c r="Y228" s="99"/>
      <c r="Z228" s="99"/>
      <c r="AA228" s="9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99"/>
      <c r="BE228" s="99"/>
      <c r="BF228" s="99"/>
      <c r="BG228" s="99"/>
      <c r="BH228" s="99"/>
      <c r="BI228" s="99"/>
      <c r="BJ228" s="99"/>
      <c r="BK228" s="12"/>
      <c r="BL228" s="12"/>
    </row>
    <row r="229" spans="1:64" outlineLevel="1">
      <c r="A229" s="9"/>
      <c r="B229" s="9"/>
      <c r="C229" s="44"/>
      <c r="D229" s="126">
        <f>Asset24</f>
        <v>0</v>
      </c>
      <c r="E229" s="9"/>
      <c r="F229" s="9"/>
      <c r="G229" s="190">
        <f>'Adjustment for previous period'!G485</f>
        <v>0</v>
      </c>
      <c r="H229" s="35"/>
      <c r="I229" s="35"/>
      <c r="J229" s="35"/>
      <c r="K229" s="35"/>
      <c r="L229" s="35"/>
      <c r="M229" s="35"/>
      <c r="N229" s="29"/>
      <c r="O229" s="29"/>
      <c r="P229" s="29"/>
      <c r="Q229" s="29"/>
      <c r="R229" s="29"/>
      <c r="S229" s="99"/>
      <c r="T229" s="99"/>
      <c r="U229" s="99"/>
      <c r="V229" s="99"/>
      <c r="W229" s="99"/>
      <c r="X229" s="99"/>
      <c r="Y229" s="99"/>
      <c r="Z229" s="99"/>
      <c r="AA229" s="9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99"/>
      <c r="BE229" s="99"/>
      <c r="BF229" s="99"/>
      <c r="BG229" s="99"/>
      <c r="BH229" s="99"/>
      <c r="BI229" s="99"/>
      <c r="BJ229" s="99"/>
      <c r="BK229" s="12"/>
      <c r="BL229" s="12"/>
    </row>
    <row r="230" spans="1:64" outlineLevel="1">
      <c r="A230" s="9"/>
      <c r="B230" s="9"/>
      <c r="C230" s="44"/>
      <c r="D230" s="126">
        <f>Asset25</f>
        <v>0</v>
      </c>
      <c r="E230" s="9"/>
      <c r="F230" s="9"/>
      <c r="G230" s="190">
        <f>'Adjustment for previous period'!G486</f>
        <v>0</v>
      </c>
      <c r="H230" s="35"/>
      <c r="I230" s="35"/>
      <c r="J230" s="35"/>
      <c r="K230" s="35"/>
      <c r="L230" s="35"/>
      <c r="M230" s="35"/>
      <c r="N230" s="29"/>
      <c r="O230" s="29"/>
      <c r="P230" s="29"/>
      <c r="Q230" s="29"/>
      <c r="R230" s="29"/>
      <c r="S230" s="99"/>
      <c r="T230" s="99"/>
      <c r="U230" s="99"/>
      <c r="V230" s="99"/>
      <c r="W230" s="99"/>
      <c r="X230" s="99"/>
      <c r="Y230" s="99"/>
      <c r="Z230" s="99"/>
      <c r="AA230" s="9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99"/>
      <c r="BE230" s="99"/>
      <c r="BF230" s="99"/>
      <c r="BG230" s="99"/>
      <c r="BH230" s="99"/>
      <c r="BI230" s="99"/>
      <c r="BJ230" s="99"/>
      <c r="BK230" s="12"/>
      <c r="BL230" s="12"/>
    </row>
    <row r="231" spans="1:64" outlineLevel="1">
      <c r="A231" s="9"/>
      <c r="B231" s="9"/>
      <c r="C231" s="44"/>
      <c r="D231" s="126">
        <f>Asset26</f>
        <v>0</v>
      </c>
      <c r="E231" s="9"/>
      <c r="F231" s="9"/>
      <c r="G231" s="190">
        <f>'Adjustment for previous period'!G487</f>
        <v>0</v>
      </c>
      <c r="H231" s="35"/>
      <c r="I231" s="35"/>
      <c r="J231" s="35"/>
      <c r="K231" s="35"/>
      <c r="L231" s="35"/>
      <c r="M231" s="35"/>
      <c r="N231" s="29"/>
      <c r="O231" s="29"/>
      <c r="P231" s="29"/>
      <c r="Q231" s="29"/>
      <c r="R231" s="29"/>
      <c r="S231" s="99"/>
      <c r="T231" s="99"/>
      <c r="U231" s="99"/>
      <c r="V231" s="99"/>
      <c r="W231" s="99"/>
      <c r="X231" s="99"/>
      <c r="Y231" s="99"/>
      <c r="Z231" s="99"/>
      <c r="AA231" s="9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99"/>
      <c r="BE231" s="99"/>
      <c r="BF231" s="99"/>
      <c r="BG231" s="99"/>
      <c r="BH231" s="99"/>
      <c r="BI231" s="99"/>
      <c r="BJ231" s="99"/>
      <c r="BK231" s="12"/>
      <c r="BL231" s="12"/>
    </row>
    <row r="232" spans="1:64" outlineLevel="1">
      <c r="A232" s="9"/>
      <c r="B232" s="9"/>
      <c r="C232" s="44"/>
      <c r="D232" s="126">
        <f>Asset27</f>
        <v>0</v>
      </c>
      <c r="E232" s="9"/>
      <c r="F232" s="9"/>
      <c r="G232" s="190">
        <f>'Adjustment for previous period'!G488</f>
        <v>0</v>
      </c>
      <c r="H232" s="35"/>
      <c r="I232" s="35"/>
      <c r="J232" s="35"/>
      <c r="K232" s="35"/>
      <c r="L232" s="35"/>
      <c r="M232" s="35"/>
      <c r="N232" s="29"/>
      <c r="O232" s="29"/>
      <c r="P232" s="29"/>
      <c r="Q232" s="29"/>
      <c r="R232" s="29"/>
      <c r="S232" s="99"/>
      <c r="T232" s="99"/>
      <c r="U232" s="99"/>
      <c r="V232" s="99"/>
      <c r="W232" s="99"/>
      <c r="X232" s="99"/>
      <c r="Y232" s="99"/>
      <c r="Z232" s="99"/>
      <c r="AA232" s="9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99"/>
      <c r="BE232" s="99"/>
      <c r="BF232" s="99"/>
      <c r="BG232" s="99"/>
      <c r="BH232" s="99"/>
      <c r="BI232" s="99"/>
      <c r="BJ232" s="99"/>
      <c r="BK232" s="12"/>
      <c r="BL232" s="12"/>
    </row>
    <row r="233" spans="1:64" outlineLevel="1">
      <c r="A233" s="9"/>
      <c r="B233" s="9"/>
      <c r="C233" s="44"/>
      <c r="D233" s="126">
        <f>Asset28</f>
        <v>0</v>
      </c>
      <c r="E233" s="9"/>
      <c r="F233" s="9"/>
      <c r="G233" s="190">
        <f>'Adjustment for previous period'!G489</f>
        <v>0</v>
      </c>
      <c r="H233" s="35"/>
      <c r="I233" s="35"/>
      <c r="J233" s="35"/>
      <c r="K233" s="35"/>
      <c r="L233" s="35"/>
      <c r="M233" s="35"/>
      <c r="N233" s="29"/>
      <c r="O233" s="29"/>
      <c r="P233" s="29"/>
      <c r="Q233" s="29"/>
      <c r="R233" s="29"/>
      <c r="S233" s="99"/>
      <c r="T233" s="99"/>
      <c r="U233" s="99"/>
      <c r="V233" s="99"/>
      <c r="W233" s="99"/>
      <c r="X233" s="99"/>
      <c r="Y233" s="99"/>
      <c r="Z233" s="99"/>
      <c r="AA233" s="9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99"/>
      <c r="BE233" s="99"/>
      <c r="BF233" s="99"/>
      <c r="BG233" s="99"/>
      <c r="BH233" s="99"/>
      <c r="BI233" s="99"/>
      <c r="BJ233" s="99"/>
      <c r="BK233" s="12"/>
      <c r="BL233" s="12"/>
    </row>
    <row r="234" spans="1:64" outlineLevel="1">
      <c r="A234" s="9"/>
      <c r="B234" s="9"/>
      <c r="C234" s="44"/>
      <c r="D234" s="126">
        <f>Asset29</f>
        <v>0</v>
      </c>
      <c r="E234" s="9"/>
      <c r="F234" s="9"/>
      <c r="G234" s="190">
        <f>'Adjustment for previous period'!G490</f>
        <v>0</v>
      </c>
      <c r="H234" s="35"/>
      <c r="I234" s="35"/>
      <c r="J234" s="35"/>
      <c r="K234" s="35"/>
      <c r="L234" s="35"/>
      <c r="M234" s="35"/>
      <c r="N234" s="29"/>
      <c r="O234" s="29"/>
      <c r="P234" s="29"/>
      <c r="Q234" s="29"/>
      <c r="R234" s="29"/>
      <c r="S234" s="99"/>
      <c r="T234" s="99"/>
      <c r="U234" s="99"/>
      <c r="V234" s="99"/>
      <c r="W234" s="99"/>
      <c r="X234" s="99"/>
      <c r="Y234" s="99"/>
      <c r="Z234" s="99"/>
      <c r="AA234" s="9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99"/>
      <c r="BE234" s="99"/>
      <c r="BF234" s="99"/>
      <c r="BG234" s="99"/>
      <c r="BH234" s="99"/>
      <c r="BI234" s="99"/>
      <c r="BJ234" s="99"/>
      <c r="BK234" s="12"/>
      <c r="BL234" s="12"/>
    </row>
    <row r="235" spans="1:64" outlineLevel="1">
      <c r="A235" s="9"/>
      <c r="B235" s="9"/>
      <c r="C235" s="44"/>
      <c r="D235" s="126">
        <f>Asset30</f>
        <v>0</v>
      </c>
      <c r="E235" s="9"/>
      <c r="F235" s="9"/>
      <c r="G235" s="190">
        <f>'Adjustment for previous period'!G491</f>
        <v>0</v>
      </c>
      <c r="H235" s="35"/>
      <c r="I235" s="35"/>
      <c r="J235" s="35"/>
      <c r="K235" s="35"/>
      <c r="L235" s="35"/>
      <c r="M235" s="35"/>
      <c r="N235" s="29"/>
      <c r="O235" s="29"/>
      <c r="P235" s="29"/>
      <c r="Q235" s="29"/>
      <c r="R235" s="29"/>
      <c r="S235" s="99"/>
      <c r="T235" s="99"/>
      <c r="U235" s="99"/>
      <c r="V235" s="99"/>
      <c r="W235" s="99"/>
      <c r="X235" s="99"/>
      <c r="Y235" s="99"/>
      <c r="Z235" s="99"/>
      <c r="AA235" s="9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99"/>
      <c r="BE235" s="99"/>
      <c r="BF235" s="99"/>
      <c r="BG235" s="99"/>
      <c r="BH235" s="99"/>
      <c r="BI235" s="99"/>
      <c r="BJ235" s="99"/>
      <c r="BK235" s="12"/>
      <c r="BL235" s="12"/>
    </row>
    <row r="236" spans="1:64">
      <c r="A236" s="9"/>
      <c r="B236" s="9"/>
      <c r="C236" s="44"/>
      <c r="D236" s="111"/>
      <c r="E236" s="9"/>
      <c r="F236" s="9"/>
      <c r="G236" s="195"/>
      <c r="H236" s="35"/>
      <c r="I236" s="35"/>
      <c r="J236" s="35"/>
      <c r="K236" s="35"/>
      <c r="L236" s="35"/>
      <c r="M236" s="35"/>
      <c r="N236" s="29"/>
      <c r="O236" s="29"/>
      <c r="P236" s="29"/>
      <c r="Q236" s="29"/>
      <c r="R236" s="29"/>
      <c r="S236" s="99"/>
      <c r="T236" s="99"/>
      <c r="U236" s="99"/>
      <c r="V236" s="99"/>
      <c r="W236" s="99"/>
      <c r="X236" s="99"/>
      <c r="Y236" s="99"/>
      <c r="Z236" s="99"/>
      <c r="AA236" s="9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99"/>
      <c r="BE236" s="99"/>
      <c r="BF236" s="99"/>
      <c r="BG236" s="99"/>
      <c r="BH236" s="99"/>
      <c r="BI236" s="99"/>
      <c r="BJ236" s="99"/>
      <c r="BK236" s="12"/>
      <c r="BL236" s="12"/>
    </row>
    <row r="237" spans="1:64">
      <c r="A237" s="9"/>
      <c r="B237" s="9"/>
      <c r="C237" s="44" t="s">
        <v>61</v>
      </c>
      <c r="D237" s="126"/>
      <c r="E237" s="9"/>
      <c r="F237" s="9"/>
      <c r="G237" s="194">
        <f>SUM(G238:G267)</f>
        <v>0</v>
      </c>
      <c r="H237" s="109"/>
      <c r="I237" s="109"/>
      <c r="J237" s="109"/>
      <c r="K237" s="109"/>
      <c r="L237" s="109"/>
      <c r="M237" s="109"/>
      <c r="N237" s="29"/>
      <c r="O237" s="29"/>
      <c r="P237" s="29"/>
      <c r="Q237" s="29"/>
      <c r="R237" s="29"/>
      <c r="S237" s="99"/>
      <c r="T237" s="99"/>
      <c r="U237" s="99"/>
      <c r="V237" s="99"/>
      <c r="W237" s="99"/>
      <c r="X237" s="99"/>
      <c r="Y237" s="99"/>
      <c r="Z237" s="99"/>
      <c r="AA237" s="9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99"/>
      <c r="BE237" s="99"/>
      <c r="BF237" s="99"/>
      <c r="BG237" s="99"/>
      <c r="BH237" s="99"/>
      <c r="BI237" s="99"/>
      <c r="BJ237" s="99"/>
      <c r="BK237" s="12"/>
      <c r="BL237" s="12"/>
    </row>
    <row r="238" spans="1:64" outlineLevel="1">
      <c r="A238" s="9"/>
      <c r="B238" s="9"/>
      <c r="C238" s="44"/>
      <c r="D238" s="126" t="str">
        <f>Asset1</f>
        <v>Subtransmission</v>
      </c>
      <c r="E238" s="9"/>
      <c r="F238" s="9"/>
      <c r="G238" s="190">
        <f>'Adjustment for previous period'!G494</f>
        <v>0</v>
      </c>
      <c r="H238" s="109"/>
      <c r="I238" s="109"/>
      <c r="J238" s="109"/>
      <c r="K238" s="109"/>
      <c r="L238" s="109"/>
      <c r="M238" s="109"/>
      <c r="N238" s="29"/>
      <c r="O238" s="29"/>
      <c r="P238" s="29"/>
      <c r="Q238" s="29"/>
      <c r="R238" s="29"/>
      <c r="S238" s="99"/>
      <c r="T238" s="99"/>
      <c r="U238" s="99"/>
      <c r="V238" s="99"/>
      <c r="W238" s="99"/>
      <c r="X238" s="99"/>
      <c r="Y238" s="99"/>
      <c r="Z238" s="99"/>
      <c r="AA238" s="9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99"/>
      <c r="BE238" s="99"/>
      <c r="BF238" s="99"/>
      <c r="BG238" s="99"/>
      <c r="BH238" s="99"/>
      <c r="BI238" s="99"/>
      <c r="BJ238" s="99"/>
      <c r="BK238" s="12"/>
      <c r="BL238" s="12"/>
    </row>
    <row r="239" spans="1:64" outlineLevel="1">
      <c r="A239" s="9"/>
      <c r="B239" s="9"/>
      <c r="C239" s="44"/>
      <c r="D239" s="126" t="str">
        <f>Asset2</f>
        <v>Distribution system assets</v>
      </c>
      <c r="E239" s="9"/>
      <c r="F239" s="9"/>
      <c r="G239" s="190">
        <f>'Adjustment for previous period'!G495</f>
        <v>0</v>
      </c>
      <c r="H239" s="109"/>
      <c r="I239" s="109"/>
      <c r="J239" s="109"/>
      <c r="K239" s="109"/>
      <c r="L239" s="109"/>
      <c r="M239" s="109"/>
      <c r="N239" s="29"/>
      <c r="O239" s="29"/>
      <c r="P239" s="29"/>
      <c r="Q239" s="29"/>
      <c r="R239" s="29"/>
      <c r="S239" s="99"/>
      <c r="T239" s="99"/>
      <c r="U239" s="99"/>
      <c r="V239" s="99"/>
      <c r="W239" s="99"/>
      <c r="X239" s="99"/>
      <c r="Y239" s="99"/>
      <c r="Z239" s="99"/>
      <c r="AA239" s="9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99"/>
      <c r="BE239" s="99"/>
      <c r="BF239" s="99"/>
      <c r="BG239" s="99"/>
      <c r="BH239" s="99"/>
      <c r="BI239" s="99"/>
      <c r="BJ239" s="99"/>
      <c r="BK239" s="12"/>
      <c r="BL239" s="12"/>
    </row>
    <row r="240" spans="1:64" outlineLevel="1">
      <c r="A240" s="9"/>
      <c r="B240" s="9"/>
      <c r="C240" s="44"/>
      <c r="D240" s="126" t="str">
        <f>Asset3</f>
        <v>Standard metering</v>
      </c>
      <c r="E240" s="9"/>
      <c r="F240" s="9"/>
      <c r="G240" s="190">
        <f>'Adjustment for previous period'!G496</f>
        <v>0</v>
      </c>
      <c r="H240" s="109"/>
      <c r="I240" s="109"/>
      <c r="J240" s="109"/>
      <c r="K240" s="109"/>
      <c r="L240" s="109"/>
      <c r="M240" s="109"/>
      <c r="N240" s="29"/>
      <c r="O240" s="29"/>
      <c r="P240" s="29"/>
      <c r="Q240" s="29"/>
      <c r="R240" s="29"/>
      <c r="S240" s="99"/>
      <c r="T240" s="99"/>
      <c r="U240" s="99"/>
      <c r="V240" s="99"/>
      <c r="W240" s="99"/>
      <c r="X240" s="99"/>
      <c r="Y240" s="99"/>
      <c r="Z240" s="99"/>
      <c r="AA240" s="9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99"/>
      <c r="BE240" s="99"/>
      <c r="BF240" s="99"/>
      <c r="BG240" s="99"/>
      <c r="BH240" s="99"/>
      <c r="BI240" s="99"/>
      <c r="BJ240" s="99"/>
      <c r="BK240" s="12"/>
      <c r="BL240" s="12"/>
    </row>
    <row r="241" spans="1:64" outlineLevel="1">
      <c r="A241" s="9"/>
      <c r="B241" s="9"/>
      <c r="C241" s="44"/>
      <c r="D241" s="126" t="str">
        <f>Asset4</f>
        <v>Public lighting</v>
      </c>
      <c r="E241" s="9"/>
      <c r="F241" s="9"/>
      <c r="G241" s="190">
        <f>'Adjustment for previous period'!G497</f>
        <v>0</v>
      </c>
      <c r="H241" s="109"/>
      <c r="I241" s="109"/>
      <c r="J241" s="109"/>
      <c r="K241" s="109"/>
      <c r="L241" s="109"/>
      <c r="M241" s="109"/>
      <c r="N241" s="29"/>
      <c r="O241" s="29"/>
      <c r="P241" s="29"/>
      <c r="Q241" s="29"/>
      <c r="R241" s="29"/>
      <c r="S241" s="99"/>
      <c r="T241" s="99"/>
      <c r="U241" s="99"/>
      <c r="V241" s="99"/>
      <c r="W241" s="99"/>
      <c r="X241" s="99"/>
      <c r="Y241" s="99"/>
      <c r="Z241" s="99"/>
      <c r="AA241" s="9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99"/>
      <c r="BE241" s="99"/>
      <c r="BF241" s="99"/>
      <c r="BG241" s="99"/>
      <c r="BH241" s="99"/>
      <c r="BI241" s="99"/>
      <c r="BJ241" s="99"/>
      <c r="BK241" s="12"/>
      <c r="BL241" s="12"/>
    </row>
    <row r="242" spans="1:64" outlineLevel="1">
      <c r="A242" s="9"/>
      <c r="B242" s="9"/>
      <c r="C242" s="44"/>
      <c r="D242" s="126" t="str">
        <f>Asset5</f>
        <v>SCADA/Network control</v>
      </c>
      <c r="E242" s="9"/>
      <c r="F242" s="9"/>
      <c r="G242" s="190">
        <f>'Adjustment for previous period'!G498</f>
        <v>0</v>
      </c>
      <c r="H242" s="109"/>
      <c r="I242" s="109"/>
      <c r="J242" s="109"/>
      <c r="K242" s="109"/>
      <c r="L242" s="109"/>
      <c r="M242" s="109"/>
      <c r="N242" s="29"/>
      <c r="O242" s="29"/>
      <c r="P242" s="29"/>
      <c r="Q242" s="29"/>
      <c r="R242" s="29"/>
      <c r="S242" s="99"/>
      <c r="T242" s="99"/>
      <c r="U242" s="99"/>
      <c r="V242" s="99"/>
      <c r="W242" s="99"/>
      <c r="X242" s="99"/>
      <c r="Y242" s="99"/>
      <c r="Z242" s="99"/>
      <c r="AA242" s="9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99"/>
      <c r="BE242" s="99"/>
      <c r="BF242" s="99"/>
      <c r="BG242" s="99"/>
      <c r="BH242" s="99"/>
      <c r="BI242" s="99"/>
      <c r="BJ242" s="99"/>
      <c r="BK242" s="12"/>
      <c r="BL242" s="12"/>
    </row>
    <row r="243" spans="1:64" outlineLevel="1">
      <c r="A243" s="9"/>
      <c r="B243" s="9"/>
      <c r="C243" s="44"/>
      <c r="D243" s="126" t="str">
        <f>Asset6</f>
        <v>Non-network general assets - IT</v>
      </c>
      <c r="E243" s="9"/>
      <c r="F243" s="9"/>
      <c r="G243" s="190">
        <f>'Adjustment for previous period'!G499</f>
        <v>0</v>
      </c>
      <c r="H243" s="109"/>
      <c r="I243" s="109"/>
      <c r="J243" s="109"/>
      <c r="K243" s="109"/>
      <c r="L243" s="109"/>
      <c r="M243" s="109"/>
      <c r="N243" s="29"/>
      <c r="O243" s="29"/>
      <c r="P243" s="29"/>
      <c r="Q243" s="29"/>
      <c r="R243" s="29"/>
      <c r="S243" s="99"/>
      <c r="T243" s="99"/>
      <c r="U243" s="99"/>
      <c r="V243" s="99"/>
      <c r="W243" s="99"/>
      <c r="X243" s="99"/>
      <c r="Y243" s="99"/>
      <c r="Z243" s="99"/>
      <c r="AA243" s="9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99"/>
      <c r="BE243" s="99"/>
      <c r="BF243" s="99"/>
      <c r="BG243" s="99"/>
      <c r="BH243" s="99"/>
      <c r="BI243" s="99"/>
      <c r="BJ243" s="99"/>
      <c r="BK243" s="12"/>
      <c r="BL243" s="12"/>
    </row>
    <row r="244" spans="1:64" outlineLevel="1">
      <c r="A244" s="9"/>
      <c r="B244" s="9"/>
      <c r="C244" s="44"/>
      <c r="D244" s="126" t="str">
        <f>Asset7</f>
        <v>Non-network general assets - Other</v>
      </c>
      <c r="E244" s="9"/>
      <c r="F244" s="9"/>
      <c r="G244" s="190">
        <f>'Adjustment for previous period'!G500</f>
        <v>0</v>
      </c>
      <c r="H244" s="109"/>
      <c r="I244" s="109"/>
      <c r="J244" s="109"/>
      <c r="K244" s="109"/>
      <c r="L244" s="109"/>
      <c r="M244" s="109"/>
      <c r="N244" s="29"/>
      <c r="O244" s="29"/>
      <c r="P244" s="29"/>
      <c r="Q244" s="29"/>
      <c r="R244" s="29"/>
      <c r="S244" s="99"/>
      <c r="T244" s="99"/>
      <c r="U244" s="99"/>
      <c r="V244" s="99"/>
      <c r="W244" s="99"/>
      <c r="X244" s="99"/>
      <c r="Y244" s="99"/>
      <c r="Z244" s="99"/>
      <c r="AA244" s="9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99"/>
      <c r="BE244" s="99"/>
      <c r="BF244" s="99"/>
      <c r="BG244" s="99"/>
      <c r="BH244" s="99"/>
      <c r="BI244" s="99"/>
      <c r="BJ244" s="99"/>
      <c r="BK244" s="12"/>
      <c r="BL244" s="12"/>
    </row>
    <row r="245" spans="1:64" outlineLevel="1">
      <c r="A245" s="9"/>
      <c r="B245" s="9"/>
      <c r="C245" s="44"/>
      <c r="D245" s="126" t="str">
        <f>Asset8</f>
        <v>VBRC</v>
      </c>
      <c r="E245" s="9"/>
      <c r="F245" s="9"/>
      <c r="G245" s="190">
        <f>'Adjustment for previous period'!G501</f>
        <v>0</v>
      </c>
      <c r="H245" s="109"/>
      <c r="I245" s="109"/>
      <c r="J245" s="109"/>
      <c r="K245" s="109"/>
      <c r="L245" s="109"/>
      <c r="M245" s="109"/>
      <c r="N245" s="29"/>
      <c r="O245" s="29"/>
      <c r="P245" s="29"/>
      <c r="Q245" s="29"/>
      <c r="R245" s="29"/>
      <c r="S245" s="99"/>
      <c r="T245" s="99"/>
      <c r="U245" s="99"/>
      <c r="V245" s="99"/>
      <c r="W245" s="99"/>
      <c r="X245" s="99"/>
      <c r="Y245" s="99"/>
      <c r="Z245" s="99"/>
      <c r="AA245" s="9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99"/>
      <c r="BE245" s="99"/>
      <c r="BF245" s="99"/>
      <c r="BG245" s="99"/>
      <c r="BH245" s="99"/>
      <c r="BI245" s="99"/>
      <c r="BJ245" s="99"/>
      <c r="BK245" s="12"/>
      <c r="BL245" s="12"/>
    </row>
    <row r="246" spans="1:64" outlineLevel="1">
      <c r="A246" s="9"/>
      <c r="B246" s="9"/>
      <c r="C246" s="44"/>
      <c r="D246" s="126" t="str">
        <f>Asset9</f>
        <v>Supervisory cables</v>
      </c>
      <c r="E246" s="9"/>
      <c r="F246" s="9"/>
      <c r="G246" s="190">
        <f>'Adjustment for previous period'!G502</f>
        <v>0</v>
      </c>
      <c r="H246" s="109"/>
      <c r="I246" s="109"/>
      <c r="J246" s="109"/>
      <c r="K246" s="109"/>
      <c r="L246" s="109"/>
      <c r="M246" s="109"/>
      <c r="N246" s="29"/>
      <c r="O246" s="29"/>
      <c r="P246" s="29"/>
      <c r="Q246" s="29"/>
      <c r="R246" s="29"/>
      <c r="S246" s="99"/>
      <c r="T246" s="99"/>
      <c r="U246" s="99"/>
      <c r="V246" s="99"/>
      <c r="W246" s="99"/>
      <c r="X246" s="99"/>
      <c r="Y246" s="99"/>
      <c r="Z246" s="99"/>
      <c r="AA246" s="9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99"/>
      <c r="BE246" s="99"/>
      <c r="BF246" s="99"/>
      <c r="BG246" s="99"/>
      <c r="BH246" s="99"/>
      <c r="BI246" s="99"/>
      <c r="BJ246" s="99"/>
      <c r="BK246" s="12"/>
      <c r="BL246" s="12"/>
    </row>
    <row r="247" spans="1:64" outlineLevel="1">
      <c r="A247" s="9"/>
      <c r="B247" s="9"/>
      <c r="C247" s="44"/>
      <c r="D247" s="126" t="str">
        <f>Asset10</f>
        <v>Old SWER ACRs</v>
      </c>
      <c r="E247" s="9"/>
      <c r="F247" s="9"/>
      <c r="G247" s="190">
        <f>'Adjustment for previous period'!G503</f>
        <v>0</v>
      </c>
      <c r="H247" s="109"/>
      <c r="I247" s="109"/>
      <c r="J247" s="109"/>
      <c r="K247" s="109"/>
      <c r="L247" s="109"/>
      <c r="M247" s="109"/>
      <c r="N247" s="29"/>
      <c r="O247" s="29"/>
      <c r="P247" s="29"/>
      <c r="Q247" s="29"/>
      <c r="R247" s="29"/>
      <c r="S247" s="99"/>
      <c r="T247" s="99"/>
      <c r="U247" s="99"/>
      <c r="V247" s="99"/>
      <c r="W247" s="99"/>
      <c r="X247" s="99"/>
      <c r="Y247" s="99"/>
      <c r="Z247" s="99"/>
      <c r="AA247" s="9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99"/>
      <c r="BE247" s="99"/>
      <c r="BF247" s="99"/>
      <c r="BG247" s="99"/>
      <c r="BH247" s="99"/>
      <c r="BI247" s="99"/>
      <c r="BJ247" s="99"/>
      <c r="BK247" s="12"/>
      <c r="BL247" s="12"/>
    </row>
    <row r="248" spans="1:64" outlineLevel="1">
      <c r="A248" s="9"/>
      <c r="B248" s="9"/>
      <c r="C248" s="44"/>
      <c r="D248" s="126" t="str">
        <f>Asset11</f>
        <v>Land</v>
      </c>
      <c r="E248" s="9"/>
      <c r="F248" s="9"/>
      <c r="G248" s="190">
        <f>'Adjustment for previous period'!G504</f>
        <v>0</v>
      </c>
      <c r="H248" s="109"/>
      <c r="I248" s="109"/>
      <c r="J248" s="109"/>
      <c r="K248" s="109"/>
      <c r="L248" s="109"/>
      <c r="M248" s="109"/>
      <c r="N248" s="29"/>
      <c r="O248" s="29"/>
      <c r="P248" s="29"/>
      <c r="Q248" s="29"/>
      <c r="R248" s="29"/>
      <c r="S248" s="99"/>
      <c r="T248" s="99"/>
      <c r="U248" s="99"/>
      <c r="V248" s="99"/>
      <c r="W248" s="99"/>
      <c r="X248" s="99"/>
      <c r="Y248" s="99"/>
      <c r="Z248" s="99"/>
      <c r="AA248" s="9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99"/>
      <c r="BE248" s="99"/>
      <c r="BF248" s="99"/>
      <c r="BG248" s="99"/>
      <c r="BH248" s="99"/>
      <c r="BI248" s="99"/>
      <c r="BJ248" s="99"/>
      <c r="BK248" s="12"/>
      <c r="BL248" s="12"/>
    </row>
    <row r="249" spans="1:64" outlineLevel="1">
      <c r="A249" s="9"/>
      <c r="B249" s="9"/>
      <c r="C249" s="44"/>
      <c r="D249" s="126" t="str">
        <f>Asset12</f>
        <v>Equity raising costs</v>
      </c>
      <c r="E249" s="9"/>
      <c r="F249" s="9"/>
      <c r="G249" s="190">
        <f>'Adjustment for previous period'!G505</f>
        <v>0</v>
      </c>
      <c r="H249" s="109"/>
      <c r="I249" s="109"/>
      <c r="J249" s="109"/>
      <c r="K249" s="109"/>
      <c r="L249" s="109"/>
      <c r="M249" s="109"/>
      <c r="N249" s="29"/>
      <c r="O249" s="29"/>
      <c r="P249" s="29"/>
      <c r="Q249" s="29"/>
      <c r="R249" s="29"/>
      <c r="S249" s="99"/>
      <c r="T249" s="99"/>
      <c r="U249" s="99"/>
      <c r="V249" s="99"/>
      <c r="W249" s="99"/>
      <c r="X249" s="99"/>
      <c r="Y249" s="99"/>
      <c r="Z249" s="99"/>
      <c r="AA249" s="9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99"/>
      <c r="BE249" s="99"/>
      <c r="BF249" s="99"/>
      <c r="BG249" s="99"/>
      <c r="BH249" s="99"/>
      <c r="BI249" s="99"/>
      <c r="BJ249" s="99"/>
      <c r="BK249" s="12"/>
      <c r="BL249" s="12"/>
    </row>
    <row r="250" spans="1:64" outlineLevel="1">
      <c r="A250" s="9"/>
      <c r="B250" s="9"/>
      <c r="C250" s="44"/>
      <c r="D250" s="126">
        <f>Asset13</f>
        <v>0</v>
      </c>
      <c r="E250" s="9"/>
      <c r="F250" s="9"/>
      <c r="G250" s="190">
        <f>'Adjustment for previous period'!G506</f>
        <v>0</v>
      </c>
      <c r="H250" s="109"/>
      <c r="I250" s="109"/>
      <c r="J250" s="109"/>
      <c r="K250" s="109"/>
      <c r="L250" s="109"/>
      <c r="M250" s="109"/>
      <c r="N250" s="29"/>
      <c r="O250" s="29"/>
      <c r="P250" s="29"/>
      <c r="Q250" s="29"/>
      <c r="R250" s="29"/>
      <c r="S250" s="99"/>
      <c r="T250" s="99"/>
      <c r="U250" s="99"/>
      <c r="V250" s="99"/>
      <c r="W250" s="99"/>
      <c r="X250" s="99"/>
      <c r="Y250" s="99"/>
      <c r="Z250" s="99"/>
      <c r="AA250" s="9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99"/>
      <c r="BE250" s="99"/>
      <c r="BF250" s="99"/>
      <c r="BG250" s="99"/>
      <c r="BH250" s="99"/>
      <c r="BI250" s="99"/>
      <c r="BJ250" s="99"/>
      <c r="BK250" s="12"/>
      <c r="BL250" s="12"/>
    </row>
    <row r="251" spans="1:64" outlineLevel="1">
      <c r="A251" s="9"/>
      <c r="B251" s="9"/>
      <c r="C251" s="44"/>
      <c r="D251" s="126">
        <f>Asset14</f>
        <v>0</v>
      </c>
      <c r="E251" s="9"/>
      <c r="F251" s="9"/>
      <c r="G251" s="190">
        <f>'Adjustment for previous period'!G507</f>
        <v>0</v>
      </c>
      <c r="H251" s="109"/>
      <c r="I251" s="109"/>
      <c r="J251" s="109"/>
      <c r="K251" s="109"/>
      <c r="L251" s="109"/>
      <c r="M251" s="109"/>
      <c r="N251" s="29"/>
      <c r="O251" s="29"/>
      <c r="P251" s="29"/>
      <c r="Q251" s="29"/>
      <c r="R251" s="29"/>
      <c r="S251" s="99"/>
      <c r="T251" s="99"/>
      <c r="U251" s="99"/>
      <c r="V251" s="99"/>
      <c r="W251" s="99"/>
      <c r="X251" s="99"/>
      <c r="Y251" s="99"/>
      <c r="Z251" s="99"/>
      <c r="AA251" s="9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99"/>
      <c r="BE251" s="99"/>
      <c r="BF251" s="99"/>
      <c r="BG251" s="99"/>
      <c r="BH251" s="99"/>
      <c r="BI251" s="99"/>
      <c r="BJ251" s="99"/>
      <c r="BK251" s="12"/>
      <c r="BL251" s="12"/>
    </row>
    <row r="252" spans="1:64" outlineLevel="1">
      <c r="A252" s="9"/>
      <c r="B252" s="9"/>
      <c r="C252" s="44"/>
      <c r="D252" s="126">
        <f>Asset15</f>
        <v>0</v>
      </c>
      <c r="E252" s="9"/>
      <c r="F252" s="9"/>
      <c r="G252" s="190">
        <f>'Adjustment for previous period'!G508</f>
        <v>0</v>
      </c>
      <c r="H252" s="109"/>
      <c r="I252" s="109"/>
      <c r="J252" s="109"/>
      <c r="K252" s="109"/>
      <c r="L252" s="109"/>
      <c r="M252" s="109"/>
      <c r="N252" s="29"/>
      <c r="O252" s="29"/>
      <c r="P252" s="29"/>
      <c r="Q252" s="29"/>
      <c r="R252" s="29"/>
      <c r="S252" s="99"/>
      <c r="T252" s="99"/>
      <c r="U252" s="99"/>
      <c r="V252" s="99"/>
      <c r="W252" s="99"/>
      <c r="X252" s="99"/>
      <c r="Y252" s="99"/>
      <c r="Z252" s="99"/>
      <c r="AA252" s="9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99"/>
      <c r="BE252" s="99"/>
      <c r="BF252" s="99"/>
      <c r="BG252" s="99"/>
      <c r="BH252" s="99"/>
      <c r="BI252" s="99"/>
      <c r="BJ252" s="99"/>
      <c r="BK252" s="12"/>
      <c r="BL252" s="12"/>
    </row>
    <row r="253" spans="1:64" outlineLevel="1">
      <c r="A253" s="9"/>
      <c r="B253" s="9"/>
      <c r="C253" s="44"/>
      <c r="D253" s="126">
        <f>Asset16</f>
        <v>0</v>
      </c>
      <c r="E253" s="9"/>
      <c r="F253" s="9"/>
      <c r="G253" s="190">
        <f>'Adjustment for previous period'!G509</f>
        <v>0</v>
      </c>
      <c r="H253" s="109"/>
      <c r="I253" s="109"/>
      <c r="J253" s="109"/>
      <c r="K253" s="109"/>
      <c r="L253" s="109"/>
      <c r="M253" s="109"/>
      <c r="N253" s="29"/>
      <c r="O253" s="29"/>
      <c r="P253" s="29"/>
      <c r="Q253" s="29"/>
      <c r="R253" s="29"/>
      <c r="S253" s="99"/>
      <c r="T253" s="99"/>
      <c r="U253" s="99"/>
      <c r="V253" s="99"/>
      <c r="W253" s="99"/>
      <c r="X253" s="99"/>
      <c r="Y253" s="99"/>
      <c r="Z253" s="99"/>
      <c r="AA253" s="9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99"/>
      <c r="BE253" s="99"/>
      <c r="BF253" s="99"/>
      <c r="BG253" s="99"/>
      <c r="BH253" s="99"/>
      <c r="BI253" s="99"/>
      <c r="BJ253" s="99"/>
      <c r="BK253" s="12"/>
      <c r="BL253" s="12"/>
    </row>
    <row r="254" spans="1:64" outlineLevel="1">
      <c r="A254" s="9"/>
      <c r="B254" s="9"/>
      <c r="C254" s="44"/>
      <c r="D254" s="126">
        <f>Asset17</f>
        <v>0</v>
      </c>
      <c r="E254" s="9"/>
      <c r="F254" s="9"/>
      <c r="G254" s="190">
        <f>'Adjustment for previous period'!G510</f>
        <v>0</v>
      </c>
      <c r="H254" s="109"/>
      <c r="I254" s="109"/>
      <c r="J254" s="109"/>
      <c r="K254" s="109"/>
      <c r="L254" s="109"/>
      <c r="M254" s="109"/>
      <c r="N254" s="29"/>
      <c r="O254" s="29"/>
      <c r="P254" s="29"/>
      <c r="Q254" s="29"/>
      <c r="R254" s="29"/>
      <c r="S254" s="99"/>
      <c r="T254" s="99"/>
      <c r="U254" s="99"/>
      <c r="V254" s="99"/>
      <c r="W254" s="99"/>
      <c r="X254" s="99"/>
      <c r="Y254" s="99"/>
      <c r="Z254" s="99"/>
      <c r="AA254" s="9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99"/>
      <c r="BE254" s="99"/>
      <c r="BF254" s="99"/>
      <c r="BG254" s="99"/>
      <c r="BH254" s="99"/>
      <c r="BI254" s="99"/>
      <c r="BJ254" s="99"/>
      <c r="BK254" s="12"/>
      <c r="BL254" s="12"/>
    </row>
    <row r="255" spans="1:64" outlineLevel="1">
      <c r="A255" s="9"/>
      <c r="B255" s="9"/>
      <c r="C255" s="44"/>
      <c r="D255" s="126">
        <f>Asset18</f>
        <v>0</v>
      </c>
      <c r="E255" s="9"/>
      <c r="F255" s="9"/>
      <c r="G255" s="190">
        <f>'Adjustment for previous period'!G511</f>
        <v>0</v>
      </c>
      <c r="H255" s="109"/>
      <c r="I255" s="109"/>
      <c r="J255" s="109"/>
      <c r="K255" s="109"/>
      <c r="L255" s="109"/>
      <c r="M255" s="109"/>
      <c r="N255" s="29"/>
      <c r="O255" s="29"/>
      <c r="P255" s="29"/>
      <c r="Q255" s="29"/>
      <c r="R255" s="29"/>
      <c r="S255" s="99"/>
      <c r="T255" s="99"/>
      <c r="U255" s="99"/>
      <c r="V255" s="99"/>
      <c r="W255" s="99"/>
      <c r="X255" s="99"/>
      <c r="Y255" s="99"/>
      <c r="Z255" s="99"/>
      <c r="AA255" s="9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99"/>
      <c r="BE255" s="99"/>
      <c r="BF255" s="99"/>
      <c r="BG255" s="99"/>
      <c r="BH255" s="99"/>
      <c r="BI255" s="99"/>
      <c r="BJ255" s="99"/>
      <c r="BK255" s="12"/>
      <c r="BL255" s="12"/>
    </row>
    <row r="256" spans="1:64" outlineLevel="1">
      <c r="A256" s="9"/>
      <c r="B256" s="9"/>
      <c r="C256" s="44"/>
      <c r="D256" s="126">
        <f>Asset19</f>
        <v>0</v>
      </c>
      <c r="E256" s="9"/>
      <c r="F256" s="9"/>
      <c r="G256" s="190">
        <f>'Adjustment for previous period'!G512</f>
        <v>0</v>
      </c>
      <c r="H256" s="109"/>
      <c r="I256" s="109"/>
      <c r="J256" s="109"/>
      <c r="K256" s="109"/>
      <c r="L256" s="109"/>
      <c r="M256" s="109"/>
      <c r="N256" s="29"/>
      <c r="O256" s="29"/>
      <c r="P256" s="29"/>
      <c r="Q256" s="29"/>
      <c r="R256" s="29"/>
      <c r="S256" s="99"/>
      <c r="T256" s="99"/>
      <c r="U256" s="99"/>
      <c r="V256" s="99"/>
      <c r="W256" s="99"/>
      <c r="X256" s="99"/>
      <c r="Y256" s="99"/>
      <c r="Z256" s="99"/>
      <c r="AA256" s="9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99"/>
      <c r="BE256" s="99"/>
      <c r="BF256" s="99"/>
      <c r="BG256" s="99"/>
      <c r="BH256" s="99"/>
      <c r="BI256" s="99"/>
      <c r="BJ256" s="99"/>
      <c r="BK256" s="12"/>
      <c r="BL256" s="12"/>
    </row>
    <row r="257" spans="1:64" outlineLevel="1">
      <c r="A257" s="9"/>
      <c r="B257" s="9"/>
      <c r="C257" s="44"/>
      <c r="D257" s="126">
        <f>Asset20</f>
        <v>0</v>
      </c>
      <c r="E257" s="9"/>
      <c r="F257" s="9"/>
      <c r="G257" s="190">
        <f>'Adjustment for previous period'!G513</f>
        <v>0</v>
      </c>
      <c r="H257" s="109"/>
      <c r="I257" s="109"/>
      <c r="J257" s="109"/>
      <c r="K257" s="109"/>
      <c r="L257" s="109"/>
      <c r="M257" s="109"/>
      <c r="N257" s="29"/>
      <c r="O257" s="29"/>
      <c r="P257" s="29"/>
      <c r="Q257" s="29"/>
      <c r="R257" s="29"/>
      <c r="S257" s="99"/>
      <c r="T257" s="99"/>
      <c r="U257" s="99"/>
      <c r="V257" s="99"/>
      <c r="W257" s="99"/>
      <c r="X257" s="99"/>
      <c r="Y257" s="99"/>
      <c r="Z257" s="99"/>
      <c r="AA257" s="9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99"/>
      <c r="BE257" s="99"/>
      <c r="BF257" s="99"/>
      <c r="BG257" s="99"/>
      <c r="BH257" s="99"/>
      <c r="BI257" s="99"/>
      <c r="BJ257" s="99"/>
      <c r="BK257" s="12"/>
      <c r="BL257" s="12"/>
    </row>
    <row r="258" spans="1:64" outlineLevel="1">
      <c r="A258" s="9"/>
      <c r="B258" s="9"/>
      <c r="C258" s="44"/>
      <c r="D258" s="126">
        <f>Asset21</f>
        <v>0</v>
      </c>
      <c r="E258" s="9"/>
      <c r="F258" s="9"/>
      <c r="G258" s="190">
        <f>'Adjustment for previous period'!G514</f>
        <v>0</v>
      </c>
      <c r="H258" s="109"/>
      <c r="I258" s="109"/>
      <c r="J258" s="109"/>
      <c r="K258" s="109"/>
      <c r="L258" s="109"/>
      <c r="M258" s="109"/>
      <c r="N258" s="29"/>
      <c r="O258" s="29"/>
      <c r="P258" s="29"/>
      <c r="Q258" s="29"/>
      <c r="R258" s="29"/>
      <c r="S258" s="99"/>
      <c r="T258" s="99"/>
      <c r="U258" s="99"/>
      <c r="V258" s="99"/>
      <c r="W258" s="99"/>
      <c r="X258" s="99"/>
      <c r="Y258" s="99"/>
      <c r="Z258" s="99"/>
      <c r="AA258" s="9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99"/>
      <c r="BE258" s="99"/>
      <c r="BF258" s="99"/>
      <c r="BG258" s="99"/>
      <c r="BH258" s="99"/>
      <c r="BI258" s="99"/>
      <c r="BJ258" s="99"/>
      <c r="BK258" s="12"/>
      <c r="BL258" s="12"/>
    </row>
    <row r="259" spans="1:64" outlineLevel="1">
      <c r="A259" s="9"/>
      <c r="B259" s="9"/>
      <c r="C259" s="44"/>
      <c r="D259" s="126">
        <f>Asset22</f>
        <v>0</v>
      </c>
      <c r="E259" s="9"/>
      <c r="F259" s="9"/>
      <c r="G259" s="190">
        <f>'Adjustment for previous period'!G515</f>
        <v>0</v>
      </c>
      <c r="H259" s="109"/>
      <c r="I259" s="109"/>
      <c r="J259" s="109"/>
      <c r="K259" s="109"/>
      <c r="L259" s="109"/>
      <c r="M259" s="109"/>
      <c r="N259" s="29"/>
      <c r="O259" s="29"/>
      <c r="P259" s="29"/>
      <c r="Q259" s="29"/>
      <c r="R259" s="29"/>
      <c r="S259" s="99"/>
      <c r="T259" s="99"/>
      <c r="U259" s="99"/>
      <c r="V259" s="99"/>
      <c r="W259" s="99"/>
      <c r="X259" s="99"/>
      <c r="Y259" s="99"/>
      <c r="Z259" s="99"/>
      <c r="AA259" s="9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99"/>
      <c r="BE259" s="99"/>
      <c r="BF259" s="99"/>
      <c r="BG259" s="99"/>
      <c r="BH259" s="99"/>
      <c r="BI259" s="99"/>
      <c r="BJ259" s="99"/>
      <c r="BK259" s="12"/>
      <c r="BL259" s="12"/>
    </row>
    <row r="260" spans="1:64" outlineLevel="1">
      <c r="A260" s="9"/>
      <c r="B260" s="9"/>
      <c r="C260" s="44"/>
      <c r="D260" s="126">
        <f>Asset23</f>
        <v>0</v>
      </c>
      <c r="E260" s="9"/>
      <c r="F260" s="9"/>
      <c r="G260" s="190">
        <f>'Adjustment for previous period'!G516</f>
        <v>0</v>
      </c>
      <c r="H260" s="109"/>
      <c r="I260" s="109"/>
      <c r="J260" s="109"/>
      <c r="K260" s="109"/>
      <c r="L260" s="109"/>
      <c r="M260" s="109"/>
      <c r="N260" s="29"/>
      <c r="O260" s="29"/>
      <c r="P260" s="29"/>
      <c r="Q260" s="29"/>
      <c r="R260" s="29"/>
      <c r="S260" s="99"/>
      <c r="T260" s="99"/>
      <c r="U260" s="99"/>
      <c r="V260" s="99"/>
      <c r="W260" s="99"/>
      <c r="X260" s="99"/>
      <c r="Y260" s="99"/>
      <c r="Z260" s="99"/>
      <c r="AA260" s="9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99"/>
      <c r="BE260" s="99"/>
      <c r="BF260" s="99"/>
      <c r="BG260" s="99"/>
      <c r="BH260" s="99"/>
      <c r="BI260" s="99"/>
      <c r="BJ260" s="99"/>
      <c r="BK260" s="12"/>
      <c r="BL260" s="12"/>
    </row>
    <row r="261" spans="1:64" outlineLevel="1">
      <c r="A261" s="9"/>
      <c r="B261" s="9"/>
      <c r="C261" s="44"/>
      <c r="D261" s="126">
        <f>Asset24</f>
        <v>0</v>
      </c>
      <c r="E261" s="9"/>
      <c r="F261" s="9"/>
      <c r="G261" s="190">
        <f>'Adjustment for previous period'!G517</f>
        <v>0</v>
      </c>
      <c r="H261" s="109"/>
      <c r="I261" s="109"/>
      <c r="J261" s="109"/>
      <c r="K261" s="109"/>
      <c r="L261" s="109"/>
      <c r="M261" s="109"/>
      <c r="N261" s="29"/>
      <c r="O261" s="29"/>
      <c r="P261" s="29"/>
      <c r="Q261" s="29"/>
      <c r="R261" s="29"/>
      <c r="S261" s="99"/>
      <c r="T261" s="99"/>
      <c r="U261" s="99"/>
      <c r="V261" s="99"/>
      <c r="W261" s="99"/>
      <c r="X261" s="99"/>
      <c r="Y261" s="99"/>
      <c r="Z261" s="99"/>
      <c r="AA261" s="9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99"/>
      <c r="BE261" s="99"/>
      <c r="BF261" s="99"/>
      <c r="BG261" s="99"/>
      <c r="BH261" s="99"/>
      <c r="BI261" s="99"/>
      <c r="BJ261" s="99"/>
      <c r="BK261" s="12"/>
      <c r="BL261" s="12"/>
    </row>
    <row r="262" spans="1:64" outlineLevel="1">
      <c r="A262" s="9"/>
      <c r="B262" s="9"/>
      <c r="C262" s="44"/>
      <c r="D262" s="126">
        <f>Asset25</f>
        <v>0</v>
      </c>
      <c r="E262" s="9"/>
      <c r="F262" s="9"/>
      <c r="G262" s="190">
        <f>'Adjustment for previous period'!G518</f>
        <v>0</v>
      </c>
      <c r="H262" s="109"/>
      <c r="I262" s="109"/>
      <c r="J262" s="109"/>
      <c r="K262" s="109"/>
      <c r="L262" s="109"/>
      <c r="M262" s="109"/>
      <c r="N262" s="29"/>
      <c r="O262" s="29"/>
      <c r="P262" s="29"/>
      <c r="Q262" s="29"/>
      <c r="R262" s="29"/>
      <c r="S262" s="99"/>
      <c r="T262" s="99"/>
      <c r="U262" s="99"/>
      <c r="V262" s="99"/>
      <c r="W262" s="99"/>
      <c r="X262" s="99"/>
      <c r="Y262" s="99"/>
      <c r="Z262" s="99"/>
      <c r="AA262" s="9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99"/>
      <c r="BE262" s="99"/>
      <c r="BF262" s="99"/>
      <c r="BG262" s="99"/>
      <c r="BH262" s="99"/>
      <c r="BI262" s="99"/>
      <c r="BJ262" s="99"/>
      <c r="BK262" s="12"/>
      <c r="BL262" s="12"/>
    </row>
    <row r="263" spans="1:64" outlineLevel="1">
      <c r="A263" s="9"/>
      <c r="B263" s="9"/>
      <c r="C263" s="44"/>
      <c r="D263" s="126">
        <f>Asset26</f>
        <v>0</v>
      </c>
      <c r="E263" s="9"/>
      <c r="F263" s="9"/>
      <c r="G263" s="190">
        <f>'Adjustment for previous period'!G519</f>
        <v>0</v>
      </c>
      <c r="H263" s="109"/>
      <c r="I263" s="109"/>
      <c r="J263" s="109"/>
      <c r="K263" s="109"/>
      <c r="L263" s="109"/>
      <c r="M263" s="109"/>
      <c r="N263" s="29"/>
      <c r="O263" s="29"/>
      <c r="P263" s="29"/>
      <c r="Q263" s="29"/>
      <c r="R263" s="29"/>
      <c r="S263" s="99"/>
      <c r="T263" s="99"/>
      <c r="U263" s="99"/>
      <c r="V263" s="99"/>
      <c r="W263" s="99"/>
      <c r="X263" s="99"/>
      <c r="Y263" s="99"/>
      <c r="Z263" s="99"/>
      <c r="AA263" s="9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99"/>
      <c r="BE263" s="99"/>
      <c r="BF263" s="99"/>
      <c r="BG263" s="99"/>
      <c r="BH263" s="99"/>
      <c r="BI263" s="99"/>
      <c r="BJ263" s="99"/>
      <c r="BK263" s="12"/>
      <c r="BL263" s="12"/>
    </row>
    <row r="264" spans="1:64" outlineLevel="1">
      <c r="A264" s="9"/>
      <c r="B264" s="9"/>
      <c r="C264" s="44"/>
      <c r="D264" s="126">
        <f>Asset27</f>
        <v>0</v>
      </c>
      <c r="E264" s="9"/>
      <c r="F264" s="9"/>
      <c r="G264" s="190">
        <f>'Adjustment for previous period'!G520</f>
        <v>0</v>
      </c>
      <c r="H264" s="109"/>
      <c r="I264" s="109"/>
      <c r="J264" s="109"/>
      <c r="K264" s="109"/>
      <c r="L264" s="109"/>
      <c r="M264" s="109"/>
      <c r="N264" s="29"/>
      <c r="O264" s="29"/>
      <c r="P264" s="29"/>
      <c r="Q264" s="29"/>
      <c r="R264" s="29"/>
      <c r="S264" s="99"/>
      <c r="T264" s="99"/>
      <c r="U264" s="99"/>
      <c r="V264" s="99"/>
      <c r="W264" s="99"/>
      <c r="X264" s="99"/>
      <c r="Y264" s="99"/>
      <c r="Z264" s="99"/>
      <c r="AA264" s="9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99"/>
      <c r="BE264" s="99"/>
      <c r="BF264" s="99"/>
      <c r="BG264" s="99"/>
      <c r="BH264" s="99"/>
      <c r="BI264" s="99"/>
      <c r="BJ264" s="99"/>
      <c r="BK264" s="12"/>
      <c r="BL264" s="12"/>
    </row>
    <row r="265" spans="1:64" outlineLevel="1">
      <c r="A265" s="9"/>
      <c r="B265" s="9"/>
      <c r="C265" s="44"/>
      <c r="D265" s="126">
        <f>Asset28</f>
        <v>0</v>
      </c>
      <c r="E265" s="9"/>
      <c r="F265" s="9"/>
      <c r="G265" s="190">
        <f>'Adjustment for previous period'!G521</f>
        <v>0</v>
      </c>
      <c r="H265" s="109"/>
      <c r="I265" s="109"/>
      <c r="J265" s="109"/>
      <c r="K265" s="109"/>
      <c r="L265" s="109"/>
      <c r="M265" s="109"/>
      <c r="N265" s="29"/>
      <c r="O265" s="29"/>
      <c r="P265" s="29"/>
      <c r="Q265" s="29"/>
      <c r="R265" s="29"/>
      <c r="S265" s="99"/>
      <c r="T265" s="99"/>
      <c r="U265" s="99"/>
      <c r="V265" s="99"/>
      <c r="W265" s="99"/>
      <c r="X265" s="99"/>
      <c r="Y265" s="99"/>
      <c r="Z265" s="99"/>
      <c r="AA265" s="9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99"/>
      <c r="BE265" s="99"/>
      <c r="BF265" s="99"/>
      <c r="BG265" s="99"/>
      <c r="BH265" s="99"/>
      <c r="BI265" s="99"/>
      <c r="BJ265" s="99"/>
      <c r="BK265" s="12"/>
      <c r="BL265" s="12"/>
    </row>
    <row r="266" spans="1:64" outlineLevel="1">
      <c r="A266" s="9"/>
      <c r="B266" s="9"/>
      <c r="C266" s="44"/>
      <c r="D266" s="126">
        <f>Asset29</f>
        <v>0</v>
      </c>
      <c r="E266" s="9"/>
      <c r="F266" s="9"/>
      <c r="G266" s="190">
        <f>'Adjustment for previous period'!G522</f>
        <v>0</v>
      </c>
      <c r="H266" s="109"/>
      <c r="I266" s="109"/>
      <c r="J266" s="109"/>
      <c r="K266" s="109"/>
      <c r="L266" s="109"/>
      <c r="M266" s="109"/>
      <c r="N266" s="29"/>
      <c r="O266" s="29"/>
      <c r="P266" s="29"/>
      <c r="Q266" s="29"/>
      <c r="R266" s="29"/>
      <c r="S266" s="99"/>
      <c r="T266" s="99"/>
      <c r="U266" s="99"/>
      <c r="V266" s="99"/>
      <c r="W266" s="99"/>
      <c r="X266" s="99"/>
      <c r="Y266" s="99"/>
      <c r="Z266" s="99"/>
      <c r="AA266" s="9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99"/>
      <c r="BE266" s="99"/>
      <c r="BF266" s="99"/>
      <c r="BG266" s="99"/>
      <c r="BH266" s="99"/>
      <c r="BI266" s="99"/>
      <c r="BJ266" s="99"/>
      <c r="BK266" s="12"/>
      <c r="BL266" s="12"/>
    </row>
    <row r="267" spans="1:64" outlineLevel="1">
      <c r="A267" s="9"/>
      <c r="B267" s="9"/>
      <c r="C267" s="44"/>
      <c r="D267" s="126">
        <f>Asset30</f>
        <v>0</v>
      </c>
      <c r="E267" s="9"/>
      <c r="F267" s="9"/>
      <c r="G267" s="190">
        <f>'Adjustment for previous period'!G523</f>
        <v>0</v>
      </c>
      <c r="H267" s="109"/>
      <c r="I267" s="109"/>
      <c r="J267" s="109"/>
      <c r="K267" s="109"/>
      <c r="L267" s="109"/>
      <c r="M267" s="109"/>
      <c r="N267" s="29"/>
      <c r="O267" s="29"/>
      <c r="P267" s="29"/>
      <c r="Q267" s="29"/>
      <c r="R267" s="29"/>
      <c r="S267" s="99"/>
      <c r="T267" s="99"/>
      <c r="U267" s="99"/>
      <c r="V267" s="99"/>
      <c r="W267" s="99"/>
      <c r="X267" s="99"/>
      <c r="Y267" s="99"/>
      <c r="Z267" s="99"/>
      <c r="AA267" s="9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99"/>
      <c r="BE267" s="99"/>
      <c r="BF267" s="99"/>
      <c r="BG267" s="99"/>
      <c r="BH267" s="99"/>
      <c r="BI267" s="99"/>
      <c r="BJ267" s="99"/>
      <c r="BK267" s="12"/>
      <c r="BL267" s="12"/>
    </row>
    <row r="268" spans="1:64">
      <c r="A268" s="9"/>
      <c r="B268" s="9"/>
      <c r="C268" s="44"/>
      <c r="D268" s="126"/>
      <c r="E268" s="9"/>
      <c r="F268" s="9"/>
      <c r="G268" s="28"/>
      <c r="H268" s="109"/>
      <c r="I268" s="109"/>
      <c r="J268" s="109"/>
      <c r="K268" s="109"/>
      <c r="L268" s="109"/>
      <c r="M268" s="109"/>
      <c r="N268" s="29"/>
      <c r="O268" s="29"/>
      <c r="P268" s="29"/>
      <c r="Q268" s="29"/>
      <c r="R268" s="29"/>
      <c r="S268" s="99"/>
      <c r="T268" s="99"/>
      <c r="U268" s="99"/>
      <c r="V268" s="99"/>
      <c r="W268" s="99"/>
      <c r="X268" s="99"/>
      <c r="Y268" s="99"/>
      <c r="Z268" s="99"/>
      <c r="AA268" s="9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99"/>
      <c r="BE268" s="99"/>
      <c r="BF268" s="99"/>
      <c r="BG268" s="99"/>
      <c r="BH268" s="99"/>
      <c r="BI268" s="99"/>
      <c r="BJ268" s="99"/>
      <c r="BK268" s="12"/>
      <c r="BL268" s="12"/>
    </row>
    <row r="269" spans="1:64">
      <c r="A269" s="121"/>
      <c r="B269" s="121"/>
      <c r="C269" s="121"/>
      <c r="D269" s="122"/>
      <c r="E269" s="106"/>
      <c r="F269" s="106"/>
      <c r="G269" s="123"/>
      <c r="H269" s="124"/>
      <c r="I269" s="124"/>
      <c r="J269" s="124"/>
      <c r="K269" s="124"/>
      <c r="L269" s="124"/>
      <c r="M269" s="124"/>
      <c r="N269" s="125"/>
      <c r="O269" s="125"/>
      <c r="P269" s="125"/>
      <c r="Q269" s="125"/>
      <c r="R269" s="125"/>
      <c r="S269" s="125"/>
      <c r="T269" s="99"/>
      <c r="U269" s="99"/>
      <c r="V269" s="99"/>
      <c r="W269" s="99"/>
      <c r="X269" s="99"/>
      <c r="Y269" s="99"/>
      <c r="Z269" s="99"/>
      <c r="AA269" s="9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99"/>
      <c r="BE269" s="99"/>
      <c r="BF269" s="99"/>
      <c r="BG269" s="99"/>
      <c r="BH269" s="99"/>
      <c r="BI269" s="99"/>
      <c r="BJ269" s="99"/>
      <c r="BK269" s="12"/>
      <c r="BL269" s="12"/>
    </row>
    <row r="270" spans="1:64">
      <c r="A270" s="9"/>
      <c r="B270" s="12"/>
      <c r="C270" s="88"/>
      <c r="D270" s="111"/>
      <c r="E270" s="12"/>
      <c r="F270" s="12"/>
      <c r="G270" s="138"/>
      <c r="H270" s="139"/>
      <c r="I270" s="139"/>
      <c r="J270" s="139"/>
      <c r="K270" s="139"/>
      <c r="L270" s="139"/>
      <c r="M270" s="139"/>
      <c r="N270" s="99"/>
      <c r="O270" s="99"/>
      <c r="P270" s="99"/>
      <c r="Q270" s="99"/>
      <c r="R270" s="99"/>
      <c r="S270" s="99"/>
      <c r="T270" s="99"/>
      <c r="U270" s="99"/>
      <c r="V270" s="99"/>
      <c r="W270" s="99"/>
      <c r="X270" s="99"/>
      <c r="Y270" s="99"/>
      <c r="Z270" s="99"/>
      <c r="AA270" s="9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99"/>
      <c r="BE270" s="99"/>
      <c r="BF270" s="99"/>
      <c r="BG270" s="99"/>
      <c r="BH270" s="99"/>
      <c r="BI270" s="99"/>
      <c r="BJ270" s="99"/>
      <c r="BK270" s="12"/>
      <c r="BL270" s="12"/>
    </row>
    <row r="271" spans="1:64" s="9" customFormat="1">
      <c r="B271" s="12"/>
      <c r="C271" s="88" t="s">
        <v>32</v>
      </c>
      <c r="D271" s="12"/>
      <c r="E271" s="12"/>
      <c r="F271" s="12"/>
      <c r="G271" s="189">
        <f>SUM(G272:G301)</f>
        <v>-171.59151063778256</v>
      </c>
      <c r="H271" s="114">
        <f>SUM(H272:H301)</f>
        <v>-186.8849840973019</v>
      </c>
      <c r="I271" s="114">
        <f t="shared" ref="I271:Q271" si="45">SUM(I272:I301)</f>
        <v>-182.99506481782916</v>
      </c>
      <c r="J271" s="114">
        <f t="shared" si="45"/>
        <v>-199.77424097464473</v>
      </c>
      <c r="K271" s="114">
        <f t="shared" si="45"/>
        <v>-217.78688472225974</v>
      </c>
      <c r="L271" s="114">
        <f t="shared" si="45"/>
        <v>-229.3585649310626</v>
      </c>
      <c r="M271" s="114">
        <f t="shared" si="45"/>
        <v>-223.02370089645152</v>
      </c>
      <c r="N271" s="114">
        <f t="shared" si="45"/>
        <v>-215.80290358371502</v>
      </c>
      <c r="O271" s="114">
        <f t="shared" si="45"/>
        <v>-207.38365454478784</v>
      </c>
      <c r="P271" s="114">
        <f t="shared" si="45"/>
        <v>-197.59484939983943</v>
      </c>
      <c r="Q271" s="114">
        <f t="shared" si="45"/>
        <v>-189.72517895829799</v>
      </c>
      <c r="R271" s="104"/>
      <c r="S271" s="104"/>
      <c r="T271" s="104"/>
      <c r="U271" s="104"/>
      <c r="V271" s="104"/>
      <c r="W271" s="104"/>
      <c r="X271" s="104"/>
      <c r="Y271" s="104"/>
      <c r="Z271" s="104"/>
      <c r="AA271" s="104"/>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104"/>
      <c r="BE271" s="104"/>
      <c r="BF271" s="104"/>
      <c r="BG271" s="104"/>
      <c r="BH271" s="104"/>
      <c r="BI271" s="104"/>
      <c r="BJ271" s="104"/>
      <c r="BK271" s="12"/>
      <c r="BL271" s="12"/>
    </row>
    <row r="272" spans="1:64" ht="12" customHeight="1" outlineLevel="1">
      <c r="A272" s="9"/>
      <c r="B272" s="9"/>
      <c r="C272" s="9"/>
      <c r="D272" s="126" t="str">
        <f>Asset1</f>
        <v>Subtransmission</v>
      </c>
      <c r="E272" s="9"/>
      <c r="F272" s="9"/>
      <c r="G272" s="187">
        <f t="shared" ref="G272:G279" si="46">-(G306-G142)</f>
        <v>-11.832508749432462</v>
      </c>
      <c r="H272" s="109">
        <f t="shared" ref="H272:Q272" si="47">H$44*H$7</f>
        <v>-13.075338468444306</v>
      </c>
      <c r="I272" s="109">
        <f t="shared" si="47"/>
        <v>-14.193960954619788</v>
      </c>
      <c r="J272" s="109">
        <f t="shared" si="47"/>
        <v>-15.427695425572187</v>
      </c>
      <c r="K272" s="109">
        <f t="shared" si="47"/>
        <v>-16.694057726959411</v>
      </c>
      <c r="L272" s="109">
        <f t="shared" si="47"/>
        <v>-18.028715701892541</v>
      </c>
      <c r="M272" s="109">
        <f t="shared" si="47"/>
        <v>-18.965350297851202</v>
      </c>
      <c r="N272" s="109">
        <f t="shared" si="47"/>
        <v>-18.965350297851202</v>
      </c>
      <c r="O272" s="109">
        <f t="shared" si="47"/>
        <v>-18.965350297851202</v>
      </c>
      <c r="P272" s="109">
        <f t="shared" si="47"/>
        <v>-18.965350297851202</v>
      </c>
      <c r="Q272" s="109">
        <f t="shared" si="47"/>
        <v>-18.965350297851202</v>
      </c>
      <c r="R272" s="9"/>
      <c r="S272" s="12"/>
      <c r="T272" s="12"/>
      <c r="U272" s="12"/>
      <c r="V272" s="12"/>
      <c r="W272" s="12"/>
      <c r="X272" s="12"/>
      <c r="Y272" s="12"/>
      <c r="Z272" s="12"/>
      <c r="AA272" s="12"/>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12"/>
      <c r="BE272" s="12"/>
      <c r="BF272" s="12"/>
      <c r="BG272" s="12"/>
      <c r="BH272" s="12"/>
      <c r="BI272" s="12"/>
      <c r="BJ272" s="12"/>
      <c r="BK272" s="12"/>
      <c r="BL272" s="12"/>
    </row>
    <row r="273" spans="1:64" ht="12" customHeight="1" outlineLevel="1">
      <c r="A273" s="9"/>
      <c r="B273" s="9"/>
      <c r="C273" s="9"/>
      <c r="D273" s="126" t="str">
        <f>Asset2</f>
        <v>Distribution system assets</v>
      </c>
      <c r="E273" s="9"/>
      <c r="F273" s="9"/>
      <c r="G273" s="187">
        <f t="shared" si="46"/>
        <v>-92.329534749763297</v>
      </c>
      <c r="H273" s="109">
        <f t="shared" ref="H273:Q273" si="48">H$45*H$7</f>
        <v>-99.129944332051693</v>
      </c>
      <c r="I273" s="109">
        <f t="shared" si="48"/>
        <v>-106.59650534649978</v>
      </c>
      <c r="J273" s="109">
        <f t="shared" si="48"/>
        <v>-114.40343874704733</v>
      </c>
      <c r="K273" s="109">
        <f t="shared" si="48"/>
        <v>-122.41477707134067</v>
      </c>
      <c r="L273" s="109">
        <f t="shared" si="48"/>
        <v>-130.84126390571586</v>
      </c>
      <c r="M273" s="109">
        <f t="shared" si="48"/>
        <v>-136.29530569882468</v>
      </c>
      <c r="N273" s="109">
        <f t="shared" si="48"/>
        <v>-136.29530569882468</v>
      </c>
      <c r="O273" s="109">
        <f t="shared" si="48"/>
        <v>-136.29530569882468</v>
      </c>
      <c r="P273" s="109">
        <f t="shared" si="48"/>
        <v>-136.29530569882468</v>
      </c>
      <c r="Q273" s="109">
        <f t="shared" si="48"/>
        <v>-136.29530569882468</v>
      </c>
      <c r="R273" s="9"/>
      <c r="S273" s="12"/>
      <c r="T273" s="12"/>
      <c r="U273" s="12"/>
      <c r="V273" s="12"/>
      <c r="W273" s="12"/>
      <c r="X273" s="12"/>
      <c r="Y273" s="12"/>
      <c r="Z273" s="12"/>
      <c r="AA273" s="12"/>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12"/>
      <c r="BE273" s="12"/>
      <c r="BF273" s="12"/>
      <c r="BG273" s="12"/>
      <c r="BH273" s="12"/>
      <c r="BI273" s="12"/>
      <c r="BJ273" s="12"/>
      <c r="BK273" s="12"/>
      <c r="BL273" s="12"/>
    </row>
    <row r="274" spans="1:64" ht="12" customHeight="1" outlineLevel="1">
      <c r="A274" s="9"/>
      <c r="B274" s="9"/>
      <c r="C274" s="9"/>
      <c r="D274" s="126" t="str">
        <f>Asset3</f>
        <v>Standard metering</v>
      </c>
      <c r="E274" s="9"/>
      <c r="F274" s="9"/>
      <c r="G274" s="187">
        <f t="shared" si="46"/>
        <v>-14.075559169093903</v>
      </c>
      <c r="H274" s="109">
        <f t="shared" ref="H274:Q274" si="49">H$46*H$7</f>
        <v>-13.672623059380758</v>
      </c>
      <c r="I274" s="109">
        <f t="shared" si="49"/>
        <v>0</v>
      </c>
      <c r="J274" s="109">
        <f t="shared" si="49"/>
        <v>0</v>
      </c>
      <c r="K274" s="109">
        <f t="shared" si="49"/>
        <v>0</v>
      </c>
      <c r="L274" s="109">
        <f t="shared" si="49"/>
        <v>0</v>
      </c>
      <c r="M274" s="109">
        <f t="shared" si="49"/>
        <v>0</v>
      </c>
      <c r="N274" s="109">
        <f t="shared" si="49"/>
        <v>0</v>
      </c>
      <c r="O274" s="109">
        <f t="shared" si="49"/>
        <v>0</v>
      </c>
      <c r="P274" s="109">
        <f t="shared" si="49"/>
        <v>0</v>
      </c>
      <c r="Q274" s="109">
        <f t="shared" si="49"/>
        <v>0</v>
      </c>
      <c r="R274" s="9"/>
      <c r="S274" s="12"/>
      <c r="T274" s="12"/>
      <c r="U274" s="12"/>
      <c r="V274" s="12"/>
      <c r="W274" s="12"/>
      <c r="X274" s="12"/>
      <c r="Y274" s="12"/>
      <c r="Z274" s="12"/>
      <c r="AA274" s="12"/>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12"/>
      <c r="BE274" s="12"/>
      <c r="BF274" s="12"/>
      <c r="BG274" s="12"/>
      <c r="BH274" s="12"/>
      <c r="BI274" s="12"/>
      <c r="BJ274" s="12"/>
      <c r="BK274" s="12"/>
      <c r="BL274" s="12"/>
    </row>
    <row r="275" spans="1:64" ht="12" customHeight="1" outlineLevel="1">
      <c r="A275" s="9"/>
      <c r="B275" s="9"/>
      <c r="C275" s="9"/>
      <c r="D275" s="126" t="str">
        <f>Asset4</f>
        <v>Public lighting</v>
      </c>
      <c r="E275" s="9"/>
      <c r="F275" s="9"/>
      <c r="G275" s="187">
        <f t="shared" si="46"/>
        <v>-1.5204419344170723</v>
      </c>
      <c r="H275" s="109">
        <f t="shared" ref="H275:Q275" si="50">H$47*H$7</f>
        <v>-1.5976859931299552</v>
      </c>
      <c r="I275" s="109">
        <f t="shared" si="50"/>
        <v>-1.637628142958204</v>
      </c>
      <c r="J275" s="109">
        <f t="shared" si="50"/>
        <v>-1.6785688465321591</v>
      </c>
      <c r="K275" s="109">
        <f t="shared" si="50"/>
        <v>-1.7205330676954629</v>
      </c>
      <c r="L275" s="109">
        <f t="shared" si="50"/>
        <v>-1.7635463943878493</v>
      </c>
      <c r="M275" s="109">
        <f t="shared" si="50"/>
        <v>-1.7635463943878493</v>
      </c>
      <c r="N275" s="109">
        <f t="shared" si="50"/>
        <v>-1.7635463943878493</v>
      </c>
      <c r="O275" s="109">
        <f t="shared" si="50"/>
        <v>-1.7635463943878493</v>
      </c>
      <c r="P275" s="109">
        <f t="shared" si="50"/>
        <v>-0.20264333913272092</v>
      </c>
      <c r="Q275" s="109">
        <f t="shared" si="50"/>
        <v>0</v>
      </c>
      <c r="R275" s="9"/>
      <c r="S275" s="12"/>
      <c r="T275" s="12"/>
      <c r="U275" s="12"/>
      <c r="V275" s="12"/>
      <c r="W275" s="12"/>
      <c r="X275" s="12"/>
      <c r="Y275" s="12"/>
      <c r="Z275" s="12"/>
      <c r="AA275" s="12"/>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12"/>
      <c r="BE275" s="12"/>
      <c r="BF275" s="12"/>
      <c r="BG275" s="12"/>
      <c r="BH275" s="12"/>
      <c r="BI275" s="12"/>
      <c r="BJ275" s="12"/>
      <c r="BK275" s="12"/>
      <c r="BL275" s="12"/>
    </row>
    <row r="276" spans="1:64" ht="12" customHeight="1" outlineLevel="1">
      <c r="A276" s="9"/>
      <c r="B276" s="9"/>
      <c r="C276" s="9"/>
      <c r="D276" s="126" t="str">
        <f>Asset5</f>
        <v>SCADA/Network control</v>
      </c>
      <c r="E276" s="9"/>
      <c r="F276" s="9"/>
      <c r="G276" s="187">
        <f t="shared" si="46"/>
        <v>-2.8213995059315256</v>
      </c>
      <c r="H276" s="109">
        <f t="shared" ref="H276:Q276" si="51">H$48*H$7</f>
        <v>-3.1749382275839495</v>
      </c>
      <c r="I276" s="109">
        <f t="shared" si="51"/>
        <v>-2.4720796638204594</v>
      </c>
      <c r="J276" s="109">
        <f t="shared" si="51"/>
        <v>-2.4479926839664214</v>
      </c>
      <c r="K276" s="109">
        <f t="shared" si="51"/>
        <v>-3.2251843496903323</v>
      </c>
      <c r="L276" s="109">
        <f t="shared" si="51"/>
        <v>-4.0509586068854153</v>
      </c>
      <c r="M276" s="109">
        <f t="shared" si="51"/>
        <v>-4.8654606155754223</v>
      </c>
      <c r="N276" s="109">
        <f t="shared" si="51"/>
        <v>-4.8654606155754223</v>
      </c>
      <c r="O276" s="109">
        <f t="shared" si="51"/>
        <v>-4.8654606155754223</v>
      </c>
      <c r="P276" s="109">
        <f t="shared" si="51"/>
        <v>-5.1147833286085476</v>
      </c>
      <c r="Q276" s="109">
        <f t="shared" si="51"/>
        <v>-4.6928728179079542</v>
      </c>
      <c r="R276" s="9"/>
      <c r="S276" s="12"/>
      <c r="T276" s="12"/>
      <c r="U276" s="12"/>
      <c r="V276" s="12"/>
      <c r="W276" s="12"/>
      <c r="X276" s="12"/>
      <c r="Y276" s="12"/>
      <c r="Z276" s="12"/>
      <c r="AA276" s="12"/>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12"/>
      <c r="BE276" s="12"/>
      <c r="BF276" s="12"/>
      <c r="BG276" s="12"/>
      <c r="BH276" s="12"/>
      <c r="BI276" s="12"/>
      <c r="BJ276" s="12"/>
      <c r="BK276" s="12"/>
      <c r="BL276" s="12"/>
    </row>
    <row r="277" spans="1:64" ht="12" customHeight="1" outlineLevel="1">
      <c r="A277" s="9"/>
      <c r="B277" s="9"/>
      <c r="C277" s="9"/>
      <c r="D277" s="126" t="str">
        <f>Asset6</f>
        <v>Non-network general assets - IT</v>
      </c>
      <c r="E277" s="9"/>
      <c r="F277" s="9"/>
      <c r="G277" s="187">
        <f t="shared" si="46"/>
        <v>-25.822872848236742</v>
      </c>
      <c r="H277" s="109">
        <f t="shared" ref="H277:Q277" si="52">H$49*H$7</f>
        <v>-24.301249422062295</v>
      </c>
      <c r="I277" s="109">
        <f t="shared" si="52"/>
        <v>-26.876715221732105</v>
      </c>
      <c r="J277" s="109">
        <f t="shared" si="52"/>
        <v>-31.97533865560127</v>
      </c>
      <c r="K277" s="109">
        <f t="shared" si="52"/>
        <v>-37.124090979993134</v>
      </c>
      <c r="L277" s="109">
        <f t="shared" si="52"/>
        <v>-40.773168592806591</v>
      </c>
      <c r="M277" s="109">
        <f t="shared" si="52"/>
        <v>-41.021080272351782</v>
      </c>
      <c r="N277" s="109">
        <f t="shared" si="52"/>
        <v>-33.800282959615295</v>
      </c>
      <c r="O277" s="109">
        <f t="shared" si="52"/>
        <v>-25.381033920688115</v>
      </c>
      <c r="P277" s="109">
        <f t="shared" si="52"/>
        <v>-16.903809117961671</v>
      </c>
      <c r="Q277" s="109">
        <f t="shared" si="52"/>
        <v>-9.6586925262535477</v>
      </c>
      <c r="R277" s="9"/>
      <c r="S277" s="12"/>
      <c r="T277" s="12"/>
      <c r="U277" s="12"/>
      <c r="V277" s="12"/>
      <c r="W277" s="12"/>
      <c r="X277" s="12"/>
      <c r="Y277" s="12"/>
      <c r="Z277" s="12"/>
      <c r="AA277" s="12"/>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12"/>
      <c r="BE277" s="12"/>
      <c r="BF277" s="12"/>
      <c r="BG277" s="12"/>
      <c r="BH277" s="12"/>
      <c r="BI277" s="12"/>
      <c r="BJ277" s="12"/>
      <c r="BK277" s="12"/>
      <c r="BL277" s="12"/>
    </row>
    <row r="278" spans="1:64" ht="12" customHeight="1" outlineLevel="1">
      <c r="A278" s="9"/>
      <c r="B278" s="9"/>
      <c r="C278" s="9"/>
      <c r="D278" s="126" t="str">
        <f>Asset7</f>
        <v>Non-network general assets - Other</v>
      </c>
      <c r="E278" s="9"/>
      <c r="F278" s="9"/>
      <c r="G278" s="187">
        <f t="shared" si="46"/>
        <v>-19.822853843063402</v>
      </c>
      <c r="H278" s="109">
        <f t="shared" ref="H278:Q278" si="53">H$50*H$7</f>
        <v>-21.064209313634684</v>
      </c>
      <c r="I278" s="109">
        <f t="shared" si="53"/>
        <v>-22.78681171228483</v>
      </c>
      <c r="J278" s="109">
        <f t="shared" si="53"/>
        <v>-24.596087483036182</v>
      </c>
      <c r="K278" s="109">
        <f t="shared" si="53"/>
        <v>-26.501686321678431</v>
      </c>
      <c r="L278" s="109">
        <f t="shared" si="53"/>
        <v>-22.883959355712548</v>
      </c>
      <c r="M278" s="109">
        <f t="shared" si="53"/>
        <v>-11.71289195912064</v>
      </c>
      <c r="N278" s="109">
        <f t="shared" si="53"/>
        <v>-11.71289195912064</v>
      </c>
      <c r="O278" s="109">
        <f t="shared" si="53"/>
        <v>-11.71289195912064</v>
      </c>
      <c r="P278" s="109">
        <f t="shared" si="53"/>
        <v>-11.71289195912064</v>
      </c>
      <c r="Q278" s="109">
        <f t="shared" si="53"/>
        <v>-11.71289195912064</v>
      </c>
      <c r="R278" s="9"/>
      <c r="S278" s="12"/>
      <c r="T278" s="12"/>
      <c r="U278" s="12"/>
      <c r="V278" s="12"/>
      <c r="W278" s="12"/>
      <c r="X278" s="12"/>
      <c r="Y278" s="12"/>
      <c r="Z278" s="12"/>
      <c r="AA278" s="12"/>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12"/>
      <c r="BE278" s="12"/>
      <c r="BF278" s="12"/>
      <c r="BG278" s="12"/>
      <c r="BH278" s="12"/>
      <c r="BI278" s="12"/>
      <c r="BJ278" s="12"/>
      <c r="BK278" s="12"/>
      <c r="BL278" s="12"/>
    </row>
    <row r="279" spans="1:64" ht="12" customHeight="1" outlineLevel="1">
      <c r="A279" s="9"/>
      <c r="B279" s="9"/>
      <c r="C279" s="9"/>
      <c r="D279" s="126" t="str">
        <f>Asset8</f>
        <v>VBRC</v>
      </c>
      <c r="E279" s="9"/>
      <c r="F279" s="9"/>
      <c r="G279" s="187">
        <f t="shared" si="46"/>
        <v>-3.2320979216730841</v>
      </c>
      <c r="H279" s="109">
        <f t="shared" ref="H279:Q279" si="54">H$51*H$7</f>
        <v>-4.3330898982322648</v>
      </c>
      <c r="I279" s="109">
        <f t="shared" si="54"/>
        <v>-4.9500822830584505</v>
      </c>
      <c r="J279" s="109">
        <f t="shared" si="54"/>
        <v>-5.67680560271228</v>
      </c>
      <c r="K279" s="109">
        <f t="shared" si="54"/>
        <v>-6.4490338364709663</v>
      </c>
      <c r="L279" s="109">
        <f t="shared" si="54"/>
        <v>-7.2679929710196571</v>
      </c>
      <c r="M279" s="109">
        <f t="shared" si="54"/>
        <v>-7.9352246497431391</v>
      </c>
      <c r="N279" s="109">
        <f t="shared" si="54"/>
        <v>-7.9352246497431391</v>
      </c>
      <c r="O279" s="109">
        <f t="shared" si="54"/>
        <v>-7.9352246497431391</v>
      </c>
      <c r="P279" s="109">
        <f t="shared" si="54"/>
        <v>-7.9352246497431391</v>
      </c>
      <c r="Q279" s="109">
        <f t="shared" si="54"/>
        <v>-7.9352246497431391</v>
      </c>
      <c r="R279" s="9"/>
      <c r="S279" s="12"/>
      <c r="T279" s="12"/>
      <c r="U279" s="12"/>
      <c r="V279" s="12"/>
      <c r="W279" s="12"/>
      <c r="X279" s="12"/>
      <c r="Y279" s="12"/>
      <c r="Z279" s="12"/>
      <c r="AA279" s="12"/>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12"/>
      <c r="BE279" s="12"/>
      <c r="BF279" s="12"/>
      <c r="BG279" s="12"/>
      <c r="BH279" s="12"/>
      <c r="BI279" s="12"/>
      <c r="BJ279" s="12"/>
      <c r="BK279" s="12"/>
      <c r="BL279" s="12"/>
    </row>
    <row r="280" spans="1:64" ht="12" customHeight="1" outlineLevel="1">
      <c r="A280" s="9"/>
      <c r="B280" s="9"/>
      <c r="C280" s="9"/>
      <c r="D280" s="126" t="str">
        <f>Asset9</f>
        <v>Supervisory cables</v>
      </c>
      <c r="E280" s="9"/>
      <c r="F280" s="9"/>
      <c r="G280" s="187">
        <f>-(G314-G150)</f>
        <v>0</v>
      </c>
      <c r="H280" s="109">
        <f t="shared" ref="H280:Q280" si="55">H$52*H$7</f>
        <v>-3.423189053397111</v>
      </c>
      <c r="I280" s="109">
        <f t="shared" si="55"/>
        <v>0</v>
      </c>
      <c r="J280" s="109">
        <f t="shared" si="55"/>
        <v>0</v>
      </c>
      <c r="K280" s="109">
        <f t="shared" si="55"/>
        <v>0</v>
      </c>
      <c r="L280" s="109">
        <f t="shared" si="55"/>
        <v>0</v>
      </c>
      <c r="M280" s="109">
        <f t="shared" si="55"/>
        <v>0</v>
      </c>
      <c r="N280" s="109">
        <f t="shared" si="55"/>
        <v>0</v>
      </c>
      <c r="O280" s="109">
        <f t="shared" si="55"/>
        <v>0</v>
      </c>
      <c r="P280" s="109">
        <f t="shared" si="55"/>
        <v>0</v>
      </c>
      <c r="Q280" s="109">
        <f t="shared" si="55"/>
        <v>0</v>
      </c>
      <c r="R280" s="9"/>
      <c r="S280" s="12"/>
      <c r="T280" s="12"/>
      <c r="U280" s="12"/>
      <c r="V280" s="12"/>
      <c r="W280" s="12"/>
      <c r="X280" s="12"/>
      <c r="Y280" s="12"/>
      <c r="Z280" s="12"/>
      <c r="AA280" s="12"/>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12"/>
      <c r="BE280" s="12"/>
      <c r="BF280" s="12"/>
      <c r="BG280" s="12"/>
      <c r="BH280" s="12"/>
      <c r="BI280" s="12"/>
      <c r="BJ280" s="12"/>
      <c r="BK280" s="12"/>
      <c r="BL280" s="12"/>
    </row>
    <row r="281" spans="1:64" ht="12" customHeight="1" outlineLevel="1">
      <c r="A281" s="9"/>
      <c r="B281" s="9"/>
      <c r="C281" s="9"/>
      <c r="D281" s="126" t="str">
        <f>Asset10</f>
        <v>Old SWER ACRs</v>
      </c>
      <c r="E281" s="9"/>
      <c r="F281" s="9"/>
      <c r="G281" s="187">
        <f t="shared" ref="G281:G291" si="56">-(G315-G151)</f>
        <v>0</v>
      </c>
      <c r="H281" s="109">
        <f t="shared" ref="H281:Q281" si="57">H$53*H$7</f>
        <v>-2.9752491766840921</v>
      </c>
      <c r="I281" s="109">
        <f t="shared" si="57"/>
        <v>-3.0496304061011945</v>
      </c>
      <c r="J281" s="109">
        <f t="shared" si="57"/>
        <v>-3.1258711662537242</v>
      </c>
      <c r="K281" s="109">
        <f t="shared" si="57"/>
        <v>-3.204017945410067</v>
      </c>
      <c r="L281" s="109">
        <f t="shared" si="57"/>
        <v>-3.2841183940453185</v>
      </c>
      <c r="M281" s="109">
        <f t="shared" si="57"/>
        <v>0</v>
      </c>
      <c r="N281" s="109">
        <f t="shared" si="57"/>
        <v>0</v>
      </c>
      <c r="O281" s="109">
        <f t="shared" si="57"/>
        <v>0</v>
      </c>
      <c r="P281" s="109">
        <f t="shared" si="57"/>
        <v>0</v>
      </c>
      <c r="Q281" s="109">
        <f t="shared" si="57"/>
        <v>0</v>
      </c>
      <c r="R281" s="9"/>
      <c r="S281" s="12"/>
      <c r="T281" s="12"/>
      <c r="U281" s="12"/>
      <c r="V281" s="12"/>
      <c r="W281" s="12"/>
      <c r="X281" s="12"/>
      <c r="Y281" s="12"/>
      <c r="Z281" s="12"/>
      <c r="AA281" s="12"/>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12"/>
      <c r="BE281" s="12"/>
      <c r="BF281" s="12"/>
      <c r="BG281" s="12"/>
      <c r="BH281" s="12"/>
      <c r="BI281" s="12"/>
      <c r="BJ281" s="12"/>
      <c r="BK281" s="12"/>
      <c r="BL281" s="12"/>
    </row>
    <row r="282" spans="1:64" ht="12" customHeight="1" outlineLevel="1">
      <c r="A282" s="9"/>
      <c r="B282" s="9"/>
      <c r="C282" s="9"/>
      <c r="D282" s="126" t="str">
        <f>Asset11</f>
        <v>Land</v>
      </c>
      <c r="E282" s="9"/>
      <c r="F282" s="9"/>
      <c r="G282" s="187">
        <f t="shared" si="56"/>
        <v>0</v>
      </c>
      <c r="H282" s="109">
        <f t="shared" ref="H282:Q282" si="58">H$54*H$7</f>
        <v>0</v>
      </c>
      <c r="I282" s="109">
        <f t="shared" si="58"/>
        <v>0</v>
      </c>
      <c r="J282" s="109">
        <f t="shared" si="58"/>
        <v>0</v>
      </c>
      <c r="K282" s="109">
        <f t="shared" si="58"/>
        <v>0</v>
      </c>
      <c r="L282" s="109">
        <f t="shared" si="58"/>
        <v>0</v>
      </c>
      <c r="M282" s="109">
        <f t="shared" si="58"/>
        <v>0</v>
      </c>
      <c r="N282" s="109">
        <f t="shared" si="58"/>
        <v>0</v>
      </c>
      <c r="O282" s="109">
        <f t="shared" si="58"/>
        <v>0</v>
      </c>
      <c r="P282" s="109">
        <f t="shared" si="58"/>
        <v>0</v>
      </c>
      <c r="Q282" s="109">
        <f t="shared" si="58"/>
        <v>0</v>
      </c>
      <c r="R282" s="9"/>
      <c r="S282" s="12"/>
      <c r="T282" s="12"/>
      <c r="U282" s="12"/>
      <c r="V282" s="12"/>
      <c r="W282" s="12"/>
      <c r="X282" s="12"/>
      <c r="Y282" s="12"/>
      <c r="Z282" s="12"/>
      <c r="AA282" s="12"/>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12"/>
      <c r="BE282" s="12"/>
      <c r="BF282" s="12"/>
      <c r="BG282" s="12"/>
      <c r="BH282" s="12"/>
      <c r="BI282" s="12"/>
      <c r="BJ282" s="12"/>
      <c r="BK282" s="12"/>
      <c r="BL282" s="12"/>
    </row>
    <row r="283" spans="1:64" ht="12" customHeight="1" outlineLevel="1">
      <c r="A283" s="9"/>
      <c r="B283" s="9"/>
      <c r="C283" s="9"/>
      <c r="D283" s="126" t="str">
        <f>Asset12</f>
        <v>Equity raising costs</v>
      </c>
      <c r="E283" s="9"/>
      <c r="F283" s="9"/>
      <c r="G283" s="187">
        <f t="shared" si="56"/>
        <v>-0.13424191617106723</v>
      </c>
      <c r="H283" s="109">
        <f t="shared" ref="H283:Q283" si="59">H$55*H$7</f>
        <v>-0.13746715270081855</v>
      </c>
      <c r="I283" s="109">
        <f t="shared" si="59"/>
        <v>-0.43165108675433739</v>
      </c>
      <c r="J283" s="109">
        <f t="shared" si="59"/>
        <v>-0.4424423639231958</v>
      </c>
      <c r="K283" s="109">
        <f t="shared" si="59"/>
        <v>-0.45350342302127561</v>
      </c>
      <c r="L283" s="109">
        <f t="shared" si="59"/>
        <v>-0.46484100859680749</v>
      </c>
      <c r="M283" s="109">
        <f t="shared" si="59"/>
        <v>-0.46484100859680749</v>
      </c>
      <c r="N283" s="109">
        <f t="shared" si="59"/>
        <v>-0.46484100859680749</v>
      </c>
      <c r="O283" s="109">
        <f t="shared" si="59"/>
        <v>-0.46484100859680749</v>
      </c>
      <c r="P283" s="109">
        <f t="shared" si="59"/>
        <v>-0.46484100859680749</v>
      </c>
      <c r="Q283" s="109">
        <f t="shared" si="59"/>
        <v>-0.46484100859680749</v>
      </c>
      <c r="R283" s="9"/>
      <c r="S283" s="12"/>
      <c r="T283" s="12"/>
      <c r="U283" s="12"/>
      <c r="V283" s="12"/>
      <c r="W283" s="12"/>
      <c r="X283" s="12"/>
      <c r="Y283" s="12"/>
      <c r="Z283" s="12"/>
      <c r="AA283" s="12"/>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12"/>
      <c r="BE283" s="12"/>
      <c r="BF283" s="12"/>
      <c r="BG283" s="12"/>
      <c r="BH283" s="12"/>
      <c r="BI283" s="12"/>
      <c r="BJ283" s="12"/>
      <c r="BK283" s="12"/>
      <c r="BL283" s="12"/>
    </row>
    <row r="284" spans="1:64" ht="12" customHeight="1" outlineLevel="1">
      <c r="A284" s="9"/>
      <c r="B284" s="9"/>
      <c r="C284" s="9"/>
      <c r="D284" s="126">
        <f>Asset13</f>
        <v>0</v>
      </c>
      <c r="E284" s="9"/>
      <c r="F284" s="9"/>
      <c r="G284" s="187">
        <f t="shared" si="56"/>
        <v>0</v>
      </c>
      <c r="H284" s="109">
        <f t="shared" ref="H284:Q284" si="60">H$56*H$7</f>
        <v>0</v>
      </c>
      <c r="I284" s="109">
        <f t="shared" si="60"/>
        <v>0</v>
      </c>
      <c r="J284" s="109">
        <f t="shared" si="60"/>
        <v>0</v>
      </c>
      <c r="K284" s="109">
        <f t="shared" si="60"/>
        <v>0</v>
      </c>
      <c r="L284" s="109">
        <f t="shared" si="60"/>
        <v>0</v>
      </c>
      <c r="M284" s="109">
        <f t="shared" si="60"/>
        <v>0</v>
      </c>
      <c r="N284" s="109">
        <f t="shared" si="60"/>
        <v>0</v>
      </c>
      <c r="O284" s="109">
        <f t="shared" si="60"/>
        <v>0</v>
      </c>
      <c r="P284" s="109">
        <f t="shared" si="60"/>
        <v>0</v>
      </c>
      <c r="Q284" s="109">
        <f t="shared" si="60"/>
        <v>0</v>
      </c>
      <c r="R284" s="9"/>
      <c r="S284" s="12"/>
      <c r="T284" s="12"/>
      <c r="U284" s="12"/>
      <c r="V284" s="12"/>
      <c r="W284" s="12"/>
      <c r="X284" s="12"/>
      <c r="Y284" s="12"/>
      <c r="Z284" s="12"/>
      <c r="AA284" s="12"/>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12"/>
      <c r="BE284" s="12"/>
      <c r="BF284" s="12"/>
      <c r="BG284" s="12"/>
      <c r="BH284" s="12"/>
      <c r="BI284" s="12"/>
      <c r="BJ284" s="12"/>
      <c r="BK284" s="12"/>
      <c r="BL284" s="12"/>
    </row>
    <row r="285" spans="1:64" ht="12" customHeight="1" outlineLevel="1">
      <c r="A285" s="9"/>
      <c r="B285" s="9"/>
      <c r="C285" s="9"/>
      <c r="D285" s="126">
        <f>Asset14</f>
        <v>0</v>
      </c>
      <c r="E285" s="9"/>
      <c r="F285" s="9"/>
      <c r="G285" s="187">
        <f t="shared" si="56"/>
        <v>0</v>
      </c>
      <c r="H285" s="109">
        <f t="shared" ref="H285:Q285" si="61">H$57*H$7</f>
        <v>0</v>
      </c>
      <c r="I285" s="109">
        <f t="shared" si="61"/>
        <v>0</v>
      </c>
      <c r="J285" s="109">
        <f t="shared" si="61"/>
        <v>0</v>
      </c>
      <c r="K285" s="109">
        <f t="shared" si="61"/>
        <v>0</v>
      </c>
      <c r="L285" s="109">
        <f t="shared" si="61"/>
        <v>0</v>
      </c>
      <c r="M285" s="109">
        <f t="shared" si="61"/>
        <v>0</v>
      </c>
      <c r="N285" s="109">
        <f t="shared" si="61"/>
        <v>0</v>
      </c>
      <c r="O285" s="109">
        <f t="shared" si="61"/>
        <v>0</v>
      </c>
      <c r="P285" s="109">
        <f t="shared" si="61"/>
        <v>0</v>
      </c>
      <c r="Q285" s="109">
        <f t="shared" si="61"/>
        <v>0</v>
      </c>
      <c r="R285" s="9"/>
      <c r="S285" s="12"/>
      <c r="T285" s="12"/>
      <c r="U285" s="12"/>
      <c r="V285" s="12"/>
      <c r="W285" s="12"/>
      <c r="X285" s="12"/>
      <c r="Y285" s="12"/>
      <c r="Z285" s="12"/>
      <c r="AA285" s="12"/>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12"/>
      <c r="BE285" s="12"/>
      <c r="BF285" s="12"/>
      <c r="BG285" s="12"/>
      <c r="BH285" s="12"/>
      <c r="BI285" s="12"/>
      <c r="BJ285" s="12"/>
      <c r="BK285" s="12"/>
      <c r="BL285" s="12"/>
    </row>
    <row r="286" spans="1:64" ht="12" customHeight="1" outlineLevel="1">
      <c r="A286" s="9"/>
      <c r="B286" s="9"/>
      <c r="C286" s="9"/>
      <c r="D286" s="126">
        <f>Asset15</f>
        <v>0</v>
      </c>
      <c r="E286" s="9"/>
      <c r="F286" s="9"/>
      <c r="G286" s="187">
        <f t="shared" si="56"/>
        <v>0</v>
      </c>
      <c r="H286" s="109">
        <f t="shared" ref="H286:Q286" si="62">H$58*H$7</f>
        <v>0</v>
      </c>
      <c r="I286" s="109">
        <f t="shared" si="62"/>
        <v>0</v>
      </c>
      <c r="J286" s="109">
        <f t="shared" si="62"/>
        <v>0</v>
      </c>
      <c r="K286" s="109">
        <f t="shared" si="62"/>
        <v>0</v>
      </c>
      <c r="L286" s="109">
        <f t="shared" si="62"/>
        <v>0</v>
      </c>
      <c r="M286" s="109">
        <f t="shared" si="62"/>
        <v>0</v>
      </c>
      <c r="N286" s="109">
        <f t="shared" si="62"/>
        <v>0</v>
      </c>
      <c r="O286" s="109">
        <f t="shared" si="62"/>
        <v>0</v>
      </c>
      <c r="P286" s="109">
        <f t="shared" si="62"/>
        <v>0</v>
      </c>
      <c r="Q286" s="109">
        <f t="shared" si="62"/>
        <v>0</v>
      </c>
      <c r="R286" s="9"/>
      <c r="S286" s="12"/>
      <c r="T286" s="12"/>
      <c r="U286" s="12"/>
      <c r="V286" s="12"/>
      <c r="W286" s="12"/>
      <c r="X286" s="12"/>
      <c r="Y286" s="12"/>
      <c r="Z286" s="12"/>
      <c r="AA286" s="12"/>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12"/>
      <c r="BE286" s="12"/>
      <c r="BF286" s="12"/>
      <c r="BG286" s="12"/>
      <c r="BH286" s="12"/>
      <c r="BI286" s="12"/>
      <c r="BJ286" s="12"/>
      <c r="BK286" s="12"/>
      <c r="BL286" s="12"/>
    </row>
    <row r="287" spans="1:64" ht="12" customHeight="1" outlineLevel="1">
      <c r="A287" s="9"/>
      <c r="B287" s="9"/>
      <c r="C287" s="9"/>
      <c r="D287" s="126">
        <f>Asset16</f>
        <v>0</v>
      </c>
      <c r="E287" s="9"/>
      <c r="F287" s="9"/>
      <c r="G287" s="187">
        <f t="shared" si="56"/>
        <v>0</v>
      </c>
      <c r="H287" s="109">
        <f t="shared" ref="H287:Q287" si="63">H$59*H$7</f>
        <v>0</v>
      </c>
      <c r="I287" s="109">
        <f t="shared" si="63"/>
        <v>0</v>
      </c>
      <c r="J287" s="109">
        <f t="shared" si="63"/>
        <v>0</v>
      </c>
      <c r="K287" s="109">
        <f t="shared" si="63"/>
        <v>0</v>
      </c>
      <c r="L287" s="109">
        <f t="shared" si="63"/>
        <v>0</v>
      </c>
      <c r="M287" s="109">
        <f t="shared" si="63"/>
        <v>0</v>
      </c>
      <c r="N287" s="109">
        <f t="shared" si="63"/>
        <v>0</v>
      </c>
      <c r="O287" s="109">
        <f t="shared" si="63"/>
        <v>0</v>
      </c>
      <c r="P287" s="109">
        <f t="shared" si="63"/>
        <v>0</v>
      </c>
      <c r="Q287" s="109">
        <f t="shared" si="63"/>
        <v>0</v>
      </c>
      <c r="R287" s="9"/>
      <c r="S287" s="12"/>
      <c r="T287" s="12"/>
      <c r="U287" s="12"/>
      <c r="V287" s="12"/>
      <c r="W287" s="12"/>
      <c r="X287" s="12"/>
      <c r="Y287" s="12"/>
      <c r="Z287" s="12"/>
      <c r="AA287" s="12"/>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12"/>
      <c r="BE287" s="12"/>
      <c r="BF287" s="12"/>
      <c r="BG287" s="12"/>
      <c r="BH287" s="12"/>
      <c r="BI287" s="12"/>
      <c r="BJ287" s="12"/>
      <c r="BK287" s="12"/>
      <c r="BL287" s="12"/>
    </row>
    <row r="288" spans="1:64" ht="12" customHeight="1" outlineLevel="1">
      <c r="A288" s="9"/>
      <c r="B288" s="9"/>
      <c r="C288" s="9"/>
      <c r="D288" s="126">
        <f>Asset17</f>
        <v>0</v>
      </c>
      <c r="E288" s="9"/>
      <c r="F288" s="9"/>
      <c r="G288" s="187">
        <f t="shared" si="56"/>
        <v>0</v>
      </c>
      <c r="H288" s="109">
        <f t="shared" ref="H288:Q288" si="64">H$60*H$7</f>
        <v>0</v>
      </c>
      <c r="I288" s="109">
        <f t="shared" si="64"/>
        <v>0</v>
      </c>
      <c r="J288" s="109">
        <f t="shared" si="64"/>
        <v>0</v>
      </c>
      <c r="K288" s="109">
        <f t="shared" si="64"/>
        <v>0</v>
      </c>
      <c r="L288" s="109">
        <f t="shared" si="64"/>
        <v>0</v>
      </c>
      <c r="M288" s="109">
        <f t="shared" si="64"/>
        <v>0</v>
      </c>
      <c r="N288" s="109">
        <f t="shared" si="64"/>
        <v>0</v>
      </c>
      <c r="O288" s="109">
        <f t="shared" si="64"/>
        <v>0</v>
      </c>
      <c r="P288" s="109">
        <f t="shared" si="64"/>
        <v>0</v>
      </c>
      <c r="Q288" s="109">
        <f t="shared" si="64"/>
        <v>0</v>
      </c>
      <c r="R288" s="9"/>
      <c r="S288" s="12"/>
      <c r="T288" s="12"/>
      <c r="U288" s="12"/>
      <c r="V288" s="12"/>
      <c r="W288" s="12"/>
      <c r="X288" s="12"/>
      <c r="Y288" s="12"/>
      <c r="Z288" s="12"/>
      <c r="AA288" s="12"/>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12"/>
      <c r="BE288" s="12"/>
      <c r="BF288" s="12"/>
      <c r="BG288" s="12"/>
      <c r="BH288" s="12"/>
      <c r="BI288" s="12"/>
      <c r="BJ288" s="12"/>
      <c r="BK288" s="12"/>
      <c r="BL288" s="12"/>
    </row>
    <row r="289" spans="1:64" ht="12" customHeight="1" outlineLevel="1">
      <c r="A289" s="9"/>
      <c r="B289" s="9"/>
      <c r="C289" s="9"/>
      <c r="D289" s="126">
        <f>Asset18</f>
        <v>0</v>
      </c>
      <c r="E289" s="9"/>
      <c r="F289" s="9"/>
      <c r="G289" s="187">
        <f t="shared" si="56"/>
        <v>0</v>
      </c>
      <c r="H289" s="109">
        <f t="shared" ref="H289:Q289" si="65">H$61*H$7</f>
        <v>0</v>
      </c>
      <c r="I289" s="109">
        <f t="shared" si="65"/>
        <v>0</v>
      </c>
      <c r="J289" s="109">
        <f t="shared" si="65"/>
        <v>0</v>
      </c>
      <c r="K289" s="109">
        <f t="shared" si="65"/>
        <v>0</v>
      </c>
      <c r="L289" s="109">
        <f t="shared" si="65"/>
        <v>0</v>
      </c>
      <c r="M289" s="109">
        <f t="shared" si="65"/>
        <v>0</v>
      </c>
      <c r="N289" s="109">
        <f t="shared" si="65"/>
        <v>0</v>
      </c>
      <c r="O289" s="109">
        <f t="shared" si="65"/>
        <v>0</v>
      </c>
      <c r="P289" s="109">
        <f t="shared" si="65"/>
        <v>0</v>
      </c>
      <c r="Q289" s="109">
        <f t="shared" si="65"/>
        <v>0</v>
      </c>
      <c r="R289" s="9"/>
      <c r="S289" s="12"/>
      <c r="T289" s="12"/>
      <c r="U289" s="12"/>
      <c r="V289" s="12"/>
      <c r="W289" s="12"/>
      <c r="X289" s="12"/>
      <c r="Y289" s="12"/>
      <c r="Z289" s="12"/>
      <c r="AA289" s="12"/>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12"/>
      <c r="BE289" s="12"/>
      <c r="BF289" s="12"/>
      <c r="BG289" s="12"/>
      <c r="BH289" s="12"/>
      <c r="BI289" s="12"/>
      <c r="BJ289" s="12"/>
      <c r="BK289" s="12"/>
      <c r="BL289" s="12"/>
    </row>
    <row r="290" spans="1:64" ht="12" customHeight="1" outlineLevel="1">
      <c r="A290" s="9"/>
      <c r="B290" s="9"/>
      <c r="C290" s="9"/>
      <c r="D290" s="126">
        <f>Asset19</f>
        <v>0</v>
      </c>
      <c r="E290" s="9"/>
      <c r="F290" s="9"/>
      <c r="G290" s="187">
        <f t="shared" si="56"/>
        <v>0</v>
      </c>
      <c r="H290" s="109">
        <f t="shared" ref="H290:Q290" si="66">H$62*H$7</f>
        <v>0</v>
      </c>
      <c r="I290" s="109">
        <f t="shared" si="66"/>
        <v>0</v>
      </c>
      <c r="J290" s="109">
        <f t="shared" si="66"/>
        <v>0</v>
      </c>
      <c r="K290" s="109">
        <f t="shared" si="66"/>
        <v>0</v>
      </c>
      <c r="L290" s="109">
        <f t="shared" si="66"/>
        <v>0</v>
      </c>
      <c r="M290" s="109">
        <f t="shared" si="66"/>
        <v>0</v>
      </c>
      <c r="N290" s="109">
        <f t="shared" si="66"/>
        <v>0</v>
      </c>
      <c r="O290" s="109">
        <f t="shared" si="66"/>
        <v>0</v>
      </c>
      <c r="P290" s="109">
        <f t="shared" si="66"/>
        <v>0</v>
      </c>
      <c r="Q290" s="109">
        <f t="shared" si="66"/>
        <v>0</v>
      </c>
      <c r="R290" s="9"/>
      <c r="S290" s="12"/>
      <c r="T290" s="12"/>
      <c r="U290" s="12"/>
      <c r="V290" s="12"/>
      <c r="W290" s="12"/>
      <c r="X290" s="12"/>
      <c r="Y290" s="12"/>
      <c r="Z290" s="12"/>
      <c r="AA290" s="12"/>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12"/>
      <c r="BE290" s="12"/>
      <c r="BF290" s="12"/>
      <c r="BG290" s="12"/>
      <c r="BH290" s="12"/>
      <c r="BI290" s="12"/>
      <c r="BJ290" s="12"/>
      <c r="BK290" s="12"/>
      <c r="BL290" s="12"/>
    </row>
    <row r="291" spans="1:64" ht="12" customHeight="1" outlineLevel="1">
      <c r="A291" s="9"/>
      <c r="B291" s="9"/>
      <c r="C291" s="9"/>
      <c r="D291" s="126">
        <f>Asset20</f>
        <v>0</v>
      </c>
      <c r="E291" s="9"/>
      <c r="F291" s="9"/>
      <c r="G291" s="187">
        <f t="shared" si="56"/>
        <v>0</v>
      </c>
      <c r="H291" s="109">
        <f t="shared" ref="H291:Q291" si="67">H$63*H$7</f>
        <v>0</v>
      </c>
      <c r="I291" s="109">
        <f t="shared" si="67"/>
        <v>0</v>
      </c>
      <c r="J291" s="109">
        <f t="shared" si="67"/>
        <v>0</v>
      </c>
      <c r="K291" s="109">
        <f t="shared" si="67"/>
        <v>0</v>
      </c>
      <c r="L291" s="109">
        <f t="shared" si="67"/>
        <v>0</v>
      </c>
      <c r="M291" s="109">
        <f t="shared" si="67"/>
        <v>0</v>
      </c>
      <c r="N291" s="109">
        <f t="shared" si="67"/>
        <v>0</v>
      </c>
      <c r="O291" s="109">
        <f t="shared" si="67"/>
        <v>0</v>
      </c>
      <c r="P291" s="109">
        <f t="shared" si="67"/>
        <v>0</v>
      </c>
      <c r="Q291" s="109">
        <f t="shared" si="67"/>
        <v>0</v>
      </c>
      <c r="R291" s="9"/>
      <c r="S291" s="12"/>
      <c r="T291" s="12"/>
      <c r="U291" s="12"/>
      <c r="V291" s="12"/>
      <c r="W291" s="12"/>
      <c r="X291" s="12"/>
      <c r="Y291" s="12"/>
      <c r="Z291" s="12"/>
      <c r="AA291" s="12"/>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12"/>
      <c r="BE291" s="12"/>
      <c r="BF291" s="12"/>
      <c r="BG291" s="12"/>
      <c r="BH291" s="12"/>
      <c r="BI291" s="12"/>
      <c r="BJ291" s="12"/>
      <c r="BK291" s="12"/>
      <c r="BL291" s="12"/>
    </row>
    <row r="292" spans="1:64" outlineLevel="1">
      <c r="A292" s="9"/>
      <c r="B292" s="9"/>
      <c r="C292" s="9"/>
      <c r="D292" s="126">
        <f>Asset21</f>
        <v>0</v>
      </c>
      <c r="E292" s="9"/>
      <c r="F292" s="9"/>
      <c r="G292" s="187">
        <f t="shared" ref="G292:G301" si="68">-(G336-G162)</f>
        <v>0</v>
      </c>
      <c r="H292" s="109">
        <f t="shared" ref="H292:Q292" si="69">H$64*H$7</f>
        <v>0</v>
      </c>
      <c r="I292" s="109">
        <f t="shared" si="69"/>
        <v>0</v>
      </c>
      <c r="J292" s="109">
        <f t="shared" si="69"/>
        <v>0</v>
      </c>
      <c r="K292" s="109">
        <f t="shared" si="69"/>
        <v>0</v>
      </c>
      <c r="L292" s="109">
        <f t="shared" si="69"/>
        <v>0</v>
      </c>
      <c r="M292" s="109">
        <f t="shared" si="69"/>
        <v>0</v>
      </c>
      <c r="N292" s="109">
        <f t="shared" si="69"/>
        <v>0</v>
      </c>
      <c r="O292" s="109">
        <f t="shared" si="69"/>
        <v>0</v>
      </c>
      <c r="P292" s="109">
        <f t="shared" si="69"/>
        <v>0</v>
      </c>
      <c r="Q292" s="109">
        <f t="shared" si="69"/>
        <v>0</v>
      </c>
      <c r="R292" s="9"/>
      <c r="S292" s="9"/>
      <c r="T292" s="9"/>
      <c r="U292" s="9"/>
      <c r="V292" s="9"/>
      <c r="W292" s="9"/>
      <c r="X292" s="9"/>
      <c r="Y292" s="9"/>
      <c r="Z292" s="9"/>
      <c r="AA292" s="9"/>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9"/>
      <c r="BE292" s="9"/>
      <c r="BF292" s="9"/>
      <c r="BG292" s="9"/>
      <c r="BH292" s="9"/>
      <c r="BI292" s="9"/>
      <c r="BJ292" s="9"/>
      <c r="BK292" s="9"/>
      <c r="BL292" s="9"/>
    </row>
    <row r="293" spans="1:64" outlineLevel="1">
      <c r="A293" s="9"/>
      <c r="B293" s="9"/>
      <c r="C293" s="9"/>
      <c r="D293" s="126">
        <f>Asset22</f>
        <v>0</v>
      </c>
      <c r="E293" s="9"/>
      <c r="F293" s="9"/>
      <c r="G293" s="187">
        <f t="shared" si="68"/>
        <v>0</v>
      </c>
      <c r="H293" s="109">
        <f t="shared" ref="H293:Q293" si="70">H$65*H$7</f>
        <v>0</v>
      </c>
      <c r="I293" s="109">
        <f t="shared" si="70"/>
        <v>0</v>
      </c>
      <c r="J293" s="109">
        <f t="shared" si="70"/>
        <v>0</v>
      </c>
      <c r="K293" s="109">
        <f t="shared" si="70"/>
        <v>0</v>
      </c>
      <c r="L293" s="109">
        <f t="shared" si="70"/>
        <v>0</v>
      </c>
      <c r="M293" s="109">
        <f t="shared" si="70"/>
        <v>0</v>
      </c>
      <c r="N293" s="109">
        <f t="shared" si="70"/>
        <v>0</v>
      </c>
      <c r="O293" s="109">
        <f t="shared" si="70"/>
        <v>0</v>
      </c>
      <c r="P293" s="109">
        <f t="shared" si="70"/>
        <v>0</v>
      </c>
      <c r="Q293" s="109">
        <f t="shared" si="70"/>
        <v>0</v>
      </c>
      <c r="R293" s="9"/>
      <c r="S293" s="9"/>
      <c r="T293" s="9"/>
      <c r="U293" s="9"/>
      <c r="V293" s="9"/>
      <c r="W293" s="9"/>
      <c r="X293" s="9"/>
      <c r="Y293" s="9"/>
      <c r="Z293" s="9"/>
      <c r="AA293" s="9"/>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9"/>
      <c r="BE293" s="9"/>
      <c r="BF293" s="9"/>
      <c r="BG293" s="9"/>
      <c r="BH293" s="9"/>
      <c r="BI293" s="9"/>
      <c r="BJ293" s="9"/>
      <c r="BK293" s="9"/>
      <c r="BL293" s="9"/>
    </row>
    <row r="294" spans="1:64" outlineLevel="1">
      <c r="A294" s="9"/>
      <c r="B294" s="9"/>
      <c r="C294" s="9"/>
      <c r="D294" s="126">
        <f>Asset23</f>
        <v>0</v>
      </c>
      <c r="E294" s="9"/>
      <c r="F294" s="9"/>
      <c r="G294" s="187">
        <f t="shared" si="68"/>
        <v>0</v>
      </c>
      <c r="H294" s="109">
        <f t="shared" ref="H294:Q294" si="71">H$66*H$7</f>
        <v>0</v>
      </c>
      <c r="I294" s="109">
        <f t="shared" si="71"/>
        <v>0</v>
      </c>
      <c r="J294" s="109">
        <f t="shared" si="71"/>
        <v>0</v>
      </c>
      <c r="K294" s="109">
        <f t="shared" si="71"/>
        <v>0</v>
      </c>
      <c r="L294" s="109">
        <f t="shared" si="71"/>
        <v>0</v>
      </c>
      <c r="M294" s="109">
        <f t="shared" si="71"/>
        <v>0</v>
      </c>
      <c r="N294" s="109">
        <f t="shared" si="71"/>
        <v>0</v>
      </c>
      <c r="O294" s="109">
        <f t="shared" si="71"/>
        <v>0</v>
      </c>
      <c r="P294" s="109">
        <f t="shared" si="71"/>
        <v>0</v>
      </c>
      <c r="Q294" s="109">
        <f t="shared" si="71"/>
        <v>0</v>
      </c>
      <c r="R294" s="9"/>
      <c r="S294" s="9"/>
      <c r="T294" s="9"/>
      <c r="U294" s="9"/>
      <c r="V294" s="9"/>
      <c r="W294" s="9"/>
      <c r="X294" s="9"/>
      <c r="Y294" s="9"/>
      <c r="Z294" s="9"/>
      <c r="AA294" s="9"/>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9"/>
      <c r="BE294" s="9"/>
      <c r="BF294" s="9"/>
      <c r="BG294" s="9"/>
      <c r="BH294" s="9"/>
      <c r="BI294" s="9"/>
      <c r="BJ294" s="9"/>
      <c r="BK294" s="9"/>
      <c r="BL294" s="9"/>
    </row>
    <row r="295" spans="1:64" outlineLevel="1">
      <c r="A295" s="9"/>
      <c r="B295" s="9"/>
      <c r="C295" s="9"/>
      <c r="D295" s="126">
        <f>Asset24</f>
        <v>0</v>
      </c>
      <c r="E295" s="9"/>
      <c r="F295" s="9"/>
      <c r="G295" s="187">
        <f t="shared" si="68"/>
        <v>0</v>
      </c>
      <c r="H295" s="109">
        <f t="shared" ref="H295:Q295" si="72">H$67*H$7</f>
        <v>0</v>
      </c>
      <c r="I295" s="109">
        <f t="shared" si="72"/>
        <v>0</v>
      </c>
      <c r="J295" s="109">
        <f t="shared" si="72"/>
        <v>0</v>
      </c>
      <c r="K295" s="109">
        <f t="shared" si="72"/>
        <v>0</v>
      </c>
      <c r="L295" s="109">
        <f t="shared" si="72"/>
        <v>0</v>
      </c>
      <c r="M295" s="109">
        <f t="shared" si="72"/>
        <v>0</v>
      </c>
      <c r="N295" s="109">
        <f t="shared" si="72"/>
        <v>0</v>
      </c>
      <c r="O295" s="109">
        <f t="shared" si="72"/>
        <v>0</v>
      </c>
      <c r="P295" s="109">
        <f t="shared" si="72"/>
        <v>0</v>
      </c>
      <c r="Q295" s="109">
        <f t="shared" si="72"/>
        <v>0</v>
      </c>
      <c r="R295" s="9"/>
      <c r="S295" s="9"/>
      <c r="T295" s="9"/>
      <c r="U295" s="9"/>
      <c r="V295" s="9"/>
      <c r="W295" s="9"/>
      <c r="X295" s="9"/>
      <c r="Y295" s="9"/>
      <c r="Z295" s="9"/>
      <c r="AA295" s="9"/>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9"/>
      <c r="BE295" s="9"/>
      <c r="BF295" s="9"/>
      <c r="BG295" s="9"/>
      <c r="BH295" s="9"/>
      <c r="BI295" s="9"/>
      <c r="BJ295" s="9"/>
      <c r="BK295" s="9"/>
      <c r="BL295" s="9"/>
    </row>
    <row r="296" spans="1:64" outlineLevel="1">
      <c r="A296" s="9"/>
      <c r="B296" s="9"/>
      <c r="C296" s="9"/>
      <c r="D296" s="126">
        <f>Asset25</f>
        <v>0</v>
      </c>
      <c r="E296" s="9"/>
      <c r="F296" s="9"/>
      <c r="G296" s="187">
        <f t="shared" si="68"/>
        <v>0</v>
      </c>
      <c r="H296" s="109">
        <f t="shared" ref="H296:Q296" si="73">H$68*H$7</f>
        <v>0</v>
      </c>
      <c r="I296" s="109">
        <f t="shared" si="73"/>
        <v>0</v>
      </c>
      <c r="J296" s="109">
        <f t="shared" si="73"/>
        <v>0</v>
      </c>
      <c r="K296" s="109">
        <f t="shared" si="73"/>
        <v>0</v>
      </c>
      <c r="L296" s="109">
        <f t="shared" si="73"/>
        <v>0</v>
      </c>
      <c r="M296" s="109">
        <f t="shared" si="73"/>
        <v>0</v>
      </c>
      <c r="N296" s="109">
        <f t="shared" si="73"/>
        <v>0</v>
      </c>
      <c r="O296" s="109">
        <f t="shared" si="73"/>
        <v>0</v>
      </c>
      <c r="P296" s="109">
        <f t="shared" si="73"/>
        <v>0</v>
      </c>
      <c r="Q296" s="109">
        <f t="shared" si="73"/>
        <v>0</v>
      </c>
      <c r="R296" s="9"/>
      <c r="S296" s="9"/>
      <c r="T296" s="9"/>
      <c r="U296" s="9"/>
      <c r="V296" s="9"/>
      <c r="W296" s="9"/>
      <c r="X296" s="9"/>
      <c r="Y296" s="9"/>
      <c r="Z296" s="9"/>
      <c r="AA296" s="9"/>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9"/>
      <c r="BE296" s="9"/>
      <c r="BF296" s="9"/>
      <c r="BG296" s="9"/>
      <c r="BH296" s="9"/>
      <c r="BI296" s="9"/>
      <c r="BJ296" s="9"/>
      <c r="BK296" s="9"/>
      <c r="BL296" s="9"/>
    </row>
    <row r="297" spans="1:64" outlineLevel="1">
      <c r="A297" s="9"/>
      <c r="B297" s="9"/>
      <c r="C297" s="9"/>
      <c r="D297" s="126">
        <f>Asset26</f>
        <v>0</v>
      </c>
      <c r="E297" s="9"/>
      <c r="F297" s="9"/>
      <c r="G297" s="187">
        <f t="shared" si="68"/>
        <v>0</v>
      </c>
      <c r="H297" s="109">
        <f t="shared" ref="H297:Q297" si="74">H$69*H$7</f>
        <v>0</v>
      </c>
      <c r="I297" s="109">
        <f t="shared" si="74"/>
        <v>0</v>
      </c>
      <c r="J297" s="109">
        <f t="shared" si="74"/>
        <v>0</v>
      </c>
      <c r="K297" s="109">
        <f t="shared" si="74"/>
        <v>0</v>
      </c>
      <c r="L297" s="109">
        <f t="shared" si="74"/>
        <v>0</v>
      </c>
      <c r="M297" s="109">
        <f t="shared" si="74"/>
        <v>0</v>
      </c>
      <c r="N297" s="109">
        <f t="shared" si="74"/>
        <v>0</v>
      </c>
      <c r="O297" s="109">
        <f t="shared" si="74"/>
        <v>0</v>
      </c>
      <c r="P297" s="109">
        <f t="shared" si="74"/>
        <v>0</v>
      </c>
      <c r="Q297" s="109">
        <f t="shared" si="74"/>
        <v>0</v>
      </c>
      <c r="R297" s="9"/>
      <c r="S297" s="9"/>
      <c r="T297" s="9"/>
      <c r="U297" s="9"/>
      <c r="V297" s="9"/>
      <c r="W297" s="9"/>
      <c r="X297" s="9"/>
      <c r="Y297" s="9"/>
      <c r="Z297" s="9"/>
      <c r="AA297" s="9"/>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9"/>
      <c r="BE297" s="9"/>
      <c r="BF297" s="9"/>
      <c r="BG297" s="9"/>
      <c r="BH297" s="9"/>
      <c r="BI297" s="9"/>
      <c r="BJ297" s="9"/>
      <c r="BK297" s="9"/>
      <c r="BL297" s="9"/>
    </row>
    <row r="298" spans="1:64" outlineLevel="1">
      <c r="A298" s="9"/>
      <c r="B298" s="9"/>
      <c r="C298" s="9"/>
      <c r="D298" s="126">
        <f>Asset27</f>
        <v>0</v>
      </c>
      <c r="E298" s="9"/>
      <c r="F298" s="9"/>
      <c r="G298" s="187">
        <f t="shared" si="68"/>
        <v>0</v>
      </c>
      <c r="H298" s="109">
        <f t="shared" ref="H298:Q298" si="75">H$70*H$7</f>
        <v>0</v>
      </c>
      <c r="I298" s="109">
        <f t="shared" si="75"/>
        <v>0</v>
      </c>
      <c r="J298" s="109">
        <f t="shared" si="75"/>
        <v>0</v>
      </c>
      <c r="K298" s="109">
        <f t="shared" si="75"/>
        <v>0</v>
      </c>
      <c r="L298" s="109">
        <f t="shared" si="75"/>
        <v>0</v>
      </c>
      <c r="M298" s="109">
        <f t="shared" si="75"/>
        <v>0</v>
      </c>
      <c r="N298" s="109">
        <f t="shared" si="75"/>
        <v>0</v>
      </c>
      <c r="O298" s="109">
        <f t="shared" si="75"/>
        <v>0</v>
      </c>
      <c r="P298" s="109">
        <f t="shared" si="75"/>
        <v>0</v>
      </c>
      <c r="Q298" s="109">
        <f t="shared" si="75"/>
        <v>0</v>
      </c>
      <c r="R298" s="9"/>
      <c r="S298" s="9"/>
      <c r="T298" s="9"/>
      <c r="U298" s="9"/>
      <c r="V298" s="9"/>
      <c r="W298" s="9"/>
      <c r="X298" s="9"/>
      <c r="Y298" s="9"/>
      <c r="Z298" s="9"/>
      <c r="AA298" s="9"/>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9"/>
      <c r="BE298" s="9"/>
      <c r="BF298" s="9"/>
      <c r="BG298" s="9"/>
      <c r="BH298" s="9"/>
      <c r="BI298" s="9"/>
      <c r="BJ298" s="9"/>
      <c r="BK298" s="9"/>
      <c r="BL298" s="9"/>
    </row>
    <row r="299" spans="1:64" outlineLevel="1">
      <c r="A299" s="9"/>
      <c r="B299" s="9"/>
      <c r="C299" s="9"/>
      <c r="D299" s="126">
        <f>Asset28</f>
        <v>0</v>
      </c>
      <c r="E299" s="9"/>
      <c r="F299" s="9"/>
      <c r="G299" s="187">
        <f t="shared" si="68"/>
        <v>0</v>
      </c>
      <c r="H299" s="109">
        <f t="shared" ref="H299:Q299" si="76">H$71*H$7</f>
        <v>0</v>
      </c>
      <c r="I299" s="109">
        <f t="shared" si="76"/>
        <v>0</v>
      </c>
      <c r="J299" s="109">
        <f t="shared" si="76"/>
        <v>0</v>
      </c>
      <c r="K299" s="109">
        <f t="shared" si="76"/>
        <v>0</v>
      </c>
      <c r="L299" s="109">
        <f t="shared" si="76"/>
        <v>0</v>
      </c>
      <c r="M299" s="109">
        <f t="shared" si="76"/>
        <v>0</v>
      </c>
      <c r="N299" s="109">
        <f t="shared" si="76"/>
        <v>0</v>
      </c>
      <c r="O299" s="109">
        <f t="shared" si="76"/>
        <v>0</v>
      </c>
      <c r="P299" s="109">
        <f t="shared" si="76"/>
        <v>0</v>
      </c>
      <c r="Q299" s="109">
        <f t="shared" si="76"/>
        <v>0</v>
      </c>
      <c r="R299" s="9"/>
      <c r="S299" s="9"/>
      <c r="T299" s="9"/>
      <c r="U299" s="9"/>
      <c r="V299" s="9"/>
      <c r="W299" s="9"/>
      <c r="X299" s="9"/>
      <c r="Y299" s="9"/>
      <c r="Z299" s="9"/>
      <c r="AA299" s="9"/>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9"/>
      <c r="BE299" s="9"/>
      <c r="BF299" s="9"/>
      <c r="BG299" s="9"/>
      <c r="BH299" s="9"/>
      <c r="BI299" s="9"/>
      <c r="BJ299" s="9"/>
      <c r="BK299" s="9"/>
      <c r="BL299" s="9"/>
    </row>
    <row r="300" spans="1:64" outlineLevel="1">
      <c r="A300" s="9"/>
      <c r="B300" s="9"/>
      <c r="C300" s="9"/>
      <c r="D300" s="126">
        <f>Asset29</f>
        <v>0</v>
      </c>
      <c r="E300" s="9"/>
      <c r="F300" s="9"/>
      <c r="G300" s="187">
        <f t="shared" si="68"/>
        <v>0</v>
      </c>
      <c r="H300" s="109">
        <f t="shared" ref="H300:Q300" si="77">H$72*H$7</f>
        <v>0</v>
      </c>
      <c r="I300" s="109">
        <f t="shared" si="77"/>
        <v>0</v>
      </c>
      <c r="J300" s="109">
        <f t="shared" si="77"/>
        <v>0</v>
      </c>
      <c r="K300" s="109">
        <f t="shared" si="77"/>
        <v>0</v>
      </c>
      <c r="L300" s="109">
        <f t="shared" si="77"/>
        <v>0</v>
      </c>
      <c r="M300" s="109">
        <f t="shared" si="77"/>
        <v>0</v>
      </c>
      <c r="N300" s="109">
        <f t="shared" si="77"/>
        <v>0</v>
      </c>
      <c r="O300" s="109">
        <f t="shared" si="77"/>
        <v>0</v>
      </c>
      <c r="P300" s="109">
        <f t="shared" si="77"/>
        <v>0</v>
      </c>
      <c r="Q300" s="109">
        <f t="shared" si="77"/>
        <v>0</v>
      </c>
      <c r="R300" s="9"/>
      <c r="S300" s="9"/>
      <c r="T300" s="9"/>
      <c r="U300" s="9"/>
      <c r="V300" s="9"/>
      <c r="W300" s="9"/>
      <c r="X300" s="9"/>
      <c r="Y300" s="9"/>
      <c r="Z300" s="9"/>
      <c r="AA300" s="9"/>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9"/>
      <c r="BE300" s="9"/>
      <c r="BF300" s="9"/>
      <c r="BG300" s="9"/>
      <c r="BH300" s="9"/>
      <c r="BI300" s="9"/>
      <c r="BJ300" s="9"/>
      <c r="BK300" s="9"/>
      <c r="BL300" s="9"/>
    </row>
    <row r="301" spans="1:64" outlineLevel="1">
      <c r="A301" s="9"/>
      <c r="B301" s="9"/>
      <c r="C301" s="9"/>
      <c r="D301" s="126">
        <f>Asset30</f>
        <v>0</v>
      </c>
      <c r="E301" s="9"/>
      <c r="F301" s="9"/>
      <c r="G301" s="187">
        <f t="shared" si="68"/>
        <v>0</v>
      </c>
      <c r="H301" s="109">
        <f t="shared" ref="H301:Q301" si="78">H$73*H$7</f>
        <v>0</v>
      </c>
      <c r="I301" s="109">
        <f t="shared" si="78"/>
        <v>0</v>
      </c>
      <c r="J301" s="109">
        <f t="shared" si="78"/>
        <v>0</v>
      </c>
      <c r="K301" s="109">
        <f t="shared" si="78"/>
        <v>0</v>
      </c>
      <c r="L301" s="109">
        <f t="shared" si="78"/>
        <v>0</v>
      </c>
      <c r="M301" s="109">
        <f t="shared" si="78"/>
        <v>0</v>
      </c>
      <c r="N301" s="109">
        <f t="shared" si="78"/>
        <v>0</v>
      </c>
      <c r="O301" s="109">
        <f t="shared" si="78"/>
        <v>0</v>
      </c>
      <c r="P301" s="109">
        <f t="shared" si="78"/>
        <v>0</v>
      </c>
      <c r="Q301" s="109">
        <f t="shared" si="78"/>
        <v>0</v>
      </c>
      <c r="R301" s="9"/>
      <c r="S301" s="9"/>
      <c r="T301" s="9"/>
      <c r="U301" s="9"/>
      <c r="V301" s="9"/>
      <c r="W301" s="9"/>
      <c r="X301" s="9"/>
      <c r="Y301" s="9"/>
      <c r="Z301" s="9"/>
      <c r="AA301" s="9"/>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9"/>
      <c r="BE301" s="9"/>
      <c r="BF301" s="9"/>
      <c r="BG301" s="9"/>
      <c r="BH301" s="9"/>
      <c r="BI301" s="9"/>
      <c r="BJ301" s="9"/>
      <c r="BK301" s="9"/>
      <c r="BL301" s="9"/>
    </row>
    <row r="302" spans="1:64" outlineLevel="1">
      <c r="A302" s="9"/>
      <c r="B302" s="9"/>
      <c r="C302" s="9"/>
      <c r="D302" s="126"/>
      <c r="E302" s="9"/>
      <c r="F302" s="9"/>
      <c r="G302" s="187"/>
      <c r="H302" s="109"/>
      <c r="I302" s="109"/>
      <c r="J302" s="109"/>
      <c r="K302" s="109"/>
      <c r="L302" s="109"/>
      <c r="M302" s="109"/>
      <c r="N302" s="109"/>
      <c r="O302" s="109"/>
      <c r="P302" s="109"/>
      <c r="Q302" s="109"/>
      <c r="R302" s="9"/>
      <c r="S302" s="9"/>
      <c r="T302" s="9"/>
      <c r="U302" s="9"/>
      <c r="V302" s="9"/>
      <c r="W302" s="9"/>
      <c r="X302" s="9"/>
      <c r="Y302" s="9"/>
      <c r="Z302" s="9"/>
      <c r="AA302" s="9"/>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9"/>
      <c r="BE302" s="9"/>
      <c r="BF302" s="9"/>
      <c r="BG302" s="9"/>
      <c r="BH302" s="9"/>
      <c r="BI302" s="9"/>
      <c r="BJ302" s="9"/>
      <c r="BK302" s="9"/>
      <c r="BL302" s="9"/>
    </row>
    <row r="303" spans="1:64" outlineLevel="1">
      <c r="A303" s="9"/>
      <c r="B303" s="9"/>
      <c r="C303" s="9"/>
      <c r="D303" s="126"/>
      <c r="E303" s="9"/>
      <c r="F303" s="9"/>
      <c r="G303" s="187"/>
      <c r="H303" s="109"/>
      <c r="I303" s="109"/>
      <c r="J303" s="109"/>
      <c r="K303" s="109"/>
      <c r="L303" s="109"/>
      <c r="M303" s="109"/>
      <c r="N303" s="109"/>
      <c r="O303" s="109"/>
      <c r="P303" s="109"/>
      <c r="Q303" s="109"/>
      <c r="R303" s="9"/>
      <c r="S303" s="9"/>
      <c r="T303" s="9"/>
      <c r="U303" s="9"/>
      <c r="V303" s="9"/>
      <c r="W303" s="9"/>
      <c r="X303" s="9"/>
      <c r="Y303" s="9"/>
      <c r="Z303" s="9"/>
      <c r="AA303" s="9"/>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9"/>
      <c r="BE303" s="9"/>
      <c r="BF303" s="9"/>
      <c r="BG303" s="9"/>
      <c r="BH303" s="9"/>
      <c r="BI303" s="9"/>
      <c r="BJ303" s="9"/>
      <c r="BK303" s="9"/>
      <c r="BL303" s="9"/>
    </row>
    <row r="304" spans="1:64">
      <c r="A304" s="9"/>
      <c r="B304" s="9"/>
      <c r="C304" s="9"/>
      <c r="D304" s="9"/>
      <c r="E304" s="9"/>
      <c r="F304" s="9"/>
      <c r="G304" s="187"/>
      <c r="H304" s="9"/>
      <c r="I304" s="9"/>
      <c r="J304" s="9"/>
      <c r="K304" s="9"/>
      <c r="L304" s="9"/>
      <c r="M304" s="9"/>
      <c r="N304" s="9"/>
      <c r="O304" s="9"/>
      <c r="P304" s="9"/>
      <c r="Q304" s="9"/>
      <c r="R304" s="9"/>
      <c r="S304" s="9"/>
      <c r="T304" s="9"/>
      <c r="U304" s="9"/>
      <c r="V304" s="9"/>
      <c r="W304" s="9"/>
      <c r="X304" s="9"/>
      <c r="Y304" s="9"/>
      <c r="Z304" s="9"/>
      <c r="AA304" s="9"/>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9"/>
      <c r="BE304" s="9"/>
      <c r="BF304" s="9"/>
      <c r="BG304" s="9"/>
      <c r="BH304" s="9"/>
      <c r="BI304" s="9"/>
      <c r="BJ304" s="9"/>
      <c r="BK304" s="9"/>
      <c r="BL304" s="9"/>
    </row>
    <row r="305" spans="1:64" ht="12" customHeight="1">
      <c r="A305" s="9"/>
      <c r="B305" s="12"/>
      <c r="C305" s="88" t="s">
        <v>46</v>
      </c>
      <c r="D305" s="12"/>
      <c r="E305" s="12"/>
      <c r="F305" s="12"/>
      <c r="G305" s="191">
        <f>SUM(G306:G335)</f>
        <v>71.201963004622854</v>
      </c>
      <c r="H305" s="117">
        <f>SUM(H306:H335)</f>
        <v>83.940011524449488</v>
      </c>
      <c r="I305" s="117">
        <f>SUM(I306:I335)</f>
        <v>90.901695779544383</v>
      </c>
      <c r="J305" s="117">
        <f t="shared" ref="J305:Q305" si="79">SUM(J306:J335)</f>
        <v>98.279307860097447</v>
      </c>
      <c r="K305" s="117">
        <f t="shared" si="79"/>
        <v>105.35717793125964</v>
      </c>
      <c r="L305" s="117">
        <f t="shared" si="79"/>
        <v>112.28293971747377</v>
      </c>
      <c r="M305" s="117">
        <f t="shared" si="79"/>
        <v>0</v>
      </c>
      <c r="N305" s="117">
        <f t="shared" si="79"/>
        <v>0</v>
      </c>
      <c r="O305" s="117">
        <f t="shared" si="79"/>
        <v>0</v>
      </c>
      <c r="P305" s="117">
        <f t="shared" si="79"/>
        <v>0</v>
      </c>
      <c r="Q305" s="117">
        <f t="shared" si="79"/>
        <v>0</v>
      </c>
      <c r="R305" s="9"/>
      <c r="S305" s="12"/>
      <c r="T305" s="12"/>
      <c r="U305" s="12"/>
      <c r="V305" s="12"/>
      <c r="W305" s="12"/>
      <c r="X305" s="12"/>
      <c r="Y305" s="12"/>
      <c r="Z305" s="12"/>
      <c r="AA305" s="12"/>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12"/>
      <c r="BE305" s="12"/>
      <c r="BF305" s="12"/>
      <c r="BG305" s="12"/>
      <c r="BH305" s="12"/>
      <c r="BI305" s="12"/>
      <c r="BJ305" s="12"/>
      <c r="BK305" s="12"/>
      <c r="BL305" s="12"/>
    </row>
    <row r="306" spans="1:64" ht="12" customHeight="1" outlineLevel="1">
      <c r="A306" s="9"/>
      <c r="B306" s="9"/>
      <c r="C306" s="9"/>
      <c r="D306" s="126" t="str">
        <f>Asset1</f>
        <v>Subtransmission</v>
      </c>
      <c r="E306" s="9"/>
      <c r="F306" s="9"/>
      <c r="G306" s="187">
        <f>G78*G$6</f>
        <v>8.3774137107733218</v>
      </c>
      <c r="H306" s="109">
        <f>H78*H$6</f>
        <v>10.073367627339797</v>
      </c>
      <c r="I306" s="109">
        <f t="shared" ref="I306:Q306" si="80">I78*I$6</f>
        <v>10.963853752000446</v>
      </c>
      <c r="J306" s="109">
        <f t="shared" si="80"/>
        <v>11.954912592772649</v>
      </c>
      <c r="K306" s="109">
        <f t="shared" si="80"/>
        <v>12.942080724084271</v>
      </c>
      <c r="L306" s="109">
        <f t="shared" si="80"/>
        <v>13.966947801157694</v>
      </c>
      <c r="M306" s="109">
        <f t="shared" si="80"/>
        <v>0</v>
      </c>
      <c r="N306" s="109">
        <f t="shared" si="80"/>
        <v>0</v>
      </c>
      <c r="O306" s="109">
        <f t="shared" si="80"/>
        <v>0</v>
      </c>
      <c r="P306" s="109">
        <f t="shared" si="80"/>
        <v>0</v>
      </c>
      <c r="Q306" s="109">
        <f t="shared" si="80"/>
        <v>0</v>
      </c>
      <c r="R306" s="9"/>
      <c r="S306" s="12"/>
      <c r="T306" s="12"/>
      <c r="U306" s="12"/>
      <c r="V306" s="12"/>
      <c r="W306" s="12"/>
      <c r="X306" s="12"/>
      <c r="Y306" s="12"/>
      <c r="Z306" s="12"/>
      <c r="AA306" s="12"/>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12"/>
      <c r="BE306" s="12"/>
      <c r="BF306" s="12"/>
      <c r="BG306" s="12"/>
      <c r="BH306" s="12"/>
      <c r="BI306" s="12"/>
      <c r="BJ306" s="12"/>
      <c r="BK306" s="12"/>
      <c r="BL306" s="12"/>
    </row>
    <row r="307" spans="1:64" outlineLevel="1">
      <c r="A307" s="9"/>
      <c r="B307" s="9"/>
      <c r="C307" s="9"/>
      <c r="D307" s="126" t="str">
        <f>Asset2</f>
        <v>Distribution system assets</v>
      </c>
      <c r="E307" s="9"/>
      <c r="F307" s="9"/>
      <c r="G307" s="187">
        <f t="shared" ref="G307:H335" si="81">G79*G$6</f>
        <v>54.788589018615419</v>
      </c>
      <c r="H307" s="109">
        <f t="shared" si="81"/>
        <v>64.502284417923804</v>
      </c>
      <c r="I307" s="109">
        <f t="shared" ref="I307:Q307" si="82">I79*I$6</f>
        <v>69.841566888692242</v>
      </c>
      <c r="J307" s="109">
        <f t="shared" si="82"/>
        <v>75.318865600689449</v>
      </c>
      <c r="K307" s="109">
        <f t="shared" si="82"/>
        <v>80.749406641212829</v>
      </c>
      <c r="L307" s="109">
        <f t="shared" si="82"/>
        <v>86.382698911854192</v>
      </c>
      <c r="M307" s="109">
        <f t="shared" si="82"/>
        <v>0</v>
      </c>
      <c r="N307" s="109">
        <f t="shared" si="82"/>
        <v>0</v>
      </c>
      <c r="O307" s="109">
        <f t="shared" si="82"/>
        <v>0</v>
      </c>
      <c r="P307" s="109">
        <f t="shared" si="82"/>
        <v>0</v>
      </c>
      <c r="Q307" s="109">
        <f t="shared" si="82"/>
        <v>0</v>
      </c>
      <c r="R307" s="29"/>
      <c r="S307" s="99"/>
      <c r="T307" s="99"/>
      <c r="U307" s="99"/>
      <c r="V307" s="99"/>
      <c r="W307" s="99"/>
      <c r="X307" s="99"/>
      <c r="Y307" s="99"/>
      <c r="Z307" s="99"/>
      <c r="AA307" s="9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99"/>
      <c r="BE307" s="99"/>
      <c r="BF307" s="99"/>
      <c r="BG307" s="99"/>
      <c r="BH307" s="99"/>
      <c r="BI307" s="99"/>
      <c r="BJ307" s="99"/>
      <c r="BK307" s="12"/>
      <c r="BL307" s="12"/>
    </row>
    <row r="308" spans="1:64" ht="12" customHeight="1" outlineLevel="1">
      <c r="A308" s="9"/>
      <c r="B308" s="9"/>
      <c r="C308" s="9"/>
      <c r="D308" s="126" t="str">
        <f>Asset3</f>
        <v>Standard metering</v>
      </c>
      <c r="E308" s="9"/>
      <c r="F308" s="9"/>
      <c r="G308" s="187">
        <f t="shared" si="81"/>
        <v>0.61898118811352065</v>
      </c>
      <c r="H308" s="109">
        <f t="shared" si="81"/>
        <v>0.33347861120440897</v>
      </c>
      <c r="I308" s="109">
        <f t="shared" ref="I308:Q308" si="83">I80*I$6</f>
        <v>0</v>
      </c>
      <c r="J308" s="109">
        <f t="shared" si="83"/>
        <v>0</v>
      </c>
      <c r="K308" s="109">
        <f t="shared" si="83"/>
        <v>0</v>
      </c>
      <c r="L308" s="109">
        <f t="shared" si="83"/>
        <v>0</v>
      </c>
      <c r="M308" s="109">
        <f t="shared" si="83"/>
        <v>0</v>
      </c>
      <c r="N308" s="109">
        <f t="shared" si="83"/>
        <v>0</v>
      </c>
      <c r="O308" s="109">
        <f t="shared" si="83"/>
        <v>0</v>
      </c>
      <c r="P308" s="109">
        <f t="shared" si="83"/>
        <v>0</v>
      </c>
      <c r="Q308" s="109">
        <f t="shared" si="83"/>
        <v>0</v>
      </c>
      <c r="R308" s="9"/>
      <c r="S308" s="12"/>
      <c r="T308" s="12"/>
      <c r="U308" s="12"/>
      <c r="V308" s="12"/>
      <c r="W308" s="12"/>
      <c r="X308" s="12"/>
      <c r="Y308" s="12"/>
      <c r="Z308" s="12"/>
      <c r="AA308" s="12"/>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12"/>
      <c r="BE308" s="12"/>
      <c r="BF308" s="12"/>
      <c r="BG308" s="12"/>
      <c r="BH308" s="12"/>
      <c r="BI308" s="12"/>
      <c r="BJ308" s="12"/>
      <c r="BK308" s="12"/>
      <c r="BL308" s="12"/>
    </row>
    <row r="309" spans="1:64" ht="12" customHeight="1" outlineLevel="1">
      <c r="A309" s="9"/>
      <c r="B309" s="9"/>
      <c r="C309" s="9"/>
      <c r="D309" s="126" t="str">
        <f>Asset4</f>
        <v>Public lighting</v>
      </c>
      <c r="E309" s="9"/>
      <c r="F309" s="9"/>
      <c r="G309" s="187">
        <f t="shared" si="81"/>
        <v>0.3199205149202109</v>
      </c>
      <c r="H309" s="109">
        <f t="shared" si="81"/>
        <v>0.31622128801930027</v>
      </c>
      <c r="I309" s="109">
        <f t="shared" ref="I309:Q309" si="84">I81*I$6</f>
        <v>0.28418467039153389</v>
      </c>
      <c r="J309" s="109">
        <f t="shared" si="84"/>
        <v>0.25034858357736711</v>
      </c>
      <c r="K309" s="109">
        <f t="shared" si="84"/>
        <v>0.21464307700349733</v>
      </c>
      <c r="L309" s="109">
        <f t="shared" si="84"/>
        <v>0.17699582723619819</v>
      </c>
      <c r="M309" s="109">
        <f t="shared" si="84"/>
        <v>0</v>
      </c>
      <c r="N309" s="109">
        <f t="shared" si="84"/>
        <v>0</v>
      </c>
      <c r="O309" s="109">
        <f t="shared" si="84"/>
        <v>0</v>
      </c>
      <c r="P309" s="109">
        <f t="shared" si="84"/>
        <v>0</v>
      </c>
      <c r="Q309" s="109">
        <f t="shared" si="84"/>
        <v>0</v>
      </c>
      <c r="R309" s="9"/>
      <c r="S309" s="12"/>
      <c r="T309" s="12"/>
      <c r="U309" s="12"/>
      <c r="V309" s="12"/>
      <c r="W309" s="12"/>
      <c r="X309" s="12"/>
      <c r="Y309" s="12"/>
      <c r="Z309" s="12"/>
      <c r="AA309" s="12"/>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12"/>
      <c r="BE309" s="12"/>
      <c r="BF309" s="12"/>
      <c r="BG309" s="12"/>
      <c r="BH309" s="12"/>
      <c r="BI309" s="12"/>
      <c r="BJ309" s="12"/>
      <c r="BK309" s="12"/>
      <c r="BL309" s="12"/>
    </row>
    <row r="310" spans="1:64" ht="12" customHeight="1" outlineLevel="1">
      <c r="A310" s="9"/>
      <c r="B310" s="9"/>
      <c r="C310" s="9"/>
      <c r="D310" s="126" t="str">
        <f>Asset5</f>
        <v>SCADA/Network control</v>
      </c>
      <c r="E310" s="9"/>
      <c r="F310" s="9"/>
      <c r="G310" s="187">
        <f t="shared" si="81"/>
        <v>0.33951041647084884</v>
      </c>
      <c r="H310" s="109">
        <f t="shared" si="81"/>
        <v>0.41315609402731612</v>
      </c>
      <c r="I310" s="109">
        <f t="shared" ref="I310:Q310" si="85">I82*I$6</f>
        <v>0.50461257840344131</v>
      </c>
      <c r="J310" s="109">
        <f t="shared" si="85"/>
        <v>0.65166196295700929</v>
      </c>
      <c r="K310" s="109">
        <f t="shared" si="85"/>
        <v>0.83377550059328032</v>
      </c>
      <c r="L310" s="109">
        <f t="shared" si="85"/>
        <v>1.0102556557045543</v>
      </c>
      <c r="M310" s="109">
        <f t="shared" si="85"/>
        <v>0</v>
      </c>
      <c r="N310" s="109">
        <f t="shared" si="85"/>
        <v>0</v>
      </c>
      <c r="O310" s="109">
        <f t="shared" si="85"/>
        <v>0</v>
      </c>
      <c r="P310" s="109">
        <f t="shared" si="85"/>
        <v>0</v>
      </c>
      <c r="Q310" s="109">
        <f t="shared" si="85"/>
        <v>0</v>
      </c>
      <c r="R310" s="9"/>
      <c r="S310" s="12"/>
      <c r="T310" s="12"/>
      <c r="U310" s="12"/>
      <c r="V310" s="12"/>
      <c r="W310" s="12"/>
      <c r="X310" s="12"/>
      <c r="Y310" s="12"/>
      <c r="Z310" s="12"/>
      <c r="AA310" s="12"/>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12"/>
      <c r="BE310" s="12"/>
      <c r="BF310" s="12"/>
      <c r="BG310" s="12"/>
      <c r="BH310" s="12"/>
      <c r="BI310" s="12"/>
      <c r="BJ310" s="12"/>
      <c r="BK310" s="12"/>
      <c r="BL310" s="12"/>
    </row>
    <row r="311" spans="1:64" outlineLevel="1">
      <c r="A311" s="9"/>
      <c r="B311" s="9"/>
      <c r="C311" s="9"/>
      <c r="D311" s="126" t="str">
        <f>Asset6</f>
        <v>Non-network general assets - IT</v>
      </c>
      <c r="E311" s="9"/>
      <c r="F311" s="9"/>
      <c r="G311" s="187">
        <f t="shared" si="81"/>
        <v>1.6413273453374402</v>
      </c>
      <c r="H311" s="109">
        <f t="shared" si="81"/>
        <v>2.1291095579704717</v>
      </c>
      <c r="I311" s="109">
        <f t="shared" ref="I311:Q311" si="86">I83*I$6</f>
        <v>2.7189196757000467</v>
      </c>
      <c r="J311" s="109">
        <f t="shared" si="86"/>
        <v>3.2957666807561541</v>
      </c>
      <c r="K311" s="109">
        <f t="shared" si="86"/>
        <v>3.6131783224974292</v>
      </c>
      <c r="L311" s="109">
        <f t="shared" si="86"/>
        <v>3.5734024343450885</v>
      </c>
      <c r="M311" s="109">
        <f t="shared" si="86"/>
        <v>0</v>
      </c>
      <c r="N311" s="109">
        <f t="shared" si="86"/>
        <v>0</v>
      </c>
      <c r="O311" s="109">
        <f t="shared" si="86"/>
        <v>0</v>
      </c>
      <c r="P311" s="109">
        <f t="shared" si="86"/>
        <v>0</v>
      </c>
      <c r="Q311" s="109">
        <f t="shared" si="86"/>
        <v>0</v>
      </c>
      <c r="R311" s="9"/>
      <c r="S311" s="12"/>
      <c r="T311" s="12"/>
      <c r="U311" s="12"/>
      <c r="V311" s="12"/>
      <c r="W311" s="12"/>
      <c r="X311" s="12"/>
      <c r="Y311" s="12"/>
      <c r="Z311" s="12"/>
      <c r="AA311" s="12"/>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12"/>
      <c r="BE311" s="12"/>
      <c r="BF311" s="12"/>
      <c r="BG311" s="12"/>
      <c r="BH311" s="12"/>
      <c r="BI311" s="12"/>
      <c r="BJ311" s="12"/>
      <c r="BK311" s="12"/>
      <c r="BL311" s="12"/>
    </row>
    <row r="312" spans="1:64" outlineLevel="1">
      <c r="A312" s="9"/>
      <c r="B312" s="9"/>
      <c r="C312" s="9"/>
      <c r="D312" s="126" t="str">
        <f>Asset7</f>
        <v>Non-network general assets - Other</v>
      </c>
      <c r="E312" s="9"/>
      <c r="F312" s="9"/>
      <c r="G312" s="187">
        <f t="shared" si="81"/>
        <v>3.1620081597283733</v>
      </c>
      <c r="H312" s="109">
        <f t="shared" si="81"/>
        <v>3.4544297127123254</v>
      </c>
      <c r="I312" s="109">
        <f t="shared" ref="I312:Q312" si="87">I84*I$6</f>
        <v>3.4517451613999777</v>
      </c>
      <c r="J312" s="109">
        <f t="shared" si="87"/>
        <v>3.421882696875747</v>
      </c>
      <c r="K312" s="109">
        <f t="shared" si="87"/>
        <v>3.3647336692582055</v>
      </c>
      <c r="L312" s="109">
        <f t="shared" si="87"/>
        <v>3.2782065193496956</v>
      </c>
      <c r="M312" s="109">
        <f t="shared" si="87"/>
        <v>0</v>
      </c>
      <c r="N312" s="109">
        <f t="shared" si="87"/>
        <v>0</v>
      </c>
      <c r="O312" s="109">
        <f t="shared" si="87"/>
        <v>0</v>
      </c>
      <c r="P312" s="109">
        <f t="shared" si="87"/>
        <v>0</v>
      </c>
      <c r="Q312" s="109">
        <f t="shared" si="87"/>
        <v>0</v>
      </c>
      <c r="R312" s="9"/>
      <c r="S312" s="9"/>
      <c r="T312" s="9"/>
      <c r="U312" s="9"/>
      <c r="V312" s="9"/>
      <c r="W312" s="9"/>
      <c r="X312" s="9"/>
      <c r="Y312" s="9"/>
      <c r="Z312" s="9"/>
      <c r="AA312" s="9"/>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9"/>
      <c r="BE312" s="9"/>
      <c r="BF312" s="9"/>
      <c r="BG312" s="9"/>
      <c r="BH312" s="9"/>
      <c r="BI312" s="9"/>
      <c r="BJ312" s="9"/>
      <c r="BK312" s="9"/>
      <c r="BL312" s="9"/>
    </row>
    <row r="313" spans="1:64" outlineLevel="1">
      <c r="A313" s="9"/>
      <c r="B313" s="9"/>
      <c r="C313" s="9"/>
      <c r="D313" s="126" t="str">
        <f>Asset8</f>
        <v>VBRC</v>
      </c>
      <c r="E313" s="9"/>
      <c r="F313" s="9"/>
      <c r="G313" s="187">
        <f t="shared" si="81"/>
        <v>1.8264641766142833</v>
      </c>
      <c r="H313" s="109">
        <f t="shared" si="81"/>
        <v>2.5798706270091682</v>
      </c>
      <c r="I313" s="109">
        <f t="shared" ref="I313:Q313" si="88">I85*I$6</f>
        <v>2.8537225774713999</v>
      </c>
      <c r="J313" s="109">
        <f t="shared" si="88"/>
        <v>3.1778940956533619</v>
      </c>
      <c r="K313" s="109">
        <f t="shared" si="88"/>
        <v>3.5090748013167445</v>
      </c>
      <c r="L313" s="109">
        <f t="shared" si="88"/>
        <v>3.8463574881668059</v>
      </c>
      <c r="M313" s="109">
        <f t="shared" si="88"/>
        <v>0</v>
      </c>
      <c r="N313" s="109">
        <f t="shared" si="88"/>
        <v>0</v>
      </c>
      <c r="O313" s="109">
        <f t="shared" si="88"/>
        <v>0</v>
      </c>
      <c r="P313" s="109">
        <f t="shared" si="88"/>
        <v>0</v>
      </c>
      <c r="Q313" s="109">
        <f t="shared" si="88"/>
        <v>0</v>
      </c>
      <c r="R313" s="9"/>
      <c r="S313" s="9"/>
      <c r="T313" s="9"/>
      <c r="U313" s="9"/>
      <c r="V313" s="9"/>
      <c r="W313" s="9"/>
      <c r="X313" s="9"/>
      <c r="Y313" s="9"/>
      <c r="Z313" s="9"/>
      <c r="AA313" s="9"/>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9"/>
      <c r="BE313" s="9"/>
      <c r="BF313" s="9"/>
      <c r="BG313" s="9"/>
      <c r="BH313" s="9"/>
      <c r="BI313" s="9"/>
      <c r="BJ313" s="9"/>
      <c r="BK313" s="9"/>
      <c r="BL313" s="9"/>
    </row>
    <row r="314" spans="1:64" outlineLevel="1">
      <c r="A314" s="9"/>
      <c r="B314" s="9"/>
      <c r="C314" s="9"/>
      <c r="D314" s="126" t="str">
        <f>Asset9</f>
        <v>Supervisory cables</v>
      </c>
      <c r="E314" s="9"/>
      <c r="F314" s="9"/>
      <c r="G314" s="187">
        <f t="shared" si="81"/>
        <v>0</v>
      </c>
      <c r="H314" s="109">
        <f t="shared" si="81"/>
        <v>0</v>
      </c>
      <c r="I314" s="109">
        <f t="shared" ref="I314:Q314" si="89">I86*I$6</f>
        <v>-8.5579726334927775E-2</v>
      </c>
      <c r="J314" s="109">
        <f t="shared" si="89"/>
        <v>-8.7719219493300971E-2</v>
      </c>
      <c r="K314" s="109">
        <f t="shared" si="89"/>
        <v>-8.9912199980633489E-2</v>
      </c>
      <c r="L314" s="109">
        <f t="shared" si="89"/>
        <v>-9.2160004980149327E-2</v>
      </c>
      <c r="M314" s="109">
        <f t="shared" si="89"/>
        <v>0</v>
      </c>
      <c r="N314" s="109">
        <f t="shared" si="89"/>
        <v>0</v>
      </c>
      <c r="O314" s="109">
        <f t="shared" si="89"/>
        <v>0</v>
      </c>
      <c r="P314" s="109">
        <f t="shared" si="89"/>
        <v>0</v>
      </c>
      <c r="Q314" s="109">
        <f t="shared" si="89"/>
        <v>0</v>
      </c>
      <c r="R314" s="9"/>
      <c r="S314" s="9"/>
      <c r="T314" s="9"/>
      <c r="U314" s="9"/>
      <c r="V314" s="9"/>
      <c r="W314" s="9"/>
      <c r="X314" s="9"/>
      <c r="Y314" s="9"/>
      <c r="Z314" s="9"/>
      <c r="AA314" s="9"/>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9"/>
      <c r="BE314" s="9"/>
      <c r="BF314" s="9"/>
      <c r="BG314" s="9"/>
      <c r="BH314" s="9"/>
      <c r="BI314" s="9"/>
      <c r="BJ314" s="9"/>
      <c r="BK314" s="9"/>
      <c r="BL314" s="9"/>
    </row>
    <row r="315" spans="1:64" outlineLevel="1">
      <c r="A315" s="9"/>
      <c r="B315" s="9"/>
      <c r="C315" s="9"/>
      <c r="D315" s="126" t="str">
        <f>Asset10</f>
        <v>Old SWER ACRs</v>
      </c>
      <c r="E315" s="9"/>
      <c r="F315" s="9"/>
      <c r="G315" s="187">
        <f t="shared" si="81"/>
        <v>0</v>
      </c>
      <c r="H315" s="109">
        <f t="shared" si="81"/>
        <v>0</v>
      </c>
      <c r="I315" s="109">
        <f t="shared" ref="I315:Q315" si="90">I87*I$6</f>
        <v>-7.4381229417102304E-2</v>
      </c>
      <c r="J315" s="109">
        <f t="shared" si="90"/>
        <v>-0.15248152030505974</v>
      </c>
      <c r="K315" s="109">
        <f t="shared" si="90"/>
        <v>-0.23444033746902934</v>
      </c>
      <c r="L315" s="109">
        <f t="shared" si="90"/>
        <v>-0.32040179454100676</v>
      </c>
      <c r="M315" s="109">
        <f t="shared" si="90"/>
        <v>0</v>
      </c>
      <c r="N315" s="109">
        <f t="shared" si="90"/>
        <v>0</v>
      </c>
      <c r="O315" s="109">
        <f t="shared" si="90"/>
        <v>0</v>
      </c>
      <c r="P315" s="109">
        <f t="shared" si="90"/>
        <v>0</v>
      </c>
      <c r="Q315" s="109">
        <f t="shared" si="90"/>
        <v>0</v>
      </c>
      <c r="R315" s="9"/>
      <c r="S315" s="9"/>
      <c r="T315" s="9"/>
      <c r="U315" s="9"/>
      <c r="V315" s="9"/>
      <c r="W315" s="9"/>
      <c r="X315" s="9"/>
      <c r="Y315" s="9"/>
      <c r="Z315" s="9"/>
      <c r="AA315" s="9"/>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9"/>
      <c r="BE315" s="9"/>
      <c r="BF315" s="9"/>
      <c r="BG315" s="9"/>
      <c r="BH315" s="9"/>
      <c r="BI315" s="9"/>
      <c r="BJ315" s="9"/>
      <c r="BK315" s="9"/>
      <c r="BL315" s="9"/>
    </row>
    <row r="316" spans="1:64" outlineLevel="1">
      <c r="A316" s="9"/>
      <c r="B316" s="9"/>
      <c r="C316" s="9"/>
      <c r="D316" s="126" t="str">
        <f>Asset11</f>
        <v>Land</v>
      </c>
      <c r="E316" s="9"/>
      <c r="F316" s="9"/>
      <c r="G316" s="187">
        <f t="shared" si="81"/>
        <v>0</v>
      </c>
      <c r="H316" s="109">
        <f t="shared" si="81"/>
        <v>0</v>
      </c>
      <c r="I316" s="109">
        <f t="shared" ref="I316:Q316" si="91">I88*I$6</f>
        <v>1.7534485973550321E-3</v>
      </c>
      <c r="J316" s="109">
        <f t="shared" si="91"/>
        <v>6.6372315769939599E-3</v>
      </c>
      <c r="K316" s="109">
        <f t="shared" si="91"/>
        <v>1.3121157928116281E-2</v>
      </c>
      <c r="L316" s="109">
        <f t="shared" si="91"/>
        <v>1.9419975570922385E-2</v>
      </c>
      <c r="M316" s="109">
        <f t="shared" si="91"/>
        <v>0</v>
      </c>
      <c r="N316" s="109">
        <f t="shared" si="91"/>
        <v>0</v>
      </c>
      <c r="O316" s="109">
        <f t="shared" si="91"/>
        <v>0</v>
      </c>
      <c r="P316" s="109">
        <f t="shared" si="91"/>
        <v>0</v>
      </c>
      <c r="Q316" s="109">
        <f t="shared" si="91"/>
        <v>0</v>
      </c>
      <c r="R316" s="9"/>
      <c r="S316" s="9"/>
      <c r="T316" s="9"/>
      <c r="U316" s="9"/>
      <c r="V316" s="9"/>
      <c r="W316" s="9"/>
      <c r="X316" s="9"/>
      <c r="Y316" s="9"/>
      <c r="Z316" s="9"/>
      <c r="AA316" s="9"/>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9"/>
      <c r="BE316" s="9"/>
      <c r="BF316" s="9"/>
      <c r="BG316" s="9"/>
      <c r="BH316" s="9"/>
      <c r="BI316" s="9"/>
      <c r="BJ316" s="9"/>
      <c r="BK316" s="9"/>
      <c r="BL316" s="9"/>
    </row>
    <row r="317" spans="1:64" outlineLevel="1">
      <c r="A317" s="9"/>
      <c r="B317" s="9"/>
      <c r="C317" s="9"/>
      <c r="D317" s="126" t="str">
        <f>Asset12</f>
        <v>Equity raising costs</v>
      </c>
      <c r="E317" s="9"/>
      <c r="F317" s="9"/>
      <c r="G317" s="187">
        <f t="shared" si="81"/>
        <v>0.12774847404944673</v>
      </c>
      <c r="H317" s="109">
        <f t="shared" si="81"/>
        <v>0.13809358824289752</v>
      </c>
      <c r="I317" s="109">
        <f t="shared" ref="I317:Q317" si="92">I89*I$6</f>
        <v>0.44129798263994902</v>
      </c>
      <c r="J317" s="109">
        <f t="shared" si="92"/>
        <v>0.44153915503708935</v>
      </c>
      <c r="K317" s="109">
        <f t="shared" si="92"/>
        <v>0.44151657481493667</v>
      </c>
      <c r="L317" s="109">
        <f t="shared" si="92"/>
        <v>0.44121690360977822</v>
      </c>
      <c r="M317" s="109">
        <f t="shared" si="92"/>
        <v>0</v>
      </c>
      <c r="N317" s="109">
        <f t="shared" si="92"/>
        <v>0</v>
      </c>
      <c r="O317" s="109">
        <f t="shared" si="92"/>
        <v>0</v>
      </c>
      <c r="P317" s="109">
        <f t="shared" si="92"/>
        <v>0</v>
      </c>
      <c r="Q317" s="109">
        <f t="shared" si="92"/>
        <v>0</v>
      </c>
      <c r="R317" s="9"/>
      <c r="S317" s="9"/>
      <c r="T317" s="9"/>
      <c r="U317" s="9"/>
      <c r="V317" s="9"/>
      <c r="W317" s="9"/>
      <c r="X317" s="9"/>
      <c r="Y317" s="9"/>
      <c r="Z317" s="9"/>
      <c r="AA317" s="9"/>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9"/>
      <c r="BE317" s="9"/>
      <c r="BF317" s="9"/>
      <c r="BG317" s="9"/>
      <c r="BH317" s="9"/>
      <c r="BI317" s="9"/>
      <c r="BJ317" s="9"/>
      <c r="BK317" s="9"/>
      <c r="BL317" s="9"/>
    </row>
    <row r="318" spans="1:64" outlineLevel="1">
      <c r="A318" s="9"/>
      <c r="B318" s="9"/>
      <c r="C318" s="9"/>
      <c r="D318" s="126">
        <f>Asset13</f>
        <v>0</v>
      </c>
      <c r="E318" s="9"/>
      <c r="F318" s="9"/>
      <c r="G318" s="187">
        <f t="shared" si="81"/>
        <v>0</v>
      </c>
      <c r="H318" s="109">
        <f t="shared" si="81"/>
        <v>0</v>
      </c>
      <c r="I318" s="109">
        <f t="shared" ref="I318:Q318" si="93">I90*I$6</f>
        <v>0</v>
      </c>
      <c r="J318" s="109">
        <f t="shared" si="93"/>
        <v>0</v>
      </c>
      <c r="K318" s="109">
        <f t="shared" si="93"/>
        <v>0</v>
      </c>
      <c r="L318" s="109">
        <f t="shared" si="93"/>
        <v>0</v>
      </c>
      <c r="M318" s="109">
        <f t="shared" si="93"/>
        <v>0</v>
      </c>
      <c r="N318" s="109">
        <f t="shared" si="93"/>
        <v>0</v>
      </c>
      <c r="O318" s="109">
        <f t="shared" si="93"/>
        <v>0</v>
      </c>
      <c r="P318" s="109">
        <f t="shared" si="93"/>
        <v>0</v>
      </c>
      <c r="Q318" s="109">
        <f t="shared" si="93"/>
        <v>0</v>
      </c>
      <c r="R318" s="9"/>
      <c r="S318" s="9"/>
      <c r="T318" s="9"/>
      <c r="U318" s="9"/>
      <c r="V318" s="9"/>
      <c r="W318" s="9"/>
      <c r="X318" s="9"/>
      <c r="Y318" s="9"/>
      <c r="Z318" s="9"/>
      <c r="AA318" s="9"/>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9"/>
      <c r="BE318" s="9"/>
      <c r="BF318" s="9"/>
      <c r="BG318" s="9"/>
      <c r="BH318" s="9"/>
      <c r="BI318" s="9"/>
      <c r="BJ318" s="9"/>
      <c r="BK318" s="9"/>
      <c r="BL318" s="9"/>
    </row>
    <row r="319" spans="1:64" outlineLevel="1">
      <c r="A319" s="9"/>
      <c r="B319" s="9"/>
      <c r="C319" s="9"/>
      <c r="D319" s="126">
        <f>Asset14</f>
        <v>0</v>
      </c>
      <c r="E319" s="9"/>
      <c r="F319" s="9"/>
      <c r="G319" s="187">
        <f t="shared" si="81"/>
        <v>0</v>
      </c>
      <c r="H319" s="109">
        <f t="shared" si="81"/>
        <v>0</v>
      </c>
      <c r="I319" s="109">
        <f t="shared" ref="I319:Q319" si="94">I91*I$6</f>
        <v>0</v>
      </c>
      <c r="J319" s="109">
        <f t="shared" si="94"/>
        <v>0</v>
      </c>
      <c r="K319" s="109">
        <f t="shared" si="94"/>
        <v>0</v>
      </c>
      <c r="L319" s="109">
        <f t="shared" si="94"/>
        <v>0</v>
      </c>
      <c r="M319" s="109">
        <f t="shared" si="94"/>
        <v>0</v>
      </c>
      <c r="N319" s="109">
        <f t="shared" si="94"/>
        <v>0</v>
      </c>
      <c r="O319" s="109">
        <f t="shared" si="94"/>
        <v>0</v>
      </c>
      <c r="P319" s="109">
        <f t="shared" si="94"/>
        <v>0</v>
      </c>
      <c r="Q319" s="109">
        <f t="shared" si="94"/>
        <v>0</v>
      </c>
      <c r="R319" s="9"/>
      <c r="S319" s="9"/>
      <c r="T319" s="9"/>
      <c r="U319" s="9"/>
      <c r="V319" s="9"/>
      <c r="W319" s="9"/>
      <c r="X319" s="9"/>
      <c r="Y319" s="9"/>
      <c r="Z319" s="9"/>
      <c r="AA319" s="9"/>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9"/>
      <c r="BE319" s="9"/>
      <c r="BF319" s="9"/>
      <c r="BG319" s="9"/>
      <c r="BH319" s="9"/>
      <c r="BI319" s="9"/>
      <c r="BJ319" s="9"/>
      <c r="BK319" s="9"/>
      <c r="BL319" s="9"/>
    </row>
    <row r="320" spans="1:64" outlineLevel="1">
      <c r="A320" s="9"/>
      <c r="B320" s="9"/>
      <c r="C320" s="9"/>
      <c r="D320" s="126">
        <f>Asset15</f>
        <v>0</v>
      </c>
      <c r="E320" s="9"/>
      <c r="F320" s="9"/>
      <c r="G320" s="187">
        <f t="shared" si="81"/>
        <v>0</v>
      </c>
      <c r="H320" s="109">
        <f t="shared" si="81"/>
        <v>0</v>
      </c>
      <c r="I320" s="109">
        <f t="shared" ref="I320:Q320" si="95">I92*I$6</f>
        <v>0</v>
      </c>
      <c r="J320" s="109">
        <f t="shared" si="95"/>
        <v>0</v>
      </c>
      <c r="K320" s="109">
        <f t="shared" si="95"/>
        <v>0</v>
      </c>
      <c r="L320" s="109">
        <f t="shared" si="95"/>
        <v>0</v>
      </c>
      <c r="M320" s="109">
        <f t="shared" si="95"/>
        <v>0</v>
      </c>
      <c r="N320" s="109">
        <f t="shared" si="95"/>
        <v>0</v>
      </c>
      <c r="O320" s="109">
        <f t="shared" si="95"/>
        <v>0</v>
      </c>
      <c r="P320" s="109">
        <f t="shared" si="95"/>
        <v>0</v>
      </c>
      <c r="Q320" s="109">
        <f t="shared" si="95"/>
        <v>0</v>
      </c>
      <c r="R320" s="9"/>
      <c r="S320" s="9"/>
      <c r="T320" s="9"/>
      <c r="U320" s="9"/>
      <c r="V320" s="9"/>
      <c r="W320" s="9"/>
      <c r="X320" s="9"/>
      <c r="Y320" s="9"/>
      <c r="Z320" s="9"/>
      <c r="AA320" s="9"/>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B320" s="181"/>
      <c r="BC320" s="181"/>
      <c r="BD320" s="9"/>
      <c r="BE320" s="9"/>
      <c r="BF320" s="9"/>
      <c r="BG320" s="9"/>
      <c r="BH320" s="9"/>
      <c r="BI320" s="9"/>
      <c r="BJ320" s="9"/>
      <c r="BK320" s="9"/>
      <c r="BL320" s="9"/>
    </row>
    <row r="321" spans="1:64" outlineLevel="1">
      <c r="A321" s="9"/>
      <c r="B321" s="9"/>
      <c r="C321" s="9"/>
      <c r="D321" s="126">
        <f>Asset16</f>
        <v>0</v>
      </c>
      <c r="E321" s="9"/>
      <c r="F321" s="9"/>
      <c r="G321" s="187">
        <f t="shared" si="81"/>
        <v>0</v>
      </c>
      <c r="H321" s="109">
        <f t="shared" si="81"/>
        <v>0</v>
      </c>
      <c r="I321" s="109">
        <f t="shared" ref="I321:Q321" si="96">I93*I$6</f>
        <v>0</v>
      </c>
      <c r="J321" s="109">
        <f t="shared" si="96"/>
        <v>0</v>
      </c>
      <c r="K321" s="109">
        <f t="shared" si="96"/>
        <v>0</v>
      </c>
      <c r="L321" s="109">
        <f t="shared" si="96"/>
        <v>0</v>
      </c>
      <c r="M321" s="109">
        <f t="shared" si="96"/>
        <v>0</v>
      </c>
      <c r="N321" s="109">
        <f t="shared" si="96"/>
        <v>0</v>
      </c>
      <c r="O321" s="109">
        <f t="shared" si="96"/>
        <v>0</v>
      </c>
      <c r="P321" s="109">
        <f t="shared" si="96"/>
        <v>0</v>
      </c>
      <c r="Q321" s="109">
        <f t="shared" si="96"/>
        <v>0</v>
      </c>
      <c r="R321" s="9"/>
      <c r="S321" s="9"/>
      <c r="T321" s="9"/>
      <c r="U321" s="9"/>
      <c r="V321" s="9"/>
      <c r="W321" s="9"/>
      <c r="X321" s="9"/>
      <c r="Y321" s="9"/>
      <c r="Z321" s="9"/>
      <c r="AA321" s="9"/>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9"/>
      <c r="BE321" s="9"/>
      <c r="BF321" s="9"/>
      <c r="BG321" s="9"/>
      <c r="BH321" s="9"/>
      <c r="BI321" s="9"/>
      <c r="BJ321" s="9"/>
      <c r="BK321" s="9"/>
      <c r="BL321" s="9"/>
    </row>
    <row r="322" spans="1:64" outlineLevel="1">
      <c r="A322" s="9"/>
      <c r="B322" s="9"/>
      <c r="C322" s="9"/>
      <c r="D322" s="126">
        <f>Asset17</f>
        <v>0</v>
      </c>
      <c r="E322" s="9"/>
      <c r="F322" s="9"/>
      <c r="G322" s="187">
        <f t="shared" si="81"/>
        <v>0</v>
      </c>
      <c r="H322" s="109">
        <f t="shared" si="81"/>
        <v>0</v>
      </c>
      <c r="I322" s="109">
        <f t="shared" ref="I322:Q322" si="97">I94*I$6</f>
        <v>0</v>
      </c>
      <c r="J322" s="109">
        <f t="shared" si="97"/>
        <v>0</v>
      </c>
      <c r="K322" s="109">
        <f t="shared" si="97"/>
        <v>0</v>
      </c>
      <c r="L322" s="109">
        <f t="shared" si="97"/>
        <v>0</v>
      </c>
      <c r="M322" s="109">
        <f t="shared" si="97"/>
        <v>0</v>
      </c>
      <c r="N322" s="109">
        <f t="shared" si="97"/>
        <v>0</v>
      </c>
      <c r="O322" s="109">
        <f t="shared" si="97"/>
        <v>0</v>
      </c>
      <c r="P322" s="109">
        <f t="shared" si="97"/>
        <v>0</v>
      </c>
      <c r="Q322" s="109">
        <f t="shared" si="97"/>
        <v>0</v>
      </c>
      <c r="R322" s="9"/>
      <c r="S322" s="9"/>
      <c r="T322" s="9"/>
      <c r="U322" s="9"/>
      <c r="V322" s="9"/>
      <c r="W322" s="9"/>
      <c r="X322" s="9"/>
      <c r="Y322" s="9"/>
      <c r="Z322" s="9"/>
      <c r="AA322" s="9"/>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9"/>
      <c r="BE322" s="9"/>
      <c r="BF322" s="9"/>
      <c r="BG322" s="9"/>
      <c r="BH322" s="9"/>
      <c r="BI322" s="9"/>
      <c r="BJ322" s="9"/>
      <c r="BK322" s="9"/>
      <c r="BL322" s="9"/>
    </row>
    <row r="323" spans="1:64" outlineLevel="1">
      <c r="A323" s="9"/>
      <c r="B323" s="9"/>
      <c r="C323" s="9"/>
      <c r="D323" s="126">
        <f>Asset18</f>
        <v>0</v>
      </c>
      <c r="E323" s="9"/>
      <c r="F323" s="9"/>
      <c r="G323" s="187">
        <f t="shared" si="81"/>
        <v>0</v>
      </c>
      <c r="H323" s="109">
        <f t="shared" si="81"/>
        <v>0</v>
      </c>
      <c r="I323" s="109">
        <f t="shared" ref="I323:Q323" si="98">I95*I$6</f>
        <v>0</v>
      </c>
      <c r="J323" s="109">
        <f t="shared" si="98"/>
        <v>0</v>
      </c>
      <c r="K323" s="109">
        <f t="shared" si="98"/>
        <v>0</v>
      </c>
      <c r="L323" s="109">
        <f t="shared" si="98"/>
        <v>0</v>
      </c>
      <c r="M323" s="109">
        <f t="shared" si="98"/>
        <v>0</v>
      </c>
      <c r="N323" s="109">
        <f t="shared" si="98"/>
        <v>0</v>
      </c>
      <c r="O323" s="109">
        <f t="shared" si="98"/>
        <v>0</v>
      </c>
      <c r="P323" s="109">
        <f t="shared" si="98"/>
        <v>0</v>
      </c>
      <c r="Q323" s="109">
        <f t="shared" si="98"/>
        <v>0</v>
      </c>
      <c r="R323" s="9"/>
      <c r="S323" s="9"/>
      <c r="T323" s="9"/>
      <c r="U323" s="9"/>
      <c r="V323" s="9"/>
      <c r="W323" s="9"/>
      <c r="X323" s="9"/>
      <c r="Y323" s="9"/>
      <c r="Z323" s="9"/>
      <c r="AA323" s="9"/>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9"/>
      <c r="BE323" s="9"/>
      <c r="BF323" s="9"/>
      <c r="BG323" s="9"/>
      <c r="BH323" s="9"/>
      <c r="BI323" s="9"/>
      <c r="BJ323" s="9"/>
      <c r="BK323" s="9"/>
      <c r="BL323" s="9"/>
    </row>
    <row r="324" spans="1:64" outlineLevel="1">
      <c r="A324" s="9"/>
      <c r="B324" s="9"/>
      <c r="C324" s="9"/>
      <c r="D324" s="126">
        <f>Asset19</f>
        <v>0</v>
      </c>
      <c r="E324" s="9"/>
      <c r="F324" s="9"/>
      <c r="G324" s="187">
        <f t="shared" si="81"/>
        <v>0</v>
      </c>
      <c r="H324" s="109">
        <f t="shared" si="81"/>
        <v>0</v>
      </c>
      <c r="I324" s="109">
        <f t="shared" ref="I324:Q324" si="99">I96*I$6</f>
        <v>0</v>
      </c>
      <c r="J324" s="109">
        <f t="shared" si="99"/>
        <v>0</v>
      </c>
      <c r="K324" s="109">
        <f t="shared" si="99"/>
        <v>0</v>
      </c>
      <c r="L324" s="109">
        <f t="shared" si="99"/>
        <v>0</v>
      </c>
      <c r="M324" s="109">
        <f t="shared" si="99"/>
        <v>0</v>
      </c>
      <c r="N324" s="109">
        <f t="shared" si="99"/>
        <v>0</v>
      </c>
      <c r="O324" s="109">
        <f t="shared" si="99"/>
        <v>0</v>
      </c>
      <c r="P324" s="109">
        <f t="shared" si="99"/>
        <v>0</v>
      </c>
      <c r="Q324" s="109">
        <f t="shared" si="99"/>
        <v>0</v>
      </c>
      <c r="R324" s="9"/>
      <c r="S324" s="9"/>
      <c r="T324" s="9"/>
      <c r="U324" s="9"/>
      <c r="V324" s="9"/>
      <c r="W324" s="9"/>
      <c r="X324" s="9"/>
      <c r="Y324" s="9"/>
      <c r="Z324" s="9"/>
      <c r="AA324" s="9"/>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9"/>
      <c r="BE324" s="9"/>
      <c r="BF324" s="9"/>
      <c r="BG324" s="9"/>
      <c r="BH324" s="9"/>
      <c r="BI324" s="9"/>
      <c r="BJ324" s="9"/>
      <c r="BK324" s="9"/>
      <c r="BL324" s="9"/>
    </row>
    <row r="325" spans="1:64" outlineLevel="1">
      <c r="A325" s="9"/>
      <c r="B325" s="9"/>
      <c r="C325" s="9"/>
      <c r="D325" s="126">
        <f>Asset20</f>
        <v>0</v>
      </c>
      <c r="E325" s="9"/>
      <c r="F325" s="9"/>
      <c r="G325" s="187">
        <f t="shared" si="81"/>
        <v>0</v>
      </c>
      <c r="H325" s="109">
        <f t="shared" si="81"/>
        <v>0</v>
      </c>
      <c r="I325" s="109">
        <f t="shared" ref="I325:Q325" si="100">I97*I$6</f>
        <v>0</v>
      </c>
      <c r="J325" s="109">
        <f t="shared" si="100"/>
        <v>0</v>
      </c>
      <c r="K325" s="109">
        <f t="shared" si="100"/>
        <v>0</v>
      </c>
      <c r="L325" s="109">
        <f t="shared" si="100"/>
        <v>0</v>
      </c>
      <c r="M325" s="109">
        <f t="shared" si="100"/>
        <v>0</v>
      </c>
      <c r="N325" s="109">
        <f t="shared" si="100"/>
        <v>0</v>
      </c>
      <c r="O325" s="109">
        <f t="shared" si="100"/>
        <v>0</v>
      </c>
      <c r="P325" s="109">
        <f t="shared" si="100"/>
        <v>0</v>
      </c>
      <c r="Q325" s="109">
        <f t="shared" si="100"/>
        <v>0</v>
      </c>
      <c r="R325" s="9"/>
      <c r="S325" s="9"/>
      <c r="T325" s="9"/>
      <c r="U325" s="9"/>
      <c r="V325" s="9"/>
      <c r="W325" s="9"/>
      <c r="X325" s="9"/>
      <c r="Y325" s="9"/>
      <c r="Z325" s="9"/>
      <c r="AA325" s="9"/>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9"/>
      <c r="BE325" s="9"/>
      <c r="BF325" s="9"/>
      <c r="BG325" s="9"/>
      <c r="BH325" s="9"/>
      <c r="BI325" s="9"/>
      <c r="BJ325" s="9"/>
      <c r="BK325" s="9"/>
      <c r="BL325" s="9"/>
    </row>
    <row r="326" spans="1:64" outlineLevel="1">
      <c r="A326" s="9"/>
      <c r="B326" s="9"/>
      <c r="C326" s="9"/>
      <c r="D326" s="126">
        <f>Asset21</f>
        <v>0</v>
      </c>
      <c r="E326" s="9"/>
      <c r="F326" s="9"/>
      <c r="G326" s="187">
        <f t="shared" si="81"/>
        <v>0</v>
      </c>
      <c r="H326" s="109">
        <f t="shared" si="81"/>
        <v>0</v>
      </c>
      <c r="I326" s="109">
        <f t="shared" ref="I326:Q326" si="101">I98*I$6</f>
        <v>0</v>
      </c>
      <c r="J326" s="109">
        <f t="shared" si="101"/>
        <v>0</v>
      </c>
      <c r="K326" s="109">
        <f t="shared" si="101"/>
        <v>0</v>
      </c>
      <c r="L326" s="109">
        <f t="shared" si="101"/>
        <v>0</v>
      </c>
      <c r="M326" s="109">
        <f t="shared" si="101"/>
        <v>0</v>
      </c>
      <c r="N326" s="109">
        <f t="shared" si="101"/>
        <v>0</v>
      </c>
      <c r="O326" s="109">
        <f t="shared" si="101"/>
        <v>0</v>
      </c>
      <c r="P326" s="109">
        <f t="shared" si="101"/>
        <v>0</v>
      </c>
      <c r="Q326" s="109">
        <f t="shared" si="101"/>
        <v>0</v>
      </c>
      <c r="R326" s="9"/>
      <c r="S326" s="9"/>
      <c r="T326" s="9"/>
      <c r="U326" s="9"/>
      <c r="V326" s="9"/>
      <c r="W326" s="9"/>
      <c r="X326" s="9"/>
      <c r="Y326" s="9"/>
      <c r="Z326" s="9"/>
      <c r="AA326" s="9"/>
      <c r="AB326" s="181"/>
      <c r="AC326" s="181"/>
      <c r="AD326" s="181"/>
      <c r="AE326" s="181"/>
      <c r="AF326" s="181"/>
      <c r="AG326" s="181"/>
      <c r="AH326" s="181"/>
      <c r="AI326" s="18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9"/>
      <c r="BE326" s="9"/>
      <c r="BF326" s="9"/>
      <c r="BG326" s="9"/>
      <c r="BH326" s="9"/>
      <c r="BI326" s="9"/>
      <c r="BJ326" s="9"/>
      <c r="BK326" s="9"/>
      <c r="BL326" s="9"/>
    </row>
    <row r="327" spans="1:64" outlineLevel="1">
      <c r="A327" s="9"/>
      <c r="B327" s="9"/>
      <c r="C327" s="9"/>
      <c r="D327" s="126">
        <f>Asset22</f>
        <v>0</v>
      </c>
      <c r="E327" s="9"/>
      <c r="F327" s="9"/>
      <c r="G327" s="187">
        <f t="shared" si="81"/>
        <v>0</v>
      </c>
      <c r="H327" s="109">
        <f t="shared" si="81"/>
        <v>0</v>
      </c>
      <c r="I327" s="109">
        <f t="shared" ref="I327:Q327" si="102">I99*I$6</f>
        <v>0</v>
      </c>
      <c r="J327" s="109">
        <f t="shared" si="102"/>
        <v>0</v>
      </c>
      <c r="K327" s="109">
        <f t="shared" si="102"/>
        <v>0</v>
      </c>
      <c r="L327" s="109">
        <f t="shared" si="102"/>
        <v>0</v>
      </c>
      <c r="M327" s="109">
        <f t="shared" si="102"/>
        <v>0</v>
      </c>
      <c r="N327" s="109">
        <f t="shared" si="102"/>
        <v>0</v>
      </c>
      <c r="O327" s="109">
        <f t="shared" si="102"/>
        <v>0</v>
      </c>
      <c r="P327" s="109">
        <f t="shared" si="102"/>
        <v>0</v>
      </c>
      <c r="Q327" s="109">
        <f t="shared" si="102"/>
        <v>0</v>
      </c>
      <c r="R327" s="9"/>
      <c r="S327" s="9"/>
      <c r="T327" s="9"/>
      <c r="U327" s="9"/>
      <c r="V327" s="9"/>
      <c r="W327" s="9"/>
      <c r="X327" s="9"/>
      <c r="Y327" s="9"/>
      <c r="Z327" s="9"/>
      <c r="AA327" s="9"/>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9"/>
      <c r="BE327" s="9"/>
      <c r="BF327" s="9"/>
      <c r="BG327" s="9"/>
      <c r="BH327" s="9"/>
      <c r="BI327" s="9"/>
      <c r="BJ327" s="9"/>
      <c r="BK327" s="9"/>
      <c r="BL327" s="9"/>
    </row>
    <row r="328" spans="1:64" outlineLevel="1">
      <c r="A328" s="9"/>
      <c r="B328" s="9"/>
      <c r="C328" s="9"/>
      <c r="D328" s="126">
        <f>Asset23</f>
        <v>0</v>
      </c>
      <c r="E328" s="9"/>
      <c r="F328" s="9"/>
      <c r="G328" s="187">
        <f t="shared" si="81"/>
        <v>0</v>
      </c>
      <c r="H328" s="109">
        <f t="shared" si="81"/>
        <v>0</v>
      </c>
      <c r="I328" s="109">
        <f t="shared" ref="I328:Q328" si="103">I100*I$6</f>
        <v>0</v>
      </c>
      <c r="J328" s="109">
        <f t="shared" si="103"/>
        <v>0</v>
      </c>
      <c r="K328" s="109">
        <f t="shared" si="103"/>
        <v>0</v>
      </c>
      <c r="L328" s="109">
        <f t="shared" si="103"/>
        <v>0</v>
      </c>
      <c r="M328" s="109">
        <f t="shared" si="103"/>
        <v>0</v>
      </c>
      <c r="N328" s="109">
        <f t="shared" si="103"/>
        <v>0</v>
      </c>
      <c r="O328" s="109">
        <f t="shared" si="103"/>
        <v>0</v>
      </c>
      <c r="P328" s="109">
        <f t="shared" si="103"/>
        <v>0</v>
      </c>
      <c r="Q328" s="109">
        <f t="shared" si="103"/>
        <v>0</v>
      </c>
      <c r="R328" s="9"/>
      <c r="S328" s="9"/>
      <c r="T328" s="9"/>
      <c r="U328" s="9"/>
      <c r="V328" s="9"/>
      <c r="W328" s="9"/>
      <c r="X328" s="9"/>
      <c r="Y328" s="9"/>
      <c r="Z328" s="9"/>
      <c r="AA328" s="9"/>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9"/>
      <c r="BE328" s="9"/>
      <c r="BF328" s="9"/>
      <c r="BG328" s="9"/>
      <c r="BH328" s="9"/>
      <c r="BI328" s="9"/>
      <c r="BJ328" s="9"/>
      <c r="BK328" s="9"/>
      <c r="BL328" s="9"/>
    </row>
    <row r="329" spans="1:64" outlineLevel="1">
      <c r="A329" s="9"/>
      <c r="B329" s="9"/>
      <c r="C329" s="9"/>
      <c r="D329" s="126">
        <f>Asset24</f>
        <v>0</v>
      </c>
      <c r="E329" s="9"/>
      <c r="F329" s="9"/>
      <c r="G329" s="187">
        <f t="shared" si="81"/>
        <v>0</v>
      </c>
      <c r="H329" s="109">
        <f t="shared" si="81"/>
        <v>0</v>
      </c>
      <c r="I329" s="109">
        <f t="shared" ref="I329:Q329" si="104">I101*I$6</f>
        <v>0</v>
      </c>
      <c r="J329" s="109">
        <f t="shared" si="104"/>
        <v>0</v>
      </c>
      <c r="K329" s="109">
        <f t="shared" si="104"/>
        <v>0</v>
      </c>
      <c r="L329" s="109">
        <f t="shared" si="104"/>
        <v>0</v>
      </c>
      <c r="M329" s="109">
        <f t="shared" si="104"/>
        <v>0</v>
      </c>
      <c r="N329" s="109">
        <f t="shared" si="104"/>
        <v>0</v>
      </c>
      <c r="O329" s="109">
        <f t="shared" si="104"/>
        <v>0</v>
      </c>
      <c r="P329" s="109">
        <f t="shared" si="104"/>
        <v>0</v>
      </c>
      <c r="Q329" s="109">
        <f t="shared" si="104"/>
        <v>0</v>
      </c>
      <c r="R329" s="9"/>
      <c r="S329" s="9"/>
      <c r="T329" s="9"/>
      <c r="U329" s="9"/>
      <c r="V329" s="9"/>
      <c r="W329" s="9"/>
      <c r="X329" s="9"/>
      <c r="Y329" s="9"/>
      <c r="Z329" s="9"/>
      <c r="AA329" s="9"/>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9"/>
      <c r="BE329" s="9"/>
      <c r="BF329" s="9"/>
      <c r="BG329" s="9"/>
      <c r="BH329" s="9"/>
      <c r="BI329" s="9"/>
      <c r="BJ329" s="9"/>
      <c r="BK329" s="9"/>
      <c r="BL329" s="9"/>
    </row>
    <row r="330" spans="1:64" outlineLevel="1">
      <c r="A330" s="9"/>
      <c r="B330" s="9"/>
      <c r="C330" s="9"/>
      <c r="D330" s="126">
        <f>Asset25</f>
        <v>0</v>
      </c>
      <c r="E330" s="9"/>
      <c r="F330" s="9"/>
      <c r="G330" s="187">
        <f t="shared" si="81"/>
        <v>0</v>
      </c>
      <c r="H330" s="109">
        <f t="shared" si="81"/>
        <v>0</v>
      </c>
      <c r="I330" s="109">
        <f t="shared" ref="I330:Q330" si="105">I102*I$6</f>
        <v>0</v>
      </c>
      <c r="J330" s="109">
        <f t="shared" si="105"/>
        <v>0</v>
      </c>
      <c r="K330" s="109">
        <f t="shared" si="105"/>
        <v>0</v>
      </c>
      <c r="L330" s="109">
        <f t="shared" si="105"/>
        <v>0</v>
      </c>
      <c r="M330" s="109">
        <f t="shared" si="105"/>
        <v>0</v>
      </c>
      <c r="N330" s="109">
        <f t="shared" si="105"/>
        <v>0</v>
      </c>
      <c r="O330" s="109">
        <f t="shared" si="105"/>
        <v>0</v>
      </c>
      <c r="P330" s="109">
        <f t="shared" si="105"/>
        <v>0</v>
      </c>
      <c r="Q330" s="109">
        <f t="shared" si="105"/>
        <v>0</v>
      </c>
      <c r="R330" s="9"/>
      <c r="S330" s="9"/>
      <c r="T330" s="9"/>
      <c r="U330" s="9"/>
      <c r="V330" s="9"/>
      <c r="W330" s="9"/>
      <c r="X330" s="9"/>
      <c r="Y330" s="9"/>
      <c r="Z330" s="9"/>
      <c r="AA330" s="9"/>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9"/>
      <c r="BE330" s="9"/>
      <c r="BF330" s="9"/>
      <c r="BG330" s="9"/>
      <c r="BH330" s="9"/>
      <c r="BI330" s="9"/>
      <c r="BJ330" s="9"/>
      <c r="BK330" s="9"/>
      <c r="BL330" s="9"/>
    </row>
    <row r="331" spans="1:64" outlineLevel="1">
      <c r="A331" s="9"/>
      <c r="B331" s="9"/>
      <c r="C331" s="9"/>
      <c r="D331" s="126">
        <f>Asset26</f>
        <v>0</v>
      </c>
      <c r="E331" s="9"/>
      <c r="F331" s="9"/>
      <c r="G331" s="187">
        <f t="shared" si="81"/>
        <v>0</v>
      </c>
      <c r="H331" s="109">
        <f t="shared" si="81"/>
        <v>0</v>
      </c>
      <c r="I331" s="109">
        <f t="shared" ref="I331:Q331" si="106">I103*I$6</f>
        <v>0</v>
      </c>
      <c r="J331" s="109">
        <f t="shared" si="106"/>
        <v>0</v>
      </c>
      <c r="K331" s="109">
        <f t="shared" si="106"/>
        <v>0</v>
      </c>
      <c r="L331" s="109">
        <f t="shared" si="106"/>
        <v>0</v>
      </c>
      <c r="M331" s="109">
        <f t="shared" si="106"/>
        <v>0</v>
      </c>
      <c r="N331" s="109">
        <f t="shared" si="106"/>
        <v>0</v>
      </c>
      <c r="O331" s="109">
        <f t="shared" si="106"/>
        <v>0</v>
      </c>
      <c r="P331" s="109">
        <f t="shared" si="106"/>
        <v>0</v>
      </c>
      <c r="Q331" s="109">
        <f t="shared" si="106"/>
        <v>0</v>
      </c>
      <c r="R331" s="9"/>
      <c r="S331" s="9"/>
      <c r="T331" s="9"/>
      <c r="U331" s="9"/>
      <c r="V331" s="9"/>
      <c r="W331" s="9"/>
      <c r="X331" s="9"/>
      <c r="Y331" s="9"/>
      <c r="Z331" s="9"/>
      <c r="AA331" s="9"/>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9"/>
      <c r="BE331" s="9"/>
      <c r="BF331" s="9"/>
      <c r="BG331" s="9"/>
      <c r="BH331" s="9"/>
      <c r="BI331" s="9"/>
      <c r="BJ331" s="9"/>
      <c r="BK331" s="9"/>
      <c r="BL331" s="9"/>
    </row>
    <row r="332" spans="1:64" outlineLevel="1">
      <c r="A332" s="9"/>
      <c r="B332" s="9"/>
      <c r="C332" s="9"/>
      <c r="D332" s="126">
        <f>Asset27</f>
        <v>0</v>
      </c>
      <c r="E332" s="9"/>
      <c r="F332" s="9"/>
      <c r="G332" s="187">
        <f t="shared" si="81"/>
        <v>0</v>
      </c>
      <c r="H332" s="109">
        <f t="shared" si="81"/>
        <v>0</v>
      </c>
      <c r="I332" s="109">
        <f t="shared" ref="I332:Q332" si="107">I104*I$6</f>
        <v>0</v>
      </c>
      <c r="J332" s="109">
        <f t="shared" si="107"/>
        <v>0</v>
      </c>
      <c r="K332" s="109">
        <f t="shared" si="107"/>
        <v>0</v>
      </c>
      <c r="L332" s="109">
        <f t="shared" si="107"/>
        <v>0</v>
      </c>
      <c r="M332" s="109">
        <f t="shared" si="107"/>
        <v>0</v>
      </c>
      <c r="N332" s="109">
        <f t="shared" si="107"/>
        <v>0</v>
      </c>
      <c r="O332" s="109">
        <f t="shared" si="107"/>
        <v>0</v>
      </c>
      <c r="P332" s="109">
        <f t="shared" si="107"/>
        <v>0</v>
      </c>
      <c r="Q332" s="109">
        <f t="shared" si="107"/>
        <v>0</v>
      </c>
      <c r="R332" s="9"/>
      <c r="S332" s="9"/>
      <c r="T332" s="9"/>
      <c r="U332" s="9"/>
      <c r="V332" s="9"/>
      <c r="W332" s="9"/>
      <c r="X332" s="9"/>
      <c r="Y332" s="9"/>
      <c r="Z332" s="9"/>
      <c r="AA332" s="9"/>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9"/>
      <c r="BE332" s="9"/>
      <c r="BF332" s="9"/>
      <c r="BG332" s="9"/>
      <c r="BH332" s="9"/>
      <c r="BI332" s="9"/>
      <c r="BJ332" s="9"/>
      <c r="BK332" s="9"/>
      <c r="BL332" s="9"/>
    </row>
    <row r="333" spans="1:64" outlineLevel="1">
      <c r="A333" s="9"/>
      <c r="B333" s="9"/>
      <c r="C333" s="9"/>
      <c r="D333" s="126">
        <f>Asset28</f>
        <v>0</v>
      </c>
      <c r="E333" s="9"/>
      <c r="F333" s="9"/>
      <c r="G333" s="187">
        <f t="shared" si="81"/>
        <v>0</v>
      </c>
      <c r="H333" s="109">
        <f t="shared" si="81"/>
        <v>0</v>
      </c>
      <c r="I333" s="109">
        <f t="shared" ref="I333:Q333" si="108">I105*I$6</f>
        <v>0</v>
      </c>
      <c r="J333" s="109">
        <f t="shared" si="108"/>
        <v>0</v>
      </c>
      <c r="K333" s="109">
        <f t="shared" si="108"/>
        <v>0</v>
      </c>
      <c r="L333" s="109">
        <f t="shared" si="108"/>
        <v>0</v>
      </c>
      <c r="M333" s="109">
        <f t="shared" si="108"/>
        <v>0</v>
      </c>
      <c r="N333" s="109">
        <f t="shared" si="108"/>
        <v>0</v>
      </c>
      <c r="O333" s="109">
        <f t="shared" si="108"/>
        <v>0</v>
      </c>
      <c r="P333" s="109">
        <f t="shared" si="108"/>
        <v>0</v>
      </c>
      <c r="Q333" s="109">
        <f t="shared" si="108"/>
        <v>0</v>
      </c>
      <c r="R333" s="9"/>
      <c r="S333" s="9"/>
      <c r="T333" s="9"/>
      <c r="U333" s="9"/>
      <c r="V333" s="9"/>
      <c r="W333" s="9"/>
      <c r="X333" s="9"/>
      <c r="Y333" s="9"/>
      <c r="Z333" s="9"/>
      <c r="AA333" s="9"/>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9"/>
      <c r="BE333" s="9"/>
      <c r="BF333" s="9"/>
      <c r="BG333" s="9"/>
      <c r="BH333" s="9"/>
      <c r="BI333" s="9"/>
      <c r="BJ333" s="9"/>
      <c r="BK333" s="9"/>
      <c r="BL333" s="9"/>
    </row>
    <row r="334" spans="1:64" outlineLevel="1">
      <c r="A334" s="9"/>
      <c r="B334" s="9"/>
      <c r="C334" s="9"/>
      <c r="D334" s="126">
        <f>Asset29</f>
        <v>0</v>
      </c>
      <c r="E334" s="9"/>
      <c r="F334" s="9"/>
      <c r="G334" s="187">
        <f t="shared" si="81"/>
        <v>0</v>
      </c>
      <c r="H334" s="109">
        <f t="shared" si="81"/>
        <v>0</v>
      </c>
      <c r="I334" s="109">
        <f t="shared" ref="I334:Q334" si="109">I106*I$6</f>
        <v>0</v>
      </c>
      <c r="J334" s="109">
        <f t="shared" si="109"/>
        <v>0</v>
      </c>
      <c r="K334" s="109">
        <f t="shared" si="109"/>
        <v>0</v>
      </c>
      <c r="L334" s="109">
        <f t="shared" si="109"/>
        <v>0</v>
      </c>
      <c r="M334" s="109">
        <f t="shared" si="109"/>
        <v>0</v>
      </c>
      <c r="N334" s="109">
        <f t="shared" si="109"/>
        <v>0</v>
      </c>
      <c r="O334" s="109">
        <f t="shared" si="109"/>
        <v>0</v>
      </c>
      <c r="P334" s="109">
        <f t="shared" si="109"/>
        <v>0</v>
      </c>
      <c r="Q334" s="109">
        <f t="shared" si="109"/>
        <v>0</v>
      </c>
      <c r="R334" s="9"/>
      <c r="S334" s="9"/>
      <c r="T334" s="9"/>
      <c r="U334" s="9"/>
      <c r="V334" s="9"/>
      <c r="W334" s="9"/>
      <c r="X334" s="9"/>
      <c r="Y334" s="9"/>
      <c r="Z334" s="9"/>
      <c r="AA334" s="9"/>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9"/>
      <c r="BE334" s="9"/>
      <c r="BF334" s="9"/>
      <c r="BG334" s="9"/>
      <c r="BH334" s="9"/>
      <c r="BI334" s="9"/>
      <c r="BJ334" s="9"/>
      <c r="BK334" s="9"/>
      <c r="BL334" s="9"/>
    </row>
    <row r="335" spans="1:64" outlineLevel="1">
      <c r="A335" s="9"/>
      <c r="B335" s="9"/>
      <c r="C335" s="9"/>
      <c r="D335" s="126">
        <f>Asset30</f>
        <v>0</v>
      </c>
      <c r="E335" s="9"/>
      <c r="F335" s="9"/>
      <c r="G335" s="187">
        <f t="shared" si="81"/>
        <v>0</v>
      </c>
      <c r="H335" s="109">
        <f t="shared" si="81"/>
        <v>0</v>
      </c>
      <c r="I335" s="109">
        <f t="shared" ref="I335:Q335" si="110">I107*I$6</f>
        <v>0</v>
      </c>
      <c r="J335" s="109">
        <f t="shared" si="110"/>
        <v>0</v>
      </c>
      <c r="K335" s="109">
        <f t="shared" si="110"/>
        <v>0</v>
      </c>
      <c r="L335" s="109">
        <f t="shared" si="110"/>
        <v>0</v>
      </c>
      <c r="M335" s="109">
        <f t="shared" si="110"/>
        <v>0</v>
      </c>
      <c r="N335" s="109">
        <f t="shared" si="110"/>
        <v>0</v>
      </c>
      <c r="O335" s="109">
        <f t="shared" si="110"/>
        <v>0</v>
      </c>
      <c r="P335" s="109">
        <f t="shared" si="110"/>
        <v>0</v>
      </c>
      <c r="Q335" s="109">
        <f t="shared" si="110"/>
        <v>0</v>
      </c>
      <c r="R335" s="9"/>
      <c r="S335" s="9"/>
      <c r="T335" s="9"/>
      <c r="U335" s="9"/>
      <c r="V335" s="9"/>
      <c r="W335" s="9"/>
      <c r="X335" s="9"/>
      <c r="Y335" s="9"/>
      <c r="Z335" s="9"/>
      <c r="AA335" s="9"/>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9"/>
      <c r="BE335" s="9"/>
      <c r="BF335" s="9"/>
      <c r="BG335" s="9"/>
      <c r="BH335" s="9"/>
      <c r="BI335" s="9"/>
      <c r="BJ335" s="9"/>
      <c r="BK335" s="9"/>
      <c r="BL335" s="9"/>
    </row>
    <row r="336" spans="1:64">
      <c r="A336" s="9"/>
      <c r="B336" s="9"/>
      <c r="C336" s="9"/>
      <c r="D336" s="9"/>
      <c r="E336" s="9"/>
      <c r="F336" s="9"/>
      <c r="G336" s="187"/>
      <c r="H336" s="109"/>
      <c r="I336" s="109"/>
      <c r="J336" s="109"/>
      <c r="K336" s="109"/>
      <c r="L336" s="109"/>
      <c r="M336" s="109"/>
      <c r="N336" s="109"/>
      <c r="O336" s="109"/>
      <c r="P336" s="109"/>
      <c r="Q336" s="109"/>
      <c r="R336" s="9"/>
      <c r="S336" s="9"/>
      <c r="T336" s="9"/>
      <c r="U336" s="9"/>
      <c r="V336" s="9"/>
      <c r="W336" s="9"/>
      <c r="X336" s="9"/>
      <c r="Y336" s="9"/>
      <c r="Z336" s="9"/>
      <c r="AA336" s="9"/>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9"/>
      <c r="BE336" s="9"/>
      <c r="BF336" s="9"/>
      <c r="BG336" s="9"/>
      <c r="BH336" s="9"/>
      <c r="BI336" s="9"/>
      <c r="BJ336" s="9"/>
      <c r="BK336" s="9"/>
      <c r="BL336" s="9"/>
    </row>
    <row r="337" spans="1:64">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9"/>
      <c r="BE337" s="9"/>
      <c r="BF337" s="9"/>
      <c r="BG337" s="9"/>
      <c r="BH337" s="9"/>
      <c r="BI337" s="9"/>
      <c r="BJ337" s="9"/>
      <c r="BK337" s="9"/>
      <c r="BL337" s="9"/>
    </row>
    <row r="338" spans="1:64">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9"/>
      <c r="BE338" s="9"/>
      <c r="BF338" s="9"/>
      <c r="BG338" s="9"/>
      <c r="BH338" s="9"/>
      <c r="BI338" s="9"/>
      <c r="BJ338" s="9"/>
      <c r="BK338" s="9"/>
      <c r="BL338" s="9"/>
    </row>
    <row r="339" spans="1:64">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9"/>
      <c r="BE339" s="9"/>
      <c r="BF339" s="9"/>
      <c r="BG339" s="9"/>
      <c r="BH339" s="9"/>
      <c r="BI339" s="9"/>
      <c r="BJ339" s="9"/>
      <c r="BK339" s="9"/>
      <c r="BL339" s="9"/>
    </row>
    <row r="340" spans="1:64">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9"/>
      <c r="BE340" s="9"/>
      <c r="BF340" s="9"/>
      <c r="BG340" s="9"/>
      <c r="BH340" s="9"/>
      <c r="BI340" s="9"/>
      <c r="BJ340" s="9"/>
      <c r="BK340" s="9"/>
      <c r="BL340" s="9"/>
    </row>
    <row r="341" spans="1:64">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9"/>
      <c r="BE341" s="9"/>
      <c r="BF341" s="9"/>
      <c r="BG341" s="9"/>
      <c r="BH341" s="9"/>
      <c r="BI341" s="9"/>
      <c r="BJ341" s="9"/>
      <c r="BK341" s="9"/>
      <c r="BL341" s="9"/>
    </row>
    <row r="342" spans="1:64">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9"/>
      <c r="BE342" s="9"/>
      <c r="BF342" s="9"/>
      <c r="BG342" s="9"/>
      <c r="BH342" s="9"/>
      <c r="BI342" s="9"/>
      <c r="BJ342" s="9"/>
      <c r="BK342" s="9"/>
      <c r="BL342" s="9"/>
    </row>
    <row r="343" spans="1:64">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9"/>
      <c r="BE343" s="9"/>
      <c r="BF343" s="9"/>
      <c r="BG343" s="9"/>
      <c r="BH343" s="9"/>
      <c r="BI343" s="9"/>
      <c r="BJ343" s="9"/>
      <c r="BK343" s="9"/>
      <c r="BL343" s="9"/>
    </row>
    <row r="344" spans="1:6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9"/>
      <c r="BE344" s="9"/>
      <c r="BF344" s="9"/>
      <c r="BG344" s="9"/>
      <c r="BH344" s="9"/>
      <c r="BI344" s="9"/>
      <c r="BJ344" s="9"/>
      <c r="BK344" s="9"/>
      <c r="BL344" s="9"/>
    </row>
    <row r="345" spans="1:64">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9"/>
      <c r="BE345" s="9"/>
      <c r="BF345" s="9"/>
      <c r="BG345" s="9"/>
      <c r="BH345" s="9"/>
      <c r="BI345" s="9"/>
      <c r="BJ345" s="9"/>
      <c r="BK345" s="9"/>
      <c r="BL345" s="9"/>
    </row>
    <row r="346" spans="1:64">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9"/>
      <c r="BE346" s="9"/>
      <c r="BF346" s="9"/>
      <c r="BG346" s="9"/>
      <c r="BH346" s="9"/>
      <c r="BI346" s="9"/>
      <c r="BJ346" s="9"/>
      <c r="BK346" s="9"/>
      <c r="BL346" s="9"/>
    </row>
    <row r="347" spans="1:64">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9"/>
      <c r="BE347" s="9"/>
      <c r="BF347" s="9"/>
      <c r="BG347" s="9"/>
      <c r="BH347" s="9"/>
      <c r="BI347" s="9"/>
      <c r="BJ347" s="9"/>
      <c r="BK347" s="9"/>
      <c r="BL347" s="9"/>
    </row>
    <row r="348" spans="1:64">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81"/>
      <c r="BC348" s="181"/>
      <c r="BD348" s="9"/>
      <c r="BE348" s="9"/>
      <c r="BF348" s="9"/>
      <c r="BG348" s="9"/>
      <c r="BH348" s="9"/>
      <c r="BI348" s="9"/>
      <c r="BJ348" s="9"/>
      <c r="BK348" s="9"/>
      <c r="BL348" s="9"/>
    </row>
    <row r="349" spans="1:64">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81"/>
      <c r="BC349" s="181"/>
      <c r="BD349" s="9"/>
      <c r="BE349" s="9"/>
      <c r="BF349" s="9"/>
      <c r="BG349" s="9"/>
      <c r="BH349" s="9"/>
      <c r="BI349" s="9"/>
      <c r="BJ349" s="9"/>
      <c r="BK349" s="9"/>
      <c r="BL349" s="9"/>
    </row>
    <row r="350" spans="1:64">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81"/>
      <c r="BC350" s="181"/>
      <c r="BD350" s="9"/>
      <c r="BE350" s="9"/>
      <c r="BF350" s="9"/>
      <c r="BG350" s="9"/>
      <c r="BH350" s="9"/>
      <c r="BI350" s="9"/>
      <c r="BJ350" s="9"/>
      <c r="BK350" s="9"/>
      <c r="BL350" s="9"/>
    </row>
    <row r="351" spans="1:64">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181"/>
      <c r="BB351" s="181"/>
      <c r="BC351" s="181"/>
      <c r="BD351" s="9"/>
      <c r="BE351" s="9"/>
      <c r="BF351" s="9"/>
      <c r="BG351" s="9"/>
      <c r="BH351" s="9"/>
      <c r="BI351" s="9"/>
      <c r="BJ351" s="9"/>
      <c r="BK351" s="9"/>
      <c r="BL351" s="9"/>
    </row>
    <row r="352" spans="1:64">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1"/>
      <c r="AY352" s="181"/>
      <c r="AZ352" s="181"/>
      <c r="BA352" s="181"/>
      <c r="BB352" s="181"/>
      <c r="BC352" s="181"/>
      <c r="BD352" s="9"/>
      <c r="BE352" s="9"/>
      <c r="BF352" s="9"/>
      <c r="BG352" s="9"/>
      <c r="BH352" s="9"/>
      <c r="BI352" s="9"/>
      <c r="BJ352" s="9"/>
      <c r="BK352" s="9"/>
      <c r="BL352" s="9"/>
    </row>
    <row r="353" spans="2:64">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181"/>
      <c r="AP353" s="181"/>
      <c r="AQ353" s="181"/>
      <c r="AR353" s="181"/>
      <c r="AS353" s="181"/>
      <c r="AT353" s="181"/>
      <c r="AU353" s="181"/>
      <c r="AV353" s="181"/>
      <c r="AW353" s="181"/>
      <c r="AX353" s="181"/>
      <c r="AY353" s="181"/>
      <c r="AZ353" s="181"/>
      <c r="BA353" s="181"/>
      <c r="BB353" s="181"/>
      <c r="BC353" s="181"/>
      <c r="BD353" s="9"/>
      <c r="BE353" s="9"/>
      <c r="BF353" s="9"/>
      <c r="BG353" s="9"/>
      <c r="BH353" s="9"/>
      <c r="BI353" s="9"/>
      <c r="BJ353" s="9"/>
      <c r="BK353" s="9"/>
      <c r="BL353" s="9"/>
    </row>
    <row r="354" spans="2:64">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9"/>
      <c r="BE354" s="9"/>
      <c r="BF354" s="9"/>
      <c r="BG354" s="9"/>
      <c r="BH354" s="9"/>
      <c r="BI354" s="9"/>
      <c r="BJ354" s="9"/>
      <c r="BK354" s="9"/>
      <c r="BL354" s="9"/>
    </row>
    <row r="355" spans="2:64">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181"/>
      <c r="AL355" s="181"/>
      <c r="AM355" s="181"/>
      <c r="AN355" s="181"/>
      <c r="AO355" s="181"/>
      <c r="AP355" s="181"/>
      <c r="AQ355" s="181"/>
      <c r="AR355" s="181"/>
      <c r="AS355" s="181"/>
      <c r="AT355" s="181"/>
      <c r="AU355" s="181"/>
      <c r="AV355" s="181"/>
      <c r="AW355" s="181"/>
      <c r="AX355" s="181"/>
      <c r="AY355" s="181"/>
      <c r="AZ355" s="181"/>
      <c r="BA355" s="181"/>
      <c r="BB355" s="181"/>
      <c r="BC355" s="181"/>
      <c r="BD355" s="9"/>
      <c r="BE355" s="9"/>
      <c r="BF355" s="9"/>
      <c r="BG355" s="9"/>
      <c r="BH355" s="9"/>
      <c r="BI355" s="9"/>
      <c r="BJ355" s="9"/>
      <c r="BK355" s="9"/>
      <c r="BL355" s="9"/>
    </row>
    <row r="356" spans="2:64">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1"/>
      <c r="AY356" s="181"/>
      <c r="AZ356" s="181"/>
      <c r="BA356" s="181"/>
      <c r="BB356" s="181"/>
      <c r="BC356" s="181"/>
      <c r="BD356" s="9"/>
      <c r="BE356" s="9"/>
      <c r="BF356" s="9"/>
      <c r="BG356" s="9"/>
      <c r="BH356" s="9"/>
      <c r="BI356" s="9"/>
      <c r="BJ356" s="9"/>
      <c r="BK356" s="9"/>
      <c r="BL356" s="9"/>
    </row>
    <row r="357" spans="2:64">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81"/>
      <c r="AN357" s="181"/>
      <c r="AO357" s="181"/>
      <c r="AP357" s="181"/>
      <c r="AQ357" s="181"/>
      <c r="AR357" s="181"/>
      <c r="AS357" s="181"/>
      <c r="AT357" s="181"/>
      <c r="AU357" s="181"/>
      <c r="AV357" s="181"/>
      <c r="AW357" s="181"/>
      <c r="AX357" s="181"/>
      <c r="AY357" s="181"/>
      <c r="AZ357" s="181"/>
      <c r="BA357" s="181"/>
      <c r="BB357" s="181"/>
      <c r="BC357" s="181"/>
      <c r="BD357" s="9"/>
      <c r="BE357" s="9"/>
      <c r="BF357" s="9"/>
      <c r="BG357" s="9"/>
      <c r="BH357" s="9"/>
      <c r="BI357" s="9"/>
      <c r="BJ357" s="9"/>
      <c r="BK357" s="9"/>
      <c r="BL357" s="9"/>
    </row>
    <row r="358" spans="2:64">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1"/>
      <c r="AK358" s="181"/>
      <c r="AL358" s="181"/>
      <c r="AM358" s="181"/>
      <c r="AN358" s="181"/>
      <c r="AO358" s="181"/>
      <c r="AP358" s="181"/>
      <c r="AQ358" s="181"/>
      <c r="AR358" s="181"/>
      <c r="AS358" s="181"/>
      <c r="AT358" s="181"/>
      <c r="AU358" s="181"/>
      <c r="AV358" s="181"/>
      <c r="AW358" s="181"/>
      <c r="AX358" s="181"/>
      <c r="AY358" s="181"/>
      <c r="AZ358" s="181"/>
      <c r="BA358" s="181"/>
      <c r="BB358" s="181"/>
      <c r="BC358" s="181"/>
      <c r="BD358" s="9"/>
      <c r="BE358" s="9"/>
      <c r="BF358" s="9"/>
      <c r="BG358" s="9"/>
      <c r="BH358" s="9"/>
      <c r="BI358" s="9"/>
      <c r="BJ358" s="9"/>
      <c r="BK358" s="9"/>
      <c r="BL358" s="9"/>
    </row>
    <row r="359" spans="2:64">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181"/>
      <c r="AL359" s="181"/>
      <c r="AM359" s="181"/>
      <c r="AN359" s="181"/>
      <c r="AO359" s="181"/>
      <c r="AP359" s="181"/>
      <c r="AQ359" s="181"/>
      <c r="AR359" s="181"/>
      <c r="AS359" s="181"/>
      <c r="AT359" s="181"/>
      <c r="AU359" s="181"/>
      <c r="AV359" s="181"/>
      <c r="AW359" s="181"/>
      <c r="AX359" s="181"/>
      <c r="AY359" s="181"/>
      <c r="AZ359" s="181"/>
      <c r="BA359" s="181"/>
      <c r="BB359" s="181"/>
      <c r="BC359" s="181"/>
      <c r="BD359" s="9"/>
      <c r="BE359" s="9"/>
      <c r="BF359" s="9"/>
      <c r="BG359" s="9"/>
      <c r="BH359" s="9"/>
      <c r="BI359" s="9"/>
      <c r="BJ359" s="9"/>
      <c r="BK359" s="9"/>
      <c r="BL359" s="9"/>
    </row>
    <row r="360" spans="2:64">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1"/>
      <c r="AK360" s="181"/>
      <c r="AL360" s="181"/>
      <c r="AM360" s="181"/>
      <c r="AN360" s="181"/>
      <c r="AO360" s="181"/>
      <c r="AP360" s="181"/>
      <c r="AQ360" s="181"/>
      <c r="AR360" s="181"/>
      <c r="AS360" s="181"/>
      <c r="AT360" s="181"/>
      <c r="AU360" s="181"/>
      <c r="AV360" s="181"/>
      <c r="AW360" s="181"/>
      <c r="AX360" s="181"/>
      <c r="AY360" s="181"/>
      <c r="AZ360" s="181"/>
      <c r="BA360" s="181"/>
      <c r="BB360" s="181"/>
      <c r="BC360" s="181"/>
      <c r="BD360" s="9"/>
      <c r="BE360" s="9"/>
      <c r="BF360" s="9"/>
      <c r="BG360" s="9"/>
      <c r="BH360" s="9"/>
      <c r="BI360" s="9"/>
      <c r="BJ360" s="9"/>
      <c r="BK360" s="9"/>
      <c r="BL360" s="9"/>
    </row>
    <row r="361" spans="2:64">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181"/>
      <c r="BB361" s="181"/>
      <c r="BC361" s="181"/>
      <c r="BD361" s="9"/>
      <c r="BE361" s="9"/>
      <c r="BF361" s="9"/>
      <c r="BG361" s="9"/>
      <c r="BH361" s="9"/>
      <c r="BI361" s="9"/>
      <c r="BJ361" s="9"/>
      <c r="BK361" s="9"/>
      <c r="BL361" s="9"/>
    </row>
    <row r="362" spans="2:64">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181"/>
      <c r="BB362" s="181"/>
      <c r="BC362" s="181"/>
      <c r="BD362" s="9"/>
      <c r="BE362" s="9"/>
      <c r="BF362" s="9"/>
      <c r="BG362" s="9"/>
      <c r="BH362" s="9"/>
      <c r="BI362" s="9"/>
      <c r="BJ362" s="9"/>
      <c r="BK362" s="9"/>
      <c r="BL362" s="9"/>
    </row>
    <row r="363" spans="2:64">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1"/>
      <c r="AY363" s="181"/>
      <c r="AZ363" s="181"/>
      <c r="BA363" s="181"/>
      <c r="BB363" s="181"/>
      <c r="BC363" s="181"/>
      <c r="BD363" s="9"/>
      <c r="BE363" s="9"/>
      <c r="BF363" s="9"/>
      <c r="BG363" s="9"/>
      <c r="BH363" s="9"/>
      <c r="BI363" s="9"/>
      <c r="BJ363" s="9"/>
      <c r="BK363" s="9"/>
      <c r="BL363" s="9"/>
    </row>
    <row r="364" spans="2:64">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181"/>
      <c r="AP364" s="181"/>
      <c r="AQ364" s="181"/>
      <c r="AR364" s="181"/>
      <c r="AS364" s="181"/>
      <c r="AT364" s="181"/>
      <c r="AU364" s="181"/>
      <c r="AV364" s="181"/>
      <c r="AW364" s="181"/>
      <c r="AX364" s="181"/>
      <c r="AY364" s="181"/>
      <c r="AZ364" s="181"/>
      <c r="BA364" s="181"/>
      <c r="BB364" s="181"/>
      <c r="BC364" s="181"/>
      <c r="BD364" s="9"/>
      <c r="BE364" s="9"/>
      <c r="BF364" s="9"/>
      <c r="BG364" s="9"/>
      <c r="BH364" s="9"/>
      <c r="BI364" s="9"/>
      <c r="BJ364" s="9"/>
      <c r="BK364" s="9"/>
      <c r="BL364" s="9"/>
    </row>
    <row r="365" spans="2:64">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181"/>
      <c r="BB365" s="181"/>
      <c r="BC365" s="181"/>
      <c r="BD365" s="9"/>
      <c r="BE365" s="9"/>
      <c r="BF365" s="9"/>
      <c r="BG365" s="9"/>
      <c r="BH365" s="9"/>
      <c r="BI365" s="9"/>
      <c r="BJ365" s="9"/>
      <c r="BK365" s="9"/>
      <c r="BL365" s="9"/>
    </row>
    <row r="366" spans="2:64">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1"/>
      <c r="AL366" s="181"/>
      <c r="AM366" s="181"/>
      <c r="AN366" s="181"/>
      <c r="AO366" s="181"/>
      <c r="AP366" s="181"/>
      <c r="AQ366" s="181"/>
      <c r="AR366" s="181"/>
      <c r="AS366" s="181"/>
      <c r="AT366" s="181"/>
      <c r="AU366" s="181"/>
      <c r="AV366" s="181"/>
      <c r="AW366" s="181"/>
      <c r="AX366" s="181"/>
      <c r="AY366" s="181"/>
      <c r="AZ366" s="181"/>
      <c r="BA366" s="181"/>
      <c r="BB366" s="181"/>
      <c r="BC366" s="181"/>
      <c r="BD366" s="9"/>
      <c r="BE366" s="9"/>
      <c r="BF366" s="9"/>
      <c r="BG366" s="9"/>
      <c r="BH366" s="9"/>
      <c r="BI366" s="9"/>
      <c r="BJ366" s="9"/>
      <c r="BK366" s="9"/>
      <c r="BL366" s="9"/>
    </row>
    <row r="367" spans="2:64">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B367" s="181"/>
      <c r="BC367" s="181"/>
    </row>
    <row r="368" spans="2:64">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181"/>
      <c r="BB368" s="181"/>
      <c r="BC368" s="181"/>
    </row>
    <row r="369" spans="2:55">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181"/>
      <c r="BB369" s="181"/>
      <c r="BC369" s="181"/>
    </row>
    <row r="370" spans="2:55">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181"/>
      <c r="BB370" s="181"/>
      <c r="BC370" s="181"/>
    </row>
    <row r="371" spans="2:55">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B371" s="181"/>
      <c r="BC371" s="181"/>
    </row>
    <row r="372" spans="2:55">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81"/>
      <c r="AJ372" s="181"/>
      <c r="AK372" s="181"/>
      <c r="AL372" s="181"/>
      <c r="AM372" s="181"/>
      <c r="AN372" s="181"/>
      <c r="AO372" s="181"/>
      <c r="AP372" s="181"/>
      <c r="AQ372" s="181"/>
      <c r="AR372" s="181"/>
      <c r="AS372" s="181"/>
      <c r="AT372" s="181"/>
      <c r="AU372" s="181"/>
      <c r="AV372" s="181"/>
      <c r="AW372" s="181"/>
      <c r="AX372" s="181"/>
      <c r="AY372" s="181"/>
      <c r="AZ372" s="181"/>
      <c r="BA372" s="181"/>
      <c r="BB372" s="181"/>
      <c r="BC372" s="181"/>
    </row>
    <row r="373" spans="2:55">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181"/>
      <c r="BB373" s="181"/>
      <c r="BC373" s="181"/>
    </row>
    <row r="374" spans="2:55">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181"/>
      <c r="BB374" s="181"/>
      <c r="BC374" s="181"/>
    </row>
    <row r="375" spans="2:55">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81"/>
      <c r="AY375" s="181"/>
      <c r="AZ375" s="181"/>
      <c r="BA375" s="181"/>
      <c r="BB375" s="181"/>
      <c r="BC375" s="181"/>
    </row>
    <row r="376" spans="2:55">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row>
    <row r="377" spans="2:55">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B377" s="181"/>
      <c r="BC377" s="181"/>
    </row>
    <row r="378" spans="2:55">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B378" s="181"/>
      <c r="BC378" s="181"/>
    </row>
    <row r="379" spans="2:55">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181"/>
      <c r="BB379" s="181"/>
      <c r="BC379" s="181"/>
    </row>
    <row r="380" spans="2:55">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181"/>
      <c r="BB380" s="181"/>
      <c r="BC380" s="181"/>
    </row>
    <row r="381" spans="2:55">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c r="AC381" s="181"/>
      <c r="AD381" s="181"/>
      <c r="AE381" s="181"/>
      <c r="AF381" s="181"/>
      <c r="AG381" s="181"/>
      <c r="AH381" s="181"/>
      <c r="AI381" s="181"/>
      <c r="AJ381" s="181"/>
      <c r="AK381" s="181"/>
      <c r="AL381" s="181"/>
      <c r="AM381" s="181"/>
      <c r="AN381" s="181"/>
      <c r="AO381" s="181"/>
      <c r="AP381" s="181"/>
      <c r="AQ381" s="181"/>
      <c r="AR381" s="181"/>
      <c r="AS381" s="181"/>
      <c r="AT381" s="181"/>
      <c r="AU381" s="181"/>
      <c r="AV381" s="181"/>
      <c r="AW381" s="181"/>
      <c r="AX381" s="181"/>
      <c r="AY381" s="181"/>
      <c r="AZ381" s="181"/>
      <c r="BA381" s="181"/>
      <c r="BB381" s="181"/>
      <c r="BC381" s="181"/>
    </row>
    <row r="382" spans="2:55">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c r="AC382" s="181"/>
      <c r="AD382" s="181"/>
      <c r="AE382" s="181"/>
      <c r="AF382" s="181"/>
      <c r="AG382" s="181"/>
      <c r="AH382" s="181"/>
      <c r="AI382" s="181"/>
      <c r="AJ382" s="181"/>
      <c r="AK382" s="181"/>
      <c r="AL382" s="181"/>
      <c r="AM382" s="181"/>
      <c r="AN382" s="181"/>
      <c r="AO382" s="181"/>
      <c r="AP382" s="181"/>
      <c r="AQ382" s="181"/>
      <c r="AR382" s="181"/>
      <c r="AS382" s="181"/>
      <c r="AT382" s="181"/>
      <c r="AU382" s="181"/>
      <c r="AV382" s="181"/>
      <c r="AW382" s="181"/>
      <c r="AX382" s="181"/>
      <c r="AY382" s="181"/>
      <c r="AZ382" s="181"/>
      <c r="BA382" s="181"/>
      <c r="BB382" s="181"/>
      <c r="BC382" s="181"/>
    </row>
    <row r="383" spans="2:55">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181"/>
      <c r="AL383" s="181"/>
      <c r="AM383" s="181"/>
      <c r="AN383" s="181"/>
      <c r="AO383" s="181"/>
      <c r="AP383" s="181"/>
      <c r="AQ383" s="181"/>
      <c r="AR383" s="181"/>
      <c r="AS383" s="181"/>
      <c r="AT383" s="181"/>
      <c r="AU383" s="181"/>
      <c r="AV383" s="181"/>
      <c r="AW383" s="181"/>
      <c r="AX383" s="181"/>
      <c r="AY383" s="181"/>
      <c r="AZ383" s="181"/>
      <c r="BA383" s="181"/>
      <c r="BB383" s="181"/>
      <c r="BC383" s="181"/>
    </row>
    <row r="384" spans="2:55">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181"/>
      <c r="BB384" s="181"/>
      <c r="BC384" s="181"/>
    </row>
    <row r="385" spans="2:55">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c r="AC385" s="18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181"/>
      <c r="BB385" s="181"/>
      <c r="BC385" s="181"/>
    </row>
    <row r="386" spans="2:55">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181"/>
      <c r="AL386" s="181"/>
      <c r="AM386" s="181"/>
      <c r="AN386" s="181"/>
      <c r="AO386" s="181"/>
      <c r="AP386" s="181"/>
      <c r="AQ386" s="181"/>
      <c r="AR386" s="181"/>
      <c r="AS386" s="181"/>
      <c r="AT386" s="181"/>
      <c r="AU386" s="181"/>
      <c r="AV386" s="181"/>
      <c r="AW386" s="181"/>
      <c r="AX386" s="181"/>
      <c r="AY386" s="181"/>
      <c r="AZ386" s="181"/>
      <c r="BA386" s="181"/>
      <c r="BB386" s="181"/>
      <c r="BC386" s="181"/>
    </row>
    <row r="387" spans="2:55">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c r="AC387" s="181"/>
      <c r="AD387" s="181"/>
      <c r="AE387" s="181"/>
      <c r="AF387" s="181"/>
      <c r="AG387" s="181"/>
      <c r="AH387" s="181"/>
      <c r="AI387" s="181"/>
      <c r="AJ387" s="181"/>
      <c r="AK387" s="181"/>
      <c r="AL387" s="181"/>
      <c r="AM387" s="181"/>
      <c r="AN387" s="181"/>
      <c r="AO387" s="181"/>
      <c r="AP387" s="181"/>
      <c r="AQ387" s="181"/>
      <c r="AR387" s="181"/>
      <c r="AS387" s="181"/>
      <c r="AT387" s="181"/>
      <c r="AU387" s="181"/>
      <c r="AV387" s="181"/>
      <c r="AW387" s="181"/>
      <c r="AX387" s="181"/>
      <c r="AY387" s="181"/>
      <c r="AZ387" s="181"/>
      <c r="BA387" s="181"/>
      <c r="BB387" s="181"/>
      <c r="BC387" s="181"/>
    </row>
    <row r="388" spans="2:55">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1"/>
      <c r="AD388" s="181"/>
      <c r="AE388" s="181"/>
      <c r="AF388" s="181"/>
      <c r="AG388" s="181"/>
      <c r="AH388" s="181"/>
      <c r="AI388" s="181"/>
      <c r="AJ388" s="181"/>
      <c r="AK388" s="181"/>
      <c r="AL388" s="181"/>
      <c r="AM388" s="181"/>
      <c r="AN388" s="181"/>
      <c r="AO388" s="181"/>
      <c r="AP388" s="181"/>
      <c r="AQ388" s="181"/>
      <c r="AR388" s="181"/>
      <c r="AS388" s="181"/>
      <c r="AT388" s="181"/>
      <c r="AU388" s="181"/>
      <c r="AV388" s="181"/>
      <c r="AW388" s="181"/>
      <c r="AX388" s="181"/>
      <c r="AY388" s="181"/>
      <c r="AZ388" s="181"/>
      <c r="BA388" s="181"/>
      <c r="BB388" s="181"/>
      <c r="BC388" s="181"/>
    </row>
    <row r="389" spans="2:55">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c r="AC389" s="181"/>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181"/>
      <c r="BB389" s="181"/>
      <c r="BC389" s="181"/>
    </row>
    <row r="390" spans="2:55">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181"/>
      <c r="BC390" s="181"/>
    </row>
    <row r="391" spans="2:55">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c r="AC391" s="181"/>
      <c r="AD391" s="181"/>
      <c r="AE391" s="181"/>
      <c r="AF391" s="181"/>
      <c r="AG391" s="181"/>
      <c r="AH391" s="181"/>
      <c r="AI391" s="181"/>
      <c r="AJ391" s="181"/>
      <c r="AK391" s="181"/>
      <c r="AL391" s="181"/>
      <c r="AM391" s="181"/>
      <c r="AN391" s="181"/>
      <c r="AO391" s="181"/>
      <c r="AP391" s="181"/>
      <c r="AQ391" s="181"/>
      <c r="AR391" s="181"/>
      <c r="AS391" s="181"/>
      <c r="AT391" s="181"/>
      <c r="AU391" s="181"/>
      <c r="AV391" s="181"/>
      <c r="AW391" s="181"/>
      <c r="AX391" s="181"/>
      <c r="AY391" s="181"/>
      <c r="AZ391" s="181"/>
      <c r="BA391" s="181"/>
      <c r="BB391" s="181"/>
      <c r="BC391" s="181"/>
    </row>
    <row r="392" spans="2:55">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c r="AC392" s="181"/>
      <c r="AD392" s="181"/>
      <c r="AE392" s="181"/>
      <c r="AF392" s="181"/>
      <c r="AG392" s="181"/>
      <c r="AH392" s="181"/>
      <c r="AI392" s="181"/>
      <c r="AJ392" s="181"/>
      <c r="AK392" s="181"/>
      <c r="AL392" s="181"/>
      <c r="AM392" s="181"/>
      <c r="AN392" s="181"/>
      <c r="AO392" s="181"/>
      <c r="AP392" s="181"/>
      <c r="AQ392" s="181"/>
      <c r="AR392" s="181"/>
      <c r="AS392" s="181"/>
      <c r="AT392" s="181"/>
      <c r="AU392" s="181"/>
      <c r="AV392" s="181"/>
      <c r="AW392" s="181"/>
      <c r="AX392" s="181"/>
      <c r="AY392" s="181"/>
      <c r="AZ392" s="181"/>
      <c r="BA392" s="181"/>
      <c r="BB392" s="181"/>
      <c r="BC392" s="181"/>
    </row>
    <row r="393" spans="2:55">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c r="AC393" s="181"/>
      <c r="AD393" s="181"/>
      <c r="AE393" s="181"/>
      <c r="AF393" s="181"/>
      <c r="AG393" s="181"/>
      <c r="AH393" s="181"/>
      <c r="AI393" s="181"/>
      <c r="AJ393" s="181"/>
      <c r="AK393" s="181"/>
      <c r="AL393" s="181"/>
      <c r="AM393" s="181"/>
      <c r="AN393" s="181"/>
      <c r="AO393" s="181"/>
      <c r="AP393" s="181"/>
      <c r="AQ393" s="181"/>
      <c r="AR393" s="181"/>
      <c r="AS393" s="181"/>
      <c r="AT393" s="181"/>
      <c r="AU393" s="181"/>
      <c r="AV393" s="181"/>
      <c r="AW393" s="181"/>
      <c r="AX393" s="181"/>
      <c r="AY393" s="181"/>
      <c r="AZ393" s="181"/>
      <c r="BA393" s="181"/>
      <c r="BB393" s="181"/>
      <c r="BC393" s="181"/>
    </row>
    <row r="394" spans="2:55">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c r="AC394" s="181"/>
      <c r="AD394" s="181"/>
      <c r="AE394" s="181"/>
      <c r="AF394" s="181"/>
      <c r="AG394" s="181"/>
      <c r="AH394" s="181"/>
      <c r="AI394" s="181"/>
      <c r="AJ394" s="181"/>
      <c r="AK394" s="181"/>
      <c r="AL394" s="181"/>
      <c r="AM394" s="181"/>
      <c r="AN394" s="181"/>
      <c r="AO394" s="181"/>
      <c r="AP394" s="181"/>
      <c r="AQ394" s="181"/>
      <c r="AR394" s="181"/>
      <c r="AS394" s="181"/>
      <c r="AT394" s="181"/>
      <c r="AU394" s="181"/>
      <c r="AV394" s="181"/>
      <c r="AW394" s="181"/>
      <c r="AX394" s="181"/>
      <c r="AY394" s="181"/>
      <c r="AZ394" s="181"/>
      <c r="BA394" s="181"/>
      <c r="BB394" s="181"/>
      <c r="BC394" s="181"/>
    </row>
    <row r="395" spans="2:55">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c r="AC395" s="181"/>
      <c r="AD395" s="18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1"/>
      <c r="AY395" s="181"/>
      <c r="AZ395" s="181"/>
      <c r="BA395" s="181"/>
      <c r="BB395" s="181"/>
      <c r="BC395" s="181"/>
    </row>
    <row r="396" spans="2:55">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c r="AC396" s="181"/>
      <c r="AD396" s="181"/>
      <c r="AE396" s="181"/>
      <c r="AF396" s="181"/>
      <c r="AG396" s="181"/>
      <c r="AH396" s="181"/>
      <c r="AI396" s="181"/>
      <c r="AJ396" s="181"/>
      <c r="AK396" s="181"/>
      <c r="AL396" s="181"/>
      <c r="AM396" s="181"/>
      <c r="AN396" s="181"/>
      <c r="AO396" s="181"/>
      <c r="AP396" s="181"/>
      <c r="AQ396" s="181"/>
      <c r="AR396" s="181"/>
      <c r="AS396" s="181"/>
      <c r="AT396" s="181"/>
      <c r="AU396" s="181"/>
      <c r="AV396" s="181"/>
      <c r="AW396" s="181"/>
      <c r="AX396" s="181"/>
      <c r="AY396" s="181"/>
      <c r="AZ396" s="181"/>
      <c r="BA396" s="181"/>
      <c r="BB396" s="181"/>
      <c r="BC396" s="181"/>
    </row>
    <row r="397" spans="2:55">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181"/>
      <c r="BB397" s="181"/>
      <c r="BC397" s="181"/>
    </row>
    <row r="398" spans="2:55">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c r="AC398" s="181"/>
      <c r="AD398" s="181"/>
      <c r="AE398" s="181"/>
      <c r="AF398" s="181"/>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181"/>
      <c r="BB398" s="181"/>
      <c r="BC398" s="181"/>
    </row>
    <row r="399" spans="2:55">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181"/>
      <c r="BB399" s="181"/>
      <c r="BC399" s="181"/>
    </row>
    <row r="400" spans="2:55">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1"/>
      <c r="AL400" s="181"/>
      <c r="AM400" s="181"/>
      <c r="AN400" s="181"/>
      <c r="AO400" s="181"/>
      <c r="AP400" s="181"/>
      <c r="AQ400" s="181"/>
      <c r="AR400" s="181"/>
      <c r="AS400" s="181"/>
      <c r="AT400" s="181"/>
      <c r="AU400" s="181"/>
      <c r="AV400" s="181"/>
      <c r="AW400" s="181"/>
      <c r="AX400" s="181"/>
      <c r="AY400" s="181"/>
      <c r="AZ400" s="181"/>
      <c r="BA400" s="181"/>
      <c r="BB400" s="181"/>
      <c r="BC400" s="181"/>
    </row>
    <row r="401" spans="2:55">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c r="AG401" s="181"/>
      <c r="AH401" s="181"/>
      <c r="AI401" s="181"/>
      <c r="AJ401" s="181"/>
      <c r="AK401" s="181"/>
      <c r="AL401" s="181"/>
      <c r="AM401" s="181"/>
      <c r="AN401" s="181"/>
      <c r="AO401" s="181"/>
      <c r="AP401" s="181"/>
      <c r="AQ401" s="181"/>
      <c r="AR401" s="181"/>
      <c r="AS401" s="181"/>
      <c r="AT401" s="181"/>
      <c r="AU401" s="181"/>
      <c r="AV401" s="181"/>
      <c r="AW401" s="181"/>
      <c r="AX401" s="181"/>
      <c r="AY401" s="181"/>
      <c r="AZ401" s="181"/>
      <c r="BA401" s="181"/>
      <c r="BB401" s="181"/>
      <c r="BC401" s="181"/>
    </row>
    <row r="402" spans="2:55">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B402" s="181"/>
      <c r="BC402" s="181"/>
    </row>
    <row r="403" spans="2:55">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B403" s="181"/>
      <c r="BC403" s="181"/>
    </row>
    <row r="404" spans="2:55">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row>
    <row r="405" spans="2:55">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181"/>
    </row>
    <row r="406" spans="2:55">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B406" s="181"/>
      <c r="BC406" s="181"/>
    </row>
    <row r="407" spans="2:55">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B407" s="181"/>
      <c r="BC407" s="181"/>
    </row>
    <row r="408" spans="2:55">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B408" s="181"/>
      <c r="BC408" s="181"/>
    </row>
    <row r="409" spans="2:55">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B409" s="181"/>
      <c r="BC409" s="181"/>
    </row>
    <row r="410" spans="2:55">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B410" s="181"/>
      <c r="BC410" s="181"/>
    </row>
    <row r="411" spans="2:55">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c r="BA411" s="181"/>
      <c r="BB411" s="181"/>
      <c r="BC411" s="181"/>
    </row>
    <row r="412" spans="2:55">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B412" s="181"/>
      <c r="BC412" s="181"/>
    </row>
    <row r="413" spans="2:55">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B413" s="181"/>
      <c r="BC413" s="181"/>
    </row>
    <row r="414" spans="2:55">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181"/>
      <c r="BC414" s="181"/>
    </row>
    <row r="415" spans="2:55">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181"/>
      <c r="BB415" s="181"/>
      <c r="BC415" s="181"/>
    </row>
    <row r="416" spans="2:55">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181"/>
      <c r="BB416" s="181"/>
      <c r="BC416" s="181"/>
    </row>
    <row r="417" spans="28:55">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c r="BA417" s="181"/>
      <c r="BB417" s="181"/>
      <c r="BC417" s="181"/>
    </row>
    <row r="418" spans="28:55">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c r="BA418" s="181"/>
      <c r="BB418" s="181"/>
      <c r="BC418" s="181"/>
    </row>
    <row r="419" spans="28:55">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181"/>
      <c r="BB419" s="181"/>
      <c r="BC419" s="181"/>
    </row>
    <row r="420" spans="28:55">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181"/>
      <c r="BB420" s="181"/>
      <c r="BC420" s="181"/>
    </row>
    <row r="421" spans="28:55">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c r="BA421" s="181"/>
      <c r="BB421" s="181"/>
      <c r="BC421" s="181"/>
    </row>
    <row r="422" spans="28:55">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c r="BA422" s="181"/>
      <c r="BB422" s="181"/>
      <c r="BC422" s="181"/>
    </row>
    <row r="423" spans="28:55">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181"/>
      <c r="BB423" s="181"/>
      <c r="BC423" s="181"/>
    </row>
    <row r="424" spans="28:55">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181"/>
      <c r="BB424" s="181"/>
      <c r="BC424" s="181"/>
    </row>
    <row r="425" spans="28:55">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c r="BA425" s="181"/>
      <c r="BB425" s="181"/>
      <c r="BC425" s="181"/>
    </row>
    <row r="426" spans="28:55">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181"/>
      <c r="BB426" s="181"/>
      <c r="BC426" s="181"/>
    </row>
    <row r="427" spans="28:55">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181"/>
      <c r="BB427" s="181"/>
      <c r="BC427" s="181"/>
    </row>
    <row r="428" spans="28:55">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c r="BA428" s="181"/>
      <c r="BB428" s="181"/>
      <c r="BC428" s="181"/>
    </row>
    <row r="429" spans="28:55">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c r="BA429" s="181"/>
      <c r="BB429" s="181"/>
      <c r="BC429" s="181"/>
    </row>
    <row r="430" spans="28:55">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181"/>
      <c r="BB430" s="181"/>
      <c r="BC430" s="181"/>
    </row>
    <row r="431" spans="28:55">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B431" s="181"/>
      <c r="BC431" s="181"/>
    </row>
    <row r="432" spans="28:55">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181"/>
      <c r="BB432" s="181"/>
      <c r="BC432" s="181"/>
    </row>
    <row r="433" spans="28:55">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181"/>
      <c r="BB433" s="181"/>
      <c r="BC433" s="181"/>
    </row>
    <row r="434" spans="28:55">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c r="BA434" s="181"/>
      <c r="BB434" s="181"/>
      <c r="BC434" s="181"/>
    </row>
    <row r="435" spans="28:55">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c r="BA435" s="181"/>
      <c r="BB435" s="181"/>
      <c r="BC435" s="181"/>
    </row>
    <row r="436" spans="28:55">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181"/>
      <c r="BB436" s="181"/>
      <c r="BC436" s="181"/>
    </row>
    <row r="437" spans="28:55">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B437" s="181"/>
      <c r="BC437" s="181"/>
    </row>
    <row r="438" spans="28:55">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c r="BA438" s="181"/>
      <c r="BB438" s="181"/>
      <c r="BC438" s="181"/>
    </row>
    <row r="439" spans="28:55">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c r="BA439" s="181"/>
      <c r="BB439" s="181"/>
      <c r="BC439" s="181"/>
    </row>
    <row r="440" spans="28:55">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c r="BA440" s="181"/>
      <c r="BB440" s="181"/>
      <c r="BC440" s="181"/>
    </row>
    <row r="441" spans="28:55">
      <c r="AB441" s="181"/>
      <c r="AC441" s="181"/>
      <c r="AD441" s="181"/>
      <c r="AE441" s="181"/>
      <c r="AF441" s="181"/>
      <c r="AG441" s="181"/>
      <c r="AH441" s="181"/>
      <c r="AI441" s="181"/>
      <c r="AJ441" s="181"/>
      <c r="AK441" s="181"/>
      <c r="AL441" s="181"/>
      <c r="AM441" s="181"/>
      <c r="AN441" s="181"/>
      <c r="AO441" s="181"/>
      <c r="AP441" s="181"/>
      <c r="AQ441" s="181"/>
      <c r="AR441" s="181"/>
      <c r="AS441" s="181"/>
      <c r="AT441" s="181"/>
      <c r="AU441" s="181"/>
      <c r="AV441" s="181"/>
      <c r="AW441" s="181"/>
      <c r="AX441" s="181"/>
      <c r="AY441" s="181"/>
      <c r="AZ441" s="181"/>
      <c r="BA441" s="181"/>
      <c r="BB441" s="181"/>
      <c r="BC441" s="181"/>
    </row>
    <row r="442" spans="28:55">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c r="BA442" s="181"/>
      <c r="BB442" s="181"/>
      <c r="BC442" s="181"/>
    </row>
    <row r="443" spans="28:55">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B443" s="181"/>
      <c r="BC443" s="181"/>
    </row>
    <row r="444" spans="28:55">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181"/>
      <c r="BB444" s="181"/>
      <c r="BC444" s="181"/>
    </row>
    <row r="445" spans="28:55">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181"/>
      <c r="BB445" s="181"/>
      <c r="BC445" s="181"/>
    </row>
    <row r="446" spans="28:55">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c r="BA446" s="181"/>
      <c r="BB446" s="181"/>
      <c r="BC446" s="181"/>
    </row>
    <row r="447" spans="28:55">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c r="BA447" s="181"/>
      <c r="BB447" s="181"/>
      <c r="BC447" s="181"/>
    </row>
    <row r="448" spans="28:55">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181"/>
      <c r="BB448" s="181"/>
      <c r="BC448" s="181"/>
    </row>
    <row r="449" spans="28:55">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181"/>
      <c r="BB449" s="181"/>
      <c r="BC449" s="181"/>
    </row>
    <row r="450" spans="28:55">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181"/>
      <c r="BB450" s="181"/>
      <c r="BC450" s="181"/>
    </row>
    <row r="451" spans="28:55">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c r="BA451" s="181"/>
      <c r="BB451" s="181"/>
      <c r="BC451" s="181"/>
    </row>
    <row r="452" spans="28:55">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181"/>
      <c r="BB452" s="181"/>
      <c r="BC452" s="181"/>
    </row>
    <row r="453" spans="28:55">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181"/>
      <c r="BB453" s="181"/>
      <c r="BC453" s="181"/>
    </row>
    <row r="454" spans="28:55">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181"/>
      <c r="BB454" s="181"/>
      <c r="BC454" s="181"/>
    </row>
    <row r="455" spans="28:55">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181"/>
      <c r="BB455" s="181"/>
      <c r="BC455" s="181"/>
    </row>
    <row r="456" spans="28:55">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181"/>
      <c r="BB456" s="181"/>
      <c r="BC456" s="181"/>
    </row>
    <row r="457" spans="28:55">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c r="BA457" s="181"/>
      <c r="BB457" s="181"/>
      <c r="BC457" s="181"/>
    </row>
    <row r="458" spans="28:55">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c r="BA458" s="181"/>
      <c r="BB458" s="181"/>
      <c r="BC458" s="181"/>
    </row>
    <row r="459" spans="28:55">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c r="BA459" s="181"/>
      <c r="BB459" s="181"/>
      <c r="BC459" s="181"/>
    </row>
    <row r="460" spans="28:55">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181"/>
      <c r="BB460" s="181"/>
      <c r="BC460" s="181"/>
    </row>
    <row r="461" spans="28:55">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181"/>
      <c r="BB461" s="181"/>
      <c r="BC461" s="181"/>
    </row>
    <row r="462" spans="28:55">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181"/>
      <c r="BB462" s="181"/>
      <c r="BC462" s="181"/>
    </row>
    <row r="463" spans="28:55">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181"/>
      <c r="BB463" s="181"/>
      <c r="BC463" s="181"/>
    </row>
    <row r="464" spans="28:55">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181"/>
      <c r="BB464" s="181"/>
      <c r="BC464" s="181"/>
    </row>
    <row r="465" spans="28:55">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c r="BA465" s="181"/>
      <c r="BB465" s="181"/>
      <c r="BC465" s="181"/>
    </row>
    <row r="466" spans="28:55">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c r="BA466" s="181"/>
      <c r="BB466" s="181"/>
      <c r="BC466" s="181"/>
    </row>
    <row r="467" spans="28:55">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c r="BA467" s="181"/>
      <c r="BB467" s="181"/>
      <c r="BC467" s="181"/>
    </row>
    <row r="468" spans="28:55">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c r="BA468" s="181"/>
      <c r="BB468" s="181"/>
      <c r="BC468" s="181"/>
    </row>
    <row r="469" spans="28:55">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c r="BA469" s="181"/>
      <c r="BB469" s="181"/>
      <c r="BC469" s="181"/>
    </row>
    <row r="470" spans="28:55">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c r="BA470" s="181"/>
      <c r="BB470" s="181"/>
      <c r="BC470" s="181"/>
    </row>
    <row r="471" spans="28:55">
      <c r="AB471" s="181"/>
      <c r="AC471" s="181"/>
      <c r="AD471" s="181"/>
      <c r="AE471" s="181"/>
      <c r="AF471" s="181"/>
      <c r="AG471" s="181"/>
      <c r="AH471" s="181"/>
      <c r="AI471" s="181"/>
      <c r="AJ471" s="181"/>
      <c r="AK471" s="181"/>
      <c r="AL471" s="181"/>
      <c r="AM471" s="181"/>
      <c r="AN471" s="181"/>
      <c r="AO471" s="181"/>
      <c r="AP471" s="181"/>
      <c r="AQ471" s="181"/>
      <c r="AR471" s="181"/>
      <c r="AS471" s="181"/>
      <c r="AT471" s="181"/>
      <c r="AU471" s="181"/>
      <c r="AV471" s="181"/>
      <c r="AW471" s="181"/>
      <c r="AX471" s="181"/>
      <c r="AY471" s="181"/>
      <c r="AZ471" s="181"/>
      <c r="BA471" s="181"/>
      <c r="BB471" s="181"/>
      <c r="BC471" s="181"/>
    </row>
    <row r="472" spans="28:55">
      <c r="AB472" s="181"/>
      <c r="AC472" s="181"/>
      <c r="AD472" s="181"/>
      <c r="AE472" s="181"/>
      <c r="AF472" s="181"/>
      <c r="AG472" s="181"/>
      <c r="AH472" s="181"/>
      <c r="AI472" s="181"/>
      <c r="AJ472" s="181"/>
      <c r="AK472" s="181"/>
      <c r="AL472" s="181"/>
      <c r="AM472" s="181"/>
      <c r="AN472" s="181"/>
      <c r="AO472" s="181"/>
      <c r="AP472" s="181"/>
      <c r="AQ472" s="181"/>
      <c r="AR472" s="181"/>
      <c r="AS472" s="181"/>
      <c r="AT472" s="181"/>
      <c r="AU472" s="181"/>
      <c r="AV472" s="181"/>
      <c r="AW472" s="181"/>
      <c r="AX472" s="181"/>
      <c r="AY472" s="181"/>
      <c r="AZ472" s="181"/>
      <c r="BA472" s="181"/>
      <c r="BB472" s="181"/>
      <c r="BC472" s="181"/>
    </row>
    <row r="473" spans="28:55">
      <c r="AB473" s="181"/>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c r="BA473" s="181"/>
      <c r="BB473" s="181"/>
      <c r="BC473" s="181"/>
    </row>
    <row r="474" spans="28:55">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181"/>
      <c r="BB474" s="181"/>
      <c r="BC474" s="181"/>
    </row>
    <row r="475" spans="28:55">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181"/>
      <c r="BB475" s="181"/>
      <c r="BC475" s="181"/>
    </row>
    <row r="476" spans="28:55">
      <c r="AB476" s="181"/>
      <c r="AC476" s="181"/>
      <c r="AD476" s="181"/>
      <c r="AE476" s="181"/>
      <c r="AF476" s="181"/>
      <c r="AG476" s="181"/>
      <c r="AH476" s="181"/>
      <c r="AI476" s="181"/>
      <c r="AJ476" s="181"/>
      <c r="AK476" s="181"/>
      <c r="AL476" s="181"/>
      <c r="AM476" s="181"/>
      <c r="AN476" s="181"/>
      <c r="AO476" s="181"/>
      <c r="AP476" s="181"/>
      <c r="AQ476" s="181"/>
      <c r="AR476" s="181"/>
      <c r="AS476" s="181"/>
      <c r="AT476" s="181"/>
      <c r="AU476" s="181"/>
      <c r="AV476" s="181"/>
      <c r="AW476" s="181"/>
      <c r="AX476" s="181"/>
      <c r="AY476" s="181"/>
      <c r="AZ476" s="181"/>
      <c r="BA476" s="181"/>
      <c r="BB476" s="181"/>
      <c r="BC476" s="181"/>
    </row>
    <row r="477" spans="28:55">
      <c r="AB477" s="181"/>
      <c r="AC477" s="181"/>
      <c r="AD477" s="181"/>
      <c r="AE477" s="181"/>
      <c r="AF477" s="181"/>
      <c r="AG477" s="181"/>
      <c r="AH477" s="181"/>
      <c r="AI477" s="181"/>
      <c r="AJ477" s="181"/>
      <c r="AK477" s="181"/>
      <c r="AL477" s="181"/>
      <c r="AM477" s="181"/>
      <c r="AN477" s="181"/>
      <c r="AO477" s="181"/>
      <c r="AP477" s="181"/>
      <c r="AQ477" s="181"/>
      <c r="AR477" s="181"/>
      <c r="AS477" s="181"/>
      <c r="AT477" s="181"/>
      <c r="AU477" s="181"/>
      <c r="AV477" s="181"/>
      <c r="AW477" s="181"/>
      <c r="AX477" s="181"/>
      <c r="AY477" s="181"/>
      <c r="AZ477" s="181"/>
      <c r="BA477" s="181"/>
      <c r="BB477" s="181"/>
      <c r="BC477" s="181"/>
    </row>
    <row r="478" spans="28:55">
      <c r="AB478" s="181"/>
      <c r="AC478" s="181"/>
      <c r="AD478" s="181"/>
      <c r="AE478" s="181"/>
      <c r="AF478" s="181"/>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c r="BA478" s="181"/>
      <c r="BB478" s="181"/>
      <c r="BC478" s="181"/>
    </row>
    <row r="479" spans="28:55">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c r="BA479" s="181"/>
      <c r="BB479" s="181"/>
      <c r="BC479" s="181"/>
    </row>
    <row r="480" spans="28:55">
      <c r="AB480" s="181"/>
      <c r="AC480" s="181"/>
      <c r="AD480" s="181"/>
      <c r="AE480" s="181"/>
      <c r="AF480" s="181"/>
      <c r="AG480" s="181"/>
      <c r="AH480" s="181"/>
      <c r="AI480" s="181"/>
      <c r="AJ480" s="181"/>
      <c r="AK480" s="181"/>
      <c r="AL480" s="181"/>
      <c r="AM480" s="181"/>
      <c r="AN480" s="181"/>
      <c r="AO480" s="181"/>
      <c r="AP480" s="181"/>
      <c r="AQ480" s="181"/>
      <c r="AR480" s="181"/>
      <c r="AS480" s="181"/>
      <c r="AT480" s="181"/>
      <c r="AU480" s="181"/>
      <c r="AV480" s="181"/>
      <c r="AW480" s="181"/>
      <c r="AX480" s="181"/>
      <c r="AY480" s="181"/>
      <c r="AZ480" s="181"/>
      <c r="BA480" s="181"/>
      <c r="BB480" s="181"/>
      <c r="BC480" s="181"/>
    </row>
    <row r="481" spans="28:55">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1"/>
      <c r="AY481" s="181"/>
      <c r="AZ481" s="181"/>
      <c r="BA481" s="181"/>
      <c r="BB481" s="181"/>
      <c r="BC481" s="181"/>
    </row>
    <row r="482" spans="28:55">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c r="BA482" s="181"/>
      <c r="BB482" s="181"/>
      <c r="BC482" s="181"/>
    </row>
    <row r="483" spans="28:55">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c r="BA483" s="181"/>
      <c r="BB483" s="181"/>
      <c r="BC483" s="181"/>
    </row>
    <row r="484" spans="28:55">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c r="BA484" s="181"/>
      <c r="BB484" s="181"/>
      <c r="BC484" s="181"/>
    </row>
    <row r="485" spans="28:55">
      <c r="AB485" s="181"/>
      <c r="AC485" s="181"/>
      <c r="AD485" s="181"/>
      <c r="AE485" s="181"/>
      <c r="AF485" s="181"/>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c r="BA485" s="181"/>
      <c r="BB485" s="181"/>
      <c r="BC485" s="181"/>
    </row>
    <row r="486" spans="28:55">
      <c r="AB486" s="181"/>
      <c r="AC486" s="181"/>
      <c r="AD486" s="181"/>
      <c r="AE486" s="181"/>
      <c r="AF486" s="181"/>
      <c r="AG486" s="181"/>
      <c r="AH486" s="181"/>
      <c r="AI486" s="181"/>
      <c r="AJ486" s="181"/>
      <c r="AK486" s="181"/>
      <c r="AL486" s="181"/>
      <c r="AM486" s="181"/>
      <c r="AN486" s="181"/>
      <c r="AO486" s="181"/>
      <c r="AP486" s="181"/>
      <c r="AQ486" s="181"/>
      <c r="AR486" s="181"/>
      <c r="AS486" s="181"/>
      <c r="AT486" s="181"/>
      <c r="AU486" s="181"/>
      <c r="AV486" s="181"/>
      <c r="AW486" s="181"/>
      <c r="AX486" s="181"/>
      <c r="AY486" s="181"/>
      <c r="AZ486" s="181"/>
      <c r="BA486" s="181"/>
      <c r="BB486" s="181"/>
      <c r="BC486" s="181"/>
    </row>
    <row r="487" spans="28:55">
      <c r="AB487" s="181"/>
      <c r="AC487" s="181"/>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c r="BA487" s="181"/>
      <c r="BB487" s="181"/>
      <c r="BC487" s="181"/>
    </row>
    <row r="488" spans="28:55">
      <c r="AB488" s="181"/>
      <c r="AC488" s="181"/>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c r="BA488" s="181"/>
      <c r="BB488" s="181"/>
      <c r="BC488" s="181"/>
    </row>
    <row r="489" spans="28:55">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c r="BA489" s="181"/>
      <c r="BB489" s="181"/>
      <c r="BC489" s="181"/>
    </row>
    <row r="490" spans="28:55">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c r="BA490" s="181"/>
      <c r="BB490" s="181"/>
      <c r="BC490" s="181"/>
    </row>
    <row r="491" spans="28:55">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c r="BA491" s="181"/>
      <c r="BB491" s="181"/>
      <c r="BC491" s="181"/>
    </row>
    <row r="492" spans="28:55">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c r="BA492" s="181"/>
      <c r="BB492" s="181"/>
      <c r="BC492" s="181"/>
    </row>
    <row r="493" spans="28:55">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c r="BA493" s="181"/>
      <c r="BB493" s="181"/>
      <c r="BC493" s="181"/>
    </row>
    <row r="494" spans="28:55">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c r="BA494" s="181"/>
      <c r="BB494" s="181"/>
      <c r="BC494" s="181"/>
    </row>
    <row r="495" spans="28:55">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c r="BA495" s="181"/>
      <c r="BB495" s="181"/>
      <c r="BC495" s="181"/>
    </row>
    <row r="496" spans="28:55">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c r="BA496" s="181"/>
      <c r="BB496" s="181"/>
      <c r="BC496" s="181"/>
    </row>
    <row r="497" spans="28:55">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c r="BA497" s="181"/>
      <c r="BB497" s="181"/>
      <c r="BC497" s="181"/>
    </row>
    <row r="498" spans="28:55">
      <c r="AB498" s="181"/>
      <c r="AC498" s="181"/>
      <c r="AD498" s="181"/>
      <c r="AE498" s="181"/>
      <c r="AF498" s="181"/>
      <c r="AG498" s="181"/>
      <c r="AH498" s="181"/>
      <c r="AI498" s="181"/>
      <c r="AJ498" s="181"/>
      <c r="AK498" s="181"/>
      <c r="AL498" s="181"/>
      <c r="AM498" s="181"/>
      <c r="AN498" s="181"/>
      <c r="AO498" s="181"/>
      <c r="AP498" s="181"/>
      <c r="AQ498" s="181"/>
      <c r="AR498" s="181"/>
      <c r="AS498" s="181"/>
      <c r="AT498" s="181"/>
      <c r="AU498" s="181"/>
      <c r="AV498" s="181"/>
      <c r="AW498" s="181"/>
      <c r="AX498" s="181"/>
      <c r="AY498" s="181"/>
      <c r="AZ498" s="181"/>
      <c r="BA498" s="181"/>
      <c r="BB498" s="181"/>
      <c r="BC498" s="181"/>
    </row>
    <row r="499" spans="28:55">
      <c r="AB499" s="181"/>
      <c r="AC499" s="181"/>
      <c r="AD499" s="181"/>
      <c r="AE499" s="181"/>
      <c r="AF499" s="181"/>
      <c r="AG499" s="181"/>
      <c r="AH499" s="181"/>
      <c r="AI499" s="181"/>
      <c r="AJ499" s="181"/>
      <c r="AK499" s="181"/>
      <c r="AL499" s="181"/>
      <c r="AM499" s="181"/>
      <c r="AN499" s="181"/>
      <c r="AO499" s="181"/>
      <c r="AP499" s="181"/>
      <c r="AQ499" s="181"/>
      <c r="AR499" s="181"/>
      <c r="AS499" s="181"/>
      <c r="AT499" s="181"/>
      <c r="AU499" s="181"/>
      <c r="AV499" s="181"/>
      <c r="AW499" s="181"/>
      <c r="AX499" s="181"/>
      <c r="AY499" s="181"/>
      <c r="AZ499" s="181"/>
      <c r="BA499" s="181"/>
      <c r="BB499" s="181"/>
      <c r="BC499" s="181"/>
    </row>
    <row r="500" spans="28:55">
      <c r="AB500" s="181"/>
      <c r="AC500" s="181"/>
      <c r="AD500" s="181"/>
      <c r="AE500" s="181"/>
      <c r="AF500" s="181"/>
      <c r="AG500" s="181"/>
      <c r="AH500" s="181"/>
      <c r="AI500" s="181"/>
      <c r="AJ500" s="181"/>
      <c r="AK500" s="181"/>
      <c r="AL500" s="181"/>
      <c r="AM500" s="181"/>
      <c r="AN500" s="181"/>
      <c r="AO500" s="181"/>
      <c r="AP500" s="181"/>
      <c r="AQ500" s="181"/>
      <c r="AR500" s="181"/>
      <c r="AS500" s="181"/>
      <c r="AT500" s="181"/>
      <c r="AU500" s="181"/>
      <c r="AV500" s="181"/>
      <c r="AW500" s="181"/>
      <c r="AX500" s="181"/>
      <c r="AY500" s="181"/>
      <c r="AZ500" s="181"/>
      <c r="BA500" s="181"/>
      <c r="BB500" s="181"/>
      <c r="BC500" s="181"/>
    </row>
    <row r="501" spans="28:55">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181"/>
      <c r="BB501" s="181"/>
      <c r="BC501" s="181"/>
    </row>
    <row r="502" spans="28:55">
      <c r="AB502" s="181"/>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c r="BA502" s="181"/>
      <c r="BB502" s="181"/>
      <c r="BC502" s="181"/>
    </row>
    <row r="503" spans="28:55">
      <c r="AB503" s="181"/>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c r="BA503" s="181"/>
      <c r="BB503" s="181"/>
      <c r="BC503" s="181"/>
    </row>
    <row r="504" spans="28:55">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181"/>
      <c r="AX504" s="181"/>
      <c r="AY504" s="181"/>
      <c r="AZ504" s="181"/>
      <c r="BA504" s="181"/>
      <c r="BB504" s="181"/>
      <c r="BC504" s="181"/>
    </row>
    <row r="505" spans="28:55">
      <c r="AB505" s="181"/>
      <c r="AC505" s="181"/>
      <c r="AD505" s="181"/>
      <c r="AE505" s="181"/>
      <c r="AF505" s="181"/>
      <c r="AG505" s="181"/>
      <c r="AH505" s="181"/>
      <c r="AI505" s="181"/>
      <c r="AJ505" s="181"/>
      <c r="AK505" s="181"/>
      <c r="AL505" s="181"/>
      <c r="AM505" s="181"/>
      <c r="AN505" s="181"/>
      <c r="AO505" s="181"/>
      <c r="AP505" s="181"/>
      <c r="AQ505" s="181"/>
      <c r="AR505" s="181"/>
      <c r="AS505" s="181"/>
      <c r="AT505" s="181"/>
      <c r="AU505" s="181"/>
      <c r="AV505" s="181"/>
      <c r="AW505" s="181"/>
      <c r="AX505" s="181"/>
      <c r="AY505" s="181"/>
      <c r="AZ505" s="181"/>
      <c r="BA505" s="181"/>
      <c r="BB505" s="181"/>
      <c r="BC505" s="181"/>
    </row>
    <row r="506" spans="28:55">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181"/>
      <c r="AX506" s="181"/>
      <c r="AY506" s="181"/>
      <c r="AZ506" s="181"/>
      <c r="BA506" s="181"/>
      <c r="BB506" s="181"/>
      <c r="BC506" s="181"/>
    </row>
    <row r="507" spans="28:55">
      <c r="AB507" s="181"/>
      <c r="AC507" s="181"/>
      <c r="AD507" s="181"/>
      <c r="AE507" s="181"/>
      <c r="AF507" s="181"/>
      <c r="AG507" s="181"/>
      <c r="AH507" s="181"/>
      <c r="AI507" s="181"/>
      <c r="AJ507" s="181"/>
      <c r="AK507" s="181"/>
      <c r="AL507" s="181"/>
      <c r="AM507" s="181"/>
      <c r="AN507" s="181"/>
      <c r="AO507" s="181"/>
      <c r="AP507" s="181"/>
      <c r="AQ507" s="181"/>
      <c r="AR507" s="181"/>
      <c r="AS507" s="181"/>
      <c r="AT507" s="181"/>
      <c r="AU507" s="181"/>
      <c r="AV507" s="181"/>
      <c r="AW507" s="181"/>
      <c r="AX507" s="181"/>
      <c r="AY507" s="181"/>
      <c r="AZ507" s="181"/>
      <c r="BA507" s="181"/>
      <c r="BB507" s="181"/>
      <c r="BC507" s="181"/>
    </row>
    <row r="508" spans="28:55">
      <c r="AB508" s="181"/>
      <c r="AC508" s="181"/>
      <c r="AD508" s="181"/>
      <c r="AE508" s="181"/>
      <c r="AF508" s="181"/>
      <c r="AG508" s="181"/>
      <c r="AH508" s="181"/>
      <c r="AI508" s="181"/>
      <c r="AJ508" s="181"/>
      <c r="AK508" s="181"/>
      <c r="AL508" s="181"/>
      <c r="AM508" s="181"/>
      <c r="AN508" s="181"/>
      <c r="AO508" s="181"/>
      <c r="AP508" s="181"/>
      <c r="AQ508" s="181"/>
      <c r="AR508" s="181"/>
      <c r="AS508" s="181"/>
      <c r="AT508" s="181"/>
      <c r="AU508" s="181"/>
      <c r="AV508" s="181"/>
      <c r="AW508" s="181"/>
      <c r="AX508" s="181"/>
      <c r="AY508" s="181"/>
      <c r="AZ508" s="181"/>
      <c r="BA508" s="181"/>
      <c r="BB508" s="181"/>
      <c r="BC508" s="181"/>
    </row>
    <row r="509" spans="28:55">
      <c r="AB509" s="181"/>
      <c r="AC509" s="181"/>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c r="BA509" s="181"/>
      <c r="BB509" s="181"/>
      <c r="BC509" s="181"/>
    </row>
    <row r="510" spans="28:55">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181"/>
      <c r="BB510" s="181"/>
      <c r="BC510" s="181"/>
    </row>
    <row r="511" spans="28:55">
      <c r="AB511" s="181"/>
      <c r="AC511" s="181"/>
      <c r="AD511" s="181"/>
      <c r="AE511" s="181"/>
      <c r="AF511" s="181"/>
      <c r="AG511" s="181"/>
      <c r="AH511" s="181"/>
      <c r="AI511" s="181"/>
      <c r="AJ511" s="181"/>
      <c r="AK511" s="181"/>
      <c r="AL511" s="181"/>
      <c r="AM511" s="181"/>
      <c r="AN511" s="181"/>
      <c r="AO511" s="181"/>
      <c r="AP511" s="181"/>
      <c r="AQ511" s="181"/>
      <c r="AR511" s="181"/>
      <c r="AS511" s="181"/>
      <c r="AT511" s="181"/>
      <c r="AU511" s="181"/>
      <c r="AV511" s="181"/>
      <c r="AW511" s="181"/>
      <c r="AX511" s="181"/>
      <c r="AY511" s="181"/>
      <c r="AZ511" s="181"/>
      <c r="BA511" s="181"/>
      <c r="BB511" s="181"/>
      <c r="BC511" s="181"/>
    </row>
    <row r="512" spans="28:55">
      <c r="AB512" s="181"/>
      <c r="AC512" s="181"/>
      <c r="AD512" s="181"/>
      <c r="AE512" s="181"/>
      <c r="AF512" s="181"/>
      <c r="AG512" s="181"/>
      <c r="AH512" s="181"/>
      <c r="AI512" s="181"/>
      <c r="AJ512" s="181"/>
      <c r="AK512" s="181"/>
      <c r="AL512" s="181"/>
      <c r="AM512" s="181"/>
      <c r="AN512" s="181"/>
      <c r="AO512" s="181"/>
      <c r="AP512" s="181"/>
      <c r="AQ512" s="181"/>
      <c r="AR512" s="181"/>
      <c r="AS512" s="181"/>
      <c r="AT512" s="181"/>
      <c r="AU512" s="181"/>
      <c r="AV512" s="181"/>
      <c r="AW512" s="181"/>
      <c r="AX512" s="181"/>
      <c r="AY512" s="181"/>
      <c r="AZ512" s="181"/>
      <c r="BA512" s="181"/>
      <c r="BB512" s="181"/>
      <c r="BC512" s="181"/>
    </row>
    <row r="513" spans="28:55">
      <c r="AB513" s="181"/>
      <c r="AC513" s="181"/>
      <c r="AD513" s="181"/>
      <c r="AE513" s="181"/>
      <c r="AF513" s="181"/>
      <c r="AG513" s="181"/>
      <c r="AH513" s="181"/>
      <c r="AI513" s="181"/>
      <c r="AJ513" s="181"/>
      <c r="AK513" s="181"/>
      <c r="AL513" s="181"/>
      <c r="AM513" s="181"/>
      <c r="AN513" s="181"/>
      <c r="AO513" s="181"/>
      <c r="AP513" s="181"/>
      <c r="AQ513" s="181"/>
      <c r="AR513" s="181"/>
      <c r="AS513" s="181"/>
      <c r="AT513" s="181"/>
      <c r="AU513" s="181"/>
      <c r="AV513" s="181"/>
      <c r="AW513" s="181"/>
      <c r="AX513" s="181"/>
      <c r="AY513" s="181"/>
      <c r="AZ513" s="181"/>
      <c r="BA513" s="181"/>
      <c r="BB513" s="181"/>
      <c r="BC513" s="181"/>
    </row>
    <row r="514" spans="28:55">
      <c r="AB514" s="181"/>
      <c r="AC514" s="181"/>
      <c r="AD514" s="181"/>
      <c r="AE514" s="181"/>
      <c r="AF514" s="181"/>
      <c r="AG514" s="181"/>
      <c r="AH514" s="181"/>
      <c r="AI514" s="181"/>
      <c r="AJ514" s="181"/>
      <c r="AK514" s="181"/>
      <c r="AL514" s="181"/>
      <c r="AM514" s="181"/>
      <c r="AN514" s="181"/>
      <c r="AO514" s="181"/>
      <c r="AP514" s="181"/>
      <c r="AQ514" s="181"/>
      <c r="AR514" s="181"/>
      <c r="AS514" s="181"/>
      <c r="AT514" s="181"/>
      <c r="AU514" s="181"/>
      <c r="AV514" s="181"/>
      <c r="AW514" s="181"/>
      <c r="AX514" s="181"/>
      <c r="AY514" s="181"/>
      <c r="AZ514" s="181"/>
      <c r="BA514" s="181"/>
      <c r="BB514" s="181"/>
      <c r="BC514" s="181"/>
    </row>
    <row r="515" spans="28:55">
      <c r="AB515" s="181"/>
      <c r="AC515" s="181"/>
      <c r="AD515" s="181"/>
      <c r="AE515" s="181"/>
      <c r="AF515" s="181"/>
      <c r="AG515" s="181"/>
      <c r="AH515" s="181"/>
      <c r="AI515" s="181"/>
      <c r="AJ515" s="181"/>
      <c r="AK515" s="181"/>
      <c r="AL515" s="181"/>
      <c r="AM515" s="181"/>
      <c r="AN515" s="181"/>
      <c r="AO515" s="181"/>
      <c r="AP515" s="181"/>
      <c r="AQ515" s="181"/>
      <c r="AR515" s="181"/>
      <c r="AS515" s="181"/>
      <c r="AT515" s="181"/>
      <c r="AU515" s="181"/>
      <c r="AV515" s="181"/>
      <c r="AW515" s="181"/>
      <c r="AX515" s="181"/>
      <c r="AY515" s="181"/>
      <c r="AZ515" s="181"/>
      <c r="BA515" s="181"/>
      <c r="BB515" s="181"/>
      <c r="BC515" s="181"/>
    </row>
    <row r="516" spans="28:55">
      <c r="AB516" s="181"/>
      <c r="AC516" s="181"/>
      <c r="AD516" s="181"/>
      <c r="AE516" s="181"/>
      <c r="AF516" s="181"/>
      <c r="AG516" s="181"/>
      <c r="AH516" s="181"/>
      <c r="AI516" s="181"/>
      <c r="AJ516" s="181"/>
      <c r="AK516" s="181"/>
      <c r="AL516" s="181"/>
      <c r="AM516" s="181"/>
      <c r="AN516" s="181"/>
      <c r="AO516" s="181"/>
      <c r="AP516" s="181"/>
      <c r="AQ516" s="181"/>
      <c r="AR516" s="181"/>
      <c r="AS516" s="181"/>
      <c r="AT516" s="181"/>
      <c r="AU516" s="181"/>
      <c r="AV516" s="181"/>
      <c r="AW516" s="181"/>
      <c r="AX516" s="181"/>
      <c r="AY516" s="181"/>
      <c r="AZ516" s="181"/>
      <c r="BA516" s="181"/>
      <c r="BB516" s="181"/>
      <c r="BC516" s="181"/>
    </row>
    <row r="517" spans="28:55">
      <c r="AB517" s="181"/>
      <c r="AC517" s="181"/>
      <c r="AD517" s="181"/>
      <c r="AE517" s="181"/>
      <c r="AF517" s="181"/>
      <c r="AG517" s="181"/>
      <c r="AH517" s="181"/>
      <c r="AI517" s="181"/>
      <c r="AJ517" s="181"/>
      <c r="AK517" s="181"/>
      <c r="AL517" s="181"/>
      <c r="AM517" s="181"/>
      <c r="AN517" s="181"/>
      <c r="AO517" s="181"/>
      <c r="AP517" s="181"/>
      <c r="AQ517" s="181"/>
      <c r="AR517" s="181"/>
      <c r="AS517" s="181"/>
      <c r="AT517" s="181"/>
      <c r="AU517" s="181"/>
      <c r="AV517" s="181"/>
      <c r="AW517" s="181"/>
      <c r="AX517" s="181"/>
      <c r="AY517" s="181"/>
      <c r="AZ517" s="181"/>
      <c r="BA517" s="181"/>
      <c r="BB517" s="181"/>
      <c r="BC517" s="181"/>
    </row>
    <row r="518" spans="28:55">
      <c r="AB518" s="181"/>
      <c r="AC518" s="181"/>
      <c r="AD518" s="181"/>
      <c r="AE518" s="181"/>
      <c r="AF518" s="181"/>
      <c r="AG518" s="181"/>
      <c r="AH518" s="181"/>
      <c r="AI518" s="181"/>
      <c r="AJ518" s="181"/>
      <c r="AK518" s="181"/>
      <c r="AL518" s="181"/>
      <c r="AM518" s="181"/>
      <c r="AN518" s="181"/>
      <c r="AO518" s="181"/>
      <c r="AP518" s="181"/>
      <c r="AQ518" s="181"/>
      <c r="AR518" s="181"/>
      <c r="AS518" s="181"/>
      <c r="AT518" s="181"/>
      <c r="AU518" s="181"/>
      <c r="AV518" s="181"/>
      <c r="AW518" s="181"/>
      <c r="AX518" s="181"/>
      <c r="AY518" s="181"/>
      <c r="AZ518" s="181"/>
      <c r="BA518" s="181"/>
      <c r="BB518" s="181"/>
      <c r="BC518" s="181"/>
    </row>
    <row r="519" spans="28:55">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1"/>
      <c r="AY519" s="181"/>
      <c r="AZ519" s="181"/>
      <c r="BA519" s="181"/>
      <c r="BB519" s="181"/>
      <c r="BC519" s="181"/>
    </row>
    <row r="520" spans="28:55">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c r="BA520" s="181"/>
      <c r="BB520" s="181"/>
      <c r="BC520" s="181"/>
    </row>
    <row r="521" spans="28:55">
      <c r="AB521" s="181"/>
      <c r="AC521" s="181"/>
      <c r="AD521" s="181"/>
      <c r="AE521" s="181"/>
      <c r="AF521" s="181"/>
      <c r="AG521" s="181"/>
      <c r="AH521" s="181"/>
      <c r="AI521" s="181"/>
      <c r="AJ521" s="181"/>
      <c r="AK521" s="181"/>
      <c r="AL521" s="181"/>
      <c r="AM521" s="181"/>
      <c r="AN521" s="181"/>
      <c r="AO521" s="181"/>
      <c r="AP521" s="181"/>
      <c r="AQ521" s="181"/>
      <c r="AR521" s="181"/>
      <c r="AS521" s="181"/>
      <c r="AT521" s="181"/>
      <c r="AU521" s="181"/>
      <c r="AV521" s="181"/>
      <c r="AW521" s="181"/>
      <c r="AX521" s="181"/>
      <c r="AY521" s="181"/>
      <c r="AZ521" s="181"/>
      <c r="BA521" s="181"/>
      <c r="BB521" s="181"/>
      <c r="BC521" s="181"/>
    </row>
    <row r="522" spans="28:55">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c r="BA522" s="181"/>
      <c r="BB522" s="181"/>
      <c r="BC522" s="181"/>
    </row>
    <row r="523" spans="28:55">
      <c r="AB523" s="181"/>
      <c r="AC523" s="181"/>
      <c r="AD523" s="181"/>
      <c r="AE523" s="181"/>
      <c r="AF523" s="181"/>
      <c r="AG523" s="181"/>
      <c r="AH523" s="181"/>
      <c r="AI523" s="181"/>
      <c r="AJ523" s="181"/>
      <c r="AK523" s="181"/>
      <c r="AL523" s="181"/>
      <c r="AM523" s="181"/>
      <c r="AN523" s="181"/>
      <c r="AO523" s="181"/>
      <c r="AP523" s="181"/>
      <c r="AQ523" s="181"/>
      <c r="AR523" s="181"/>
      <c r="AS523" s="181"/>
      <c r="AT523" s="181"/>
      <c r="AU523" s="181"/>
      <c r="AV523" s="181"/>
      <c r="AW523" s="181"/>
      <c r="AX523" s="181"/>
      <c r="AY523" s="181"/>
      <c r="AZ523" s="181"/>
      <c r="BA523" s="181"/>
      <c r="BB523" s="181"/>
      <c r="BC523" s="181"/>
    </row>
    <row r="524" spans="28:55">
      <c r="AB524" s="181"/>
      <c r="AC524" s="181"/>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c r="BA524" s="181"/>
      <c r="BB524" s="181"/>
      <c r="BC524" s="181"/>
    </row>
    <row r="525" spans="28:55">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181"/>
      <c r="BB525" s="181"/>
      <c r="BC525" s="181"/>
    </row>
    <row r="526" spans="28:55">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c r="BA526" s="181"/>
      <c r="BB526" s="181"/>
      <c r="BC526" s="181"/>
    </row>
    <row r="527" spans="28:55">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c r="BA527" s="181"/>
      <c r="BB527" s="181"/>
      <c r="BC527" s="181"/>
    </row>
    <row r="528" spans="28:55">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181"/>
      <c r="BB528" s="181"/>
      <c r="BC528" s="181"/>
    </row>
    <row r="529" spans="28:55">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181"/>
      <c r="BB529" s="181"/>
      <c r="BC529" s="181"/>
    </row>
    <row r="530" spans="28:55">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B530" s="181"/>
      <c r="BC530" s="181"/>
    </row>
    <row r="531" spans="28:55">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181"/>
      <c r="BB531" s="181"/>
      <c r="BC531" s="181"/>
    </row>
    <row r="532" spans="28:55">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181"/>
      <c r="BB532" s="181"/>
      <c r="BC532" s="181"/>
    </row>
    <row r="533" spans="28:55">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c r="BA533" s="181"/>
      <c r="BB533" s="181"/>
      <c r="BC533" s="181"/>
    </row>
    <row r="534" spans="28:55">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181"/>
      <c r="BC534" s="181"/>
    </row>
    <row r="535" spans="28:55">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c r="BA535" s="181"/>
      <c r="BB535" s="181"/>
      <c r="BC535" s="181"/>
    </row>
    <row r="536" spans="28:55">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B536" s="181"/>
      <c r="BC536" s="181"/>
    </row>
    <row r="537" spans="28:55">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c r="BA537" s="181"/>
      <c r="BB537" s="181"/>
      <c r="BC537" s="181"/>
    </row>
    <row r="538" spans="28:55">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181"/>
      <c r="BB538" s="181"/>
      <c r="BC538" s="181"/>
    </row>
    <row r="539" spans="28:55">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181"/>
      <c r="BC539" s="181"/>
    </row>
    <row r="540" spans="28:55">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181"/>
      <c r="BC540" s="181"/>
    </row>
    <row r="541" spans="28:55">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181"/>
      <c r="BB541" s="181"/>
      <c r="BC541" s="181"/>
    </row>
    <row r="542" spans="28:55">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c r="BA542" s="181"/>
      <c r="BB542" s="181"/>
      <c r="BC542" s="181"/>
    </row>
    <row r="543" spans="28:55">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B543" s="181"/>
      <c r="BC543" s="181"/>
    </row>
    <row r="544" spans="28:55">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c r="BA544" s="181"/>
      <c r="BB544" s="181"/>
      <c r="BC544" s="181"/>
    </row>
    <row r="545" spans="28:55">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c r="BA545" s="181"/>
      <c r="BB545" s="181"/>
      <c r="BC545" s="181"/>
    </row>
    <row r="546" spans="28:55">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c r="BA546" s="181"/>
      <c r="BB546" s="181"/>
      <c r="BC546" s="181"/>
    </row>
    <row r="547" spans="28:55">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c r="BA547" s="181"/>
      <c r="BB547" s="181"/>
      <c r="BC547" s="181"/>
    </row>
    <row r="548" spans="28:55">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181"/>
      <c r="BB548" s="181"/>
      <c r="BC548" s="181"/>
    </row>
    <row r="549" spans="28:55">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181"/>
      <c r="BB549" s="181"/>
      <c r="BC549" s="181"/>
    </row>
    <row r="550" spans="28:55">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c r="BA550" s="181"/>
      <c r="BB550" s="181"/>
      <c r="BC550" s="181"/>
    </row>
    <row r="551" spans="28:55">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c r="BA551" s="181"/>
      <c r="BB551" s="181"/>
      <c r="BC551" s="181"/>
    </row>
    <row r="552" spans="28:55">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c r="BA552" s="181"/>
      <c r="BB552" s="181"/>
      <c r="BC552" s="181"/>
    </row>
    <row r="553" spans="28:55">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c r="BA553" s="181"/>
      <c r="BB553" s="181"/>
      <c r="BC553" s="181"/>
    </row>
    <row r="554" spans="28:55">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c r="BA554" s="181"/>
      <c r="BB554" s="181"/>
      <c r="BC554" s="181"/>
    </row>
    <row r="555" spans="28:55">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c r="BA555" s="181"/>
      <c r="BB555" s="181"/>
      <c r="BC555" s="181"/>
    </row>
    <row r="556" spans="28:55">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c r="BA556" s="181"/>
      <c r="BB556" s="181"/>
      <c r="BC556" s="181"/>
    </row>
    <row r="557" spans="28:55">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c r="BA557" s="181"/>
      <c r="BB557" s="181"/>
      <c r="BC557" s="181"/>
    </row>
    <row r="558" spans="28:55">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c r="BA558" s="181"/>
      <c r="BB558" s="181"/>
      <c r="BC558" s="181"/>
    </row>
    <row r="559" spans="28:55">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181"/>
      <c r="BB559" s="181"/>
      <c r="BC559" s="181"/>
    </row>
    <row r="560" spans="28:55">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c r="BA560" s="181"/>
      <c r="BB560" s="181"/>
      <c r="BC560" s="181"/>
    </row>
    <row r="561" spans="28:55">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c r="BA561" s="181"/>
      <c r="BB561" s="181"/>
      <c r="BC561" s="181"/>
    </row>
    <row r="562" spans="28:55">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c r="BA562" s="181"/>
      <c r="BB562" s="181"/>
      <c r="BC562" s="181"/>
    </row>
    <row r="563" spans="28:55">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c r="BA563" s="181"/>
      <c r="BB563" s="181"/>
      <c r="BC563" s="181"/>
    </row>
    <row r="564" spans="28:55">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181"/>
      <c r="BB564" s="181"/>
      <c r="BC564" s="181"/>
    </row>
    <row r="565" spans="28:55">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181"/>
      <c r="BB565" s="181"/>
      <c r="BC565" s="181"/>
    </row>
    <row r="566" spans="28:55">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c r="BA566" s="181"/>
      <c r="BB566" s="181"/>
      <c r="BC566" s="181"/>
    </row>
    <row r="567" spans="28:55">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B567" s="181"/>
      <c r="BC567" s="181"/>
    </row>
    <row r="568" spans="28:55">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181"/>
      <c r="BB568" s="181"/>
      <c r="BC568" s="181"/>
    </row>
    <row r="569" spans="28:55">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181"/>
      <c r="BB569" s="181"/>
      <c r="BC569" s="181"/>
    </row>
    <row r="570" spans="28:55">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181"/>
      <c r="BB570" s="181"/>
      <c r="BC570" s="181"/>
    </row>
    <row r="571" spans="28:55">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181"/>
      <c r="BB571" s="181"/>
      <c r="BC571" s="181"/>
    </row>
    <row r="572" spans="28:55">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181"/>
      <c r="BB572" s="181"/>
      <c r="BC572" s="181"/>
    </row>
    <row r="573" spans="28:55">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181"/>
      <c r="BB573" s="181"/>
      <c r="BC573" s="181"/>
    </row>
    <row r="574" spans="28:55">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c r="BA574" s="181"/>
      <c r="BB574" s="181"/>
      <c r="BC574" s="181"/>
    </row>
    <row r="575" spans="28:55">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c r="BA575" s="181"/>
      <c r="BB575" s="181"/>
      <c r="BC575" s="181"/>
    </row>
    <row r="576" spans="28:55">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c r="BA576" s="181"/>
      <c r="BB576" s="181"/>
      <c r="BC576" s="181"/>
    </row>
    <row r="577" spans="28:55">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181"/>
      <c r="BB577" s="181"/>
      <c r="BC577" s="181"/>
    </row>
    <row r="578" spans="28:55">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181"/>
      <c r="BB578" s="181"/>
      <c r="BC578" s="181"/>
    </row>
    <row r="579" spans="28:55">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c r="BA579" s="181"/>
      <c r="BB579" s="181"/>
      <c r="BC579" s="181"/>
    </row>
    <row r="580" spans="28:55">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181"/>
      <c r="BB580" s="181"/>
      <c r="BC580" s="181"/>
    </row>
    <row r="581" spans="28:55">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181"/>
      <c r="BB581" s="181"/>
      <c r="BC581" s="181"/>
    </row>
    <row r="582" spans="28:55">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c r="BA582" s="181"/>
      <c r="BB582" s="181"/>
      <c r="BC582" s="181"/>
    </row>
    <row r="583" spans="28:55">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c r="BA583" s="181"/>
      <c r="BB583" s="181"/>
      <c r="BC583" s="181"/>
    </row>
    <row r="584" spans="28:55">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row>
    <row r="585" spans="28:55">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c r="BA585" s="181"/>
      <c r="BB585" s="181"/>
      <c r="BC585" s="181"/>
    </row>
    <row r="586" spans="28:55">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c r="BA586" s="181"/>
      <c r="BB586" s="181"/>
      <c r="BC586" s="181"/>
    </row>
    <row r="587" spans="28:55">
      <c r="AB587" s="181"/>
      <c r="AC587" s="181"/>
      <c r="AD587" s="181"/>
      <c r="AE587" s="181"/>
      <c r="AF587" s="181"/>
      <c r="AG587" s="181"/>
      <c r="AH587" s="181"/>
      <c r="AI587" s="181"/>
      <c r="AJ587" s="181"/>
      <c r="AK587" s="181"/>
      <c r="AL587" s="181"/>
      <c r="AM587" s="181"/>
      <c r="AN587" s="181"/>
      <c r="AO587" s="181"/>
      <c r="AP587" s="181"/>
      <c r="AQ587" s="181"/>
      <c r="AR587" s="181"/>
      <c r="AS587" s="181"/>
      <c r="AT587" s="181"/>
      <c r="AU587" s="181"/>
      <c r="AV587" s="181"/>
      <c r="AW587" s="181"/>
      <c r="AX587" s="181"/>
      <c r="AY587" s="181"/>
      <c r="AZ587" s="181"/>
      <c r="BA587" s="181"/>
      <c r="BB587" s="181"/>
      <c r="BC587" s="181"/>
    </row>
    <row r="588" spans="28:55">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c r="BA588" s="181"/>
      <c r="BB588" s="181"/>
      <c r="BC588" s="181"/>
    </row>
    <row r="589" spans="28:55">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c r="BA589" s="181"/>
      <c r="BB589" s="181"/>
      <c r="BC589" s="181"/>
    </row>
    <row r="590" spans="28:55">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181"/>
      <c r="BC590" s="181"/>
    </row>
    <row r="591" spans="28:55">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c r="BA591" s="181"/>
      <c r="BB591" s="181"/>
      <c r="BC591" s="181"/>
    </row>
    <row r="592" spans="28:55">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c r="BA592" s="181"/>
      <c r="BB592" s="181"/>
      <c r="BC592" s="181"/>
    </row>
    <row r="593" spans="28:55">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c r="BA593" s="181"/>
      <c r="BB593" s="181"/>
      <c r="BC593" s="181"/>
    </row>
    <row r="594" spans="28:55">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c r="BA594" s="181"/>
      <c r="BB594" s="181"/>
      <c r="BC594" s="181"/>
    </row>
    <row r="595" spans="28:55">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c r="BA595" s="181"/>
      <c r="BB595" s="181"/>
      <c r="BC595" s="181"/>
    </row>
    <row r="596" spans="28:55">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c r="BA596" s="181"/>
      <c r="BB596" s="181"/>
      <c r="BC596" s="181"/>
    </row>
    <row r="597" spans="28:55">
      <c r="AB597" s="181"/>
      <c r="AC597" s="181"/>
      <c r="AD597" s="181"/>
      <c r="AE597" s="181"/>
      <c r="AF597" s="181"/>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c r="BA597" s="181"/>
      <c r="BB597" s="181"/>
      <c r="BC597" s="181"/>
    </row>
    <row r="598" spans="28:55">
      <c r="AB598" s="181"/>
      <c r="AC598" s="181"/>
      <c r="AD598" s="181"/>
      <c r="AE598" s="181"/>
      <c r="AF598" s="181"/>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c r="BA598" s="181"/>
      <c r="BB598" s="181"/>
      <c r="BC598" s="181"/>
    </row>
    <row r="599" spans="28:55">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c r="BA599" s="181"/>
      <c r="BB599" s="181"/>
      <c r="BC599" s="181"/>
    </row>
    <row r="600" spans="28:55">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c r="BA600" s="181"/>
      <c r="BB600" s="181"/>
      <c r="BC600" s="181"/>
    </row>
    <row r="601" spans="28:55">
      <c r="AB601" s="181"/>
      <c r="AC601" s="181"/>
      <c r="AD601" s="181"/>
      <c r="AE601" s="181"/>
      <c r="AF601" s="181"/>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c r="BA601" s="181"/>
      <c r="BB601" s="181"/>
      <c r="BC601" s="181"/>
    </row>
    <row r="602" spans="28:55">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c r="BA602" s="181"/>
      <c r="BB602" s="181"/>
      <c r="BC602" s="181"/>
    </row>
    <row r="603" spans="28:55">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c r="BA603" s="181"/>
      <c r="BB603" s="181"/>
      <c r="BC603" s="181"/>
    </row>
    <row r="604" spans="28:55">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c r="BA604" s="181"/>
      <c r="BB604" s="181"/>
      <c r="BC604" s="181"/>
    </row>
    <row r="605" spans="28:55">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c r="BA605" s="181"/>
      <c r="BB605" s="181"/>
      <c r="BC605" s="181"/>
    </row>
    <row r="606" spans="28:55">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c r="BA606" s="181"/>
      <c r="BB606" s="181"/>
      <c r="BC606" s="181"/>
    </row>
    <row r="607" spans="28:55">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c r="BA607" s="181"/>
      <c r="BB607" s="181"/>
      <c r="BC607" s="181"/>
    </row>
    <row r="608" spans="28:55">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c r="BA608" s="181"/>
      <c r="BB608" s="181"/>
      <c r="BC608" s="181"/>
    </row>
    <row r="609" spans="28:55">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c r="BA609" s="181"/>
      <c r="BB609" s="181"/>
      <c r="BC609" s="181"/>
    </row>
    <row r="610" spans="28:55">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c r="BA610" s="181"/>
      <c r="BB610" s="181"/>
      <c r="BC610" s="181"/>
    </row>
    <row r="611" spans="28:55">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c r="BA611" s="181"/>
      <c r="BB611" s="181"/>
      <c r="BC611" s="181"/>
    </row>
    <row r="612" spans="28:55">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c r="BA612" s="181"/>
      <c r="BB612" s="181"/>
      <c r="BC612" s="181"/>
    </row>
    <row r="613" spans="28:55">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c r="BA613" s="181"/>
      <c r="BB613" s="181"/>
      <c r="BC613" s="181"/>
    </row>
    <row r="614" spans="28:55">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c r="BA614" s="181"/>
      <c r="BB614" s="181"/>
      <c r="BC614" s="181"/>
    </row>
    <row r="615" spans="28:55">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c r="BA615" s="181"/>
      <c r="BB615" s="181"/>
      <c r="BC615" s="181"/>
    </row>
    <row r="616" spans="28:55">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B616" s="181"/>
      <c r="BC616" s="181"/>
    </row>
    <row r="617" spans="28:55">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181"/>
      <c r="BC617" s="181"/>
    </row>
    <row r="618" spans="28:55">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181"/>
      <c r="BC618" s="181"/>
    </row>
    <row r="619" spans="28:55">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181"/>
      <c r="BC619" s="181"/>
    </row>
    <row r="620" spans="28:55">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c r="BA620" s="181"/>
      <c r="BB620" s="181"/>
      <c r="BC620" s="181"/>
    </row>
    <row r="621" spans="28:55">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B621" s="181"/>
      <c r="BC621" s="181"/>
    </row>
    <row r="622" spans="28:55">
      <c r="AB622" s="181"/>
      <c r="AC622" s="181"/>
      <c r="AD622" s="181"/>
      <c r="AE622" s="181"/>
      <c r="AF622" s="181"/>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c r="BA622" s="181"/>
      <c r="BB622" s="181"/>
      <c r="BC622" s="181"/>
    </row>
    <row r="623" spans="28:55">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c r="BA623" s="181"/>
      <c r="BB623" s="181"/>
      <c r="BC623" s="181"/>
    </row>
    <row r="624" spans="28:55">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c r="BA624" s="181"/>
      <c r="BB624" s="181"/>
      <c r="BC624" s="181"/>
    </row>
    <row r="625" spans="28:55">
      <c r="AB625" s="181"/>
      <c r="AC625" s="181"/>
      <c r="AD625" s="181"/>
      <c r="AE625" s="181"/>
      <c r="AF625" s="181"/>
      <c r="AG625" s="181"/>
      <c r="AH625" s="181"/>
      <c r="AI625" s="181"/>
      <c r="AJ625" s="181"/>
      <c r="AK625" s="181"/>
      <c r="AL625" s="181"/>
      <c r="AM625" s="181"/>
      <c r="AN625" s="181"/>
      <c r="AO625" s="181"/>
      <c r="AP625" s="181"/>
      <c r="AQ625" s="181"/>
      <c r="AR625" s="181"/>
      <c r="AS625" s="181"/>
      <c r="AT625" s="181"/>
      <c r="AU625" s="181"/>
      <c r="AV625" s="181"/>
      <c r="AW625" s="181"/>
      <c r="AX625" s="181"/>
      <c r="AY625" s="181"/>
      <c r="AZ625" s="181"/>
      <c r="BA625" s="181"/>
      <c r="BB625" s="181"/>
      <c r="BC625" s="181"/>
    </row>
    <row r="626" spans="28:55">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c r="BA626" s="181"/>
      <c r="BB626" s="181"/>
      <c r="BC626" s="181"/>
    </row>
    <row r="627" spans="28:55">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c r="BA627" s="181"/>
      <c r="BB627" s="181"/>
      <c r="BC627" s="181"/>
    </row>
    <row r="628" spans="28:55">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c r="BA628" s="181"/>
      <c r="BB628" s="181"/>
      <c r="BC628" s="181"/>
    </row>
    <row r="629" spans="28:55">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row>
    <row r="630" spans="28:55">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181"/>
      <c r="BC630" s="181"/>
    </row>
    <row r="631" spans="28:55">
      <c r="AB631" s="181"/>
      <c r="AC631" s="181"/>
      <c r="AD631" s="181"/>
      <c r="AE631" s="181"/>
      <c r="AF631" s="181"/>
      <c r="AG631" s="181"/>
      <c r="AH631" s="181"/>
      <c r="AI631" s="181"/>
      <c r="AJ631" s="181"/>
      <c r="AK631" s="181"/>
      <c r="AL631" s="181"/>
      <c r="AM631" s="181"/>
      <c r="AN631" s="181"/>
      <c r="AO631" s="181"/>
      <c r="AP631" s="181"/>
      <c r="AQ631" s="181"/>
      <c r="AR631" s="181"/>
      <c r="AS631" s="181"/>
      <c r="AT631" s="181"/>
      <c r="AU631" s="181"/>
      <c r="AV631" s="181"/>
      <c r="AW631" s="181"/>
      <c r="AX631" s="181"/>
      <c r="AY631" s="181"/>
      <c r="AZ631" s="181"/>
      <c r="BA631" s="181"/>
      <c r="BB631" s="181"/>
      <c r="BC631" s="181"/>
    </row>
    <row r="632" spans="28:55">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81"/>
      <c r="AZ632" s="181"/>
      <c r="BA632" s="181"/>
      <c r="BB632" s="181"/>
      <c r="BC632" s="181"/>
    </row>
    <row r="633" spans="28:55">
      <c r="AB633" s="181"/>
      <c r="AC633" s="181"/>
      <c r="AD633" s="181"/>
      <c r="AE633" s="181"/>
      <c r="AF633" s="181"/>
      <c r="AG633" s="181"/>
      <c r="AH633" s="181"/>
      <c r="AI633" s="181"/>
      <c r="AJ633" s="181"/>
      <c r="AK633" s="181"/>
      <c r="AL633" s="181"/>
      <c r="AM633" s="181"/>
      <c r="AN633" s="181"/>
      <c r="AO633" s="181"/>
      <c r="AP633" s="181"/>
      <c r="AQ633" s="181"/>
      <c r="AR633" s="181"/>
      <c r="AS633" s="181"/>
      <c r="AT633" s="181"/>
      <c r="AU633" s="181"/>
      <c r="AV633" s="181"/>
      <c r="AW633" s="181"/>
      <c r="AX633" s="181"/>
      <c r="AY633" s="181"/>
      <c r="AZ633" s="181"/>
      <c r="BA633" s="181"/>
      <c r="BB633" s="181"/>
      <c r="BC633" s="181"/>
    </row>
    <row r="634" spans="28:55">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c r="BA634" s="181"/>
      <c r="BB634" s="181"/>
      <c r="BC634" s="181"/>
    </row>
    <row r="635" spans="28:55">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c r="BA635" s="181"/>
      <c r="BB635" s="181"/>
      <c r="BC635" s="181"/>
    </row>
    <row r="636" spans="28:55">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c r="BA636" s="181"/>
      <c r="BB636" s="181"/>
      <c r="BC636" s="181"/>
    </row>
    <row r="637" spans="28:55">
      <c r="AB637" s="181"/>
      <c r="AC637" s="181"/>
      <c r="AD637" s="181"/>
      <c r="AE637" s="181"/>
      <c r="AF637" s="181"/>
      <c r="AG637" s="181"/>
      <c r="AH637" s="181"/>
      <c r="AI637" s="181"/>
      <c r="AJ637" s="181"/>
      <c r="AK637" s="181"/>
      <c r="AL637" s="181"/>
      <c r="AM637" s="181"/>
      <c r="AN637" s="181"/>
      <c r="AO637" s="181"/>
      <c r="AP637" s="181"/>
      <c r="AQ637" s="181"/>
      <c r="AR637" s="181"/>
      <c r="AS637" s="181"/>
      <c r="AT637" s="181"/>
      <c r="AU637" s="181"/>
      <c r="AV637" s="181"/>
      <c r="AW637" s="181"/>
      <c r="AX637" s="181"/>
      <c r="AY637" s="181"/>
      <c r="AZ637" s="181"/>
      <c r="BA637" s="181"/>
      <c r="BB637" s="181"/>
      <c r="BC637" s="181"/>
    </row>
    <row r="638" spans="28:55">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c r="BA638" s="181"/>
      <c r="BB638" s="181"/>
      <c r="BC638" s="181"/>
    </row>
    <row r="639" spans="28:55">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c r="BA639" s="181"/>
      <c r="BB639" s="181"/>
      <c r="BC639" s="181"/>
    </row>
    <row r="640" spans="28:55">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c r="BA640" s="181"/>
      <c r="BB640" s="181"/>
      <c r="BC640" s="181"/>
    </row>
    <row r="641" spans="28:55">
      <c r="AB641" s="181"/>
      <c r="AC641" s="181"/>
      <c r="AD641" s="181"/>
      <c r="AE641" s="181"/>
      <c r="AF641" s="181"/>
      <c r="AG641" s="181"/>
      <c r="AH641" s="181"/>
      <c r="AI641" s="181"/>
      <c r="AJ641" s="181"/>
      <c r="AK641" s="181"/>
      <c r="AL641" s="181"/>
      <c r="AM641" s="181"/>
      <c r="AN641" s="181"/>
      <c r="AO641" s="181"/>
      <c r="AP641" s="181"/>
      <c r="AQ641" s="181"/>
      <c r="AR641" s="181"/>
      <c r="AS641" s="181"/>
      <c r="AT641" s="181"/>
      <c r="AU641" s="181"/>
      <c r="AV641" s="181"/>
      <c r="AW641" s="181"/>
      <c r="AX641" s="181"/>
      <c r="AY641" s="181"/>
      <c r="AZ641" s="181"/>
      <c r="BA641" s="181"/>
      <c r="BB641" s="181"/>
      <c r="BC641" s="181"/>
    </row>
    <row r="642" spans="28:55">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c r="BA642" s="181"/>
      <c r="BB642" s="181"/>
      <c r="BC642" s="181"/>
    </row>
    <row r="643" spans="28:55">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c r="BA643" s="181"/>
      <c r="BB643" s="181"/>
      <c r="BC643" s="181"/>
    </row>
    <row r="644" spans="28:55">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c r="BA644" s="181"/>
      <c r="BB644" s="181"/>
      <c r="BC644" s="181"/>
    </row>
    <row r="645" spans="28:55">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c r="BA645" s="181"/>
      <c r="BB645" s="181"/>
      <c r="BC645" s="181"/>
    </row>
    <row r="646" spans="28:55">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c r="BA646" s="181"/>
      <c r="BB646" s="181"/>
      <c r="BC646" s="181"/>
    </row>
    <row r="647" spans="28:55">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c r="BA647" s="181"/>
      <c r="BB647" s="181"/>
      <c r="BC647" s="181"/>
    </row>
    <row r="648" spans="28:55">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c r="BA648" s="181"/>
      <c r="BB648" s="181"/>
      <c r="BC648" s="181"/>
    </row>
    <row r="649" spans="28:55">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c r="BA649" s="181"/>
      <c r="BB649" s="181"/>
      <c r="BC649" s="181"/>
    </row>
    <row r="650" spans="28:55">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c r="BA650" s="181"/>
      <c r="BB650" s="181"/>
      <c r="BC650" s="181"/>
    </row>
    <row r="651" spans="28:55">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c r="BA651" s="181"/>
      <c r="BB651" s="181"/>
      <c r="BC651" s="181"/>
    </row>
    <row r="652" spans="28:55">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c r="BA652" s="181"/>
      <c r="BB652" s="181"/>
      <c r="BC652" s="181"/>
    </row>
    <row r="653" spans="28:55">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c r="BA653" s="181"/>
      <c r="BB653" s="181"/>
      <c r="BC653" s="181"/>
    </row>
    <row r="654" spans="28:55">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c r="BA654" s="181"/>
      <c r="BB654" s="181"/>
      <c r="BC654" s="181"/>
    </row>
    <row r="655" spans="28:55">
      <c r="AB655" s="181"/>
      <c r="AC655" s="181"/>
      <c r="AD655" s="181"/>
      <c r="AE655" s="181"/>
      <c r="AF655" s="181"/>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c r="BA655" s="181"/>
      <c r="BB655" s="181"/>
      <c r="BC655" s="181"/>
    </row>
    <row r="656" spans="28:55">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c r="BA656" s="181"/>
      <c r="BB656" s="181"/>
      <c r="BC656" s="181"/>
    </row>
    <row r="657" spans="28:55">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c r="BA657" s="181"/>
      <c r="BB657" s="181"/>
      <c r="BC657" s="181"/>
    </row>
    <row r="658" spans="28:55">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c r="BA658" s="181"/>
      <c r="BB658" s="181"/>
      <c r="BC658" s="181"/>
    </row>
    <row r="659" spans="28:55">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c r="BA659" s="181"/>
      <c r="BB659" s="181"/>
      <c r="BC659" s="181"/>
    </row>
    <row r="660" spans="28:55">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c r="BA660" s="181"/>
      <c r="BB660" s="181"/>
      <c r="BC660" s="181"/>
    </row>
    <row r="661" spans="28:55">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c r="BA661" s="181"/>
      <c r="BB661" s="181"/>
      <c r="BC661" s="181"/>
    </row>
    <row r="662" spans="28:55">
      <c r="AB662" s="181"/>
      <c r="AC662" s="181"/>
      <c r="AD662" s="181"/>
      <c r="AE662" s="181"/>
      <c r="AF662" s="181"/>
      <c r="AG662" s="181"/>
      <c r="AH662" s="181"/>
      <c r="AI662" s="181"/>
      <c r="AJ662" s="181"/>
      <c r="AK662" s="181"/>
      <c r="AL662" s="181"/>
      <c r="AM662" s="181"/>
      <c r="AN662" s="181"/>
      <c r="AO662" s="181"/>
      <c r="AP662" s="181"/>
      <c r="AQ662" s="181"/>
      <c r="AR662" s="181"/>
      <c r="AS662" s="181"/>
      <c r="AT662" s="181"/>
      <c r="AU662" s="181"/>
      <c r="AV662" s="181"/>
      <c r="AW662" s="181"/>
      <c r="AX662" s="181"/>
      <c r="AY662" s="181"/>
      <c r="AZ662" s="181"/>
      <c r="BA662" s="181"/>
      <c r="BB662" s="181"/>
      <c r="BC662" s="181"/>
    </row>
    <row r="663" spans="28:55">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c r="BA663" s="181"/>
      <c r="BB663" s="181"/>
      <c r="BC663" s="181"/>
    </row>
    <row r="664" spans="28:55">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c r="BA664" s="181"/>
      <c r="BB664" s="181"/>
      <c r="BC664" s="181"/>
    </row>
    <row r="665" spans="28:55">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c r="BA665" s="181"/>
      <c r="BB665" s="181"/>
      <c r="BC665" s="181"/>
    </row>
    <row r="666" spans="28:55">
      <c r="AB666" s="181"/>
      <c r="AC666" s="181"/>
      <c r="AD666" s="181"/>
      <c r="AE666" s="181"/>
      <c r="AF666" s="181"/>
      <c r="AG666" s="181"/>
      <c r="AH666" s="181"/>
      <c r="AI666" s="181"/>
      <c r="AJ666" s="181"/>
      <c r="AK666" s="181"/>
      <c r="AL666" s="181"/>
      <c r="AM666" s="181"/>
      <c r="AN666" s="181"/>
      <c r="AO666" s="181"/>
      <c r="AP666" s="181"/>
      <c r="AQ666" s="181"/>
      <c r="AR666" s="181"/>
      <c r="AS666" s="181"/>
      <c r="AT666" s="181"/>
      <c r="AU666" s="181"/>
      <c r="AV666" s="181"/>
      <c r="AW666" s="181"/>
      <c r="AX666" s="181"/>
      <c r="AY666" s="181"/>
      <c r="AZ666" s="181"/>
      <c r="BA666" s="181"/>
      <c r="BB666" s="181"/>
      <c r="BC666" s="181"/>
    </row>
    <row r="667" spans="28:55">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c r="BA667" s="181"/>
      <c r="BB667" s="181"/>
      <c r="BC667" s="181"/>
    </row>
    <row r="668" spans="28:55">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c r="BA668" s="181"/>
      <c r="BB668" s="181"/>
      <c r="BC668" s="181"/>
    </row>
    <row r="669" spans="28:55">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c r="BA669" s="181"/>
      <c r="BB669" s="181"/>
      <c r="BC669" s="181"/>
    </row>
    <row r="670" spans="28:55">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c r="BA670" s="181"/>
      <c r="BB670" s="181"/>
      <c r="BC670" s="181"/>
    </row>
    <row r="671" spans="28:55">
      <c r="AB671" s="181"/>
      <c r="AC671" s="181"/>
      <c r="AD671" s="181"/>
      <c r="AE671" s="181"/>
      <c r="AF671" s="181"/>
      <c r="AG671" s="181"/>
      <c r="AH671" s="181"/>
      <c r="AI671" s="181"/>
      <c r="AJ671" s="181"/>
      <c r="AK671" s="181"/>
      <c r="AL671" s="181"/>
      <c r="AM671" s="181"/>
      <c r="AN671" s="181"/>
      <c r="AO671" s="181"/>
      <c r="AP671" s="181"/>
      <c r="AQ671" s="181"/>
      <c r="AR671" s="181"/>
      <c r="AS671" s="181"/>
      <c r="AT671" s="181"/>
      <c r="AU671" s="181"/>
      <c r="AV671" s="181"/>
      <c r="AW671" s="181"/>
      <c r="AX671" s="181"/>
      <c r="AY671" s="181"/>
      <c r="AZ671" s="181"/>
      <c r="BA671" s="181"/>
      <c r="BB671" s="181"/>
      <c r="BC671" s="181"/>
    </row>
    <row r="672" spans="28:55">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row>
    <row r="673" spans="28:55">
      <c r="AB673" s="181"/>
      <c r="AC673" s="181"/>
      <c r="AD673" s="181"/>
      <c r="AE673" s="181"/>
      <c r="AF673" s="181"/>
      <c r="AG673" s="181"/>
      <c r="AH673" s="181"/>
      <c r="AI673" s="181"/>
      <c r="AJ673" s="181"/>
      <c r="AK673" s="181"/>
      <c r="AL673" s="181"/>
      <c r="AM673" s="181"/>
      <c r="AN673" s="181"/>
      <c r="AO673" s="181"/>
      <c r="AP673" s="181"/>
      <c r="AQ673" s="181"/>
      <c r="AR673" s="181"/>
      <c r="AS673" s="181"/>
      <c r="AT673" s="181"/>
      <c r="AU673" s="181"/>
      <c r="AV673" s="181"/>
      <c r="AW673" s="181"/>
      <c r="AX673" s="181"/>
      <c r="AY673" s="181"/>
      <c r="AZ673" s="181"/>
      <c r="BA673" s="181"/>
      <c r="BB673" s="181"/>
      <c r="BC673" s="181"/>
    </row>
    <row r="674" spans="28:55">
      <c r="AB674" s="181"/>
      <c r="AC674" s="181"/>
      <c r="AD674" s="181"/>
      <c r="AE674" s="181"/>
      <c r="AF674" s="181"/>
      <c r="AG674" s="181"/>
      <c r="AH674" s="181"/>
      <c r="AI674" s="181"/>
      <c r="AJ674" s="181"/>
      <c r="AK674" s="181"/>
      <c r="AL674" s="181"/>
      <c r="AM674" s="181"/>
      <c r="AN674" s="181"/>
      <c r="AO674" s="181"/>
      <c r="AP674" s="181"/>
      <c r="AQ674" s="181"/>
      <c r="AR674" s="181"/>
      <c r="AS674" s="181"/>
      <c r="AT674" s="181"/>
      <c r="AU674" s="181"/>
      <c r="AV674" s="181"/>
      <c r="AW674" s="181"/>
      <c r="AX674" s="181"/>
      <c r="AY674" s="181"/>
      <c r="AZ674" s="181"/>
      <c r="BA674" s="181"/>
      <c r="BB674" s="181"/>
      <c r="BC674" s="181"/>
    </row>
    <row r="675" spans="28:55">
      <c r="AB675" s="181"/>
      <c r="AC675" s="181"/>
      <c r="AD675" s="181"/>
      <c r="AE675" s="181"/>
      <c r="AF675" s="181"/>
      <c r="AG675" s="181"/>
      <c r="AH675" s="181"/>
      <c r="AI675" s="181"/>
      <c r="AJ675" s="181"/>
      <c r="AK675" s="181"/>
      <c r="AL675" s="181"/>
      <c r="AM675" s="181"/>
      <c r="AN675" s="181"/>
      <c r="AO675" s="181"/>
      <c r="AP675" s="181"/>
      <c r="AQ675" s="181"/>
      <c r="AR675" s="181"/>
      <c r="AS675" s="181"/>
      <c r="AT675" s="181"/>
      <c r="AU675" s="181"/>
      <c r="AV675" s="181"/>
      <c r="AW675" s="181"/>
      <c r="AX675" s="181"/>
      <c r="AY675" s="181"/>
      <c r="AZ675" s="181"/>
      <c r="BA675" s="181"/>
      <c r="BB675" s="181"/>
      <c r="BC675" s="181"/>
    </row>
    <row r="676" spans="28:55">
      <c r="AB676" s="181"/>
      <c r="AC676" s="181"/>
      <c r="AD676" s="181"/>
      <c r="AE676" s="181"/>
      <c r="AF676" s="181"/>
      <c r="AG676" s="181"/>
      <c r="AH676" s="181"/>
      <c r="AI676" s="181"/>
      <c r="AJ676" s="181"/>
      <c r="AK676" s="181"/>
      <c r="AL676" s="181"/>
      <c r="AM676" s="181"/>
      <c r="AN676" s="181"/>
      <c r="AO676" s="181"/>
      <c r="AP676" s="181"/>
      <c r="AQ676" s="181"/>
      <c r="AR676" s="181"/>
      <c r="AS676" s="181"/>
      <c r="AT676" s="181"/>
      <c r="AU676" s="181"/>
      <c r="AV676" s="181"/>
      <c r="AW676" s="181"/>
      <c r="AX676" s="181"/>
      <c r="AY676" s="181"/>
      <c r="AZ676" s="181"/>
      <c r="BA676" s="181"/>
      <c r="BB676" s="181"/>
      <c r="BC676" s="181"/>
    </row>
    <row r="677" spans="28:55">
      <c r="AB677" s="181"/>
      <c r="AC677" s="181"/>
      <c r="AD677" s="181"/>
      <c r="AE677" s="181"/>
      <c r="AF677" s="181"/>
      <c r="AG677" s="181"/>
      <c r="AH677" s="181"/>
      <c r="AI677" s="181"/>
      <c r="AJ677" s="181"/>
      <c r="AK677" s="181"/>
      <c r="AL677" s="181"/>
      <c r="AM677" s="181"/>
      <c r="AN677" s="181"/>
      <c r="AO677" s="181"/>
      <c r="AP677" s="181"/>
      <c r="AQ677" s="181"/>
      <c r="AR677" s="181"/>
      <c r="AS677" s="181"/>
      <c r="AT677" s="181"/>
      <c r="AU677" s="181"/>
      <c r="AV677" s="181"/>
      <c r="AW677" s="181"/>
      <c r="AX677" s="181"/>
      <c r="AY677" s="181"/>
      <c r="AZ677" s="181"/>
      <c r="BA677" s="181"/>
      <c r="BB677" s="181"/>
      <c r="BC677" s="181"/>
    </row>
    <row r="678" spans="28:55">
      <c r="AB678" s="181"/>
      <c r="AC678" s="181"/>
      <c r="AD678" s="181"/>
      <c r="AE678" s="181"/>
      <c r="AF678" s="181"/>
      <c r="AG678" s="181"/>
      <c r="AH678" s="181"/>
      <c r="AI678" s="181"/>
      <c r="AJ678" s="181"/>
      <c r="AK678" s="181"/>
      <c r="AL678" s="181"/>
      <c r="AM678" s="181"/>
      <c r="AN678" s="181"/>
      <c r="AO678" s="181"/>
      <c r="AP678" s="181"/>
      <c r="AQ678" s="181"/>
      <c r="AR678" s="181"/>
      <c r="AS678" s="181"/>
      <c r="AT678" s="181"/>
      <c r="AU678" s="181"/>
      <c r="AV678" s="181"/>
      <c r="AW678" s="181"/>
      <c r="AX678" s="181"/>
      <c r="AY678" s="181"/>
      <c r="AZ678" s="181"/>
      <c r="BA678" s="181"/>
      <c r="BB678" s="181"/>
      <c r="BC678" s="181"/>
    </row>
    <row r="679" spans="28:55">
      <c r="AB679" s="181"/>
      <c r="AC679" s="181"/>
      <c r="AD679" s="181"/>
      <c r="AE679" s="181"/>
      <c r="AF679" s="181"/>
      <c r="AG679" s="181"/>
      <c r="AH679" s="181"/>
      <c r="AI679" s="181"/>
      <c r="AJ679" s="181"/>
      <c r="AK679" s="181"/>
      <c r="AL679" s="181"/>
      <c r="AM679" s="181"/>
      <c r="AN679" s="181"/>
      <c r="AO679" s="181"/>
      <c r="AP679" s="181"/>
      <c r="AQ679" s="181"/>
      <c r="AR679" s="181"/>
      <c r="AS679" s="181"/>
      <c r="AT679" s="181"/>
      <c r="AU679" s="181"/>
      <c r="AV679" s="181"/>
      <c r="AW679" s="181"/>
      <c r="AX679" s="181"/>
      <c r="AY679" s="181"/>
      <c r="AZ679" s="181"/>
      <c r="BA679" s="181"/>
      <c r="BB679" s="181"/>
      <c r="BC679" s="181"/>
    </row>
    <row r="680" spans="28:55">
      <c r="AB680" s="181"/>
      <c r="AC680" s="181"/>
      <c r="AD680" s="181"/>
      <c r="AE680" s="181"/>
      <c r="AF680" s="181"/>
      <c r="AG680" s="181"/>
      <c r="AH680" s="181"/>
      <c r="AI680" s="181"/>
      <c r="AJ680" s="181"/>
      <c r="AK680" s="181"/>
      <c r="AL680" s="181"/>
      <c r="AM680" s="181"/>
      <c r="AN680" s="181"/>
      <c r="AO680" s="181"/>
      <c r="AP680" s="181"/>
      <c r="AQ680" s="181"/>
      <c r="AR680" s="181"/>
      <c r="AS680" s="181"/>
      <c r="AT680" s="181"/>
      <c r="AU680" s="181"/>
      <c r="AV680" s="181"/>
      <c r="AW680" s="181"/>
      <c r="AX680" s="181"/>
      <c r="AY680" s="181"/>
      <c r="AZ680" s="181"/>
      <c r="BA680" s="181"/>
      <c r="BB680" s="181"/>
      <c r="BC680" s="181"/>
    </row>
    <row r="681" spans="28:55">
      <c r="AB681" s="181"/>
      <c r="AC681" s="181"/>
      <c r="AD681" s="181"/>
      <c r="AE681" s="181"/>
      <c r="AF681" s="181"/>
      <c r="AG681" s="181"/>
      <c r="AH681" s="181"/>
      <c r="AI681" s="181"/>
      <c r="AJ681" s="181"/>
      <c r="AK681" s="181"/>
      <c r="AL681" s="181"/>
      <c r="AM681" s="181"/>
      <c r="AN681" s="181"/>
      <c r="AO681" s="181"/>
      <c r="AP681" s="181"/>
      <c r="AQ681" s="181"/>
      <c r="AR681" s="181"/>
      <c r="AS681" s="181"/>
      <c r="AT681" s="181"/>
      <c r="AU681" s="181"/>
      <c r="AV681" s="181"/>
      <c r="AW681" s="181"/>
      <c r="AX681" s="181"/>
      <c r="AY681" s="181"/>
      <c r="AZ681" s="181"/>
      <c r="BA681" s="181"/>
      <c r="BB681" s="181"/>
      <c r="BC681" s="181"/>
    </row>
    <row r="682" spans="28:55">
      <c r="AB682" s="181"/>
      <c r="AC682" s="181"/>
      <c r="AD682" s="181"/>
      <c r="AE682" s="181"/>
      <c r="AF682" s="181"/>
      <c r="AG682" s="181"/>
      <c r="AH682" s="181"/>
      <c r="AI682" s="181"/>
      <c r="AJ682" s="181"/>
      <c r="AK682" s="181"/>
      <c r="AL682" s="181"/>
      <c r="AM682" s="181"/>
      <c r="AN682" s="181"/>
      <c r="AO682" s="181"/>
      <c r="AP682" s="181"/>
      <c r="AQ682" s="181"/>
      <c r="AR682" s="181"/>
      <c r="AS682" s="181"/>
      <c r="AT682" s="181"/>
      <c r="AU682" s="181"/>
      <c r="AV682" s="181"/>
      <c r="AW682" s="181"/>
      <c r="AX682" s="181"/>
      <c r="AY682" s="181"/>
      <c r="AZ682" s="181"/>
      <c r="BA682" s="181"/>
      <c r="BB682" s="181"/>
      <c r="BC682" s="181"/>
    </row>
    <row r="683" spans="28:55">
      <c r="AB683" s="181"/>
      <c r="AC683" s="181"/>
      <c r="AD683" s="181"/>
      <c r="AE683" s="181"/>
      <c r="AF683" s="181"/>
      <c r="AG683" s="181"/>
      <c r="AH683" s="181"/>
      <c r="AI683" s="181"/>
      <c r="AJ683" s="181"/>
      <c r="AK683" s="181"/>
      <c r="AL683" s="181"/>
      <c r="AM683" s="181"/>
      <c r="AN683" s="181"/>
      <c r="AO683" s="181"/>
      <c r="AP683" s="181"/>
      <c r="AQ683" s="181"/>
      <c r="AR683" s="181"/>
      <c r="AS683" s="181"/>
      <c r="AT683" s="181"/>
      <c r="AU683" s="181"/>
      <c r="AV683" s="181"/>
      <c r="AW683" s="181"/>
      <c r="AX683" s="181"/>
      <c r="AY683" s="181"/>
      <c r="AZ683" s="181"/>
      <c r="BA683" s="181"/>
      <c r="BB683" s="181"/>
      <c r="BC683" s="181"/>
    </row>
    <row r="684" spans="28:55">
      <c r="AB684" s="181"/>
      <c r="AC684" s="181"/>
      <c r="AD684" s="181"/>
      <c r="AE684" s="181"/>
      <c r="AF684" s="181"/>
      <c r="AG684" s="181"/>
      <c r="AH684" s="181"/>
      <c r="AI684" s="181"/>
      <c r="AJ684" s="181"/>
      <c r="AK684" s="181"/>
      <c r="AL684" s="181"/>
      <c r="AM684" s="181"/>
      <c r="AN684" s="181"/>
      <c r="AO684" s="181"/>
      <c r="AP684" s="181"/>
      <c r="AQ684" s="181"/>
      <c r="AR684" s="181"/>
      <c r="AS684" s="181"/>
      <c r="AT684" s="181"/>
      <c r="AU684" s="181"/>
      <c r="AV684" s="181"/>
      <c r="AW684" s="181"/>
      <c r="AX684" s="181"/>
      <c r="AY684" s="181"/>
      <c r="AZ684" s="181"/>
      <c r="BA684" s="181"/>
      <c r="BB684" s="181"/>
      <c r="BC684" s="181"/>
    </row>
    <row r="685" spans="28:55">
      <c r="AB685" s="181"/>
      <c r="AC685" s="181"/>
      <c r="AD685" s="181"/>
      <c r="AE685" s="181"/>
      <c r="AF685" s="181"/>
      <c r="AG685" s="181"/>
      <c r="AH685" s="181"/>
      <c r="AI685" s="181"/>
      <c r="AJ685" s="181"/>
      <c r="AK685" s="181"/>
      <c r="AL685" s="181"/>
      <c r="AM685" s="181"/>
      <c r="AN685" s="181"/>
      <c r="AO685" s="181"/>
      <c r="AP685" s="181"/>
      <c r="AQ685" s="181"/>
      <c r="AR685" s="181"/>
      <c r="AS685" s="181"/>
      <c r="AT685" s="181"/>
      <c r="AU685" s="181"/>
      <c r="AV685" s="181"/>
      <c r="AW685" s="181"/>
      <c r="AX685" s="181"/>
      <c r="AY685" s="181"/>
      <c r="AZ685" s="181"/>
      <c r="BA685" s="181"/>
      <c r="BB685" s="181"/>
      <c r="BC685" s="181"/>
    </row>
    <row r="686" spans="28:55">
      <c r="AB686" s="181"/>
      <c r="AC686" s="181"/>
      <c r="AD686" s="181"/>
      <c r="AE686" s="181"/>
      <c r="AF686" s="181"/>
      <c r="AG686" s="181"/>
      <c r="AH686" s="181"/>
      <c r="AI686" s="181"/>
      <c r="AJ686" s="181"/>
      <c r="AK686" s="181"/>
      <c r="AL686" s="181"/>
      <c r="AM686" s="181"/>
      <c r="AN686" s="181"/>
      <c r="AO686" s="181"/>
      <c r="AP686" s="181"/>
      <c r="AQ686" s="181"/>
      <c r="AR686" s="181"/>
      <c r="AS686" s="181"/>
      <c r="AT686" s="181"/>
      <c r="AU686" s="181"/>
      <c r="AV686" s="181"/>
      <c r="AW686" s="181"/>
      <c r="AX686" s="181"/>
      <c r="AY686" s="181"/>
      <c r="AZ686" s="181"/>
      <c r="BA686" s="181"/>
      <c r="BB686" s="181"/>
      <c r="BC686" s="181"/>
    </row>
    <row r="687" spans="28:55">
      <c r="AB687" s="181"/>
      <c r="AC687" s="181"/>
      <c r="AD687" s="181"/>
      <c r="AE687" s="181"/>
      <c r="AF687" s="181"/>
      <c r="AG687" s="181"/>
      <c r="AH687" s="181"/>
      <c r="AI687" s="181"/>
      <c r="AJ687" s="181"/>
      <c r="AK687" s="181"/>
      <c r="AL687" s="181"/>
      <c r="AM687" s="181"/>
      <c r="AN687" s="181"/>
      <c r="AO687" s="181"/>
      <c r="AP687" s="181"/>
      <c r="AQ687" s="181"/>
      <c r="AR687" s="181"/>
      <c r="AS687" s="181"/>
      <c r="AT687" s="181"/>
      <c r="AU687" s="181"/>
      <c r="AV687" s="181"/>
      <c r="AW687" s="181"/>
      <c r="AX687" s="181"/>
      <c r="AY687" s="181"/>
      <c r="AZ687" s="181"/>
      <c r="BA687" s="181"/>
      <c r="BB687" s="181"/>
      <c r="BC687" s="181"/>
    </row>
    <row r="688" spans="28:55">
      <c r="AB688" s="181"/>
      <c r="AC688" s="181"/>
      <c r="AD688" s="181"/>
      <c r="AE688" s="181"/>
      <c r="AF688" s="181"/>
      <c r="AG688" s="181"/>
      <c r="AH688" s="181"/>
      <c r="AI688" s="181"/>
      <c r="AJ688" s="181"/>
      <c r="AK688" s="181"/>
      <c r="AL688" s="181"/>
      <c r="AM688" s="181"/>
      <c r="AN688" s="181"/>
      <c r="AO688" s="181"/>
      <c r="AP688" s="181"/>
      <c r="AQ688" s="181"/>
      <c r="AR688" s="181"/>
      <c r="AS688" s="181"/>
      <c r="AT688" s="181"/>
      <c r="AU688" s="181"/>
      <c r="AV688" s="181"/>
      <c r="AW688" s="181"/>
      <c r="AX688" s="181"/>
      <c r="AY688" s="181"/>
      <c r="AZ688" s="181"/>
      <c r="BA688" s="181"/>
      <c r="BB688" s="181"/>
      <c r="BC688" s="181"/>
    </row>
    <row r="689" spans="28:55">
      <c r="AB689" s="181"/>
      <c r="AC689" s="181"/>
      <c r="AD689" s="181"/>
      <c r="AE689" s="181"/>
      <c r="AF689" s="181"/>
      <c r="AG689" s="181"/>
      <c r="AH689" s="181"/>
      <c r="AI689" s="181"/>
      <c r="AJ689" s="181"/>
      <c r="AK689" s="181"/>
      <c r="AL689" s="181"/>
      <c r="AM689" s="181"/>
      <c r="AN689" s="181"/>
      <c r="AO689" s="181"/>
      <c r="AP689" s="181"/>
      <c r="AQ689" s="181"/>
      <c r="AR689" s="181"/>
      <c r="AS689" s="181"/>
      <c r="AT689" s="181"/>
      <c r="AU689" s="181"/>
      <c r="AV689" s="181"/>
      <c r="AW689" s="181"/>
      <c r="AX689" s="181"/>
      <c r="AY689" s="181"/>
      <c r="AZ689" s="181"/>
      <c r="BA689" s="181"/>
      <c r="BB689" s="181"/>
      <c r="BC689" s="181"/>
    </row>
    <row r="690" spans="28:55">
      <c r="AB690" s="181"/>
      <c r="AC690" s="181"/>
      <c r="AD690" s="181"/>
      <c r="AE690" s="181"/>
      <c r="AF690" s="181"/>
      <c r="AG690" s="181"/>
      <c r="AH690" s="181"/>
      <c r="AI690" s="181"/>
      <c r="AJ690" s="181"/>
      <c r="AK690" s="181"/>
      <c r="AL690" s="181"/>
      <c r="AM690" s="181"/>
      <c r="AN690" s="181"/>
      <c r="AO690" s="181"/>
      <c r="AP690" s="181"/>
      <c r="AQ690" s="181"/>
      <c r="AR690" s="181"/>
      <c r="AS690" s="181"/>
      <c r="AT690" s="181"/>
      <c r="AU690" s="181"/>
      <c r="AV690" s="181"/>
      <c r="AW690" s="181"/>
      <c r="AX690" s="181"/>
      <c r="AY690" s="181"/>
      <c r="AZ690" s="181"/>
      <c r="BA690" s="181"/>
      <c r="BB690" s="181"/>
      <c r="BC690" s="181"/>
    </row>
    <row r="691" spans="28:55">
      <c r="AB691" s="181"/>
      <c r="AC691" s="181"/>
      <c r="AD691" s="181"/>
      <c r="AE691" s="181"/>
      <c r="AF691" s="181"/>
      <c r="AG691" s="181"/>
      <c r="AH691" s="181"/>
      <c r="AI691" s="181"/>
      <c r="AJ691" s="181"/>
      <c r="AK691" s="181"/>
      <c r="AL691" s="181"/>
      <c r="AM691" s="181"/>
      <c r="AN691" s="181"/>
      <c r="AO691" s="181"/>
      <c r="AP691" s="181"/>
      <c r="AQ691" s="181"/>
      <c r="AR691" s="181"/>
      <c r="AS691" s="181"/>
      <c r="AT691" s="181"/>
      <c r="AU691" s="181"/>
      <c r="AV691" s="181"/>
      <c r="AW691" s="181"/>
      <c r="AX691" s="181"/>
      <c r="AY691" s="181"/>
      <c r="AZ691" s="181"/>
      <c r="BA691" s="181"/>
      <c r="BB691" s="181"/>
      <c r="BC691" s="181"/>
    </row>
    <row r="692" spans="28:55">
      <c r="AB692" s="181"/>
      <c r="AC692" s="181"/>
      <c r="AD692" s="181"/>
      <c r="AE692" s="181"/>
      <c r="AF692" s="181"/>
      <c r="AG692" s="181"/>
      <c r="AH692" s="181"/>
      <c r="AI692" s="181"/>
      <c r="AJ692" s="181"/>
      <c r="AK692" s="181"/>
      <c r="AL692" s="181"/>
      <c r="AM692" s="181"/>
      <c r="AN692" s="181"/>
      <c r="AO692" s="181"/>
      <c r="AP692" s="181"/>
      <c r="AQ692" s="181"/>
      <c r="AR692" s="181"/>
      <c r="AS692" s="181"/>
      <c r="AT692" s="181"/>
      <c r="AU692" s="181"/>
      <c r="AV692" s="181"/>
      <c r="AW692" s="181"/>
      <c r="AX692" s="181"/>
      <c r="AY692" s="181"/>
      <c r="AZ692" s="181"/>
      <c r="BA692" s="181"/>
      <c r="BB692" s="181"/>
      <c r="BC692" s="181"/>
    </row>
    <row r="693" spans="28:55">
      <c r="AB693" s="181"/>
      <c r="AC693" s="181"/>
      <c r="AD693" s="181"/>
      <c r="AE693" s="181"/>
      <c r="AF693" s="181"/>
      <c r="AG693" s="181"/>
      <c r="AH693" s="181"/>
      <c r="AI693" s="181"/>
      <c r="AJ693" s="181"/>
      <c r="AK693" s="181"/>
      <c r="AL693" s="181"/>
      <c r="AM693" s="181"/>
      <c r="AN693" s="181"/>
      <c r="AO693" s="181"/>
      <c r="AP693" s="181"/>
      <c r="AQ693" s="181"/>
      <c r="AR693" s="181"/>
      <c r="AS693" s="181"/>
      <c r="AT693" s="181"/>
      <c r="AU693" s="181"/>
      <c r="AV693" s="181"/>
      <c r="AW693" s="181"/>
      <c r="AX693" s="181"/>
      <c r="AY693" s="181"/>
      <c r="AZ693" s="181"/>
      <c r="BA693" s="181"/>
      <c r="BB693" s="181"/>
      <c r="BC693" s="181"/>
    </row>
    <row r="694" spans="28:55">
      <c r="AB694" s="181"/>
      <c r="AC694" s="181"/>
      <c r="AD694" s="181"/>
      <c r="AE694" s="181"/>
      <c r="AF694" s="181"/>
      <c r="AG694" s="181"/>
      <c r="AH694" s="181"/>
      <c r="AI694" s="181"/>
      <c r="AJ694" s="181"/>
      <c r="AK694" s="181"/>
      <c r="AL694" s="181"/>
      <c r="AM694" s="181"/>
      <c r="AN694" s="181"/>
      <c r="AO694" s="181"/>
      <c r="AP694" s="181"/>
      <c r="AQ694" s="181"/>
      <c r="AR694" s="181"/>
      <c r="AS694" s="181"/>
      <c r="AT694" s="181"/>
      <c r="AU694" s="181"/>
      <c r="AV694" s="181"/>
      <c r="AW694" s="181"/>
      <c r="AX694" s="181"/>
      <c r="AY694" s="181"/>
      <c r="AZ694" s="181"/>
      <c r="BA694" s="181"/>
      <c r="BB694" s="181"/>
      <c r="BC694" s="181"/>
    </row>
    <row r="695" spans="28:55">
      <c r="AB695" s="181"/>
      <c r="AC695" s="181"/>
      <c r="AD695" s="181"/>
      <c r="AE695" s="181"/>
      <c r="AF695" s="181"/>
      <c r="AG695" s="181"/>
      <c r="AH695" s="181"/>
      <c r="AI695" s="181"/>
      <c r="AJ695" s="181"/>
      <c r="AK695" s="181"/>
      <c r="AL695" s="181"/>
      <c r="AM695" s="181"/>
      <c r="AN695" s="181"/>
      <c r="AO695" s="181"/>
      <c r="AP695" s="181"/>
      <c r="AQ695" s="181"/>
      <c r="AR695" s="181"/>
      <c r="AS695" s="181"/>
      <c r="AT695" s="181"/>
      <c r="AU695" s="181"/>
      <c r="AV695" s="181"/>
      <c r="AW695" s="181"/>
      <c r="AX695" s="181"/>
      <c r="AY695" s="181"/>
      <c r="AZ695" s="181"/>
      <c r="BA695" s="181"/>
      <c r="BB695" s="181"/>
      <c r="BC695" s="181"/>
    </row>
    <row r="696" spans="28:55">
      <c r="AB696" s="181"/>
      <c r="AC696" s="181"/>
      <c r="AD696" s="181"/>
      <c r="AE696" s="181"/>
      <c r="AF696" s="181"/>
      <c r="AG696" s="181"/>
      <c r="AH696" s="181"/>
      <c r="AI696" s="181"/>
      <c r="AJ696" s="181"/>
      <c r="AK696" s="181"/>
      <c r="AL696" s="181"/>
      <c r="AM696" s="181"/>
      <c r="AN696" s="181"/>
      <c r="AO696" s="181"/>
      <c r="AP696" s="181"/>
      <c r="AQ696" s="181"/>
      <c r="AR696" s="181"/>
      <c r="AS696" s="181"/>
      <c r="AT696" s="181"/>
      <c r="AU696" s="181"/>
      <c r="AV696" s="181"/>
      <c r="AW696" s="181"/>
      <c r="AX696" s="181"/>
      <c r="AY696" s="181"/>
      <c r="AZ696" s="181"/>
      <c r="BA696" s="181"/>
      <c r="BB696" s="181"/>
      <c r="BC696" s="181"/>
    </row>
    <row r="697" spans="28:55">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1"/>
      <c r="AY697" s="181"/>
      <c r="AZ697" s="181"/>
      <c r="BA697" s="181"/>
      <c r="BB697" s="181"/>
      <c r="BC697" s="181"/>
    </row>
    <row r="698" spans="28:55">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1"/>
      <c r="AY698" s="181"/>
      <c r="AZ698" s="181"/>
      <c r="BA698" s="181"/>
      <c r="BB698" s="181"/>
      <c r="BC698" s="181"/>
    </row>
    <row r="699" spans="28:55">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1"/>
      <c r="AY699" s="181"/>
      <c r="AZ699" s="181"/>
      <c r="BA699" s="181"/>
      <c r="BB699" s="181"/>
      <c r="BC699" s="181"/>
    </row>
    <row r="700" spans="28:55">
      <c r="AB700" s="181"/>
      <c r="AC700" s="181"/>
      <c r="AD700" s="181"/>
      <c r="AE700" s="181"/>
      <c r="AF700" s="181"/>
      <c r="AG700" s="181"/>
      <c r="AH700" s="181"/>
      <c r="AI700" s="181"/>
      <c r="AJ700" s="181"/>
      <c r="AK700" s="181"/>
      <c r="AL700" s="181"/>
      <c r="AM700" s="181"/>
      <c r="AN700" s="181"/>
      <c r="AO700" s="181"/>
      <c r="AP700" s="181"/>
      <c r="AQ700" s="181"/>
      <c r="AR700" s="181"/>
      <c r="AS700" s="181"/>
      <c r="AT700" s="181"/>
      <c r="AU700" s="181"/>
      <c r="AV700" s="181"/>
      <c r="AW700" s="181"/>
      <c r="AX700" s="181"/>
      <c r="AY700" s="181"/>
      <c r="AZ700" s="181"/>
      <c r="BA700" s="181"/>
      <c r="BB700" s="181"/>
      <c r="BC700" s="181"/>
    </row>
    <row r="701" spans="28:55">
      <c r="AB701" s="181"/>
      <c r="AC701" s="181"/>
      <c r="AD701" s="181"/>
      <c r="AE701" s="181"/>
      <c r="AF701" s="181"/>
      <c r="AG701" s="181"/>
      <c r="AH701" s="181"/>
      <c r="AI701" s="181"/>
      <c r="AJ701" s="181"/>
      <c r="AK701" s="181"/>
      <c r="AL701" s="181"/>
      <c r="AM701" s="181"/>
      <c r="AN701" s="181"/>
      <c r="AO701" s="181"/>
      <c r="AP701" s="181"/>
      <c r="AQ701" s="181"/>
      <c r="AR701" s="181"/>
      <c r="AS701" s="181"/>
      <c r="AT701" s="181"/>
      <c r="AU701" s="181"/>
      <c r="AV701" s="181"/>
      <c r="AW701" s="181"/>
      <c r="AX701" s="181"/>
      <c r="AY701" s="181"/>
      <c r="AZ701" s="181"/>
      <c r="BA701" s="181"/>
      <c r="BB701" s="181"/>
      <c r="BC701" s="181"/>
    </row>
    <row r="702" spans="28:55">
      <c r="AB702" s="181"/>
      <c r="AC702" s="181"/>
      <c r="AD702" s="181"/>
      <c r="AE702" s="181"/>
      <c r="AF702" s="181"/>
      <c r="AG702" s="181"/>
      <c r="AH702" s="181"/>
      <c r="AI702" s="181"/>
      <c r="AJ702" s="181"/>
      <c r="AK702" s="181"/>
      <c r="AL702" s="181"/>
      <c r="AM702" s="181"/>
      <c r="AN702" s="181"/>
      <c r="AO702" s="181"/>
      <c r="AP702" s="181"/>
      <c r="AQ702" s="181"/>
      <c r="AR702" s="181"/>
      <c r="AS702" s="181"/>
      <c r="AT702" s="181"/>
      <c r="AU702" s="181"/>
      <c r="AV702" s="181"/>
      <c r="AW702" s="181"/>
      <c r="AX702" s="181"/>
      <c r="AY702" s="181"/>
      <c r="AZ702" s="181"/>
      <c r="BA702" s="181"/>
      <c r="BB702" s="181"/>
      <c r="BC702" s="181"/>
    </row>
    <row r="703" spans="28:55">
      <c r="AB703" s="181"/>
      <c r="AC703" s="181"/>
      <c r="AD703" s="181"/>
      <c r="AE703" s="181"/>
      <c r="AF703" s="181"/>
      <c r="AG703" s="181"/>
      <c r="AH703" s="181"/>
      <c r="AI703" s="181"/>
      <c r="AJ703" s="181"/>
      <c r="AK703" s="181"/>
      <c r="AL703" s="181"/>
      <c r="AM703" s="181"/>
      <c r="AN703" s="181"/>
      <c r="AO703" s="181"/>
      <c r="AP703" s="181"/>
      <c r="AQ703" s="181"/>
      <c r="AR703" s="181"/>
      <c r="AS703" s="181"/>
      <c r="AT703" s="181"/>
      <c r="AU703" s="181"/>
      <c r="AV703" s="181"/>
      <c r="AW703" s="181"/>
      <c r="AX703" s="181"/>
      <c r="AY703" s="181"/>
      <c r="AZ703" s="181"/>
      <c r="BA703" s="181"/>
      <c r="BB703" s="181"/>
      <c r="BC703" s="181"/>
    </row>
    <row r="704" spans="28:55">
      <c r="AB704" s="181"/>
      <c r="AC704" s="181"/>
      <c r="AD704" s="181"/>
      <c r="AE704" s="181"/>
      <c r="AF704" s="181"/>
      <c r="AG704" s="181"/>
      <c r="AH704" s="181"/>
      <c r="AI704" s="181"/>
      <c r="AJ704" s="181"/>
      <c r="AK704" s="181"/>
      <c r="AL704" s="181"/>
      <c r="AM704" s="181"/>
      <c r="AN704" s="181"/>
      <c r="AO704" s="181"/>
      <c r="AP704" s="181"/>
      <c r="AQ704" s="181"/>
      <c r="AR704" s="181"/>
      <c r="AS704" s="181"/>
      <c r="AT704" s="181"/>
      <c r="AU704" s="181"/>
      <c r="AV704" s="181"/>
      <c r="AW704" s="181"/>
      <c r="AX704" s="181"/>
      <c r="AY704" s="181"/>
      <c r="AZ704" s="181"/>
      <c r="BA704" s="181"/>
      <c r="BB704" s="181"/>
      <c r="BC704" s="181"/>
    </row>
    <row r="705" spans="28:55">
      <c r="AB705" s="181"/>
      <c r="AC705" s="181"/>
      <c r="AD705" s="181"/>
      <c r="AE705" s="181"/>
      <c r="AF705" s="181"/>
      <c r="AG705" s="181"/>
      <c r="AH705" s="181"/>
      <c r="AI705" s="181"/>
      <c r="AJ705" s="181"/>
      <c r="AK705" s="181"/>
      <c r="AL705" s="181"/>
      <c r="AM705" s="181"/>
      <c r="AN705" s="181"/>
      <c r="AO705" s="181"/>
      <c r="AP705" s="181"/>
      <c r="AQ705" s="181"/>
      <c r="AR705" s="181"/>
      <c r="AS705" s="181"/>
      <c r="AT705" s="181"/>
      <c r="AU705" s="181"/>
      <c r="AV705" s="181"/>
      <c r="AW705" s="181"/>
      <c r="AX705" s="181"/>
      <c r="AY705" s="181"/>
      <c r="AZ705" s="181"/>
      <c r="BA705" s="181"/>
      <c r="BB705" s="181"/>
      <c r="BC705" s="181"/>
    </row>
    <row r="706" spans="28:55">
      <c r="AB706" s="181"/>
      <c r="AC706" s="181"/>
      <c r="AD706" s="181"/>
      <c r="AE706" s="181"/>
      <c r="AF706" s="181"/>
      <c r="AG706" s="181"/>
      <c r="AH706" s="181"/>
      <c r="AI706" s="181"/>
      <c r="AJ706" s="181"/>
      <c r="AK706" s="181"/>
      <c r="AL706" s="181"/>
      <c r="AM706" s="181"/>
      <c r="AN706" s="181"/>
      <c r="AO706" s="181"/>
      <c r="AP706" s="181"/>
      <c r="AQ706" s="181"/>
      <c r="AR706" s="181"/>
      <c r="AS706" s="181"/>
      <c r="AT706" s="181"/>
      <c r="AU706" s="181"/>
      <c r="AV706" s="181"/>
      <c r="AW706" s="181"/>
      <c r="AX706" s="181"/>
      <c r="AY706" s="181"/>
      <c r="AZ706" s="181"/>
      <c r="BA706" s="181"/>
      <c r="BB706" s="181"/>
      <c r="BC706" s="181"/>
    </row>
    <row r="707" spans="28:55">
      <c r="AB707" s="181"/>
      <c r="AC707" s="181"/>
      <c r="AD707" s="181"/>
      <c r="AE707" s="181"/>
      <c r="AF707" s="181"/>
      <c r="AG707" s="181"/>
      <c r="AH707" s="181"/>
      <c r="AI707" s="181"/>
      <c r="AJ707" s="181"/>
      <c r="AK707" s="181"/>
      <c r="AL707" s="181"/>
      <c r="AM707" s="181"/>
      <c r="AN707" s="181"/>
      <c r="AO707" s="181"/>
      <c r="AP707" s="181"/>
      <c r="AQ707" s="181"/>
      <c r="AR707" s="181"/>
      <c r="AS707" s="181"/>
      <c r="AT707" s="181"/>
      <c r="AU707" s="181"/>
      <c r="AV707" s="181"/>
      <c r="AW707" s="181"/>
      <c r="AX707" s="181"/>
      <c r="AY707" s="181"/>
      <c r="AZ707" s="181"/>
      <c r="BA707" s="181"/>
      <c r="BB707" s="181"/>
      <c r="BC707" s="181"/>
    </row>
    <row r="708" spans="28:55">
      <c r="AB708" s="181"/>
      <c r="AC708" s="181"/>
      <c r="AD708" s="181"/>
      <c r="AE708" s="181"/>
      <c r="AF708" s="181"/>
      <c r="AG708" s="181"/>
      <c r="AH708" s="181"/>
      <c r="AI708" s="181"/>
      <c r="AJ708" s="181"/>
      <c r="AK708" s="181"/>
      <c r="AL708" s="181"/>
      <c r="AM708" s="181"/>
      <c r="AN708" s="181"/>
      <c r="AO708" s="181"/>
      <c r="AP708" s="181"/>
      <c r="AQ708" s="181"/>
      <c r="AR708" s="181"/>
      <c r="AS708" s="181"/>
      <c r="AT708" s="181"/>
      <c r="AU708" s="181"/>
      <c r="AV708" s="181"/>
      <c r="AW708" s="181"/>
      <c r="AX708" s="181"/>
      <c r="AY708" s="181"/>
      <c r="AZ708" s="181"/>
      <c r="BA708" s="181"/>
      <c r="BB708" s="181"/>
      <c r="BC708" s="181"/>
    </row>
    <row r="709" spans="28:55">
      <c r="AB709" s="181"/>
      <c r="AC709" s="181"/>
      <c r="AD709" s="181"/>
      <c r="AE709" s="181"/>
      <c r="AF709" s="181"/>
      <c r="AG709" s="181"/>
      <c r="AH709" s="181"/>
      <c r="AI709" s="181"/>
      <c r="AJ709" s="181"/>
      <c r="AK709" s="181"/>
      <c r="AL709" s="181"/>
      <c r="AM709" s="181"/>
      <c r="AN709" s="181"/>
      <c r="AO709" s="181"/>
      <c r="AP709" s="181"/>
      <c r="AQ709" s="181"/>
      <c r="AR709" s="181"/>
      <c r="AS709" s="181"/>
      <c r="AT709" s="181"/>
      <c r="AU709" s="181"/>
      <c r="AV709" s="181"/>
      <c r="AW709" s="181"/>
      <c r="AX709" s="181"/>
      <c r="AY709" s="181"/>
      <c r="AZ709" s="181"/>
      <c r="BA709" s="181"/>
      <c r="BB709" s="181"/>
      <c r="BC709" s="181"/>
    </row>
    <row r="710" spans="28:55">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1"/>
      <c r="AW710" s="181"/>
      <c r="AX710" s="181"/>
      <c r="AY710" s="181"/>
      <c r="AZ710" s="181"/>
      <c r="BA710" s="181"/>
      <c r="BB710" s="181"/>
      <c r="BC710" s="181"/>
    </row>
    <row r="711" spans="28:55">
      <c r="AB711" s="181"/>
      <c r="AC711" s="181"/>
      <c r="AD711" s="181"/>
      <c r="AE711" s="181"/>
      <c r="AF711" s="181"/>
      <c r="AG711" s="181"/>
      <c r="AH711" s="181"/>
      <c r="AI711" s="181"/>
      <c r="AJ711" s="181"/>
      <c r="AK711" s="181"/>
      <c r="AL711" s="181"/>
      <c r="AM711" s="181"/>
      <c r="AN711" s="181"/>
      <c r="AO711" s="181"/>
      <c r="AP711" s="181"/>
      <c r="AQ711" s="181"/>
      <c r="AR711" s="181"/>
      <c r="AS711" s="181"/>
      <c r="AT711" s="181"/>
      <c r="AU711" s="181"/>
      <c r="AV711" s="181"/>
      <c r="AW711" s="181"/>
      <c r="AX711" s="181"/>
      <c r="AY711" s="181"/>
      <c r="AZ711" s="181"/>
      <c r="BA711" s="181"/>
      <c r="BB711" s="181"/>
      <c r="BC711" s="181"/>
    </row>
    <row r="712" spans="28:55">
      <c r="AB712" s="181"/>
      <c r="AC712" s="181"/>
      <c r="AD712" s="181"/>
      <c r="AE712" s="181"/>
      <c r="AF712" s="181"/>
      <c r="AG712" s="181"/>
      <c r="AH712" s="181"/>
      <c r="AI712" s="181"/>
      <c r="AJ712" s="181"/>
      <c r="AK712" s="181"/>
      <c r="AL712" s="181"/>
      <c r="AM712" s="181"/>
      <c r="AN712" s="181"/>
      <c r="AO712" s="181"/>
      <c r="AP712" s="181"/>
      <c r="AQ712" s="181"/>
      <c r="AR712" s="181"/>
      <c r="AS712" s="181"/>
      <c r="AT712" s="181"/>
      <c r="AU712" s="181"/>
      <c r="AV712" s="181"/>
      <c r="AW712" s="181"/>
      <c r="AX712" s="181"/>
      <c r="AY712" s="181"/>
      <c r="AZ712" s="181"/>
      <c r="BA712" s="181"/>
      <c r="BB712" s="181"/>
      <c r="BC712" s="181"/>
    </row>
    <row r="713" spans="28:55">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181"/>
      <c r="BC713" s="181"/>
    </row>
    <row r="714" spans="28:55">
      <c r="AB714" s="181"/>
      <c r="AC714" s="181"/>
      <c r="AD714" s="181"/>
      <c r="AE714" s="181"/>
      <c r="AF714" s="181"/>
      <c r="AG714" s="181"/>
      <c r="AH714" s="181"/>
      <c r="AI714" s="181"/>
      <c r="AJ714" s="181"/>
      <c r="AK714" s="181"/>
      <c r="AL714" s="181"/>
      <c r="AM714" s="181"/>
      <c r="AN714" s="181"/>
      <c r="AO714" s="181"/>
      <c r="AP714" s="181"/>
      <c r="AQ714" s="181"/>
      <c r="AR714" s="181"/>
      <c r="AS714" s="181"/>
      <c r="AT714" s="181"/>
      <c r="AU714" s="181"/>
      <c r="AV714" s="181"/>
      <c r="AW714" s="181"/>
      <c r="AX714" s="181"/>
      <c r="AY714" s="181"/>
      <c r="AZ714" s="181"/>
      <c r="BA714" s="181"/>
      <c r="BB714" s="181"/>
      <c r="BC714" s="181"/>
    </row>
    <row r="715" spans="28:55">
      <c r="AB715" s="181"/>
      <c r="AC715" s="181"/>
      <c r="AD715" s="181"/>
      <c r="AE715" s="181"/>
      <c r="AF715" s="181"/>
      <c r="AG715" s="181"/>
      <c r="AH715" s="181"/>
      <c r="AI715" s="181"/>
      <c r="AJ715" s="181"/>
      <c r="AK715" s="181"/>
      <c r="AL715" s="181"/>
      <c r="AM715" s="181"/>
      <c r="AN715" s="181"/>
      <c r="AO715" s="181"/>
      <c r="AP715" s="181"/>
      <c r="AQ715" s="181"/>
      <c r="AR715" s="181"/>
      <c r="AS715" s="181"/>
      <c r="AT715" s="181"/>
      <c r="AU715" s="181"/>
      <c r="AV715" s="181"/>
      <c r="AW715" s="181"/>
      <c r="AX715" s="181"/>
      <c r="AY715" s="181"/>
      <c r="AZ715" s="181"/>
      <c r="BA715" s="181"/>
      <c r="BB715" s="181"/>
      <c r="BC715" s="181"/>
    </row>
    <row r="716" spans="28:55">
      <c r="AB716" s="181"/>
      <c r="AC716" s="181"/>
      <c r="AD716" s="181"/>
      <c r="AE716" s="181"/>
      <c r="AF716" s="181"/>
      <c r="AG716" s="181"/>
      <c r="AH716" s="181"/>
      <c r="AI716" s="181"/>
      <c r="AJ716" s="181"/>
      <c r="AK716" s="181"/>
      <c r="AL716" s="181"/>
      <c r="AM716" s="181"/>
      <c r="AN716" s="181"/>
      <c r="AO716" s="181"/>
      <c r="AP716" s="181"/>
      <c r="AQ716" s="181"/>
      <c r="AR716" s="181"/>
      <c r="AS716" s="181"/>
      <c r="AT716" s="181"/>
      <c r="AU716" s="181"/>
      <c r="AV716" s="181"/>
      <c r="AW716" s="181"/>
      <c r="AX716" s="181"/>
      <c r="AY716" s="181"/>
      <c r="AZ716" s="181"/>
      <c r="BA716" s="181"/>
      <c r="BB716" s="181"/>
      <c r="BC716" s="181"/>
    </row>
    <row r="717" spans="28:55">
      <c r="AB717" s="181"/>
      <c r="AC717" s="181"/>
      <c r="AD717" s="181"/>
      <c r="AE717" s="181"/>
      <c r="AF717" s="181"/>
      <c r="AG717" s="181"/>
      <c r="AH717" s="181"/>
      <c r="AI717" s="181"/>
      <c r="AJ717" s="181"/>
      <c r="AK717" s="181"/>
      <c r="AL717" s="181"/>
      <c r="AM717" s="181"/>
      <c r="AN717" s="181"/>
      <c r="AO717" s="181"/>
      <c r="AP717" s="181"/>
      <c r="AQ717" s="181"/>
      <c r="AR717" s="181"/>
      <c r="AS717" s="181"/>
      <c r="AT717" s="181"/>
      <c r="AU717" s="181"/>
      <c r="AV717" s="181"/>
      <c r="AW717" s="181"/>
      <c r="AX717" s="181"/>
      <c r="AY717" s="181"/>
      <c r="AZ717" s="181"/>
      <c r="BA717" s="181"/>
      <c r="BB717" s="181"/>
      <c r="BC717" s="181"/>
    </row>
    <row r="718" spans="28:55">
      <c r="AB718" s="181"/>
      <c r="AC718" s="181"/>
      <c r="AD718" s="181"/>
      <c r="AE718" s="181"/>
      <c r="AF718" s="181"/>
      <c r="AG718" s="181"/>
      <c r="AH718" s="181"/>
      <c r="AI718" s="181"/>
      <c r="AJ718" s="181"/>
      <c r="AK718" s="181"/>
      <c r="AL718" s="181"/>
      <c r="AM718" s="181"/>
      <c r="AN718" s="181"/>
      <c r="AO718" s="181"/>
      <c r="AP718" s="181"/>
      <c r="AQ718" s="181"/>
      <c r="AR718" s="181"/>
      <c r="AS718" s="181"/>
      <c r="AT718" s="181"/>
      <c r="AU718" s="181"/>
      <c r="AV718" s="181"/>
      <c r="AW718" s="181"/>
      <c r="AX718" s="181"/>
      <c r="AY718" s="181"/>
      <c r="AZ718" s="181"/>
      <c r="BA718" s="181"/>
      <c r="BB718" s="181"/>
      <c r="BC718" s="181"/>
    </row>
    <row r="719" spans="28:55">
      <c r="AB719" s="181"/>
      <c r="AC719" s="181"/>
      <c r="AD719" s="181"/>
      <c r="AE719" s="181"/>
      <c r="AF719" s="181"/>
      <c r="AG719" s="181"/>
      <c r="AH719" s="181"/>
      <c r="AI719" s="181"/>
      <c r="AJ719" s="181"/>
      <c r="AK719" s="181"/>
      <c r="AL719" s="181"/>
      <c r="AM719" s="181"/>
      <c r="AN719" s="181"/>
      <c r="AO719" s="181"/>
      <c r="AP719" s="181"/>
      <c r="AQ719" s="181"/>
      <c r="AR719" s="181"/>
      <c r="AS719" s="181"/>
      <c r="AT719" s="181"/>
      <c r="AU719" s="181"/>
      <c r="AV719" s="181"/>
      <c r="AW719" s="181"/>
      <c r="AX719" s="181"/>
      <c r="AY719" s="181"/>
      <c r="AZ719" s="181"/>
      <c r="BA719" s="181"/>
      <c r="BB719" s="181"/>
      <c r="BC719" s="181"/>
    </row>
    <row r="720" spans="28:55">
      <c r="AB720" s="181"/>
      <c r="AC720" s="181"/>
      <c r="AD720" s="181"/>
      <c r="AE720" s="181"/>
      <c r="AF720" s="181"/>
      <c r="AG720" s="181"/>
      <c r="AH720" s="181"/>
      <c r="AI720" s="181"/>
      <c r="AJ720" s="181"/>
      <c r="AK720" s="181"/>
      <c r="AL720" s="181"/>
      <c r="AM720" s="181"/>
      <c r="AN720" s="181"/>
      <c r="AO720" s="181"/>
      <c r="AP720" s="181"/>
      <c r="AQ720" s="181"/>
      <c r="AR720" s="181"/>
      <c r="AS720" s="181"/>
      <c r="AT720" s="181"/>
      <c r="AU720" s="181"/>
      <c r="AV720" s="181"/>
      <c r="AW720" s="181"/>
      <c r="AX720" s="181"/>
      <c r="AY720" s="181"/>
      <c r="AZ720" s="181"/>
      <c r="BA720" s="181"/>
      <c r="BB720" s="181"/>
      <c r="BC720" s="181"/>
    </row>
    <row r="721" spans="28:55">
      <c r="AB721" s="181"/>
      <c r="AC721" s="181"/>
      <c r="AD721" s="181"/>
      <c r="AE721" s="181"/>
      <c r="AF721" s="181"/>
      <c r="AG721" s="181"/>
      <c r="AH721" s="181"/>
      <c r="AI721" s="181"/>
      <c r="AJ721" s="181"/>
      <c r="AK721" s="181"/>
      <c r="AL721" s="181"/>
      <c r="AM721" s="181"/>
      <c r="AN721" s="181"/>
      <c r="AO721" s="181"/>
      <c r="AP721" s="181"/>
      <c r="AQ721" s="181"/>
      <c r="AR721" s="181"/>
      <c r="AS721" s="181"/>
      <c r="AT721" s="181"/>
      <c r="AU721" s="181"/>
      <c r="AV721" s="181"/>
      <c r="AW721" s="181"/>
      <c r="AX721" s="181"/>
      <c r="AY721" s="181"/>
      <c r="AZ721" s="181"/>
      <c r="BA721" s="181"/>
      <c r="BB721" s="181"/>
      <c r="BC721" s="181"/>
    </row>
    <row r="722" spans="28:55">
      <c r="AB722" s="181"/>
      <c r="AC722" s="181"/>
      <c r="AD722" s="181"/>
      <c r="AE722" s="181"/>
      <c r="AF722" s="181"/>
      <c r="AG722" s="181"/>
      <c r="AH722" s="181"/>
      <c r="AI722" s="181"/>
      <c r="AJ722" s="181"/>
      <c r="AK722" s="181"/>
      <c r="AL722" s="181"/>
      <c r="AM722" s="181"/>
      <c r="AN722" s="181"/>
      <c r="AO722" s="181"/>
      <c r="AP722" s="181"/>
      <c r="AQ722" s="181"/>
      <c r="AR722" s="181"/>
      <c r="AS722" s="181"/>
      <c r="AT722" s="181"/>
      <c r="AU722" s="181"/>
      <c r="AV722" s="181"/>
      <c r="AW722" s="181"/>
      <c r="AX722" s="181"/>
      <c r="AY722" s="181"/>
      <c r="AZ722" s="181"/>
      <c r="BA722" s="181"/>
      <c r="BB722" s="181"/>
      <c r="BC722" s="181"/>
    </row>
    <row r="723" spans="28:55">
      <c r="AB723" s="181"/>
      <c r="AC723" s="181"/>
      <c r="AD723" s="181"/>
      <c r="AE723" s="181"/>
      <c r="AF723" s="181"/>
      <c r="AG723" s="181"/>
      <c r="AH723" s="181"/>
      <c r="AI723" s="181"/>
      <c r="AJ723" s="181"/>
      <c r="AK723" s="181"/>
      <c r="AL723" s="181"/>
      <c r="AM723" s="181"/>
      <c r="AN723" s="181"/>
      <c r="AO723" s="181"/>
      <c r="AP723" s="181"/>
      <c r="AQ723" s="181"/>
      <c r="AR723" s="181"/>
      <c r="AS723" s="181"/>
      <c r="AT723" s="181"/>
      <c r="AU723" s="181"/>
      <c r="AV723" s="181"/>
      <c r="AW723" s="181"/>
      <c r="AX723" s="181"/>
      <c r="AY723" s="181"/>
      <c r="AZ723" s="181"/>
      <c r="BA723" s="181"/>
      <c r="BB723" s="181"/>
      <c r="BC723" s="181"/>
    </row>
    <row r="724" spans="28:55">
      <c r="AB724" s="181"/>
      <c r="AC724" s="181"/>
      <c r="AD724" s="181"/>
      <c r="AE724" s="181"/>
      <c r="AF724" s="181"/>
      <c r="AG724" s="181"/>
      <c r="AH724" s="181"/>
      <c r="AI724" s="181"/>
      <c r="AJ724" s="181"/>
      <c r="AK724" s="181"/>
      <c r="AL724" s="181"/>
      <c r="AM724" s="181"/>
      <c r="AN724" s="181"/>
      <c r="AO724" s="181"/>
      <c r="AP724" s="181"/>
      <c r="AQ724" s="181"/>
      <c r="AR724" s="181"/>
      <c r="AS724" s="181"/>
      <c r="AT724" s="181"/>
      <c r="AU724" s="181"/>
      <c r="AV724" s="181"/>
      <c r="AW724" s="181"/>
      <c r="AX724" s="181"/>
      <c r="AY724" s="181"/>
      <c r="AZ724" s="181"/>
      <c r="BA724" s="181"/>
      <c r="BB724" s="181"/>
      <c r="BC724" s="181"/>
    </row>
    <row r="725" spans="28:55">
      <c r="AB725" s="181"/>
      <c r="AC725" s="181"/>
      <c r="AD725" s="181"/>
      <c r="AE725" s="181"/>
      <c r="AF725" s="181"/>
      <c r="AG725" s="181"/>
      <c r="AH725" s="181"/>
      <c r="AI725" s="181"/>
      <c r="AJ725" s="181"/>
      <c r="AK725" s="181"/>
      <c r="AL725" s="181"/>
      <c r="AM725" s="181"/>
      <c r="AN725" s="181"/>
      <c r="AO725" s="181"/>
      <c r="AP725" s="181"/>
      <c r="AQ725" s="181"/>
      <c r="AR725" s="181"/>
      <c r="AS725" s="181"/>
      <c r="AT725" s="181"/>
      <c r="AU725" s="181"/>
      <c r="AV725" s="181"/>
      <c r="AW725" s="181"/>
      <c r="AX725" s="181"/>
      <c r="AY725" s="181"/>
      <c r="AZ725" s="181"/>
      <c r="BA725" s="181"/>
      <c r="BB725" s="181"/>
      <c r="BC725" s="181"/>
    </row>
    <row r="726" spans="28:55">
      <c r="AB726" s="181"/>
      <c r="AC726" s="181"/>
      <c r="AD726" s="181"/>
      <c r="AE726" s="181"/>
      <c r="AF726" s="181"/>
      <c r="AG726" s="181"/>
      <c r="AH726" s="181"/>
      <c r="AI726" s="181"/>
      <c r="AJ726" s="181"/>
      <c r="AK726" s="181"/>
      <c r="AL726" s="181"/>
      <c r="AM726" s="181"/>
      <c r="AN726" s="181"/>
      <c r="AO726" s="181"/>
      <c r="AP726" s="181"/>
      <c r="AQ726" s="181"/>
      <c r="AR726" s="181"/>
      <c r="AS726" s="181"/>
      <c r="AT726" s="181"/>
      <c r="AU726" s="181"/>
      <c r="AV726" s="181"/>
      <c r="AW726" s="181"/>
      <c r="AX726" s="181"/>
      <c r="AY726" s="181"/>
      <c r="AZ726" s="181"/>
      <c r="BA726" s="181"/>
      <c r="BB726" s="181"/>
      <c r="BC726" s="181"/>
    </row>
    <row r="727" spans="28:55">
      <c r="AB727" s="181"/>
      <c r="AC727" s="181"/>
      <c r="AD727" s="181"/>
      <c r="AE727" s="181"/>
      <c r="AF727" s="181"/>
      <c r="AG727" s="181"/>
      <c r="AH727" s="181"/>
      <c r="AI727" s="181"/>
      <c r="AJ727" s="181"/>
      <c r="AK727" s="181"/>
      <c r="AL727" s="181"/>
      <c r="AM727" s="181"/>
      <c r="AN727" s="181"/>
      <c r="AO727" s="181"/>
      <c r="AP727" s="181"/>
      <c r="AQ727" s="181"/>
      <c r="AR727" s="181"/>
      <c r="AS727" s="181"/>
      <c r="AT727" s="181"/>
      <c r="AU727" s="181"/>
      <c r="AV727" s="181"/>
      <c r="AW727" s="181"/>
      <c r="AX727" s="181"/>
      <c r="AY727" s="181"/>
      <c r="AZ727" s="181"/>
      <c r="BA727" s="181"/>
      <c r="BB727" s="181"/>
      <c r="BC727" s="181"/>
    </row>
    <row r="728" spans="28:55">
      <c r="AB728" s="181"/>
      <c r="AC728" s="181"/>
      <c r="AD728" s="181"/>
      <c r="AE728" s="181"/>
      <c r="AF728" s="181"/>
      <c r="AG728" s="181"/>
      <c r="AH728" s="181"/>
      <c r="AI728" s="181"/>
      <c r="AJ728" s="181"/>
      <c r="AK728" s="181"/>
      <c r="AL728" s="181"/>
      <c r="AM728" s="181"/>
      <c r="AN728" s="181"/>
      <c r="AO728" s="181"/>
      <c r="AP728" s="181"/>
      <c r="AQ728" s="181"/>
      <c r="AR728" s="181"/>
      <c r="AS728" s="181"/>
      <c r="AT728" s="181"/>
      <c r="AU728" s="181"/>
      <c r="AV728" s="181"/>
      <c r="AW728" s="181"/>
      <c r="AX728" s="181"/>
      <c r="AY728" s="181"/>
      <c r="AZ728" s="181"/>
      <c r="BA728" s="181"/>
      <c r="BB728" s="181"/>
      <c r="BC728" s="181"/>
    </row>
    <row r="729" spans="28:55">
      <c r="AB729" s="181"/>
      <c r="AC729" s="181"/>
      <c r="AD729" s="181"/>
      <c r="AE729" s="181"/>
      <c r="AF729" s="181"/>
      <c r="AG729" s="181"/>
      <c r="AH729" s="181"/>
      <c r="AI729" s="181"/>
      <c r="AJ729" s="181"/>
      <c r="AK729" s="181"/>
      <c r="AL729" s="181"/>
      <c r="AM729" s="181"/>
      <c r="AN729" s="181"/>
      <c r="AO729" s="181"/>
      <c r="AP729" s="181"/>
      <c r="AQ729" s="181"/>
      <c r="AR729" s="181"/>
      <c r="AS729" s="181"/>
      <c r="AT729" s="181"/>
      <c r="AU729" s="181"/>
      <c r="AV729" s="181"/>
      <c r="AW729" s="181"/>
      <c r="AX729" s="181"/>
      <c r="AY729" s="181"/>
      <c r="AZ729" s="181"/>
      <c r="BA729" s="181"/>
      <c r="BB729" s="181"/>
      <c r="BC729" s="181"/>
    </row>
    <row r="730" spans="28:55">
      <c r="AB730" s="181"/>
      <c r="AC730" s="181"/>
      <c r="AD730" s="181"/>
      <c r="AE730" s="181"/>
      <c r="AF730" s="181"/>
      <c r="AG730" s="181"/>
      <c r="AH730" s="181"/>
      <c r="AI730" s="181"/>
      <c r="AJ730" s="181"/>
      <c r="AK730" s="181"/>
      <c r="AL730" s="181"/>
      <c r="AM730" s="181"/>
      <c r="AN730" s="181"/>
      <c r="AO730" s="181"/>
      <c r="AP730" s="181"/>
      <c r="AQ730" s="181"/>
      <c r="AR730" s="181"/>
      <c r="AS730" s="181"/>
      <c r="AT730" s="181"/>
      <c r="AU730" s="181"/>
      <c r="AV730" s="181"/>
      <c r="AW730" s="181"/>
      <c r="AX730" s="181"/>
      <c r="AY730" s="181"/>
      <c r="AZ730" s="181"/>
      <c r="BA730" s="181"/>
      <c r="BB730" s="181"/>
      <c r="BC730" s="181"/>
    </row>
    <row r="731" spans="28:55">
      <c r="AB731" s="181"/>
      <c r="AC731" s="181"/>
      <c r="AD731" s="181"/>
      <c r="AE731" s="181"/>
      <c r="AF731" s="181"/>
      <c r="AG731" s="181"/>
      <c r="AH731" s="181"/>
      <c r="AI731" s="181"/>
      <c r="AJ731" s="181"/>
      <c r="AK731" s="181"/>
      <c r="AL731" s="181"/>
      <c r="AM731" s="181"/>
      <c r="AN731" s="181"/>
      <c r="AO731" s="181"/>
      <c r="AP731" s="181"/>
      <c r="AQ731" s="181"/>
      <c r="AR731" s="181"/>
      <c r="AS731" s="181"/>
      <c r="AT731" s="181"/>
      <c r="AU731" s="181"/>
      <c r="AV731" s="181"/>
      <c r="AW731" s="181"/>
      <c r="AX731" s="181"/>
      <c r="AY731" s="181"/>
      <c r="AZ731" s="181"/>
      <c r="BA731" s="181"/>
      <c r="BB731" s="181"/>
      <c r="BC731" s="181"/>
    </row>
    <row r="732" spans="28:55">
      <c r="AB732" s="181"/>
      <c r="AC732" s="181"/>
      <c r="AD732" s="181"/>
      <c r="AE732" s="181"/>
      <c r="AF732" s="181"/>
      <c r="AG732" s="181"/>
      <c r="AH732" s="181"/>
      <c r="AI732" s="181"/>
      <c r="AJ732" s="181"/>
      <c r="AK732" s="181"/>
      <c r="AL732" s="181"/>
      <c r="AM732" s="181"/>
      <c r="AN732" s="181"/>
      <c r="AO732" s="181"/>
      <c r="AP732" s="181"/>
      <c r="AQ732" s="181"/>
      <c r="AR732" s="181"/>
      <c r="AS732" s="181"/>
      <c r="AT732" s="181"/>
      <c r="AU732" s="181"/>
      <c r="AV732" s="181"/>
      <c r="AW732" s="181"/>
      <c r="AX732" s="181"/>
      <c r="AY732" s="181"/>
      <c r="AZ732" s="181"/>
      <c r="BA732" s="181"/>
      <c r="BB732" s="181"/>
      <c r="BC732" s="181"/>
    </row>
    <row r="733" spans="28:55">
      <c r="AB733" s="181"/>
      <c r="AC733" s="181"/>
      <c r="AD733" s="181"/>
      <c r="AE733" s="181"/>
      <c r="AF733" s="181"/>
      <c r="AG733" s="181"/>
      <c r="AH733" s="181"/>
      <c r="AI733" s="181"/>
      <c r="AJ733" s="181"/>
      <c r="AK733" s="181"/>
      <c r="AL733" s="181"/>
      <c r="AM733" s="181"/>
      <c r="AN733" s="181"/>
      <c r="AO733" s="181"/>
      <c r="AP733" s="181"/>
      <c r="AQ733" s="181"/>
      <c r="AR733" s="181"/>
      <c r="AS733" s="181"/>
      <c r="AT733" s="181"/>
      <c r="AU733" s="181"/>
      <c r="AV733" s="181"/>
      <c r="AW733" s="181"/>
      <c r="AX733" s="181"/>
      <c r="AY733" s="181"/>
      <c r="AZ733" s="181"/>
      <c r="BA733" s="181"/>
      <c r="BB733" s="181"/>
      <c r="BC733" s="181"/>
    </row>
    <row r="734" spans="28:55">
      <c r="AB734" s="181"/>
      <c r="AC734" s="181"/>
      <c r="AD734" s="181"/>
      <c r="AE734" s="181"/>
      <c r="AF734" s="181"/>
      <c r="AG734" s="181"/>
      <c r="AH734" s="181"/>
      <c r="AI734" s="181"/>
      <c r="AJ734" s="181"/>
      <c r="AK734" s="181"/>
      <c r="AL734" s="181"/>
      <c r="AM734" s="181"/>
      <c r="AN734" s="181"/>
      <c r="AO734" s="181"/>
      <c r="AP734" s="181"/>
      <c r="AQ734" s="181"/>
      <c r="AR734" s="181"/>
      <c r="AS734" s="181"/>
      <c r="AT734" s="181"/>
      <c r="AU734" s="181"/>
      <c r="AV734" s="181"/>
      <c r="AW734" s="181"/>
      <c r="AX734" s="181"/>
      <c r="AY734" s="181"/>
      <c r="AZ734" s="181"/>
      <c r="BA734" s="181"/>
      <c r="BB734" s="181"/>
      <c r="BC734" s="181"/>
    </row>
    <row r="735" spans="28:55">
      <c r="AB735" s="181"/>
      <c r="AC735" s="181"/>
      <c r="AD735" s="181"/>
      <c r="AE735" s="181"/>
      <c r="AF735" s="181"/>
      <c r="AG735" s="181"/>
      <c r="AH735" s="181"/>
      <c r="AI735" s="181"/>
      <c r="AJ735" s="181"/>
      <c r="AK735" s="181"/>
      <c r="AL735" s="181"/>
      <c r="AM735" s="181"/>
      <c r="AN735" s="181"/>
      <c r="AO735" s="181"/>
      <c r="AP735" s="181"/>
      <c r="AQ735" s="181"/>
      <c r="AR735" s="181"/>
      <c r="AS735" s="181"/>
      <c r="AT735" s="181"/>
      <c r="AU735" s="181"/>
      <c r="AV735" s="181"/>
      <c r="AW735" s="181"/>
      <c r="AX735" s="181"/>
      <c r="AY735" s="181"/>
      <c r="AZ735" s="181"/>
      <c r="BA735" s="181"/>
      <c r="BB735" s="181"/>
      <c r="BC735" s="181"/>
    </row>
    <row r="736" spans="28:55">
      <c r="AB736" s="181"/>
      <c r="AC736" s="181"/>
      <c r="AD736" s="181"/>
      <c r="AE736" s="181"/>
      <c r="AF736" s="181"/>
      <c r="AG736" s="181"/>
      <c r="AH736" s="181"/>
      <c r="AI736" s="181"/>
      <c r="AJ736" s="181"/>
      <c r="AK736" s="181"/>
      <c r="AL736" s="181"/>
      <c r="AM736" s="181"/>
      <c r="AN736" s="181"/>
      <c r="AO736" s="181"/>
      <c r="AP736" s="181"/>
      <c r="AQ736" s="181"/>
      <c r="AR736" s="181"/>
      <c r="AS736" s="181"/>
      <c r="AT736" s="181"/>
      <c r="AU736" s="181"/>
      <c r="AV736" s="181"/>
      <c r="AW736" s="181"/>
      <c r="AX736" s="181"/>
      <c r="AY736" s="181"/>
      <c r="AZ736" s="181"/>
      <c r="BA736" s="181"/>
      <c r="BB736" s="181"/>
      <c r="BC736" s="181"/>
    </row>
    <row r="737" spans="28:55">
      <c r="AB737" s="181"/>
      <c r="AC737" s="181"/>
      <c r="AD737" s="181"/>
      <c r="AE737" s="181"/>
      <c r="AF737" s="181"/>
      <c r="AG737" s="181"/>
      <c r="AH737" s="181"/>
      <c r="AI737" s="181"/>
      <c r="AJ737" s="181"/>
      <c r="AK737" s="181"/>
      <c r="AL737" s="181"/>
      <c r="AM737" s="181"/>
      <c r="AN737" s="181"/>
      <c r="AO737" s="181"/>
      <c r="AP737" s="181"/>
      <c r="AQ737" s="181"/>
      <c r="AR737" s="181"/>
      <c r="AS737" s="181"/>
      <c r="AT737" s="181"/>
      <c r="AU737" s="181"/>
      <c r="AV737" s="181"/>
      <c r="AW737" s="181"/>
      <c r="AX737" s="181"/>
      <c r="AY737" s="181"/>
      <c r="AZ737" s="181"/>
      <c r="BA737" s="181"/>
      <c r="BB737" s="181"/>
      <c r="BC737" s="181"/>
    </row>
    <row r="738" spans="28:55">
      <c r="AB738" s="181"/>
      <c r="AC738" s="181"/>
      <c r="AD738" s="181"/>
      <c r="AE738" s="181"/>
      <c r="AF738" s="181"/>
      <c r="AG738" s="181"/>
      <c r="AH738" s="181"/>
      <c r="AI738" s="181"/>
      <c r="AJ738" s="181"/>
      <c r="AK738" s="181"/>
      <c r="AL738" s="181"/>
      <c r="AM738" s="181"/>
      <c r="AN738" s="181"/>
      <c r="AO738" s="181"/>
      <c r="AP738" s="181"/>
      <c r="AQ738" s="181"/>
      <c r="AR738" s="181"/>
      <c r="AS738" s="181"/>
      <c r="AT738" s="181"/>
      <c r="AU738" s="181"/>
      <c r="AV738" s="181"/>
      <c r="AW738" s="181"/>
      <c r="AX738" s="181"/>
      <c r="AY738" s="181"/>
      <c r="AZ738" s="181"/>
      <c r="BA738" s="181"/>
      <c r="BB738" s="181"/>
      <c r="BC738" s="181"/>
    </row>
    <row r="739" spans="28:55">
      <c r="AB739" s="181"/>
      <c r="AC739" s="181"/>
      <c r="AD739" s="181"/>
      <c r="AE739" s="181"/>
      <c r="AF739" s="181"/>
      <c r="AG739" s="181"/>
      <c r="AH739" s="181"/>
      <c r="AI739" s="181"/>
      <c r="AJ739" s="181"/>
      <c r="AK739" s="181"/>
      <c r="AL739" s="181"/>
      <c r="AM739" s="181"/>
      <c r="AN739" s="181"/>
      <c r="AO739" s="181"/>
      <c r="AP739" s="181"/>
      <c r="AQ739" s="181"/>
      <c r="AR739" s="181"/>
      <c r="AS739" s="181"/>
      <c r="AT739" s="181"/>
      <c r="AU739" s="181"/>
      <c r="AV739" s="181"/>
      <c r="AW739" s="181"/>
      <c r="AX739" s="181"/>
      <c r="AY739" s="181"/>
      <c r="AZ739" s="181"/>
      <c r="BA739" s="181"/>
      <c r="BB739" s="181"/>
      <c r="BC739" s="181"/>
    </row>
    <row r="740" spans="28:55">
      <c r="AB740" s="181"/>
      <c r="AC740" s="181"/>
      <c r="AD740" s="181"/>
      <c r="AE740" s="181"/>
      <c r="AF740" s="181"/>
      <c r="AG740" s="181"/>
      <c r="AH740" s="181"/>
      <c r="AI740" s="181"/>
      <c r="AJ740" s="181"/>
      <c r="AK740" s="181"/>
      <c r="AL740" s="181"/>
      <c r="AM740" s="181"/>
      <c r="AN740" s="181"/>
      <c r="AO740" s="181"/>
      <c r="AP740" s="181"/>
      <c r="AQ740" s="181"/>
      <c r="AR740" s="181"/>
      <c r="AS740" s="181"/>
      <c r="AT740" s="181"/>
      <c r="AU740" s="181"/>
      <c r="AV740" s="181"/>
      <c r="AW740" s="181"/>
      <c r="AX740" s="181"/>
      <c r="AY740" s="181"/>
      <c r="AZ740" s="181"/>
      <c r="BA740" s="181"/>
      <c r="BB740" s="181"/>
      <c r="BC740" s="181"/>
    </row>
    <row r="741" spans="28:55">
      <c r="AB741" s="181"/>
      <c r="AC741" s="181"/>
      <c r="AD741" s="181"/>
      <c r="AE741" s="181"/>
      <c r="AF741" s="181"/>
      <c r="AG741" s="181"/>
      <c r="AH741" s="181"/>
      <c r="AI741" s="181"/>
      <c r="AJ741" s="181"/>
      <c r="AK741" s="181"/>
      <c r="AL741" s="181"/>
      <c r="AM741" s="181"/>
      <c r="AN741" s="181"/>
      <c r="AO741" s="181"/>
      <c r="AP741" s="181"/>
      <c r="AQ741" s="181"/>
      <c r="AR741" s="181"/>
      <c r="AS741" s="181"/>
      <c r="AT741" s="181"/>
      <c r="AU741" s="181"/>
      <c r="AV741" s="181"/>
      <c r="AW741" s="181"/>
      <c r="AX741" s="181"/>
      <c r="AY741" s="181"/>
      <c r="AZ741" s="181"/>
      <c r="BA741" s="181"/>
      <c r="BB741" s="181"/>
      <c r="BC741" s="181"/>
    </row>
    <row r="742" spans="28:55">
      <c r="AB742" s="181"/>
      <c r="AC742" s="181"/>
      <c r="AD742" s="181"/>
      <c r="AE742" s="181"/>
      <c r="AF742" s="181"/>
      <c r="AG742" s="181"/>
      <c r="AH742" s="181"/>
      <c r="AI742" s="181"/>
      <c r="AJ742" s="181"/>
      <c r="AK742" s="181"/>
      <c r="AL742" s="181"/>
      <c r="AM742" s="181"/>
      <c r="AN742" s="181"/>
      <c r="AO742" s="181"/>
      <c r="AP742" s="181"/>
      <c r="AQ742" s="181"/>
      <c r="AR742" s="181"/>
      <c r="AS742" s="181"/>
      <c r="AT742" s="181"/>
      <c r="AU742" s="181"/>
      <c r="AV742" s="181"/>
      <c r="AW742" s="181"/>
      <c r="AX742" s="181"/>
      <c r="AY742" s="181"/>
      <c r="AZ742" s="181"/>
      <c r="BA742" s="181"/>
      <c r="BB742" s="181"/>
      <c r="BC742" s="181"/>
    </row>
    <row r="743" spans="28:55">
      <c r="AB743" s="181"/>
      <c r="AC743" s="181"/>
      <c r="AD743" s="181"/>
      <c r="AE743" s="181"/>
      <c r="AF743" s="181"/>
      <c r="AG743" s="181"/>
      <c r="AH743" s="181"/>
      <c r="AI743" s="181"/>
      <c r="AJ743" s="181"/>
      <c r="AK743" s="181"/>
      <c r="AL743" s="181"/>
      <c r="AM743" s="181"/>
      <c r="AN743" s="181"/>
      <c r="AO743" s="181"/>
      <c r="AP743" s="181"/>
      <c r="AQ743" s="181"/>
      <c r="AR743" s="181"/>
      <c r="AS743" s="181"/>
      <c r="AT743" s="181"/>
      <c r="AU743" s="181"/>
      <c r="AV743" s="181"/>
      <c r="AW743" s="181"/>
      <c r="AX743" s="181"/>
      <c r="AY743" s="181"/>
      <c r="AZ743" s="181"/>
      <c r="BA743" s="181"/>
      <c r="BB743" s="181"/>
      <c r="BC743" s="181"/>
    </row>
    <row r="744" spans="28:55">
      <c r="AB744" s="181"/>
      <c r="AC744" s="181"/>
      <c r="AD744" s="181"/>
      <c r="AE744" s="181"/>
      <c r="AF744" s="181"/>
      <c r="AG744" s="181"/>
      <c r="AH744" s="181"/>
      <c r="AI744" s="181"/>
      <c r="AJ744" s="181"/>
      <c r="AK744" s="181"/>
      <c r="AL744" s="181"/>
      <c r="AM744" s="181"/>
      <c r="AN744" s="181"/>
      <c r="AO744" s="181"/>
      <c r="AP744" s="181"/>
      <c r="AQ744" s="181"/>
      <c r="AR744" s="181"/>
      <c r="AS744" s="181"/>
      <c r="AT744" s="181"/>
      <c r="AU744" s="181"/>
      <c r="AV744" s="181"/>
      <c r="AW744" s="181"/>
      <c r="AX744" s="181"/>
      <c r="AY744" s="181"/>
      <c r="AZ744" s="181"/>
      <c r="BA744" s="181"/>
      <c r="BB744" s="181"/>
      <c r="BC744" s="181"/>
    </row>
    <row r="745" spans="28:55">
      <c r="AB745" s="181"/>
      <c r="AC745" s="181"/>
      <c r="AD745" s="181"/>
      <c r="AE745" s="181"/>
      <c r="AF745" s="181"/>
      <c r="AG745" s="181"/>
      <c r="AH745" s="181"/>
      <c r="AI745" s="181"/>
      <c r="AJ745" s="181"/>
      <c r="AK745" s="181"/>
      <c r="AL745" s="181"/>
      <c r="AM745" s="181"/>
      <c r="AN745" s="181"/>
      <c r="AO745" s="181"/>
      <c r="AP745" s="181"/>
      <c r="AQ745" s="181"/>
      <c r="AR745" s="181"/>
      <c r="AS745" s="181"/>
      <c r="AT745" s="181"/>
      <c r="AU745" s="181"/>
      <c r="AV745" s="181"/>
      <c r="AW745" s="181"/>
      <c r="AX745" s="181"/>
      <c r="AY745" s="181"/>
      <c r="AZ745" s="181"/>
      <c r="BA745" s="181"/>
      <c r="BB745" s="181"/>
      <c r="BC745" s="181"/>
    </row>
    <row r="746" spans="28:55">
      <c r="AB746" s="181"/>
      <c r="AC746" s="181"/>
      <c r="AD746" s="181"/>
      <c r="AE746" s="181"/>
      <c r="AF746" s="181"/>
      <c r="AG746" s="181"/>
      <c r="AH746" s="181"/>
      <c r="AI746" s="181"/>
      <c r="AJ746" s="181"/>
      <c r="AK746" s="181"/>
      <c r="AL746" s="181"/>
      <c r="AM746" s="181"/>
      <c r="AN746" s="181"/>
      <c r="AO746" s="181"/>
      <c r="AP746" s="181"/>
      <c r="AQ746" s="181"/>
      <c r="AR746" s="181"/>
      <c r="AS746" s="181"/>
      <c r="AT746" s="181"/>
      <c r="AU746" s="181"/>
      <c r="AV746" s="181"/>
      <c r="AW746" s="181"/>
      <c r="AX746" s="181"/>
      <c r="AY746" s="181"/>
      <c r="AZ746" s="181"/>
      <c r="BA746" s="181"/>
      <c r="BB746" s="181"/>
      <c r="BC746" s="181"/>
    </row>
    <row r="747" spans="28:55">
      <c r="AB747" s="181"/>
      <c r="AC747" s="181"/>
      <c r="AD747" s="181"/>
      <c r="AE747" s="181"/>
      <c r="AF747" s="181"/>
      <c r="AG747" s="181"/>
      <c r="AH747" s="181"/>
      <c r="AI747" s="181"/>
      <c r="AJ747" s="181"/>
      <c r="AK747" s="181"/>
      <c r="AL747" s="181"/>
      <c r="AM747" s="181"/>
      <c r="AN747" s="181"/>
      <c r="AO747" s="181"/>
      <c r="AP747" s="181"/>
      <c r="AQ747" s="181"/>
      <c r="AR747" s="181"/>
      <c r="AS747" s="181"/>
      <c r="AT747" s="181"/>
      <c r="AU747" s="181"/>
      <c r="AV747" s="181"/>
      <c r="AW747" s="181"/>
      <c r="AX747" s="181"/>
      <c r="AY747" s="181"/>
      <c r="AZ747" s="181"/>
      <c r="BA747" s="181"/>
      <c r="BB747" s="181"/>
      <c r="BC747" s="181"/>
    </row>
    <row r="748" spans="28:55">
      <c r="AB748" s="181"/>
      <c r="AC748" s="181"/>
      <c r="AD748" s="181"/>
      <c r="AE748" s="181"/>
      <c r="AF748" s="181"/>
      <c r="AG748" s="181"/>
      <c r="AH748" s="181"/>
      <c r="AI748" s="181"/>
      <c r="AJ748" s="181"/>
      <c r="AK748" s="181"/>
      <c r="AL748" s="181"/>
      <c r="AM748" s="181"/>
      <c r="AN748" s="181"/>
      <c r="AO748" s="181"/>
      <c r="AP748" s="181"/>
      <c r="AQ748" s="181"/>
      <c r="AR748" s="181"/>
      <c r="AS748" s="181"/>
      <c r="AT748" s="181"/>
      <c r="AU748" s="181"/>
      <c r="AV748" s="181"/>
      <c r="AW748" s="181"/>
      <c r="AX748" s="181"/>
      <c r="AY748" s="181"/>
      <c r="AZ748" s="181"/>
      <c r="BA748" s="181"/>
      <c r="BB748" s="181"/>
      <c r="BC748" s="181"/>
    </row>
    <row r="749" spans="28:55">
      <c r="AB749" s="181"/>
      <c r="AC749" s="181"/>
      <c r="AD749" s="181"/>
      <c r="AE749" s="181"/>
      <c r="AF749" s="181"/>
      <c r="AG749" s="181"/>
      <c r="AH749" s="181"/>
      <c r="AI749" s="181"/>
      <c r="AJ749" s="181"/>
      <c r="AK749" s="181"/>
      <c r="AL749" s="181"/>
      <c r="AM749" s="181"/>
      <c r="AN749" s="181"/>
      <c r="AO749" s="181"/>
      <c r="AP749" s="181"/>
      <c r="AQ749" s="181"/>
      <c r="AR749" s="181"/>
      <c r="AS749" s="181"/>
      <c r="AT749" s="181"/>
      <c r="AU749" s="181"/>
      <c r="AV749" s="181"/>
      <c r="AW749" s="181"/>
      <c r="AX749" s="181"/>
      <c r="AY749" s="181"/>
      <c r="AZ749" s="181"/>
      <c r="BA749" s="181"/>
      <c r="BB749" s="181"/>
      <c r="BC749" s="181"/>
    </row>
    <row r="750" spans="28:55">
      <c r="AB750" s="181"/>
      <c r="AC750" s="181"/>
      <c r="AD750" s="181"/>
      <c r="AE750" s="181"/>
      <c r="AF750" s="181"/>
      <c r="AG750" s="181"/>
      <c r="AH750" s="181"/>
      <c r="AI750" s="181"/>
      <c r="AJ750" s="181"/>
      <c r="AK750" s="181"/>
      <c r="AL750" s="181"/>
      <c r="AM750" s="181"/>
      <c r="AN750" s="181"/>
      <c r="AO750" s="181"/>
      <c r="AP750" s="181"/>
      <c r="AQ750" s="181"/>
      <c r="AR750" s="181"/>
      <c r="AS750" s="181"/>
      <c r="AT750" s="181"/>
      <c r="AU750" s="181"/>
      <c r="AV750" s="181"/>
      <c r="AW750" s="181"/>
      <c r="AX750" s="181"/>
      <c r="AY750" s="181"/>
      <c r="AZ750" s="181"/>
      <c r="BA750" s="181"/>
      <c r="BB750" s="181"/>
      <c r="BC750" s="181"/>
    </row>
    <row r="751" spans="28:55">
      <c r="AB751" s="181"/>
      <c r="AC751" s="181"/>
      <c r="AD751" s="181"/>
      <c r="AE751" s="181"/>
      <c r="AF751" s="181"/>
      <c r="AG751" s="181"/>
      <c r="AH751" s="181"/>
      <c r="AI751" s="181"/>
      <c r="AJ751" s="181"/>
      <c r="AK751" s="181"/>
      <c r="AL751" s="181"/>
      <c r="AM751" s="181"/>
      <c r="AN751" s="181"/>
      <c r="AO751" s="181"/>
      <c r="AP751" s="181"/>
      <c r="AQ751" s="181"/>
      <c r="AR751" s="181"/>
      <c r="AS751" s="181"/>
      <c r="AT751" s="181"/>
      <c r="AU751" s="181"/>
      <c r="AV751" s="181"/>
      <c r="AW751" s="181"/>
      <c r="AX751" s="181"/>
      <c r="AY751" s="181"/>
      <c r="AZ751" s="181"/>
      <c r="BA751" s="181"/>
      <c r="BB751" s="181"/>
      <c r="BC751" s="181"/>
    </row>
    <row r="752" spans="28:55">
      <c r="AB752" s="181"/>
      <c r="AC752" s="181"/>
      <c r="AD752" s="181"/>
      <c r="AE752" s="181"/>
      <c r="AF752" s="181"/>
      <c r="AG752" s="181"/>
      <c r="AH752" s="181"/>
      <c r="AI752" s="181"/>
      <c r="AJ752" s="181"/>
      <c r="AK752" s="181"/>
      <c r="AL752" s="181"/>
      <c r="AM752" s="181"/>
      <c r="AN752" s="181"/>
      <c r="AO752" s="181"/>
      <c r="AP752" s="181"/>
      <c r="AQ752" s="181"/>
      <c r="AR752" s="181"/>
      <c r="AS752" s="181"/>
      <c r="AT752" s="181"/>
      <c r="AU752" s="181"/>
      <c r="AV752" s="181"/>
      <c r="AW752" s="181"/>
      <c r="AX752" s="181"/>
      <c r="AY752" s="181"/>
      <c r="AZ752" s="181"/>
      <c r="BA752" s="181"/>
      <c r="BB752" s="181"/>
      <c r="BC752" s="181"/>
    </row>
    <row r="753" spans="28:55">
      <c r="AB753" s="181"/>
      <c r="AC753" s="181"/>
      <c r="AD753" s="181"/>
      <c r="AE753" s="181"/>
      <c r="AF753" s="181"/>
      <c r="AG753" s="181"/>
      <c r="AH753" s="181"/>
      <c r="AI753" s="181"/>
      <c r="AJ753" s="181"/>
      <c r="AK753" s="181"/>
      <c r="AL753" s="181"/>
      <c r="AM753" s="181"/>
      <c r="AN753" s="181"/>
      <c r="AO753" s="181"/>
      <c r="AP753" s="181"/>
      <c r="AQ753" s="181"/>
      <c r="AR753" s="181"/>
      <c r="AS753" s="181"/>
      <c r="AT753" s="181"/>
      <c r="AU753" s="181"/>
      <c r="AV753" s="181"/>
      <c r="AW753" s="181"/>
      <c r="AX753" s="181"/>
      <c r="AY753" s="181"/>
      <c r="AZ753" s="181"/>
      <c r="BA753" s="181"/>
      <c r="BB753" s="181"/>
      <c r="BC753" s="181"/>
    </row>
    <row r="754" spans="28:55">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B754" s="181"/>
      <c r="BC754" s="181"/>
    </row>
    <row r="755" spans="28:55">
      <c r="AB755" s="181"/>
      <c r="AC755" s="181"/>
      <c r="AD755" s="181"/>
      <c r="AE755" s="181"/>
      <c r="AF755" s="181"/>
      <c r="AG755" s="181"/>
      <c r="AH755" s="181"/>
      <c r="AI755" s="181"/>
      <c r="AJ755" s="181"/>
      <c r="AK755" s="181"/>
      <c r="AL755" s="181"/>
      <c r="AM755" s="181"/>
      <c r="AN755" s="181"/>
      <c r="AO755" s="181"/>
      <c r="AP755" s="181"/>
      <c r="AQ755" s="181"/>
      <c r="AR755" s="181"/>
      <c r="AS755" s="181"/>
      <c r="AT755" s="181"/>
      <c r="AU755" s="181"/>
      <c r="AV755" s="181"/>
      <c r="AW755" s="181"/>
      <c r="AX755" s="181"/>
      <c r="AY755" s="181"/>
      <c r="AZ755" s="181"/>
      <c r="BA755" s="181"/>
      <c r="BB755" s="181"/>
      <c r="BC755" s="181"/>
    </row>
    <row r="756" spans="28:55">
      <c r="AB756" s="181"/>
      <c r="AC756" s="181"/>
      <c r="AD756" s="181"/>
      <c r="AE756" s="181"/>
      <c r="AF756" s="181"/>
      <c r="AG756" s="181"/>
      <c r="AH756" s="181"/>
      <c r="AI756" s="181"/>
      <c r="AJ756" s="181"/>
      <c r="AK756" s="181"/>
      <c r="AL756" s="181"/>
      <c r="AM756" s="181"/>
      <c r="AN756" s="181"/>
      <c r="AO756" s="181"/>
      <c r="AP756" s="181"/>
      <c r="AQ756" s="181"/>
      <c r="AR756" s="181"/>
      <c r="AS756" s="181"/>
      <c r="AT756" s="181"/>
      <c r="AU756" s="181"/>
      <c r="AV756" s="181"/>
      <c r="AW756" s="181"/>
      <c r="AX756" s="181"/>
      <c r="AY756" s="181"/>
      <c r="AZ756" s="181"/>
      <c r="BA756" s="181"/>
      <c r="BB756" s="181"/>
      <c r="BC756" s="181"/>
    </row>
    <row r="757" spans="28:55">
      <c r="AB757" s="181"/>
      <c r="AC757" s="181"/>
      <c r="AD757" s="181"/>
      <c r="AE757" s="181"/>
      <c r="AF757" s="181"/>
      <c r="AG757" s="181"/>
      <c r="AH757" s="181"/>
      <c r="AI757" s="181"/>
      <c r="AJ757" s="181"/>
      <c r="AK757" s="181"/>
      <c r="AL757" s="181"/>
      <c r="AM757" s="181"/>
      <c r="AN757" s="181"/>
      <c r="AO757" s="181"/>
      <c r="AP757" s="181"/>
      <c r="AQ757" s="181"/>
      <c r="AR757" s="181"/>
      <c r="AS757" s="181"/>
      <c r="AT757" s="181"/>
      <c r="AU757" s="181"/>
      <c r="AV757" s="181"/>
      <c r="AW757" s="181"/>
      <c r="AX757" s="181"/>
      <c r="AY757" s="181"/>
      <c r="AZ757" s="181"/>
      <c r="BA757" s="181"/>
      <c r="BB757" s="181"/>
      <c r="BC757" s="181"/>
    </row>
    <row r="758" spans="28:55">
      <c r="AB758" s="181"/>
      <c r="AC758" s="181"/>
      <c r="AD758" s="181"/>
      <c r="AE758" s="181"/>
      <c r="AF758" s="181"/>
      <c r="AG758" s="181"/>
      <c r="AH758" s="181"/>
      <c r="AI758" s="181"/>
      <c r="AJ758" s="181"/>
      <c r="AK758" s="181"/>
      <c r="AL758" s="181"/>
      <c r="AM758" s="181"/>
      <c r="AN758" s="181"/>
      <c r="AO758" s="181"/>
      <c r="AP758" s="181"/>
      <c r="AQ758" s="181"/>
      <c r="AR758" s="181"/>
      <c r="AS758" s="181"/>
      <c r="AT758" s="181"/>
      <c r="AU758" s="181"/>
      <c r="AV758" s="181"/>
      <c r="AW758" s="181"/>
      <c r="AX758" s="181"/>
      <c r="AY758" s="181"/>
      <c r="AZ758" s="181"/>
      <c r="BA758" s="181"/>
      <c r="BB758" s="181"/>
      <c r="BC758" s="181"/>
    </row>
    <row r="759" spans="28:55">
      <c r="AB759" s="181"/>
      <c r="AC759" s="181"/>
      <c r="AD759" s="181"/>
      <c r="AE759" s="181"/>
      <c r="AF759" s="181"/>
      <c r="AG759" s="181"/>
      <c r="AH759" s="181"/>
      <c r="AI759" s="181"/>
      <c r="AJ759" s="181"/>
      <c r="AK759" s="181"/>
      <c r="AL759" s="181"/>
      <c r="AM759" s="181"/>
      <c r="AN759" s="181"/>
      <c r="AO759" s="181"/>
      <c r="AP759" s="181"/>
      <c r="AQ759" s="181"/>
      <c r="AR759" s="181"/>
      <c r="AS759" s="181"/>
      <c r="AT759" s="181"/>
      <c r="AU759" s="181"/>
      <c r="AV759" s="181"/>
      <c r="AW759" s="181"/>
      <c r="AX759" s="181"/>
      <c r="AY759" s="181"/>
      <c r="AZ759" s="181"/>
      <c r="BA759" s="181"/>
      <c r="BB759" s="181"/>
      <c r="BC759" s="181"/>
    </row>
    <row r="760" spans="28:55">
      <c r="AB760" s="181"/>
      <c r="AC760" s="181"/>
      <c r="AD760" s="181"/>
      <c r="AE760" s="181"/>
      <c r="AF760" s="181"/>
      <c r="AG760" s="181"/>
      <c r="AH760" s="181"/>
      <c r="AI760" s="181"/>
      <c r="AJ760" s="181"/>
      <c r="AK760" s="181"/>
      <c r="AL760" s="181"/>
      <c r="AM760" s="181"/>
      <c r="AN760" s="181"/>
      <c r="AO760" s="181"/>
      <c r="AP760" s="181"/>
      <c r="AQ760" s="181"/>
      <c r="AR760" s="181"/>
      <c r="AS760" s="181"/>
      <c r="AT760" s="181"/>
      <c r="AU760" s="181"/>
      <c r="AV760" s="181"/>
      <c r="AW760" s="181"/>
      <c r="AX760" s="181"/>
      <c r="AY760" s="181"/>
      <c r="AZ760" s="181"/>
      <c r="BA760" s="181"/>
      <c r="BB760" s="181"/>
      <c r="BC760" s="181"/>
    </row>
    <row r="761" spans="28:55">
      <c r="AB761" s="181"/>
      <c r="AC761" s="181"/>
      <c r="AD761" s="181"/>
      <c r="AE761" s="181"/>
      <c r="AF761" s="181"/>
      <c r="AG761" s="181"/>
      <c r="AH761" s="181"/>
      <c r="AI761" s="181"/>
      <c r="AJ761" s="181"/>
      <c r="AK761" s="181"/>
      <c r="AL761" s="181"/>
      <c r="AM761" s="181"/>
      <c r="AN761" s="181"/>
      <c r="AO761" s="181"/>
      <c r="AP761" s="181"/>
      <c r="AQ761" s="181"/>
      <c r="AR761" s="181"/>
      <c r="AS761" s="181"/>
      <c r="AT761" s="181"/>
      <c r="AU761" s="181"/>
      <c r="AV761" s="181"/>
      <c r="AW761" s="181"/>
      <c r="AX761" s="181"/>
      <c r="AY761" s="181"/>
      <c r="AZ761" s="181"/>
      <c r="BA761" s="181"/>
      <c r="BB761" s="181"/>
      <c r="BC761" s="181"/>
    </row>
    <row r="762" spans="28:55">
      <c r="AB762" s="181"/>
      <c r="AC762" s="181"/>
      <c r="AD762" s="181"/>
      <c r="AE762" s="181"/>
      <c r="AF762" s="181"/>
      <c r="AG762" s="181"/>
      <c r="AH762" s="181"/>
      <c r="AI762" s="181"/>
      <c r="AJ762" s="181"/>
      <c r="AK762" s="181"/>
      <c r="AL762" s="181"/>
      <c r="AM762" s="181"/>
      <c r="AN762" s="181"/>
      <c r="AO762" s="181"/>
      <c r="AP762" s="181"/>
      <c r="AQ762" s="181"/>
      <c r="AR762" s="181"/>
      <c r="AS762" s="181"/>
      <c r="AT762" s="181"/>
      <c r="AU762" s="181"/>
      <c r="AV762" s="181"/>
      <c r="AW762" s="181"/>
      <c r="AX762" s="181"/>
      <c r="AY762" s="181"/>
      <c r="AZ762" s="181"/>
      <c r="BA762" s="181"/>
      <c r="BB762" s="181"/>
      <c r="BC762" s="181"/>
    </row>
    <row r="763" spans="28:55">
      <c r="AB763" s="181"/>
      <c r="AC763" s="181"/>
      <c r="AD763" s="181"/>
      <c r="AE763" s="181"/>
      <c r="AF763" s="181"/>
      <c r="AG763" s="181"/>
      <c r="AH763" s="181"/>
      <c r="AI763" s="181"/>
      <c r="AJ763" s="181"/>
      <c r="AK763" s="181"/>
      <c r="AL763" s="181"/>
      <c r="AM763" s="181"/>
      <c r="AN763" s="181"/>
      <c r="AO763" s="181"/>
      <c r="AP763" s="181"/>
      <c r="AQ763" s="181"/>
      <c r="AR763" s="181"/>
      <c r="AS763" s="181"/>
      <c r="AT763" s="181"/>
      <c r="AU763" s="181"/>
      <c r="AV763" s="181"/>
      <c r="AW763" s="181"/>
      <c r="AX763" s="181"/>
      <c r="AY763" s="181"/>
      <c r="AZ763" s="181"/>
      <c r="BA763" s="181"/>
      <c r="BB763" s="181"/>
      <c r="BC763" s="181"/>
    </row>
    <row r="764" spans="28:55">
      <c r="AB764" s="181"/>
      <c r="AC764" s="181"/>
      <c r="AD764" s="181"/>
      <c r="AE764" s="181"/>
      <c r="AF764" s="181"/>
      <c r="AG764" s="181"/>
      <c r="AH764" s="181"/>
      <c r="AI764" s="181"/>
      <c r="AJ764" s="181"/>
      <c r="AK764" s="181"/>
      <c r="AL764" s="181"/>
      <c r="AM764" s="181"/>
      <c r="AN764" s="181"/>
      <c r="AO764" s="181"/>
      <c r="AP764" s="181"/>
      <c r="AQ764" s="181"/>
      <c r="AR764" s="181"/>
      <c r="AS764" s="181"/>
      <c r="AT764" s="181"/>
      <c r="AU764" s="181"/>
      <c r="AV764" s="181"/>
      <c r="AW764" s="181"/>
      <c r="AX764" s="181"/>
      <c r="AY764" s="181"/>
      <c r="AZ764" s="181"/>
      <c r="BA764" s="181"/>
      <c r="BB764" s="181"/>
      <c r="BC764" s="181"/>
    </row>
    <row r="765" spans="28:55">
      <c r="AB765" s="181"/>
      <c r="AC765" s="181"/>
      <c r="AD765" s="181"/>
      <c r="AE765" s="181"/>
      <c r="AF765" s="181"/>
      <c r="AG765" s="181"/>
      <c r="AH765" s="181"/>
      <c r="AI765" s="181"/>
      <c r="AJ765" s="181"/>
      <c r="AK765" s="181"/>
      <c r="AL765" s="181"/>
      <c r="AM765" s="181"/>
      <c r="AN765" s="181"/>
      <c r="AO765" s="181"/>
      <c r="AP765" s="181"/>
      <c r="AQ765" s="181"/>
      <c r="AR765" s="181"/>
      <c r="AS765" s="181"/>
      <c r="AT765" s="181"/>
      <c r="AU765" s="181"/>
      <c r="AV765" s="181"/>
      <c r="AW765" s="181"/>
      <c r="AX765" s="181"/>
      <c r="AY765" s="181"/>
      <c r="AZ765" s="181"/>
      <c r="BA765" s="181"/>
      <c r="BB765" s="181"/>
      <c r="BC765" s="181"/>
    </row>
    <row r="766" spans="28:55">
      <c r="AB766" s="181"/>
      <c r="AC766" s="181"/>
      <c r="AD766" s="181"/>
      <c r="AE766" s="181"/>
      <c r="AF766" s="181"/>
      <c r="AG766" s="181"/>
      <c r="AH766" s="181"/>
      <c r="AI766" s="181"/>
      <c r="AJ766" s="181"/>
      <c r="AK766" s="181"/>
      <c r="AL766" s="181"/>
      <c r="AM766" s="181"/>
      <c r="AN766" s="181"/>
      <c r="AO766" s="181"/>
      <c r="AP766" s="181"/>
      <c r="AQ766" s="181"/>
      <c r="AR766" s="181"/>
      <c r="AS766" s="181"/>
      <c r="AT766" s="181"/>
      <c r="AU766" s="181"/>
      <c r="AV766" s="181"/>
      <c r="AW766" s="181"/>
      <c r="AX766" s="181"/>
      <c r="AY766" s="181"/>
      <c r="AZ766" s="181"/>
      <c r="BA766" s="181"/>
      <c r="BB766" s="181"/>
      <c r="BC766" s="181"/>
    </row>
    <row r="767" spans="28:55">
      <c r="AB767" s="181"/>
      <c r="AC767" s="181"/>
      <c r="AD767" s="181"/>
      <c r="AE767" s="181"/>
      <c r="AF767" s="181"/>
      <c r="AG767" s="181"/>
      <c r="AH767" s="181"/>
      <c r="AI767" s="181"/>
      <c r="AJ767" s="181"/>
      <c r="AK767" s="181"/>
      <c r="AL767" s="181"/>
      <c r="AM767" s="181"/>
      <c r="AN767" s="181"/>
      <c r="AO767" s="181"/>
      <c r="AP767" s="181"/>
      <c r="AQ767" s="181"/>
      <c r="AR767" s="181"/>
      <c r="AS767" s="181"/>
      <c r="AT767" s="181"/>
      <c r="AU767" s="181"/>
      <c r="AV767" s="181"/>
      <c r="AW767" s="181"/>
      <c r="AX767" s="181"/>
      <c r="AY767" s="181"/>
      <c r="AZ767" s="181"/>
      <c r="BA767" s="181"/>
      <c r="BB767" s="181"/>
      <c r="BC767" s="181"/>
    </row>
    <row r="768" spans="28:55">
      <c r="AB768" s="181"/>
      <c r="AC768" s="181"/>
      <c r="AD768" s="181"/>
      <c r="AE768" s="181"/>
      <c r="AF768" s="181"/>
      <c r="AG768" s="181"/>
      <c r="AH768" s="181"/>
      <c r="AI768" s="181"/>
      <c r="AJ768" s="181"/>
      <c r="AK768" s="181"/>
      <c r="AL768" s="181"/>
      <c r="AM768" s="181"/>
      <c r="AN768" s="181"/>
      <c r="AO768" s="181"/>
      <c r="AP768" s="181"/>
      <c r="AQ768" s="181"/>
      <c r="AR768" s="181"/>
      <c r="AS768" s="181"/>
      <c r="AT768" s="181"/>
      <c r="AU768" s="181"/>
      <c r="AV768" s="181"/>
      <c r="AW768" s="181"/>
      <c r="AX768" s="181"/>
      <c r="AY768" s="181"/>
      <c r="AZ768" s="181"/>
      <c r="BA768" s="181"/>
      <c r="BB768" s="181"/>
      <c r="BC768" s="181"/>
    </row>
    <row r="769" spans="28:55">
      <c r="AB769" s="181"/>
      <c r="AC769" s="181"/>
      <c r="AD769" s="181"/>
      <c r="AE769" s="181"/>
      <c r="AF769" s="181"/>
      <c r="AG769" s="181"/>
      <c r="AH769" s="181"/>
      <c r="AI769" s="181"/>
      <c r="AJ769" s="181"/>
      <c r="AK769" s="181"/>
      <c r="AL769" s="181"/>
      <c r="AM769" s="181"/>
      <c r="AN769" s="181"/>
      <c r="AO769" s="181"/>
      <c r="AP769" s="181"/>
      <c r="AQ769" s="181"/>
      <c r="AR769" s="181"/>
      <c r="AS769" s="181"/>
      <c r="AT769" s="181"/>
      <c r="AU769" s="181"/>
      <c r="AV769" s="181"/>
      <c r="AW769" s="181"/>
      <c r="AX769" s="181"/>
      <c r="AY769" s="181"/>
      <c r="AZ769" s="181"/>
      <c r="BA769" s="181"/>
      <c r="BB769" s="181"/>
      <c r="BC769" s="181"/>
    </row>
    <row r="770" spans="28:55">
      <c r="AB770" s="181"/>
      <c r="AC770" s="181"/>
      <c r="AD770" s="181"/>
      <c r="AE770" s="181"/>
      <c r="AF770" s="181"/>
      <c r="AG770" s="181"/>
      <c r="AH770" s="181"/>
      <c r="AI770" s="181"/>
      <c r="AJ770" s="181"/>
      <c r="AK770" s="181"/>
      <c r="AL770" s="181"/>
      <c r="AM770" s="181"/>
      <c r="AN770" s="181"/>
      <c r="AO770" s="181"/>
      <c r="AP770" s="181"/>
      <c r="AQ770" s="181"/>
      <c r="AR770" s="181"/>
      <c r="AS770" s="181"/>
      <c r="AT770" s="181"/>
      <c r="AU770" s="181"/>
      <c r="AV770" s="181"/>
      <c r="AW770" s="181"/>
      <c r="AX770" s="181"/>
      <c r="AY770" s="181"/>
      <c r="AZ770" s="181"/>
      <c r="BA770" s="181"/>
      <c r="BB770" s="181"/>
      <c r="BC770" s="181"/>
    </row>
    <row r="771" spans="28:55">
      <c r="AB771" s="181"/>
      <c r="AC771" s="181"/>
      <c r="AD771" s="181"/>
      <c r="AE771" s="181"/>
      <c r="AF771" s="181"/>
      <c r="AG771" s="181"/>
      <c r="AH771" s="181"/>
      <c r="AI771" s="181"/>
      <c r="AJ771" s="181"/>
      <c r="AK771" s="181"/>
      <c r="AL771" s="181"/>
      <c r="AM771" s="181"/>
      <c r="AN771" s="181"/>
      <c r="AO771" s="181"/>
      <c r="AP771" s="181"/>
      <c r="AQ771" s="181"/>
      <c r="AR771" s="181"/>
      <c r="AS771" s="181"/>
      <c r="AT771" s="181"/>
      <c r="AU771" s="181"/>
      <c r="AV771" s="181"/>
      <c r="AW771" s="181"/>
      <c r="AX771" s="181"/>
      <c r="AY771" s="181"/>
      <c r="AZ771" s="181"/>
      <c r="BA771" s="181"/>
      <c r="BB771" s="181"/>
      <c r="BC771" s="181"/>
    </row>
    <row r="772" spans="28:55">
      <c r="AB772" s="181"/>
      <c r="AC772" s="181"/>
      <c r="AD772" s="181"/>
      <c r="AE772" s="181"/>
      <c r="AF772" s="181"/>
      <c r="AG772" s="181"/>
      <c r="AH772" s="181"/>
      <c r="AI772" s="181"/>
      <c r="AJ772" s="181"/>
      <c r="AK772" s="181"/>
      <c r="AL772" s="181"/>
      <c r="AM772" s="181"/>
      <c r="AN772" s="181"/>
      <c r="AO772" s="181"/>
      <c r="AP772" s="181"/>
      <c r="AQ772" s="181"/>
      <c r="AR772" s="181"/>
      <c r="AS772" s="181"/>
      <c r="AT772" s="181"/>
      <c r="AU772" s="181"/>
      <c r="AV772" s="181"/>
      <c r="AW772" s="181"/>
      <c r="AX772" s="181"/>
      <c r="AY772" s="181"/>
      <c r="AZ772" s="181"/>
      <c r="BA772" s="181"/>
      <c r="BB772" s="181"/>
      <c r="BC772" s="181"/>
    </row>
    <row r="773" spans="28:55">
      <c r="AB773" s="181"/>
      <c r="AC773" s="181"/>
      <c r="AD773" s="181"/>
      <c r="AE773" s="181"/>
      <c r="AF773" s="181"/>
      <c r="AG773" s="181"/>
      <c r="AH773" s="181"/>
      <c r="AI773" s="181"/>
      <c r="AJ773" s="181"/>
      <c r="AK773" s="181"/>
      <c r="AL773" s="181"/>
      <c r="AM773" s="181"/>
      <c r="AN773" s="181"/>
      <c r="AO773" s="181"/>
      <c r="AP773" s="181"/>
      <c r="AQ773" s="181"/>
      <c r="AR773" s="181"/>
      <c r="AS773" s="181"/>
      <c r="AT773" s="181"/>
      <c r="AU773" s="181"/>
      <c r="AV773" s="181"/>
      <c r="AW773" s="181"/>
      <c r="AX773" s="181"/>
      <c r="AY773" s="181"/>
      <c r="AZ773" s="181"/>
      <c r="BA773" s="181"/>
      <c r="BB773" s="181"/>
      <c r="BC773" s="181"/>
    </row>
    <row r="774" spans="28:55">
      <c r="AB774" s="181"/>
      <c r="AC774" s="181"/>
      <c r="AD774" s="181"/>
      <c r="AE774" s="181"/>
      <c r="AF774" s="181"/>
      <c r="AG774" s="181"/>
      <c r="AH774" s="181"/>
      <c r="AI774" s="181"/>
      <c r="AJ774" s="181"/>
      <c r="AK774" s="181"/>
      <c r="AL774" s="181"/>
      <c r="AM774" s="181"/>
      <c r="AN774" s="181"/>
      <c r="AO774" s="181"/>
      <c r="AP774" s="181"/>
      <c r="AQ774" s="181"/>
      <c r="AR774" s="181"/>
      <c r="AS774" s="181"/>
      <c r="AT774" s="181"/>
      <c r="AU774" s="181"/>
      <c r="AV774" s="181"/>
      <c r="AW774" s="181"/>
      <c r="AX774" s="181"/>
      <c r="AY774" s="181"/>
      <c r="AZ774" s="181"/>
      <c r="BA774" s="181"/>
      <c r="BB774" s="181"/>
      <c r="BC774" s="181"/>
    </row>
    <row r="775" spans="28:55">
      <c r="AB775" s="181"/>
      <c r="AC775" s="181"/>
      <c r="AD775" s="181"/>
      <c r="AE775" s="181"/>
      <c r="AF775" s="181"/>
      <c r="AG775" s="181"/>
      <c r="AH775" s="181"/>
      <c r="AI775" s="181"/>
      <c r="AJ775" s="181"/>
      <c r="AK775" s="181"/>
      <c r="AL775" s="181"/>
      <c r="AM775" s="181"/>
      <c r="AN775" s="181"/>
      <c r="AO775" s="181"/>
      <c r="AP775" s="181"/>
      <c r="AQ775" s="181"/>
      <c r="AR775" s="181"/>
      <c r="AS775" s="181"/>
      <c r="AT775" s="181"/>
      <c r="AU775" s="181"/>
      <c r="AV775" s="181"/>
      <c r="AW775" s="181"/>
      <c r="AX775" s="181"/>
      <c r="AY775" s="181"/>
      <c r="AZ775" s="181"/>
      <c r="BA775" s="181"/>
      <c r="BB775" s="181"/>
      <c r="BC775" s="181"/>
    </row>
    <row r="776" spans="28:55">
      <c r="AB776" s="181"/>
      <c r="AC776" s="181"/>
      <c r="AD776" s="181"/>
      <c r="AE776" s="181"/>
      <c r="AF776" s="181"/>
      <c r="AG776" s="181"/>
      <c r="AH776" s="181"/>
      <c r="AI776" s="181"/>
      <c r="AJ776" s="181"/>
      <c r="AK776" s="181"/>
      <c r="AL776" s="181"/>
      <c r="AM776" s="181"/>
      <c r="AN776" s="181"/>
      <c r="AO776" s="181"/>
      <c r="AP776" s="181"/>
      <c r="AQ776" s="181"/>
      <c r="AR776" s="181"/>
      <c r="AS776" s="181"/>
      <c r="AT776" s="181"/>
      <c r="AU776" s="181"/>
      <c r="AV776" s="181"/>
      <c r="AW776" s="181"/>
      <c r="AX776" s="181"/>
      <c r="AY776" s="181"/>
      <c r="AZ776" s="181"/>
      <c r="BA776" s="181"/>
      <c r="BB776" s="181"/>
      <c r="BC776" s="181"/>
    </row>
    <row r="777" spans="28:55">
      <c r="AB777" s="181"/>
      <c r="AC777" s="181"/>
      <c r="AD777" s="181"/>
      <c r="AE777" s="181"/>
      <c r="AF777" s="181"/>
      <c r="AG777" s="181"/>
      <c r="AH777" s="181"/>
      <c r="AI777" s="181"/>
      <c r="AJ777" s="181"/>
      <c r="AK777" s="181"/>
      <c r="AL777" s="181"/>
      <c r="AM777" s="181"/>
      <c r="AN777" s="181"/>
      <c r="AO777" s="181"/>
      <c r="AP777" s="181"/>
      <c r="AQ777" s="181"/>
      <c r="AR777" s="181"/>
      <c r="AS777" s="181"/>
      <c r="AT777" s="181"/>
      <c r="AU777" s="181"/>
      <c r="AV777" s="181"/>
      <c r="AW777" s="181"/>
      <c r="AX777" s="181"/>
      <c r="AY777" s="181"/>
      <c r="AZ777" s="181"/>
      <c r="BA777" s="181"/>
      <c r="BB777" s="181"/>
      <c r="BC777" s="181"/>
    </row>
    <row r="778" spans="28:55">
      <c r="AB778" s="181"/>
      <c r="AC778" s="181"/>
      <c r="AD778" s="181"/>
      <c r="AE778" s="181"/>
      <c r="AF778" s="181"/>
      <c r="AG778" s="181"/>
      <c r="AH778" s="181"/>
      <c r="AI778" s="181"/>
      <c r="AJ778" s="181"/>
      <c r="AK778" s="181"/>
      <c r="AL778" s="181"/>
      <c r="AM778" s="181"/>
      <c r="AN778" s="181"/>
      <c r="AO778" s="181"/>
      <c r="AP778" s="181"/>
      <c r="AQ778" s="181"/>
      <c r="AR778" s="181"/>
      <c r="AS778" s="181"/>
      <c r="AT778" s="181"/>
      <c r="AU778" s="181"/>
      <c r="AV778" s="181"/>
      <c r="AW778" s="181"/>
      <c r="AX778" s="181"/>
      <c r="AY778" s="181"/>
      <c r="AZ778" s="181"/>
      <c r="BA778" s="181"/>
      <c r="BB778" s="181"/>
      <c r="BC778" s="181"/>
    </row>
    <row r="779" spans="28:55">
      <c r="AB779" s="181"/>
      <c r="AC779" s="181"/>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1"/>
      <c r="AY779" s="181"/>
      <c r="AZ779" s="181"/>
      <c r="BA779" s="181"/>
      <c r="BB779" s="181"/>
      <c r="BC779" s="181"/>
    </row>
    <row r="780" spans="28:55">
      <c r="AB780" s="181"/>
      <c r="AC780" s="181"/>
      <c r="AD780" s="181"/>
      <c r="AE780" s="181"/>
      <c r="AF780" s="181"/>
      <c r="AG780" s="181"/>
      <c r="AH780" s="181"/>
      <c r="AI780" s="181"/>
      <c r="AJ780" s="181"/>
      <c r="AK780" s="181"/>
      <c r="AL780" s="181"/>
      <c r="AM780" s="181"/>
      <c r="AN780" s="181"/>
      <c r="AO780" s="181"/>
      <c r="AP780" s="181"/>
      <c r="AQ780" s="181"/>
      <c r="AR780" s="181"/>
      <c r="AS780" s="181"/>
      <c r="AT780" s="181"/>
      <c r="AU780" s="181"/>
      <c r="AV780" s="181"/>
      <c r="AW780" s="181"/>
      <c r="AX780" s="181"/>
      <c r="AY780" s="181"/>
      <c r="AZ780" s="181"/>
      <c r="BA780" s="181"/>
      <c r="BB780" s="181"/>
      <c r="BC780" s="181"/>
    </row>
    <row r="781" spans="28:55">
      <c r="AB781" s="181"/>
      <c r="AC781" s="181"/>
      <c r="AD781" s="181"/>
      <c r="AE781" s="181"/>
      <c r="AF781" s="181"/>
      <c r="AG781" s="181"/>
      <c r="AH781" s="181"/>
      <c r="AI781" s="181"/>
      <c r="AJ781" s="181"/>
      <c r="AK781" s="181"/>
      <c r="AL781" s="181"/>
      <c r="AM781" s="181"/>
      <c r="AN781" s="181"/>
      <c r="AO781" s="181"/>
      <c r="AP781" s="181"/>
      <c r="AQ781" s="181"/>
      <c r="AR781" s="181"/>
      <c r="AS781" s="181"/>
      <c r="AT781" s="181"/>
      <c r="AU781" s="181"/>
      <c r="AV781" s="181"/>
      <c r="AW781" s="181"/>
      <c r="AX781" s="181"/>
      <c r="AY781" s="181"/>
      <c r="AZ781" s="181"/>
      <c r="BA781" s="181"/>
      <c r="BB781" s="181"/>
      <c r="BC781" s="181"/>
    </row>
    <row r="782" spans="28:55">
      <c r="AB782" s="181"/>
      <c r="AC782" s="181"/>
      <c r="AD782" s="181"/>
      <c r="AE782" s="181"/>
      <c r="AF782" s="181"/>
      <c r="AG782" s="181"/>
      <c r="AH782" s="181"/>
      <c r="AI782" s="181"/>
      <c r="AJ782" s="181"/>
      <c r="AK782" s="181"/>
      <c r="AL782" s="181"/>
      <c r="AM782" s="181"/>
      <c r="AN782" s="181"/>
      <c r="AO782" s="181"/>
      <c r="AP782" s="181"/>
      <c r="AQ782" s="181"/>
      <c r="AR782" s="181"/>
      <c r="AS782" s="181"/>
      <c r="AT782" s="181"/>
      <c r="AU782" s="181"/>
      <c r="AV782" s="181"/>
      <c r="AW782" s="181"/>
      <c r="AX782" s="181"/>
      <c r="AY782" s="181"/>
      <c r="AZ782" s="181"/>
      <c r="BA782" s="181"/>
      <c r="BB782" s="181"/>
      <c r="BC782" s="181"/>
    </row>
    <row r="783" spans="28:55">
      <c r="AB783" s="181"/>
      <c r="AC783" s="181"/>
      <c r="AD783" s="181"/>
      <c r="AE783" s="181"/>
      <c r="AF783" s="181"/>
      <c r="AG783" s="181"/>
      <c r="AH783" s="181"/>
      <c r="AI783" s="181"/>
      <c r="AJ783" s="181"/>
      <c r="AK783" s="181"/>
      <c r="AL783" s="181"/>
      <c r="AM783" s="181"/>
      <c r="AN783" s="181"/>
      <c r="AO783" s="181"/>
      <c r="AP783" s="181"/>
      <c r="AQ783" s="181"/>
      <c r="AR783" s="181"/>
      <c r="AS783" s="181"/>
      <c r="AT783" s="181"/>
      <c r="AU783" s="181"/>
      <c r="AV783" s="181"/>
      <c r="AW783" s="181"/>
      <c r="AX783" s="181"/>
      <c r="AY783" s="181"/>
      <c r="AZ783" s="181"/>
      <c r="BA783" s="181"/>
      <c r="BB783" s="181"/>
      <c r="BC783" s="181"/>
    </row>
    <row r="784" spans="28:55">
      <c r="AB784" s="181"/>
      <c r="AC784" s="181"/>
      <c r="AD784" s="181"/>
      <c r="AE784" s="181"/>
      <c r="AF784" s="181"/>
      <c r="AG784" s="181"/>
      <c r="AH784" s="181"/>
      <c r="AI784" s="181"/>
      <c r="AJ784" s="181"/>
      <c r="AK784" s="181"/>
      <c r="AL784" s="181"/>
      <c r="AM784" s="181"/>
      <c r="AN784" s="181"/>
      <c r="AO784" s="181"/>
      <c r="AP784" s="181"/>
      <c r="AQ784" s="181"/>
      <c r="AR784" s="181"/>
      <c r="AS784" s="181"/>
      <c r="AT784" s="181"/>
      <c r="AU784" s="181"/>
      <c r="AV784" s="181"/>
      <c r="AW784" s="181"/>
      <c r="AX784" s="181"/>
      <c r="AY784" s="181"/>
      <c r="AZ784" s="181"/>
      <c r="BA784" s="181"/>
      <c r="BB784" s="181"/>
      <c r="BC784" s="181"/>
    </row>
    <row r="785" spans="28:55">
      <c r="AB785" s="181"/>
      <c r="AC785" s="181"/>
      <c r="AD785" s="181"/>
      <c r="AE785" s="181"/>
      <c r="AF785" s="181"/>
      <c r="AG785" s="181"/>
      <c r="AH785" s="181"/>
      <c r="AI785" s="181"/>
      <c r="AJ785" s="181"/>
      <c r="AK785" s="181"/>
      <c r="AL785" s="181"/>
      <c r="AM785" s="181"/>
      <c r="AN785" s="181"/>
      <c r="AO785" s="181"/>
      <c r="AP785" s="181"/>
      <c r="AQ785" s="181"/>
      <c r="AR785" s="181"/>
      <c r="AS785" s="181"/>
      <c r="AT785" s="181"/>
      <c r="AU785" s="181"/>
      <c r="AV785" s="181"/>
      <c r="AW785" s="181"/>
      <c r="AX785" s="181"/>
      <c r="AY785" s="181"/>
      <c r="AZ785" s="181"/>
      <c r="BA785" s="181"/>
      <c r="BB785" s="181"/>
      <c r="BC785" s="181"/>
    </row>
    <row r="786" spans="28:55">
      <c r="AB786" s="181"/>
      <c r="AC786" s="181"/>
      <c r="AD786" s="181"/>
      <c r="AE786" s="181"/>
      <c r="AF786" s="181"/>
      <c r="AG786" s="181"/>
      <c r="AH786" s="181"/>
      <c r="AI786" s="181"/>
      <c r="AJ786" s="181"/>
      <c r="AK786" s="181"/>
      <c r="AL786" s="181"/>
      <c r="AM786" s="181"/>
      <c r="AN786" s="181"/>
      <c r="AO786" s="181"/>
      <c r="AP786" s="181"/>
      <c r="AQ786" s="181"/>
      <c r="AR786" s="181"/>
      <c r="AS786" s="181"/>
      <c r="AT786" s="181"/>
      <c r="AU786" s="181"/>
      <c r="AV786" s="181"/>
      <c r="AW786" s="181"/>
      <c r="AX786" s="181"/>
      <c r="AY786" s="181"/>
      <c r="AZ786" s="181"/>
      <c r="BA786" s="181"/>
      <c r="BB786" s="181"/>
      <c r="BC786" s="181"/>
    </row>
    <row r="787" spans="28:55">
      <c r="AB787" s="181"/>
      <c r="AC787" s="181"/>
      <c r="AD787" s="181"/>
      <c r="AE787" s="181"/>
      <c r="AF787" s="181"/>
      <c r="AG787" s="181"/>
      <c r="AH787" s="181"/>
      <c r="AI787" s="181"/>
      <c r="AJ787" s="181"/>
      <c r="AK787" s="181"/>
      <c r="AL787" s="181"/>
      <c r="AM787" s="181"/>
      <c r="AN787" s="181"/>
      <c r="AO787" s="181"/>
      <c r="AP787" s="181"/>
      <c r="AQ787" s="181"/>
      <c r="AR787" s="181"/>
      <c r="AS787" s="181"/>
      <c r="AT787" s="181"/>
      <c r="AU787" s="181"/>
      <c r="AV787" s="181"/>
      <c r="AW787" s="181"/>
      <c r="AX787" s="181"/>
      <c r="AY787" s="181"/>
      <c r="AZ787" s="181"/>
      <c r="BA787" s="181"/>
      <c r="BB787" s="181"/>
      <c r="BC787" s="181"/>
    </row>
    <row r="788" spans="28:55">
      <c r="AB788" s="181"/>
      <c r="AC788" s="181"/>
      <c r="AD788" s="181"/>
      <c r="AE788" s="181"/>
      <c r="AF788" s="181"/>
      <c r="AG788" s="181"/>
      <c r="AH788" s="181"/>
      <c r="AI788" s="181"/>
      <c r="AJ788" s="181"/>
      <c r="AK788" s="181"/>
      <c r="AL788" s="181"/>
      <c r="AM788" s="181"/>
      <c r="AN788" s="181"/>
      <c r="AO788" s="181"/>
      <c r="AP788" s="181"/>
      <c r="AQ788" s="181"/>
      <c r="AR788" s="181"/>
      <c r="AS788" s="181"/>
      <c r="AT788" s="181"/>
      <c r="AU788" s="181"/>
      <c r="AV788" s="181"/>
      <c r="AW788" s="181"/>
      <c r="AX788" s="181"/>
      <c r="AY788" s="181"/>
      <c r="AZ788" s="181"/>
      <c r="BA788" s="181"/>
      <c r="BB788" s="181"/>
      <c r="BC788" s="181"/>
    </row>
    <row r="789" spans="28:55">
      <c r="AB789" s="181"/>
      <c r="AC789" s="181"/>
      <c r="AD789" s="181"/>
      <c r="AE789" s="181"/>
      <c r="AF789" s="181"/>
      <c r="AG789" s="181"/>
      <c r="AH789" s="181"/>
      <c r="AI789" s="181"/>
      <c r="AJ789" s="181"/>
      <c r="AK789" s="181"/>
      <c r="AL789" s="181"/>
      <c r="AM789" s="181"/>
      <c r="AN789" s="181"/>
      <c r="AO789" s="181"/>
      <c r="AP789" s="181"/>
      <c r="AQ789" s="181"/>
      <c r="AR789" s="181"/>
      <c r="AS789" s="181"/>
      <c r="AT789" s="181"/>
      <c r="AU789" s="181"/>
      <c r="AV789" s="181"/>
      <c r="AW789" s="181"/>
      <c r="AX789" s="181"/>
      <c r="AY789" s="181"/>
      <c r="AZ789" s="181"/>
      <c r="BA789" s="181"/>
      <c r="BB789" s="181"/>
      <c r="BC789" s="181"/>
    </row>
    <row r="790" spans="28:55">
      <c r="AB790" s="181"/>
      <c r="AC790" s="181"/>
      <c r="AD790" s="181"/>
      <c r="AE790" s="181"/>
      <c r="AF790" s="181"/>
      <c r="AG790" s="181"/>
      <c r="AH790" s="181"/>
      <c r="AI790" s="181"/>
      <c r="AJ790" s="181"/>
      <c r="AK790" s="181"/>
      <c r="AL790" s="181"/>
      <c r="AM790" s="181"/>
      <c r="AN790" s="181"/>
      <c r="AO790" s="181"/>
      <c r="AP790" s="181"/>
      <c r="AQ790" s="181"/>
      <c r="AR790" s="181"/>
      <c r="AS790" s="181"/>
      <c r="AT790" s="181"/>
      <c r="AU790" s="181"/>
      <c r="AV790" s="181"/>
      <c r="AW790" s="181"/>
      <c r="AX790" s="181"/>
      <c r="AY790" s="181"/>
      <c r="AZ790" s="181"/>
      <c r="BA790" s="181"/>
      <c r="BB790" s="181"/>
      <c r="BC790" s="181"/>
    </row>
    <row r="791" spans="28:55">
      <c r="AB791" s="181"/>
      <c r="AC791" s="181"/>
      <c r="AD791" s="181"/>
      <c r="AE791" s="181"/>
      <c r="AF791" s="181"/>
      <c r="AG791" s="181"/>
      <c r="AH791" s="181"/>
      <c r="AI791" s="181"/>
      <c r="AJ791" s="181"/>
      <c r="AK791" s="181"/>
      <c r="AL791" s="181"/>
      <c r="AM791" s="181"/>
      <c r="AN791" s="181"/>
      <c r="AO791" s="181"/>
      <c r="AP791" s="181"/>
      <c r="AQ791" s="181"/>
      <c r="AR791" s="181"/>
      <c r="AS791" s="181"/>
      <c r="AT791" s="181"/>
      <c r="AU791" s="181"/>
      <c r="AV791" s="181"/>
      <c r="AW791" s="181"/>
      <c r="AX791" s="181"/>
      <c r="AY791" s="181"/>
      <c r="AZ791" s="181"/>
      <c r="BA791" s="181"/>
      <c r="BB791" s="181"/>
      <c r="BC791" s="181"/>
    </row>
    <row r="792" spans="28:55">
      <c r="AB792" s="181"/>
      <c r="AC792" s="181"/>
      <c r="AD792" s="181"/>
      <c r="AE792" s="181"/>
      <c r="AF792" s="181"/>
      <c r="AG792" s="181"/>
      <c r="AH792" s="181"/>
      <c r="AI792" s="181"/>
      <c r="AJ792" s="181"/>
      <c r="AK792" s="181"/>
      <c r="AL792" s="181"/>
      <c r="AM792" s="181"/>
      <c r="AN792" s="181"/>
      <c r="AO792" s="181"/>
      <c r="AP792" s="181"/>
      <c r="AQ792" s="181"/>
      <c r="AR792" s="181"/>
      <c r="AS792" s="181"/>
      <c r="AT792" s="181"/>
      <c r="AU792" s="181"/>
      <c r="AV792" s="181"/>
      <c r="AW792" s="181"/>
      <c r="AX792" s="181"/>
      <c r="AY792" s="181"/>
      <c r="AZ792" s="181"/>
      <c r="BA792" s="181"/>
      <c r="BB792" s="181"/>
      <c r="BC792" s="181"/>
    </row>
    <row r="793" spans="28:55">
      <c r="AB793" s="181"/>
      <c r="AC793" s="181"/>
      <c r="AD793" s="181"/>
      <c r="AE793" s="181"/>
      <c r="AF793" s="181"/>
      <c r="AG793" s="181"/>
      <c r="AH793" s="181"/>
      <c r="AI793" s="181"/>
      <c r="AJ793" s="181"/>
      <c r="AK793" s="181"/>
      <c r="AL793" s="181"/>
      <c r="AM793" s="181"/>
      <c r="AN793" s="181"/>
      <c r="AO793" s="181"/>
      <c r="AP793" s="181"/>
      <c r="AQ793" s="181"/>
      <c r="AR793" s="181"/>
      <c r="AS793" s="181"/>
      <c r="AT793" s="181"/>
      <c r="AU793" s="181"/>
      <c r="AV793" s="181"/>
      <c r="AW793" s="181"/>
      <c r="AX793" s="181"/>
      <c r="AY793" s="181"/>
      <c r="AZ793" s="181"/>
      <c r="BA793" s="181"/>
      <c r="BB793" s="181"/>
      <c r="BC793" s="181"/>
    </row>
    <row r="794" spans="28:55">
      <c r="AB794" s="181"/>
      <c r="AC794" s="181"/>
      <c r="AD794" s="181"/>
      <c r="AE794" s="181"/>
      <c r="AF794" s="181"/>
      <c r="AG794" s="181"/>
      <c r="AH794" s="181"/>
      <c r="AI794" s="181"/>
      <c r="AJ794" s="181"/>
      <c r="AK794" s="181"/>
      <c r="AL794" s="181"/>
      <c r="AM794" s="181"/>
      <c r="AN794" s="181"/>
      <c r="AO794" s="181"/>
      <c r="AP794" s="181"/>
      <c r="AQ794" s="181"/>
      <c r="AR794" s="181"/>
      <c r="AS794" s="181"/>
      <c r="AT794" s="181"/>
      <c r="AU794" s="181"/>
      <c r="AV794" s="181"/>
      <c r="AW794" s="181"/>
      <c r="AX794" s="181"/>
      <c r="AY794" s="181"/>
      <c r="AZ794" s="181"/>
      <c r="BA794" s="181"/>
      <c r="BB794" s="181"/>
      <c r="BC794" s="181"/>
    </row>
    <row r="795" spans="28:55">
      <c r="AB795" s="181"/>
      <c r="AC795" s="181"/>
      <c r="AD795" s="181"/>
      <c r="AE795" s="181"/>
      <c r="AF795" s="181"/>
      <c r="AG795" s="181"/>
      <c r="AH795" s="181"/>
      <c r="AI795" s="181"/>
      <c r="AJ795" s="181"/>
      <c r="AK795" s="181"/>
      <c r="AL795" s="181"/>
      <c r="AM795" s="181"/>
      <c r="AN795" s="181"/>
      <c r="AO795" s="181"/>
      <c r="AP795" s="181"/>
      <c r="AQ795" s="181"/>
      <c r="AR795" s="181"/>
      <c r="AS795" s="181"/>
      <c r="AT795" s="181"/>
      <c r="AU795" s="181"/>
      <c r="AV795" s="181"/>
      <c r="AW795" s="181"/>
      <c r="AX795" s="181"/>
      <c r="AY795" s="181"/>
      <c r="AZ795" s="181"/>
      <c r="BA795" s="181"/>
      <c r="BB795" s="181"/>
      <c r="BC795" s="181"/>
    </row>
    <row r="796" spans="28:55">
      <c r="AB796" s="181"/>
      <c r="AC796" s="181"/>
      <c r="AD796" s="181"/>
      <c r="AE796" s="181"/>
      <c r="AF796" s="181"/>
      <c r="AG796" s="181"/>
      <c r="AH796" s="181"/>
      <c r="AI796" s="181"/>
      <c r="AJ796" s="181"/>
      <c r="AK796" s="181"/>
      <c r="AL796" s="181"/>
      <c r="AM796" s="181"/>
      <c r="AN796" s="181"/>
      <c r="AO796" s="181"/>
      <c r="AP796" s="181"/>
      <c r="AQ796" s="181"/>
      <c r="AR796" s="181"/>
      <c r="AS796" s="181"/>
      <c r="AT796" s="181"/>
      <c r="AU796" s="181"/>
      <c r="AV796" s="181"/>
      <c r="AW796" s="181"/>
      <c r="AX796" s="181"/>
      <c r="AY796" s="181"/>
      <c r="AZ796" s="181"/>
      <c r="BA796" s="181"/>
      <c r="BB796" s="181"/>
      <c r="BC796" s="181"/>
    </row>
    <row r="797" spans="28:55">
      <c r="AB797" s="181"/>
      <c r="AC797" s="181"/>
      <c r="AD797" s="181"/>
      <c r="AE797" s="181"/>
      <c r="AF797" s="181"/>
      <c r="AG797" s="181"/>
      <c r="AH797" s="181"/>
      <c r="AI797" s="181"/>
      <c r="AJ797" s="181"/>
      <c r="AK797" s="181"/>
      <c r="AL797" s="181"/>
      <c r="AM797" s="181"/>
      <c r="AN797" s="181"/>
      <c r="AO797" s="181"/>
      <c r="AP797" s="181"/>
      <c r="AQ797" s="181"/>
      <c r="AR797" s="181"/>
      <c r="AS797" s="181"/>
      <c r="AT797" s="181"/>
      <c r="AU797" s="181"/>
      <c r="AV797" s="181"/>
      <c r="AW797" s="181"/>
      <c r="AX797" s="181"/>
      <c r="AY797" s="181"/>
      <c r="AZ797" s="181"/>
      <c r="BA797" s="181"/>
      <c r="BB797" s="181"/>
      <c r="BC797" s="181"/>
    </row>
    <row r="798" spans="28:55">
      <c r="AB798" s="181"/>
      <c r="AC798" s="181"/>
      <c r="AD798" s="181"/>
      <c r="AE798" s="181"/>
      <c r="AF798" s="181"/>
      <c r="AG798" s="181"/>
      <c r="AH798" s="181"/>
      <c r="AI798" s="181"/>
      <c r="AJ798" s="181"/>
      <c r="AK798" s="181"/>
      <c r="AL798" s="181"/>
      <c r="AM798" s="181"/>
      <c r="AN798" s="181"/>
      <c r="AO798" s="181"/>
      <c r="AP798" s="181"/>
      <c r="AQ798" s="181"/>
      <c r="AR798" s="181"/>
      <c r="AS798" s="181"/>
      <c r="AT798" s="181"/>
      <c r="AU798" s="181"/>
      <c r="AV798" s="181"/>
      <c r="AW798" s="181"/>
      <c r="AX798" s="181"/>
      <c r="AY798" s="181"/>
      <c r="AZ798" s="181"/>
      <c r="BA798" s="181"/>
      <c r="BB798" s="181"/>
      <c r="BC798" s="181"/>
    </row>
    <row r="799" spans="28:55">
      <c r="AB799" s="181"/>
      <c r="AC799" s="181"/>
      <c r="AD799" s="181"/>
      <c r="AE799" s="181"/>
      <c r="AF799" s="181"/>
      <c r="AG799" s="181"/>
      <c r="AH799" s="181"/>
      <c r="AI799" s="181"/>
      <c r="AJ799" s="181"/>
      <c r="AK799" s="181"/>
      <c r="AL799" s="181"/>
      <c r="AM799" s="181"/>
      <c r="AN799" s="181"/>
      <c r="AO799" s="181"/>
      <c r="AP799" s="181"/>
      <c r="AQ799" s="181"/>
      <c r="AR799" s="181"/>
      <c r="AS799" s="181"/>
      <c r="AT799" s="181"/>
      <c r="AU799" s="181"/>
      <c r="AV799" s="181"/>
      <c r="AW799" s="181"/>
      <c r="AX799" s="181"/>
      <c r="AY799" s="181"/>
      <c r="AZ799" s="181"/>
      <c r="BA799" s="181"/>
      <c r="BB799" s="181"/>
      <c r="BC799" s="181"/>
    </row>
    <row r="800" spans="28:55">
      <c r="AB800" s="181"/>
      <c r="AC800" s="181"/>
      <c r="AD800" s="181"/>
      <c r="AE800" s="181"/>
      <c r="AF800" s="181"/>
      <c r="AG800" s="181"/>
      <c r="AH800" s="181"/>
      <c r="AI800" s="181"/>
      <c r="AJ800" s="181"/>
      <c r="AK800" s="181"/>
      <c r="AL800" s="181"/>
      <c r="AM800" s="181"/>
      <c r="AN800" s="181"/>
      <c r="AO800" s="181"/>
      <c r="AP800" s="181"/>
      <c r="AQ800" s="181"/>
      <c r="AR800" s="181"/>
      <c r="AS800" s="181"/>
      <c r="AT800" s="181"/>
      <c r="AU800" s="181"/>
      <c r="AV800" s="181"/>
      <c r="AW800" s="181"/>
      <c r="AX800" s="181"/>
      <c r="AY800" s="181"/>
      <c r="AZ800" s="181"/>
      <c r="BA800" s="181"/>
      <c r="BB800" s="181"/>
      <c r="BC800" s="181"/>
    </row>
    <row r="801" spans="28:55">
      <c r="AB801" s="181"/>
      <c r="AC801" s="181"/>
      <c r="AD801" s="181"/>
      <c r="AE801" s="181"/>
      <c r="AF801" s="181"/>
      <c r="AG801" s="181"/>
      <c r="AH801" s="181"/>
      <c r="AI801" s="181"/>
      <c r="AJ801" s="181"/>
      <c r="AK801" s="181"/>
      <c r="AL801" s="181"/>
      <c r="AM801" s="181"/>
      <c r="AN801" s="181"/>
      <c r="AO801" s="181"/>
      <c r="AP801" s="181"/>
      <c r="AQ801" s="181"/>
      <c r="AR801" s="181"/>
      <c r="AS801" s="181"/>
      <c r="AT801" s="181"/>
      <c r="AU801" s="181"/>
      <c r="AV801" s="181"/>
      <c r="AW801" s="181"/>
      <c r="AX801" s="181"/>
      <c r="AY801" s="181"/>
      <c r="AZ801" s="181"/>
      <c r="BA801" s="181"/>
      <c r="BB801" s="181"/>
      <c r="BC801" s="181"/>
    </row>
    <row r="802" spans="28:55">
      <c r="AB802" s="181"/>
      <c r="AC802" s="181"/>
      <c r="AD802" s="181"/>
      <c r="AE802" s="181"/>
      <c r="AF802" s="181"/>
      <c r="AG802" s="181"/>
      <c r="AH802" s="181"/>
      <c r="AI802" s="181"/>
      <c r="AJ802" s="181"/>
      <c r="AK802" s="181"/>
      <c r="AL802" s="181"/>
      <c r="AM802" s="181"/>
      <c r="AN802" s="181"/>
      <c r="AO802" s="181"/>
      <c r="AP802" s="181"/>
      <c r="AQ802" s="181"/>
      <c r="AR802" s="181"/>
      <c r="AS802" s="181"/>
      <c r="AT802" s="181"/>
      <c r="AU802" s="181"/>
      <c r="AV802" s="181"/>
      <c r="AW802" s="181"/>
      <c r="AX802" s="181"/>
      <c r="AY802" s="181"/>
      <c r="AZ802" s="181"/>
      <c r="BA802" s="181"/>
      <c r="BB802" s="181"/>
      <c r="BC802" s="181"/>
    </row>
    <row r="803" spans="28:55">
      <c r="AB803" s="181"/>
      <c r="AC803" s="181"/>
      <c r="AD803" s="181"/>
      <c r="AE803" s="181"/>
      <c r="AF803" s="181"/>
      <c r="AG803" s="181"/>
      <c r="AH803" s="181"/>
      <c r="AI803" s="181"/>
      <c r="AJ803" s="181"/>
      <c r="AK803" s="181"/>
      <c r="AL803" s="181"/>
      <c r="AM803" s="181"/>
      <c r="AN803" s="181"/>
      <c r="AO803" s="181"/>
      <c r="AP803" s="181"/>
      <c r="AQ803" s="181"/>
      <c r="AR803" s="181"/>
      <c r="AS803" s="181"/>
      <c r="AT803" s="181"/>
      <c r="AU803" s="181"/>
      <c r="AV803" s="181"/>
      <c r="AW803" s="181"/>
      <c r="AX803" s="181"/>
      <c r="AY803" s="181"/>
      <c r="AZ803" s="181"/>
      <c r="BA803" s="181"/>
      <c r="BB803" s="181"/>
      <c r="BC803" s="18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activeCell="L165" sqref="L16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49"/>
      <c r="H1" s="49"/>
      <c r="I1" s="49"/>
      <c r="J1" s="49"/>
      <c r="K1" s="49"/>
      <c r="L1" s="49"/>
      <c r="M1" s="49"/>
      <c r="N1" s="49"/>
      <c r="O1" s="49"/>
      <c r="P1" s="49"/>
      <c r="Q1" s="49"/>
      <c r="R1" s="49"/>
      <c r="S1" s="49"/>
      <c r="T1" s="49"/>
      <c r="U1" s="49"/>
      <c r="V1" s="49"/>
      <c r="W1" s="49"/>
      <c r="X1" s="49"/>
      <c r="Y1" s="49"/>
      <c r="Z1" s="49"/>
      <c r="AA1" s="49"/>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15"/>
      <c r="BL1" s="215"/>
    </row>
    <row r="2" spans="1:256" ht="15.75">
      <c r="A2" s="9"/>
      <c r="B2" s="9"/>
      <c r="C2" s="54" t="s">
        <v>40</v>
      </c>
      <c r="D2" s="9"/>
      <c r="E2" s="9"/>
      <c r="F2" s="9"/>
      <c r="G2" s="9"/>
      <c r="H2" s="9"/>
      <c r="I2" s="9"/>
      <c r="J2" s="9"/>
      <c r="K2" s="9"/>
      <c r="L2" s="9"/>
      <c r="M2" s="9"/>
      <c r="N2" s="9"/>
      <c r="O2" s="9"/>
      <c r="P2" s="9"/>
      <c r="Q2" s="9"/>
      <c r="R2" s="9"/>
      <c r="S2" s="12"/>
      <c r="T2" s="12"/>
      <c r="U2" s="12"/>
      <c r="V2" s="12"/>
      <c r="W2" s="12"/>
      <c r="X2" s="12"/>
      <c r="Y2" s="12"/>
      <c r="Z2" s="12"/>
      <c r="AA2" s="12"/>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row>
    <row r="3" spans="1:256" s="1" customFormat="1">
      <c r="A3" s="55"/>
      <c r="B3" s="55"/>
      <c r="C3" s="56"/>
      <c r="D3" s="55"/>
      <c r="E3" s="55"/>
      <c r="F3" s="55"/>
      <c r="G3" s="57">
        <v>0</v>
      </c>
      <c r="H3" s="57">
        <f t="shared" ref="H3:M3" si="0">G3+1</f>
        <v>1</v>
      </c>
      <c r="I3" s="57">
        <f t="shared" si="0"/>
        <v>2</v>
      </c>
      <c r="J3" s="57">
        <f t="shared" si="0"/>
        <v>3</v>
      </c>
      <c r="K3" s="57">
        <f t="shared" si="0"/>
        <v>4</v>
      </c>
      <c r="L3" s="57">
        <f t="shared" si="0"/>
        <v>5</v>
      </c>
      <c r="M3" s="57">
        <f t="shared" si="0"/>
        <v>6</v>
      </c>
      <c r="N3" s="49"/>
      <c r="O3" s="49"/>
      <c r="P3" s="49"/>
      <c r="Q3" s="49"/>
      <c r="R3" s="49"/>
      <c r="S3" s="49"/>
      <c r="T3" s="49"/>
      <c r="U3" s="49"/>
      <c r="V3" s="49"/>
      <c r="W3" s="49"/>
      <c r="X3" s="49"/>
      <c r="Y3" s="49"/>
      <c r="Z3" s="49"/>
      <c r="AA3" s="49"/>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17"/>
      <c r="BL3" s="217"/>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0"/>
      <c r="C4" s="81" t="s">
        <v>5</v>
      </c>
      <c r="D4" s="80"/>
      <c r="E4" s="80"/>
      <c r="F4" s="80"/>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c r="S4" s="1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15"/>
      <c r="BL4" s="215"/>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15"/>
      <c r="BL5" s="21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45</v>
      </c>
      <c r="D6" s="9"/>
      <c r="E6" s="9"/>
      <c r="F6" s="9"/>
      <c r="G6" s="186">
        <f>SUM(G7:G36)</f>
        <v>3082.3360608061844</v>
      </c>
      <c r="H6" s="136">
        <f>SUM(H7:H36)</f>
        <v>3357.6004609779793</v>
      </c>
      <c r="I6" s="136">
        <f t="shared" ref="I6:Q6" si="1">SUM(I7:I36)</f>
        <v>3636.0678311817746</v>
      </c>
      <c r="J6" s="136">
        <f t="shared" si="1"/>
        <v>3931.1723144038974</v>
      </c>
      <c r="K6" s="136">
        <f t="shared" si="1"/>
        <v>4214.2871172503856</v>
      </c>
      <c r="L6" s="136">
        <f t="shared" si="1"/>
        <v>4491.3175886989511</v>
      </c>
      <c r="M6" s="136">
        <f t="shared" si="1"/>
        <v>0</v>
      </c>
      <c r="N6" s="136">
        <f t="shared" si="1"/>
        <v>0</v>
      </c>
      <c r="O6" s="136">
        <f t="shared" si="1"/>
        <v>0</v>
      </c>
      <c r="P6" s="136">
        <f t="shared" si="1"/>
        <v>0</v>
      </c>
      <c r="Q6" s="136">
        <f t="shared" si="1"/>
        <v>0</v>
      </c>
      <c r="R6" s="136"/>
      <c r="S6" s="135"/>
      <c r="T6" s="135"/>
      <c r="U6" s="135"/>
      <c r="V6" s="135"/>
      <c r="W6" s="135"/>
      <c r="X6" s="135"/>
      <c r="Y6" s="135"/>
      <c r="Z6" s="135"/>
      <c r="AA6" s="135"/>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5"/>
      <c r="BL6" s="215"/>
    </row>
    <row r="7" spans="1:256" hidden="1" outlineLevel="1">
      <c r="A7" s="9"/>
      <c r="B7" s="9"/>
      <c r="C7" s="9"/>
      <c r="D7" s="126" t="str">
        <f>Asset1</f>
        <v>Subtransmission</v>
      </c>
      <c r="E7" s="9"/>
      <c r="F7" s="9"/>
      <c r="G7" s="187">
        <f>'Actual RAB roll forward'!G78</f>
        <v>362.65860219797929</v>
      </c>
      <c r="H7" s="109">
        <f t="shared" ref="H7:H26" si="2">G7+G39+G71+G103+G135+G167</f>
        <v>402.93470509359184</v>
      </c>
      <c r="I7" s="109">
        <f t="shared" ref="I7:L34" si="3">H7+H39+H71</f>
        <v>438.55415008001785</v>
      </c>
      <c r="J7" s="109">
        <f t="shared" si="3"/>
        <v>478.19650371090592</v>
      </c>
      <c r="K7" s="109">
        <f t="shared" si="3"/>
        <v>517.68322896337077</v>
      </c>
      <c r="L7" s="109">
        <f t="shared" si="3"/>
        <v>558.67791204630771</v>
      </c>
      <c r="M7" s="109">
        <f>IF(Input!M$173&gt;0, L7+L39+L71, 0)</f>
        <v>0</v>
      </c>
      <c r="N7" s="109">
        <f>IF(Input!N$173&gt;0, M7+M39+M71, 0)</f>
        <v>0</v>
      </c>
      <c r="O7" s="109">
        <f>IF(Input!O$173&gt;0, N7+N39+N71, 0)</f>
        <v>0</v>
      </c>
      <c r="P7" s="109">
        <f>IF(Input!P$173&gt;0, O7+O39+O71, 0)</f>
        <v>0</v>
      </c>
      <c r="Q7" s="109">
        <f>IF(Input!Q$173&gt;0, P7+P39+P71, 0)</f>
        <v>0</v>
      </c>
      <c r="R7" s="109"/>
      <c r="S7" s="9"/>
      <c r="T7" s="9"/>
      <c r="U7" s="9"/>
      <c r="V7" s="9"/>
      <c r="W7" s="9"/>
      <c r="X7" s="9"/>
      <c r="Y7" s="9"/>
      <c r="Z7" s="9"/>
      <c r="AA7" s="9"/>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row>
    <row r="8" spans="1:256" hidden="1" outlineLevel="1">
      <c r="A8" s="9"/>
      <c r="B8" s="9"/>
      <c r="C8" s="44"/>
      <c r="D8" s="126" t="str">
        <f>Asset2</f>
        <v>Distribution system assets</v>
      </c>
      <c r="E8" s="9"/>
      <c r="F8" s="9"/>
      <c r="G8" s="187">
        <f>'Actual RAB roll forward'!G79</f>
        <v>2371.800390416252</v>
      </c>
      <c r="H8" s="109">
        <f t="shared" si="2"/>
        <v>2580.0913767169523</v>
      </c>
      <c r="I8" s="109">
        <f t="shared" si="3"/>
        <v>2793.6626755476896</v>
      </c>
      <c r="J8" s="109">
        <f t="shared" si="3"/>
        <v>3012.7546240275778</v>
      </c>
      <c r="K8" s="109">
        <f t="shared" si="3"/>
        <v>3229.9762656485132</v>
      </c>
      <c r="L8" s="109">
        <f t="shared" si="3"/>
        <v>3455.3079564741674</v>
      </c>
      <c r="M8" s="109">
        <f>IF(Input!M$173&gt;0, L8+L40+L72, 0)</f>
        <v>0</v>
      </c>
      <c r="N8" s="109">
        <f>IF(Input!N$173&gt;0, M8+M40+M72, 0)</f>
        <v>0</v>
      </c>
      <c r="O8" s="109">
        <f>IF(Input!O$173&gt;0, N8+N40+N72, 0)</f>
        <v>0</v>
      </c>
      <c r="P8" s="109">
        <f>IF(Input!P$173&gt;0, O8+O40+O72, 0)</f>
        <v>0</v>
      </c>
      <c r="Q8" s="109">
        <f>IF(Input!Q$173&gt;0, P8+P40+P72, 0)</f>
        <v>0</v>
      </c>
      <c r="R8" s="109"/>
      <c r="S8" s="99"/>
      <c r="T8" s="99"/>
      <c r="U8" s="99"/>
      <c r="V8" s="99"/>
      <c r="W8" s="99"/>
      <c r="X8" s="99"/>
      <c r="Y8" s="99"/>
      <c r="Z8" s="99"/>
      <c r="AA8" s="9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5"/>
      <c r="BL8" s="215"/>
    </row>
    <row r="9" spans="1:256" hidden="1" outlineLevel="1">
      <c r="A9" s="9"/>
      <c r="B9" s="9"/>
      <c r="C9" s="44"/>
      <c r="D9" s="126" t="str">
        <f>Asset3</f>
        <v>Standard metering</v>
      </c>
      <c r="E9" s="9"/>
      <c r="F9" s="9"/>
      <c r="G9" s="187">
        <f>'Actual RAB roll forward'!G80</f>
        <v>26.79572242915674</v>
      </c>
      <c r="H9" s="109">
        <f t="shared" si="2"/>
        <v>13.339144448176357</v>
      </c>
      <c r="I9" s="109">
        <f t="shared" si="3"/>
        <v>0</v>
      </c>
      <c r="J9" s="109">
        <f t="shared" si="3"/>
        <v>0</v>
      </c>
      <c r="K9" s="109">
        <f t="shared" si="3"/>
        <v>0</v>
      </c>
      <c r="L9" s="109">
        <f t="shared" si="3"/>
        <v>0</v>
      </c>
      <c r="M9" s="109">
        <f>IF(Input!M$173&gt;0, L9+L41+L73, 0)</f>
        <v>0</v>
      </c>
      <c r="N9" s="109">
        <f>IF(Input!N$173&gt;0, M9+M41+M73, 0)</f>
        <v>0</v>
      </c>
      <c r="O9" s="109">
        <f>IF(Input!O$173&gt;0, N9+N41+N73, 0)</f>
        <v>0</v>
      </c>
      <c r="P9" s="109">
        <f>IF(Input!P$173&gt;0, O9+O41+O73, 0)</f>
        <v>0</v>
      </c>
      <c r="Q9" s="109">
        <f>IF(Input!Q$173&gt;0, P9+P41+P73, 0)</f>
        <v>0</v>
      </c>
      <c r="R9" s="109"/>
      <c r="S9" s="99"/>
      <c r="T9" s="99"/>
      <c r="U9" s="99"/>
      <c r="V9" s="99"/>
      <c r="W9" s="99"/>
      <c r="X9" s="99"/>
      <c r="Y9" s="99"/>
      <c r="Z9" s="99"/>
      <c r="AA9" s="9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5"/>
      <c r="BL9" s="215"/>
    </row>
    <row r="10" spans="1:256" hidden="1" outlineLevel="1">
      <c r="A10" s="9"/>
      <c r="B10" s="9"/>
      <c r="C10" s="44"/>
      <c r="D10" s="126" t="str">
        <f>Asset4</f>
        <v>Public lighting</v>
      </c>
      <c r="E10" s="9"/>
      <c r="F10" s="9"/>
      <c r="G10" s="187">
        <f>'Actual RAB roll forward'!G81</f>
        <v>13.849372940268871</v>
      </c>
      <c r="H10" s="109">
        <f t="shared" si="2"/>
        <v>12.648851520772009</v>
      </c>
      <c r="I10" s="109">
        <f t="shared" si="3"/>
        <v>11.367386815661355</v>
      </c>
      <c r="J10" s="109">
        <f t="shared" si="3"/>
        <v>10.013943343094684</v>
      </c>
      <c r="K10" s="109">
        <f t="shared" si="3"/>
        <v>8.5857230801398927</v>
      </c>
      <c r="L10" s="109">
        <f t="shared" si="3"/>
        <v>7.0798330894479271</v>
      </c>
      <c r="M10" s="109">
        <f>IF(Input!M$173&gt;0, L10+L42+L74, 0)</f>
        <v>0</v>
      </c>
      <c r="N10" s="109">
        <f>IF(Input!N$173&gt;0, M10+M42+M74, 0)</f>
        <v>0</v>
      </c>
      <c r="O10" s="109">
        <f>IF(Input!O$173&gt;0, N10+N42+N74, 0)</f>
        <v>0</v>
      </c>
      <c r="P10" s="109">
        <f>IF(Input!P$173&gt;0, O10+O42+O74, 0)</f>
        <v>0</v>
      </c>
      <c r="Q10" s="109">
        <f>IF(Input!Q$173&gt;0, P10+P42+P74, 0)</f>
        <v>0</v>
      </c>
      <c r="R10" s="109"/>
      <c r="S10" s="99"/>
      <c r="T10" s="99"/>
      <c r="U10" s="99"/>
      <c r="V10" s="99"/>
      <c r="W10" s="99"/>
      <c r="X10" s="99"/>
      <c r="Y10" s="99"/>
      <c r="Z10" s="99"/>
      <c r="AA10" s="9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5"/>
      <c r="BL10" s="215"/>
    </row>
    <row r="11" spans="1:256" hidden="1" outlineLevel="1">
      <c r="A11" s="9"/>
      <c r="B11" s="9"/>
      <c r="C11" s="44"/>
      <c r="D11" s="126" t="str">
        <f>Asset5</f>
        <v>SCADA/Network control</v>
      </c>
      <c r="E11" s="9"/>
      <c r="F11" s="9"/>
      <c r="G11" s="187">
        <f>'Actual RAB roll forward'!G82</f>
        <v>14.697420626443673</v>
      </c>
      <c r="H11" s="109">
        <f t="shared" si="2"/>
        <v>16.526243761092644</v>
      </c>
      <c r="I11" s="109">
        <f t="shared" si="3"/>
        <v>20.184503136137653</v>
      </c>
      <c r="J11" s="109">
        <f t="shared" si="3"/>
        <v>26.06647851828037</v>
      </c>
      <c r="K11" s="109">
        <f t="shared" si="3"/>
        <v>33.351020023731209</v>
      </c>
      <c r="L11" s="109">
        <f t="shared" si="3"/>
        <v>40.410226228182175</v>
      </c>
      <c r="M11" s="109">
        <f>IF(Input!M$173&gt;0, L11+L43+L75, 0)</f>
        <v>0</v>
      </c>
      <c r="N11" s="109">
        <f>IF(Input!N$173&gt;0, M11+M43+M75, 0)</f>
        <v>0</v>
      </c>
      <c r="O11" s="109">
        <f>IF(Input!O$173&gt;0, N11+N43+N75, 0)</f>
        <v>0</v>
      </c>
      <c r="P11" s="109">
        <f>IF(Input!P$173&gt;0, O11+O43+O75, 0)</f>
        <v>0</v>
      </c>
      <c r="Q11" s="109">
        <f>IF(Input!Q$173&gt;0, P11+P43+P75, 0)</f>
        <v>0</v>
      </c>
      <c r="R11" s="109"/>
      <c r="S11" s="99"/>
      <c r="T11" s="99"/>
      <c r="U11" s="99"/>
      <c r="V11" s="99"/>
      <c r="W11" s="99"/>
      <c r="X11" s="99"/>
      <c r="Y11" s="99"/>
      <c r="Z11" s="99"/>
      <c r="AA11" s="9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5"/>
      <c r="BL11" s="215"/>
    </row>
    <row r="12" spans="1:256" hidden="1" outlineLevel="1">
      <c r="A12" s="9"/>
      <c r="B12" s="9"/>
      <c r="C12" s="44"/>
      <c r="D12" s="126" t="str">
        <f>Asset6</f>
        <v>Non-network general assets - IT</v>
      </c>
      <c r="E12" s="9"/>
      <c r="F12" s="9"/>
      <c r="G12" s="187">
        <f>'Actual RAB roll forward'!G83</f>
        <v>71.053131832789617</v>
      </c>
      <c r="H12" s="109">
        <f t="shared" si="2"/>
        <v>85.164382318818866</v>
      </c>
      <c r="I12" s="109">
        <f t="shared" si="3"/>
        <v>108.75678702800185</v>
      </c>
      <c r="J12" s="109">
        <f t="shared" si="3"/>
        <v>131.83066723024615</v>
      </c>
      <c r="K12" s="109">
        <f t="shared" si="3"/>
        <v>144.52713289989717</v>
      </c>
      <c r="L12" s="109">
        <f t="shared" si="3"/>
        <v>142.93609737380353</v>
      </c>
      <c r="M12" s="109">
        <f>IF(Input!M$173&gt;0, L12+L44+L76, 0)</f>
        <v>0</v>
      </c>
      <c r="N12" s="109">
        <f>IF(Input!N$173&gt;0, M12+M44+M76, 0)</f>
        <v>0</v>
      </c>
      <c r="O12" s="109">
        <f>IF(Input!O$173&gt;0, N12+N44+N76, 0)</f>
        <v>0</v>
      </c>
      <c r="P12" s="109">
        <f>IF(Input!P$173&gt;0, O12+O44+O76, 0)</f>
        <v>0</v>
      </c>
      <c r="Q12" s="109">
        <f>IF(Input!Q$173&gt;0, P12+P44+P76, 0)</f>
        <v>0</v>
      </c>
      <c r="R12" s="109"/>
      <c r="S12" s="99"/>
      <c r="T12" s="99"/>
      <c r="U12" s="99"/>
      <c r="V12" s="99"/>
      <c r="W12" s="99"/>
      <c r="X12" s="99"/>
      <c r="Y12" s="99"/>
      <c r="Z12" s="99"/>
      <c r="AA12" s="9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5"/>
      <c r="BL12" s="215"/>
    </row>
    <row r="13" spans="1:256" hidden="1" outlineLevel="1">
      <c r="A13" s="9"/>
      <c r="B13" s="9"/>
      <c r="C13" s="44"/>
      <c r="D13" s="126" t="str">
        <f>Asset7</f>
        <v>Non-network general assets - Other</v>
      </c>
      <c r="E13" s="9"/>
      <c r="F13" s="9"/>
      <c r="G13" s="187">
        <f>'Actual RAB roll forward'!G84</f>
        <v>136.8834701181114</v>
      </c>
      <c r="H13" s="109">
        <f t="shared" si="2"/>
        <v>138.177188508493</v>
      </c>
      <c r="I13" s="109">
        <f t="shared" si="3"/>
        <v>138.0698064559991</v>
      </c>
      <c r="J13" s="109">
        <f t="shared" si="3"/>
        <v>136.87530787502988</v>
      </c>
      <c r="K13" s="109">
        <f t="shared" si="3"/>
        <v>134.58934677032821</v>
      </c>
      <c r="L13" s="109">
        <f t="shared" si="3"/>
        <v>131.12826077398782</v>
      </c>
      <c r="M13" s="109">
        <f>IF(Input!M$173&gt;0, L13+L45+L77, 0)</f>
        <v>0</v>
      </c>
      <c r="N13" s="109">
        <f>IF(Input!N$173&gt;0, M13+M45+M77, 0)</f>
        <v>0</v>
      </c>
      <c r="O13" s="109">
        <f>IF(Input!O$173&gt;0, N13+N45+N77, 0)</f>
        <v>0</v>
      </c>
      <c r="P13" s="109">
        <f>IF(Input!P$173&gt;0, O13+O45+O77, 0)</f>
        <v>0</v>
      </c>
      <c r="Q13" s="109">
        <f>IF(Input!Q$173&gt;0, P13+P45+P77, 0)</f>
        <v>0</v>
      </c>
      <c r="R13" s="109"/>
      <c r="S13" s="99"/>
      <c r="T13" s="99"/>
      <c r="U13" s="99"/>
      <c r="V13" s="99"/>
      <c r="W13" s="99"/>
      <c r="X13" s="99"/>
      <c r="Y13" s="99"/>
      <c r="Z13" s="99"/>
      <c r="AA13" s="9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5"/>
      <c r="BL13" s="215"/>
    </row>
    <row r="14" spans="1:256" hidden="1" outlineLevel="1">
      <c r="A14" s="9"/>
      <c r="B14" s="9"/>
      <c r="C14" s="44"/>
      <c r="D14" s="126" t="str">
        <f>Asset8</f>
        <v>VBRC</v>
      </c>
      <c r="E14" s="9"/>
      <c r="F14" s="9"/>
      <c r="G14" s="187">
        <f>'Actual RAB roll forward'!G85</f>
        <v>79.067713273345603</v>
      </c>
      <c r="H14" s="109">
        <f t="shared" si="2"/>
        <v>103.19482508036673</v>
      </c>
      <c r="I14" s="109">
        <f t="shared" si="3"/>
        <v>114.14890309885598</v>
      </c>
      <c r="J14" s="109">
        <f t="shared" si="3"/>
        <v>127.11576382613447</v>
      </c>
      <c r="K14" s="109">
        <f t="shared" si="3"/>
        <v>140.36299205266977</v>
      </c>
      <c r="L14" s="109">
        <f t="shared" si="3"/>
        <v>153.85429952667224</v>
      </c>
      <c r="M14" s="109">
        <f>IF(Input!M$173&gt;0, L14+L46+L78, 0)</f>
        <v>0</v>
      </c>
      <c r="N14" s="109">
        <f>IF(Input!N$173&gt;0, M14+M46+M78, 0)</f>
        <v>0</v>
      </c>
      <c r="O14" s="109">
        <f>IF(Input!O$173&gt;0, N14+N46+N78, 0)</f>
        <v>0</v>
      </c>
      <c r="P14" s="109">
        <f>IF(Input!P$173&gt;0, O14+O46+O78, 0)</f>
        <v>0</v>
      </c>
      <c r="Q14" s="109">
        <f>IF(Input!Q$173&gt;0, P14+P46+P78, 0)</f>
        <v>0</v>
      </c>
      <c r="R14" s="109"/>
      <c r="S14" s="99"/>
      <c r="T14" s="99"/>
      <c r="U14" s="99"/>
      <c r="V14" s="99"/>
      <c r="W14" s="99"/>
      <c r="X14" s="99"/>
      <c r="Y14" s="99"/>
      <c r="Z14" s="99"/>
      <c r="AA14" s="9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5"/>
      <c r="BL14" s="215"/>
    </row>
    <row r="15" spans="1:256" hidden="1" outlineLevel="1">
      <c r="A15" s="9"/>
      <c r="B15" s="9"/>
      <c r="C15" s="44"/>
      <c r="D15" s="126" t="str">
        <f>Asset9</f>
        <v>Supervisory cables</v>
      </c>
      <c r="E15" s="9"/>
      <c r="F15" s="9"/>
      <c r="G15" s="187">
        <f>'Actual RAB roll forward'!G86</f>
        <v>0</v>
      </c>
      <c r="H15" s="109">
        <f t="shared" si="2"/>
        <v>0</v>
      </c>
      <c r="I15" s="109">
        <f t="shared" si="3"/>
        <v>-3.423189053397111</v>
      </c>
      <c r="J15" s="109">
        <f t="shared" si="3"/>
        <v>-3.5087687797320388</v>
      </c>
      <c r="K15" s="109">
        <f t="shared" si="3"/>
        <v>-3.5964879992253396</v>
      </c>
      <c r="L15" s="109">
        <f t="shared" si="3"/>
        <v>-3.6864001992059729</v>
      </c>
      <c r="M15" s="109">
        <f>IF(Input!M$173&gt;0, L15+L47+L79, 0)</f>
        <v>0</v>
      </c>
      <c r="N15" s="109">
        <f>IF(Input!N$173&gt;0, M15+M47+M79, 0)</f>
        <v>0</v>
      </c>
      <c r="O15" s="109">
        <f>IF(Input!O$173&gt;0, N15+N47+N79, 0)</f>
        <v>0</v>
      </c>
      <c r="P15" s="109">
        <f>IF(Input!P$173&gt;0, O15+O47+O79, 0)</f>
        <v>0</v>
      </c>
      <c r="Q15" s="109">
        <f>IF(Input!Q$173&gt;0, P15+P47+P79, 0)</f>
        <v>0</v>
      </c>
      <c r="R15" s="109"/>
      <c r="S15" s="99"/>
      <c r="T15" s="99"/>
      <c r="U15" s="99"/>
      <c r="V15" s="99"/>
      <c r="W15" s="99"/>
      <c r="X15" s="99"/>
      <c r="Y15" s="99"/>
      <c r="Z15" s="99"/>
      <c r="AA15" s="9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5"/>
      <c r="BL15" s="215"/>
    </row>
    <row r="16" spans="1:256" hidden="1" outlineLevel="1">
      <c r="A16" s="9"/>
      <c r="B16" s="9"/>
      <c r="C16" s="44"/>
      <c r="D16" s="126" t="str">
        <f>Asset10</f>
        <v>Old SWER ACRs</v>
      </c>
      <c r="E16" s="9"/>
      <c r="F16" s="9"/>
      <c r="G16" s="187">
        <f>'Actual RAB roll forward'!G87</f>
        <v>0</v>
      </c>
      <c r="H16" s="109">
        <f t="shared" si="2"/>
        <v>0</v>
      </c>
      <c r="I16" s="109">
        <f t="shared" si="3"/>
        <v>-2.9752491766840921</v>
      </c>
      <c r="J16" s="109">
        <f t="shared" si="3"/>
        <v>-6.099260812202389</v>
      </c>
      <c r="K16" s="109">
        <f t="shared" si="3"/>
        <v>-9.377613498761173</v>
      </c>
      <c r="L16" s="109">
        <f t="shared" si="3"/>
        <v>-12.81607178164027</v>
      </c>
      <c r="M16" s="109">
        <f>IF(Input!M$173&gt;0, L16+L48+L80, 0)</f>
        <v>0</v>
      </c>
      <c r="N16" s="109">
        <f>IF(Input!N$173&gt;0, M16+M48+M80, 0)</f>
        <v>0</v>
      </c>
      <c r="O16" s="109">
        <f>IF(Input!O$173&gt;0, N16+N48+N80, 0)</f>
        <v>0</v>
      </c>
      <c r="P16" s="109">
        <f>IF(Input!P$173&gt;0, O16+O48+O80, 0)</f>
        <v>0</v>
      </c>
      <c r="Q16" s="109">
        <f>IF(Input!Q$173&gt;0, P16+P48+P80, 0)</f>
        <v>0</v>
      </c>
      <c r="R16" s="109"/>
      <c r="S16" s="99"/>
      <c r="T16" s="99"/>
      <c r="U16" s="99"/>
      <c r="V16" s="99"/>
      <c r="W16" s="99"/>
      <c r="X16" s="99"/>
      <c r="Y16" s="99"/>
      <c r="Z16" s="99"/>
      <c r="AA16" s="9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5"/>
      <c r="BL16" s="215"/>
    </row>
    <row r="17" spans="1:64" hidden="1" outlineLevel="1">
      <c r="A17" s="9"/>
      <c r="B17" s="9"/>
      <c r="C17" s="44"/>
      <c r="D17" s="126" t="str">
        <f>Asset11</f>
        <v>Land</v>
      </c>
      <c r="E17" s="9"/>
      <c r="F17" s="9"/>
      <c r="G17" s="187">
        <f>'Actual RAB roll forward'!G88</f>
        <v>0</v>
      </c>
      <c r="H17" s="109">
        <f t="shared" si="2"/>
        <v>0</v>
      </c>
      <c r="I17" s="109">
        <f t="shared" si="3"/>
        <v>7.0137943894201277E-2</v>
      </c>
      <c r="J17" s="109">
        <f t="shared" si="3"/>
        <v>0.2654892630797584</v>
      </c>
      <c r="K17" s="109">
        <f t="shared" si="3"/>
        <v>0.52484631712465124</v>
      </c>
      <c r="L17" s="109">
        <f t="shared" si="3"/>
        <v>0.77679902283689539</v>
      </c>
      <c r="M17" s="109">
        <f>IF(Input!M$173&gt;0, L17+L49+L81, 0)</f>
        <v>0</v>
      </c>
      <c r="N17" s="109">
        <f>IF(Input!N$173&gt;0, M17+M49+M81, 0)</f>
        <v>0</v>
      </c>
      <c r="O17" s="109">
        <f>IF(Input!O$173&gt;0, N17+N49+N81, 0)</f>
        <v>0</v>
      </c>
      <c r="P17" s="109">
        <f>IF(Input!P$173&gt;0, O17+O49+O81, 0)</f>
        <v>0</v>
      </c>
      <c r="Q17" s="109">
        <f>IF(Input!Q$173&gt;0, P17+P49+P81, 0)</f>
        <v>0</v>
      </c>
      <c r="R17" s="109"/>
      <c r="S17" s="99"/>
      <c r="T17" s="99"/>
      <c r="U17" s="99"/>
      <c r="V17" s="99"/>
      <c r="W17" s="99"/>
      <c r="X17" s="99"/>
      <c r="Y17" s="99"/>
      <c r="Z17" s="99"/>
      <c r="AA17" s="9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5"/>
      <c r="BL17" s="215"/>
    </row>
    <row r="18" spans="1:64" hidden="1" outlineLevel="1">
      <c r="A18" s="9"/>
      <c r="B18" s="9"/>
      <c r="C18" s="44"/>
      <c r="D18" s="126" t="str">
        <f>Asset12</f>
        <v>Equity raising costs</v>
      </c>
      <c r="E18" s="9"/>
      <c r="F18" s="9"/>
      <c r="G18" s="187">
        <f>'Actual RAB roll forward'!G89</f>
        <v>5.5302369718375211</v>
      </c>
      <c r="H18" s="109">
        <f t="shared" si="2"/>
        <v>5.523743529715901</v>
      </c>
      <c r="I18" s="109">
        <f t="shared" si="3"/>
        <v>17.651919305597961</v>
      </c>
      <c r="J18" s="109">
        <f t="shared" si="3"/>
        <v>17.661566201483573</v>
      </c>
      <c r="K18" s="109">
        <f t="shared" si="3"/>
        <v>17.660662992597466</v>
      </c>
      <c r="L18" s="109">
        <f t="shared" si="3"/>
        <v>17.648676144391128</v>
      </c>
      <c r="M18" s="109">
        <f>IF(Input!M$173&gt;0, L18+L50+L82, 0)</f>
        <v>0</v>
      </c>
      <c r="N18" s="109">
        <f>IF(Input!N$173&gt;0, M18+M50+M82, 0)</f>
        <v>0</v>
      </c>
      <c r="O18" s="109">
        <f>IF(Input!O$173&gt;0, N18+N50+N82, 0)</f>
        <v>0</v>
      </c>
      <c r="P18" s="109">
        <f>IF(Input!P$173&gt;0, O18+O50+O82, 0)</f>
        <v>0</v>
      </c>
      <c r="Q18" s="109">
        <f>IF(Input!Q$173&gt;0, P18+P50+P82, 0)</f>
        <v>0</v>
      </c>
      <c r="R18" s="109"/>
      <c r="S18" s="99"/>
      <c r="T18" s="99"/>
      <c r="U18" s="99"/>
      <c r="V18" s="99"/>
      <c r="W18" s="99"/>
      <c r="X18" s="99"/>
      <c r="Y18" s="99"/>
      <c r="Z18" s="99"/>
      <c r="AA18" s="9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5"/>
      <c r="BL18" s="215"/>
    </row>
    <row r="19" spans="1:64" hidden="1" outlineLevel="1">
      <c r="A19" s="9"/>
      <c r="B19" s="9"/>
      <c r="C19" s="44"/>
      <c r="D19" s="126">
        <f>Asset13</f>
        <v>0</v>
      </c>
      <c r="E19" s="9"/>
      <c r="F19" s="9"/>
      <c r="G19" s="187">
        <f>'Actual RAB roll forward'!G90</f>
        <v>0</v>
      </c>
      <c r="H19" s="109">
        <f t="shared" si="2"/>
        <v>0</v>
      </c>
      <c r="I19" s="109">
        <f t="shared" si="3"/>
        <v>0</v>
      </c>
      <c r="J19" s="109">
        <f t="shared" si="3"/>
        <v>0</v>
      </c>
      <c r="K19" s="109">
        <f t="shared" si="3"/>
        <v>0</v>
      </c>
      <c r="L19" s="109">
        <f t="shared" si="3"/>
        <v>0</v>
      </c>
      <c r="M19" s="109">
        <f>IF(Input!M$173&gt;0, L19+L51+L83, 0)</f>
        <v>0</v>
      </c>
      <c r="N19" s="109">
        <f>IF(Input!N$173&gt;0, M19+M51+M83, 0)</f>
        <v>0</v>
      </c>
      <c r="O19" s="109">
        <f>IF(Input!O$173&gt;0, N19+N51+N83, 0)</f>
        <v>0</v>
      </c>
      <c r="P19" s="109">
        <f>IF(Input!P$173&gt;0, O19+O51+O83, 0)</f>
        <v>0</v>
      </c>
      <c r="Q19" s="109">
        <f>IF(Input!Q$173&gt;0, P19+P51+P83, 0)</f>
        <v>0</v>
      </c>
      <c r="R19" s="109"/>
      <c r="S19" s="99"/>
      <c r="T19" s="99"/>
      <c r="U19" s="99"/>
      <c r="V19" s="99"/>
      <c r="W19" s="99"/>
      <c r="X19" s="99"/>
      <c r="Y19" s="99"/>
      <c r="Z19" s="99"/>
      <c r="AA19" s="9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5"/>
      <c r="BL19" s="215"/>
    </row>
    <row r="20" spans="1:64" hidden="1" outlineLevel="1">
      <c r="A20" s="9"/>
      <c r="B20" s="9"/>
      <c r="C20" s="44"/>
      <c r="D20" s="126">
        <f>Asset14</f>
        <v>0</v>
      </c>
      <c r="E20" s="9"/>
      <c r="F20" s="9"/>
      <c r="G20" s="187">
        <f>'Actual RAB roll forward'!G91</f>
        <v>0</v>
      </c>
      <c r="H20" s="109">
        <f t="shared" si="2"/>
        <v>0</v>
      </c>
      <c r="I20" s="109">
        <f t="shared" si="3"/>
        <v>0</v>
      </c>
      <c r="J20" s="109">
        <f t="shared" si="3"/>
        <v>0</v>
      </c>
      <c r="K20" s="109">
        <f t="shared" si="3"/>
        <v>0</v>
      </c>
      <c r="L20" s="109">
        <f t="shared" si="3"/>
        <v>0</v>
      </c>
      <c r="M20" s="109">
        <f>IF(Input!M$173&gt;0, L20+L52+L84, 0)</f>
        <v>0</v>
      </c>
      <c r="N20" s="109">
        <f>IF(Input!N$173&gt;0, M20+M52+M84, 0)</f>
        <v>0</v>
      </c>
      <c r="O20" s="109">
        <f>IF(Input!O$173&gt;0, N20+N52+N84, 0)</f>
        <v>0</v>
      </c>
      <c r="P20" s="109">
        <f>IF(Input!P$173&gt;0, O20+O52+O84, 0)</f>
        <v>0</v>
      </c>
      <c r="Q20" s="109">
        <f>IF(Input!Q$173&gt;0, P20+P52+P84, 0)</f>
        <v>0</v>
      </c>
      <c r="R20" s="109"/>
      <c r="S20" s="99"/>
      <c r="T20" s="99"/>
      <c r="U20" s="99"/>
      <c r="V20" s="99"/>
      <c r="W20" s="99"/>
      <c r="X20" s="99"/>
      <c r="Y20" s="99"/>
      <c r="Z20" s="99"/>
      <c r="AA20" s="9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5"/>
      <c r="BL20" s="215"/>
    </row>
    <row r="21" spans="1:64" hidden="1" outlineLevel="1">
      <c r="A21" s="9"/>
      <c r="B21" s="9"/>
      <c r="C21" s="44"/>
      <c r="D21" s="126">
        <f>Asset15</f>
        <v>0</v>
      </c>
      <c r="E21" s="9"/>
      <c r="F21" s="9"/>
      <c r="G21" s="187">
        <f>'Actual RAB roll forward'!G92</f>
        <v>0</v>
      </c>
      <c r="H21" s="109">
        <f t="shared" si="2"/>
        <v>0</v>
      </c>
      <c r="I21" s="109">
        <f t="shared" si="3"/>
        <v>0</v>
      </c>
      <c r="J21" s="109">
        <f t="shared" si="3"/>
        <v>0</v>
      </c>
      <c r="K21" s="109">
        <f t="shared" si="3"/>
        <v>0</v>
      </c>
      <c r="L21" s="109">
        <f t="shared" si="3"/>
        <v>0</v>
      </c>
      <c r="M21" s="109">
        <f>IF(Input!M$173&gt;0, L21+L53+L85, 0)</f>
        <v>0</v>
      </c>
      <c r="N21" s="109">
        <f>IF(Input!N$173&gt;0, M21+M53+M85, 0)</f>
        <v>0</v>
      </c>
      <c r="O21" s="109">
        <f>IF(Input!O$173&gt;0, N21+N53+N85, 0)</f>
        <v>0</v>
      </c>
      <c r="P21" s="109">
        <f>IF(Input!P$173&gt;0, O21+O53+O85, 0)</f>
        <v>0</v>
      </c>
      <c r="Q21" s="109">
        <f>IF(Input!Q$173&gt;0, P21+P53+P85, 0)</f>
        <v>0</v>
      </c>
      <c r="R21" s="109"/>
      <c r="S21" s="99"/>
      <c r="T21" s="99"/>
      <c r="U21" s="99"/>
      <c r="V21" s="99"/>
      <c r="W21" s="99"/>
      <c r="X21" s="99"/>
      <c r="Y21" s="99"/>
      <c r="Z21" s="99"/>
      <c r="AA21" s="9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5"/>
      <c r="BL21" s="215"/>
    </row>
    <row r="22" spans="1:64" hidden="1" outlineLevel="1">
      <c r="A22" s="9"/>
      <c r="B22" s="9"/>
      <c r="C22" s="44"/>
      <c r="D22" s="126">
        <f>Asset16</f>
        <v>0</v>
      </c>
      <c r="E22" s="9"/>
      <c r="F22" s="9"/>
      <c r="G22" s="187">
        <f>'Actual RAB roll forward'!G93</f>
        <v>0</v>
      </c>
      <c r="H22" s="109">
        <f t="shared" si="2"/>
        <v>0</v>
      </c>
      <c r="I22" s="109">
        <f t="shared" si="3"/>
        <v>0</v>
      </c>
      <c r="J22" s="109">
        <f t="shared" si="3"/>
        <v>0</v>
      </c>
      <c r="K22" s="109">
        <f t="shared" si="3"/>
        <v>0</v>
      </c>
      <c r="L22" s="109">
        <f t="shared" si="3"/>
        <v>0</v>
      </c>
      <c r="M22" s="109">
        <f>IF(Input!M$173&gt;0, L22+L54+L86, 0)</f>
        <v>0</v>
      </c>
      <c r="N22" s="109">
        <f>IF(Input!N$173&gt;0, M22+M54+M86, 0)</f>
        <v>0</v>
      </c>
      <c r="O22" s="109">
        <f>IF(Input!O$173&gt;0, N22+N54+N86, 0)</f>
        <v>0</v>
      </c>
      <c r="P22" s="109">
        <f>IF(Input!P$173&gt;0, O22+O54+O86, 0)</f>
        <v>0</v>
      </c>
      <c r="Q22" s="109">
        <f>IF(Input!Q$173&gt;0, P22+P54+P86, 0)</f>
        <v>0</v>
      </c>
      <c r="R22" s="109"/>
      <c r="S22" s="99"/>
      <c r="T22" s="99"/>
      <c r="U22" s="99"/>
      <c r="V22" s="99"/>
      <c r="W22" s="99"/>
      <c r="X22" s="99"/>
      <c r="Y22" s="99"/>
      <c r="Z22" s="99"/>
      <c r="AA22" s="9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5"/>
      <c r="BL22" s="215"/>
    </row>
    <row r="23" spans="1:64" hidden="1" outlineLevel="1">
      <c r="A23" s="9"/>
      <c r="B23" s="9"/>
      <c r="C23" s="44"/>
      <c r="D23" s="126">
        <f>Asset17</f>
        <v>0</v>
      </c>
      <c r="E23" s="9"/>
      <c r="F23" s="9"/>
      <c r="G23" s="187">
        <f>'Actual RAB roll forward'!G94</f>
        <v>0</v>
      </c>
      <c r="H23" s="109">
        <f t="shared" si="2"/>
        <v>0</v>
      </c>
      <c r="I23" s="109">
        <f t="shared" si="3"/>
        <v>0</v>
      </c>
      <c r="J23" s="109">
        <f t="shared" si="3"/>
        <v>0</v>
      </c>
      <c r="K23" s="109">
        <f t="shared" si="3"/>
        <v>0</v>
      </c>
      <c r="L23" s="109">
        <f t="shared" si="3"/>
        <v>0</v>
      </c>
      <c r="M23" s="109">
        <f>IF(Input!M$173&gt;0, L23+L55+L87, 0)</f>
        <v>0</v>
      </c>
      <c r="N23" s="109">
        <f>IF(Input!N$173&gt;0, M23+M55+M87, 0)</f>
        <v>0</v>
      </c>
      <c r="O23" s="109">
        <f>IF(Input!O$173&gt;0, N23+N55+N87, 0)</f>
        <v>0</v>
      </c>
      <c r="P23" s="109">
        <f>IF(Input!P$173&gt;0, O23+O55+O87, 0)</f>
        <v>0</v>
      </c>
      <c r="Q23" s="109">
        <f>IF(Input!Q$173&gt;0, P23+P55+P87, 0)</f>
        <v>0</v>
      </c>
      <c r="R23" s="109"/>
      <c r="S23" s="99"/>
      <c r="T23" s="99"/>
      <c r="U23" s="99"/>
      <c r="V23" s="99"/>
      <c r="W23" s="99"/>
      <c r="X23" s="99"/>
      <c r="Y23" s="99"/>
      <c r="Z23" s="99"/>
      <c r="AA23" s="9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5"/>
      <c r="BL23" s="215"/>
    </row>
    <row r="24" spans="1:64" hidden="1" outlineLevel="1">
      <c r="A24" s="9"/>
      <c r="B24" s="9"/>
      <c r="C24" s="44"/>
      <c r="D24" s="126">
        <f>Asset18</f>
        <v>0</v>
      </c>
      <c r="E24" s="9"/>
      <c r="F24" s="9"/>
      <c r="G24" s="187">
        <f>'Actual RAB roll forward'!G95</f>
        <v>0</v>
      </c>
      <c r="H24" s="109">
        <f t="shared" si="2"/>
        <v>0</v>
      </c>
      <c r="I24" s="109">
        <f t="shared" si="3"/>
        <v>0</v>
      </c>
      <c r="J24" s="109">
        <f t="shared" si="3"/>
        <v>0</v>
      </c>
      <c r="K24" s="109">
        <f t="shared" si="3"/>
        <v>0</v>
      </c>
      <c r="L24" s="109">
        <f t="shared" si="3"/>
        <v>0</v>
      </c>
      <c r="M24" s="109">
        <f>IF(Input!M$173&gt;0, L24+L56+L88, 0)</f>
        <v>0</v>
      </c>
      <c r="N24" s="109">
        <f>IF(Input!N$173&gt;0, M24+M56+M88, 0)</f>
        <v>0</v>
      </c>
      <c r="O24" s="109">
        <f>IF(Input!O$173&gt;0, N24+N56+N88, 0)</f>
        <v>0</v>
      </c>
      <c r="P24" s="109">
        <f>IF(Input!P$173&gt;0, O24+O56+O88, 0)</f>
        <v>0</v>
      </c>
      <c r="Q24" s="109">
        <f>IF(Input!Q$173&gt;0, P24+P56+P88, 0)</f>
        <v>0</v>
      </c>
      <c r="R24" s="109"/>
      <c r="S24" s="99"/>
      <c r="T24" s="99"/>
      <c r="U24" s="99"/>
      <c r="V24" s="99"/>
      <c r="W24" s="99"/>
      <c r="X24" s="99"/>
      <c r="Y24" s="99"/>
      <c r="Z24" s="99"/>
      <c r="AA24" s="9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5"/>
      <c r="BL24" s="215"/>
    </row>
    <row r="25" spans="1:64" hidden="1" outlineLevel="1">
      <c r="A25" s="9"/>
      <c r="B25" s="9"/>
      <c r="C25" s="44"/>
      <c r="D25" s="126">
        <f>Asset19</f>
        <v>0</v>
      </c>
      <c r="E25" s="9"/>
      <c r="F25" s="9"/>
      <c r="G25" s="187">
        <f>'Actual RAB roll forward'!G96</f>
        <v>0</v>
      </c>
      <c r="H25" s="109">
        <f t="shared" si="2"/>
        <v>0</v>
      </c>
      <c r="I25" s="109">
        <f t="shared" si="3"/>
        <v>0</v>
      </c>
      <c r="J25" s="109">
        <f t="shared" si="3"/>
        <v>0</v>
      </c>
      <c r="K25" s="109">
        <f t="shared" si="3"/>
        <v>0</v>
      </c>
      <c r="L25" s="109">
        <f t="shared" si="3"/>
        <v>0</v>
      </c>
      <c r="M25" s="109">
        <f>IF(Input!M$173&gt;0, L25+L57+L89, 0)</f>
        <v>0</v>
      </c>
      <c r="N25" s="109">
        <f>IF(Input!N$173&gt;0, M25+M57+M89, 0)</f>
        <v>0</v>
      </c>
      <c r="O25" s="109">
        <f>IF(Input!O$173&gt;0, N25+N57+N89, 0)</f>
        <v>0</v>
      </c>
      <c r="P25" s="109">
        <f>IF(Input!P$173&gt;0, O25+O57+O89, 0)</f>
        <v>0</v>
      </c>
      <c r="Q25" s="109">
        <f>IF(Input!Q$173&gt;0, P25+P57+P89, 0)</f>
        <v>0</v>
      </c>
      <c r="R25" s="109"/>
      <c r="S25" s="99"/>
      <c r="T25" s="99"/>
      <c r="U25" s="99"/>
      <c r="V25" s="99"/>
      <c r="W25" s="99"/>
      <c r="X25" s="99"/>
      <c r="Y25" s="99"/>
      <c r="Z25" s="99"/>
      <c r="AA25" s="9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5"/>
      <c r="BL25" s="215"/>
    </row>
    <row r="26" spans="1:64" hidden="1" outlineLevel="1">
      <c r="A26" s="9"/>
      <c r="B26" s="9"/>
      <c r="C26" s="44"/>
      <c r="D26" s="126">
        <f>Asset20</f>
        <v>0</v>
      </c>
      <c r="E26" s="9"/>
      <c r="F26" s="9"/>
      <c r="G26" s="187">
        <f>'Actual RAB roll forward'!G97</f>
        <v>0</v>
      </c>
      <c r="H26" s="109">
        <f t="shared" si="2"/>
        <v>0</v>
      </c>
      <c r="I26" s="109">
        <f t="shared" si="3"/>
        <v>0</v>
      </c>
      <c r="J26" s="109">
        <f t="shared" si="3"/>
        <v>0</v>
      </c>
      <c r="K26" s="109">
        <f t="shared" si="3"/>
        <v>0</v>
      </c>
      <c r="L26" s="109">
        <f t="shared" si="3"/>
        <v>0</v>
      </c>
      <c r="M26" s="109">
        <f>IF(Input!M$173&gt;0, L26+L58+L90, 0)</f>
        <v>0</v>
      </c>
      <c r="N26" s="109">
        <f>IF(Input!N$173&gt;0, M26+M58+M90, 0)</f>
        <v>0</v>
      </c>
      <c r="O26" s="109">
        <f>IF(Input!O$173&gt;0, N26+N58+N90, 0)</f>
        <v>0</v>
      </c>
      <c r="P26" s="109">
        <f>IF(Input!P$173&gt;0, O26+O58+O90, 0)</f>
        <v>0</v>
      </c>
      <c r="Q26" s="109">
        <f>IF(Input!Q$173&gt;0, P26+P58+P90, 0)</f>
        <v>0</v>
      </c>
      <c r="R26" s="109"/>
      <c r="S26" s="99"/>
      <c r="T26" s="99"/>
      <c r="U26" s="99"/>
      <c r="V26" s="99"/>
      <c r="W26" s="99"/>
      <c r="X26" s="99"/>
      <c r="Y26" s="99"/>
      <c r="Z26" s="99"/>
      <c r="AA26" s="9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5"/>
      <c r="BL26" s="215"/>
    </row>
    <row r="27" spans="1:64" hidden="1" outlineLevel="1">
      <c r="A27" s="9"/>
      <c r="B27" s="9"/>
      <c r="C27" s="44"/>
      <c r="D27" s="126">
        <f>Asset21</f>
        <v>0</v>
      </c>
      <c r="E27" s="9"/>
      <c r="F27" s="9"/>
      <c r="G27" s="187">
        <f>'Actual RAB roll forward'!G98</f>
        <v>0</v>
      </c>
      <c r="H27" s="109">
        <f t="shared" ref="H27:H36" si="4">G27+G59+G91+G123+G155+G187</f>
        <v>0</v>
      </c>
      <c r="I27" s="109">
        <f t="shared" si="3"/>
        <v>0</v>
      </c>
      <c r="J27" s="109">
        <f t="shared" si="3"/>
        <v>0</v>
      </c>
      <c r="K27" s="109">
        <f t="shared" si="3"/>
        <v>0</v>
      </c>
      <c r="L27" s="109">
        <f t="shared" si="3"/>
        <v>0</v>
      </c>
      <c r="M27" s="109">
        <f>IF(Input!M$173&gt;0, L27+L59+L91, 0)</f>
        <v>0</v>
      </c>
      <c r="N27" s="109">
        <f>IF(Input!N$173&gt;0, M27+M59+M91, 0)</f>
        <v>0</v>
      </c>
      <c r="O27" s="109">
        <f>IF(Input!O$173&gt;0, N27+N59+N91, 0)</f>
        <v>0</v>
      </c>
      <c r="P27" s="109">
        <f>IF(Input!P$173&gt;0, O27+O59+O91, 0)</f>
        <v>0</v>
      </c>
      <c r="Q27" s="109">
        <f>IF(Input!Q$173&gt;0, P27+P59+P91, 0)</f>
        <v>0</v>
      </c>
      <c r="R27" s="109"/>
      <c r="S27" s="99"/>
      <c r="T27" s="99"/>
      <c r="U27" s="99"/>
      <c r="V27" s="99"/>
      <c r="W27" s="99"/>
      <c r="X27" s="99"/>
      <c r="Y27" s="99"/>
      <c r="Z27" s="99"/>
      <c r="AA27" s="9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5"/>
      <c r="BL27" s="215"/>
    </row>
    <row r="28" spans="1:64" hidden="1" outlineLevel="1">
      <c r="A28" s="9"/>
      <c r="B28" s="9"/>
      <c r="C28" s="44"/>
      <c r="D28" s="126">
        <f>Asset22</f>
        <v>0</v>
      </c>
      <c r="E28" s="9"/>
      <c r="F28" s="9"/>
      <c r="G28" s="187">
        <f>'Actual RAB roll forward'!G99</f>
        <v>0</v>
      </c>
      <c r="H28" s="109">
        <f t="shared" si="4"/>
        <v>0</v>
      </c>
      <c r="I28" s="109">
        <f t="shared" si="3"/>
        <v>0</v>
      </c>
      <c r="J28" s="109">
        <f t="shared" si="3"/>
        <v>0</v>
      </c>
      <c r="K28" s="109">
        <f t="shared" si="3"/>
        <v>0</v>
      </c>
      <c r="L28" s="109">
        <f t="shared" si="3"/>
        <v>0</v>
      </c>
      <c r="M28" s="109">
        <f>IF(Input!M$173&gt;0, L28+L60+L92, 0)</f>
        <v>0</v>
      </c>
      <c r="N28" s="109">
        <f>IF(Input!N$173&gt;0, M28+M60+M92, 0)</f>
        <v>0</v>
      </c>
      <c r="O28" s="109">
        <f>IF(Input!O$173&gt;0, N28+N60+N92, 0)</f>
        <v>0</v>
      </c>
      <c r="P28" s="109">
        <f>IF(Input!P$173&gt;0, O28+O60+O92, 0)</f>
        <v>0</v>
      </c>
      <c r="Q28" s="109">
        <f>IF(Input!Q$173&gt;0, P28+P60+P92, 0)</f>
        <v>0</v>
      </c>
      <c r="R28" s="109"/>
      <c r="S28" s="99"/>
      <c r="T28" s="99"/>
      <c r="U28" s="99"/>
      <c r="V28" s="99"/>
      <c r="W28" s="99"/>
      <c r="X28" s="99"/>
      <c r="Y28" s="99"/>
      <c r="Z28" s="99"/>
      <c r="AA28" s="9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5"/>
      <c r="BL28" s="215"/>
    </row>
    <row r="29" spans="1:64" hidden="1" outlineLevel="1">
      <c r="A29" s="9"/>
      <c r="B29" s="9"/>
      <c r="C29" s="44"/>
      <c r="D29" s="126">
        <f>Asset23</f>
        <v>0</v>
      </c>
      <c r="E29" s="9"/>
      <c r="F29" s="9"/>
      <c r="G29" s="187">
        <f>'Actual RAB roll forward'!G100</f>
        <v>0</v>
      </c>
      <c r="H29" s="109">
        <f t="shared" si="4"/>
        <v>0</v>
      </c>
      <c r="I29" s="109">
        <f t="shared" si="3"/>
        <v>0</v>
      </c>
      <c r="J29" s="109">
        <f t="shared" si="3"/>
        <v>0</v>
      </c>
      <c r="K29" s="109">
        <f t="shared" si="3"/>
        <v>0</v>
      </c>
      <c r="L29" s="109">
        <f t="shared" si="3"/>
        <v>0</v>
      </c>
      <c r="M29" s="109">
        <f>IF(Input!M$173&gt;0, L29+L61+L93, 0)</f>
        <v>0</v>
      </c>
      <c r="N29" s="109">
        <f>IF(Input!N$173&gt;0, M29+M61+M93, 0)</f>
        <v>0</v>
      </c>
      <c r="O29" s="109">
        <f>IF(Input!O$173&gt;0, N29+N61+N93, 0)</f>
        <v>0</v>
      </c>
      <c r="P29" s="109">
        <f>IF(Input!P$173&gt;0, O29+O61+O93, 0)</f>
        <v>0</v>
      </c>
      <c r="Q29" s="109">
        <f>IF(Input!Q$173&gt;0, P29+P61+P93, 0)</f>
        <v>0</v>
      </c>
      <c r="R29" s="109"/>
      <c r="S29" s="99"/>
      <c r="T29" s="99"/>
      <c r="U29" s="99"/>
      <c r="V29" s="99"/>
      <c r="W29" s="99"/>
      <c r="X29" s="99"/>
      <c r="Y29" s="99"/>
      <c r="Z29" s="99"/>
      <c r="AA29" s="9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5"/>
      <c r="BL29" s="215"/>
    </row>
    <row r="30" spans="1:64" hidden="1" outlineLevel="1">
      <c r="A30" s="9"/>
      <c r="B30" s="9"/>
      <c r="C30" s="44"/>
      <c r="D30" s="126">
        <f>Asset24</f>
        <v>0</v>
      </c>
      <c r="E30" s="9"/>
      <c r="F30" s="9"/>
      <c r="G30" s="187">
        <f>'Actual RAB roll forward'!G101</f>
        <v>0</v>
      </c>
      <c r="H30" s="109">
        <f t="shared" si="4"/>
        <v>0</v>
      </c>
      <c r="I30" s="109">
        <f t="shared" si="3"/>
        <v>0</v>
      </c>
      <c r="J30" s="109">
        <f t="shared" si="3"/>
        <v>0</v>
      </c>
      <c r="K30" s="109">
        <f t="shared" si="3"/>
        <v>0</v>
      </c>
      <c r="L30" s="109">
        <f t="shared" si="3"/>
        <v>0</v>
      </c>
      <c r="M30" s="109">
        <f>IF(Input!M$173&gt;0, L30+L62+L94, 0)</f>
        <v>0</v>
      </c>
      <c r="N30" s="109">
        <f>IF(Input!N$173&gt;0, M30+M62+M94, 0)</f>
        <v>0</v>
      </c>
      <c r="O30" s="109">
        <f>IF(Input!O$173&gt;0, N30+N62+N94, 0)</f>
        <v>0</v>
      </c>
      <c r="P30" s="109">
        <f>IF(Input!P$173&gt;0, O30+O62+O94, 0)</f>
        <v>0</v>
      </c>
      <c r="Q30" s="109">
        <f>IF(Input!Q$173&gt;0, P30+P62+P94, 0)</f>
        <v>0</v>
      </c>
      <c r="R30" s="109"/>
      <c r="S30" s="99"/>
      <c r="T30" s="99"/>
      <c r="U30" s="99"/>
      <c r="V30" s="99"/>
      <c r="W30" s="99"/>
      <c r="X30" s="99"/>
      <c r="Y30" s="99"/>
      <c r="Z30" s="99"/>
      <c r="AA30" s="9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5"/>
      <c r="BL30" s="215"/>
    </row>
    <row r="31" spans="1:64" hidden="1" outlineLevel="1">
      <c r="A31" s="9"/>
      <c r="B31" s="9"/>
      <c r="C31" s="44"/>
      <c r="D31" s="126">
        <f>Asset25</f>
        <v>0</v>
      </c>
      <c r="E31" s="9"/>
      <c r="F31" s="9"/>
      <c r="G31" s="187">
        <f>'Actual RAB roll forward'!G102</f>
        <v>0</v>
      </c>
      <c r="H31" s="109">
        <f t="shared" si="4"/>
        <v>0</v>
      </c>
      <c r="I31" s="109">
        <f t="shared" si="3"/>
        <v>0</v>
      </c>
      <c r="J31" s="109">
        <f t="shared" si="3"/>
        <v>0</v>
      </c>
      <c r="K31" s="109">
        <f t="shared" si="3"/>
        <v>0</v>
      </c>
      <c r="L31" s="109">
        <f t="shared" si="3"/>
        <v>0</v>
      </c>
      <c r="M31" s="109">
        <f>IF(Input!M$173&gt;0, L31+L63+L95, 0)</f>
        <v>0</v>
      </c>
      <c r="N31" s="109">
        <f>IF(Input!N$173&gt;0, M31+M63+M95, 0)</f>
        <v>0</v>
      </c>
      <c r="O31" s="109">
        <f>IF(Input!O$173&gt;0, N31+N63+N95, 0)</f>
        <v>0</v>
      </c>
      <c r="P31" s="109">
        <f>IF(Input!P$173&gt;0, O31+O63+O95, 0)</f>
        <v>0</v>
      </c>
      <c r="Q31" s="109">
        <f>IF(Input!Q$173&gt;0, P31+P63+P95, 0)</f>
        <v>0</v>
      </c>
      <c r="R31" s="109"/>
      <c r="S31" s="99"/>
      <c r="T31" s="99"/>
      <c r="U31" s="99"/>
      <c r="V31" s="99"/>
      <c r="W31" s="99"/>
      <c r="X31" s="99"/>
      <c r="Y31" s="99"/>
      <c r="Z31" s="99"/>
      <c r="AA31" s="9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5"/>
      <c r="BL31" s="215"/>
    </row>
    <row r="32" spans="1:64" hidden="1" outlineLevel="1">
      <c r="A32" s="9"/>
      <c r="B32" s="9"/>
      <c r="C32" s="44"/>
      <c r="D32" s="126">
        <f>Asset26</f>
        <v>0</v>
      </c>
      <c r="E32" s="9"/>
      <c r="F32" s="9"/>
      <c r="G32" s="187">
        <f>'Actual RAB roll forward'!G103</f>
        <v>0</v>
      </c>
      <c r="H32" s="109">
        <f t="shared" si="4"/>
        <v>0</v>
      </c>
      <c r="I32" s="109">
        <f t="shared" si="3"/>
        <v>0</v>
      </c>
      <c r="J32" s="109">
        <f t="shared" si="3"/>
        <v>0</v>
      </c>
      <c r="K32" s="109">
        <f t="shared" si="3"/>
        <v>0</v>
      </c>
      <c r="L32" s="109">
        <f t="shared" si="3"/>
        <v>0</v>
      </c>
      <c r="M32" s="109">
        <f>IF(Input!M$173&gt;0, L32+L64+L96, 0)</f>
        <v>0</v>
      </c>
      <c r="N32" s="109">
        <f>IF(Input!N$173&gt;0, M32+M64+M96, 0)</f>
        <v>0</v>
      </c>
      <c r="O32" s="109">
        <f>IF(Input!O$173&gt;0, N32+N64+N96, 0)</f>
        <v>0</v>
      </c>
      <c r="P32" s="109">
        <f>IF(Input!P$173&gt;0, O32+O64+O96, 0)</f>
        <v>0</v>
      </c>
      <c r="Q32" s="109">
        <f>IF(Input!Q$173&gt;0, P32+P64+P96, 0)</f>
        <v>0</v>
      </c>
      <c r="R32" s="109"/>
      <c r="S32" s="99"/>
      <c r="T32" s="99"/>
      <c r="U32" s="99"/>
      <c r="V32" s="99"/>
      <c r="W32" s="99"/>
      <c r="X32" s="99"/>
      <c r="Y32" s="99"/>
      <c r="Z32" s="99"/>
      <c r="AA32" s="9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5"/>
      <c r="BL32" s="215"/>
    </row>
    <row r="33" spans="1:64" hidden="1" outlineLevel="1">
      <c r="A33" s="9"/>
      <c r="B33" s="9"/>
      <c r="C33" s="44"/>
      <c r="D33" s="126">
        <f>Asset27</f>
        <v>0</v>
      </c>
      <c r="E33" s="9"/>
      <c r="F33" s="9"/>
      <c r="G33" s="187">
        <f>'Actual RAB roll forward'!G104</f>
        <v>0</v>
      </c>
      <c r="H33" s="109">
        <f t="shared" si="4"/>
        <v>0</v>
      </c>
      <c r="I33" s="109">
        <f t="shared" si="3"/>
        <v>0</v>
      </c>
      <c r="J33" s="109">
        <f t="shared" si="3"/>
        <v>0</v>
      </c>
      <c r="K33" s="109">
        <f t="shared" si="3"/>
        <v>0</v>
      </c>
      <c r="L33" s="109">
        <f t="shared" si="3"/>
        <v>0</v>
      </c>
      <c r="M33" s="109">
        <f>IF(Input!M$173&gt;0, L33+L65+L97, 0)</f>
        <v>0</v>
      </c>
      <c r="N33" s="109">
        <f>IF(Input!N$173&gt;0, M33+M65+M97, 0)</f>
        <v>0</v>
      </c>
      <c r="O33" s="109">
        <f>IF(Input!O$173&gt;0, N33+N65+N97, 0)</f>
        <v>0</v>
      </c>
      <c r="P33" s="109">
        <f>IF(Input!P$173&gt;0, O33+O65+O97, 0)</f>
        <v>0</v>
      </c>
      <c r="Q33" s="109">
        <f>IF(Input!Q$173&gt;0, P33+P65+P97, 0)</f>
        <v>0</v>
      </c>
      <c r="R33" s="109"/>
      <c r="S33" s="99"/>
      <c r="T33" s="99"/>
      <c r="U33" s="99"/>
      <c r="V33" s="99"/>
      <c r="W33" s="99"/>
      <c r="X33" s="99"/>
      <c r="Y33" s="99"/>
      <c r="Z33" s="99"/>
      <c r="AA33" s="9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5"/>
      <c r="BL33" s="215"/>
    </row>
    <row r="34" spans="1:64" hidden="1" outlineLevel="1">
      <c r="A34" s="9"/>
      <c r="B34" s="9"/>
      <c r="C34" s="44"/>
      <c r="D34" s="126">
        <f>Asset28</f>
        <v>0</v>
      </c>
      <c r="E34" s="9"/>
      <c r="F34" s="9"/>
      <c r="G34" s="187">
        <f>'Actual RAB roll forward'!G105</f>
        <v>0</v>
      </c>
      <c r="H34" s="109">
        <f t="shared" si="4"/>
        <v>0</v>
      </c>
      <c r="I34" s="109">
        <f t="shared" si="3"/>
        <v>0</v>
      </c>
      <c r="J34" s="109">
        <f t="shared" si="3"/>
        <v>0</v>
      </c>
      <c r="K34" s="109">
        <f t="shared" si="3"/>
        <v>0</v>
      </c>
      <c r="L34" s="109">
        <f t="shared" si="3"/>
        <v>0</v>
      </c>
      <c r="M34" s="109">
        <f>IF(Input!M$173&gt;0, L34+L66+L98, 0)</f>
        <v>0</v>
      </c>
      <c r="N34" s="109">
        <f>IF(Input!N$173&gt;0, M34+M66+M98, 0)</f>
        <v>0</v>
      </c>
      <c r="O34" s="109">
        <f>IF(Input!O$173&gt;0, N34+N66+N98, 0)</f>
        <v>0</v>
      </c>
      <c r="P34" s="109">
        <f>IF(Input!P$173&gt;0, O34+O66+O98, 0)</f>
        <v>0</v>
      </c>
      <c r="Q34" s="109">
        <f>IF(Input!Q$173&gt;0, P34+P66+P98, 0)</f>
        <v>0</v>
      </c>
      <c r="R34" s="109"/>
      <c r="S34" s="99"/>
      <c r="T34" s="99"/>
      <c r="U34" s="99"/>
      <c r="V34" s="99"/>
      <c r="W34" s="99"/>
      <c r="X34" s="99"/>
      <c r="Y34" s="99"/>
      <c r="Z34" s="99"/>
      <c r="AA34" s="9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5"/>
      <c r="BL34" s="215"/>
    </row>
    <row r="35" spans="1:64" hidden="1" outlineLevel="1">
      <c r="A35" s="9"/>
      <c r="B35" s="9"/>
      <c r="C35" s="44"/>
      <c r="D35" s="126">
        <f>Asset29</f>
        <v>0</v>
      </c>
      <c r="E35" s="9"/>
      <c r="F35" s="9"/>
      <c r="G35" s="187">
        <f>'Actual RAB roll forward'!G106</f>
        <v>0</v>
      </c>
      <c r="H35" s="109">
        <f t="shared" si="4"/>
        <v>0</v>
      </c>
      <c r="I35" s="109">
        <f t="shared" ref="I35:L36" si="5">H35+H67+H99</f>
        <v>0</v>
      </c>
      <c r="J35" s="109">
        <f t="shared" si="5"/>
        <v>0</v>
      </c>
      <c r="K35" s="109">
        <f t="shared" si="5"/>
        <v>0</v>
      </c>
      <c r="L35" s="109">
        <f t="shared" si="5"/>
        <v>0</v>
      </c>
      <c r="M35" s="109">
        <f>IF(Input!M$173&gt;0, L35+L67+L99, 0)</f>
        <v>0</v>
      </c>
      <c r="N35" s="109">
        <f>IF(Input!N$173&gt;0, M35+M67+M99, 0)</f>
        <v>0</v>
      </c>
      <c r="O35" s="109">
        <f>IF(Input!O$173&gt;0, N35+N67+N99, 0)</f>
        <v>0</v>
      </c>
      <c r="P35" s="109">
        <f>IF(Input!P$173&gt;0, O35+O67+O99, 0)</f>
        <v>0</v>
      </c>
      <c r="Q35" s="109">
        <f>IF(Input!Q$173&gt;0, P35+P67+P99, 0)</f>
        <v>0</v>
      </c>
      <c r="R35" s="109"/>
      <c r="S35" s="99"/>
      <c r="T35" s="99"/>
      <c r="U35" s="99"/>
      <c r="V35" s="99"/>
      <c r="W35" s="99"/>
      <c r="X35" s="99"/>
      <c r="Y35" s="99"/>
      <c r="Z35" s="99"/>
      <c r="AA35" s="9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5"/>
      <c r="BL35" s="215"/>
    </row>
    <row r="36" spans="1:64" hidden="1" outlineLevel="1">
      <c r="A36" s="9"/>
      <c r="B36" s="9"/>
      <c r="C36" s="44"/>
      <c r="D36" s="126">
        <f>Asset30</f>
        <v>0</v>
      </c>
      <c r="E36" s="9"/>
      <c r="F36" s="9"/>
      <c r="G36" s="187">
        <f>'Actual RAB roll forward'!G107</f>
        <v>0</v>
      </c>
      <c r="H36" s="109">
        <f t="shared" si="4"/>
        <v>0</v>
      </c>
      <c r="I36" s="109">
        <f t="shared" si="5"/>
        <v>0</v>
      </c>
      <c r="J36" s="109">
        <f t="shared" si="5"/>
        <v>0</v>
      </c>
      <c r="K36" s="109">
        <f t="shared" si="5"/>
        <v>0</v>
      </c>
      <c r="L36" s="109">
        <f t="shared" si="5"/>
        <v>0</v>
      </c>
      <c r="M36" s="109">
        <f>IF(Input!M$173&gt;0, L36+L68+L100, 0)</f>
        <v>0</v>
      </c>
      <c r="N36" s="109">
        <f>IF(Input!N$173&gt;0, M36+M68+M100, 0)</f>
        <v>0</v>
      </c>
      <c r="O36" s="109">
        <f>IF(Input!O$173&gt;0, N36+N68+N100, 0)</f>
        <v>0</v>
      </c>
      <c r="P36" s="109">
        <f>IF(Input!P$173&gt;0, O36+O68+O100, 0)</f>
        <v>0</v>
      </c>
      <c r="Q36" s="109">
        <f>IF(Input!Q$173&gt;0, P36+P68+P100, 0)</f>
        <v>0</v>
      </c>
      <c r="R36" s="109"/>
      <c r="S36" s="99"/>
      <c r="T36" s="99"/>
      <c r="U36" s="99"/>
      <c r="V36" s="99"/>
      <c r="W36" s="99"/>
      <c r="X36" s="99"/>
      <c r="Y36" s="99"/>
      <c r="Z36" s="99"/>
      <c r="AA36" s="9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5"/>
      <c r="BL36" s="215"/>
    </row>
    <row r="37" spans="1:64" collapsed="1">
      <c r="A37" s="9"/>
      <c r="B37" s="9"/>
      <c r="C37" s="44"/>
      <c r="D37" s="111"/>
      <c r="E37" s="9"/>
      <c r="F37" s="9"/>
      <c r="G37" s="198"/>
      <c r="H37" s="35"/>
      <c r="I37" s="35"/>
      <c r="J37" s="35"/>
      <c r="K37" s="35"/>
      <c r="L37" s="35"/>
      <c r="M37" s="35"/>
      <c r="N37" s="99"/>
      <c r="O37" s="29"/>
      <c r="P37" s="29"/>
      <c r="Q37" s="29"/>
      <c r="R37" s="29"/>
      <c r="S37" s="99"/>
      <c r="T37" s="99"/>
      <c r="U37" s="99"/>
      <c r="V37" s="99"/>
      <c r="W37" s="99"/>
      <c r="X37" s="99"/>
      <c r="Y37" s="99"/>
      <c r="Z37" s="99"/>
      <c r="AA37" s="9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5"/>
      <c r="BL37" s="215"/>
    </row>
    <row r="38" spans="1:64">
      <c r="A38" s="9"/>
      <c r="B38" s="9"/>
      <c r="C38" s="44" t="s">
        <v>35</v>
      </c>
      <c r="D38" s="9"/>
      <c r="E38" s="9"/>
      <c r="F38" s="9"/>
      <c r="G38" s="188">
        <f>SUM(G39:G68)</f>
        <v>375.65394780495484</v>
      </c>
      <c r="H38" s="35">
        <f>SUM(H39:H68)</f>
        <v>381.41234277664717</v>
      </c>
      <c r="I38" s="35">
        <f t="shared" ref="I38:Q38" si="6">SUM(I39:I68)</f>
        <v>387.19785226040847</v>
      </c>
      <c r="J38" s="35">
        <f t="shared" si="6"/>
        <v>384.6097359610348</v>
      </c>
      <c r="K38" s="35">
        <f t="shared" si="6"/>
        <v>389.46017823956521</v>
      </c>
      <c r="L38" s="35">
        <f t="shared" si="6"/>
        <v>398.65655426629712</v>
      </c>
      <c r="M38" s="35">
        <f t="shared" si="6"/>
        <v>0</v>
      </c>
      <c r="N38" s="35">
        <f t="shared" si="6"/>
        <v>0</v>
      </c>
      <c r="O38" s="35">
        <f t="shared" si="6"/>
        <v>0</v>
      </c>
      <c r="P38" s="35">
        <f t="shared" si="6"/>
        <v>0</v>
      </c>
      <c r="Q38" s="35">
        <f t="shared" si="6"/>
        <v>0</v>
      </c>
      <c r="R38" s="29"/>
      <c r="S38" s="99"/>
      <c r="T38" s="99"/>
      <c r="U38" s="99"/>
      <c r="V38" s="99"/>
      <c r="W38" s="99"/>
      <c r="X38" s="99"/>
      <c r="Y38" s="99"/>
      <c r="Z38" s="99"/>
      <c r="AA38" s="9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5"/>
      <c r="BL38" s="215"/>
    </row>
    <row r="39" spans="1:64" hidden="1" outlineLevel="1">
      <c r="A39" s="9"/>
      <c r="B39" s="9"/>
      <c r="C39" s="44"/>
      <c r="D39" s="126" t="str">
        <f>Asset1</f>
        <v>Subtransmission</v>
      </c>
      <c r="E39" s="9"/>
      <c r="F39" s="9"/>
      <c r="G39" s="187">
        <f>'Actual RAB roll forward'!G110</f>
        <v>43.731197934271691</v>
      </c>
      <c r="H39" s="109">
        <f>'Actual RAB roll forward'!H110</f>
        <v>38.621415827530463</v>
      </c>
      <c r="I39" s="109">
        <f>'Actual RAB roll forward'!I110</f>
        <v>42.872460833507432</v>
      </c>
      <c r="J39" s="109">
        <f>'Actual RAB roll forward'!J110</f>
        <v>42.959508085264446</v>
      </c>
      <c r="K39" s="109">
        <f>'Actual RAB roll forward'!K110</f>
        <v>44.746660085812074</v>
      </c>
      <c r="L39" s="109">
        <f>'Actual RAB roll forward'!L110</f>
        <v>46.831729797933157</v>
      </c>
      <c r="M39" s="109">
        <f>'Actual RAB roll forward'!M110</f>
        <v>0</v>
      </c>
      <c r="N39" s="109">
        <f>'Actual RAB roll forward'!N110</f>
        <v>0</v>
      </c>
      <c r="O39" s="109">
        <f>'Actual RAB roll forward'!O110</f>
        <v>0</v>
      </c>
      <c r="P39" s="109">
        <f>'Actual RAB roll forward'!P110</f>
        <v>0</v>
      </c>
      <c r="Q39" s="109">
        <f>'Actual RAB roll forward'!Q110</f>
        <v>0</v>
      </c>
      <c r="R39" s="29"/>
      <c r="S39" s="99"/>
      <c r="T39" s="99"/>
      <c r="U39" s="99"/>
      <c r="V39" s="99"/>
      <c r="W39" s="99"/>
      <c r="X39" s="99"/>
      <c r="Y39" s="99"/>
      <c r="Z39" s="99"/>
      <c r="AA39" s="9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5"/>
      <c r="BL39" s="215"/>
    </row>
    <row r="40" spans="1:64" hidden="1" outlineLevel="1">
      <c r="A40" s="9"/>
      <c r="B40" s="9"/>
      <c r="C40" s="44"/>
      <c r="D40" s="126" t="str">
        <f>Asset2</f>
        <v>Distribution system assets</v>
      </c>
      <c r="E40" s="9"/>
      <c r="F40" s="9"/>
      <c r="G40" s="187">
        <f>'Actual RAB roll forward'!G111</f>
        <v>245.83193203184837</v>
      </c>
      <c r="H40" s="109">
        <f>'Actual RAB roll forward'!H111</f>
        <v>248.19895874486519</v>
      </c>
      <c r="I40" s="109">
        <f>'Actual RAB roll forward'!I111</f>
        <v>255.84688693769559</v>
      </c>
      <c r="J40" s="109">
        <f>'Actual RAB roll forward'!J111</f>
        <v>256.30621476729311</v>
      </c>
      <c r="K40" s="109">
        <f>'Actual RAB roll forward'!K111</f>
        <v>266.9970612557824</v>
      </c>
      <c r="L40" s="109">
        <f>'Actual RAB roll forward'!L111</f>
        <v>278.15613144854842</v>
      </c>
      <c r="M40" s="109">
        <f>'Actual RAB roll forward'!M111</f>
        <v>0</v>
      </c>
      <c r="N40" s="109">
        <f>'Actual RAB roll forward'!N111</f>
        <v>0</v>
      </c>
      <c r="O40" s="109">
        <f>'Actual RAB roll forward'!O111</f>
        <v>0</v>
      </c>
      <c r="P40" s="109">
        <f>'Actual RAB roll forward'!P111</f>
        <v>0</v>
      </c>
      <c r="Q40" s="109">
        <f>'Actual RAB roll forward'!Q111</f>
        <v>0</v>
      </c>
      <c r="R40" s="29"/>
      <c r="S40" s="99"/>
      <c r="T40" s="99"/>
      <c r="U40" s="99"/>
      <c r="V40" s="99"/>
      <c r="W40" s="99"/>
      <c r="X40" s="99"/>
      <c r="Y40" s="99"/>
      <c r="Z40" s="99"/>
      <c r="AA40" s="9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5"/>
      <c r="BL40" s="215"/>
    </row>
    <row r="41" spans="1:64" hidden="1" outlineLevel="1">
      <c r="A41" s="9"/>
      <c r="B41" s="9"/>
      <c r="C41" s="44"/>
      <c r="D41" s="126" t="str">
        <f>Asset3</f>
        <v>Standard metering</v>
      </c>
      <c r="E41" s="9"/>
      <c r="F41" s="9"/>
      <c r="G41" s="187">
        <f>'Actual RAB roll forward'!G112</f>
        <v>0</v>
      </c>
      <c r="H41" s="109">
        <f>'Actual RAB roll forward'!H112</f>
        <v>0</v>
      </c>
      <c r="I41" s="109">
        <f>'Actual RAB roll forward'!I112</f>
        <v>0</v>
      </c>
      <c r="J41" s="109">
        <f>'Actual RAB roll forward'!J112</f>
        <v>0</v>
      </c>
      <c r="K41" s="109">
        <f>'Actual RAB roll forward'!K112</f>
        <v>0</v>
      </c>
      <c r="L41" s="109">
        <f>'Actual RAB roll forward'!L112</f>
        <v>0</v>
      </c>
      <c r="M41" s="109">
        <f>'Actual RAB roll forward'!M112</f>
        <v>0</v>
      </c>
      <c r="N41" s="109">
        <f>'Actual RAB roll forward'!N112</f>
        <v>0</v>
      </c>
      <c r="O41" s="109">
        <f>'Actual RAB roll forward'!O112</f>
        <v>0</v>
      </c>
      <c r="P41" s="109">
        <f>'Actual RAB roll forward'!P112</f>
        <v>0</v>
      </c>
      <c r="Q41" s="109">
        <f>'Actual RAB roll forward'!Q112</f>
        <v>0</v>
      </c>
      <c r="R41" s="29"/>
      <c r="S41" s="99"/>
      <c r="T41" s="99"/>
      <c r="U41" s="99"/>
      <c r="V41" s="99"/>
      <c r="W41" s="99"/>
      <c r="X41" s="99"/>
      <c r="Y41" s="99"/>
      <c r="Z41" s="99"/>
      <c r="AA41" s="9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5"/>
      <c r="BL41" s="215"/>
    </row>
    <row r="42" spans="1:64" hidden="1" outlineLevel="1">
      <c r="A42" s="9"/>
      <c r="B42" s="9"/>
      <c r="C42" s="44"/>
      <c r="D42" s="126" t="str">
        <f>Asset4</f>
        <v>Public lighting</v>
      </c>
      <c r="E42" s="9"/>
      <c r="F42" s="9"/>
      <c r="G42" s="187">
        <f>'Actual RAB roll forward'!G113</f>
        <v>0</v>
      </c>
      <c r="H42" s="109">
        <f>'Actual RAB roll forward'!H113</f>
        <v>0</v>
      </c>
      <c r="I42" s="109">
        <f>'Actual RAB roll forward'!I113</f>
        <v>0</v>
      </c>
      <c r="J42" s="109">
        <f>'Actual RAB roll forward'!J113</f>
        <v>0</v>
      </c>
      <c r="K42" s="109">
        <f>'Actual RAB roll forward'!K113</f>
        <v>0</v>
      </c>
      <c r="L42" s="109">
        <f>'Actual RAB roll forward'!L113</f>
        <v>0</v>
      </c>
      <c r="M42" s="109">
        <f>'Actual RAB roll forward'!M113</f>
        <v>0</v>
      </c>
      <c r="N42" s="109">
        <f>'Actual RAB roll forward'!N113</f>
        <v>0</v>
      </c>
      <c r="O42" s="109">
        <f>'Actual RAB roll forward'!O113</f>
        <v>0</v>
      </c>
      <c r="P42" s="109">
        <f>'Actual RAB roll forward'!P113</f>
        <v>0</v>
      </c>
      <c r="Q42" s="109">
        <f>'Actual RAB roll forward'!Q113</f>
        <v>0</v>
      </c>
      <c r="R42" s="29"/>
      <c r="S42" s="99"/>
      <c r="T42" s="99"/>
      <c r="U42" s="99"/>
      <c r="V42" s="99"/>
      <c r="W42" s="99"/>
      <c r="X42" s="99"/>
      <c r="Y42" s="99"/>
      <c r="Z42" s="99"/>
      <c r="AA42" s="9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5"/>
      <c r="BL42" s="215"/>
    </row>
    <row r="43" spans="1:64" hidden="1" outlineLevel="1">
      <c r="A43" s="9"/>
      <c r="B43" s="9"/>
      <c r="C43" s="44"/>
      <c r="D43" s="126" t="str">
        <f>Asset5</f>
        <v>SCADA/Network control</v>
      </c>
      <c r="E43" s="9"/>
      <c r="F43" s="9"/>
      <c r="G43" s="187">
        <f>'Actual RAB roll forward'!G114</f>
        <v>4.3107122241096469</v>
      </c>
      <c r="H43" s="109">
        <f>'Actual RAB roll forward'!H114</f>
        <v>6.420041508601642</v>
      </c>
      <c r="I43" s="109">
        <f>'Actual RAB roll forward'!I114</f>
        <v>7.8494424675597321</v>
      </c>
      <c r="J43" s="109">
        <f>'Actual RAB roll forward'!J114</f>
        <v>9.0808722264602544</v>
      </c>
      <c r="K43" s="109">
        <f>'Actual RAB roll forward'!K114</f>
        <v>9.450615053548022</v>
      </c>
      <c r="L43" s="109">
        <f>'Actual RAB roll forward'!L114</f>
        <v>10.588526112970094</v>
      </c>
      <c r="M43" s="109">
        <f>'Actual RAB roll forward'!M114</f>
        <v>0</v>
      </c>
      <c r="N43" s="109">
        <f>'Actual RAB roll forward'!N114</f>
        <v>0</v>
      </c>
      <c r="O43" s="109">
        <f>'Actual RAB roll forward'!O114</f>
        <v>0</v>
      </c>
      <c r="P43" s="109">
        <f>'Actual RAB roll forward'!P114</f>
        <v>0</v>
      </c>
      <c r="Q43" s="109">
        <f>'Actual RAB roll forward'!Q114</f>
        <v>0</v>
      </c>
      <c r="R43" s="29"/>
      <c r="S43" s="99"/>
      <c r="T43" s="99"/>
      <c r="U43" s="99"/>
      <c r="V43" s="99"/>
      <c r="W43" s="99"/>
      <c r="X43" s="99"/>
      <c r="Y43" s="99"/>
      <c r="Z43" s="99"/>
      <c r="AA43" s="9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5"/>
      <c r="BL43" s="215"/>
    </row>
    <row r="44" spans="1:64" hidden="1" outlineLevel="1">
      <c r="A44" s="9"/>
      <c r="B44" s="9"/>
      <c r="C44" s="44"/>
      <c r="D44" s="126" t="str">
        <f>Asset6</f>
        <v>Non-network general assets - IT</v>
      </c>
      <c r="E44" s="9"/>
      <c r="F44" s="9"/>
      <c r="G44" s="187">
        <f>'Actual RAB roll forward'!G115</f>
        <v>38.292795988928539</v>
      </c>
      <c r="H44" s="109">
        <f>'Actual RAB roll forward'!H115</f>
        <v>45.76454457327479</v>
      </c>
      <c r="I44" s="109">
        <f>'Actual RAB roll forward'!I115</f>
        <v>47.231675748276338</v>
      </c>
      <c r="J44" s="109">
        <f>'Actual RAB roll forward'!J115</f>
        <v>41.376037644496144</v>
      </c>
      <c r="K44" s="109">
        <f>'Actual RAB roll forward'!K115</f>
        <v>31.919877131402085</v>
      </c>
      <c r="L44" s="109">
        <f>'Actual RAB roll forward'!L115</f>
        <v>25.234281097834142</v>
      </c>
      <c r="M44" s="109">
        <f>'Actual RAB roll forward'!M115</f>
        <v>0</v>
      </c>
      <c r="N44" s="109">
        <f>'Actual RAB roll forward'!N115</f>
        <v>0</v>
      </c>
      <c r="O44" s="109">
        <f>'Actual RAB roll forward'!O115</f>
        <v>0</v>
      </c>
      <c r="P44" s="109">
        <f>'Actual RAB roll forward'!P115</f>
        <v>0</v>
      </c>
      <c r="Q44" s="109">
        <f>'Actual RAB roll forward'!Q115</f>
        <v>0</v>
      </c>
      <c r="R44" s="29"/>
      <c r="S44" s="99"/>
      <c r="T44" s="99"/>
      <c r="U44" s="99"/>
      <c r="V44" s="99"/>
      <c r="W44" s="99"/>
      <c r="X44" s="99"/>
      <c r="Y44" s="99"/>
      <c r="Z44" s="99"/>
      <c r="AA44" s="9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5"/>
      <c r="BL44" s="215"/>
    </row>
    <row r="45" spans="1:64" hidden="1" outlineLevel="1">
      <c r="A45" s="9"/>
      <c r="B45" s="9"/>
      <c r="C45" s="44"/>
      <c r="D45" s="126" t="str">
        <f>Asset7</f>
        <v>Non-network general assets - Other</v>
      </c>
      <c r="E45" s="9"/>
      <c r="F45" s="9"/>
      <c r="G45" s="187">
        <f>'Actual RAB roll forward'!G116</f>
        <v>17.954564073716629</v>
      </c>
      <c r="H45" s="109">
        <f>'Actual RAB roll forward'!H116</f>
        <v>17.502397548428458</v>
      </c>
      <c r="I45" s="109">
        <f>'Actual RAB roll forward'!I116</f>
        <v>18.140567969915612</v>
      </c>
      <c r="J45" s="109">
        <f>'Actual RAB roll forward'!J116</f>
        <v>18.888243681458761</v>
      </c>
      <c r="K45" s="109">
        <f>'Actual RAB roll forward'!K116</f>
        <v>19.675866656079847</v>
      </c>
      <c r="L45" s="109">
        <f>'Actual RAB roll forward'!L116</f>
        <v>20.425238290702382</v>
      </c>
      <c r="M45" s="109">
        <f>'Actual RAB roll forward'!M116</f>
        <v>0</v>
      </c>
      <c r="N45" s="109">
        <f>'Actual RAB roll forward'!N116</f>
        <v>0</v>
      </c>
      <c r="O45" s="109">
        <f>'Actual RAB roll forward'!O116</f>
        <v>0</v>
      </c>
      <c r="P45" s="109">
        <f>'Actual RAB roll forward'!P116</f>
        <v>0</v>
      </c>
      <c r="Q45" s="109">
        <f>'Actual RAB roll forward'!Q116</f>
        <v>0</v>
      </c>
      <c r="R45" s="29"/>
      <c r="S45" s="99"/>
      <c r="T45" s="99"/>
      <c r="U45" s="99"/>
      <c r="V45" s="99"/>
      <c r="W45" s="99"/>
      <c r="X45" s="99"/>
      <c r="Y45" s="99"/>
      <c r="Z45" s="99"/>
      <c r="AA45" s="9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5"/>
      <c r="BL45" s="215"/>
    </row>
    <row r="46" spans="1:64" hidden="1" outlineLevel="1">
      <c r="A46" s="9"/>
      <c r="B46" s="9"/>
      <c r="C46" s="44"/>
      <c r="D46" s="126" t="str">
        <f>Asset8</f>
        <v>VBRC</v>
      </c>
      <c r="E46" s="9"/>
      <c r="F46" s="9"/>
      <c r="G46" s="187">
        <f>'Actual RAB roll forward'!G117</f>
        <v>25.532745552079927</v>
      </c>
      <c r="H46" s="109">
        <f>'Actual RAB roll forward'!H117</f>
        <v>12.707297289712352</v>
      </c>
      <c r="I46" s="109">
        <f>'Actual RAB roll forward'!I117</f>
        <v>15.063220432865522</v>
      </c>
      <c r="J46" s="109">
        <f>'Actual RAB roll forward'!J117</f>
        <v>15.746139733594211</v>
      </c>
      <c r="K46" s="109">
        <f>'Actual RAB roll forward'!K117</f>
        <v>16.431266509156696</v>
      </c>
      <c r="L46" s="109">
        <f>'Actual RAB roll forward'!L117</f>
        <v>17.085265819763549</v>
      </c>
      <c r="M46" s="109">
        <f>'Actual RAB roll forward'!M117</f>
        <v>0</v>
      </c>
      <c r="N46" s="109">
        <f>'Actual RAB roll forward'!N117</f>
        <v>0</v>
      </c>
      <c r="O46" s="109">
        <f>'Actual RAB roll forward'!O117</f>
        <v>0</v>
      </c>
      <c r="P46" s="109">
        <f>'Actual RAB roll forward'!P117</f>
        <v>0</v>
      </c>
      <c r="Q46" s="109">
        <f>'Actual RAB roll forward'!Q117</f>
        <v>0</v>
      </c>
      <c r="R46" s="29"/>
      <c r="S46" s="99"/>
      <c r="T46" s="99"/>
      <c r="U46" s="99"/>
      <c r="V46" s="99"/>
      <c r="W46" s="99"/>
      <c r="X46" s="99"/>
      <c r="Y46" s="99"/>
      <c r="Z46" s="99"/>
      <c r="AA46" s="9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5"/>
      <c r="BL46" s="215"/>
    </row>
    <row r="47" spans="1:64" hidden="1" outlineLevel="1">
      <c r="A47" s="9"/>
      <c r="B47" s="9"/>
      <c r="C47" s="44"/>
      <c r="D47" s="126" t="str">
        <f>Asset9</f>
        <v>Supervisory cables</v>
      </c>
      <c r="E47" s="9"/>
      <c r="F47" s="9"/>
      <c r="G47" s="187">
        <f>'Actual RAB roll forward'!G118</f>
        <v>0</v>
      </c>
      <c r="H47" s="109">
        <f>'Actual RAB roll forward'!H118</f>
        <v>0</v>
      </c>
      <c r="I47" s="109">
        <f>'Actual RAB roll forward'!I118</f>
        <v>0</v>
      </c>
      <c r="J47" s="109">
        <f>'Actual RAB roll forward'!J118</f>
        <v>0</v>
      </c>
      <c r="K47" s="109">
        <f>'Actual RAB roll forward'!K118</f>
        <v>0</v>
      </c>
      <c r="L47" s="109">
        <f>'Actual RAB roll forward'!L118</f>
        <v>0</v>
      </c>
      <c r="M47" s="109">
        <f>'Actual RAB roll forward'!M118</f>
        <v>0</v>
      </c>
      <c r="N47" s="109">
        <f>'Actual RAB roll forward'!N118</f>
        <v>0</v>
      </c>
      <c r="O47" s="109">
        <f>'Actual RAB roll forward'!O118</f>
        <v>0</v>
      </c>
      <c r="P47" s="109">
        <f>'Actual RAB roll forward'!P118</f>
        <v>0</v>
      </c>
      <c r="Q47" s="109">
        <f>'Actual RAB roll forward'!Q118</f>
        <v>0</v>
      </c>
      <c r="R47" s="29"/>
      <c r="S47" s="99"/>
      <c r="T47" s="99"/>
      <c r="U47" s="99"/>
      <c r="V47" s="99"/>
      <c r="W47" s="99"/>
      <c r="X47" s="99"/>
      <c r="Y47" s="99"/>
      <c r="Z47" s="99"/>
      <c r="AA47" s="9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5"/>
      <c r="BL47" s="215"/>
    </row>
    <row r="48" spans="1:64" hidden="1" outlineLevel="1">
      <c r="A48" s="9"/>
      <c r="B48" s="9"/>
      <c r="C48" s="44"/>
      <c r="D48" s="126" t="str">
        <f>Asset10</f>
        <v>Old SWER ACRs</v>
      </c>
      <c r="E48" s="9"/>
      <c r="F48" s="9"/>
      <c r="G48" s="187">
        <f>'Actual RAB roll forward'!G119</f>
        <v>0</v>
      </c>
      <c r="H48" s="109">
        <f>'Actual RAB roll forward'!H119</f>
        <v>0</v>
      </c>
      <c r="I48" s="109">
        <f>'Actual RAB roll forward'!I119</f>
        <v>0</v>
      </c>
      <c r="J48" s="109">
        <f>'Actual RAB roll forward'!J119</f>
        <v>0</v>
      </c>
      <c r="K48" s="109">
        <f>'Actual RAB roll forward'!K119</f>
        <v>0</v>
      </c>
      <c r="L48" s="109">
        <f>'Actual RAB roll forward'!L119</f>
        <v>0</v>
      </c>
      <c r="M48" s="109">
        <f>'Actual RAB roll forward'!M119</f>
        <v>0</v>
      </c>
      <c r="N48" s="109">
        <f>'Actual RAB roll forward'!N119</f>
        <v>0</v>
      </c>
      <c r="O48" s="109">
        <f>'Actual RAB roll forward'!O119</f>
        <v>0</v>
      </c>
      <c r="P48" s="109">
        <f>'Actual RAB roll forward'!P119</f>
        <v>0</v>
      </c>
      <c r="Q48" s="109">
        <f>'Actual RAB roll forward'!Q119</f>
        <v>0</v>
      </c>
      <c r="R48" s="29"/>
      <c r="S48" s="99"/>
      <c r="T48" s="99"/>
      <c r="U48" s="99"/>
      <c r="V48" s="99"/>
      <c r="W48" s="99"/>
      <c r="X48" s="99"/>
      <c r="Y48" s="99"/>
      <c r="Z48" s="99"/>
      <c r="AA48" s="9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5"/>
      <c r="BL48" s="215"/>
    </row>
    <row r="49" spans="1:64" hidden="1" outlineLevel="1">
      <c r="A49" s="9"/>
      <c r="B49" s="9"/>
      <c r="C49" s="44"/>
      <c r="D49" s="126" t="str">
        <f>Asset11</f>
        <v>Land</v>
      </c>
      <c r="E49" s="9"/>
      <c r="F49" s="9"/>
      <c r="G49" s="187">
        <f>'Actual RAB roll forward'!G120</f>
        <v>0</v>
      </c>
      <c r="H49" s="109">
        <f>'Actual RAB roll forward'!H120</f>
        <v>7.0137943894201277E-2</v>
      </c>
      <c r="I49" s="109">
        <f>'Actual RAB roll forward'!I120</f>
        <v>0.1935978705882021</v>
      </c>
      <c r="J49" s="109">
        <f>'Actual RAB roll forward'!J120</f>
        <v>0.25271982246789887</v>
      </c>
      <c r="K49" s="109">
        <f>'Actual RAB roll forward'!K120</f>
        <v>0.23883154778412782</v>
      </c>
      <c r="L49" s="109">
        <f>'Actual RAB roll forward'!L120</f>
        <v>0.33538169854534039</v>
      </c>
      <c r="M49" s="109">
        <f>'Actual RAB roll forward'!M120</f>
        <v>0</v>
      </c>
      <c r="N49" s="109">
        <f>'Actual RAB roll forward'!N120</f>
        <v>0</v>
      </c>
      <c r="O49" s="109">
        <f>'Actual RAB roll forward'!O120</f>
        <v>0</v>
      </c>
      <c r="P49" s="109">
        <f>'Actual RAB roll forward'!P120</f>
        <v>0</v>
      </c>
      <c r="Q49" s="109">
        <f>'Actual RAB roll forward'!Q120</f>
        <v>0</v>
      </c>
      <c r="R49" s="29"/>
      <c r="S49" s="99"/>
      <c r="T49" s="99"/>
      <c r="U49" s="99"/>
      <c r="V49" s="99"/>
      <c r="W49" s="99"/>
      <c r="X49" s="99"/>
      <c r="Y49" s="99"/>
      <c r="Z49" s="99"/>
      <c r="AA49" s="9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5"/>
      <c r="BL49" s="215"/>
    </row>
    <row r="50" spans="1:64" hidden="1" outlineLevel="1">
      <c r="A50" s="9"/>
      <c r="B50" s="9"/>
      <c r="C50" s="44"/>
      <c r="D50" s="126" t="str">
        <f>Asset12</f>
        <v>Equity raising costs</v>
      </c>
      <c r="E50" s="9"/>
      <c r="F50" s="9"/>
      <c r="G50" s="187">
        <f>'Actual RAB roll forward'!G121</f>
        <v>0</v>
      </c>
      <c r="H50" s="109">
        <f>'Actual RAB roll forward'!H121</f>
        <v>12.127549340339982</v>
      </c>
      <c r="I50" s="109">
        <f>'Actual RAB roll forward'!I121</f>
        <v>0</v>
      </c>
      <c r="J50" s="109">
        <f>'Actual RAB roll forward'!J121</f>
        <v>0</v>
      </c>
      <c r="K50" s="109">
        <f>'Actual RAB roll forward'!K121</f>
        <v>0</v>
      </c>
      <c r="L50" s="109">
        <f>'Actual RAB roll forward'!L121</f>
        <v>0</v>
      </c>
      <c r="M50" s="109">
        <f>'Actual RAB roll forward'!M121</f>
        <v>0</v>
      </c>
      <c r="N50" s="109">
        <f>'Actual RAB roll forward'!N121</f>
        <v>0</v>
      </c>
      <c r="O50" s="109">
        <f>'Actual RAB roll forward'!O121</f>
        <v>0</v>
      </c>
      <c r="P50" s="109">
        <f>'Actual RAB roll forward'!P121</f>
        <v>0</v>
      </c>
      <c r="Q50" s="109">
        <f>'Actual RAB roll forward'!Q121</f>
        <v>0</v>
      </c>
      <c r="R50" s="29"/>
      <c r="S50" s="99"/>
      <c r="T50" s="99"/>
      <c r="U50" s="99"/>
      <c r="V50" s="99"/>
      <c r="W50" s="99"/>
      <c r="X50" s="99"/>
      <c r="Y50" s="99"/>
      <c r="Z50" s="99"/>
      <c r="AA50" s="9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5"/>
      <c r="BL50" s="215"/>
    </row>
    <row r="51" spans="1:64" hidden="1" outlineLevel="1">
      <c r="A51" s="9"/>
      <c r="B51" s="9"/>
      <c r="C51" s="44"/>
      <c r="D51" s="126">
        <f>Asset13</f>
        <v>0</v>
      </c>
      <c r="E51" s="9"/>
      <c r="F51" s="9"/>
      <c r="G51" s="187">
        <f>'Actual RAB roll forward'!G122</f>
        <v>0</v>
      </c>
      <c r="H51" s="109">
        <f>'Actual RAB roll forward'!H122</f>
        <v>0</v>
      </c>
      <c r="I51" s="109">
        <f>'Actual RAB roll forward'!I122</f>
        <v>0</v>
      </c>
      <c r="J51" s="109">
        <f>'Actual RAB roll forward'!J122</f>
        <v>0</v>
      </c>
      <c r="K51" s="109">
        <f>'Actual RAB roll forward'!K122</f>
        <v>0</v>
      </c>
      <c r="L51" s="109">
        <f>'Actual RAB roll forward'!L122</f>
        <v>0</v>
      </c>
      <c r="M51" s="109">
        <f>'Actual RAB roll forward'!M122</f>
        <v>0</v>
      </c>
      <c r="N51" s="109">
        <f>'Actual RAB roll forward'!N122</f>
        <v>0</v>
      </c>
      <c r="O51" s="109">
        <f>'Actual RAB roll forward'!O122</f>
        <v>0</v>
      </c>
      <c r="P51" s="109">
        <f>'Actual RAB roll forward'!P122</f>
        <v>0</v>
      </c>
      <c r="Q51" s="109">
        <f>'Actual RAB roll forward'!Q122</f>
        <v>0</v>
      </c>
      <c r="R51" s="29"/>
      <c r="S51" s="99"/>
      <c r="T51" s="99"/>
      <c r="U51" s="99"/>
      <c r="V51" s="99"/>
      <c r="W51" s="99"/>
      <c r="X51" s="99"/>
      <c r="Y51" s="99"/>
      <c r="Z51" s="99"/>
      <c r="AA51" s="9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5"/>
      <c r="BL51" s="215"/>
    </row>
    <row r="52" spans="1:64" hidden="1" outlineLevel="1">
      <c r="A52" s="9"/>
      <c r="B52" s="9"/>
      <c r="C52" s="44"/>
      <c r="D52" s="126">
        <f>Asset14</f>
        <v>0</v>
      </c>
      <c r="E52" s="9"/>
      <c r="F52" s="9"/>
      <c r="G52" s="187">
        <f>'Actual RAB roll forward'!G123</f>
        <v>0</v>
      </c>
      <c r="H52" s="109">
        <f>'Actual RAB roll forward'!H123</f>
        <v>0</v>
      </c>
      <c r="I52" s="109">
        <f>'Actual RAB roll forward'!I123</f>
        <v>0</v>
      </c>
      <c r="J52" s="109">
        <f>'Actual RAB roll forward'!J123</f>
        <v>0</v>
      </c>
      <c r="K52" s="109">
        <f>'Actual RAB roll forward'!K123</f>
        <v>0</v>
      </c>
      <c r="L52" s="109">
        <f>'Actual RAB roll forward'!L123</f>
        <v>0</v>
      </c>
      <c r="M52" s="109">
        <f>'Actual RAB roll forward'!M123</f>
        <v>0</v>
      </c>
      <c r="N52" s="109">
        <f>'Actual RAB roll forward'!N123</f>
        <v>0</v>
      </c>
      <c r="O52" s="109">
        <f>'Actual RAB roll forward'!O123</f>
        <v>0</v>
      </c>
      <c r="P52" s="109">
        <f>'Actual RAB roll forward'!P123</f>
        <v>0</v>
      </c>
      <c r="Q52" s="109">
        <f>'Actual RAB roll forward'!Q123</f>
        <v>0</v>
      </c>
      <c r="R52" s="29"/>
      <c r="S52" s="99"/>
      <c r="T52" s="99"/>
      <c r="U52" s="99"/>
      <c r="V52" s="99"/>
      <c r="W52" s="99"/>
      <c r="X52" s="99"/>
      <c r="Y52" s="99"/>
      <c r="Z52" s="99"/>
      <c r="AA52" s="9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5"/>
      <c r="BL52" s="215"/>
    </row>
    <row r="53" spans="1:64" hidden="1" outlineLevel="1">
      <c r="A53" s="9"/>
      <c r="B53" s="9"/>
      <c r="C53" s="44"/>
      <c r="D53" s="126">
        <f>Asset15</f>
        <v>0</v>
      </c>
      <c r="E53" s="9"/>
      <c r="F53" s="9"/>
      <c r="G53" s="187">
        <f>'Actual RAB roll forward'!G124</f>
        <v>0</v>
      </c>
      <c r="H53" s="109">
        <f>'Actual RAB roll forward'!H124</f>
        <v>0</v>
      </c>
      <c r="I53" s="109">
        <f>'Actual RAB roll forward'!I124</f>
        <v>0</v>
      </c>
      <c r="J53" s="109">
        <f>'Actual RAB roll forward'!J124</f>
        <v>0</v>
      </c>
      <c r="K53" s="109">
        <f>'Actual RAB roll forward'!K124</f>
        <v>0</v>
      </c>
      <c r="L53" s="109">
        <f>'Actual RAB roll forward'!L124</f>
        <v>0</v>
      </c>
      <c r="M53" s="109">
        <f>'Actual RAB roll forward'!M124</f>
        <v>0</v>
      </c>
      <c r="N53" s="109">
        <f>'Actual RAB roll forward'!N124</f>
        <v>0</v>
      </c>
      <c r="O53" s="109">
        <f>'Actual RAB roll forward'!O124</f>
        <v>0</v>
      </c>
      <c r="P53" s="109">
        <f>'Actual RAB roll forward'!P124</f>
        <v>0</v>
      </c>
      <c r="Q53" s="109">
        <f>'Actual RAB roll forward'!Q124</f>
        <v>0</v>
      </c>
      <c r="R53" s="29"/>
      <c r="S53" s="99"/>
      <c r="T53" s="99"/>
      <c r="U53" s="99"/>
      <c r="V53" s="99"/>
      <c r="W53" s="99"/>
      <c r="X53" s="99"/>
      <c r="Y53" s="99"/>
      <c r="Z53" s="99"/>
      <c r="AA53" s="9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5"/>
      <c r="BL53" s="215"/>
    </row>
    <row r="54" spans="1:64" hidden="1" outlineLevel="1">
      <c r="A54" s="9"/>
      <c r="B54" s="9"/>
      <c r="C54" s="44"/>
      <c r="D54" s="126">
        <f>Asset16</f>
        <v>0</v>
      </c>
      <c r="E54" s="9"/>
      <c r="F54" s="9"/>
      <c r="G54" s="187">
        <f>'Actual RAB roll forward'!G125</f>
        <v>0</v>
      </c>
      <c r="H54" s="109">
        <f>'Actual RAB roll forward'!H125</f>
        <v>0</v>
      </c>
      <c r="I54" s="109">
        <f>'Actual RAB roll forward'!I125</f>
        <v>0</v>
      </c>
      <c r="J54" s="109">
        <f>'Actual RAB roll forward'!J125</f>
        <v>0</v>
      </c>
      <c r="K54" s="109">
        <f>'Actual RAB roll forward'!K125</f>
        <v>0</v>
      </c>
      <c r="L54" s="109">
        <f>'Actual RAB roll forward'!L125</f>
        <v>0</v>
      </c>
      <c r="M54" s="109">
        <f>'Actual RAB roll forward'!M125</f>
        <v>0</v>
      </c>
      <c r="N54" s="109">
        <f>'Actual RAB roll forward'!N125</f>
        <v>0</v>
      </c>
      <c r="O54" s="109">
        <f>'Actual RAB roll forward'!O125</f>
        <v>0</v>
      </c>
      <c r="P54" s="109">
        <f>'Actual RAB roll forward'!P125</f>
        <v>0</v>
      </c>
      <c r="Q54" s="109">
        <f>'Actual RAB roll forward'!Q125</f>
        <v>0</v>
      </c>
      <c r="R54" s="29"/>
      <c r="S54" s="99"/>
      <c r="T54" s="99"/>
      <c r="U54" s="99"/>
      <c r="V54" s="99"/>
      <c r="W54" s="99"/>
      <c r="X54" s="99"/>
      <c r="Y54" s="99"/>
      <c r="Z54" s="99"/>
      <c r="AA54" s="9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5"/>
      <c r="BL54" s="215"/>
    </row>
    <row r="55" spans="1:64" hidden="1" outlineLevel="1">
      <c r="A55" s="9"/>
      <c r="B55" s="9"/>
      <c r="C55" s="44"/>
      <c r="D55" s="126">
        <f>Asset17</f>
        <v>0</v>
      </c>
      <c r="E55" s="9"/>
      <c r="F55" s="9"/>
      <c r="G55" s="187">
        <f>'Actual RAB roll forward'!G126</f>
        <v>0</v>
      </c>
      <c r="H55" s="109">
        <f>'Actual RAB roll forward'!H126</f>
        <v>0</v>
      </c>
      <c r="I55" s="109">
        <f>'Actual RAB roll forward'!I126</f>
        <v>0</v>
      </c>
      <c r="J55" s="109">
        <f>'Actual RAB roll forward'!J126</f>
        <v>0</v>
      </c>
      <c r="K55" s="109">
        <f>'Actual RAB roll forward'!K126</f>
        <v>0</v>
      </c>
      <c r="L55" s="109">
        <f>'Actual RAB roll forward'!L126</f>
        <v>0</v>
      </c>
      <c r="M55" s="109">
        <f>'Actual RAB roll forward'!M126</f>
        <v>0</v>
      </c>
      <c r="N55" s="109">
        <f>'Actual RAB roll forward'!N126</f>
        <v>0</v>
      </c>
      <c r="O55" s="109">
        <f>'Actual RAB roll forward'!O126</f>
        <v>0</v>
      </c>
      <c r="P55" s="109">
        <f>'Actual RAB roll forward'!P126</f>
        <v>0</v>
      </c>
      <c r="Q55" s="109">
        <f>'Actual RAB roll forward'!Q126</f>
        <v>0</v>
      </c>
      <c r="R55" s="29"/>
      <c r="S55" s="99"/>
      <c r="T55" s="99"/>
      <c r="U55" s="99"/>
      <c r="V55" s="99"/>
      <c r="W55" s="99"/>
      <c r="X55" s="99"/>
      <c r="Y55" s="99"/>
      <c r="Z55" s="99"/>
      <c r="AA55" s="9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5"/>
      <c r="BL55" s="215"/>
    </row>
    <row r="56" spans="1:64" hidden="1" outlineLevel="1">
      <c r="A56" s="9"/>
      <c r="B56" s="9"/>
      <c r="C56" s="44"/>
      <c r="D56" s="126">
        <f>Asset18</f>
        <v>0</v>
      </c>
      <c r="E56" s="9"/>
      <c r="F56" s="9"/>
      <c r="G56" s="187">
        <f>'Actual RAB roll forward'!G127</f>
        <v>0</v>
      </c>
      <c r="H56" s="109">
        <f>'Actual RAB roll forward'!H127</f>
        <v>0</v>
      </c>
      <c r="I56" s="109">
        <f>'Actual RAB roll forward'!I127</f>
        <v>0</v>
      </c>
      <c r="J56" s="109">
        <f>'Actual RAB roll forward'!J127</f>
        <v>0</v>
      </c>
      <c r="K56" s="109">
        <f>'Actual RAB roll forward'!K127</f>
        <v>0</v>
      </c>
      <c r="L56" s="109">
        <f>'Actual RAB roll forward'!L127</f>
        <v>0</v>
      </c>
      <c r="M56" s="109">
        <f>'Actual RAB roll forward'!M127</f>
        <v>0</v>
      </c>
      <c r="N56" s="109">
        <f>'Actual RAB roll forward'!N127</f>
        <v>0</v>
      </c>
      <c r="O56" s="109">
        <f>'Actual RAB roll forward'!O127</f>
        <v>0</v>
      </c>
      <c r="P56" s="109">
        <f>'Actual RAB roll forward'!P127</f>
        <v>0</v>
      </c>
      <c r="Q56" s="109">
        <f>'Actual RAB roll forward'!Q127</f>
        <v>0</v>
      </c>
      <c r="R56" s="29"/>
      <c r="S56" s="99"/>
      <c r="T56" s="99"/>
      <c r="U56" s="99"/>
      <c r="V56" s="99"/>
      <c r="W56" s="99"/>
      <c r="X56" s="99"/>
      <c r="Y56" s="99"/>
      <c r="Z56" s="99"/>
      <c r="AA56" s="9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5"/>
      <c r="BL56" s="215"/>
    </row>
    <row r="57" spans="1:64" hidden="1" outlineLevel="1">
      <c r="A57" s="9"/>
      <c r="B57" s="9"/>
      <c r="C57" s="44"/>
      <c r="D57" s="126">
        <f>Asset19</f>
        <v>0</v>
      </c>
      <c r="E57" s="9"/>
      <c r="F57" s="9"/>
      <c r="G57" s="187">
        <f>'Actual RAB roll forward'!G128</f>
        <v>0</v>
      </c>
      <c r="H57" s="109">
        <f>'Actual RAB roll forward'!H128</f>
        <v>0</v>
      </c>
      <c r="I57" s="109">
        <f>'Actual RAB roll forward'!I128</f>
        <v>0</v>
      </c>
      <c r="J57" s="109">
        <f>'Actual RAB roll forward'!J128</f>
        <v>0</v>
      </c>
      <c r="K57" s="109">
        <f>'Actual RAB roll forward'!K128</f>
        <v>0</v>
      </c>
      <c r="L57" s="109">
        <f>'Actual RAB roll forward'!L128</f>
        <v>0</v>
      </c>
      <c r="M57" s="109">
        <f>'Actual RAB roll forward'!M128</f>
        <v>0</v>
      </c>
      <c r="N57" s="109">
        <f>'Actual RAB roll forward'!N128</f>
        <v>0</v>
      </c>
      <c r="O57" s="109">
        <f>'Actual RAB roll forward'!O128</f>
        <v>0</v>
      </c>
      <c r="P57" s="109">
        <f>'Actual RAB roll forward'!P128</f>
        <v>0</v>
      </c>
      <c r="Q57" s="109">
        <f>'Actual RAB roll forward'!Q128</f>
        <v>0</v>
      </c>
      <c r="R57" s="29"/>
      <c r="S57" s="99"/>
      <c r="T57" s="99"/>
      <c r="U57" s="99"/>
      <c r="V57" s="99"/>
      <c r="W57" s="99"/>
      <c r="X57" s="99"/>
      <c r="Y57" s="99"/>
      <c r="Z57" s="99"/>
      <c r="AA57" s="9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5"/>
      <c r="BL57" s="215"/>
    </row>
    <row r="58" spans="1:64" hidden="1" outlineLevel="1">
      <c r="A58" s="9"/>
      <c r="B58" s="9"/>
      <c r="C58" s="44"/>
      <c r="D58" s="126">
        <f>Asset20</f>
        <v>0</v>
      </c>
      <c r="E58" s="9"/>
      <c r="F58" s="9"/>
      <c r="G58" s="187">
        <f>'Actual RAB roll forward'!G129</f>
        <v>0</v>
      </c>
      <c r="H58" s="109">
        <f>'Actual RAB roll forward'!H129</f>
        <v>0</v>
      </c>
      <c r="I58" s="109">
        <f>'Actual RAB roll forward'!I129</f>
        <v>0</v>
      </c>
      <c r="J58" s="109">
        <f>'Actual RAB roll forward'!J129</f>
        <v>0</v>
      </c>
      <c r="K58" s="109">
        <f>'Actual RAB roll forward'!K129</f>
        <v>0</v>
      </c>
      <c r="L58" s="109">
        <f>'Actual RAB roll forward'!L129</f>
        <v>0</v>
      </c>
      <c r="M58" s="109">
        <f>'Actual RAB roll forward'!M129</f>
        <v>0</v>
      </c>
      <c r="N58" s="109">
        <f>'Actual RAB roll forward'!N129</f>
        <v>0</v>
      </c>
      <c r="O58" s="109">
        <f>'Actual RAB roll forward'!O129</f>
        <v>0</v>
      </c>
      <c r="P58" s="109">
        <f>'Actual RAB roll forward'!P129</f>
        <v>0</v>
      </c>
      <c r="Q58" s="109">
        <f>'Actual RAB roll forward'!Q129</f>
        <v>0</v>
      </c>
      <c r="R58" s="29"/>
      <c r="S58" s="99"/>
      <c r="T58" s="99"/>
      <c r="U58" s="99"/>
      <c r="V58" s="99"/>
      <c r="W58" s="99"/>
      <c r="X58" s="99"/>
      <c r="Y58" s="99"/>
      <c r="Z58" s="99"/>
      <c r="AA58" s="9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5"/>
      <c r="BL58" s="215"/>
    </row>
    <row r="59" spans="1:64" hidden="1" outlineLevel="1">
      <c r="A59" s="9"/>
      <c r="B59" s="9"/>
      <c r="C59" s="44"/>
      <c r="D59" s="126">
        <f>Asset21</f>
        <v>0</v>
      </c>
      <c r="E59" s="9"/>
      <c r="F59" s="9"/>
      <c r="G59" s="187">
        <f>'Actual RAB roll forward'!G130</f>
        <v>0</v>
      </c>
      <c r="H59" s="109">
        <f>'Actual RAB roll forward'!H130</f>
        <v>0</v>
      </c>
      <c r="I59" s="109">
        <f>'Actual RAB roll forward'!I130</f>
        <v>0</v>
      </c>
      <c r="J59" s="109">
        <f>'Actual RAB roll forward'!J130</f>
        <v>0</v>
      </c>
      <c r="K59" s="109">
        <f>'Actual RAB roll forward'!K130</f>
        <v>0</v>
      </c>
      <c r="L59" s="109">
        <f>'Actual RAB roll forward'!L130</f>
        <v>0</v>
      </c>
      <c r="M59" s="109">
        <f>'Actual RAB roll forward'!M130</f>
        <v>0</v>
      </c>
      <c r="N59" s="109">
        <f>'Actual RAB roll forward'!N130</f>
        <v>0</v>
      </c>
      <c r="O59" s="109">
        <f>'Actual RAB roll forward'!O130</f>
        <v>0</v>
      </c>
      <c r="P59" s="109">
        <f>'Actual RAB roll forward'!P130</f>
        <v>0</v>
      </c>
      <c r="Q59" s="109">
        <f>'Actual RAB roll forward'!Q130</f>
        <v>0</v>
      </c>
      <c r="R59" s="29"/>
      <c r="S59" s="99"/>
      <c r="T59" s="99"/>
      <c r="U59" s="99"/>
      <c r="V59" s="99"/>
      <c r="W59" s="99"/>
      <c r="X59" s="99"/>
      <c r="Y59" s="99"/>
      <c r="Z59" s="99"/>
      <c r="AA59" s="9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5"/>
      <c r="BL59" s="215"/>
    </row>
    <row r="60" spans="1:64" hidden="1" outlineLevel="1">
      <c r="A60" s="9"/>
      <c r="B60" s="9"/>
      <c r="C60" s="44"/>
      <c r="D60" s="126">
        <f>Asset22</f>
        <v>0</v>
      </c>
      <c r="E60" s="9"/>
      <c r="F60" s="9"/>
      <c r="G60" s="187">
        <f>'Actual RAB roll forward'!G131</f>
        <v>0</v>
      </c>
      <c r="H60" s="109">
        <f>'Actual RAB roll forward'!H131</f>
        <v>0</v>
      </c>
      <c r="I60" s="109">
        <f>'Actual RAB roll forward'!I131</f>
        <v>0</v>
      </c>
      <c r="J60" s="109">
        <f>'Actual RAB roll forward'!J131</f>
        <v>0</v>
      </c>
      <c r="K60" s="109">
        <f>'Actual RAB roll forward'!K131</f>
        <v>0</v>
      </c>
      <c r="L60" s="109">
        <f>'Actual RAB roll forward'!L131</f>
        <v>0</v>
      </c>
      <c r="M60" s="109">
        <f>'Actual RAB roll forward'!M131</f>
        <v>0</v>
      </c>
      <c r="N60" s="109">
        <f>'Actual RAB roll forward'!N131</f>
        <v>0</v>
      </c>
      <c r="O60" s="109">
        <f>'Actual RAB roll forward'!O131</f>
        <v>0</v>
      </c>
      <c r="P60" s="109">
        <f>'Actual RAB roll forward'!P131</f>
        <v>0</v>
      </c>
      <c r="Q60" s="109">
        <f>'Actual RAB roll forward'!Q131</f>
        <v>0</v>
      </c>
      <c r="R60" s="29"/>
      <c r="S60" s="99"/>
      <c r="T60" s="99"/>
      <c r="U60" s="99"/>
      <c r="V60" s="99"/>
      <c r="W60" s="99"/>
      <c r="X60" s="99"/>
      <c r="Y60" s="99"/>
      <c r="Z60" s="99"/>
      <c r="AA60" s="9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5"/>
      <c r="BL60" s="215"/>
    </row>
    <row r="61" spans="1:64" hidden="1" outlineLevel="1">
      <c r="A61" s="9"/>
      <c r="B61" s="9"/>
      <c r="C61" s="44"/>
      <c r="D61" s="126">
        <f>Asset23</f>
        <v>0</v>
      </c>
      <c r="E61" s="9"/>
      <c r="F61" s="9"/>
      <c r="G61" s="187">
        <f>'Actual RAB roll forward'!G132</f>
        <v>0</v>
      </c>
      <c r="H61" s="109">
        <f>'Actual RAB roll forward'!H132</f>
        <v>0</v>
      </c>
      <c r="I61" s="109">
        <f>'Actual RAB roll forward'!I132</f>
        <v>0</v>
      </c>
      <c r="J61" s="109">
        <f>'Actual RAB roll forward'!J132</f>
        <v>0</v>
      </c>
      <c r="K61" s="109">
        <f>'Actual RAB roll forward'!K132</f>
        <v>0</v>
      </c>
      <c r="L61" s="109">
        <f>'Actual RAB roll forward'!L132</f>
        <v>0</v>
      </c>
      <c r="M61" s="109">
        <f>'Actual RAB roll forward'!M132</f>
        <v>0</v>
      </c>
      <c r="N61" s="109">
        <f>'Actual RAB roll forward'!N132</f>
        <v>0</v>
      </c>
      <c r="O61" s="109">
        <f>'Actual RAB roll forward'!O132</f>
        <v>0</v>
      </c>
      <c r="P61" s="109">
        <f>'Actual RAB roll forward'!P132</f>
        <v>0</v>
      </c>
      <c r="Q61" s="109">
        <f>'Actual RAB roll forward'!Q132</f>
        <v>0</v>
      </c>
      <c r="R61" s="29"/>
      <c r="S61" s="99"/>
      <c r="T61" s="99"/>
      <c r="U61" s="99"/>
      <c r="V61" s="99"/>
      <c r="W61" s="99"/>
      <c r="X61" s="99"/>
      <c r="Y61" s="99"/>
      <c r="Z61" s="99"/>
      <c r="AA61" s="9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5"/>
      <c r="BL61" s="215"/>
    </row>
    <row r="62" spans="1:64" hidden="1" outlineLevel="1">
      <c r="A62" s="9"/>
      <c r="B62" s="9"/>
      <c r="C62" s="44"/>
      <c r="D62" s="126">
        <f>Asset24</f>
        <v>0</v>
      </c>
      <c r="E62" s="9"/>
      <c r="F62" s="9"/>
      <c r="G62" s="187">
        <f>'Actual RAB roll forward'!G133</f>
        <v>0</v>
      </c>
      <c r="H62" s="109">
        <f>'Actual RAB roll forward'!H133</f>
        <v>0</v>
      </c>
      <c r="I62" s="109">
        <f>'Actual RAB roll forward'!I133</f>
        <v>0</v>
      </c>
      <c r="J62" s="109">
        <f>'Actual RAB roll forward'!J133</f>
        <v>0</v>
      </c>
      <c r="K62" s="109">
        <f>'Actual RAB roll forward'!K133</f>
        <v>0</v>
      </c>
      <c r="L62" s="109">
        <f>'Actual RAB roll forward'!L133</f>
        <v>0</v>
      </c>
      <c r="M62" s="109">
        <f>'Actual RAB roll forward'!M133</f>
        <v>0</v>
      </c>
      <c r="N62" s="109">
        <f>'Actual RAB roll forward'!N133</f>
        <v>0</v>
      </c>
      <c r="O62" s="109">
        <f>'Actual RAB roll forward'!O133</f>
        <v>0</v>
      </c>
      <c r="P62" s="109">
        <f>'Actual RAB roll forward'!P133</f>
        <v>0</v>
      </c>
      <c r="Q62" s="109">
        <f>'Actual RAB roll forward'!Q133</f>
        <v>0</v>
      </c>
      <c r="R62" s="29"/>
      <c r="S62" s="99"/>
      <c r="T62" s="99"/>
      <c r="U62" s="99"/>
      <c r="V62" s="99"/>
      <c r="W62" s="99"/>
      <c r="X62" s="99"/>
      <c r="Y62" s="99"/>
      <c r="Z62" s="99"/>
      <c r="AA62" s="9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5"/>
      <c r="BL62" s="215"/>
    </row>
    <row r="63" spans="1:64" hidden="1" outlineLevel="1">
      <c r="A63" s="9"/>
      <c r="B63" s="9"/>
      <c r="C63" s="44"/>
      <c r="D63" s="126">
        <f>Asset25</f>
        <v>0</v>
      </c>
      <c r="E63" s="9"/>
      <c r="F63" s="9"/>
      <c r="G63" s="187">
        <f>'Actual RAB roll forward'!G134</f>
        <v>0</v>
      </c>
      <c r="H63" s="109">
        <f>'Actual RAB roll forward'!H134</f>
        <v>0</v>
      </c>
      <c r="I63" s="109">
        <f>'Actual RAB roll forward'!I134</f>
        <v>0</v>
      </c>
      <c r="J63" s="109">
        <f>'Actual RAB roll forward'!J134</f>
        <v>0</v>
      </c>
      <c r="K63" s="109">
        <f>'Actual RAB roll forward'!K134</f>
        <v>0</v>
      </c>
      <c r="L63" s="109">
        <f>'Actual RAB roll forward'!L134</f>
        <v>0</v>
      </c>
      <c r="M63" s="109">
        <f>'Actual RAB roll forward'!M134</f>
        <v>0</v>
      </c>
      <c r="N63" s="109">
        <f>'Actual RAB roll forward'!N134</f>
        <v>0</v>
      </c>
      <c r="O63" s="109">
        <f>'Actual RAB roll forward'!O134</f>
        <v>0</v>
      </c>
      <c r="P63" s="109">
        <f>'Actual RAB roll forward'!P134</f>
        <v>0</v>
      </c>
      <c r="Q63" s="109">
        <f>'Actual RAB roll forward'!Q134</f>
        <v>0</v>
      </c>
      <c r="R63" s="29"/>
      <c r="S63" s="99"/>
      <c r="T63" s="99"/>
      <c r="U63" s="99"/>
      <c r="V63" s="99"/>
      <c r="W63" s="99"/>
      <c r="X63" s="99"/>
      <c r="Y63" s="99"/>
      <c r="Z63" s="99"/>
      <c r="AA63" s="9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5"/>
      <c r="BL63" s="215"/>
    </row>
    <row r="64" spans="1:64" hidden="1" outlineLevel="1">
      <c r="A64" s="9"/>
      <c r="B64" s="9"/>
      <c r="C64" s="44"/>
      <c r="D64" s="126">
        <f>Asset26</f>
        <v>0</v>
      </c>
      <c r="E64" s="9"/>
      <c r="F64" s="9"/>
      <c r="G64" s="187">
        <f>'Actual RAB roll forward'!G135</f>
        <v>0</v>
      </c>
      <c r="H64" s="109">
        <f>'Actual RAB roll forward'!H135</f>
        <v>0</v>
      </c>
      <c r="I64" s="109">
        <f>'Actual RAB roll forward'!I135</f>
        <v>0</v>
      </c>
      <c r="J64" s="109">
        <f>'Actual RAB roll forward'!J135</f>
        <v>0</v>
      </c>
      <c r="K64" s="109">
        <f>'Actual RAB roll forward'!K135</f>
        <v>0</v>
      </c>
      <c r="L64" s="109">
        <f>'Actual RAB roll forward'!L135</f>
        <v>0</v>
      </c>
      <c r="M64" s="109">
        <f>'Actual RAB roll forward'!M135</f>
        <v>0</v>
      </c>
      <c r="N64" s="109">
        <f>'Actual RAB roll forward'!N135</f>
        <v>0</v>
      </c>
      <c r="O64" s="109">
        <f>'Actual RAB roll forward'!O135</f>
        <v>0</v>
      </c>
      <c r="P64" s="109">
        <f>'Actual RAB roll forward'!P135</f>
        <v>0</v>
      </c>
      <c r="Q64" s="109">
        <f>'Actual RAB roll forward'!Q135</f>
        <v>0</v>
      </c>
      <c r="R64" s="29"/>
      <c r="S64" s="99"/>
      <c r="T64" s="99"/>
      <c r="U64" s="99"/>
      <c r="V64" s="99"/>
      <c r="W64" s="99"/>
      <c r="X64" s="99"/>
      <c r="Y64" s="99"/>
      <c r="Z64" s="99"/>
      <c r="AA64" s="9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5"/>
      <c r="BL64" s="215"/>
    </row>
    <row r="65" spans="1:64" hidden="1" outlineLevel="1">
      <c r="A65" s="9"/>
      <c r="B65" s="9"/>
      <c r="C65" s="44"/>
      <c r="D65" s="126">
        <f>Asset27</f>
        <v>0</v>
      </c>
      <c r="E65" s="9"/>
      <c r="F65" s="9"/>
      <c r="G65" s="187">
        <f>'Actual RAB roll forward'!G136</f>
        <v>0</v>
      </c>
      <c r="H65" s="109">
        <f>'Actual RAB roll forward'!H136</f>
        <v>0</v>
      </c>
      <c r="I65" s="109">
        <f>'Actual RAB roll forward'!I136</f>
        <v>0</v>
      </c>
      <c r="J65" s="109">
        <f>'Actual RAB roll forward'!J136</f>
        <v>0</v>
      </c>
      <c r="K65" s="109">
        <f>'Actual RAB roll forward'!K136</f>
        <v>0</v>
      </c>
      <c r="L65" s="109">
        <f>'Actual RAB roll forward'!L136</f>
        <v>0</v>
      </c>
      <c r="M65" s="109">
        <f>'Actual RAB roll forward'!M136</f>
        <v>0</v>
      </c>
      <c r="N65" s="109">
        <f>'Actual RAB roll forward'!N136</f>
        <v>0</v>
      </c>
      <c r="O65" s="109">
        <f>'Actual RAB roll forward'!O136</f>
        <v>0</v>
      </c>
      <c r="P65" s="109">
        <f>'Actual RAB roll forward'!P136</f>
        <v>0</v>
      </c>
      <c r="Q65" s="109">
        <f>'Actual RAB roll forward'!Q136</f>
        <v>0</v>
      </c>
      <c r="R65" s="29"/>
      <c r="S65" s="99"/>
      <c r="T65" s="99"/>
      <c r="U65" s="99"/>
      <c r="V65" s="99"/>
      <c r="W65" s="99"/>
      <c r="X65" s="99"/>
      <c r="Y65" s="99"/>
      <c r="Z65" s="99"/>
      <c r="AA65" s="9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5"/>
      <c r="BL65" s="215"/>
    </row>
    <row r="66" spans="1:64" hidden="1" outlineLevel="1">
      <c r="A66" s="9"/>
      <c r="B66" s="9"/>
      <c r="C66" s="44"/>
      <c r="D66" s="126">
        <f>Asset28</f>
        <v>0</v>
      </c>
      <c r="E66" s="9"/>
      <c r="F66" s="9"/>
      <c r="G66" s="187">
        <f>'Actual RAB roll forward'!G137</f>
        <v>0</v>
      </c>
      <c r="H66" s="109">
        <f>'Actual RAB roll forward'!H137</f>
        <v>0</v>
      </c>
      <c r="I66" s="109">
        <f>'Actual RAB roll forward'!I137</f>
        <v>0</v>
      </c>
      <c r="J66" s="109">
        <f>'Actual RAB roll forward'!J137</f>
        <v>0</v>
      </c>
      <c r="K66" s="109">
        <f>'Actual RAB roll forward'!K137</f>
        <v>0</v>
      </c>
      <c r="L66" s="109">
        <f>'Actual RAB roll forward'!L137</f>
        <v>0</v>
      </c>
      <c r="M66" s="109">
        <f>'Actual RAB roll forward'!M137</f>
        <v>0</v>
      </c>
      <c r="N66" s="109">
        <f>'Actual RAB roll forward'!N137</f>
        <v>0</v>
      </c>
      <c r="O66" s="109">
        <f>'Actual RAB roll forward'!O137</f>
        <v>0</v>
      </c>
      <c r="P66" s="109">
        <f>'Actual RAB roll forward'!P137</f>
        <v>0</v>
      </c>
      <c r="Q66" s="109">
        <f>'Actual RAB roll forward'!Q137</f>
        <v>0</v>
      </c>
      <c r="R66" s="29"/>
      <c r="S66" s="99"/>
      <c r="T66" s="99"/>
      <c r="U66" s="99"/>
      <c r="V66" s="99"/>
      <c r="W66" s="99"/>
      <c r="X66" s="99"/>
      <c r="Y66" s="99"/>
      <c r="Z66" s="99"/>
      <c r="AA66" s="9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5"/>
      <c r="BL66" s="215"/>
    </row>
    <row r="67" spans="1:64" hidden="1" outlineLevel="1">
      <c r="A67" s="9"/>
      <c r="B67" s="9"/>
      <c r="C67" s="44"/>
      <c r="D67" s="126">
        <f>Asset29</f>
        <v>0</v>
      </c>
      <c r="E67" s="9"/>
      <c r="F67" s="9"/>
      <c r="G67" s="187">
        <f>'Actual RAB roll forward'!G138</f>
        <v>0</v>
      </c>
      <c r="H67" s="109">
        <f>'Actual RAB roll forward'!H138</f>
        <v>0</v>
      </c>
      <c r="I67" s="109">
        <f>'Actual RAB roll forward'!I138</f>
        <v>0</v>
      </c>
      <c r="J67" s="109">
        <f>'Actual RAB roll forward'!J138</f>
        <v>0</v>
      </c>
      <c r="K67" s="109">
        <f>'Actual RAB roll forward'!K138</f>
        <v>0</v>
      </c>
      <c r="L67" s="109">
        <f>'Actual RAB roll forward'!L138</f>
        <v>0</v>
      </c>
      <c r="M67" s="109">
        <f>'Actual RAB roll forward'!M138</f>
        <v>0</v>
      </c>
      <c r="N67" s="109">
        <f>'Actual RAB roll forward'!N138</f>
        <v>0</v>
      </c>
      <c r="O67" s="109">
        <f>'Actual RAB roll forward'!O138</f>
        <v>0</v>
      </c>
      <c r="P67" s="109">
        <f>'Actual RAB roll forward'!P138</f>
        <v>0</v>
      </c>
      <c r="Q67" s="109">
        <f>'Actual RAB roll forward'!Q138</f>
        <v>0</v>
      </c>
      <c r="R67" s="29"/>
      <c r="S67" s="99"/>
      <c r="T67" s="99"/>
      <c r="U67" s="99"/>
      <c r="V67" s="99"/>
      <c r="W67" s="99"/>
      <c r="X67" s="99"/>
      <c r="Y67" s="99"/>
      <c r="Z67" s="99"/>
      <c r="AA67" s="9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5"/>
      <c r="BL67" s="215"/>
    </row>
    <row r="68" spans="1:64" hidden="1" outlineLevel="1">
      <c r="A68" s="9"/>
      <c r="B68" s="9"/>
      <c r="C68" s="44"/>
      <c r="D68" s="126">
        <f>Asset30</f>
        <v>0</v>
      </c>
      <c r="E68" s="9"/>
      <c r="F68" s="9"/>
      <c r="G68" s="187">
        <f>'Actual RAB roll forward'!G139</f>
        <v>0</v>
      </c>
      <c r="H68" s="109">
        <f>'Actual RAB roll forward'!H139</f>
        <v>0</v>
      </c>
      <c r="I68" s="109">
        <f>'Actual RAB roll forward'!I139</f>
        <v>0</v>
      </c>
      <c r="J68" s="109">
        <f>'Actual RAB roll forward'!J139</f>
        <v>0</v>
      </c>
      <c r="K68" s="109">
        <f>'Actual RAB roll forward'!K139</f>
        <v>0</v>
      </c>
      <c r="L68" s="109">
        <f>'Actual RAB roll forward'!L139</f>
        <v>0</v>
      </c>
      <c r="M68" s="109">
        <f>'Actual RAB roll forward'!M139</f>
        <v>0</v>
      </c>
      <c r="N68" s="109">
        <f>'Actual RAB roll forward'!N139</f>
        <v>0</v>
      </c>
      <c r="O68" s="109">
        <f>'Actual RAB roll forward'!O139</f>
        <v>0</v>
      </c>
      <c r="P68" s="109">
        <f>'Actual RAB roll forward'!P139</f>
        <v>0</v>
      </c>
      <c r="Q68" s="109">
        <f>'Actual RAB roll forward'!Q139</f>
        <v>0</v>
      </c>
      <c r="R68" s="29"/>
      <c r="S68" s="99"/>
      <c r="T68" s="99"/>
      <c r="U68" s="99"/>
      <c r="V68" s="99"/>
      <c r="W68" s="99"/>
      <c r="X68" s="99"/>
      <c r="Y68" s="99"/>
      <c r="Z68" s="99"/>
      <c r="AA68" s="9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5"/>
      <c r="BL68" s="215"/>
    </row>
    <row r="69" spans="1:64" collapsed="1">
      <c r="A69" s="9"/>
      <c r="B69" s="9"/>
      <c r="C69" s="44"/>
      <c r="D69" s="111"/>
      <c r="E69" s="9"/>
      <c r="F69" s="9"/>
      <c r="G69" s="198"/>
      <c r="H69" s="35"/>
      <c r="I69" s="35"/>
      <c r="J69" s="35"/>
      <c r="K69" s="35"/>
      <c r="L69" s="35"/>
      <c r="M69" s="35"/>
      <c r="N69" s="99"/>
      <c r="O69" s="29"/>
      <c r="P69" s="29"/>
      <c r="Q69" s="29"/>
      <c r="R69" s="29"/>
      <c r="S69" s="99"/>
      <c r="T69" s="99"/>
      <c r="U69" s="99"/>
      <c r="V69" s="99"/>
      <c r="W69" s="99"/>
      <c r="X69" s="99"/>
      <c r="Y69" s="99"/>
      <c r="Z69" s="99"/>
      <c r="AA69" s="9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5"/>
      <c r="BL69" s="215"/>
    </row>
    <row r="70" spans="1:64">
      <c r="A70" s="9"/>
      <c r="B70" s="9"/>
      <c r="C70" s="217" t="s">
        <v>75</v>
      </c>
      <c r="D70" s="215"/>
      <c r="E70" s="9"/>
      <c r="F70" s="9"/>
      <c r="G70" s="188">
        <f>SUM(G71:G100)</f>
        <v>-100.38954763315969</v>
      </c>
      <c r="H70" s="35">
        <f>SUM(H71:H100)</f>
        <v>-102.94497257285244</v>
      </c>
      <c r="I70" s="35">
        <f t="shared" ref="I70:Q70" si="7">SUM(I71:I100)</f>
        <v>-92.093369038284791</v>
      </c>
      <c r="J70" s="35">
        <f t="shared" si="7"/>
        <v>-101.49493311454729</v>
      </c>
      <c r="K70" s="35">
        <f t="shared" si="7"/>
        <v>-112.42970679100011</v>
      </c>
      <c r="L70" s="35">
        <f t="shared" si="7"/>
        <v>-117.07562521358881</v>
      </c>
      <c r="M70" s="35">
        <f t="shared" si="7"/>
        <v>-223.02370089645152</v>
      </c>
      <c r="N70" s="35">
        <f t="shared" si="7"/>
        <v>-215.80290358371502</v>
      </c>
      <c r="O70" s="35">
        <f t="shared" si="7"/>
        <v>-207.38365454478784</v>
      </c>
      <c r="P70" s="35">
        <f t="shared" si="7"/>
        <v>-197.59484939983943</v>
      </c>
      <c r="Q70" s="35">
        <f t="shared" si="7"/>
        <v>-189.72517895829799</v>
      </c>
      <c r="R70" s="29"/>
      <c r="S70" s="99"/>
      <c r="T70" s="99"/>
      <c r="U70" s="99"/>
      <c r="V70" s="99"/>
      <c r="W70" s="99"/>
      <c r="X70" s="99"/>
      <c r="Y70" s="99"/>
      <c r="Z70" s="99"/>
      <c r="AA70" s="9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5"/>
      <c r="BL70" s="215"/>
    </row>
    <row r="71" spans="1:64" hidden="1" outlineLevel="1">
      <c r="A71" s="9"/>
      <c r="B71" s="9"/>
      <c r="C71" s="44"/>
      <c r="D71" s="126" t="str">
        <f>Asset1</f>
        <v>Subtransmission</v>
      </c>
      <c r="E71" s="9"/>
      <c r="F71" s="9"/>
      <c r="G71" s="187">
        <f>'Actual RAB roll forward'!G142</f>
        <v>-3.4550950386591399</v>
      </c>
      <c r="H71" s="109">
        <f>'Actual RAB roll forward'!H142</f>
        <v>-3.0019708411045087</v>
      </c>
      <c r="I71" s="109">
        <f>'Actual RAB roll forward'!I142</f>
        <v>-3.230107202619342</v>
      </c>
      <c r="J71" s="109">
        <f>'Actual RAB roll forward'!J142</f>
        <v>-3.4727828327995383</v>
      </c>
      <c r="K71" s="109">
        <f>'Actual RAB roll forward'!K142</f>
        <v>-3.7519770028751402</v>
      </c>
      <c r="L71" s="109">
        <f>'Actual RAB roll forward'!L142</f>
        <v>-4.0617679007348464</v>
      </c>
      <c r="M71" s="109">
        <f>'Actual RAB roll forward'!M142</f>
        <v>-18.965350297851202</v>
      </c>
      <c r="N71" s="109">
        <f>'Actual RAB roll forward'!N142</f>
        <v>-18.965350297851202</v>
      </c>
      <c r="O71" s="109">
        <f>'Actual RAB roll forward'!O142</f>
        <v>-18.965350297851202</v>
      </c>
      <c r="P71" s="109">
        <f>'Actual RAB roll forward'!P142</f>
        <v>-18.965350297851202</v>
      </c>
      <c r="Q71" s="109">
        <f>'Actual RAB roll forward'!Q142</f>
        <v>-18.965350297851202</v>
      </c>
      <c r="R71" s="29"/>
      <c r="S71" s="99"/>
      <c r="T71" s="99"/>
      <c r="U71" s="99"/>
      <c r="V71" s="99"/>
      <c r="W71" s="99"/>
      <c r="X71" s="99"/>
      <c r="Y71" s="99"/>
      <c r="Z71" s="99"/>
      <c r="AA71" s="9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5"/>
      <c r="BL71" s="215"/>
    </row>
    <row r="72" spans="1:64" hidden="1" outlineLevel="1">
      <c r="A72" s="9"/>
      <c r="B72" s="9"/>
      <c r="C72" s="44"/>
      <c r="D72" s="126" t="str">
        <f>Asset2</f>
        <v>Distribution system assets</v>
      </c>
      <c r="E72" s="9"/>
      <c r="F72" s="9"/>
      <c r="G72" s="187">
        <f>'Actual RAB roll forward'!G143</f>
        <v>-37.540945731147872</v>
      </c>
      <c r="H72" s="109">
        <f>'Actual RAB roll forward'!H143</f>
        <v>-34.627659914127889</v>
      </c>
      <c r="I72" s="109">
        <f>'Actual RAB roll forward'!I143</f>
        <v>-36.75493845780754</v>
      </c>
      <c r="J72" s="109">
        <f>'Actual RAB roll forward'!J143</f>
        <v>-39.084573146357883</v>
      </c>
      <c r="K72" s="109">
        <f>'Actual RAB roll forward'!K143</f>
        <v>-41.665370430127837</v>
      </c>
      <c r="L72" s="109">
        <f>'Actual RAB roll forward'!L143</f>
        <v>-44.458564993861671</v>
      </c>
      <c r="M72" s="109">
        <f>'Actual RAB roll forward'!M143</f>
        <v>-136.29530569882468</v>
      </c>
      <c r="N72" s="109">
        <f>'Actual RAB roll forward'!N143</f>
        <v>-136.29530569882468</v>
      </c>
      <c r="O72" s="109">
        <f>'Actual RAB roll forward'!O143</f>
        <v>-136.29530569882468</v>
      </c>
      <c r="P72" s="109">
        <f>'Actual RAB roll forward'!P143</f>
        <v>-136.29530569882468</v>
      </c>
      <c r="Q72" s="109">
        <f>'Actual RAB roll forward'!Q143</f>
        <v>-136.29530569882468</v>
      </c>
      <c r="R72" s="29"/>
      <c r="S72" s="99"/>
      <c r="T72" s="99"/>
      <c r="U72" s="99"/>
      <c r="V72" s="99"/>
      <c r="W72" s="99"/>
      <c r="X72" s="99"/>
      <c r="Y72" s="99"/>
      <c r="Z72" s="99"/>
      <c r="AA72" s="9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5"/>
      <c r="BL72" s="215"/>
    </row>
    <row r="73" spans="1:64" hidden="1" outlineLevel="1">
      <c r="A73" s="9"/>
      <c r="B73" s="9"/>
      <c r="C73" s="44"/>
      <c r="D73" s="126" t="str">
        <f>Asset3</f>
        <v>Standard metering</v>
      </c>
      <c r="E73" s="9"/>
      <c r="F73" s="9"/>
      <c r="G73" s="187">
        <f>'Actual RAB roll forward'!G144</f>
        <v>-13.456577980980382</v>
      </c>
      <c r="H73" s="109">
        <f>'Actual RAB roll forward'!H144</f>
        <v>-13.339144448176349</v>
      </c>
      <c r="I73" s="109">
        <f>'Actual RAB roll forward'!I144</f>
        <v>0</v>
      </c>
      <c r="J73" s="109">
        <f>'Actual RAB roll forward'!J144</f>
        <v>0</v>
      </c>
      <c r="K73" s="109">
        <f>'Actual RAB roll forward'!K144</f>
        <v>0</v>
      </c>
      <c r="L73" s="109">
        <f>'Actual RAB roll forward'!L144</f>
        <v>0</v>
      </c>
      <c r="M73" s="109">
        <f>'Actual RAB roll forward'!M144</f>
        <v>0</v>
      </c>
      <c r="N73" s="109">
        <f>'Actual RAB roll forward'!N144</f>
        <v>0</v>
      </c>
      <c r="O73" s="109">
        <f>'Actual RAB roll forward'!O144</f>
        <v>0</v>
      </c>
      <c r="P73" s="109">
        <f>'Actual RAB roll forward'!P144</f>
        <v>0</v>
      </c>
      <c r="Q73" s="109">
        <f>'Actual RAB roll forward'!Q144</f>
        <v>0</v>
      </c>
      <c r="R73" s="29"/>
      <c r="S73" s="99"/>
      <c r="T73" s="99"/>
      <c r="U73" s="99"/>
      <c r="V73" s="99"/>
      <c r="W73" s="99"/>
      <c r="X73" s="99"/>
      <c r="Y73" s="99"/>
      <c r="Z73" s="99"/>
      <c r="AA73" s="9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5"/>
      <c r="BL73" s="215"/>
    </row>
    <row r="74" spans="1:64" hidden="1" outlineLevel="1">
      <c r="A74" s="9"/>
      <c r="B74" s="9"/>
      <c r="C74" s="44"/>
      <c r="D74" s="126" t="str">
        <f>Asset4</f>
        <v>Public lighting</v>
      </c>
      <c r="E74" s="9"/>
      <c r="F74" s="9"/>
      <c r="G74" s="187">
        <f>'Actual RAB roll forward'!G145</f>
        <v>-1.2005214194968614</v>
      </c>
      <c r="H74" s="109">
        <f>'Actual RAB roll forward'!H145</f>
        <v>-1.2814647051106549</v>
      </c>
      <c r="I74" s="109">
        <f>'Actual RAB roll forward'!I145</f>
        <v>-1.3534434725666702</v>
      </c>
      <c r="J74" s="109">
        <f>'Actual RAB roll forward'!J145</f>
        <v>-1.428220262954792</v>
      </c>
      <c r="K74" s="109">
        <f>'Actual RAB roll forward'!K145</f>
        <v>-1.5058899906919656</v>
      </c>
      <c r="L74" s="109">
        <f>'Actual RAB roll forward'!L145</f>
        <v>-1.5865505671516511</v>
      </c>
      <c r="M74" s="109">
        <f>'Actual RAB roll forward'!M145</f>
        <v>-1.7635463943878493</v>
      </c>
      <c r="N74" s="109">
        <f>'Actual RAB roll forward'!N145</f>
        <v>-1.7635463943878493</v>
      </c>
      <c r="O74" s="109">
        <f>'Actual RAB roll forward'!O145</f>
        <v>-1.7635463943878493</v>
      </c>
      <c r="P74" s="109">
        <f>'Actual RAB roll forward'!P145</f>
        <v>-0.20264333913272092</v>
      </c>
      <c r="Q74" s="109">
        <f>'Actual RAB roll forward'!Q145</f>
        <v>0</v>
      </c>
      <c r="R74" s="29"/>
      <c r="S74" s="99"/>
      <c r="T74" s="99"/>
      <c r="U74" s="99"/>
      <c r="V74" s="99"/>
      <c r="W74" s="99"/>
      <c r="X74" s="99"/>
      <c r="Y74" s="99"/>
      <c r="Z74" s="99"/>
      <c r="AA74" s="9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5"/>
      <c r="BL74" s="215"/>
    </row>
    <row r="75" spans="1:64" hidden="1" outlineLevel="1">
      <c r="A75" s="9"/>
      <c r="B75" s="9"/>
      <c r="C75" s="44"/>
      <c r="D75" s="126" t="str">
        <f>Asset5</f>
        <v>SCADA/Network control</v>
      </c>
      <c r="E75" s="9"/>
      <c r="F75" s="9"/>
      <c r="G75" s="187">
        <f>'Actual RAB roll forward'!G146</f>
        <v>-2.4818890894606769</v>
      </c>
      <c r="H75" s="109">
        <f>'Actual RAB roll forward'!H146</f>
        <v>-2.7617821335566335</v>
      </c>
      <c r="I75" s="109">
        <f>'Actual RAB roll forward'!I146</f>
        <v>-1.967467085417018</v>
      </c>
      <c r="J75" s="109">
        <f>'Actual RAB roll forward'!J146</f>
        <v>-1.7963307210094122</v>
      </c>
      <c r="K75" s="109">
        <f>'Actual RAB roll forward'!K146</f>
        <v>-2.391408849097052</v>
      </c>
      <c r="L75" s="109">
        <f>'Actual RAB roll forward'!L146</f>
        <v>-3.0407029511808608</v>
      </c>
      <c r="M75" s="109">
        <f>'Actual RAB roll forward'!M146</f>
        <v>-4.8654606155754223</v>
      </c>
      <c r="N75" s="109">
        <f>'Actual RAB roll forward'!N146</f>
        <v>-4.8654606155754223</v>
      </c>
      <c r="O75" s="109">
        <f>'Actual RAB roll forward'!O146</f>
        <v>-4.8654606155754223</v>
      </c>
      <c r="P75" s="109">
        <f>'Actual RAB roll forward'!P146</f>
        <v>-5.1147833286085476</v>
      </c>
      <c r="Q75" s="109">
        <f>'Actual RAB roll forward'!Q146</f>
        <v>-4.6928728179079542</v>
      </c>
      <c r="R75" s="29"/>
      <c r="S75" s="99"/>
      <c r="T75" s="99"/>
      <c r="U75" s="99"/>
      <c r="V75" s="99"/>
      <c r="W75" s="99"/>
      <c r="X75" s="99"/>
      <c r="Y75" s="99"/>
      <c r="Z75" s="99"/>
      <c r="AA75" s="9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5"/>
      <c r="BL75" s="215"/>
    </row>
    <row r="76" spans="1:64" hidden="1" outlineLevel="1">
      <c r="A76" s="9"/>
      <c r="B76" s="9"/>
      <c r="C76" s="44"/>
      <c r="D76" s="126" t="str">
        <f>Asset6</f>
        <v>Non-network general assets - IT</v>
      </c>
      <c r="E76" s="9"/>
      <c r="F76" s="9"/>
      <c r="G76" s="187">
        <f>'Actual RAB roll forward'!G147</f>
        <v>-24.181545502899301</v>
      </c>
      <c r="H76" s="109">
        <f>'Actual RAB roll forward'!H147</f>
        <v>-22.172139864091822</v>
      </c>
      <c r="I76" s="109">
        <f>'Actual RAB roll forward'!I147</f>
        <v>-24.157795546032059</v>
      </c>
      <c r="J76" s="109">
        <f>'Actual RAB roll forward'!J147</f>
        <v>-28.679571974845118</v>
      </c>
      <c r="K76" s="109">
        <f>'Actual RAB roll forward'!K147</f>
        <v>-33.510912657495709</v>
      </c>
      <c r="L76" s="109">
        <f>'Actual RAB roll forward'!L147</f>
        <v>-37.1997661584615</v>
      </c>
      <c r="M76" s="109">
        <f>'Actual RAB roll forward'!M147</f>
        <v>-41.021080272351782</v>
      </c>
      <c r="N76" s="109">
        <f>'Actual RAB roll forward'!N147</f>
        <v>-33.800282959615295</v>
      </c>
      <c r="O76" s="109">
        <f>'Actual RAB roll forward'!O147</f>
        <v>-25.381033920688115</v>
      </c>
      <c r="P76" s="109">
        <f>'Actual RAB roll forward'!P147</f>
        <v>-16.903809117961671</v>
      </c>
      <c r="Q76" s="109">
        <f>'Actual RAB roll forward'!Q147</f>
        <v>-9.6586925262535477</v>
      </c>
      <c r="R76" s="29"/>
      <c r="S76" s="99"/>
      <c r="T76" s="99"/>
      <c r="U76" s="99"/>
      <c r="V76" s="99"/>
      <c r="W76" s="99"/>
      <c r="X76" s="99"/>
      <c r="Y76" s="99"/>
      <c r="Z76" s="99"/>
      <c r="AA76" s="9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5"/>
      <c r="BL76" s="215"/>
    </row>
    <row r="77" spans="1:64" hidden="1" outlineLevel="1">
      <c r="A77" s="9"/>
      <c r="B77" s="9"/>
      <c r="C77" s="44"/>
      <c r="D77" s="126" t="str">
        <f>Asset7</f>
        <v>Non-network general assets - Other</v>
      </c>
      <c r="E77" s="9"/>
      <c r="F77" s="9"/>
      <c r="G77" s="187">
        <f>'Actual RAB roll forward'!G148</f>
        <v>-16.66084568333503</v>
      </c>
      <c r="H77" s="109">
        <f>'Actual RAB roll forward'!H148</f>
        <v>-17.609779600922359</v>
      </c>
      <c r="I77" s="109">
        <f>'Actual RAB roll forward'!I148</f>
        <v>-19.335066550884854</v>
      </c>
      <c r="J77" s="109">
        <f>'Actual RAB roll forward'!J148</f>
        <v>-21.174204786160434</v>
      </c>
      <c r="K77" s="109">
        <f>'Actual RAB roll forward'!K148</f>
        <v>-23.136952652420227</v>
      </c>
      <c r="L77" s="109">
        <f>'Actual RAB roll forward'!L148</f>
        <v>-19.605752836362853</v>
      </c>
      <c r="M77" s="109">
        <f>'Actual RAB roll forward'!M148</f>
        <v>-11.71289195912064</v>
      </c>
      <c r="N77" s="109">
        <f>'Actual RAB roll forward'!N148</f>
        <v>-11.71289195912064</v>
      </c>
      <c r="O77" s="109">
        <f>'Actual RAB roll forward'!O148</f>
        <v>-11.71289195912064</v>
      </c>
      <c r="P77" s="109">
        <f>'Actual RAB roll forward'!P148</f>
        <v>-11.71289195912064</v>
      </c>
      <c r="Q77" s="109">
        <f>'Actual RAB roll forward'!Q148</f>
        <v>-11.71289195912064</v>
      </c>
      <c r="R77" s="29"/>
      <c r="S77" s="99"/>
      <c r="T77" s="99"/>
      <c r="U77" s="99"/>
      <c r="V77" s="99"/>
      <c r="W77" s="99"/>
      <c r="X77" s="99"/>
      <c r="Y77" s="99"/>
      <c r="Z77" s="99"/>
      <c r="AA77" s="9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5"/>
      <c r="BL77" s="215"/>
    </row>
    <row r="78" spans="1:64" hidden="1" outlineLevel="1">
      <c r="A78" s="9"/>
      <c r="B78" s="9"/>
      <c r="C78" s="44"/>
      <c r="D78" s="126" t="str">
        <f>Asset8</f>
        <v>VBRC</v>
      </c>
      <c r="E78" s="9"/>
      <c r="F78" s="9"/>
      <c r="G78" s="187">
        <f>'Actual RAB roll forward'!G149</f>
        <v>-1.4056337450588008</v>
      </c>
      <c r="H78" s="109">
        <f>'Actual RAB roll forward'!H149</f>
        <v>-1.7532192712230965</v>
      </c>
      <c r="I78" s="109">
        <f>'Actual RAB roll forward'!I149</f>
        <v>-2.0963597055870506</v>
      </c>
      <c r="J78" s="109">
        <f>'Actual RAB roll forward'!J149</f>
        <v>-2.4989115070589181</v>
      </c>
      <c r="K78" s="109">
        <f>'Actual RAB roll forward'!K149</f>
        <v>-2.9399590351542217</v>
      </c>
      <c r="L78" s="109">
        <f>'Actual RAB roll forward'!L149</f>
        <v>-3.4216354828528512</v>
      </c>
      <c r="M78" s="109">
        <f>'Actual RAB roll forward'!M149</f>
        <v>-7.9352246497431391</v>
      </c>
      <c r="N78" s="109">
        <f>'Actual RAB roll forward'!N149</f>
        <v>-7.9352246497431391</v>
      </c>
      <c r="O78" s="109">
        <f>'Actual RAB roll forward'!O149</f>
        <v>-7.9352246497431391</v>
      </c>
      <c r="P78" s="109">
        <f>'Actual RAB roll forward'!P149</f>
        <v>-7.9352246497431391</v>
      </c>
      <c r="Q78" s="109">
        <f>'Actual RAB roll forward'!Q149</f>
        <v>-7.9352246497431391</v>
      </c>
      <c r="R78" s="29"/>
      <c r="S78" s="99"/>
      <c r="T78" s="99"/>
      <c r="U78" s="99"/>
      <c r="V78" s="99"/>
      <c r="W78" s="99"/>
      <c r="X78" s="99"/>
      <c r="Y78" s="99"/>
      <c r="Z78" s="99"/>
      <c r="AA78" s="9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5"/>
      <c r="BL78" s="215"/>
    </row>
    <row r="79" spans="1:64" hidden="1" outlineLevel="1">
      <c r="A79" s="9"/>
      <c r="B79" s="9"/>
      <c r="C79" s="44"/>
      <c r="D79" s="126" t="str">
        <f>Asset9</f>
        <v>Supervisory cables</v>
      </c>
      <c r="E79" s="9"/>
      <c r="F79" s="9"/>
      <c r="G79" s="187">
        <f>'Actual RAB roll forward'!G150</f>
        <v>0</v>
      </c>
      <c r="H79" s="109">
        <f>'Actual RAB roll forward'!H150</f>
        <v>-3.423189053397111</v>
      </c>
      <c r="I79" s="109">
        <f>'Actual RAB roll forward'!I150</f>
        <v>-8.5579726334927775E-2</v>
      </c>
      <c r="J79" s="109">
        <f>'Actual RAB roll forward'!J150</f>
        <v>-8.7719219493300971E-2</v>
      </c>
      <c r="K79" s="109">
        <f>'Actual RAB roll forward'!K150</f>
        <v>-8.9912199980633489E-2</v>
      </c>
      <c r="L79" s="109">
        <f>'Actual RAB roll forward'!L150</f>
        <v>-9.2160004980149327E-2</v>
      </c>
      <c r="M79" s="109">
        <f>'Actual RAB roll forward'!M150</f>
        <v>0</v>
      </c>
      <c r="N79" s="109">
        <f>'Actual RAB roll forward'!N150</f>
        <v>0</v>
      </c>
      <c r="O79" s="109">
        <f>'Actual RAB roll forward'!O150</f>
        <v>0</v>
      </c>
      <c r="P79" s="109">
        <f>'Actual RAB roll forward'!P150</f>
        <v>0</v>
      </c>
      <c r="Q79" s="109">
        <f>'Actual RAB roll forward'!Q150</f>
        <v>0</v>
      </c>
      <c r="R79" s="29"/>
      <c r="S79" s="99"/>
      <c r="T79" s="99"/>
      <c r="U79" s="99"/>
      <c r="V79" s="99"/>
      <c r="W79" s="99"/>
      <c r="X79" s="99"/>
      <c r="Y79" s="99"/>
      <c r="Z79" s="99"/>
      <c r="AA79" s="9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5"/>
      <c r="BL79" s="215"/>
    </row>
    <row r="80" spans="1:64" hidden="1" outlineLevel="1">
      <c r="A80" s="9"/>
      <c r="B80" s="9"/>
      <c r="C80" s="44"/>
      <c r="D80" s="126" t="str">
        <f>Asset10</f>
        <v>Old SWER ACRs</v>
      </c>
      <c r="E80" s="9"/>
      <c r="F80" s="9"/>
      <c r="G80" s="187">
        <f>'Actual RAB roll forward'!G151</f>
        <v>0</v>
      </c>
      <c r="H80" s="109">
        <f>'Actual RAB roll forward'!H151</f>
        <v>-2.9752491766840921</v>
      </c>
      <c r="I80" s="109">
        <f>'Actual RAB roll forward'!I151</f>
        <v>-3.124011635518297</v>
      </c>
      <c r="J80" s="109">
        <f>'Actual RAB roll forward'!J151</f>
        <v>-3.278352686558784</v>
      </c>
      <c r="K80" s="109">
        <f>'Actual RAB roll forward'!K151</f>
        <v>-3.4384582828790964</v>
      </c>
      <c r="L80" s="109">
        <f>'Actual RAB roll forward'!L151</f>
        <v>-3.6045201885863252</v>
      </c>
      <c r="M80" s="109">
        <f>'Actual RAB roll forward'!M151</f>
        <v>0</v>
      </c>
      <c r="N80" s="109">
        <f>'Actual RAB roll forward'!N151</f>
        <v>0</v>
      </c>
      <c r="O80" s="109">
        <f>'Actual RAB roll forward'!O151</f>
        <v>0</v>
      </c>
      <c r="P80" s="109">
        <f>'Actual RAB roll forward'!P151</f>
        <v>0</v>
      </c>
      <c r="Q80" s="109">
        <f>'Actual RAB roll forward'!Q151</f>
        <v>0</v>
      </c>
      <c r="R80" s="29"/>
      <c r="S80" s="99"/>
      <c r="T80" s="99"/>
      <c r="U80" s="99"/>
      <c r="V80" s="99"/>
      <c r="W80" s="99"/>
      <c r="X80" s="99"/>
      <c r="Y80" s="99"/>
      <c r="Z80" s="99"/>
      <c r="AA80" s="9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5"/>
      <c r="BL80" s="215"/>
    </row>
    <row r="81" spans="1:64" hidden="1" outlineLevel="1">
      <c r="A81" s="9"/>
      <c r="B81" s="9"/>
      <c r="C81" s="44"/>
      <c r="D81" s="126" t="str">
        <f>Asset11</f>
        <v>Land</v>
      </c>
      <c r="E81" s="9"/>
      <c r="F81" s="9"/>
      <c r="G81" s="187">
        <f>'Actual RAB roll forward'!G152</f>
        <v>0</v>
      </c>
      <c r="H81" s="109">
        <f>'Actual RAB roll forward'!H152</f>
        <v>0</v>
      </c>
      <c r="I81" s="109">
        <f>'Actual RAB roll forward'!I152</f>
        <v>1.7534485973550321E-3</v>
      </c>
      <c r="J81" s="109">
        <f>'Actual RAB roll forward'!J152</f>
        <v>6.6372315769939599E-3</v>
      </c>
      <c r="K81" s="109">
        <f>'Actual RAB roll forward'!K152</f>
        <v>1.3121157928116281E-2</v>
      </c>
      <c r="L81" s="109">
        <f>'Actual RAB roll forward'!L152</f>
        <v>1.9419975570922385E-2</v>
      </c>
      <c r="M81" s="109">
        <f>'Actual RAB roll forward'!M152</f>
        <v>0</v>
      </c>
      <c r="N81" s="109">
        <f>'Actual RAB roll forward'!N152</f>
        <v>0</v>
      </c>
      <c r="O81" s="109">
        <f>'Actual RAB roll forward'!O152</f>
        <v>0</v>
      </c>
      <c r="P81" s="109">
        <f>'Actual RAB roll forward'!P152</f>
        <v>0</v>
      </c>
      <c r="Q81" s="109">
        <f>'Actual RAB roll forward'!Q152</f>
        <v>0</v>
      </c>
      <c r="R81" s="29"/>
      <c r="S81" s="99"/>
      <c r="T81" s="99"/>
      <c r="U81" s="99"/>
      <c r="V81" s="99"/>
      <c r="W81" s="99"/>
      <c r="X81" s="99"/>
      <c r="Y81" s="99"/>
      <c r="Z81" s="99"/>
      <c r="AA81" s="9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5"/>
      <c r="BL81" s="215"/>
    </row>
    <row r="82" spans="1:64" hidden="1" outlineLevel="1">
      <c r="A82" s="9"/>
      <c r="B82" s="9"/>
      <c r="C82" s="44"/>
      <c r="D82" s="126" t="str">
        <f>Asset12</f>
        <v>Equity raising costs</v>
      </c>
      <c r="E82" s="9"/>
      <c r="F82" s="9"/>
      <c r="G82" s="187">
        <f>'Actual RAB roll forward'!G153</f>
        <v>-6.4934421216205074E-3</v>
      </c>
      <c r="H82" s="109">
        <f>'Actual RAB roll forward'!H153</f>
        <v>6.2643554207897356E-4</v>
      </c>
      <c r="I82" s="109">
        <f>'Actual RAB roll forward'!I153</f>
        <v>9.6468958856116283E-3</v>
      </c>
      <c r="J82" s="109">
        <f>'Actual RAB roll forward'!J153</f>
        <v>-9.0320888610645467E-4</v>
      </c>
      <c r="K82" s="109">
        <f>'Actual RAB roll forward'!K153</f>
        <v>-1.198684820633894E-2</v>
      </c>
      <c r="L82" s="109">
        <f>'Actual RAB roll forward'!L153</f>
        <v>-2.3624104987029271E-2</v>
      </c>
      <c r="M82" s="109">
        <f>'Actual RAB roll forward'!M153</f>
        <v>-0.46484100859680749</v>
      </c>
      <c r="N82" s="109">
        <f>'Actual RAB roll forward'!N153</f>
        <v>-0.46484100859680749</v>
      </c>
      <c r="O82" s="109">
        <f>'Actual RAB roll forward'!O153</f>
        <v>-0.46484100859680749</v>
      </c>
      <c r="P82" s="109">
        <f>'Actual RAB roll forward'!P153</f>
        <v>-0.46484100859680749</v>
      </c>
      <c r="Q82" s="109">
        <f>'Actual RAB roll forward'!Q153</f>
        <v>-0.46484100859680749</v>
      </c>
      <c r="R82" s="29"/>
      <c r="S82" s="99"/>
      <c r="T82" s="99"/>
      <c r="U82" s="99"/>
      <c r="V82" s="99"/>
      <c r="W82" s="99"/>
      <c r="X82" s="99"/>
      <c r="Y82" s="99"/>
      <c r="Z82" s="99"/>
      <c r="AA82" s="9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5"/>
      <c r="BL82" s="215"/>
    </row>
    <row r="83" spans="1:64" hidden="1" outlineLevel="1">
      <c r="A83" s="9"/>
      <c r="B83" s="9"/>
      <c r="C83" s="44"/>
      <c r="D83" s="126">
        <f>Asset13</f>
        <v>0</v>
      </c>
      <c r="E83" s="9"/>
      <c r="F83" s="9"/>
      <c r="G83" s="187">
        <f>'Actual RAB roll forward'!G154</f>
        <v>0</v>
      </c>
      <c r="H83" s="109">
        <f>'Actual RAB roll forward'!H154</f>
        <v>0</v>
      </c>
      <c r="I83" s="109">
        <f>'Actual RAB roll forward'!I154</f>
        <v>0</v>
      </c>
      <c r="J83" s="109">
        <f>'Actual RAB roll forward'!J154</f>
        <v>0</v>
      </c>
      <c r="K83" s="109">
        <f>'Actual RAB roll forward'!K154</f>
        <v>0</v>
      </c>
      <c r="L83" s="109">
        <f>'Actual RAB roll forward'!L154</f>
        <v>0</v>
      </c>
      <c r="M83" s="109">
        <f>'Actual RAB roll forward'!M154</f>
        <v>0</v>
      </c>
      <c r="N83" s="109">
        <f>'Actual RAB roll forward'!N154</f>
        <v>0</v>
      </c>
      <c r="O83" s="109">
        <f>'Actual RAB roll forward'!O154</f>
        <v>0</v>
      </c>
      <c r="P83" s="109">
        <f>'Actual RAB roll forward'!P154</f>
        <v>0</v>
      </c>
      <c r="Q83" s="109">
        <f>'Actual RAB roll forward'!Q154</f>
        <v>0</v>
      </c>
      <c r="R83" s="29"/>
      <c r="S83" s="99"/>
      <c r="T83" s="99"/>
      <c r="U83" s="99"/>
      <c r="V83" s="99"/>
      <c r="W83" s="99"/>
      <c r="X83" s="99"/>
      <c r="Y83" s="99"/>
      <c r="Z83" s="99"/>
      <c r="AA83" s="9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5"/>
      <c r="BL83" s="215"/>
    </row>
    <row r="84" spans="1:64" hidden="1" outlineLevel="1">
      <c r="A84" s="9"/>
      <c r="B84" s="9"/>
      <c r="C84" s="44"/>
      <c r="D84" s="126">
        <f>Asset14</f>
        <v>0</v>
      </c>
      <c r="E84" s="9"/>
      <c r="F84" s="9"/>
      <c r="G84" s="187">
        <f>'Actual RAB roll forward'!G155</f>
        <v>0</v>
      </c>
      <c r="H84" s="109">
        <f>'Actual RAB roll forward'!H155</f>
        <v>0</v>
      </c>
      <c r="I84" s="109">
        <f>'Actual RAB roll forward'!I155</f>
        <v>0</v>
      </c>
      <c r="J84" s="109">
        <f>'Actual RAB roll forward'!J155</f>
        <v>0</v>
      </c>
      <c r="K84" s="109">
        <f>'Actual RAB roll forward'!K155</f>
        <v>0</v>
      </c>
      <c r="L84" s="109">
        <f>'Actual RAB roll forward'!L155</f>
        <v>0</v>
      </c>
      <c r="M84" s="109">
        <f>'Actual RAB roll forward'!M155</f>
        <v>0</v>
      </c>
      <c r="N84" s="109">
        <f>'Actual RAB roll forward'!N155</f>
        <v>0</v>
      </c>
      <c r="O84" s="109">
        <f>'Actual RAB roll forward'!O155</f>
        <v>0</v>
      </c>
      <c r="P84" s="109">
        <f>'Actual RAB roll forward'!P155</f>
        <v>0</v>
      </c>
      <c r="Q84" s="109">
        <f>'Actual RAB roll forward'!Q155</f>
        <v>0</v>
      </c>
      <c r="R84" s="29"/>
      <c r="S84" s="99"/>
      <c r="T84" s="99"/>
      <c r="U84" s="99"/>
      <c r="V84" s="99"/>
      <c r="W84" s="99"/>
      <c r="X84" s="99"/>
      <c r="Y84" s="99"/>
      <c r="Z84" s="99"/>
      <c r="AA84" s="9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5"/>
      <c r="BL84" s="215"/>
    </row>
    <row r="85" spans="1:64" hidden="1" outlineLevel="1">
      <c r="A85" s="9"/>
      <c r="B85" s="9"/>
      <c r="C85" s="44"/>
      <c r="D85" s="126">
        <f>Asset15</f>
        <v>0</v>
      </c>
      <c r="E85" s="9"/>
      <c r="F85" s="9"/>
      <c r="G85" s="187">
        <f>'Actual RAB roll forward'!G156</f>
        <v>0</v>
      </c>
      <c r="H85" s="109">
        <f>'Actual RAB roll forward'!H156</f>
        <v>0</v>
      </c>
      <c r="I85" s="109">
        <f>'Actual RAB roll forward'!I156</f>
        <v>0</v>
      </c>
      <c r="J85" s="109">
        <f>'Actual RAB roll forward'!J156</f>
        <v>0</v>
      </c>
      <c r="K85" s="109">
        <f>'Actual RAB roll forward'!K156</f>
        <v>0</v>
      </c>
      <c r="L85" s="109">
        <f>'Actual RAB roll forward'!L156</f>
        <v>0</v>
      </c>
      <c r="M85" s="109">
        <f>'Actual RAB roll forward'!M156</f>
        <v>0</v>
      </c>
      <c r="N85" s="109">
        <f>'Actual RAB roll forward'!N156</f>
        <v>0</v>
      </c>
      <c r="O85" s="109">
        <f>'Actual RAB roll forward'!O156</f>
        <v>0</v>
      </c>
      <c r="P85" s="109">
        <f>'Actual RAB roll forward'!P156</f>
        <v>0</v>
      </c>
      <c r="Q85" s="109">
        <f>'Actual RAB roll forward'!Q156</f>
        <v>0</v>
      </c>
      <c r="R85" s="29"/>
      <c r="S85" s="99"/>
      <c r="T85" s="99"/>
      <c r="U85" s="99"/>
      <c r="V85" s="99"/>
      <c r="W85" s="99"/>
      <c r="X85" s="99"/>
      <c r="Y85" s="99"/>
      <c r="Z85" s="99"/>
      <c r="AA85" s="9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5"/>
      <c r="BL85" s="215"/>
    </row>
    <row r="86" spans="1:64" hidden="1" outlineLevel="1">
      <c r="A86" s="9"/>
      <c r="B86" s="9"/>
      <c r="C86" s="44"/>
      <c r="D86" s="126">
        <f>Asset16</f>
        <v>0</v>
      </c>
      <c r="E86" s="9"/>
      <c r="F86" s="9"/>
      <c r="G86" s="187">
        <f>'Actual RAB roll forward'!G157</f>
        <v>0</v>
      </c>
      <c r="H86" s="109">
        <f>'Actual RAB roll forward'!H157</f>
        <v>0</v>
      </c>
      <c r="I86" s="109">
        <f>'Actual RAB roll forward'!I157</f>
        <v>0</v>
      </c>
      <c r="J86" s="109">
        <f>'Actual RAB roll forward'!J157</f>
        <v>0</v>
      </c>
      <c r="K86" s="109">
        <f>'Actual RAB roll forward'!K157</f>
        <v>0</v>
      </c>
      <c r="L86" s="109">
        <f>'Actual RAB roll forward'!L157</f>
        <v>0</v>
      </c>
      <c r="M86" s="109">
        <f>'Actual RAB roll forward'!M157</f>
        <v>0</v>
      </c>
      <c r="N86" s="109">
        <f>'Actual RAB roll forward'!N157</f>
        <v>0</v>
      </c>
      <c r="O86" s="109">
        <f>'Actual RAB roll forward'!O157</f>
        <v>0</v>
      </c>
      <c r="P86" s="109">
        <f>'Actual RAB roll forward'!P157</f>
        <v>0</v>
      </c>
      <c r="Q86" s="109">
        <f>'Actual RAB roll forward'!Q157</f>
        <v>0</v>
      </c>
      <c r="R86" s="29"/>
      <c r="S86" s="99"/>
      <c r="T86" s="99"/>
      <c r="U86" s="99"/>
      <c r="V86" s="99"/>
      <c r="W86" s="99"/>
      <c r="X86" s="99"/>
      <c r="Y86" s="99"/>
      <c r="Z86" s="99"/>
      <c r="AA86" s="9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5"/>
      <c r="BL86" s="215"/>
    </row>
    <row r="87" spans="1:64" hidden="1" outlineLevel="1">
      <c r="A87" s="9"/>
      <c r="B87" s="9"/>
      <c r="C87" s="44"/>
      <c r="D87" s="126">
        <f>Asset17</f>
        <v>0</v>
      </c>
      <c r="E87" s="9"/>
      <c r="F87" s="9"/>
      <c r="G87" s="187">
        <f>'Actual RAB roll forward'!G158</f>
        <v>0</v>
      </c>
      <c r="H87" s="109">
        <f>'Actual RAB roll forward'!H158</f>
        <v>0</v>
      </c>
      <c r="I87" s="109">
        <f>'Actual RAB roll forward'!I158</f>
        <v>0</v>
      </c>
      <c r="J87" s="109">
        <f>'Actual RAB roll forward'!J158</f>
        <v>0</v>
      </c>
      <c r="K87" s="109">
        <f>'Actual RAB roll forward'!K158</f>
        <v>0</v>
      </c>
      <c r="L87" s="109">
        <f>'Actual RAB roll forward'!L158</f>
        <v>0</v>
      </c>
      <c r="M87" s="109">
        <f>'Actual RAB roll forward'!M158</f>
        <v>0</v>
      </c>
      <c r="N87" s="109">
        <f>'Actual RAB roll forward'!N158</f>
        <v>0</v>
      </c>
      <c r="O87" s="109">
        <f>'Actual RAB roll forward'!O158</f>
        <v>0</v>
      </c>
      <c r="P87" s="109">
        <f>'Actual RAB roll forward'!P158</f>
        <v>0</v>
      </c>
      <c r="Q87" s="109">
        <f>'Actual RAB roll forward'!Q158</f>
        <v>0</v>
      </c>
      <c r="R87" s="29"/>
      <c r="S87" s="99"/>
      <c r="T87" s="99"/>
      <c r="U87" s="99"/>
      <c r="V87" s="99"/>
      <c r="W87" s="99"/>
      <c r="X87" s="99"/>
      <c r="Y87" s="99"/>
      <c r="Z87" s="99"/>
      <c r="AA87" s="9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5"/>
      <c r="BL87" s="215"/>
    </row>
    <row r="88" spans="1:64" hidden="1" outlineLevel="1">
      <c r="A88" s="9"/>
      <c r="B88" s="9"/>
      <c r="C88" s="44"/>
      <c r="D88" s="126">
        <f>Asset18</f>
        <v>0</v>
      </c>
      <c r="E88" s="9"/>
      <c r="F88" s="9"/>
      <c r="G88" s="187">
        <f>'Actual RAB roll forward'!G159</f>
        <v>0</v>
      </c>
      <c r="H88" s="109">
        <f>'Actual RAB roll forward'!H159</f>
        <v>0</v>
      </c>
      <c r="I88" s="109">
        <f>'Actual RAB roll forward'!I159</f>
        <v>0</v>
      </c>
      <c r="J88" s="109">
        <f>'Actual RAB roll forward'!J159</f>
        <v>0</v>
      </c>
      <c r="K88" s="109">
        <f>'Actual RAB roll forward'!K159</f>
        <v>0</v>
      </c>
      <c r="L88" s="109">
        <f>'Actual RAB roll forward'!L159</f>
        <v>0</v>
      </c>
      <c r="M88" s="109">
        <f>'Actual RAB roll forward'!M159</f>
        <v>0</v>
      </c>
      <c r="N88" s="109">
        <f>'Actual RAB roll forward'!N159</f>
        <v>0</v>
      </c>
      <c r="O88" s="109">
        <f>'Actual RAB roll forward'!O159</f>
        <v>0</v>
      </c>
      <c r="P88" s="109">
        <f>'Actual RAB roll forward'!P159</f>
        <v>0</v>
      </c>
      <c r="Q88" s="109">
        <f>'Actual RAB roll forward'!Q159</f>
        <v>0</v>
      </c>
      <c r="R88" s="29"/>
      <c r="S88" s="99"/>
      <c r="T88" s="99"/>
      <c r="U88" s="99"/>
      <c r="V88" s="99"/>
      <c r="W88" s="99"/>
      <c r="X88" s="99"/>
      <c r="Y88" s="99"/>
      <c r="Z88" s="99"/>
      <c r="AA88" s="9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5"/>
      <c r="BL88" s="215"/>
    </row>
    <row r="89" spans="1:64" hidden="1" outlineLevel="1">
      <c r="A89" s="9"/>
      <c r="B89" s="9"/>
      <c r="C89" s="44"/>
      <c r="D89" s="126">
        <f>Asset19</f>
        <v>0</v>
      </c>
      <c r="E89" s="9"/>
      <c r="F89" s="9"/>
      <c r="G89" s="187">
        <f>'Actual RAB roll forward'!G160</f>
        <v>0</v>
      </c>
      <c r="H89" s="109">
        <f>'Actual RAB roll forward'!H160</f>
        <v>0</v>
      </c>
      <c r="I89" s="109">
        <f>'Actual RAB roll forward'!I160</f>
        <v>0</v>
      </c>
      <c r="J89" s="109">
        <f>'Actual RAB roll forward'!J160</f>
        <v>0</v>
      </c>
      <c r="K89" s="109">
        <f>'Actual RAB roll forward'!K160</f>
        <v>0</v>
      </c>
      <c r="L89" s="109">
        <f>'Actual RAB roll forward'!L160</f>
        <v>0</v>
      </c>
      <c r="M89" s="109">
        <f>'Actual RAB roll forward'!M160</f>
        <v>0</v>
      </c>
      <c r="N89" s="109">
        <f>'Actual RAB roll forward'!N160</f>
        <v>0</v>
      </c>
      <c r="O89" s="109">
        <f>'Actual RAB roll forward'!O160</f>
        <v>0</v>
      </c>
      <c r="P89" s="109">
        <f>'Actual RAB roll forward'!P160</f>
        <v>0</v>
      </c>
      <c r="Q89" s="109">
        <f>'Actual RAB roll forward'!Q160</f>
        <v>0</v>
      </c>
      <c r="R89" s="29"/>
      <c r="S89" s="99"/>
      <c r="T89" s="99"/>
      <c r="U89" s="99"/>
      <c r="V89" s="99"/>
      <c r="W89" s="99"/>
      <c r="X89" s="99"/>
      <c r="Y89" s="99"/>
      <c r="Z89" s="99"/>
      <c r="AA89" s="9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5"/>
      <c r="BL89" s="215"/>
    </row>
    <row r="90" spans="1:64" hidden="1" outlineLevel="1">
      <c r="A90" s="9"/>
      <c r="B90" s="9"/>
      <c r="C90" s="44"/>
      <c r="D90" s="126">
        <f>Asset20</f>
        <v>0</v>
      </c>
      <c r="E90" s="9"/>
      <c r="F90" s="9"/>
      <c r="G90" s="187">
        <f>'Actual RAB roll forward'!G161</f>
        <v>0</v>
      </c>
      <c r="H90" s="109">
        <f>'Actual RAB roll forward'!H161</f>
        <v>0</v>
      </c>
      <c r="I90" s="109">
        <f>'Actual RAB roll forward'!I161</f>
        <v>0</v>
      </c>
      <c r="J90" s="109">
        <f>'Actual RAB roll forward'!J161</f>
        <v>0</v>
      </c>
      <c r="K90" s="109">
        <f>'Actual RAB roll forward'!K161</f>
        <v>0</v>
      </c>
      <c r="L90" s="109">
        <f>'Actual RAB roll forward'!L161</f>
        <v>0</v>
      </c>
      <c r="M90" s="109">
        <f>'Actual RAB roll forward'!M161</f>
        <v>0</v>
      </c>
      <c r="N90" s="109">
        <f>'Actual RAB roll forward'!N161</f>
        <v>0</v>
      </c>
      <c r="O90" s="109">
        <f>'Actual RAB roll forward'!O161</f>
        <v>0</v>
      </c>
      <c r="P90" s="109">
        <f>'Actual RAB roll forward'!P161</f>
        <v>0</v>
      </c>
      <c r="Q90" s="109">
        <f>'Actual RAB roll forward'!Q161</f>
        <v>0</v>
      </c>
      <c r="R90" s="29"/>
      <c r="S90" s="99"/>
      <c r="T90" s="99"/>
      <c r="U90" s="99"/>
      <c r="V90" s="99"/>
      <c r="W90" s="99"/>
      <c r="X90" s="99"/>
      <c r="Y90" s="99"/>
      <c r="Z90" s="99"/>
      <c r="AA90" s="9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5"/>
      <c r="BL90" s="215"/>
    </row>
    <row r="91" spans="1:64" hidden="1" outlineLevel="1">
      <c r="A91" s="9"/>
      <c r="B91" s="9"/>
      <c r="C91" s="44"/>
      <c r="D91" s="126">
        <f>Asset21</f>
        <v>0</v>
      </c>
      <c r="E91" s="9"/>
      <c r="F91" s="9"/>
      <c r="G91" s="187">
        <f>'Actual RAB roll forward'!G162</f>
        <v>0</v>
      </c>
      <c r="H91" s="109">
        <f>'Actual RAB roll forward'!H162</f>
        <v>0</v>
      </c>
      <c r="I91" s="109">
        <f>'Actual RAB roll forward'!I162</f>
        <v>0</v>
      </c>
      <c r="J91" s="109">
        <f>'Actual RAB roll forward'!J162</f>
        <v>0</v>
      </c>
      <c r="K91" s="109">
        <f>'Actual RAB roll forward'!K162</f>
        <v>0</v>
      </c>
      <c r="L91" s="109">
        <f>'Actual RAB roll forward'!L162</f>
        <v>0</v>
      </c>
      <c r="M91" s="109">
        <f>'Actual RAB roll forward'!M162</f>
        <v>0</v>
      </c>
      <c r="N91" s="109">
        <f>'Actual RAB roll forward'!N162</f>
        <v>0</v>
      </c>
      <c r="O91" s="109">
        <f>'Actual RAB roll forward'!O162</f>
        <v>0</v>
      </c>
      <c r="P91" s="109">
        <f>'Actual RAB roll forward'!P162</f>
        <v>0</v>
      </c>
      <c r="Q91" s="109">
        <f>'Actual RAB roll forward'!Q162</f>
        <v>0</v>
      </c>
      <c r="R91" s="29"/>
      <c r="S91" s="99"/>
      <c r="T91" s="99"/>
      <c r="U91" s="99"/>
      <c r="V91" s="99"/>
      <c r="W91" s="99"/>
      <c r="X91" s="99"/>
      <c r="Y91" s="99"/>
      <c r="Z91" s="99"/>
      <c r="AA91" s="9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5"/>
      <c r="BL91" s="215"/>
    </row>
    <row r="92" spans="1:64" hidden="1" outlineLevel="1">
      <c r="A92" s="9"/>
      <c r="B92" s="9"/>
      <c r="C92" s="44"/>
      <c r="D92" s="126">
        <f>Asset22</f>
        <v>0</v>
      </c>
      <c r="E92" s="9"/>
      <c r="F92" s="9"/>
      <c r="G92" s="187">
        <f>'Actual RAB roll forward'!G163</f>
        <v>0</v>
      </c>
      <c r="H92" s="109">
        <f>'Actual RAB roll forward'!H163</f>
        <v>0</v>
      </c>
      <c r="I92" s="109">
        <f>'Actual RAB roll forward'!I163</f>
        <v>0</v>
      </c>
      <c r="J92" s="109">
        <f>'Actual RAB roll forward'!J163</f>
        <v>0</v>
      </c>
      <c r="K92" s="109">
        <f>'Actual RAB roll forward'!K163</f>
        <v>0</v>
      </c>
      <c r="L92" s="109">
        <f>'Actual RAB roll forward'!L163</f>
        <v>0</v>
      </c>
      <c r="M92" s="109">
        <f>'Actual RAB roll forward'!M163</f>
        <v>0</v>
      </c>
      <c r="N92" s="109">
        <f>'Actual RAB roll forward'!N163</f>
        <v>0</v>
      </c>
      <c r="O92" s="109">
        <f>'Actual RAB roll forward'!O163</f>
        <v>0</v>
      </c>
      <c r="P92" s="109">
        <f>'Actual RAB roll forward'!P163</f>
        <v>0</v>
      </c>
      <c r="Q92" s="109">
        <f>'Actual RAB roll forward'!Q163</f>
        <v>0</v>
      </c>
      <c r="R92" s="29"/>
      <c r="S92" s="99"/>
      <c r="T92" s="99"/>
      <c r="U92" s="99"/>
      <c r="V92" s="99"/>
      <c r="W92" s="99"/>
      <c r="X92" s="99"/>
      <c r="Y92" s="99"/>
      <c r="Z92" s="99"/>
      <c r="AA92" s="9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5"/>
      <c r="BL92" s="215"/>
    </row>
    <row r="93" spans="1:64" hidden="1" outlineLevel="1">
      <c r="A93" s="9"/>
      <c r="B93" s="9"/>
      <c r="C93" s="44"/>
      <c r="D93" s="126">
        <f>Asset23</f>
        <v>0</v>
      </c>
      <c r="E93" s="9"/>
      <c r="F93" s="9"/>
      <c r="G93" s="187">
        <f>'Actual RAB roll forward'!G164</f>
        <v>0</v>
      </c>
      <c r="H93" s="109">
        <f>'Actual RAB roll forward'!H164</f>
        <v>0</v>
      </c>
      <c r="I93" s="109">
        <f>'Actual RAB roll forward'!I164</f>
        <v>0</v>
      </c>
      <c r="J93" s="109">
        <f>'Actual RAB roll forward'!J164</f>
        <v>0</v>
      </c>
      <c r="K93" s="109">
        <f>'Actual RAB roll forward'!K164</f>
        <v>0</v>
      </c>
      <c r="L93" s="109">
        <f>'Actual RAB roll forward'!L164</f>
        <v>0</v>
      </c>
      <c r="M93" s="109">
        <f>'Actual RAB roll forward'!M164</f>
        <v>0</v>
      </c>
      <c r="N93" s="109">
        <f>'Actual RAB roll forward'!N164</f>
        <v>0</v>
      </c>
      <c r="O93" s="109">
        <f>'Actual RAB roll forward'!O164</f>
        <v>0</v>
      </c>
      <c r="P93" s="109">
        <f>'Actual RAB roll forward'!P164</f>
        <v>0</v>
      </c>
      <c r="Q93" s="109">
        <f>'Actual RAB roll forward'!Q164</f>
        <v>0</v>
      </c>
      <c r="R93" s="29"/>
      <c r="S93" s="99"/>
      <c r="T93" s="99"/>
      <c r="U93" s="99"/>
      <c r="V93" s="99"/>
      <c r="W93" s="99"/>
      <c r="X93" s="99"/>
      <c r="Y93" s="99"/>
      <c r="Z93" s="99"/>
      <c r="AA93" s="9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5"/>
      <c r="BL93" s="215"/>
    </row>
    <row r="94" spans="1:64" hidden="1" outlineLevel="1">
      <c r="A94" s="9"/>
      <c r="B94" s="9"/>
      <c r="C94" s="44"/>
      <c r="D94" s="126">
        <f>Asset24</f>
        <v>0</v>
      </c>
      <c r="E94" s="9"/>
      <c r="F94" s="9"/>
      <c r="G94" s="187">
        <f>'Actual RAB roll forward'!G165</f>
        <v>0</v>
      </c>
      <c r="H94" s="109">
        <f>'Actual RAB roll forward'!H165</f>
        <v>0</v>
      </c>
      <c r="I94" s="109">
        <f>'Actual RAB roll forward'!I165</f>
        <v>0</v>
      </c>
      <c r="J94" s="109">
        <f>'Actual RAB roll forward'!J165</f>
        <v>0</v>
      </c>
      <c r="K94" s="109">
        <f>'Actual RAB roll forward'!K165</f>
        <v>0</v>
      </c>
      <c r="L94" s="109">
        <f>'Actual RAB roll forward'!L165</f>
        <v>0</v>
      </c>
      <c r="M94" s="109">
        <f>'Actual RAB roll forward'!M165</f>
        <v>0</v>
      </c>
      <c r="N94" s="109">
        <f>'Actual RAB roll forward'!N165</f>
        <v>0</v>
      </c>
      <c r="O94" s="109">
        <f>'Actual RAB roll forward'!O165</f>
        <v>0</v>
      </c>
      <c r="P94" s="109">
        <f>'Actual RAB roll forward'!P165</f>
        <v>0</v>
      </c>
      <c r="Q94" s="109">
        <f>'Actual RAB roll forward'!Q165</f>
        <v>0</v>
      </c>
      <c r="R94" s="29"/>
      <c r="S94" s="99"/>
      <c r="T94" s="99"/>
      <c r="U94" s="99"/>
      <c r="V94" s="99"/>
      <c r="W94" s="99"/>
      <c r="X94" s="99"/>
      <c r="Y94" s="99"/>
      <c r="Z94" s="99"/>
      <c r="AA94" s="9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5"/>
      <c r="BL94" s="215"/>
    </row>
    <row r="95" spans="1:64" hidden="1" outlineLevel="1">
      <c r="A95" s="9"/>
      <c r="B95" s="9"/>
      <c r="C95" s="44"/>
      <c r="D95" s="126">
        <f>Asset25</f>
        <v>0</v>
      </c>
      <c r="E95" s="9"/>
      <c r="F95" s="9"/>
      <c r="G95" s="187">
        <f>'Actual RAB roll forward'!G166</f>
        <v>0</v>
      </c>
      <c r="H95" s="109">
        <f>'Actual RAB roll forward'!H166</f>
        <v>0</v>
      </c>
      <c r="I95" s="109">
        <f>'Actual RAB roll forward'!I166</f>
        <v>0</v>
      </c>
      <c r="J95" s="109">
        <f>'Actual RAB roll forward'!J166</f>
        <v>0</v>
      </c>
      <c r="K95" s="109">
        <f>'Actual RAB roll forward'!K166</f>
        <v>0</v>
      </c>
      <c r="L95" s="109">
        <f>'Actual RAB roll forward'!L166</f>
        <v>0</v>
      </c>
      <c r="M95" s="109">
        <f>'Actual RAB roll forward'!M166</f>
        <v>0</v>
      </c>
      <c r="N95" s="109">
        <f>'Actual RAB roll forward'!N166</f>
        <v>0</v>
      </c>
      <c r="O95" s="109">
        <f>'Actual RAB roll forward'!O166</f>
        <v>0</v>
      </c>
      <c r="P95" s="109">
        <f>'Actual RAB roll forward'!P166</f>
        <v>0</v>
      </c>
      <c r="Q95" s="109">
        <f>'Actual RAB roll forward'!Q166</f>
        <v>0</v>
      </c>
      <c r="R95" s="29"/>
      <c r="S95" s="99"/>
      <c r="T95" s="99"/>
      <c r="U95" s="99"/>
      <c r="V95" s="99"/>
      <c r="W95" s="99"/>
      <c r="X95" s="99"/>
      <c r="Y95" s="99"/>
      <c r="Z95" s="99"/>
      <c r="AA95" s="9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5"/>
      <c r="BL95" s="215"/>
    </row>
    <row r="96" spans="1:64" hidden="1" outlineLevel="1">
      <c r="A96" s="9"/>
      <c r="B96" s="9"/>
      <c r="C96" s="44"/>
      <c r="D96" s="126">
        <f>Asset26</f>
        <v>0</v>
      </c>
      <c r="E96" s="9"/>
      <c r="F96" s="9"/>
      <c r="G96" s="187">
        <f>'Actual RAB roll forward'!G167</f>
        <v>0</v>
      </c>
      <c r="H96" s="109">
        <f>'Actual RAB roll forward'!H167</f>
        <v>0</v>
      </c>
      <c r="I96" s="109">
        <f>'Actual RAB roll forward'!I167</f>
        <v>0</v>
      </c>
      <c r="J96" s="109">
        <f>'Actual RAB roll forward'!J167</f>
        <v>0</v>
      </c>
      <c r="K96" s="109">
        <f>'Actual RAB roll forward'!K167</f>
        <v>0</v>
      </c>
      <c r="L96" s="109">
        <f>'Actual RAB roll forward'!L167</f>
        <v>0</v>
      </c>
      <c r="M96" s="109">
        <f>'Actual RAB roll forward'!M167</f>
        <v>0</v>
      </c>
      <c r="N96" s="109">
        <f>'Actual RAB roll forward'!N167</f>
        <v>0</v>
      </c>
      <c r="O96" s="109">
        <f>'Actual RAB roll forward'!O167</f>
        <v>0</v>
      </c>
      <c r="P96" s="109">
        <f>'Actual RAB roll forward'!P167</f>
        <v>0</v>
      </c>
      <c r="Q96" s="109">
        <f>'Actual RAB roll forward'!Q167</f>
        <v>0</v>
      </c>
      <c r="R96" s="29"/>
      <c r="S96" s="99"/>
      <c r="T96" s="99"/>
      <c r="U96" s="99"/>
      <c r="V96" s="99"/>
      <c r="W96" s="99"/>
      <c r="X96" s="99"/>
      <c r="Y96" s="99"/>
      <c r="Z96" s="99"/>
      <c r="AA96" s="9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5"/>
      <c r="BL96" s="215"/>
    </row>
    <row r="97" spans="1:64" hidden="1" outlineLevel="1">
      <c r="A97" s="9"/>
      <c r="B97" s="9"/>
      <c r="C97" s="44"/>
      <c r="D97" s="126">
        <f>Asset27</f>
        <v>0</v>
      </c>
      <c r="E97" s="9"/>
      <c r="F97" s="9"/>
      <c r="G97" s="187">
        <f>'Actual RAB roll forward'!G168</f>
        <v>0</v>
      </c>
      <c r="H97" s="109">
        <f>'Actual RAB roll forward'!H168</f>
        <v>0</v>
      </c>
      <c r="I97" s="109">
        <f>'Actual RAB roll forward'!I168</f>
        <v>0</v>
      </c>
      <c r="J97" s="109">
        <f>'Actual RAB roll forward'!J168</f>
        <v>0</v>
      </c>
      <c r="K97" s="109">
        <f>'Actual RAB roll forward'!K168</f>
        <v>0</v>
      </c>
      <c r="L97" s="109">
        <f>'Actual RAB roll forward'!L168</f>
        <v>0</v>
      </c>
      <c r="M97" s="109">
        <f>'Actual RAB roll forward'!M168</f>
        <v>0</v>
      </c>
      <c r="N97" s="109">
        <f>'Actual RAB roll forward'!N168</f>
        <v>0</v>
      </c>
      <c r="O97" s="109">
        <f>'Actual RAB roll forward'!O168</f>
        <v>0</v>
      </c>
      <c r="P97" s="109">
        <f>'Actual RAB roll forward'!P168</f>
        <v>0</v>
      </c>
      <c r="Q97" s="109">
        <f>'Actual RAB roll forward'!Q168</f>
        <v>0</v>
      </c>
      <c r="R97" s="29"/>
      <c r="S97" s="99"/>
      <c r="T97" s="99"/>
      <c r="U97" s="99"/>
      <c r="V97" s="99"/>
      <c r="W97" s="99"/>
      <c r="X97" s="99"/>
      <c r="Y97" s="99"/>
      <c r="Z97" s="99"/>
      <c r="AA97" s="9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5"/>
      <c r="BL97" s="215"/>
    </row>
    <row r="98" spans="1:64" hidden="1" outlineLevel="1">
      <c r="A98" s="9"/>
      <c r="B98" s="9"/>
      <c r="C98" s="44"/>
      <c r="D98" s="126">
        <f>Asset28</f>
        <v>0</v>
      </c>
      <c r="E98" s="9"/>
      <c r="F98" s="9"/>
      <c r="G98" s="187">
        <f>'Actual RAB roll forward'!G169</f>
        <v>0</v>
      </c>
      <c r="H98" s="109">
        <f>'Actual RAB roll forward'!H169</f>
        <v>0</v>
      </c>
      <c r="I98" s="109">
        <f>'Actual RAB roll forward'!I169</f>
        <v>0</v>
      </c>
      <c r="J98" s="109">
        <f>'Actual RAB roll forward'!J169</f>
        <v>0</v>
      </c>
      <c r="K98" s="109">
        <f>'Actual RAB roll forward'!K169</f>
        <v>0</v>
      </c>
      <c r="L98" s="109">
        <f>'Actual RAB roll forward'!L169</f>
        <v>0</v>
      </c>
      <c r="M98" s="109">
        <f>'Actual RAB roll forward'!M169</f>
        <v>0</v>
      </c>
      <c r="N98" s="109">
        <f>'Actual RAB roll forward'!N169</f>
        <v>0</v>
      </c>
      <c r="O98" s="109">
        <f>'Actual RAB roll forward'!O169</f>
        <v>0</v>
      </c>
      <c r="P98" s="109">
        <f>'Actual RAB roll forward'!P169</f>
        <v>0</v>
      </c>
      <c r="Q98" s="109">
        <f>'Actual RAB roll forward'!Q169</f>
        <v>0</v>
      </c>
      <c r="R98" s="29"/>
      <c r="S98" s="99"/>
      <c r="T98" s="99"/>
      <c r="U98" s="99"/>
      <c r="V98" s="99"/>
      <c r="W98" s="99"/>
      <c r="X98" s="99"/>
      <c r="Y98" s="99"/>
      <c r="Z98" s="99"/>
      <c r="AA98" s="9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5"/>
      <c r="BL98" s="215"/>
    </row>
    <row r="99" spans="1:64" hidden="1" outlineLevel="1">
      <c r="A99" s="9"/>
      <c r="B99" s="9"/>
      <c r="C99" s="44"/>
      <c r="D99" s="126">
        <f>Asset29</f>
        <v>0</v>
      </c>
      <c r="E99" s="9"/>
      <c r="F99" s="9"/>
      <c r="G99" s="187">
        <f>'Actual RAB roll forward'!G170</f>
        <v>0</v>
      </c>
      <c r="H99" s="109">
        <f>'Actual RAB roll forward'!H170</f>
        <v>0</v>
      </c>
      <c r="I99" s="109">
        <f>'Actual RAB roll forward'!I170</f>
        <v>0</v>
      </c>
      <c r="J99" s="109">
        <f>'Actual RAB roll forward'!J170</f>
        <v>0</v>
      </c>
      <c r="K99" s="109">
        <f>'Actual RAB roll forward'!K170</f>
        <v>0</v>
      </c>
      <c r="L99" s="109">
        <f>'Actual RAB roll forward'!L170</f>
        <v>0</v>
      </c>
      <c r="M99" s="109">
        <f>'Actual RAB roll forward'!M170</f>
        <v>0</v>
      </c>
      <c r="N99" s="109">
        <f>'Actual RAB roll forward'!N170</f>
        <v>0</v>
      </c>
      <c r="O99" s="109">
        <f>'Actual RAB roll forward'!O170</f>
        <v>0</v>
      </c>
      <c r="P99" s="109">
        <f>'Actual RAB roll forward'!P170</f>
        <v>0</v>
      </c>
      <c r="Q99" s="109">
        <f>'Actual RAB roll forward'!Q170</f>
        <v>0</v>
      </c>
      <c r="R99" s="29"/>
      <c r="S99" s="99"/>
      <c r="T99" s="99"/>
      <c r="U99" s="99"/>
      <c r="V99" s="99"/>
      <c r="W99" s="99"/>
      <c r="X99" s="99"/>
      <c r="Y99" s="99"/>
      <c r="Z99" s="99"/>
      <c r="AA99" s="9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5"/>
      <c r="BL99" s="215"/>
    </row>
    <row r="100" spans="1:64" hidden="1" outlineLevel="1">
      <c r="A100" s="9"/>
      <c r="B100" s="9"/>
      <c r="C100" s="44"/>
      <c r="D100" s="126">
        <f>Asset30</f>
        <v>0</v>
      </c>
      <c r="E100" s="9"/>
      <c r="F100" s="9"/>
      <c r="G100" s="187">
        <f>'Actual RAB roll forward'!G171</f>
        <v>0</v>
      </c>
      <c r="H100" s="109">
        <f>'Actual RAB roll forward'!H171</f>
        <v>0</v>
      </c>
      <c r="I100" s="109">
        <f>'Actual RAB roll forward'!I171</f>
        <v>0</v>
      </c>
      <c r="J100" s="109">
        <f>'Actual RAB roll forward'!J171</f>
        <v>0</v>
      </c>
      <c r="K100" s="109">
        <f>'Actual RAB roll forward'!K171</f>
        <v>0</v>
      </c>
      <c r="L100" s="109">
        <f>'Actual RAB roll forward'!L171</f>
        <v>0</v>
      </c>
      <c r="M100" s="109">
        <f>'Actual RAB roll forward'!M171</f>
        <v>0</v>
      </c>
      <c r="N100" s="109">
        <f>'Actual RAB roll forward'!N171</f>
        <v>0</v>
      </c>
      <c r="O100" s="109">
        <f>'Actual RAB roll forward'!O171</f>
        <v>0</v>
      </c>
      <c r="P100" s="109">
        <f>'Actual RAB roll forward'!P171</f>
        <v>0</v>
      </c>
      <c r="Q100" s="109">
        <f>'Actual RAB roll forward'!Q171</f>
        <v>0</v>
      </c>
      <c r="R100" s="29"/>
      <c r="S100" s="99"/>
      <c r="T100" s="99"/>
      <c r="U100" s="99"/>
      <c r="V100" s="99"/>
      <c r="W100" s="99"/>
      <c r="X100" s="99"/>
      <c r="Y100" s="99"/>
      <c r="Z100" s="99"/>
      <c r="AA100" s="9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5"/>
      <c r="BL100" s="215"/>
    </row>
    <row r="101" spans="1:64" collapsed="1">
      <c r="A101" s="9"/>
      <c r="B101" s="9"/>
      <c r="C101" s="44"/>
      <c r="D101" s="126"/>
      <c r="E101" s="9"/>
      <c r="F101" s="9"/>
      <c r="G101" s="198"/>
      <c r="H101" s="109"/>
      <c r="I101" s="109"/>
      <c r="J101" s="109"/>
      <c r="K101" s="109"/>
      <c r="L101" s="109"/>
      <c r="M101" s="109"/>
      <c r="N101" s="99"/>
      <c r="O101" s="29"/>
      <c r="P101" s="29"/>
      <c r="Q101" s="29"/>
      <c r="R101" s="29"/>
      <c r="S101" s="99"/>
      <c r="T101" s="99"/>
      <c r="U101" s="99"/>
      <c r="V101" s="99"/>
      <c r="W101" s="99"/>
      <c r="X101" s="99"/>
      <c r="Y101" s="99"/>
      <c r="Z101" s="99"/>
      <c r="AA101" s="9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5"/>
      <c r="BL101" s="215"/>
    </row>
    <row r="102" spans="1:64">
      <c r="A102" s="9"/>
      <c r="B102" s="9"/>
      <c r="C102" s="44" t="s">
        <v>52</v>
      </c>
      <c r="D102" s="111"/>
      <c r="E102" s="9"/>
      <c r="F102" s="9"/>
      <c r="G102" s="194">
        <f>SUM(G103:G122)</f>
        <v>0</v>
      </c>
      <c r="H102" s="35"/>
      <c r="I102" s="35"/>
      <c r="J102" s="35"/>
      <c r="K102" s="35"/>
      <c r="L102" s="35"/>
      <c r="M102" s="35"/>
      <c r="N102" s="99"/>
      <c r="O102" s="29"/>
      <c r="P102" s="29"/>
      <c r="Q102" s="29"/>
      <c r="R102" s="29"/>
      <c r="S102" s="99"/>
      <c r="T102" s="99"/>
      <c r="U102" s="99"/>
      <c r="V102" s="99"/>
      <c r="W102" s="99"/>
      <c r="X102" s="99"/>
      <c r="Y102" s="99"/>
      <c r="Z102" s="99"/>
      <c r="AA102" s="9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5"/>
      <c r="BL102" s="215"/>
    </row>
    <row r="103" spans="1:64" hidden="1" outlineLevel="1">
      <c r="A103" s="9"/>
      <c r="B103" s="9"/>
      <c r="C103" s="9"/>
      <c r="D103" s="126" t="str">
        <f>Asset1</f>
        <v>Subtransmission</v>
      </c>
      <c r="E103" s="9"/>
      <c r="F103" s="9"/>
      <c r="G103" s="190">
        <f>'Actual RAB roll forward'!G174</f>
        <v>0</v>
      </c>
      <c r="H103" s="35"/>
      <c r="I103" s="35"/>
      <c r="J103" s="35"/>
      <c r="K103" s="35"/>
      <c r="L103" s="35"/>
      <c r="M103" s="35"/>
      <c r="N103" s="99"/>
      <c r="O103" s="29"/>
      <c r="P103" s="29"/>
      <c r="Q103" s="29"/>
      <c r="R103" s="29"/>
      <c r="S103" s="99"/>
      <c r="T103" s="99"/>
      <c r="U103" s="99"/>
      <c r="V103" s="99"/>
      <c r="W103" s="99"/>
      <c r="X103" s="99"/>
      <c r="Y103" s="99"/>
      <c r="Z103" s="99"/>
      <c r="AA103" s="9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5"/>
      <c r="BL103" s="215"/>
    </row>
    <row r="104" spans="1:64" hidden="1" outlineLevel="1">
      <c r="A104" s="9"/>
      <c r="B104" s="9"/>
      <c r="C104" s="44"/>
      <c r="D104" s="126" t="str">
        <f>Asset2</f>
        <v>Distribution system assets</v>
      </c>
      <c r="E104" s="9"/>
      <c r="F104" s="9"/>
      <c r="G104" s="190">
        <f>'Actual RAB roll forward'!G175</f>
        <v>0</v>
      </c>
      <c r="H104" s="35"/>
      <c r="I104" s="35"/>
      <c r="J104" s="35"/>
      <c r="K104" s="35"/>
      <c r="L104" s="35"/>
      <c r="M104" s="35"/>
      <c r="N104" s="99"/>
      <c r="O104" s="29"/>
      <c r="P104" s="29"/>
      <c r="Q104" s="29"/>
      <c r="R104" s="29"/>
      <c r="S104" s="99"/>
      <c r="T104" s="99"/>
      <c r="U104" s="99"/>
      <c r="V104" s="99"/>
      <c r="W104" s="99"/>
      <c r="X104" s="99"/>
      <c r="Y104" s="99"/>
      <c r="Z104" s="99"/>
      <c r="AA104" s="9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5"/>
      <c r="BL104" s="215"/>
    </row>
    <row r="105" spans="1:64" hidden="1" outlineLevel="1">
      <c r="A105" s="9"/>
      <c r="B105" s="9"/>
      <c r="C105" s="44"/>
      <c r="D105" s="126" t="str">
        <f>Asset3</f>
        <v>Standard metering</v>
      </c>
      <c r="E105" s="9"/>
      <c r="F105" s="9"/>
      <c r="G105" s="190">
        <f>'Actual RAB roll forward'!G176</f>
        <v>0</v>
      </c>
      <c r="H105" s="35"/>
      <c r="I105" s="35"/>
      <c r="J105" s="35"/>
      <c r="K105" s="35"/>
      <c r="L105" s="35"/>
      <c r="M105" s="35"/>
      <c r="N105" s="99"/>
      <c r="O105" s="29"/>
      <c r="P105" s="29"/>
      <c r="Q105" s="29"/>
      <c r="R105" s="29"/>
      <c r="S105" s="99"/>
      <c r="T105" s="99"/>
      <c r="U105" s="99"/>
      <c r="V105" s="99"/>
      <c r="W105" s="99"/>
      <c r="X105" s="99"/>
      <c r="Y105" s="99"/>
      <c r="Z105" s="99"/>
      <c r="AA105" s="9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5"/>
      <c r="BL105" s="215"/>
    </row>
    <row r="106" spans="1:64" hidden="1" outlineLevel="1">
      <c r="A106" s="9"/>
      <c r="B106" s="9"/>
      <c r="C106" s="44"/>
      <c r="D106" s="126" t="str">
        <f>Asset4</f>
        <v>Public lighting</v>
      </c>
      <c r="E106" s="9"/>
      <c r="F106" s="9"/>
      <c r="G106" s="190">
        <f>'Actual RAB roll forward'!G177</f>
        <v>0</v>
      </c>
      <c r="H106" s="35"/>
      <c r="I106" s="35"/>
      <c r="J106" s="35"/>
      <c r="K106" s="35"/>
      <c r="L106" s="35"/>
      <c r="M106" s="35"/>
      <c r="N106" s="99"/>
      <c r="O106" s="29"/>
      <c r="P106" s="29"/>
      <c r="Q106" s="29"/>
      <c r="R106" s="29"/>
      <c r="S106" s="99"/>
      <c r="T106" s="99"/>
      <c r="U106" s="99"/>
      <c r="V106" s="99"/>
      <c r="W106" s="99"/>
      <c r="X106" s="99"/>
      <c r="Y106" s="99"/>
      <c r="Z106" s="99"/>
      <c r="AA106" s="9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5"/>
      <c r="BL106" s="215"/>
    </row>
    <row r="107" spans="1:64" hidden="1" outlineLevel="1">
      <c r="A107" s="9"/>
      <c r="B107" s="9"/>
      <c r="C107" s="44"/>
      <c r="D107" s="126" t="str">
        <f>Asset5</f>
        <v>SCADA/Network control</v>
      </c>
      <c r="E107" s="9"/>
      <c r="F107" s="9"/>
      <c r="G107" s="190">
        <f>'Actual RAB roll forward'!G178</f>
        <v>0</v>
      </c>
      <c r="H107" s="35"/>
      <c r="I107" s="35"/>
      <c r="J107" s="35"/>
      <c r="K107" s="35"/>
      <c r="L107" s="35"/>
      <c r="M107" s="35"/>
      <c r="N107" s="99"/>
      <c r="O107" s="29"/>
      <c r="P107" s="29"/>
      <c r="Q107" s="29"/>
      <c r="R107" s="29"/>
      <c r="S107" s="99"/>
      <c r="T107" s="99"/>
      <c r="U107" s="99"/>
      <c r="V107" s="99"/>
      <c r="W107" s="99"/>
      <c r="X107" s="99"/>
      <c r="Y107" s="99"/>
      <c r="Z107" s="99"/>
      <c r="AA107" s="9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5"/>
      <c r="BL107" s="215"/>
    </row>
    <row r="108" spans="1:64" hidden="1" outlineLevel="1">
      <c r="A108" s="9"/>
      <c r="B108" s="9"/>
      <c r="C108" s="44"/>
      <c r="D108" s="126" t="str">
        <f>Asset6</f>
        <v>Non-network general assets - IT</v>
      </c>
      <c r="E108" s="9"/>
      <c r="F108" s="9"/>
      <c r="G108" s="190">
        <f>'Actual RAB roll forward'!G179</f>
        <v>0</v>
      </c>
      <c r="H108" s="35"/>
      <c r="I108" s="35"/>
      <c r="J108" s="35"/>
      <c r="K108" s="35"/>
      <c r="L108" s="35"/>
      <c r="M108" s="35"/>
      <c r="N108" s="99"/>
      <c r="O108" s="29"/>
      <c r="P108" s="29"/>
      <c r="Q108" s="29"/>
      <c r="R108" s="29"/>
      <c r="S108" s="99"/>
      <c r="T108" s="99"/>
      <c r="U108" s="99"/>
      <c r="V108" s="99"/>
      <c r="W108" s="99"/>
      <c r="X108" s="99"/>
      <c r="Y108" s="99"/>
      <c r="Z108" s="99"/>
      <c r="AA108" s="9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5"/>
      <c r="BL108" s="215"/>
    </row>
    <row r="109" spans="1:64" hidden="1" outlineLevel="1">
      <c r="A109" s="9"/>
      <c r="B109" s="9"/>
      <c r="C109" s="44"/>
      <c r="D109" s="126" t="str">
        <f>Asset7</f>
        <v>Non-network general assets - Other</v>
      </c>
      <c r="E109" s="9"/>
      <c r="F109" s="9"/>
      <c r="G109" s="190">
        <f>'Actual RAB roll forward'!G180</f>
        <v>0</v>
      </c>
      <c r="H109" s="35"/>
      <c r="I109" s="35"/>
      <c r="J109" s="35"/>
      <c r="K109" s="35"/>
      <c r="L109" s="35"/>
      <c r="M109" s="35"/>
      <c r="N109" s="99"/>
      <c r="O109" s="29"/>
      <c r="P109" s="29"/>
      <c r="Q109" s="29"/>
      <c r="R109" s="29"/>
      <c r="S109" s="99"/>
      <c r="T109" s="99"/>
      <c r="U109" s="99"/>
      <c r="V109" s="99"/>
      <c r="W109" s="99"/>
      <c r="X109" s="99"/>
      <c r="Y109" s="99"/>
      <c r="Z109" s="99"/>
      <c r="AA109" s="9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5"/>
      <c r="BL109" s="215"/>
    </row>
    <row r="110" spans="1:64" hidden="1" outlineLevel="1">
      <c r="A110" s="9"/>
      <c r="B110" s="9"/>
      <c r="C110" s="44"/>
      <c r="D110" s="126" t="str">
        <f>Asset8</f>
        <v>VBRC</v>
      </c>
      <c r="E110" s="9"/>
      <c r="F110" s="9"/>
      <c r="G110" s="190">
        <f>'Actual RAB roll forward'!G181</f>
        <v>0</v>
      </c>
      <c r="H110" s="35"/>
      <c r="I110" s="35"/>
      <c r="J110" s="35"/>
      <c r="K110" s="35"/>
      <c r="L110" s="35"/>
      <c r="M110" s="35"/>
      <c r="N110" s="99"/>
      <c r="O110" s="29"/>
      <c r="P110" s="29"/>
      <c r="Q110" s="29"/>
      <c r="R110" s="29"/>
      <c r="S110" s="99"/>
      <c r="T110" s="99"/>
      <c r="U110" s="99"/>
      <c r="V110" s="99"/>
      <c r="W110" s="99"/>
      <c r="X110" s="99"/>
      <c r="Y110" s="99"/>
      <c r="Z110" s="99"/>
      <c r="AA110" s="9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5"/>
      <c r="BL110" s="215"/>
    </row>
    <row r="111" spans="1:64" hidden="1" outlineLevel="1">
      <c r="A111" s="9"/>
      <c r="B111" s="9"/>
      <c r="C111" s="44"/>
      <c r="D111" s="126" t="str">
        <f>Asset9</f>
        <v>Supervisory cables</v>
      </c>
      <c r="E111" s="9"/>
      <c r="F111" s="9"/>
      <c r="G111" s="190">
        <f>'Actual RAB roll forward'!G182</f>
        <v>0</v>
      </c>
      <c r="H111" s="35"/>
      <c r="I111" s="35"/>
      <c r="J111" s="35"/>
      <c r="K111" s="35"/>
      <c r="L111" s="35"/>
      <c r="M111" s="35"/>
      <c r="N111" s="99"/>
      <c r="O111" s="29"/>
      <c r="P111" s="29"/>
      <c r="Q111" s="29"/>
      <c r="R111" s="29"/>
      <c r="S111" s="99"/>
      <c r="T111" s="99"/>
      <c r="U111" s="99"/>
      <c r="V111" s="99"/>
      <c r="W111" s="99"/>
      <c r="X111" s="99"/>
      <c r="Y111" s="99"/>
      <c r="Z111" s="99"/>
      <c r="AA111" s="9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5"/>
      <c r="BL111" s="215"/>
    </row>
    <row r="112" spans="1:64" hidden="1" outlineLevel="1">
      <c r="A112" s="9"/>
      <c r="B112" s="9"/>
      <c r="C112" s="44"/>
      <c r="D112" s="126" t="str">
        <f>Asset10</f>
        <v>Old SWER ACRs</v>
      </c>
      <c r="E112" s="9"/>
      <c r="F112" s="9"/>
      <c r="G112" s="190">
        <f>'Actual RAB roll forward'!G183</f>
        <v>0</v>
      </c>
      <c r="H112" s="35"/>
      <c r="I112" s="35"/>
      <c r="J112" s="35"/>
      <c r="K112" s="35"/>
      <c r="L112" s="35"/>
      <c r="M112" s="35"/>
      <c r="N112" s="99"/>
      <c r="O112" s="29"/>
      <c r="P112" s="29"/>
      <c r="Q112" s="29"/>
      <c r="R112" s="29"/>
      <c r="S112" s="99"/>
      <c r="T112" s="99"/>
      <c r="U112" s="99"/>
      <c r="V112" s="99"/>
      <c r="W112" s="99"/>
      <c r="X112" s="99"/>
      <c r="Y112" s="99"/>
      <c r="Z112" s="99"/>
      <c r="AA112" s="9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5"/>
      <c r="BL112" s="215"/>
    </row>
    <row r="113" spans="1:64" hidden="1" outlineLevel="1">
      <c r="A113" s="9"/>
      <c r="B113" s="9"/>
      <c r="C113" s="44"/>
      <c r="D113" s="126" t="str">
        <f>Asset11</f>
        <v>Land</v>
      </c>
      <c r="E113" s="9"/>
      <c r="F113" s="9"/>
      <c r="G113" s="190">
        <f>'Actual RAB roll forward'!G184</f>
        <v>0</v>
      </c>
      <c r="H113" s="35"/>
      <c r="I113" s="35"/>
      <c r="J113" s="35"/>
      <c r="K113" s="35"/>
      <c r="L113" s="35"/>
      <c r="M113" s="35"/>
      <c r="N113" s="99"/>
      <c r="O113" s="29"/>
      <c r="P113" s="29"/>
      <c r="Q113" s="29"/>
      <c r="R113" s="29"/>
      <c r="S113" s="99"/>
      <c r="T113" s="99"/>
      <c r="U113" s="99"/>
      <c r="V113" s="99"/>
      <c r="W113" s="99"/>
      <c r="X113" s="99"/>
      <c r="Y113" s="99"/>
      <c r="Z113" s="99"/>
      <c r="AA113" s="9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5"/>
      <c r="BL113" s="215"/>
    </row>
    <row r="114" spans="1:64" hidden="1" outlineLevel="1">
      <c r="A114" s="9"/>
      <c r="B114" s="9"/>
      <c r="C114" s="44"/>
      <c r="D114" s="126" t="str">
        <f>Asset12</f>
        <v>Equity raising costs</v>
      </c>
      <c r="E114" s="9"/>
      <c r="F114" s="9"/>
      <c r="G114" s="190">
        <f>'Actual RAB roll forward'!G185</f>
        <v>0</v>
      </c>
      <c r="H114" s="35"/>
      <c r="I114" s="35"/>
      <c r="J114" s="35"/>
      <c r="K114" s="35"/>
      <c r="L114" s="35"/>
      <c r="M114" s="35"/>
      <c r="N114" s="99"/>
      <c r="O114" s="29"/>
      <c r="P114" s="29"/>
      <c r="Q114" s="29"/>
      <c r="R114" s="29"/>
      <c r="S114" s="99"/>
      <c r="T114" s="99"/>
      <c r="U114" s="99"/>
      <c r="V114" s="99"/>
      <c r="W114" s="99"/>
      <c r="X114" s="99"/>
      <c r="Y114" s="99"/>
      <c r="Z114" s="99"/>
      <c r="AA114" s="9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5"/>
      <c r="BL114" s="215"/>
    </row>
    <row r="115" spans="1:64" hidden="1" outlineLevel="1">
      <c r="A115" s="9"/>
      <c r="B115" s="9"/>
      <c r="C115" s="44"/>
      <c r="D115" s="126">
        <f>Asset13</f>
        <v>0</v>
      </c>
      <c r="E115" s="9"/>
      <c r="F115" s="9"/>
      <c r="G115" s="190">
        <f>'Actual RAB roll forward'!G186</f>
        <v>0</v>
      </c>
      <c r="H115" s="35"/>
      <c r="I115" s="35"/>
      <c r="J115" s="35"/>
      <c r="K115" s="35"/>
      <c r="L115" s="35"/>
      <c r="M115" s="35"/>
      <c r="N115" s="99"/>
      <c r="O115" s="29"/>
      <c r="P115" s="29"/>
      <c r="Q115" s="29"/>
      <c r="R115" s="29"/>
      <c r="S115" s="99"/>
      <c r="T115" s="99"/>
      <c r="U115" s="99"/>
      <c r="V115" s="99"/>
      <c r="W115" s="99"/>
      <c r="X115" s="99"/>
      <c r="Y115" s="99"/>
      <c r="Z115" s="99"/>
      <c r="AA115" s="9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5"/>
      <c r="BL115" s="215"/>
    </row>
    <row r="116" spans="1:64" hidden="1" outlineLevel="1">
      <c r="A116" s="9"/>
      <c r="B116" s="9"/>
      <c r="C116" s="44"/>
      <c r="D116" s="126">
        <f>Asset14</f>
        <v>0</v>
      </c>
      <c r="E116" s="9"/>
      <c r="F116" s="9"/>
      <c r="G116" s="190">
        <f>'Actual RAB roll forward'!G187</f>
        <v>0</v>
      </c>
      <c r="H116" s="35"/>
      <c r="I116" s="35"/>
      <c r="J116" s="35"/>
      <c r="K116" s="35"/>
      <c r="L116" s="35"/>
      <c r="M116" s="35"/>
      <c r="N116" s="99"/>
      <c r="O116" s="29"/>
      <c r="P116" s="29"/>
      <c r="Q116" s="29"/>
      <c r="R116" s="29"/>
      <c r="S116" s="99"/>
      <c r="T116" s="99"/>
      <c r="U116" s="99"/>
      <c r="V116" s="99"/>
      <c r="W116" s="99"/>
      <c r="X116" s="99"/>
      <c r="Y116" s="99"/>
      <c r="Z116" s="99"/>
      <c r="AA116" s="9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5"/>
      <c r="BL116" s="215"/>
    </row>
    <row r="117" spans="1:64" hidden="1" outlineLevel="1">
      <c r="A117" s="9"/>
      <c r="B117" s="9"/>
      <c r="C117" s="44"/>
      <c r="D117" s="126">
        <f>Asset15</f>
        <v>0</v>
      </c>
      <c r="E117" s="9"/>
      <c r="F117" s="9"/>
      <c r="G117" s="190">
        <f>'Actual RAB roll forward'!G188</f>
        <v>0</v>
      </c>
      <c r="H117" s="35"/>
      <c r="I117" s="35"/>
      <c r="J117" s="35"/>
      <c r="K117" s="35"/>
      <c r="L117" s="35"/>
      <c r="M117" s="35"/>
      <c r="N117" s="99"/>
      <c r="O117" s="29"/>
      <c r="P117" s="29"/>
      <c r="Q117" s="29"/>
      <c r="R117" s="29"/>
      <c r="S117" s="99"/>
      <c r="T117" s="99"/>
      <c r="U117" s="99"/>
      <c r="V117" s="99"/>
      <c r="W117" s="99"/>
      <c r="X117" s="99"/>
      <c r="Y117" s="99"/>
      <c r="Z117" s="99"/>
      <c r="AA117" s="9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5"/>
      <c r="BL117" s="215"/>
    </row>
    <row r="118" spans="1:64" hidden="1" outlineLevel="1">
      <c r="A118" s="9"/>
      <c r="B118" s="9"/>
      <c r="C118" s="44"/>
      <c r="D118" s="126">
        <f>Asset16</f>
        <v>0</v>
      </c>
      <c r="E118" s="9"/>
      <c r="F118" s="9"/>
      <c r="G118" s="190">
        <f>'Actual RAB roll forward'!G189</f>
        <v>0</v>
      </c>
      <c r="H118" s="35"/>
      <c r="I118" s="35"/>
      <c r="J118" s="35"/>
      <c r="K118" s="35"/>
      <c r="L118" s="35"/>
      <c r="M118" s="35"/>
      <c r="N118" s="99"/>
      <c r="O118" s="29"/>
      <c r="P118" s="29"/>
      <c r="Q118" s="29"/>
      <c r="R118" s="29"/>
      <c r="S118" s="99"/>
      <c r="T118" s="99"/>
      <c r="U118" s="99"/>
      <c r="V118" s="99"/>
      <c r="W118" s="99"/>
      <c r="X118" s="99"/>
      <c r="Y118" s="99"/>
      <c r="Z118" s="99"/>
      <c r="AA118" s="9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5"/>
      <c r="BL118" s="215"/>
    </row>
    <row r="119" spans="1:64" hidden="1" outlineLevel="1">
      <c r="A119" s="9"/>
      <c r="B119" s="9"/>
      <c r="C119" s="44"/>
      <c r="D119" s="126">
        <f>Asset17</f>
        <v>0</v>
      </c>
      <c r="E119" s="9"/>
      <c r="F119" s="9"/>
      <c r="G119" s="190">
        <f>'Actual RAB roll forward'!G190</f>
        <v>0</v>
      </c>
      <c r="H119" s="35"/>
      <c r="I119" s="35"/>
      <c r="J119" s="35"/>
      <c r="K119" s="35"/>
      <c r="L119" s="35"/>
      <c r="M119" s="35"/>
      <c r="N119" s="99"/>
      <c r="O119" s="29"/>
      <c r="P119" s="29"/>
      <c r="Q119" s="29"/>
      <c r="R119" s="29"/>
      <c r="S119" s="99"/>
      <c r="T119" s="99"/>
      <c r="U119" s="99"/>
      <c r="V119" s="99"/>
      <c r="W119" s="99"/>
      <c r="X119" s="99"/>
      <c r="Y119" s="99"/>
      <c r="Z119" s="99"/>
      <c r="AA119" s="9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5"/>
      <c r="BL119" s="215"/>
    </row>
    <row r="120" spans="1:64" hidden="1" outlineLevel="1">
      <c r="A120" s="9"/>
      <c r="B120" s="9"/>
      <c r="C120" s="44"/>
      <c r="D120" s="126">
        <f>Asset18</f>
        <v>0</v>
      </c>
      <c r="E120" s="9"/>
      <c r="F120" s="9"/>
      <c r="G120" s="190">
        <f>'Actual RAB roll forward'!G191</f>
        <v>0</v>
      </c>
      <c r="H120" s="35"/>
      <c r="I120" s="35"/>
      <c r="J120" s="35"/>
      <c r="K120" s="35"/>
      <c r="L120" s="35"/>
      <c r="M120" s="35"/>
      <c r="N120" s="99"/>
      <c r="O120" s="29"/>
      <c r="P120" s="29"/>
      <c r="Q120" s="29"/>
      <c r="R120" s="29"/>
      <c r="S120" s="99"/>
      <c r="T120" s="99"/>
      <c r="U120" s="99"/>
      <c r="V120" s="99"/>
      <c r="W120" s="99"/>
      <c r="X120" s="99"/>
      <c r="Y120" s="99"/>
      <c r="Z120" s="99"/>
      <c r="AA120" s="9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5"/>
      <c r="BL120" s="215"/>
    </row>
    <row r="121" spans="1:64" hidden="1" outlineLevel="1">
      <c r="A121" s="9"/>
      <c r="B121" s="9"/>
      <c r="C121" s="44"/>
      <c r="D121" s="126">
        <f>Asset19</f>
        <v>0</v>
      </c>
      <c r="E121" s="9"/>
      <c r="F121" s="9"/>
      <c r="G121" s="190">
        <f>'Actual RAB roll forward'!G192</f>
        <v>0</v>
      </c>
      <c r="H121" s="35"/>
      <c r="I121" s="35"/>
      <c r="J121" s="35"/>
      <c r="K121" s="35"/>
      <c r="L121" s="35"/>
      <c r="M121" s="35"/>
      <c r="N121" s="99"/>
      <c r="O121" s="29"/>
      <c r="P121" s="29"/>
      <c r="Q121" s="29"/>
      <c r="R121" s="29"/>
      <c r="S121" s="99"/>
      <c r="T121" s="99"/>
      <c r="U121" s="99"/>
      <c r="V121" s="99"/>
      <c r="W121" s="99"/>
      <c r="X121" s="99"/>
      <c r="Y121" s="99"/>
      <c r="Z121" s="99"/>
      <c r="AA121" s="9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5"/>
      <c r="BL121" s="215"/>
    </row>
    <row r="122" spans="1:64" hidden="1" outlineLevel="1">
      <c r="A122" s="9"/>
      <c r="B122" s="9"/>
      <c r="C122" s="44"/>
      <c r="D122" s="126">
        <f>Asset20</f>
        <v>0</v>
      </c>
      <c r="E122" s="9"/>
      <c r="F122" s="9"/>
      <c r="G122" s="190">
        <f>'Actual RAB roll forward'!G193</f>
        <v>0</v>
      </c>
      <c r="H122" s="35"/>
      <c r="I122" s="35"/>
      <c r="J122" s="35"/>
      <c r="K122" s="35"/>
      <c r="L122" s="35"/>
      <c r="M122" s="35"/>
      <c r="N122" s="99"/>
      <c r="O122" s="29"/>
      <c r="P122" s="29"/>
      <c r="Q122" s="29"/>
      <c r="R122" s="29"/>
      <c r="S122" s="99"/>
      <c r="T122" s="99"/>
      <c r="U122" s="99"/>
      <c r="V122" s="99"/>
      <c r="W122" s="99"/>
      <c r="X122" s="99"/>
      <c r="Y122" s="99"/>
      <c r="Z122" s="99"/>
      <c r="AA122" s="9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5"/>
      <c r="BL122" s="215"/>
    </row>
    <row r="123" spans="1:64" hidden="1" outlineLevel="1">
      <c r="A123" s="9"/>
      <c r="B123" s="9"/>
      <c r="C123" s="44"/>
      <c r="D123" s="126">
        <f>Asset21</f>
        <v>0</v>
      </c>
      <c r="E123" s="9"/>
      <c r="F123" s="9"/>
      <c r="G123" s="190">
        <f>'Actual RAB roll forward'!G194</f>
        <v>0</v>
      </c>
      <c r="H123" s="35"/>
      <c r="I123" s="35"/>
      <c r="J123" s="35"/>
      <c r="K123" s="35"/>
      <c r="L123" s="35"/>
      <c r="M123" s="35"/>
      <c r="N123" s="99"/>
      <c r="O123" s="29"/>
      <c r="P123" s="29"/>
      <c r="Q123" s="29"/>
      <c r="R123" s="29"/>
      <c r="S123" s="99"/>
      <c r="T123" s="99"/>
      <c r="U123" s="99"/>
      <c r="V123" s="99"/>
      <c r="W123" s="99"/>
      <c r="X123" s="99"/>
      <c r="Y123" s="99"/>
      <c r="Z123" s="99"/>
      <c r="AA123" s="9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5"/>
      <c r="BL123" s="215"/>
    </row>
    <row r="124" spans="1:64" hidden="1" outlineLevel="1">
      <c r="A124" s="9"/>
      <c r="B124" s="9"/>
      <c r="C124" s="44"/>
      <c r="D124" s="126">
        <f>Asset22</f>
        <v>0</v>
      </c>
      <c r="E124" s="9"/>
      <c r="F124" s="9"/>
      <c r="G124" s="190">
        <f>'Actual RAB roll forward'!G195</f>
        <v>0</v>
      </c>
      <c r="H124" s="35"/>
      <c r="I124" s="35"/>
      <c r="J124" s="35"/>
      <c r="K124" s="35"/>
      <c r="L124" s="35"/>
      <c r="M124" s="35"/>
      <c r="N124" s="99"/>
      <c r="O124" s="29"/>
      <c r="P124" s="29"/>
      <c r="Q124" s="29"/>
      <c r="R124" s="29"/>
      <c r="S124" s="99"/>
      <c r="T124" s="99"/>
      <c r="U124" s="99"/>
      <c r="V124" s="99"/>
      <c r="W124" s="99"/>
      <c r="X124" s="99"/>
      <c r="Y124" s="99"/>
      <c r="Z124" s="99"/>
      <c r="AA124" s="9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5"/>
      <c r="BL124" s="215"/>
    </row>
    <row r="125" spans="1:64" hidden="1" outlineLevel="1">
      <c r="A125" s="9"/>
      <c r="B125" s="9"/>
      <c r="C125" s="44"/>
      <c r="D125" s="126">
        <f>Asset23</f>
        <v>0</v>
      </c>
      <c r="E125" s="9"/>
      <c r="F125" s="9"/>
      <c r="G125" s="190">
        <f>'Actual RAB roll forward'!G196</f>
        <v>0</v>
      </c>
      <c r="H125" s="35"/>
      <c r="I125" s="35"/>
      <c r="J125" s="35"/>
      <c r="K125" s="35"/>
      <c r="L125" s="35"/>
      <c r="M125" s="35"/>
      <c r="N125" s="99"/>
      <c r="O125" s="29"/>
      <c r="P125" s="29"/>
      <c r="Q125" s="29"/>
      <c r="R125" s="29"/>
      <c r="S125" s="99"/>
      <c r="T125" s="99"/>
      <c r="U125" s="99"/>
      <c r="V125" s="99"/>
      <c r="W125" s="99"/>
      <c r="X125" s="99"/>
      <c r="Y125" s="99"/>
      <c r="Z125" s="99"/>
      <c r="AA125" s="9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5"/>
      <c r="BL125" s="215"/>
    </row>
    <row r="126" spans="1:64" hidden="1" outlineLevel="1">
      <c r="A126" s="9"/>
      <c r="B126" s="9"/>
      <c r="C126" s="44"/>
      <c r="D126" s="126">
        <f>Asset24</f>
        <v>0</v>
      </c>
      <c r="E126" s="9"/>
      <c r="F126" s="9"/>
      <c r="G126" s="190">
        <f>'Actual RAB roll forward'!G197</f>
        <v>0</v>
      </c>
      <c r="H126" s="35"/>
      <c r="I126" s="35"/>
      <c r="J126" s="35"/>
      <c r="K126" s="35"/>
      <c r="L126" s="35"/>
      <c r="M126" s="35"/>
      <c r="N126" s="99"/>
      <c r="O126" s="29"/>
      <c r="P126" s="29"/>
      <c r="Q126" s="29"/>
      <c r="R126" s="29"/>
      <c r="S126" s="99"/>
      <c r="T126" s="99"/>
      <c r="U126" s="99"/>
      <c r="V126" s="99"/>
      <c r="W126" s="99"/>
      <c r="X126" s="99"/>
      <c r="Y126" s="99"/>
      <c r="Z126" s="99"/>
      <c r="AA126" s="9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5"/>
      <c r="BL126" s="215"/>
    </row>
    <row r="127" spans="1:64" hidden="1" outlineLevel="1">
      <c r="A127" s="9"/>
      <c r="B127" s="9"/>
      <c r="C127" s="44"/>
      <c r="D127" s="126">
        <f>Asset25</f>
        <v>0</v>
      </c>
      <c r="E127" s="9"/>
      <c r="F127" s="9"/>
      <c r="G127" s="190">
        <f>'Actual RAB roll forward'!G198</f>
        <v>0</v>
      </c>
      <c r="H127" s="35"/>
      <c r="I127" s="35"/>
      <c r="J127" s="35"/>
      <c r="K127" s="35"/>
      <c r="L127" s="35"/>
      <c r="M127" s="35"/>
      <c r="N127" s="99"/>
      <c r="O127" s="29"/>
      <c r="P127" s="29"/>
      <c r="Q127" s="29"/>
      <c r="R127" s="29"/>
      <c r="S127" s="99"/>
      <c r="T127" s="99"/>
      <c r="U127" s="99"/>
      <c r="V127" s="99"/>
      <c r="W127" s="99"/>
      <c r="X127" s="99"/>
      <c r="Y127" s="99"/>
      <c r="Z127" s="99"/>
      <c r="AA127" s="9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5"/>
      <c r="BL127" s="215"/>
    </row>
    <row r="128" spans="1:64" hidden="1" outlineLevel="1">
      <c r="A128" s="9"/>
      <c r="B128" s="9"/>
      <c r="C128" s="44"/>
      <c r="D128" s="126">
        <f>Asset26</f>
        <v>0</v>
      </c>
      <c r="E128" s="9"/>
      <c r="F128" s="9"/>
      <c r="G128" s="190">
        <f>'Actual RAB roll forward'!G199</f>
        <v>0</v>
      </c>
      <c r="H128" s="35"/>
      <c r="I128" s="35"/>
      <c r="J128" s="35"/>
      <c r="K128" s="35"/>
      <c r="L128" s="35"/>
      <c r="M128" s="35"/>
      <c r="N128" s="99"/>
      <c r="O128" s="29"/>
      <c r="P128" s="29"/>
      <c r="Q128" s="29"/>
      <c r="R128" s="29"/>
      <c r="S128" s="99"/>
      <c r="T128" s="99"/>
      <c r="U128" s="99"/>
      <c r="V128" s="99"/>
      <c r="W128" s="99"/>
      <c r="X128" s="99"/>
      <c r="Y128" s="99"/>
      <c r="Z128" s="99"/>
      <c r="AA128" s="9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5"/>
      <c r="BL128" s="215"/>
    </row>
    <row r="129" spans="1:64" hidden="1" outlineLevel="1">
      <c r="A129" s="9"/>
      <c r="B129" s="9"/>
      <c r="C129" s="44"/>
      <c r="D129" s="126">
        <f>Asset27</f>
        <v>0</v>
      </c>
      <c r="E129" s="9"/>
      <c r="F129" s="9"/>
      <c r="G129" s="190">
        <f>'Actual RAB roll forward'!G200</f>
        <v>0</v>
      </c>
      <c r="H129" s="35"/>
      <c r="I129" s="35"/>
      <c r="J129" s="35"/>
      <c r="K129" s="35"/>
      <c r="L129" s="35"/>
      <c r="M129" s="35"/>
      <c r="N129" s="99"/>
      <c r="O129" s="29"/>
      <c r="P129" s="29"/>
      <c r="Q129" s="29"/>
      <c r="R129" s="29"/>
      <c r="S129" s="99"/>
      <c r="T129" s="99"/>
      <c r="U129" s="99"/>
      <c r="V129" s="99"/>
      <c r="W129" s="99"/>
      <c r="X129" s="99"/>
      <c r="Y129" s="99"/>
      <c r="Z129" s="99"/>
      <c r="AA129" s="9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5"/>
      <c r="BL129" s="215"/>
    </row>
    <row r="130" spans="1:64" hidden="1" outlineLevel="1">
      <c r="A130" s="9"/>
      <c r="B130" s="9"/>
      <c r="C130" s="44"/>
      <c r="D130" s="126">
        <f>Asset28</f>
        <v>0</v>
      </c>
      <c r="E130" s="9"/>
      <c r="F130" s="9"/>
      <c r="G130" s="190">
        <f>'Actual RAB roll forward'!G201</f>
        <v>0</v>
      </c>
      <c r="H130" s="35"/>
      <c r="I130" s="35"/>
      <c r="J130" s="35"/>
      <c r="K130" s="35"/>
      <c r="L130" s="35"/>
      <c r="M130" s="35"/>
      <c r="N130" s="99"/>
      <c r="O130" s="29"/>
      <c r="P130" s="29"/>
      <c r="Q130" s="29"/>
      <c r="R130" s="29"/>
      <c r="S130" s="99"/>
      <c r="T130" s="99"/>
      <c r="U130" s="99"/>
      <c r="V130" s="99"/>
      <c r="W130" s="99"/>
      <c r="X130" s="99"/>
      <c r="Y130" s="99"/>
      <c r="Z130" s="99"/>
      <c r="AA130" s="9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5"/>
      <c r="BL130" s="215"/>
    </row>
    <row r="131" spans="1:64" hidden="1" outlineLevel="1">
      <c r="A131" s="9"/>
      <c r="B131" s="9"/>
      <c r="C131" s="44"/>
      <c r="D131" s="126">
        <f>Asset29</f>
        <v>0</v>
      </c>
      <c r="E131" s="9"/>
      <c r="F131" s="9"/>
      <c r="G131" s="190">
        <f>'Actual RAB roll forward'!G202</f>
        <v>0</v>
      </c>
      <c r="H131" s="35"/>
      <c r="I131" s="35"/>
      <c r="J131" s="35"/>
      <c r="K131" s="35"/>
      <c r="L131" s="35"/>
      <c r="M131" s="35"/>
      <c r="N131" s="99"/>
      <c r="O131" s="29"/>
      <c r="P131" s="29"/>
      <c r="Q131" s="29"/>
      <c r="R131" s="29"/>
      <c r="S131" s="99"/>
      <c r="T131" s="99"/>
      <c r="U131" s="99"/>
      <c r="V131" s="99"/>
      <c r="W131" s="99"/>
      <c r="X131" s="99"/>
      <c r="Y131" s="99"/>
      <c r="Z131" s="99"/>
      <c r="AA131" s="9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5"/>
      <c r="BL131" s="215"/>
    </row>
    <row r="132" spans="1:64" hidden="1" outlineLevel="1">
      <c r="A132" s="9"/>
      <c r="B132" s="9"/>
      <c r="C132" s="44"/>
      <c r="D132" s="126">
        <f>Asset30</f>
        <v>0</v>
      </c>
      <c r="E132" s="9"/>
      <c r="F132" s="9"/>
      <c r="G132" s="190">
        <f>'Actual RAB roll forward'!G203</f>
        <v>0</v>
      </c>
      <c r="H132" s="35"/>
      <c r="I132" s="35"/>
      <c r="J132" s="35"/>
      <c r="K132" s="35"/>
      <c r="L132" s="35"/>
      <c r="M132" s="35"/>
      <c r="N132" s="99"/>
      <c r="O132" s="29"/>
      <c r="P132" s="29"/>
      <c r="Q132" s="29"/>
      <c r="R132" s="29"/>
      <c r="S132" s="99"/>
      <c r="T132" s="99"/>
      <c r="U132" s="99"/>
      <c r="V132" s="99"/>
      <c r="W132" s="99"/>
      <c r="X132" s="99"/>
      <c r="Y132" s="99"/>
      <c r="Z132" s="99"/>
      <c r="AA132" s="9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5"/>
      <c r="BL132" s="215"/>
    </row>
    <row r="133" spans="1:64" s="9" customFormat="1" collapsed="1">
      <c r="G133" s="197"/>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row>
    <row r="134" spans="1:64">
      <c r="A134" s="9"/>
      <c r="B134" s="9"/>
      <c r="C134" s="44" t="s">
        <v>64</v>
      </c>
      <c r="D134" s="111"/>
      <c r="E134" s="9"/>
      <c r="F134" s="9"/>
      <c r="G134" s="194">
        <f>SUM(G135:G154)</f>
        <v>0</v>
      </c>
      <c r="H134" s="35"/>
      <c r="I134" s="35"/>
      <c r="J134" s="35"/>
      <c r="K134" s="35"/>
      <c r="L134" s="35"/>
      <c r="M134" s="35"/>
      <c r="N134" s="99"/>
      <c r="O134" s="29"/>
      <c r="P134" s="29"/>
      <c r="Q134" s="29"/>
      <c r="R134" s="29"/>
      <c r="S134" s="99"/>
      <c r="T134" s="99"/>
      <c r="U134" s="99"/>
      <c r="V134" s="99"/>
      <c r="W134" s="99"/>
      <c r="X134" s="99"/>
      <c r="Y134" s="99"/>
      <c r="Z134" s="99"/>
      <c r="AA134" s="9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5"/>
      <c r="BL134" s="215"/>
    </row>
    <row r="135" spans="1:64" hidden="1" outlineLevel="1">
      <c r="A135" s="9"/>
      <c r="B135" s="9"/>
      <c r="C135" s="9"/>
      <c r="D135" s="126" t="str">
        <f>Asset1</f>
        <v>Subtransmission</v>
      </c>
      <c r="E135" s="9"/>
      <c r="F135" s="9"/>
      <c r="G135" s="190">
        <f>'Actual RAB roll forward'!G206</f>
        <v>0</v>
      </c>
      <c r="H135" s="35"/>
      <c r="I135" s="35"/>
      <c r="J135" s="35"/>
      <c r="K135" s="35"/>
      <c r="L135" s="35"/>
      <c r="M135" s="35"/>
      <c r="N135" s="99"/>
      <c r="O135" s="29"/>
      <c r="P135" s="29"/>
      <c r="Q135" s="29"/>
      <c r="R135" s="29"/>
      <c r="S135" s="99"/>
      <c r="T135" s="99"/>
      <c r="U135" s="99"/>
      <c r="V135" s="99"/>
      <c r="W135" s="99"/>
      <c r="X135" s="99"/>
      <c r="Y135" s="99"/>
      <c r="Z135" s="99"/>
      <c r="AA135" s="9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9"/>
      <c r="BK135" s="215"/>
      <c r="BL135" s="215"/>
    </row>
    <row r="136" spans="1:64" hidden="1" outlineLevel="1">
      <c r="A136" s="9"/>
      <c r="B136" s="9"/>
      <c r="C136" s="44"/>
      <c r="D136" s="126" t="str">
        <f>Asset2</f>
        <v>Distribution system assets</v>
      </c>
      <c r="E136" s="9"/>
      <c r="F136" s="9"/>
      <c r="G136" s="190">
        <f>'Actual RAB roll forward'!G207</f>
        <v>0</v>
      </c>
      <c r="H136" s="35"/>
      <c r="I136" s="35"/>
      <c r="J136" s="35"/>
      <c r="K136" s="35"/>
      <c r="L136" s="35"/>
      <c r="M136" s="35"/>
      <c r="N136" s="99"/>
      <c r="O136" s="29"/>
      <c r="P136" s="29"/>
      <c r="Q136" s="29"/>
      <c r="R136" s="29"/>
      <c r="S136" s="99"/>
      <c r="T136" s="99"/>
      <c r="U136" s="99"/>
      <c r="V136" s="99"/>
      <c r="W136" s="99"/>
      <c r="X136" s="99"/>
      <c r="Y136" s="99"/>
      <c r="Z136" s="99"/>
      <c r="AA136" s="9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5"/>
      <c r="BL136" s="215"/>
    </row>
    <row r="137" spans="1:64" hidden="1" outlineLevel="1">
      <c r="A137" s="9"/>
      <c r="B137" s="9"/>
      <c r="C137" s="44"/>
      <c r="D137" s="126" t="str">
        <f>Asset3</f>
        <v>Standard metering</v>
      </c>
      <c r="E137" s="9"/>
      <c r="F137" s="9"/>
      <c r="G137" s="190">
        <f>'Actual RAB roll forward'!G208</f>
        <v>0</v>
      </c>
      <c r="H137" s="35"/>
      <c r="I137" s="35"/>
      <c r="J137" s="35"/>
      <c r="K137" s="35"/>
      <c r="L137" s="35"/>
      <c r="M137" s="35"/>
      <c r="N137" s="99"/>
      <c r="O137" s="29"/>
      <c r="P137" s="29"/>
      <c r="Q137" s="29"/>
      <c r="R137" s="29"/>
      <c r="S137" s="99"/>
      <c r="T137" s="99"/>
      <c r="U137" s="99"/>
      <c r="V137" s="99"/>
      <c r="W137" s="99"/>
      <c r="X137" s="99"/>
      <c r="Y137" s="99"/>
      <c r="Z137" s="99"/>
      <c r="AA137" s="9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9"/>
      <c r="BK137" s="215"/>
      <c r="BL137" s="215"/>
    </row>
    <row r="138" spans="1:64" hidden="1" outlineLevel="1">
      <c r="A138" s="9"/>
      <c r="B138" s="9"/>
      <c r="C138" s="44"/>
      <c r="D138" s="126" t="str">
        <f>Asset4</f>
        <v>Public lighting</v>
      </c>
      <c r="E138" s="9"/>
      <c r="F138" s="9"/>
      <c r="G138" s="190">
        <f>'Actual RAB roll forward'!G209</f>
        <v>0</v>
      </c>
      <c r="H138" s="35"/>
      <c r="I138" s="35"/>
      <c r="J138" s="35"/>
      <c r="K138" s="35"/>
      <c r="L138" s="35"/>
      <c r="M138" s="35"/>
      <c r="N138" s="99"/>
      <c r="O138" s="29"/>
      <c r="P138" s="29"/>
      <c r="Q138" s="29"/>
      <c r="R138" s="29"/>
      <c r="S138" s="99"/>
      <c r="T138" s="99"/>
      <c r="U138" s="99"/>
      <c r="V138" s="99"/>
      <c r="W138" s="99"/>
      <c r="X138" s="99"/>
      <c r="Y138" s="99"/>
      <c r="Z138" s="99"/>
      <c r="AA138" s="9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5"/>
      <c r="BL138" s="215"/>
    </row>
    <row r="139" spans="1:64" hidden="1" outlineLevel="1">
      <c r="A139" s="9"/>
      <c r="B139" s="9"/>
      <c r="C139" s="44"/>
      <c r="D139" s="126" t="str">
        <f>Asset5</f>
        <v>SCADA/Network control</v>
      </c>
      <c r="E139" s="9"/>
      <c r="F139" s="9"/>
      <c r="G139" s="190">
        <f>'Actual RAB roll forward'!G210</f>
        <v>0</v>
      </c>
      <c r="H139" s="35"/>
      <c r="I139" s="35"/>
      <c r="J139" s="35"/>
      <c r="K139" s="35"/>
      <c r="L139" s="35"/>
      <c r="M139" s="35"/>
      <c r="N139" s="99"/>
      <c r="O139" s="29"/>
      <c r="P139" s="29"/>
      <c r="Q139" s="29"/>
      <c r="R139" s="29"/>
      <c r="S139" s="99"/>
      <c r="T139" s="99"/>
      <c r="U139" s="99"/>
      <c r="V139" s="99"/>
      <c r="W139" s="99"/>
      <c r="X139" s="99"/>
      <c r="Y139" s="99"/>
      <c r="Z139" s="99"/>
      <c r="AA139" s="9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9"/>
      <c r="BK139" s="215"/>
      <c r="BL139" s="215"/>
    </row>
    <row r="140" spans="1:64" hidden="1" outlineLevel="1">
      <c r="A140" s="9"/>
      <c r="B140" s="9"/>
      <c r="C140" s="44"/>
      <c r="D140" s="126" t="str">
        <f>Asset6</f>
        <v>Non-network general assets - IT</v>
      </c>
      <c r="E140" s="9"/>
      <c r="F140" s="9"/>
      <c r="G140" s="190">
        <f>'Actual RAB roll forward'!G211</f>
        <v>0</v>
      </c>
      <c r="H140" s="35"/>
      <c r="I140" s="35"/>
      <c r="J140" s="35"/>
      <c r="K140" s="35"/>
      <c r="L140" s="35"/>
      <c r="M140" s="35"/>
      <c r="N140" s="99"/>
      <c r="O140" s="29"/>
      <c r="P140" s="29"/>
      <c r="Q140" s="29"/>
      <c r="R140" s="29"/>
      <c r="S140" s="99"/>
      <c r="T140" s="99"/>
      <c r="U140" s="99"/>
      <c r="V140" s="99"/>
      <c r="W140" s="99"/>
      <c r="X140" s="99"/>
      <c r="Y140" s="99"/>
      <c r="Z140" s="99"/>
      <c r="AA140" s="9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9"/>
      <c r="BK140" s="215"/>
      <c r="BL140" s="215"/>
    </row>
    <row r="141" spans="1:64" hidden="1" outlineLevel="1">
      <c r="A141" s="9"/>
      <c r="B141" s="9"/>
      <c r="C141" s="44"/>
      <c r="D141" s="126" t="str">
        <f>Asset7</f>
        <v>Non-network general assets - Other</v>
      </c>
      <c r="E141" s="9"/>
      <c r="F141" s="9"/>
      <c r="G141" s="190">
        <f>'Actual RAB roll forward'!G212</f>
        <v>0</v>
      </c>
      <c r="H141" s="35"/>
      <c r="I141" s="35"/>
      <c r="J141" s="35"/>
      <c r="K141" s="35"/>
      <c r="L141" s="35"/>
      <c r="M141" s="35"/>
      <c r="N141" s="99"/>
      <c r="O141" s="29"/>
      <c r="P141" s="29"/>
      <c r="Q141" s="29"/>
      <c r="R141" s="29"/>
      <c r="S141" s="99"/>
      <c r="T141" s="99"/>
      <c r="U141" s="99"/>
      <c r="V141" s="99"/>
      <c r="W141" s="99"/>
      <c r="X141" s="99"/>
      <c r="Y141" s="99"/>
      <c r="Z141" s="99"/>
      <c r="AA141" s="9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5"/>
      <c r="BL141" s="215"/>
    </row>
    <row r="142" spans="1:64" hidden="1" outlineLevel="1">
      <c r="A142" s="9"/>
      <c r="B142" s="9"/>
      <c r="C142" s="44"/>
      <c r="D142" s="126" t="str">
        <f>Asset8</f>
        <v>VBRC</v>
      </c>
      <c r="E142" s="9"/>
      <c r="F142" s="9"/>
      <c r="G142" s="190">
        <f>'Actual RAB roll forward'!G213</f>
        <v>0</v>
      </c>
      <c r="H142" s="35"/>
      <c r="I142" s="35"/>
      <c r="J142" s="35"/>
      <c r="K142" s="35"/>
      <c r="L142" s="35"/>
      <c r="M142" s="35"/>
      <c r="N142" s="99"/>
      <c r="O142" s="29"/>
      <c r="P142" s="29"/>
      <c r="Q142" s="29"/>
      <c r="R142" s="29"/>
      <c r="S142" s="99"/>
      <c r="T142" s="99"/>
      <c r="U142" s="99"/>
      <c r="V142" s="99"/>
      <c r="W142" s="99"/>
      <c r="X142" s="99"/>
      <c r="Y142" s="99"/>
      <c r="Z142" s="99"/>
      <c r="AA142" s="9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5"/>
      <c r="BL142" s="215"/>
    </row>
    <row r="143" spans="1:64" hidden="1" outlineLevel="1">
      <c r="A143" s="9"/>
      <c r="B143" s="9"/>
      <c r="C143" s="44"/>
      <c r="D143" s="126" t="str">
        <f>Asset9</f>
        <v>Supervisory cables</v>
      </c>
      <c r="E143" s="9"/>
      <c r="F143" s="9"/>
      <c r="G143" s="190">
        <f>'Actual RAB roll forward'!G214</f>
        <v>0</v>
      </c>
      <c r="H143" s="35"/>
      <c r="I143" s="35"/>
      <c r="J143" s="35"/>
      <c r="K143" s="35"/>
      <c r="L143" s="35"/>
      <c r="M143" s="35"/>
      <c r="N143" s="99"/>
      <c r="O143" s="29"/>
      <c r="P143" s="29"/>
      <c r="Q143" s="29"/>
      <c r="R143" s="29"/>
      <c r="S143" s="99"/>
      <c r="T143" s="99"/>
      <c r="U143" s="99"/>
      <c r="V143" s="99"/>
      <c r="W143" s="99"/>
      <c r="X143" s="99"/>
      <c r="Y143" s="99"/>
      <c r="Z143" s="99"/>
      <c r="AA143" s="9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5"/>
      <c r="BL143" s="215"/>
    </row>
    <row r="144" spans="1:64" hidden="1" outlineLevel="1">
      <c r="A144" s="9"/>
      <c r="B144" s="9"/>
      <c r="C144" s="44"/>
      <c r="D144" s="126" t="str">
        <f>Asset10</f>
        <v>Old SWER ACRs</v>
      </c>
      <c r="E144" s="9"/>
      <c r="F144" s="9"/>
      <c r="G144" s="190">
        <f>'Actual RAB roll forward'!G215</f>
        <v>0</v>
      </c>
      <c r="H144" s="35"/>
      <c r="I144" s="35"/>
      <c r="J144" s="35"/>
      <c r="K144" s="35"/>
      <c r="L144" s="35"/>
      <c r="M144" s="35"/>
      <c r="N144" s="99"/>
      <c r="O144" s="29"/>
      <c r="P144" s="29"/>
      <c r="Q144" s="29"/>
      <c r="R144" s="29"/>
      <c r="S144" s="99"/>
      <c r="T144" s="99"/>
      <c r="U144" s="99"/>
      <c r="V144" s="99"/>
      <c r="W144" s="99"/>
      <c r="X144" s="99"/>
      <c r="Y144" s="99"/>
      <c r="Z144" s="99"/>
      <c r="AA144" s="9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5"/>
      <c r="BL144" s="215"/>
    </row>
    <row r="145" spans="1:64" hidden="1" outlineLevel="1">
      <c r="A145" s="9"/>
      <c r="B145" s="9"/>
      <c r="C145" s="44"/>
      <c r="D145" s="126" t="str">
        <f>Asset11</f>
        <v>Land</v>
      </c>
      <c r="E145" s="9"/>
      <c r="F145" s="9"/>
      <c r="G145" s="190">
        <f>'Actual RAB roll forward'!G216</f>
        <v>0</v>
      </c>
      <c r="H145" s="35"/>
      <c r="I145" s="35"/>
      <c r="J145" s="35"/>
      <c r="K145" s="35"/>
      <c r="L145" s="35"/>
      <c r="M145" s="35"/>
      <c r="N145" s="99"/>
      <c r="O145" s="29"/>
      <c r="P145" s="29"/>
      <c r="Q145" s="29"/>
      <c r="R145" s="29"/>
      <c r="S145" s="99"/>
      <c r="T145" s="99"/>
      <c r="U145" s="99"/>
      <c r="V145" s="99"/>
      <c r="W145" s="99"/>
      <c r="X145" s="99"/>
      <c r="Y145" s="99"/>
      <c r="Z145" s="99"/>
      <c r="AA145" s="9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5"/>
      <c r="BL145" s="215"/>
    </row>
    <row r="146" spans="1:64" hidden="1" outlineLevel="1">
      <c r="A146" s="9"/>
      <c r="B146" s="9"/>
      <c r="C146" s="44"/>
      <c r="D146" s="126" t="str">
        <f>Asset12</f>
        <v>Equity raising costs</v>
      </c>
      <c r="E146" s="9"/>
      <c r="F146" s="9"/>
      <c r="G146" s="190">
        <f>'Actual RAB roll forward'!G217</f>
        <v>0</v>
      </c>
      <c r="H146" s="35"/>
      <c r="I146" s="35"/>
      <c r="J146" s="35"/>
      <c r="K146" s="35"/>
      <c r="L146" s="35"/>
      <c r="M146" s="35"/>
      <c r="N146" s="99"/>
      <c r="O146" s="29"/>
      <c r="P146" s="29"/>
      <c r="Q146" s="29"/>
      <c r="R146" s="29"/>
      <c r="S146" s="99"/>
      <c r="T146" s="99"/>
      <c r="U146" s="99"/>
      <c r="V146" s="99"/>
      <c r="W146" s="99"/>
      <c r="X146" s="99"/>
      <c r="Y146" s="99"/>
      <c r="Z146" s="99"/>
      <c r="AA146" s="9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5"/>
      <c r="BL146" s="215"/>
    </row>
    <row r="147" spans="1:64" hidden="1" outlineLevel="1">
      <c r="A147" s="9"/>
      <c r="B147" s="9"/>
      <c r="C147" s="44"/>
      <c r="D147" s="126">
        <f>Asset13</f>
        <v>0</v>
      </c>
      <c r="E147" s="9"/>
      <c r="F147" s="9"/>
      <c r="G147" s="190">
        <f>'Actual RAB roll forward'!G218</f>
        <v>0</v>
      </c>
      <c r="H147" s="35"/>
      <c r="I147" s="35"/>
      <c r="J147" s="35"/>
      <c r="K147" s="35"/>
      <c r="L147" s="35"/>
      <c r="M147" s="35"/>
      <c r="N147" s="99"/>
      <c r="O147" s="29"/>
      <c r="P147" s="29"/>
      <c r="Q147" s="29"/>
      <c r="R147" s="29"/>
      <c r="S147" s="99"/>
      <c r="T147" s="99"/>
      <c r="U147" s="99"/>
      <c r="V147" s="99"/>
      <c r="W147" s="99"/>
      <c r="X147" s="99"/>
      <c r="Y147" s="99"/>
      <c r="Z147" s="99"/>
      <c r="AA147" s="9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5"/>
      <c r="BL147" s="215"/>
    </row>
    <row r="148" spans="1:64" hidden="1" outlineLevel="1">
      <c r="A148" s="9"/>
      <c r="B148" s="9"/>
      <c r="C148" s="44"/>
      <c r="D148" s="126">
        <f>Asset14</f>
        <v>0</v>
      </c>
      <c r="E148" s="9"/>
      <c r="F148" s="9"/>
      <c r="G148" s="190">
        <f>'Actual RAB roll forward'!G219</f>
        <v>0</v>
      </c>
      <c r="H148" s="35"/>
      <c r="I148" s="35"/>
      <c r="J148" s="35"/>
      <c r="K148" s="35"/>
      <c r="L148" s="35"/>
      <c r="M148" s="35"/>
      <c r="N148" s="99"/>
      <c r="O148" s="29"/>
      <c r="P148" s="29"/>
      <c r="Q148" s="29"/>
      <c r="R148" s="29"/>
      <c r="S148" s="99"/>
      <c r="T148" s="99"/>
      <c r="U148" s="99"/>
      <c r="V148" s="99"/>
      <c r="W148" s="99"/>
      <c r="X148" s="99"/>
      <c r="Y148" s="99"/>
      <c r="Z148" s="99"/>
      <c r="AA148" s="9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5"/>
      <c r="BL148" s="215"/>
    </row>
    <row r="149" spans="1:64" hidden="1" outlineLevel="1">
      <c r="A149" s="9"/>
      <c r="B149" s="9"/>
      <c r="C149" s="44"/>
      <c r="D149" s="126">
        <f>Asset15</f>
        <v>0</v>
      </c>
      <c r="E149" s="9"/>
      <c r="F149" s="9"/>
      <c r="G149" s="190">
        <f>'Actual RAB roll forward'!G220</f>
        <v>0</v>
      </c>
      <c r="H149" s="35"/>
      <c r="I149" s="35"/>
      <c r="J149" s="35"/>
      <c r="K149" s="35"/>
      <c r="L149" s="35"/>
      <c r="M149" s="35"/>
      <c r="N149" s="99"/>
      <c r="O149" s="29"/>
      <c r="P149" s="29"/>
      <c r="Q149" s="29"/>
      <c r="R149" s="29"/>
      <c r="S149" s="99"/>
      <c r="T149" s="99"/>
      <c r="U149" s="99"/>
      <c r="V149" s="99"/>
      <c r="W149" s="99"/>
      <c r="X149" s="99"/>
      <c r="Y149" s="99"/>
      <c r="Z149" s="99"/>
      <c r="AA149" s="9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5"/>
      <c r="BL149" s="215"/>
    </row>
    <row r="150" spans="1:64" hidden="1" outlineLevel="1">
      <c r="A150" s="9"/>
      <c r="B150" s="9"/>
      <c r="C150" s="44"/>
      <c r="D150" s="126">
        <f>Asset16</f>
        <v>0</v>
      </c>
      <c r="E150" s="9"/>
      <c r="F150" s="9"/>
      <c r="G150" s="190">
        <f>'Actual RAB roll forward'!G221</f>
        <v>0</v>
      </c>
      <c r="H150" s="35"/>
      <c r="I150" s="35"/>
      <c r="J150" s="35"/>
      <c r="K150" s="35"/>
      <c r="L150" s="35"/>
      <c r="M150" s="35"/>
      <c r="N150" s="99"/>
      <c r="O150" s="29"/>
      <c r="P150" s="29"/>
      <c r="Q150" s="29"/>
      <c r="R150" s="29"/>
      <c r="S150" s="99"/>
      <c r="T150" s="99"/>
      <c r="U150" s="99"/>
      <c r="V150" s="99"/>
      <c r="W150" s="99"/>
      <c r="X150" s="99"/>
      <c r="Y150" s="99"/>
      <c r="Z150" s="99"/>
      <c r="AA150" s="9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5"/>
      <c r="BL150" s="215"/>
    </row>
    <row r="151" spans="1:64" hidden="1" outlineLevel="1">
      <c r="A151" s="9"/>
      <c r="B151" s="9"/>
      <c r="C151" s="44"/>
      <c r="D151" s="126">
        <f>Asset17</f>
        <v>0</v>
      </c>
      <c r="E151" s="9"/>
      <c r="F151" s="9"/>
      <c r="G151" s="190">
        <f>'Actual RAB roll forward'!G222</f>
        <v>0</v>
      </c>
      <c r="H151" s="35"/>
      <c r="I151" s="35"/>
      <c r="J151" s="35"/>
      <c r="K151" s="35"/>
      <c r="L151" s="35"/>
      <c r="M151" s="35"/>
      <c r="N151" s="99"/>
      <c r="O151" s="29"/>
      <c r="P151" s="29"/>
      <c r="Q151" s="29"/>
      <c r="R151" s="29"/>
      <c r="S151" s="99"/>
      <c r="T151" s="99"/>
      <c r="U151" s="99"/>
      <c r="V151" s="99"/>
      <c r="W151" s="99"/>
      <c r="X151" s="99"/>
      <c r="Y151" s="99"/>
      <c r="Z151" s="99"/>
      <c r="AA151" s="9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5"/>
      <c r="BL151" s="215"/>
    </row>
    <row r="152" spans="1:64" hidden="1" outlineLevel="1">
      <c r="A152" s="9"/>
      <c r="B152" s="9"/>
      <c r="C152" s="44"/>
      <c r="D152" s="126">
        <f>Asset18</f>
        <v>0</v>
      </c>
      <c r="E152" s="9"/>
      <c r="F152" s="9"/>
      <c r="G152" s="190">
        <f>'Actual RAB roll forward'!G223</f>
        <v>0</v>
      </c>
      <c r="H152" s="35"/>
      <c r="I152" s="35"/>
      <c r="J152" s="35"/>
      <c r="K152" s="35"/>
      <c r="L152" s="35"/>
      <c r="M152" s="35"/>
      <c r="N152" s="99"/>
      <c r="O152" s="29"/>
      <c r="P152" s="29"/>
      <c r="Q152" s="29"/>
      <c r="R152" s="29"/>
      <c r="S152" s="99"/>
      <c r="T152" s="99"/>
      <c r="U152" s="99"/>
      <c r="V152" s="99"/>
      <c r="W152" s="99"/>
      <c r="X152" s="99"/>
      <c r="Y152" s="99"/>
      <c r="Z152" s="99"/>
      <c r="AA152" s="9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5"/>
      <c r="BL152" s="215"/>
    </row>
    <row r="153" spans="1:64" hidden="1" outlineLevel="1">
      <c r="A153" s="9"/>
      <c r="B153" s="9"/>
      <c r="C153" s="44"/>
      <c r="D153" s="126">
        <f>Asset19</f>
        <v>0</v>
      </c>
      <c r="E153" s="9"/>
      <c r="F153" s="9"/>
      <c r="G153" s="190">
        <f>'Actual RAB roll forward'!G224</f>
        <v>0</v>
      </c>
      <c r="H153" s="35"/>
      <c r="I153" s="35"/>
      <c r="J153" s="35"/>
      <c r="K153" s="35"/>
      <c r="L153" s="35"/>
      <c r="M153" s="35"/>
      <c r="N153" s="99"/>
      <c r="O153" s="29"/>
      <c r="P153" s="29"/>
      <c r="Q153" s="29"/>
      <c r="R153" s="29"/>
      <c r="S153" s="99"/>
      <c r="T153" s="99"/>
      <c r="U153" s="99"/>
      <c r="V153" s="99"/>
      <c r="W153" s="99"/>
      <c r="X153" s="99"/>
      <c r="Y153" s="99"/>
      <c r="Z153" s="99"/>
      <c r="AA153" s="9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5"/>
      <c r="BL153" s="215"/>
    </row>
    <row r="154" spans="1:64" hidden="1" outlineLevel="1">
      <c r="A154" s="9"/>
      <c r="B154" s="9"/>
      <c r="C154" s="44"/>
      <c r="D154" s="126">
        <f>Asset20</f>
        <v>0</v>
      </c>
      <c r="E154" s="9"/>
      <c r="F154" s="9"/>
      <c r="G154" s="190">
        <f>'Actual RAB roll forward'!G225</f>
        <v>0</v>
      </c>
      <c r="H154" s="35"/>
      <c r="I154" s="35"/>
      <c r="J154" s="35"/>
      <c r="K154" s="35"/>
      <c r="L154" s="35"/>
      <c r="M154" s="35"/>
      <c r="N154" s="99"/>
      <c r="O154" s="29"/>
      <c r="P154" s="29"/>
      <c r="Q154" s="29"/>
      <c r="R154" s="29"/>
      <c r="S154" s="99"/>
      <c r="T154" s="99"/>
      <c r="U154" s="99"/>
      <c r="V154" s="99"/>
      <c r="W154" s="99"/>
      <c r="X154" s="99"/>
      <c r="Y154" s="99"/>
      <c r="Z154" s="99"/>
      <c r="AA154" s="9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5"/>
      <c r="BL154" s="215"/>
    </row>
    <row r="155" spans="1:64" hidden="1" outlineLevel="1">
      <c r="A155" s="9"/>
      <c r="B155" s="9"/>
      <c r="C155" s="44"/>
      <c r="D155" s="126">
        <f>Asset21</f>
        <v>0</v>
      </c>
      <c r="E155" s="9"/>
      <c r="F155" s="9"/>
      <c r="G155" s="190">
        <f>'Actual RAB roll forward'!G226</f>
        <v>0</v>
      </c>
      <c r="H155" s="35"/>
      <c r="I155" s="35"/>
      <c r="J155" s="35"/>
      <c r="K155" s="35"/>
      <c r="L155" s="35"/>
      <c r="M155" s="35"/>
      <c r="N155" s="99"/>
      <c r="O155" s="29"/>
      <c r="P155" s="29"/>
      <c r="Q155" s="29"/>
      <c r="R155" s="29"/>
      <c r="S155" s="99"/>
      <c r="T155" s="99"/>
      <c r="U155" s="99"/>
      <c r="V155" s="99"/>
      <c r="W155" s="99"/>
      <c r="X155" s="99"/>
      <c r="Y155" s="99"/>
      <c r="Z155" s="99"/>
      <c r="AA155" s="9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5"/>
      <c r="BL155" s="215"/>
    </row>
    <row r="156" spans="1:64" hidden="1" outlineLevel="1">
      <c r="A156" s="9"/>
      <c r="B156" s="9"/>
      <c r="C156" s="44"/>
      <c r="D156" s="126">
        <f>Asset22</f>
        <v>0</v>
      </c>
      <c r="E156" s="9"/>
      <c r="F156" s="9"/>
      <c r="G156" s="190">
        <f>'Actual RAB roll forward'!G227</f>
        <v>0</v>
      </c>
      <c r="H156" s="35"/>
      <c r="I156" s="35"/>
      <c r="J156" s="35"/>
      <c r="K156" s="35"/>
      <c r="L156" s="35"/>
      <c r="M156" s="35"/>
      <c r="N156" s="99"/>
      <c r="O156" s="29"/>
      <c r="P156" s="29"/>
      <c r="Q156" s="29"/>
      <c r="R156" s="29"/>
      <c r="S156" s="99"/>
      <c r="T156" s="99"/>
      <c r="U156" s="99"/>
      <c r="V156" s="99"/>
      <c r="W156" s="99"/>
      <c r="X156" s="99"/>
      <c r="Y156" s="99"/>
      <c r="Z156" s="99"/>
      <c r="AA156" s="9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5"/>
      <c r="BL156" s="215"/>
    </row>
    <row r="157" spans="1:64" hidden="1" outlineLevel="1">
      <c r="A157" s="9"/>
      <c r="B157" s="9"/>
      <c r="C157" s="44"/>
      <c r="D157" s="126">
        <f>Asset23</f>
        <v>0</v>
      </c>
      <c r="E157" s="9"/>
      <c r="F157" s="9"/>
      <c r="G157" s="190">
        <f>'Actual RAB roll forward'!G228</f>
        <v>0</v>
      </c>
      <c r="H157" s="35"/>
      <c r="I157" s="35"/>
      <c r="J157" s="35"/>
      <c r="K157" s="35"/>
      <c r="L157" s="35"/>
      <c r="M157" s="35"/>
      <c r="N157" s="99"/>
      <c r="O157" s="29"/>
      <c r="P157" s="29"/>
      <c r="Q157" s="29"/>
      <c r="R157" s="29"/>
      <c r="S157" s="99"/>
      <c r="T157" s="99"/>
      <c r="U157" s="99"/>
      <c r="V157" s="99"/>
      <c r="W157" s="99"/>
      <c r="X157" s="99"/>
      <c r="Y157" s="99"/>
      <c r="Z157" s="99"/>
      <c r="AA157" s="9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5"/>
      <c r="BL157" s="215"/>
    </row>
    <row r="158" spans="1:64" hidden="1" outlineLevel="1">
      <c r="A158" s="9"/>
      <c r="B158" s="9"/>
      <c r="C158" s="44"/>
      <c r="D158" s="126">
        <f>Asset24</f>
        <v>0</v>
      </c>
      <c r="E158" s="9"/>
      <c r="F158" s="9"/>
      <c r="G158" s="190">
        <f>'Actual RAB roll forward'!G229</f>
        <v>0</v>
      </c>
      <c r="H158" s="35"/>
      <c r="I158" s="35"/>
      <c r="J158" s="35"/>
      <c r="K158" s="35"/>
      <c r="L158" s="35"/>
      <c r="M158" s="35"/>
      <c r="N158" s="99"/>
      <c r="O158" s="29"/>
      <c r="P158" s="29"/>
      <c r="Q158" s="29"/>
      <c r="R158" s="29"/>
      <c r="S158" s="99"/>
      <c r="T158" s="99"/>
      <c r="U158" s="99"/>
      <c r="V158" s="99"/>
      <c r="W158" s="99"/>
      <c r="X158" s="99"/>
      <c r="Y158" s="99"/>
      <c r="Z158" s="99"/>
      <c r="AA158" s="9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5"/>
      <c r="BL158" s="215"/>
    </row>
    <row r="159" spans="1:64" hidden="1" outlineLevel="1">
      <c r="A159" s="9"/>
      <c r="B159" s="9"/>
      <c r="C159" s="44"/>
      <c r="D159" s="126">
        <f>Asset25</f>
        <v>0</v>
      </c>
      <c r="E159" s="9"/>
      <c r="F159" s="9"/>
      <c r="G159" s="190">
        <f>'Actual RAB roll forward'!G230</f>
        <v>0</v>
      </c>
      <c r="H159" s="35"/>
      <c r="I159" s="35"/>
      <c r="J159" s="35"/>
      <c r="K159" s="35"/>
      <c r="L159" s="35"/>
      <c r="M159" s="35"/>
      <c r="N159" s="99"/>
      <c r="O159" s="29"/>
      <c r="P159" s="29"/>
      <c r="Q159" s="29"/>
      <c r="R159" s="29"/>
      <c r="S159" s="99"/>
      <c r="T159" s="99"/>
      <c r="U159" s="99"/>
      <c r="V159" s="99"/>
      <c r="W159" s="99"/>
      <c r="X159" s="99"/>
      <c r="Y159" s="99"/>
      <c r="Z159" s="99"/>
      <c r="AA159" s="9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5"/>
      <c r="BL159" s="215"/>
    </row>
    <row r="160" spans="1:64" hidden="1" outlineLevel="1">
      <c r="A160" s="9"/>
      <c r="B160" s="9"/>
      <c r="C160" s="44"/>
      <c r="D160" s="126">
        <f>Asset26</f>
        <v>0</v>
      </c>
      <c r="E160" s="9"/>
      <c r="F160" s="9"/>
      <c r="G160" s="190">
        <f>'Actual RAB roll forward'!G231</f>
        <v>0</v>
      </c>
      <c r="H160" s="35"/>
      <c r="I160" s="35"/>
      <c r="J160" s="35"/>
      <c r="K160" s="35"/>
      <c r="L160" s="35"/>
      <c r="M160" s="35"/>
      <c r="N160" s="99"/>
      <c r="O160" s="29"/>
      <c r="P160" s="29"/>
      <c r="Q160" s="29"/>
      <c r="R160" s="29"/>
      <c r="S160" s="99"/>
      <c r="T160" s="99"/>
      <c r="U160" s="99"/>
      <c r="V160" s="99"/>
      <c r="W160" s="99"/>
      <c r="X160" s="99"/>
      <c r="Y160" s="99"/>
      <c r="Z160" s="99"/>
      <c r="AA160" s="9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5"/>
      <c r="BL160" s="215"/>
    </row>
    <row r="161" spans="1:64" hidden="1" outlineLevel="1">
      <c r="A161" s="9"/>
      <c r="B161" s="9"/>
      <c r="C161" s="44"/>
      <c r="D161" s="126">
        <f>Asset27</f>
        <v>0</v>
      </c>
      <c r="E161" s="9"/>
      <c r="F161" s="9"/>
      <c r="G161" s="190">
        <f>'Actual RAB roll forward'!G232</f>
        <v>0</v>
      </c>
      <c r="H161" s="35"/>
      <c r="I161" s="35"/>
      <c r="J161" s="35"/>
      <c r="K161" s="35"/>
      <c r="L161" s="35"/>
      <c r="M161" s="35"/>
      <c r="N161" s="99"/>
      <c r="O161" s="29"/>
      <c r="P161" s="29"/>
      <c r="Q161" s="29"/>
      <c r="R161" s="29"/>
      <c r="S161" s="99"/>
      <c r="T161" s="99"/>
      <c r="U161" s="99"/>
      <c r="V161" s="99"/>
      <c r="W161" s="99"/>
      <c r="X161" s="99"/>
      <c r="Y161" s="99"/>
      <c r="Z161" s="99"/>
      <c r="AA161" s="9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5"/>
      <c r="BL161" s="215"/>
    </row>
    <row r="162" spans="1:64" hidden="1" outlineLevel="1">
      <c r="A162" s="9"/>
      <c r="B162" s="9"/>
      <c r="C162" s="44"/>
      <c r="D162" s="126">
        <f>Asset28</f>
        <v>0</v>
      </c>
      <c r="E162" s="9"/>
      <c r="F162" s="9"/>
      <c r="G162" s="190">
        <f>'Actual RAB roll forward'!G233</f>
        <v>0</v>
      </c>
      <c r="H162" s="35"/>
      <c r="I162" s="35"/>
      <c r="J162" s="35"/>
      <c r="K162" s="35"/>
      <c r="L162" s="35"/>
      <c r="M162" s="35"/>
      <c r="N162" s="99"/>
      <c r="O162" s="29"/>
      <c r="P162" s="29"/>
      <c r="Q162" s="29"/>
      <c r="R162" s="29"/>
      <c r="S162" s="99"/>
      <c r="T162" s="99"/>
      <c r="U162" s="99"/>
      <c r="V162" s="99"/>
      <c r="W162" s="99"/>
      <c r="X162" s="99"/>
      <c r="Y162" s="99"/>
      <c r="Z162" s="99"/>
      <c r="AA162" s="9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5"/>
      <c r="BL162" s="215"/>
    </row>
    <row r="163" spans="1:64" hidden="1" outlineLevel="1">
      <c r="A163" s="9"/>
      <c r="B163" s="9"/>
      <c r="C163" s="44"/>
      <c r="D163" s="126">
        <f>Asset29</f>
        <v>0</v>
      </c>
      <c r="E163" s="9"/>
      <c r="F163" s="9"/>
      <c r="G163" s="190">
        <f>'Actual RAB roll forward'!G234</f>
        <v>0</v>
      </c>
      <c r="H163" s="35"/>
      <c r="I163" s="35"/>
      <c r="J163" s="35"/>
      <c r="K163" s="35"/>
      <c r="L163" s="35"/>
      <c r="M163" s="35"/>
      <c r="N163" s="99"/>
      <c r="O163" s="29"/>
      <c r="P163" s="29"/>
      <c r="Q163" s="29"/>
      <c r="R163" s="29"/>
      <c r="S163" s="99"/>
      <c r="T163" s="99"/>
      <c r="U163" s="99"/>
      <c r="V163" s="99"/>
      <c r="W163" s="99"/>
      <c r="X163" s="99"/>
      <c r="Y163" s="99"/>
      <c r="Z163" s="99"/>
      <c r="AA163" s="9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5"/>
      <c r="BL163" s="215"/>
    </row>
    <row r="164" spans="1:64" hidden="1" outlineLevel="1">
      <c r="A164" s="9"/>
      <c r="B164" s="9"/>
      <c r="C164" s="44"/>
      <c r="D164" s="126">
        <f>Asset30</f>
        <v>0</v>
      </c>
      <c r="E164" s="9"/>
      <c r="F164" s="9"/>
      <c r="G164" s="190">
        <f>'Actual RAB roll forward'!G235</f>
        <v>0</v>
      </c>
      <c r="H164" s="35"/>
      <c r="I164" s="35"/>
      <c r="J164" s="35"/>
      <c r="K164" s="35"/>
      <c r="L164" s="35"/>
      <c r="M164" s="35"/>
      <c r="N164" s="99"/>
      <c r="O164" s="29"/>
      <c r="P164" s="29"/>
      <c r="Q164" s="29"/>
      <c r="R164" s="29"/>
      <c r="S164" s="99"/>
      <c r="T164" s="99"/>
      <c r="U164" s="99"/>
      <c r="V164" s="99"/>
      <c r="W164" s="99"/>
      <c r="X164" s="99"/>
      <c r="Y164" s="99"/>
      <c r="Z164" s="99"/>
      <c r="AA164" s="9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5"/>
      <c r="BL164" s="215"/>
    </row>
    <row r="165" spans="1:64" collapsed="1">
      <c r="A165" s="9"/>
      <c r="B165" s="9"/>
      <c r="C165" s="44"/>
      <c r="D165" s="111"/>
      <c r="E165" s="9"/>
      <c r="F165" s="9"/>
      <c r="G165" s="198"/>
      <c r="H165" s="35"/>
      <c r="I165" s="35"/>
      <c r="J165" s="35"/>
      <c r="K165" s="35"/>
      <c r="L165" s="35"/>
      <c r="M165" s="35"/>
      <c r="N165" s="99"/>
      <c r="O165" s="29"/>
      <c r="P165" s="29"/>
      <c r="Q165" s="29"/>
      <c r="R165" s="29"/>
      <c r="S165" s="99"/>
      <c r="T165" s="99"/>
      <c r="U165" s="99"/>
      <c r="V165" s="99"/>
      <c r="W165" s="99"/>
      <c r="X165" s="99"/>
      <c r="Y165" s="99"/>
      <c r="Z165" s="99"/>
      <c r="AA165" s="9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5"/>
      <c r="BL165" s="215"/>
    </row>
    <row r="166" spans="1:64">
      <c r="A166" s="9"/>
      <c r="B166" s="9"/>
      <c r="C166" s="44" t="s">
        <v>61</v>
      </c>
      <c r="D166" s="126"/>
      <c r="E166" s="9"/>
      <c r="F166" s="9"/>
      <c r="G166" s="194">
        <f>SUM(G167:G186)</f>
        <v>0</v>
      </c>
      <c r="H166" s="109"/>
      <c r="I166" s="109"/>
      <c r="J166" s="109"/>
      <c r="K166" s="109"/>
      <c r="L166" s="109"/>
      <c r="M166" s="109"/>
      <c r="N166" s="99"/>
      <c r="O166" s="29"/>
      <c r="P166" s="29"/>
      <c r="Q166" s="29"/>
      <c r="R166" s="29"/>
      <c r="S166" s="99"/>
      <c r="T166" s="99"/>
      <c r="U166" s="99"/>
      <c r="V166" s="99"/>
      <c r="W166" s="99"/>
      <c r="X166" s="99"/>
      <c r="Y166" s="99"/>
      <c r="Z166" s="99"/>
      <c r="AA166" s="9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5"/>
      <c r="BL166" s="215"/>
    </row>
    <row r="167" spans="1:64" hidden="1" outlineLevel="1">
      <c r="A167" s="9"/>
      <c r="B167" s="9"/>
      <c r="C167" s="44"/>
      <c r="D167" s="126" t="str">
        <f>Asset1</f>
        <v>Subtransmission</v>
      </c>
      <c r="E167" s="9"/>
      <c r="F167" s="9"/>
      <c r="G167" s="190">
        <f>'Actual RAB roll forward'!G238</f>
        <v>0</v>
      </c>
      <c r="H167" s="109"/>
      <c r="I167" s="109"/>
      <c r="J167" s="109"/>
      <c r="K167" s="109"/>
      <c r="L167" s="109"/>
      <c r="M167" s="109"/>
      <c r="N167" s="99"/>
      <c r="O167" s="29"/>
      <c r="P167" s="29"/>
      <c r="Q167" s="29"/>
      <c r="R167" s="29"/>
      <c r="S167" s="99"/>
      <c r="T167" s="99"/>
      <c r="U167" s="99"/>
      <c r="V167" s="99"/>
      <c r="W167" s="99"/>
      <c r="X167" s="99"/>
      <c r="Y167" s="99"/>
      <c r="Z167" s="99"/>
      <c r="AA167" s="9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5"/>
      <c r="BL167" s="215"/>
    </row>
    <row r="168" spans="1:64" hidden="1" outlineLevel="1">
      <c r="A168" s="9"/>
      <c r="B168" s="9"/>
      <c r="C168" s="44"/>
      <c r="D168" s="126" t="str">
        <f>Asset2</f>
        <v>Distribution system assets</v>
      </c>
      <c r="E168" s="9"/>
      <c r="F168" s="9"/>
      <c r="G168" s="190">
        <f>'Actual RAB roll forward'!G239</f>
        <v>0</v>
      </c>
      <c r="H168" s="109"/>
      <c r="I168" s="109"/>
      <c r="J168" s="109"/>
      <c r="K168" s="109"/>
      <c r="L168" s="109"/>
      <c r="M168" s="109"/>
      <c r="N168" s="99"/>
      <c r="O168" s="29"/>
      <c r="P168" s="29"/>
      <c r="Q168" s="29"/>
      <c r="R168" s="29"/>
      <c r="S168" s="99"/>
      <c r="T168" s="99"/>
      <c r="U168" s="99"/>
      <c r="V168" s="99"/>
      <c r="W168" s="99"/>
      <c r="X168" s="99"/>
      <c r="Y168" s="99"/>
      <c r="Z168" s="99"/>
      <c r="AA168" s="9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5"/>
      <c r="BL168" s="215"/>
    </row>
    <row r="169" spans="1:64" hidden="1" outlineLevel="1">
      <c r="A169" s="9"/>
      <c r="B169" s="9"/>
      <c r="C169" s="44"/>
      <c r="D169" s="126" t="str">
        <f>Asset3</f>
        <v>Standard metering</v>
      </c>
      <c r="E169" s="9"/>
      <c r="F169" s="9"/>
      <c r="G169" s="190">
        <f>'Actual RAB roll forward'!G240</f>
        <v>0</v>
      </c>
      <c r="H169" s="109"/>
      <c r="I169" s="109"/>
      <c r="J169" s="109"/>
      <c r="K169" s="109"/>
      <c r="L169" s="109"/>
      <c r="M169" s="109"/>
      <c r="N169" s="99"/>
      <c r="O169" s="29"/>
      <c r="P169" s="29"/>
      <c r="Q169" s="29"/>
      <c r="R169" s="29"/>
      <c r="S169" s="99"/>
      <c r="T169" s="99"/>
      <c r="U169" s="99"/>
      <c r="V169" s="99"/>
      <c r="W169" s="99"/>
      <c r="X169" s="99"/>
      <c r="Y169" s="99"/>
      <c r="Z169" s="99"/>
      <c r="AA169" s="9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5"/>
      <c r="BL169" s="215"/>
    </row>
    <row r="170" spans="1:64" hidden="1" outlineLevel="1">
      <c r="A170" s="9"/>
      <c r="B170" s="9"/>
      <c r="C170" s="44"/>
      <c r="D170" s="126" t="str">
        <f>Asset4</f>
        <v>Public lighting</v>
      </c>
      <c r="E170" s="9"/>
      <c r="F170" s="9"/>
      <c r="G170" s="190">
        <f>'Actual RAB roll forward'!G241</f>
        <v>0</v>
      </c>
      <c r="H170" s="109"/>
      <c r="I170" s="109"/>
      <c r="J170" s="109"/>
      <c r="K170" s="109"/>
      <c r="L170" s="109"/>
      <c r="M170" s="109"/>
      <c r="N170" s="99"/>
      <c r="O170" s="29"/>
      <c r="P170" s="29"/>
      <c r="Q170" s="29"/>
      <c r="R170" s="29"/>
      <c r="S170" s="99"/>
      <c r="T170" s="99"/>
      <c r="U170" s="99"/>
      <c r="V170" s="99"/>
      <c r="W170" s="99"/>
      <c r="X170" s="99"/>
      <c r="Y170" s="99"/>
      <c r="Z170" s="99"/>
      <c r="AA170" s="9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5"/>
      <c r="BL170" s="215"/>
    </row>
    <row r="171" spans="1:64" hidden="1" outlineLevel="1">
      <c r="A171" s="9"/>
      <c r="B171" s="9"/>
      <c r="C171" s="44"/>
      <c r="D171" s="126" t="str">
        <f>Asset5</f>
        <v>SCADA/Network control</v>
      </c>
      <c r="E171" s="9"/>
      <c r="F171" s="9"/>
      <c r="G171" s="190">
        <f>'Actual RAB roll forward'!G242</f>
        <v>0</v>
      </c>
      <c r="H171" s="109"/>
      <c r="I171" s="109"/>
      <c r="J171" s="109"/>
      <c r="K171" s="109"/>
      <c r="L171" s="109"/>
      <c r="M171" s="109"/>
      <c r="N171" s="99"/>
      <c r="O171" s="29"/>
      <c r="P171" s="29"/>
      <c r="Q171" s="29"/>
      <c r="R171" s="29"/>
      <c r="S171" s="99"/>
      <c r="T171" s="99"/>
      <c r="U171" s="99"/>
      <c r="V171" s="99"/>
      <c r="W171" s="99"/>
      <c r="X171" s="99"/>
      <c r="Y171" s="99"/>
      <c r="Z171" s="99"/>
      <c r="AA171" s="9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5"/>
      <c r="BL171" s="215"/>
    </row>
    <row r="172" spans="1:64" hidden="1" outlineLevel="1">
      <c r="A172" s="9"/>
      <c r="B172" s="9"/>
      <c r="C172" s="44"/>
      <c r="D172" s="126" t="str">
        <f>Asset6</f>
        <v>Non-network general assets - IT</v>
      </c>
      <c r="E172" s="9"/>
      <c r="F172" s="9"/>
      <c r="G172" s="190">
        <f>'Actual RAB roll forward'!G243</f>
        <v>0</v>
      </c>
      <c r="H172" s="109"/>
      <c r="I172" s="109"/>
      <c r="J172" s="109"/>
      <c r="K172" s="109"/>
      <c r="L172" s="109"/>
      <c r="M172" s="109"/>
      <c r="N172" s="99"/>
      <c r="O172" s="29"/>
      <c r="P172" s="29"/>
      <c r="Q172" s="29"/>
      <c r="R172" s="29"/>
      <c r="S172" s="99"/>
      <c r="T172" s="99"/>
      <c r="U172" s="99"/>
      <c r="V172" s="99"/>
      <c r="W172" s="99"/>
      <c r="X172" s="99"/>
      <c r="Y172" s="99"/>
      <c r="Z172" s="99"/>
      <c r="AA172" s="9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5"/>
      <c r="BL172" s="215"/>
    </row>
    <row r="173" spans="1:64" hidden="1" outlineLevel="1">
      <c r="A173" s="9"/>
      <c r="B173" s="9"/>
      <c r="C173" s="44"/>
      <c r="D173" s="126" t="str">
        <f>Asset7</f>
        <v>Non-network general assets - Other</v>
      </c>
      <c r="E173" s="9"/>
      <c r="F173" s="9"/>
      <c r="G173" s="190">
        <f>'Actual RAB roll forward'!G244</f>
        <v>0</v>
      </c>
      <c r="H173" s="109"/>
      <c r="I173" s="109"/>
      <c r="J173" s="109"/>
      <c r="K173" s="109"/>
      <c r="L173" s="109"/>
      <c r="M173" s="109"/>
      <c r="N173" s="99"/>
      <c r="O173" s="29"/>
      <c r="P173" s="29"/>
      <c r="Q173" s="29"/>
      <c r="R173" s="29"/>
      <c r="S173" s="99"/>
      <c r="T173" s="99"/>
      <c r="U173" s="99"/>
      <c r="V173" s="99"/>
      <c r="W173" s="99"/>
      <c r="X173" s="99"/>
      <c r="Y173" s="99"/>
      <c r="Z173" s="99"/>
      <c r="AA173" s="9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5"/>
      <c r="BL173" s="215"/>
    </row>
    <row r="174" spans="1:64" hidden="1" outlineLevel="1">
      <c r="A174" s="9"/>
      <c r="B174" s="9"/>
      <c r="C174" s="44"/>
      <c r="D174" s="126" t="str">
        <f>Asset8</f>
        <v>VBRC</v>
      </c>
      <c r="E174" s="9"/>
      <c r="F174" s="9"/>
      <c r="G174" s="190">
        <f>'Actual RAB roll forward'!G245</f>
        <v>0</v>
      </c>
      <c r="H174" s="109"/>
      <c r="I174" s="109"/>
      <c r="J174" s="109"/>
      <c r="K174" s="109"/>
      <c r="L174" s="109"/>
      <c r="M174" s="109"/>
      <c r="N174" s="99"/>
      <c r="O174" s="29"/>
      <c r="P174" s="29"/>
      <c r="Q174" s="29"/>
      <c r="R174" s="29"/>
      <c r="S174" s="99"/>
      <c r="T174" s="99"/>
      <c r="U174" s="99"/>
      <c r="V174" s="99"/>
      <c r="W174" s="99"/>
      <c r="X174" s="99"/>
      <c r="Y174" s="99"/>
      <c r="Z174" s="99"/>
      <c r="AA174" s="9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5"/>
      <c r="BL174" s="215"/>
    </row>
    <row r="175" spans="1:64" hidden="1" outlineLevel="1">
      <c r="A175" s="9"/>
      <c r="B175" s="9"/>
      <c r="C175" s="44"/>
      <c r="D175" s="126" t="str">
        <f>Asset9</f>
        <v>Supervisory cables</v>
      </c>
      <c r="E175" s="9"/>
      <c r="F175" s="9"/>
      <c r="G175" s="190">
        <f>'Actual RAB roll forward'!G246</f>
        <v>0</v>
      </c>
      <c r="H175" s="109"/>
      <c r="I175" s="109"/>
      <c r="J175" s="109"/>
      <c r="K175" s="109"/>
      <c r="L175" s="109"/>
      <c r="M175" s="109"/>
      <c r="N175" s="99"/>
      <c r="O175" s="29"/>
      <c r="P175" s="29"/>
      <c r="Q175" s="29"/>
      <c r="R175" s="29"/>
      <c r="S175" s="99"/>
      <c r="T175" s="99"/>
      <c r="U175" s="99"/>
      <c r="V175" s="99"/>
      <c r="W175" s="99"/>
      <c r="X175" s="99"/>
      <c r="Y175" s="99"/>
      <c r="Z175" s="99"/>
      <c r="AA175" s="9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5"/>
      <c r="BL175" s="215"/>
    </row>
    <row r="176" spans="1:64" hidden="1" outlineLevel="1">
      <c r="A176" s="9"/>
      <c r="B176" s="9"/>
      <c r="C176" s="44"/>
      <c r="D176" s="126" t="str">
        <f>Asset10</f>
        <v>Old SWER ACRs</v>
      </c>
      <c r="E176" s="9"/>
      <c r="F176" s="9"/>
      <c r="G176" s="190">
        <f>'Actual RAB roll forward'!G247</f>
        <v>0</v>
      </c>
      <c r="H176" s="109"/>
      <c r="I176" s="109"/>
      <c r="J176" s="109"/>
      <c r="K176" s="109"/>
      <c r="L176" s="109"/>
      <c r="M176" s="109"/>
      <c r="N176" s="99"/>
      <c r="O176" s="29"/>
      <c r="P176" s="29"/>
      <c r="Q176" s="29"/>
      <c r="R176" s="29"/>
      <c r="S176" s="99"/>
      <c r="T176" s="99"/>
      <c r="U176" s="99"/>
      <c r="V176" s="99"/>
      <c r="W176" s="99"/>
      <c r="X176" s="99"/>
      <c r="Y176" s="99"/>
      <c r="Z176" s="99"/>
      <c r="AA176" s="9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5"/>
      <c r="BL176" s="215"/>
    </row>
    <row r="177" spans="1:64" hidden="1" outlineLevel="1">
      <c r="A177" s="9"/>
      <c r="B177" s="9"/>
      <c r="C177" s="44"/>
      <c r="D177" s="126" t="str">
        <f>Asset11</f>
        <v>Land</v>
      </c>
      <c r="E177" s="9"/>
      <c r="F177" s="9"/>
      <c r="G177" s="190">
        <f>'Actual RAB roll forward'!G248</f>
        <v>0</v>
      </c>
      <c r="H177" s="109"/>
      <c r="I177" s="109"/>
      <c r="J177" s="109"/>
      <c r="K177" s="109"/>
      <c r="L177" s="109"/>
      <c r="M177" s="109"/>
      <c r="N177" s="99"/>
      <c r="O177" s="29"/>
      <c r="P177" s="29"/>
      <c r="Q177" s="29"/>
      <c r="R177" s="29"/>
      <c r="S177" s="99"/>
      <c r="T177" s="99"/>
      <c r="U177" s="99"/>
      <c r="V177" s="99"/>
      <c r="W177" s="99"/>
      <c r="X177" s="99"/>
      <c r="Y177" s="99"/>
      <c r="Z177" s="99"/>
      <c r="AA177" s="9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5"/>
      <c r="BL177" s="215"/>
    </row>
    <row r="178" spans="1:64" hidden="1" outlineLevel="1">
      <c r="A178" s="9"/>
      <c r="B178" s="9"/>
      <c r="C178" s="44"/>
      <c r="D178" s="126" t="str">
        <f>Asset12</f>
        <v>Equity raising costs</v>
      </c>
      <c r="E178" s="9"/>
      <c r="F178" s="9"/>
      <c r="G178" s="190">
        <f>'Actual RAB roll forward'!G249</f>
        <v>0</v>
      </c>
      <c r="H178" s="109"/>
      <c r="I178" s="109"/>
      <c r="J178" s="109"/>
      <c r="K178" s="109"/>
      <c r="L178" s="109"/>
      <c r="M178" s="109"/>
      <c r="N178" s="99"/>
      <c r="O178" s="29"/>
      <c r="P178" s="29"/>
      <c r="Q178" s="29"/>
      <c r="R178" s="29"/>
      <c r="S178" s="99"/>
      <c r="T178" s="99"/>
      <c r="U178" s="99"/>
      <c r="V178" s="99"/>
      <c r="W178" s="99"/>
      <c r="X178" s="99"/>
      <c r="Y178" s="99"/>
      <c r="Z178" s="99"/>
      <c r="AA178" s="9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5"/>
      <c r="BL178" s="215"/>
    </row>
    <row r="179" spans="1:64" hidden="1" outlineLevel="1">
      <c r="A179" s="9"/>
      <c r="B179" s="9"/>
      <c r="C179" s="44"/>
      <c r="D179" s="126">
        <f>Asset13</f>
        <v>0</v>
      </c>
      <c r="E179" s="9"/>
      <c r="F179" s="9"/>
      <c r="G179" s="190">
        <f>'Actual RAB roll forward'!G250</f>
        <v>0</v>
      </c>
      <c r="H179" s="109"/>
      <c r="I179" s="109"/>
      <c r="J179" s="109"/>
      <c r="K179" s="109"/>
      <c r="L179" s="109"/>
      <c r="M179" s="109"/>
      <c r="N179" s="99"/>
      <c r="O179" s="29"/>
      <c r="P179" s="29"/>
      <c r="Q179" s="29"/>
      <c r="R179" s="29"/>
      <c r="S179" s="99"/>
      <c r="T179" s="99"/>
      <c r="U179" s="99"/>
      <c r="V179" s="99"/>
      <c r="W179" s="99"/>
      <c r="X179" s="99"/>
      <c r="Y179" s="99"/>
      <c r="Z179" s="99"/>
      <c r="AA179" s="9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5"/>
      <c r="BL179" s="215"/>
    </row>
    <row r="180" spans="1:64" hidden="1" outlineLevel="1">
      <c r="A180" s="9"/>
      <c r="B180" s="9"/>
      <c r="C180" s="44"/>
      <c r="D180" s="126">
        <f>Asset14</f>
        <v>0</v>
      </c>
      <c r="E180" s="9"/>
      <c r="F180" s="9"/>
      <c r="G180" s="190">
        <f>'Actual RAB roll forward'!G251</f>
        <v>0</v>
      </c>
      <c r="H180" s="109"/>
      <c r="I180" s="109"/>
      <c r="J180" s="109"/>
      <c r="K180" s="109"/>
      <c r="L180" s="109"/>
      <c r="M180" s="109"/>
      <c r="N180" s="99"/>
      <c r="O180" s="29"/>
      <c r="P180" s="29"/>
      <c r="Q180" s="29"/>
      <c r="R180" s="29"/>
      <c r="S180" s="99"/>
      <c r="T180" s="99"/>
      <c r="U180" s="99"/>
      <c r="V180" s="99"/>
      <c r="W180" s="99"/>
      <c r="X180" s="99"/>
      <c r="Y180" s="99"/>
      <c r="Z180" s="99"/>
      <c r="AA180" s="9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5"/>
      <c r="BL180" s="215"/>
    </row>
    <row r="181" spans="1:64" hidden="1" outlineLevel="1">
      <c r="A181" s="9"/>
      <c r="B181" s="9"/>
      <c r="C181" s="44"/>
      <c r="D181" s="126">
        <f>Asset15</f>
        <v>0</v>
      </c>
      <c r="E181" s="9"/>
      <c r="F181" s="9"/>
      <c r="G181" s="190">
        <f>'Actual RAB roll forward'!G252</f>
        <v>0</v>
      </c>
      <c r="H181" s="109"/>
      <c r="I181" s="109"/>
      <c r="J181" s="109"/>
      <c r="K181" s="109"/>
      <c r="L181" s="109"/>
      <c r="M181" s="109"/>
      <c r="N181" s="99"/>
      <c r="O181" s="29"/>
      <c r="P181" s="29"/>
      <c r="Q181" s="29"/>
      <c r="R181" s="29"/>
      <c r="S181" s="99"/>
      <c r="T181" s="99"/>
      <c r="U181" s="99"/>
      <c r="V181" s="99"/>
      <c r="W181" s="99"/>
      <c r="X181" s="99"/>
      <c r="Y181" s="99"/>
      <c r="Z181" s="99"/>
      <c r="AA181" s="9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5"/>
      <c r="BL181" s="215"/>
    </row>
    <row r="182" spans="1:64" hidden="1" outlineLevel="1">
      <c r="A182" s="9"/>
      <c r="B182" s="9"/>
      <c r="C182" s="44"/>
      <c r="D182" s="126">
        <f>Asset16</f>
        <v>0</v>
      </c>
      <c r="E182" s="9"/>
      <c r="F182" s="9"/>
      <c r="G182" s="190">
        <f>'Actual RAB roll forward'!G253</f>
        <v>0</v>
      </c>
      <c r="H182" s="109"/>
      <c r="I182" s="109"/>
      <c r="J182" s="109"/>
      <c r="K182" s="109"/>
      <c r="L182" s="109"/>
      <c r="M182" s="109"/>
      <c r="N182" s="99"/>
      <c r="O182" s="29"/>
      <c r="P182" s="29"/>
      <c r="Q182" s="29"/>
      <c r="R182" s="29"/>
      <c r="S182" s="99"/>
      <c r="T182" s="99"/>
      <c r="U182" s="99"/>
      <c r="V182" s="99"/>
      <c r="W182" s="99"/>
      <c r="X182" s="99"/>
      <c r="Y182" s="99"/>
      <c r="Z182" s="99"/>
      <c r="AA182" s="9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5"/>
      <c r="BL182" s="215"/>
    </row>
    <row r="183" spans="1:64" hidden="1" outlineLevel="1">
      <c r="A183" s="9"/>
      <c r="B183" s="9"/>
      <c r="C183" s="44"/>
      <c r="D183" s="126">
        <f>Asset17</f>
        <v>0</v>
      </c>
      <c r="E183" s="9"/>
      <c r="F183" s="9"/>
      <c r="G183" s="190">
        <f>'Actual RAB roll forward'!G254</f>
        <v>0</v>
      </c>
      <c r="H183" s="109"/>
      <c r="I183" s="109"/>
      <c r="J183" s="109"/>
      <c r="K183" s="109"/>
      <c r="L183" s="109"/>
      <c r="M183" s="109"/>
      <c r="N183" s="99"/>
      <c r="O183" s="29"/>
      <c r="P183" s="29"/>
      <c r="Q183" s="29"/>
      <c r="R183" s="29"/>
      <c r="S183" s="99"/>
      <c r="T183" s="99"/>
      <c r="U183" s="99"/>
      <c r="V183" s="99"/>
      <c r="W183" s="99"/>
      <c r="X183" s="99"/>
      <c r="Y183" s="99"/>
      <c r="Z183" s="99"/>
      <c r="AA183" s="9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5"/>
      <c r="BL183" s="215"/>
    </row>
    <row r="184" spans="1:64" hidden="1" outlineLevel="1">
      <c r="A184" s="9"/>
      <c r="B184" s="9"/>
      <c r="C184" s="44"/>
      <c r="D184" s="126">
        <f>Asset18</f>
        <v>0</v>
      </c>
      <c r="E184" s="9"/>
      <c r="F184" s="9"/>
      <c r="G184" s="190">
        <f>'Actual RAB roll forward'!G255</f>
        <v>0</v>
      </c>
      <c r="H184" s="109"/>
      <c r="I184" s="109"/>
      <c r="J184" s="109"/>
      <c r="K184" s="109"/>
      <c r="L184" s="109"/>
      <c r="M184" s="109"/>
      <c r="N184" s="99"/>
      <c r="O184" s="29"/>
      <c r="P184" s="29"/>
      <c r="Q184" s="29"/>
      <c r="R184" s="29"/>
      <c r="S184" s="99"/>
      <c r="T184" s="99"/>
      <c r="U184" s="99"/>
      <c r="V184" s="99"/>
      <c r="W184" s="99"/>
      <c r="X184" s="99"/>
      <c r="Y184" s="99"/>
      <c r="Z184" s="99"/>
      <c r="AA184" s="9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5"/>
      <c r="BL184" s="215"/>
    </row>
    <row r="185" spans="1:64" hidden="1" outlineLevel="1">
      <c r="A185" s="9"/>
      <c r="B185" s="9"/>
      <c r="C185" s="44"/>
      <c r="D185" s="126">
        <f>Asset19</f>
        <v>0</v>
      </c>
      <c r="E185" s="9"/>
      <c r="F185" s="9"/>
      <c r="G185" s="190">
        <f>'Actual RAB roll forward'!G256</f>
        <v>0</v>
      </c>
      <c r="H185" s="109"/>
      <c r="I185" s="109"/>
      <c r="J185" s="109"/>
      <c r="K185" s="109"/>
      <c r="L185" s="109"/>
      <c r="M185" s="109"/>
      <c r="N185" s="99"/>
      <c r="O185" s="29"/>
      <c r="P185" s="29"/>
      <c r="Q185" s="29"/>
      <c r="R185" s="29"/>
      <c r="S185" s="99"/>
      <c r="T185" s="99"/>
      <c r="U185" s="99"/>
      <c r="V185" s="99"/>
      <c r="W185" s="99"/>
      <c r="X185" s="99"/>
      <c r="Y185" s="99"/>
      <c r="Z185" s="99"/>
      <c r="AA185" s="9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5"/>
      <c r="BL185" s="215"/>
    </row>
    <row r="186" spans="1:64" ht="12" hidden="1" customHeight="1" outlineLevel="1">
      <c r="A186" s="9"/>
      <c r="B186" s="9"/>
      <c r="C186" s="44"/>
      <c r="D186" s="126">
        <f>Asset20</f>
        <v>0</v>
      </c>
      <c r="E186" s="9"/>
      <c r="F186" s="9"/>
      <c r="G186" s="190">
        <f>'Actual RAB roll forward'!G257</f>
        <v>0</v>
      </c>
      <c r="H186" s="109"/>
      <c r="I186" s="109"/>
      <c r="J186" s="109"/>
      <c r="K186" s="109"/>
      <c r="L186" s="109"/>
      <c r="M186" s="109"/>
      <c r="N186" s="99"/>
      <c r="O186" s="29"/>
      <c r="P186" s="29"/>
      <c r="Q186" s="29"/>
      <c r="R186" s="29"/>
      <c r="S186" s="99"/>
      <c r="T186" s="99"/>
      <c r="U186" s="99"/>
      <c r="V186" s="99"/>
      <c r="W186" s="99"/>
      <c r="X186" s="99"/>
      <c r="Y186" s="99"/>
      <c r="Z186" s="99"/>
      <c r="AA186" s="9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5"/>
      <c r="BL186" s="215"/>
    </row>
    <row r="187" spans="1:64" ht="12" hidden="1" customHeight="1" outlineLevel="1">
      <c r="A187" s="9"/>
      <c r="B187" s="9"/>
      <c r="C187" s="44"/>
      <c r="D187" s="126">
        <f>Asset21</f>
        <v>0</v>
      </c>
      <c r="E187" s="9"/>
      <c r="F187" s="9"/>
      <c r="G187" s="190">
        <f>'Actual RAB roll forward'!G258</f>
        <v>0</v>
      </c>
      <c r="H187" s="109"/>
      <c r="I187" s="109"/>
      <c r="J187" s="109"/>
      <c r="K187" s="109"/>
      <c r="L187" s="109"/>
      <c r="M187" s="109"/>
      <c r="N187" s="99"/>
      <c r="O187" s="29"/>
      <c r="P187" s="29"/>
      <c r="Q187" s="29"/>
      <c r="R187" s="29"/>
      <c r="S187" s="99"/>
      <c r="T187" s="99"/>
      <c r="U187" s="99"/>
      <c r="V187" s="99"/>
      <c r="W187" s="99"/>
      <c r="X187" s="99"/>
      <c r="Y187" s="99"/>
      <c r="Z187" s="99"/>
      <c r="AA187" s="9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5"/>
      <c r="BL187" s="215"/>
    </row>
    <row r="188" spans="1:64" ht="12" hidden="1" customHeight="1" outlineLevel="1">
      <c r="A188" s="9"/>
      <c r="B188" s="9"/>
      <c r="C188" s="44"/>
      <c r="D188" s="126">
        <f>Asset22</f>
        <v>0</v>
      </c>
      <c r="E188" s="9"/>
      <c r="F188" s="9"/>
      <c r="G188" s="190">
        <f>'Actual RAB roll forward'!G259</f>
        <v>0</v>
      </c>
      <c r="H188" s="109"/>
      <c r="I188" s="109"/>
      <c r="J188" s="109"/>
      <c r="K188" s="109"/>
      <c r="L188" s="109"/>
      <c r="M188" s="109"/>
      <c r="N188" s="99"/>
      <c r="O188" s="29"/>
      <c r="P188" s="29"/>
      <c r="Q188" s="29"/>
      <c r="R188" s="29"/>
      <c r="S188" s="99"/>
      <c r="T188" s="99"/>
      <c r="U188" s="99"/>
      <c r="V188" s="99"/>
      <c r="W188" s="99"/>
      <c r="X188" s="99"/>
      <c r="Y188" s="99"/>
      <c r="Z188" s="99"/>
      <c r="AA188" s="9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5"/>
      <c r="BL188" s="215"/>
    </row>
    <row r="189" spans="1:64" ht="12" hidden="1" customHeight="1" outlineLevel="1">
      <c r="A189" s="9"/>
      <c r="B189" s="9"/>
      <c r="C189" s="44"/>
      <c r="D189" s="126">
        <f>Asset23</f>
        <v>0</v>
      </c>
      <c r="E189" s="9"/>
      <c r="F189" s="9"/>
      <c r="G189" s="190">
        <f>'Actual RAB roll forward'!G260</f>
        <v>0</v>
      </c>
      <c r="H189" s="109"/>
      <c r="I189" s="109"/>
      <c r="J189" s="109"/>
      <c r="K189" s="109"/>
      <c r="L189" s="109"/>
      <c r="M189" s="109"/>
      <c r="N189" s="99"/>
      <c r="O189" s="29"/>
      <c r="P189" s="29"/>
      <c r="Q189" s="29"/>
      <c r="R189" s="29"/>
      <c r="S189" s="99"/>
      <c r="T189" s="99"/>
      <c r="U189" s="99"/>
      <c r="V189" s="99"/>
      <c r="W189" s="99"/>
      <c r="X189" s="99"/>
      <c r="Y189" s="99"/>
      <c r="Z189" s="99"/>
      <c r="AA189" s="9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5"/>
      <c r="BL189" s="215"/>
    </row>
    <row r="190" spans="1:64" ht="12" hidden="1" customHeight="1" outlineLevel="1">
      <c r="A190" s="9"/>
      <c r="B190" s="9"/>
      <c r="C190" s="44"/>
      <c r="D190" s="126">
        <f>Asset24</f>
        <v>0</v>
      </c>
      <c r="E190" s="9"/>
      <c r="F190" s="9"/>
      <c r="G190" s="190">
        <f>'Actual RAB roll forward'!G261</f>
        <v>0</v>
      </c>
      <c r="H190" s="109"/>
      <c r="I190" s="109"/>
      <c r="J190" s="109"/>
      <c r="K190" s="109"/>
      <c r="L190" s="109"/>
      <c r="M190" s="109"/>
      <c r="N190" s="99"/>
      <c r="O190" s="29"/>
      <c r="P190" s="29"/>
      <c r="Q190" s="29"/>
      <c r="R190" s="29"/>
      <c r="S190" s="99"/>
      <c r="T190" s="99"/>
      <c r="U190" s="99"/>
      <c r="V190" s="99"/>
      <c r="W190" s="99"/>
      <c r="X190" s="99"/>
      <c r="Y190" s="99"/>
      <c r="Z190" s="99"/>
      <c r="AA190" s="9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5"/>
      <c r="BL190" s="215"/>
    </row>
    <row r="191" spans="1:64" ht="12" hidden="1" customHeight="1" outlineLevel="1">
      <c r="A191" s="9"/>
      <c r="B191" s="9"/>
      <c r="C191" s="44"/>
      <c r="D191" s="126">
        <f>Asset25</f>
        <v>0</v>
      </c>
      <c r="E191" s="9"/>
      <c r="F191" s="9"/>
      <c r="G191" s="190">
        <f>'Actual RAB roll forward'!G262</f>
        <v>0</v>
      </c>
      <c r="H191" s="109"/>
      <c r="I191" s="109"/>
      <c r="J191" s="109"/>
      <c r="K191" s="109"/>
      <c r="L191" s="109"/>
      <c r="M191" s="109"/>
      <c r="N191" s="99"/>
      <c r="O191" s="29"/>
      <c r="P191" s="29"/>
      <c r="Q191" s="29"/>
      <c r="R191" s="29"/>
      <c r="S191" s="99"/>
      <c r="T191" s="99"/>
      <c r="U191" s="99"/>
      <c r="V191" s="99"/>
      <c r="W191" s="99"/>
      <c r="X191" s="99"/>
      <c r="Y191" s="99"/>
      <c r="Z191" s="99"/>
      <c r="AA191" s="9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5"/>
      <c r="BL191" s="215"/>
    </row>
    <row r="192" spans="1:64" ht="12" hidden="1" customHeight="1" outlineLevel="1">
      <c r="A192" s="9"/>
      <c r="B192" s="9"/>
      <c r="C192" s="44"/>
      <c r="D192" s="126">
        <f>Asset26</f>
        <v>0</v>
      </c>
      <c r="E192" s="9"/>
      <c r="F192" s="9"/>
      <c r="G192" s="190">
        <f>'Actual RAB roll forward'!G263</f>
        <v>0</v>
      </c>
      <c r="H192" s="109"/>
      <c r="I192" s="109"/>
      <c r="J192" s="109"/>
      <c r="K192" s="109"/>
      <c r="L192" s="109"/>
      <c r="M192" s="109"/>
      <c r="N192" s="99"/>
      <c r="O192" s="29"/>
      <c r="P192" s="29"/>
      <c r="Q192" s="29"/>
      <c r="R192" s="29"/>
      <c r="S192" s="99"/>
      <c r="T192" s="99"/>
      <c r="U192" s="99"/>
      <c r="V192" s="99"/>
      <c r="W192" s="99"/>
      <c r="X192" s="99"/>
      <c r="Y192" s="99"/>
      <c r="Z192" s="99"/>
      <c r="AA192" s="9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5"/>
      <c r="BL192" s="215"/>
    </row>
    <row r="193" spans="1:64" ht="12" hidden="1" customHeight="1" outlineLevel="1">
      <c r="A193" s="9"/>
      <c r="B193" s="9"/>
      <c r="C193" s="44"/>
      <c r="D193" s="126">
        <f>Asset27</f>
        <v>0</v>
      </c>
      <c r="E193" s="9"/>
      <c r="F193" s="9"/>
      <c r="G193" s="190">
        <f>'Actual RAB roll forward'!G264</f>
        <v>0</v>
      </c>
      <c r="H193" s="109"/>
      <c r="I193" s="109"/>
      <c r="J193" s="109"/>
      <c r="K193" s="109"/>
      <c r="L193" s="109"/>
      <c r="M193" s="109"/>
      <c r="N193" s="99"/>
      <c r="O193" s="29"/>
      <c r="P193" s="29"/>
      <c r="Q193" s="29"/>
      <c r="R193" s="29"/>
      <c r="S193" s="99"/>
      <c r="T193" s="99"/>
      <c r="U193" s="99"/>
      <c r="V193" s="99"/>
      <c r="W193" s="99"/>
      <c r="X193" s="99"/>
      <c r="Y193" s="99"/>
      <c r="Z193" s="99"/>
      <c r="AA193" s="9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5"/>
      <c r="BL193" s="215"/>
    </row>
    <row r="194" spans="1:64" ht="12" hidden="1" customHeight="1" outlineLevel="1">
      <c r="A194" s="9"/>
      <c r="B194" s="9"/>
      <c r="C194" s="44"/>
      <c r="D194" s="126">
        <f>Asset28</f>
        <v>0</v>
      </c>
      <c r="E194" s="9"/>
      <c r="F194" s="9"/>
      <c r="G194" s="190">
        <f>'Actual RAB roll forward'!G265</f>
        <v>0</v>
      </c>
      <c r="H194" s="109"/>
      <c r="I194" s="109"/>
      <c r="J194" s="109"/>
      <c r="K194" s="109"/>
      <c r="L194" s="109"/>
      <c r="M194" s="109"/>
      <c r="N194" s="99"/>
      <c r="O194" s="29"/>
      <c r="P194" s="29"/>
      <c r="Q194" s="29"/>
      <c r="R194" s="29"/>
      <c r="S194" s="99"/>
      <c r="T194" s="99"/>
      <c r="U194" s="99"/>
      <c r="V194" s="99"/>
      <c r="W194" s="99"/>
      <c r="X194" s="99"/>
      <c r="Y194" s="99"/>
      <c r="Z194" s="99"/>
      <c r="AA194" s="9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5"/>
      <c r="BL194" s="215"/>
    </row>
    <row r="195" spans="1:64" ht="12" hidden="1" customHeight="1" outlineLevel="1">
      <c r="A195" s="9"/>
      <c r="B195" s="9"/>
      <c r="C195" s="44"/>
      <c r="D195" s="126">
        <f>Asset29</f>
        <v>0</v>
      </c>
      <c r="E195" s="9"/>
      <c r="F195" s="9"/>
      <c r="G195" s="190">
        <f>'Actual RAB roll forward'!G266</f>
        <v>0</v>
      </c>
      <c r="H195" s="109"/>
      <c r="I195" s="109"/>
      <c r="J195" s="109"/>
      <c r="K195" s="109"/>
      <c r="L195" s="109"/>
      <c r="M195" s="109"/>
      <c r="N195" s="99"/>
      <c r="O195" s="29"/>
      <c r="P195" s="29"/>
      <c r="Q195" s="29"/>
      <c r="R195" s="29"/>
      <c r="S195" s="99"/>
      <c r="T195" s="99"/>
      <c r="U195" s="99"/>
      <c r="V195" s="99"/>
      <c r="W195" s="99"/>
      <c r="X195" s="99"/>
      <c r="Y195" s="99"/>
      <c r="Z195" s="99"/>
      <c r="AA195" s="9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5"/>
      <c r="BL195" s="215"/>
    </row>
    <row r="196" spans="1:64" ht="12" hidden="1" customHeight="1" outlineLevel="1">
      <c r="A196" s="9"/>
      <c r="B196" s="9"/>
      <c r="C196" s="44"/>
      <c r="D196" s="126">
        <f>Asset30</f>
        <v>0</v>
      </c>
      <c r="E196" s="9"/>
      <c r="F196" s="9"/>
      <c r="G196" s="190">
        <f>'Actual RAB roll forward'!G267</f>
        <v>0</v>
      </c>
      <c r="H196" s="109"/>
      <c r="I196" s="109"/>
      <c r="J196" s="109"/>
      <c r="K196" s="109"/>
      <c r="L196" s="109"/>
      <c r="M196" s="109"/>
      <c r="N196" s="99"/>
      <c r="O196" s="29"/>
      <c r="P196" s="29"/>
      <c r="Q196" s="29"/>
      <c r="R196" s="29"/>
      <c r="S196" s="99"/>
      <c r="T196" s="99"/>
      <c r="U196" s="99"/>
      <c r="V196" s="99"/>
      <c r="W196" s="99"/>
      <c r="X196" s="99"/>
      <c r="Y196" s="99"/>
      <c r="Z196" s="99"/>
      <c r="AA196" s="9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5"/>
      <c r="BL196" s="215"/>
    </row>
    <row r="197" spans="1:64" collapsed="1">
      <c r="A197" s="9"/>
      <c r="B197" s="9"/>
      <c r="C197" s="44"/>
      <c r="D197" s="126"/>
      <c r="E197" s="9"/>
      <c r="F197" s="9"/>
      <c r="G197" s="137"/>
      <c r="H197" s="109"/>
      <c r="I197" s="109"/>
      <c r="J197" s="109"/>
      <c r="K197" s="109"/>
      <c r="L197" s="109"/>
      <c r="M197" s="109"/>
      <c r="N197" s="99"/>
      <c r="O197" s="29"/>
      <c r="P197" s="29"/>
      <c r="Q197" s="29"/>
      <c r="R197" s="29"/>
      <c r="S197" s="99"/>
      <c r="T197" s="99"/>
      <c r="U197" s="99"/>
      <c r="V197" s="99"/>
      <c r="W197" s="99"/>
      <c r="X197" s="99"/>
      <c r="Y197" s="99"/>
      <c r="Z197" s="99"/>
      <c r="AA197" s="9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5"/>
      <c r="BL197" s="215"/>
    </row>
    <row r="198" spans="1:64">
      <c r="A198" s="72"/>
      <c r="B198" s="72"/>
      <c r="C198" s="79" t="s">
        <v>48</v>
      </c>
      <c r="D198" s="152"/>
      <c r="E198" s="79"/>
      <c r="F198" s="79"/>
      <c r="G198" s="216">
        <f>SUM(G199:G228)</f>
        <v>3357.6004609779793</v>
      </c>
      <c r="H198" s="151">
        <f>SUM(H199:H228)</f>
        <v>3636.0678311817746</v>
      </c>
      <c r="I198" s="151">
        <f t="shared" ref="I198:Q198" si="8">SUM(I199:I228)</f>
        <v>3931.1723144038974</v>
      </c>
      <c r="J198" s="151">
        <f t="shared" si="8"/>
        <v>4214.2871172503856</v>
      </c>
      <c r="K198" s="151">
        <f t="shared" si="8"/>
        <v>4491.3175886989511</v>
      </c>
      <c r="L198" s="151">
        <f t="shared" si="8"/>
        <v>4772.8985177516588</v>
      </c>
      <c r="M198" s="151">
        <f t="shared" si="8"/>
        <v>0</v>
      </c>
      <c r="N198" s="151">
        <f t="shared" si="8"/>
        <v>0</v>
      </c>
      <c r="O198" s="151">
        <f t="shared" si="8"/>
        <v>0</v>
      </c>
      <c r="P198" s="151">
        <f t="shared" si="8"/>
        <v>0</v>
      </c>
      <c r="Q198" s="151">
        <f t="shared" si="8"/>
        <v>0</v>
      </c>
      <c r="R198" s="151"/>
      <c r="S198" s="99"/>
      <c r="T198" s="99"/>
      <c r="U198" s="99"/>
      <c r="V198" s="99"/>
      <c r="W198" s="99"/>
      <c r="X198" s="99"/>
      <c r="Y198" s="99"/>
      <c r="Z198" s="99"/>
      <c r="AA198" s="9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5"/>
      <c r="BL198" s="215"/>
    </row>
    <row r="199" spans="1:64" hidden="1" outlineLevel="1">
      <c r="A199" s="9"/>
      <c r="B199" s="12"/>
      <c r="C199" s="44"/>
      <c r="D199" s="126" t="str">
        <f>Asset1</f>
        <v>Subtransmission</v>
      </c>
      <c r="E199" s="12"/>
      <c r="F199" s="12"/>
      <c r="G199" s="187">
        <f t="shared" ref="G199:G218" si="9">G7+G39+G71+G103+G135+G167</f>
        <v>402.93470509359184</v>
      </c>
      <c r="H199" s="150">
        <f t="shared" ref="H199:L208" si="10">H7+H39+H71</f>
        <v>438.55415008001785</v>
      </c>
      <c r="I199" s="150">
        <f t="shared" si="10"/>
        <v>478.19650371090592</v>
      </c>
      <c r="J199" s="150">
        <f t="shared" si="10"/>
        <v>517.68322896337077</v>
      </c>
      <c r="K199" s="150">
        <f t="shared" si="10"/>
        <v>558.67791204630771</v>
      </c>
      <c r="L199" s="150">
        <f t="shared" si="10"/>
        <v>601.44787394350601</v>
      </c>
      <c r="M199" s="150">
        <f>IF(Input!M$173&gt;0, M7+M39+M71, 0)</f>
        <v>0</v>
      </c>
      <c r="N199" s="150">
        <f>IF(Input!N$173&gt;0, N7+N39+N71, 0)</f>
        <v>0</v>
      </c>
      <c r="O199" s="150">
        <f>IF(Input!O$173&gt;0, O7+O39+O71, 0)</f>
        <v>0</v>
      </c>
      <c r="P199" s="150">
        <f>IF(Input!P$173&gt;0, P7+P39+P71, 0)</f>
        <v>0</v>
      </c>
      <c r="Q199" s="150">
        <f>IF(Input!Q$173&gt;0, Q7+Q39+Q71, 0)</f>
        <v>0</v>
      </c>
      <c r="R199" s="99"/>
      <c r="S199" s="99"/>
      <c r="T199" s="99"/>
      <c r="U199" s="99"/>
      <c r="V199" s="99"/>
      <c r="W199" s="99"/>
      <c r="X199" s="99"/>
      <c r="Y199" s="99"/>
      <c r="Z199" s="99"/>
      <c r="AA199" s="9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5"/>
      <c r="BL199" s="215"/>
    </row>
    <row r="200" spans="1:64" hidden="1" outlineLevel="1">
      <c r="A200" s="9"/>
      <c r="B200" s="12"/>
      <c r="C200" s="44"/>
      <c r="D200" s="126" t="str">
        <f>Asset2</f>
        <v>Distribution system assets</v>
      </c>
      <c r="E200" s="12"/>
      <c r="F200" s="12"/>
      <c r="G200" s="187">
        <f t="shared" si="9"/>
        <v>2580.0913767169523</v>
      </c>
      <c r="H200" s="150">
        <f t="shared" si="10"/>
        <v>2793.6626755476896</v>
      </c>
      <c r="I200" s="150">
        <f t="shared" si="10"/>
        <v>3012.7546240275778</v>
      </c>
      <c r="J200" s="150">
        <f t="shared" si="10"/>
        <v>3229.9762656485132</v>
      </c>
      <c r="K200" s="150">
        <f t="shared" si="10"/>
        <v>3455.3079564741674</v>
      </c>
      <c r="L200" s="150">
        <f t="shared" si="10"/>
        <v>3689.0055229288541</v>
      </c>
      <c r="M200" s="150">
        <f>IF(Input!M$173&gt;0, M8+M40+M72, 0)</f>
        <v>0</v>
      </c>
      <c r="N200" s="150">
        <f>IF(Input!N$173&gt;0, N8+N40+N72, 0)</f>
        <v>0</v>
      </c>
      <c r="O200" s="150">
        <f>IF(Input!O$173&gt;0, O8+O40+O72, 0)</f>
        <v>0</v>
      </c>
      <c r="P200" s="150">
        <f>IF(Input!P$173&gt;0, P8+P40+P72, 0)</f>
        <v>0</v>
      </c>
      <c r="Q200" s="150">
        <f>IF(Input!Q$173&gt;0, Q8+Q40+Q72, 0)</f>
        <v>0</v>
      </c>
      <c r="R200" s="99"/>
      <c r="S200" s="99"/>
      <c r="T200" s="99"/>
      <c r="U200" s="99"/>
      <c r="V200" s="99"/>
      <c r="W200" s="99"/>
      <c r="X200" s="99"/>
      <c r="Y200" s="99"/>
      <c r="Z200" s="99"/>
      <c r="AA200" s="9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5"/>
      <c r="BL200" s="215"/>
    </row>
    <row r="201" spans="1:64" hidden="1" outlineLevel="1">
      <c r="A201" s="9"/>
      <c r="B201" s="12"/>
      <c r="C201" s="44"/>
      <c r="D201" s="126" t="str">
        <f>Asset3</f>
        <v>Standard metering</v>
      </c>
      <c r="E201" s="12"/>
      <c r="F201" s="12"/>
      <c r="G201" s="187">
        <f t="shared" si="9"/>
        <v>13.339144448176357</v>
      </c>
      <c r="H201" s="150">
        <f t="shared" si="10"/>
        <v>0</v>
      </c>
      <c r="I201" s="150">
        <f t="shared" si="10"/>
        <v>0</v>
      </c>
      <c r="J201" s="150">
        <f t="shared" si="10"/>
        <v>0</v>
      </c>
      <c r="K201" s="150">
        <f t="shared" si="10"/>
        <v>0</v>
      </c>
      <c r="L201" s="150">
        <f t="shared" si="10"/>
        <v>0</v>
      </c>
      <c r="M201" s="150">
        <f>IF(Input!M$173&gt;0, M9+M41+M73, 0)</f>
        <v>0</v>
      </c>
      <c r="N201" s="150">
        <f>IF(Input!N$173&gt;0, N9+N41+N73, 0)</f>
        <v>0</v>
      </c>
      <c r="O201" s="150">
        <f>IF(Input!O$173&gt;0, O9+O41+O73, 0)</f>
        <v>0</v>
      </c>
      <c r="P201" s="150">
        <f>IF(Input!P$173&gt;0, P9+P41+P73, 0)</f>
        <v>0</v>
      </c>
      <c r="Q201" s="150">
        <f>IF(Input!Q$173&gt;0, Q9+Q41+Q73, 0)</f>
        <v>0</v>
      </c>
      <c r="R201" s="99"/>
      <c r="S201" s="99"/>
      <c r="T201" s="99"/>
      <c r="U201" s="99"/>
      <c r="V201" s="99"/>
      <c r="W201" s="99"/>
      <c r="X201" s="99"/>
      <c r="Y201" s="99"/>
      <c r="Z201" s="99"/>
      <c r="AA201" s="9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5"/>
      <c r="BL201" s="215"/>
    </row>
    <row r="202" spans="1:64" hidden="1" outlineLevel="1">
      <c r="A202" s="9"/>
      <c r="B202" s="12"/>
      <c r="C202" s="44"/>
      <c r="D202" s="126" t="str">
        <f>Asset4</f>
        <v>Public lighting</v>
      </c>
      <c r="E202" s="12"/>
      <c r="F202" s="12"/>
      <c r="G202" s="187">
        <f t="shared" si="9"/>
        <v>12.648851520772009</v>
      </c>
      <c r="H202" s="150">
        <f t="shared" si="10"/>
        <v>11.367386815661355</v>
      </c>
      <c r="I202" s="150">
        <f t="shared" si="10"/>
        <v>10.013943343094684</v>
      </c>
      <c r="J202" s="150">
        <f t="shared" si="10"/>
        <v>8.5857230801398927</v>
      </c>
      <c r="K202" s="150">
        <f t="shared" si="10"/>
        <v>7.0798330894479271</v>
      </c>
      <c r="L202" s="150">
        <f t="shared" si="10"/>
        <v>5.4932825222962762</v>
      </c>
      <c r="M202" s="150">
        <f>IF(Input!M$173&gt;0, M10+M42+M74, 0)</f>
        <v>0</v>
      </c>
      <c r="N202" s="150">
        <f>IF(Input!N$173&gt;0, N10+N42+N74, 0)</f>
        <v>0</v>
      </c>
      <c r="O202" s="150">
        <f>IF(Input!O$173&gt;0, O10+O42+O74, 0)</f>
        <v>0</v>
      </c>
      <c r="P202" s="150">
        <f>IF(Input!P$173&gt;0, P10+P42+P74, 0)</f>
        <v>0</v>
      </c>
      <c r="Q202" s="150">
        <f>IF(Input!Q$173&gt;0, Q10+Q42+Q74, 0)</f>
        <v>0</v>
      </c>
      <c r="R202" s="99"/>
      <c r="S202" s="99"/>
      <c r="T202" s="99"/>
      <c r="U202" s="99"/>
      <c r="V202" s="99"/>
      <c r="W202" s="99"/>
      <c r="X202" s="99"/>
      <c r="Y202" s="99"/>
      <c r="Z202" s="99"/>
      <c r="AA202" s="9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5"/>
      <c r="BL202" s="215"/>
    </row>
    <row r="203" spans="1:64" hidden="1" outlineLevel="1">
      <c r="A203" s="9"/>
      <c r="B203" s="12"/>
      <c r="C203" s="44"/>
      <c r="D203" s="126" t="str">
        <f>Asset5</f>
        <v>SCADA/Network control</v>
      </c>
      <c r="E203" s="12"/>
      <c r="F203" s="12"/>
      <c r="G203" s="187">
        <f t="shared" si="9"/>
        <v>16.526243761092644</v>
      </c>
      <c r="H203" s="150">
        <f t="shared" si="10"/>
        <v>20.184503136137653</v>
      </c>
      <c r="I203" s="150">
        <f t="shared" si="10"/>
        <v>26.06647851828037</v>
      </c>
      <c r="J203" s="150">
        <f t="shared" si="10"/>
        <v>33.351020023731209</v>
      </c>
      <c r="K203" s="150">
        <f t="shared" si="10"/>
        <v>40.410226228182175</v>
      </c>
      <c r="L203" s="150">
        <f t="shared" si="10"/>
        <v>47.958049389971407</v>
      </c>
      <c r="M203" s="150">
        <f>IF(Input!M$173&gt;0, M11+M43+M75, 0)</f>
        <v>0</v>
      </c>
      <c r="N203" s="150">
        <f>IF(Input!N$173&gt;0, N11+N43+N75, 0)</f>
        <v>0</v>
      </c>
      <c r="O203" s="150">
        <f>IF(Input!O$173&gt;0, O11+O43+O75, 0)</f>
        <v>0</v>
      </c>
      <c r="P203" s="150">
        <f>IF(Input!P$173&gt;0, P11+P43+P75, 0)</f>
        <v>0</v>
      </c>
      <c r="Q203" s="150">
        <f>IF(Input!Q$173&gt;0, Q11+Q43+Q75, 0)</f>
        <v>0</v>
      </c>
      <c r="R203" s="99"/>
      <c r="S203" s="99"/>
      <c r="T203" s="99"/>
      <c r="U203" s="99"/>
      <c r="V203" s="99"/>
      <c r="W203" s="99"/>
      <c r="X203" s="99"/>
      <c r="Y203" s="99"/>
      <c r="Z203" s="99"/>
      <c r="AA203" s="9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5"/>
      <c r="BL203" s="215"/>
    </row>
    <row r="204" spans="1:64" hidden="1" outlineLevel="1">
      <c r="A204" s="9"/>
      <c r="B204" s="12"/>
      <c r="C204" s="44"/>
      <c r="D204" s="126" t="str">
        <f>Asset6</f>
        <v>Non-network general assets - IT</v>
      </c>
      <c r="E204" s="12"/>
      <c r="F204" s="12"/>
      <c r="G204" s="187">
        <f t="shared" si="9"/>
        <v>85.164382318818866</v>
      </c>
      <c r="H204" s="150">
        <f t="shared" si="10"/>
        <v>108.75678702800185</v>
      </c>
      <c r="I204" s="150">
        <f t="shared" si="10"/>
        <v>131.83066723024615</v>
      </c>
      <c r="J204" s="150">
        <f t="shared" si="10"/>
        <v>144.52713289989717</v>
      </c>
      <c r="K204" s="150">
        <f t="shared" si="10"/>
        <v>142.93609737380353</v>
      </c>
      <c r="L204" s="150">
        <f t="shared" si="10"/>
        <v>130.97061231317616</v>
      </c>
      <c r="M204" s="150">
        <f>IF(Input!M$173&gt;0, M12+M44+M76, 0)</f>
        <v>0</v>
      </c>
      <c r="N204" s="150">
        <f>IF(Input!N$173&gt;0, N12+N44+N76, 0)</f>
        <v>0</v>
      </c>
      <c r="O204" s="150">
        <f>IF(Input!O$173&gt;0, O12+O44+O76, 0)</f>
        <v>0</v>
      </c>
      <c r="P204" s="150">
        <f>IF(Input!P$173&gt;0, P12+P44+P76, 0)</f>
        <v>0</v>
      </c>
      <c r="Q204" s="150">
        <f>IF(Input!Q$173&gt;0, Q12+Q44+Q76, 0)</f>
        <v>0</v>
      </c>
      <c r="R204" s="99"/>
      <c r="S204" s="99"/>
      <c r="T204" s="99"/>
      <c r="U204" s="99"/>
      <c r="V204" s="99"/>
      <c r="W204" s="99"/>
      <c r="X204" s="99"/>
      <c r="Y204" s="99"/>
      <c r="Z204" s="99"/>
      <c r="AA204" s="9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5"/>
      <c r="BL204" s="215"/>
    </row>
    <row r="205" spans="1:64" hidden="1" outlineLevel="1">
      <c r="A205" s="9"/>
      <c r="B205" s="12"/>
      <c r="C205" s="44"/>
      <c r="D205" s="126" t="str">
        <f>Asset7</f>
        <v>Non-network general assets - Other</v>
      </c>
      <c r="E205" s="12"/>
      <c r="F205" s="12"/>
      <c r="G205" s="187">
        <f t="shared" si="9"/>
        <v>138.177188508493</v>
      </c>
      <c r="H205" s="150">
        <f t="shared" si="10"/>
        <v>138.0698064559991</v>
      </c>
      <c r="I205" s="150">
        <f t="shared" si="10"/>
        <v>136.87530787502988</v>
      </c>
      <c r="J205" s="150">
        <f t="shared" si="10"/>
        <v>134.58934677032821</v>
      </c>
      <c r="K205" s="150">
        <f t="shared" si="10"/>
        <v>131.12826077398782</v>
      </c>
      <c r="L205" s="150">
        <f t="shared" si="10"/>
        <v>131.94774622832733</v>
      </c>
      <c r="M205" s="150">
        <f>IF(Input!M$173&gt;0, M13+M45+M77, 0)</f>
        <v>0</v>
      </c>
      <c r="N205" s="150">
        <f>IF(Input!N$173&gt;0, N13+N45+N77, 0)</f>
        <v>0</v>
      </c>
      <c r="O205" s="150">
        <f>IF(Input!O$173&gt;0, O13+O45+O77, 0)</f>
        <v>0</v>
      </c>
      <c r="P205" s="150">
        <f>IF(Input!P$173&gt;0, P13+P45+P77, 0)</f>
        <v>0</v>
      </c>
      <c r="Q205" s="150">
        <f>IF(Input!Q$173&gt;0, Q13+Q45+Q77, 0)</f>
        <v>0</v>
      </c>
      <c r="R205" s="99"/>
      <c r="S205" s="99"/>
      <c r="T205" s="99"/>
      <c r="U205" s="99"/>
      <c r="V205" s="99"/>
      <c r="W205" s="99"/>
      <c r="X205" s="99"/>
      <c r="Y205" s="99"/>
      <c r="Z205" s="99"/>
      <c r="AA205" s="9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5"/>
      <c r="BL205" s="215"/>
    </row>
    <row r="206" spans="1:64" hidden="1" outlineLevel="1">
      <c r="A206" s="9"/>
      <c r="B206" s="12"/>
      <c r="C206" s="44"/>
      <c r="D206" s="126" t="str">
        <f>Asset8</f>
        <v>VBRC</v>
      </c>
      <c r="E206" s="12"/>
      <c r="F206" s="12"/>
      <c r="G206" s="187">
        <f t="shared" si="9"/>
        <v>103.19482508036673</v>
      </c>
      <c r="H206" s="150">
        <f t="shared" si="10"/>
        <v>114.14890309885598</v>
      </c>
      <c r="I206" s="150">
        <f t="shared" si="10"/>
        <v>127.11576382613447</v>
      </c>
      <c r="J206" s="150">
        <f t="shared" si="10"/>
        <v>140.36299205266977</v>
      </c>
      <c r="K206" s="150">
        <f t="shared" si="10"/>
        <v>153.85429952667224</v>
      </c>
      <c r="L206" s="150">
        <f t="shared" si="10"/>
        <v>167.51792986358294</v>
      </c>
      <c r="M206" s="150">
        <f>IF(Input!M$173&gt;0, M14+M46+M78, 0)</f>
        <v>0</v>
      </c>
      <c r="N206" s="150">
        <f>IF(Input!N$173&gt;0, N14+N46+N78, 0)</f>
        <v>0</v>
      </c>
      <c r="O206" s="150">
        <f>IF(Input!O$173&gt;0, O14+O46+O78, 0)</f>
        <v>0</v>
      </c>
      <c r="P206" s="150">
        <f>IF(Input!P$173&gt;0, P14+P46+P78, 0)</f>
        <v>0</v>
      </c>
      <c r="Q206" s="150">
        <f>IF(Input!Q$173&gt;0, Q14+Q46+Q78, 0)</f>
        <v>0</v>
      </c>
      <c r="R206" s="99"/>
      <c r="S206" s="99"/>
      <c r="T206" s="99"/>
      <c r="U206" s="99"/>
      <c r="V206" s="99"/>
      <c r="W206" s="99"/>
      <c r="X206" s="99"/>
      <c r="Y206" s="99"/>
      <c r="Z206" s="99"/>
      <c r="AA206" s="9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5"/>
      <c r="BL206" s="215"/>
    </row>
    <row r="207" spans="1:64" hidden="1" outlineLevel="1">
      <c r="A207" s="9"/>
      <c r="B207" s="12"/>
      <c r="C207" s="44"/>
      <c r="D207" s="126" t="str">
        <f>Asset9</f>
        <v>Supervisory cables</v>
      </c>
      <c r="E207" s="12"/>
      <c r="F207" s="12"/>
      <c r="G207" s="187">
        <f t="shared" si="9"/>
        <v>0</v>
      </c>
      <c r="H207" s="150">
        <f t="shared" si="10"/>
        <v>-3.423189053397111</v>
      </c>
      <c r="I207" s="150">
        <f t="shared" si="10"/>
        <v>-3.5087687797320388</v>
      </c>
      <c r="J207" s="150">
        <f t="shared" si="10"/>
        <v>-3.5964879992253396</v>
      </c>
      <c r="K207" s="150">
        <f t="shared" si="10"/>
        <v>-3.6864001992059729</v>
      </c>
      <c r="L207" s="150">
        <f t="shared" si="10"/>
        <v>-3.7785602041861224</v>
      </c>
      <c r="M207" s="150">
        <f>IF(Input!M$173&gt;0, M15+M47+M79, 0)</f>
        <v>0</v>
      </c>
      <c r="N207" s="150">
        <f>IF(Input!N$173&gt;0, N15+N47+N79, 0)</f>
        <v>0</v>
      </c>
      <c r="O207" s="150">
        <f>IF(Input!O$173&gt;0, O15+O47+O79, 0)</f>
        <v>0</v>
      </c>
      <c r="P207" s="150">
        <f>IF(Input!P$173&gt;0, P15+P47+P79, 0)</f>
        <v>0</v>
      </c>
      <c r="Q207" s="150">
        <f>IF(Input!Q$173&gt;0, Q15+Q47+Q79, 0)</f>
        <v>0</v>
      </c>
      <c r="R207" s="99"/>
      <c r="S207" s="99"/>
      <c r="T207" s="99"/>
      <c r="U207" s="99"/>
      <c r="V207" s="99"/>
      <c r="W207" s="99"/>
      <c r="X207" s="99"/>
      <c r="Y207" s="99"/>
      <c r="Z207" s="99"/>
      <c r="AA207" s="9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5"/>
      <c r="BL207" s="215"/>
    </row>
    <row r="208" spans="1:64" hidden="1" outlineLevel="1">
      <c r="A208" s="9"/>
      <c r="B208" s="12"/>
      <c r="C208" s="44"/>
      <c r="D208" s="126" t="str">
        <f>Asset10</f>
        <v>Old SWER ACRs</v>
      </c>
      <c r="E208" s="12"/>
      <c r="F208" s="12"/>
      <c r="G208" s="187">
        <f t="shared" si="9"/>
        <v>0</v>
      </c>
      <c r="H208" s="150">
        <f t="shared" si="10"/>
        <v>-2.9752491766840921</v>
      </c>
      <c r="I208" s="150">
        <f t="shared" si="10"/>
        <v>-6.099260812202389</v>
      </c>
      <c r="J208" s="150">
        <f t="shared" si="10"/>
        <v>-9.377613498761173</v>
      </c>
      <c r="K208" s="150">
        <f t="shared" si="10"/>
        <v>-12.81607178164027</v>
      </c>
      <c r="L208" s="150">
        <f t="shared" si="10"/>
        <v>-16.420591970226596</v>
      </c>
      <c r="M208" s="150">
        <f>IF(Input!M$173&gt;0, M16+M48+M80, 0)</f>
        <v>0</v>
      </c>
      <c r="N208" s="150">
        <f>IF(Input!N$173&gt;0, N16+N48+N80, 0)</f>
        <v>0</v>
      </c>
      <c r="O208" s="150">
        <f>IF(Input!O$173&gt;0, O16+O48+O80, 0)</f>
        <v>0</v>
      </c>
      <c r="P208" s="150">
        <f>IF(Input!P$173&gt;0, P16+P48+P80, 0)</f>
        <v>0</v>
      </c>
      <c r="Q208" s="150">
        <f>IF(Input!Q$173&gt;0, Q16+Q48+Q80, 0)</f>
        <v>0</v>
      </c>
      <c r="R208" s="99"/>
      <c r="S208" s="99"/>
      <c r="T208" s="99"/>
      <c r="U208" s="99"/>
      <c r="V208" s="99"/>
      <c r="W208" s="99"/>
      <c r="X208" s="99"/>
      <c r="Y208" s="99"/>
      <c r="Z208" s="99"/>
      <c r="AA208" s="9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5"/>
      <c r="BL208" s="215"/>
    </row>
    <row r="209" spans="1:64" hidden="1" outlineLevel="1">
      <c r="A209" s="9"/>
      <c r="B209" s="12"/>
      <c r="C209" s="44"/>
      <c r="D209" s="126" t="str">
        <f>Asset11</f>
        <v>Land</v>
      </c>
      <c r="E209" s="12"/>
      <c r="F209" s="12"/>
      <c r="G209" s="187">
        <f t="shared" si="9"/>
        <v>0</v>
      </c>
      <c r="H209" s="150">
        <f t="shared" ref="H209:L218" si="11">H17+H49+H81</f>
        <v>7.0137943894201277E-2</v>
      </c>
      <c r="I209" s="150">
        <f t="shared" si="11"/>
        <v>0.2654892630797584</v>
      </c>
      <c r="J209" s="150">
        <f t="shared" si="11"/>
        <v>0.52484631712465124</v>
      </c>
      <c r="K209" s="150">
        <f t="shared" si="11"/>
        <v>0.77679902283689539</v>
      </c>
      <c r="L209" s="150">
        <f t="shared" si="11"/>
        <v>1.131600696953158</v>
      </c>
      <c r="M209" s="150">
        <f>IF(Input!M$173&gt;0, M17+M49+M81, 0)</f>
        <v>0</v>
      </c>
      <c r="N209" s="150">
        <f>IF(Input!N$173&gt;0, N17+N49+N81, 0)</f>
        <v>0</v>
      </c>
      <c r="O209" s="150">
        <f>IF(Input!O$173&gt;0, O17+O49+O81, 0)</f>
        <v>0</v>
      </c>
      <c r="P209" s="150">
        <f>IF(Input!P$173&gt;0, P17+P49+P81, 0)</f>
        <v>0</v>
      </c>
      <c r="Q209" s="150">
        <f>IF(Input!Q$173&gt;0, Q17+Q49+Q81, 0)</f>
        <v>0</v>
      </c>
      <c r="R209" s="99"/>
      <c r="S209" s="99"/>
      <c r="T209" s="99"/>
      <c r="U209" s="99"/>
      <c r="V209" s="99"/>
      <c r="W209" s="99"/>
      <c r="X209" s="99"/>
      <c r="Y209" s="99"/>
      <c r="Z209" s="99"/>
      <c r="AA209" s="9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5"/>
      <c r="BL209" s="215"/>
    </row>
    <row r="210" spans="1:64" hidden="1" outlineLevel="1">
      <c r="A210" s="9"/>
      <c r="B210" s="12"/>
      <c r="C210" s="44"/>
      <c r="D210" s="126" t="str">
        <f>Asset12</f>
        <v>Equity raising costs</v>
      </c>
      <c r="E210" s="12"/>
      <c r="F210" s="12"/>
      <c r="G210" s="187">
        <f t="shared" si="9"/>
        <v>5.523743529715901</v>
      </c>
      <c r="H210" s="150">
        <f t="shared" si="11"/>
        <v>17.651919305597961</v>
      </c>
      <c r="I210" s="150">
        <f t="shared" si="11"/>
        <v>17.661566201483573</v>
      </c>
      <c r="J210" s="150">
        <f t="shared" si="11"/>
        <v>17.660662992597466</v>
      </c>
      <c r="K210" s="150">
        <f t="shared" si="11"/>
        <v>17.648676144391128</v>
      </c>
      <c r="L210" s="150">
        <f t="shared" si="11"/>
        <v>17.6250520394041</v>
      </c>
      <c r="M210" s="150">
        <f>IF(Input!M$173&gt;0, M18+M50+M82, 0)</f>
        <v>0</v>
      </c>
      <c r="N210" s="150">
        <f>IF(Input!N$173&gt;0, N18+N50+N82, 0)</f>
        <v>0</v>
      </c>
      <c r="O210" s="150">
        <f>IF(Input!O$173&gt;0, O18+O50+O82, 0)</f>
        <v>0</v>
      </c>
      <c r="P210" s="150">
        <f>IF(Input!P$173&gt;0, P18+P50+P82, 0)</f>
        <v>0</v>
      </c>
      <c r="Q210" s="150">
        <f>IF(Input!Q$173&gt;0, Q18+Q50+Q82, 0)</f>
        <v>0</v>
      </c>
      <c r="R210" s="99"/>
      <c r="S210" s="99"/>
      <c r="T210" s="99"/>
      <c r="U210" s="99"/>
      <c r="V210" s="99"/>
      <c r="W210" s="99"/>
      <c r="X210" s="99"/>
      <c r="Y210" s="99"/>
      <c r="Z210" s="99"/>
      <c r="AA210" s="9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5"/>
      <c r="BL210" s="215"/>
    </row>
    <row r="211" spans="1:64" hidden="1" outlineLevel="1">
      <c r="A211" s="9"/>
      <c r="B211" s="12"/>
      <c r="C211" s="44"/>
      <c r="D211" s="126">
        <f>Asset13</f>
        <v>0</v>
      </c>
      <c r="E211" s="12"/>
      <c r="F211" s="12"/>
      <c r="G211" s="187">
        <f t="shared" si="9"/>
        <v>0</v>
      </c>
      <c r="H211" s="150">
        <f t="shared" si="11"/>
        <v>0</v>
      </c>
      <c r="I211" s="150">
        <f t="shared" si="11"/>
        <v>0</v>
      </c>
      <c r="J211" s="150">
        <f t="shared" si="11"/>
        <v>0</v>
      </c>
      <c r="K211" s="150">
        <f t="shared" si="11"/>
        <v>0</v>
      </c>
      <c r="L211" s="150">
        <f t="shared" si="11"/>
        <v>0</v>
      </c>
      <c r="M211" s="150">
        <f>IF(Input!M$173&gt;0, M19+M51+M83, 0)</f>
        <v>0</v>
      </c>
      <c r="N211" s="150">
        <f>IF(Input!N$173&gt;0, N19+N51+N83, 0)</f>
        <v>0</v>
      </c>
      <c r="O211" s="150">
        <f>IF(Input!O$173&gt;0, O19+O51+O83, 0)</f>
        <v>0</v>
      </c>
      <c r="P211" s="150">
        <f>IF(Input!P$173&gt;0, P19+P51+P83, 0)</f>
        <v>0</v>
      </c>
      <c r="Q211" s="150">
        <f>IF(Input!Q$173&gt;0, Q19+Q51+Q83, 0)</f>
        <v>0</v>
      </c>
      <c r="R211" s="99"/>
      <c r="S211" s="99"/>
      <c r="T211" s="99"/>
      <c r="U211" s="99"/>
      <c r="V211" s="99"/>
      <c r="W211" s="99"/>
      <c r="X211" s="99"/>
      <c r="Y211" s="99"/>
      <c r="Z211" s="99"/>
      <c r="AA211" s="9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5"/>
      <c r="BL211" s="215"/>
    </row>
    <row r="212" spans="1:64" hidden="1" outlineLevel="1">
      <c r="A212" s="9"/>
      <c r="B212" s="12"/>
      <c r="C212" s="44"/>
      <c r="D212" s="126">
        <f>Asset14</f>
        <v>0</v>
      </c>
      <c r="E212" s="12"/>
      <c r="F212" s="12"/>
      <c r="G212" s="187">
        <f t="shared" si="9"/>
        <v>0</v>
      </c>
      <c r="H212" s="150">
        <f t="shared" si="11"/>
        <v>0</v>
      </c>
      <c r="I212" s="150">
        <f t="shared" si="11"/>
        <v>0</v>
      </c>
      <c r="J212" s="150">
        <f t="shared" si="11"/>
        <v>0</v>
      </c>
      <c r="K212" s="150">
        <f t="shared" si="11"/>
        <v>0</v>
      </c>
      <c r="L212" s="150">
        <f t="shared" si="11"/>
        <v>0</v>
      </c>
      <c r="M212" s="150">
        <f>IF(Input!M$173&gt;0, M20+M52+M84, 0)</f>
        <v>0</v>
      </c>
      <c r="N212" s="150">
        <f>IF(Input!N$173&gt;0, N20+N52+N84, 0)</f>
        <v>0</v>
      </c>
      <c r="O212" s="150">
        <f>IF(Input!O$173&gt;0, O20+O52+O84, 0)</f>
        <v>0</v>
      </c>
      <c r="P212" s="150">
        <f>IF(Input!P$173&gt;0, P20+P52+P84, 0)</f>
        <v>0</v>
      </c>
      <c r="Q212" s="150">
        <f>IF(Input!Q$173&gt;0, Q20+Q52+Q84, 0)</f>
        <v>0</v>
      </c>
      <c r="R212" s="99"/>
      <c r="S212" s="99"/>
      <c r="T212" s="99"/>
      <c r="U212" s="99"/>
      <c r="V212" s="99"/>
      <c r="W212" s="99"/>
      <c r="X212" s="99"/>
      <c r="Y212" s="99"/>
      <c r="Z212" s="99"/>
      <c r="AA212" s="9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5"/>
      <c r="BL212" s="215"/>
    </row>
    <row r="213" spans="1:64" hidden="1" outlineLevel="1">
      <c r="A213" s="9"/>
      <c r="B213" s="12"/>
      <c r="C213" s="44"/>
      <c r="D213" s="126">
        <f>Asset15</f>
        <v>0</v>
      </c>
      <c r="E213" s="12"/>
      <c r="F213" s="12"/>
      <c r="G213" s="187">
        <f t="shared" si="9"/>
        <v>0</v>
      </c>
      <c r="H213" s="150">
        <f t="shared" si="11"/>
        <v>0</v>
      </c>
      <c r="I213" s="150">
        <f t="shared" si="11"/>
        <v>0</v>
      </c>
      <c r="J213" s="150">
        <f t="shared" si="11"/>
        <v>0</v>
      </c>
      <c r="K213" s="150">
        <f t="shared" si="11"/>
        <v>0</v>
      </c>
      <c r="L213" s="150">
        <f t="shared" si="11"/>
        <v>0</v>
      </c>
      <c r="M213" s="150">
        <f>IF(Input!M$173&gt;0, M21+M53+M85, 0)</f>
        <v>0</v>
      </c>
      <c r="N213" s="150">
        <f>IF(Input!N$173&gt;0, N21+N53+N85, 0)</f>
        <v>0</v>
      </c>
      <c r="O213" s="150">
        <f>IF(Input!O$173&gt;0, O21+O53+O85, 0)</f>
        <v>0</v>
      </c>
      <c r="P213" s="150">
        <f>IF(Input!P$173&gt;0, P21+P53+P85, 0)</f>
        <v>0</v>
      </c>
      <c r="Q213" s="150">
        <f>IF(Input!Q$173&gt;0, Q21+Q53+Q85, 0)</f>
        <v>0</v>
      </c>
      <c r="R213" s="99"/>
      <c r="S213" s="99"/>
      <c r="T213" s="99"/>
      <c r="U213" s="99"/>
      <c r="V213" s="99"/>
      <c r="W213" s="99"/>
      <c r="X213" s="99"/>
      <c r="Y213" s="99"/>
      <c r="Z213" s="99"/>
      <c r="AA213" s="9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5"/>
      <c r="BL213" s="215"/>
    </row>
    <row r="214" spans="1:64" hidden="1" outlineLevel="1">
      <c r="A214" s="9"/>
      <c r="B214" s="12"/>
      <c r="C214" s="44"/>
      <c r="D214" s="126">
        <f>Asset16</f>
        <v>0</v>
      </c>
      <c r="E214" s="12"/>
      <c r="F214" s="12"/>
      <c r="G214" s="187">
        <f t="shared" si="9"/>
        <v>0</v>
      </c>
      <c r="H214" s="150">
        <f t="shared" si="11"/>
        <v>0</v>
      </c>
      <c r="I214" s="150">
        <f t="shared" si="11"/>
        <v>0</v>
      </c>
      <c r="J214" s="150">
        <f t="shared" si="11"/>
        <v>0</v>
      </c>
      <c r="K214" s="150">
        <f t="shared" si="11"/>
        <v>0</v>
      </c>
      <c r="L214" s="150">
        <f t="shared" si="11"/>
        <v>0</v>
      </c>
      <c r="M214" s="150">
        <f>IF(Input!M$173&gt;0, M22+M54+M86, 0)</f>
        <v>0</v>
      </c>
      <c r="N214" s="150">
        <f>IF(Input!N$173&gt;0, N22+N54+N86, 0)</f>
        <v>0</v>
      </c>
      <c r="O214" s="150">
        <f>IF(Input!O$173&gt;0, O22+O54+O86, 0)</f>
        <v>0</v>
      </c>
      <c r="P214" s="150">
        <f>IF(Input!P$173&gt;0, P22+P54+P86, 0)</f>
        <v>0</v>
      </c>
      <c r="Q214" s="150">
        <f>IF(Input!Q$173&gt;0, Q22+Q54+Q86, 0)</f>
        <v>0</v>
      </c>
      <c r="R214" s="99"/>
      <c r="S214" s="99"/>
      <c r="T214" s="99"/>
      <c r="U214" s="99"/>
      <c r="V214" s="99"/>
      <c r="W214" s="99"/>
      <c r="X214" s="99"/>
      <c r="Y214" s="99"/>
      <c r="Z214" s="99"/>
      <c r="AA214" s="9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5"/>
      <c r="BL214" s="215"/>
    </row>
    <row r="215" spans="1:64" hidden="1" outlineLevel="1">
      <c r="A215" s="9"/>
      <c r="B215" s="12"/>
      <c r="C215" s="44"/>
      <c r="D215" s="126">
        <f>Asset17</f>
        <v>0</v>
      </c>
      <c r="E215" s="12"/>
      <c r="F215" s="12"/>
      <c r="G215" s="187">
        <f t="shared" si="9"/>
        <v>0</v>
      </c>
      <c r="H215" s="150">
        <f t="shared" si="11"/>
        <v>0</v>
      </c>
      <c r="I215" s="150">
        <f t="shared" si="11"/>
        <v>0</v>
      </c>
      <c r="J215" s="150">
        <f t="shared" si="11"/>
        <v>0</v>
      </c>
      <c r="K215" s="150">
        <f t="shared" si="11"/>
        <v>0</v>
      </c>
      <c r="L215" s="150">
        <f t="shared" si="11"/>
        <v>0</v>
      </c>
      <c r="M215" s="150">
        <f>IF(Input!M$173&gt;0, M23+M55+M87, 0)</f>
        <v>0</v>
      </c>
      <c r="N215" s="150">
        <f>IF(Input!N$173&gt;0, N23+N55+N87, 0)</f>
        <v>0</v>
      </c>
      <c r="O215" s="150">
        <f>IF(Input!O$173&gt;0, O23+O55+O87, 0)</f>
        <v>0</v>
      </c>
      <c r="P215" s="150">
        <f>IF(Input!P$173&gt;0, P23+P55+P87, 0)</f>
        <v>0</v>
      </c>
      <c r="Q215" s="150">
        <f>IF(Input!Q$173&gt;0, Q23+Q55+Q87, 0)</f>
        <v>0</v>
      </c>
      <c r="R215" s="99"/>
      <c r="S215" s="99"/>
      <c r="T215" s="99"/>
      <c r="U215" s="99"/>
      <c r="V215" s="99"/>
      <c r="W215" s="99"/>
      <c r="X215" s="99"/>
      <c r="Y215" s="99"/>
      <c r="Z215" s="99"/>
      <c r="AA215" s="9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5"/>
      <c r="BL215" s="215"/>
    </row>
    <row r="216" spans="1:64" hidden="1" outlineLevel="1">
      <c r="A216" s="9"/>
      <c r="B216" s="12"/>
      <c r="C216" s="44"/>
      <c r="D216" s="126">
        <f>Asset18</f>
        <v>0</v>
      </c>
      <c r="E216" s="12"/>
      <c r="F216" s="12"/>
      <c r="G216" s="187">
        <f t="shared" si="9"/>
        <v>0</v>
      </c>
      <c r="H216" s="150">
        <f t="shared" si="11"/>
        <v>0</v>
      </c>
      <c r="I216" s="150">
        <f t="shared" si="11"/>
        <v>0</v>
      </c>
      <c r="J216" s="150">
        <f t="shared" si="11"/>
        <v>0</v>
      </c>
      <c r="K216" s="150">
        <f t="shared" si="11"/>
        <v>0</v>
      </c>
      <c r="L216" s="150">
        <f t="shared" si="11"/>
        <v>0</v>
      </c>
      <c r="M216" s="150">
        <f>IF(Input!M$173&gt;0, M24+M56+M88, 0)</f>
        <v>0</v>
      </c>
      <c r="N216" s="150">
        <f>IF(Input!N$173&gt;0, N24+N56+N88, 0)</f>
        <v>0</v>
      </c>
      <c r="O216" s="150">
        <f>IF(Input!O$173&gt;0, O24+O56+O88, 0)</f>
        <v>0</v>
      </c>
      <c r="P216" s="150">
        <f>IF(Input!P$173&gt;0, P24+P56+P88, 0)</f>
        <v>0</v>
      </c>
      <c r="Q216" s="150">
        <f>IF(Input!Q$173&gt;0, Q24+Q56+Q88, 0)</f>
        <v>0</v>
      </c>
      <c r="R216" s="99"/>
      <c r="S216" s="99"/>
      <c r="T216" s="99"/>
      <c r="U216" s="99"/>
      <c r="V216" s="99"/>
      <c r="W216" s="99"/>
      <c r="X216" s="99"/>
      <c r="Y216" s="99"/>
      <c r="Z216" s="99"/>
      <c r="AA216" s="9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5"/>
      <c r="BL216" s="215"/>
    </row>
    <row r="217" spans="1:64" hidden="1" outlineLevel="1">
      <c r="A217" s="9"/>
      <c r="B217" s="12"/>
      <c r="C217" s="44"/>
      <c r="D217" s="126">
        <f>Asset19</f>
        <v>0</v>
      </c>
      <c r="E217" s="12"/>
      <c r="F217" s="12"/>
      <c r="G217" s="187">
        <f t="shared" si="9"/>
        <v>0</v>
      </c>
      <c r="H217" s="150">
        <f t="shared" si="11"/>
        <v>0</v>
      </c>
      <c r="I217" s="150">
        <f t="shared" si="11"/>
        <v>0</v>
      </c>
      <c r="J217" s="150">
        <f t="shared" si="11"/>
        <v>0</v>
      </c>
      <c r="K217" s="150">
        <f t="shared" si="11"/>
        <v>0</v>
      </c>
      <c r="L217" s="150">
        <f t="shared" si="11"/>
        <v>0</v>
      </c>
      <c r="M217" s="150">
        <f>IF(Input!M$173&gt;0, M25+M57+M89, 0)</f>
        <v>0</v>
      </c>
      <c r="N217" s="150">
        <f>IF(Input!N$173&gt;0, N25+N57+N89, 0)</f>
        <v>0</v>
      </c>
      <c r="O217" s="150">
        <f>IF(Input!O$173&gt;0, O25+O57+O89, 0)</f>
        <v>0</v>
      </c>
      <c r="P217" s="150">
        <f>IF(Input!P$173&gt;0, P25+P57+P89, 0)</f>
        <v>0</v>
      </c>
      <c r="Q217" s="150">
        <f>IF(Input!Q$173&gt;0, Q25+Q57+Q89, 0)</f>
        <v>0</v>
      </c>
      <c r="R217" s="99"/>
      <c r="S217" s="99"/>
      <c r="T217" s="99"/>
      <c r="U217" s="99"/>
      <c r="V217" s="99"/>
      <c r="W217" s="99"/>
      <c r="X217" s="99"/>
      <c r="Y217" s="99"/>
      <c r="Z217" s="99"/>
      <c r="AA217" s="9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5"/>
      <c r="BL217" s="215"/>
    </row>
    <row r="218" spans="1:64" hidden="1" outlineLevel="1">
      <c r="A218" s="9"/>
      <c r="B218" s="12"/>
      <c r="C218" s="44"/>
      <c r="D218" s="126">
        <f>Asset20</f>
        <v>0</v>
      </c>
      <c r="E218" s="12"/>
      <c r="F218" s="12"/>
      <c r="G218" s="187">
        <f t="shared" si="9"/>
        <v>0</v>
      </c>
      <c r="H218" s="150">
        <f t="shared" si="11"/>
        <v>0</v>
      </c>
      <c r="I218" s="150">
        <f t="shared" si="11"/>
        <v>0</v>
      </c>
      <c r="J218" s="150">
        <f t="shared" si="11"/>
        <v>0</v>
      </c>
      <c r="K218" s="150">
        <f t="shared" si="11"/>
        <v>0</v>
      </c>
      <c r="L218" s="150">
        <f t="shared" si="11"/>
        <v>0</v>
      </c>
      <c r="M218" s="150">
        <f>IF(Input!M$173&gt;0, M26+M58+M90, 0)</f>
        <v>0</v>
      </c>
      <c r="N218" s="150">
        <f>IF(Input!N$173&gt;0, N26+N58+N90, 0)</f>
        <v>0</v>
      </c>
      <c r="O218" s="150">
        <f>IF(Input!O$173&gt;0, O26+O58+O90, 0)</f>
        <v>0</v>
      </c>
      <c r="P218" s="150">
        <f>IF(Input!P$173&gt;0, P26+P58+P90, 0)</f>
        <v>0</v>
      </c>
      <c r="Q218" s="150">
        <f>IF(Input!Q$173&gt;0, Q26+Q58+Q90, 0)</f>
        <v>0</v>
      </c>
      <c r="R218" s="99"/>
      <c r="S218" s="99"/>
      <c r="T218" s="99"/>
      <c r="U218" s="99"/>
      <c r="V218" s="99"/>
      <c r="W218" s="99"/>
      <c r="X218" s="99"/>
      <c r="Y218" s="99"/>
      <c r="Z218" s="99"/>
      <c r="AA218" s="9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9"/>
      <c r="BK218" s="215"/>
      <c r="BL218" s="215"/>
    </row>
    <row r="219" spans="1:64" hidden="1" outlineLevel="1">
      <c r="A219" s="9"/>
      <c r="B219" s="12"/>
      <c r="C219" s="44"/>
      <c r="D219" s="126">
        <f>Asset21</f>
        <v>0</v>
      </c>
      <c r="E219" s="12"/>
      <c r="F219" s="12"/>
      <c r="G219" s="187">
        <f t="shared" ref="G219:G228" si="12">G27+G59+G91+G123+G155+G187</f>
        <v>0</v>
      </c>
      <c r="H219" s="150">
        <f t="shared" ref="H219:L226" si="13">H27+H59+H91</f>
        <v>0</v>
      </c>
      <c r="I219" s="150">
        <f t="shared" si="13"/>
        <v>0</v>
      </c>
      <c r="J219" s="150">
        <f t="shared" si="13"/>
        <v>0</v>
      </c>
      <c r="K219" s="150">
        <f t="shared" si="13"/>
        <v>0</v>
      </c>
      <c r="L219" s="150">
        <f t="shared" si="13"/>
        <v>0</v>
      </c>
      <c r="M219" s="150">
        <f>IF(Input!M$173&gt;0, M27+M59+M91, 0)</f>
        <v>0</v>
      </c>
      <c r="N219" s="150">
        <f>IF(Input!N$173&gt;0, N27+N59+N91, 0)</f>
        <v>0</v>
      </c>
      <c r="O219" s="150">
        <f>IF(Input!O$173&gt;0, O27+O59+O91, 0)</f>
        <v>0</v>
      </c>
      <c r="P219" s="150">
        <f>IF(Input!P$173&gt;0, P27+P59+P91, 0)</f>
        <v>0</v>
      </c>
      <c r="Q219" s="150">
        <f>IF(Input!Q$173&gt;0, Q27+Q59+Q91, 0)</f>
        <v>0</v>
      </c>
      <c r="R219" s="99"/>
      <c r="S219" s="99"/>
      <c r="T219" s="99"/>
      <c r="U219" s="99"/>
      <c r="V219" s="99"/>
      <c r="W219" s="99"/>
      <c r="X219" s="99"/>
      <c r="Y219" s="99"/>
      <c r="Z219" s="99"/>
      <c r="AA219" s="9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5"/>
      <c r="BL219" s="215"/>
    </row>
    <row r="220" spans="1:64" hidden="1" outlineLevel="1">
      <c r="A220" s="9"/>
      <c r="B220" s="12"/>
      <c r="C220" s="44"/>
      <c r="D220" s="126">
        <f>Asset22</f>
        <v>0</v>
      </c>
      <c r="E220" s="12"/>
      <c r="F220" s="12"/>
      <c r="G220" s="187">
        <f t="shared" si="12"/>
        <v>0</v>
      </c>
      <c r="H220" s="150">
        <f t="shared" si="13"/>
        <v>0</v>
      </c>
      <c r="I220" s="150">
        <f t="shared" si="13"/>
        <v>0</v>
      </c>
      <c r="J220" s="150">
        <f t="shared" si="13"/>
        <v>0</v>
      </c>
      <c r="K220" s="150">
        <f t="shared" si="13"/>
        <v>0</v>
      </c>
      <c r="L220" s="150">
        <f t="shared" si="13"/>
        <v>0</v>
      </c>
      <c r="M220" s="150">
        <f>IF(Input!M$173&gt;0, M28+M60+M92, 0)</f>
        <v>0</v>
      </c>
      <c r="N220" s="150">
        <f>IF(Input!N$173&gt;0, N28+N60+N92, 0)</f>
        <v>0</v>
      </c>
      <c r="O220" s="150">
        <f>IF(Input!O$173&gt;0, O28+O60+O92, 0)</f>
        <v>0</v>
      </c>
      <c r="P220" s="150">
        <f>IF(Input!P$173&gt;0, P28+P60+P92, 0)</f>
        <v>0</v>
      </c>
      <c r="Q220" s="150">
        <f>IF(Input!Q$173&gt;0, Q28+Q60+Q92, 0)</f>
        <v>0</v>
      </c>
      <c r="R220" s="99"/>
      <c r="S220" s="99"/>
      <c r="T220" s="99"/>
      <c r="U220" s="99"/>
      <c r="V220" s="99"/>
      <c r="W220" s="99"/>
      <c r="X220" s="99"/>
      <c r="Y220" s="99"/>
      <c r="Z220" s="99"/>
      <c r="AA220" s="9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9"/>
      <c r="BK220" s="215"/>
      <c r="BL220" s="215"/>
    </row>
    <row r="221" spans="1:64" hidden="1" outlineLevel="1">
      <c r="A221" s="9"/>
      <c r="B221" s="12"/>
      <c r="C221" s="44"/>
      <c r="D221" s="126">
        <f>Asset23</f>
        <v>0</v>
      </c>
      <c r="E221" s="12"/>
      <c r="F221" s="12"/>
      <c r="G221" s="187">
        <f t="shared" si="12"/>
        <v>0</v>
      </c>
      <c r="H221" s="150">
        <f t="shared" si="13"/>
        <v>0</v>
      </c>
      <c r="I221" s="150">
        <f t="shared" si="13"/>
        <v>0</v>
      </c>
      <c r="J221" s="150">
        <f t="shared" si="13"/>
        <v>0</v>
      </c>
      <c r="K221" s="150">
        <f t="shared" si="13"/>
        <v>0</v>
      </c>
      <c r="L221" s="150">
        <f t="shared" si="13"/>
        <v>0</v>
      </c>
      <c r="M221" s="150">
        <f>IF(Input!M$173&gt;0, M29+M61+M93, 0)</f>
        <v>0</v>
      </c>
      <c r="N221" s="150">
        <f>IF(Input!N$173&gt;0, N29+N61+N93, 0)</f>
        <v>0</v>
      </c>
      <c r="O221" s="150">
        <f>IF(Input!O$173&gt;0, O29+O61+O93, 0)</f>
        <v>0</v>
      </c>
      <c r="P221" s="150">
        <f>IF(Input!P$173&gt;0, P29+P61+P93, 0)</f>
        <v>0</v>
      </c>
      <c r="Q221" s="150">
        <f>IF(Input!Q$173&gt;0, Q29+Q61+Q93, 0)</f>
        <v>0</v>
      </c>
      <c r="R221" s="99"/>
      <c r="S221" s="99"/>
      <c r="T221" s="99"/>
      <c r="U221" s="99"/>
      <c r="V221" s="99"/>
      <c r="W221" s="99"/>
      <c r="X221" s="99"/>
      <c r="Y221" s="99"/>
      <c r="Z221" s="99"/>
      <c r="AA221" s="9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9"/>
      <c r="BK221" s="215"/>
      <c r="BL221" s="215"/>
    </row>
    <row r="222" spans="1:64" hidden="1" outlineLevel="1">
      <c r="A222" s="9"/>
      <c r="B222" s="12"/>
      <c r="C222" s="44"/>
      <c r="D222" s="126">
        <f>Asset24</f>
        <v>0</v>
      </c>
      <c r="E222" s="12"/>
      <c r="F222" s="12"/>
      <c r="G222" s="187">
        <f t="shared" si="12"/>
        <v>0</v>
      </c>
      <c r="H222" s="150">
        <f t="shared" si="13"/>
        <v>0</v>
      </c>
      <c r="I222" s="150">
        <f t="shared" si="13"/>
        <v>0</v>
      </c>
      <c r="J222" s="150">
        <f t="shared" si="13"/>
        <v>0</v>
      </c>
      <c r="K222" s="150">
        <f t="shared" si="13"/>
        <v>0</v>
      </c>
      <c r="L222" s="150">
        <f t="shared" si="13"/>
        <v>0</v>
      </c>
      <c r="M222" s="150">
        <f>IF(Input!M$173&gt;0, M30+M62+M94, 0)</f>
        <v>0</v>
      </c>
      <c r="N222" s="150">
        <f>IF(Input!N$173&gt;0, N30+N62+N94, 0)</f>
        <v>0</v>
      </c>
      <c r="O222" s="150">
        <f>IF(Input!O$173&gt;0, O30+O62+O94, 0)</f>
        <v>0</v>
      </c>
      <c r="P222" s="150">
        <f>IF(Input!P$173&gt;0, P30+P62+P94, 0)</f>
        <v>0</v>
      </c>
      <c r="Q222" s="150">
        <f>IF(Input!Q$173&gt;0, Q30+Q62+Q94, 0)</f>
        <v>0</v>
      </c>
      <c r="R222" s="99"/>
      <c r="S222" s="99"/>
      <c r="T222" s="99"/>
      <c r="U222" s="99"/>
      <c r="V222" s="99"/>
      <c r="W222" s="99"/>
      <c r="X222" s="99"/>
      <c r="Y222" s="99"/>
      <c r="Z222" s="99"/>
      <c r="AA222" s="9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5"/>
      <c r="BL222" s="215"/>
    </row>
    <row r="223" spans="1:64" hidden="1" outlineLevel="1">
      <c r="A223" s="9"/>
      <c r="B223" s="12"/>
      <c r="C223" s="44"/>
      <c r="D223" s="126">
        <f>Asset25</f>
        <v>0</v>
      </c>
      <c r="E223" s="12"/>
      <c r="F223" s="12"/>
      <c r="G223" s="187">
        <f t="shared" si="12"/>
        <v>0</v>
      </c>
      <c r="H223" s="150">
        <f t="shared" si="13"/>
        <v>0</v>
      </c>
      <c r="I223" s="150">
        <f t="shared" si="13"/>
        <v>0</v>
      </c>
      <c r="J223" s="150">
        <f t="shared" si="13"/>
        <v>0</v>
      </c>
      <c r="K223" s="150">
        <f t="shared" si="13"/>
        <v>0</v>
      </c>
      <c r="L223" s="150">
        <f t="shared" si="13"/>
        <v>0</v>
      </c>
      <c r="M223" s="150">
        <f>IF(Input!M$173&gt;0, M31+M63+M95, 0)</f>
        <v>0</v>
      </c>
      <c r="N223" s="150">
        <f>IF(Input!N$173&gt;0, N31+N63+N95, 0)</f>
        <v>0</v>
      </c>
      <c r="O223" s="150">
        <f>IF(Input!O$173&gt;0, O31+O63+O95, 0)</f>
        <v>0</v>
      </c>
      <c r="P223" s="150">
        <f>IF(Input!P$173&gt;0, P31+P63+P95, 0)</f>
        <v>0</v>
      </c>
      <c r="Q223" s="150">
        <f>IF(Input!Q$173&gt;0, Q31+Q63+Q95, 0)</f>
        <v>0</v>
      </c>
      <c r="R223" s="99"/>
      <c r="S223" s="99"/>
      <c r="T223" s="99"/>
      <c r="U223" s="99"/>
      <c r="V223" s="99"/>
      <c r="W223" s="99"/>
      <c r="X223" s="99"/>
      <c r="Y223" s="99"/>
      <c r="Z223" s="99"/>
      <c r="AA223" s="9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5"/>
      <c r="BL223" s="215"/>
    </row>
    <row r="224" spans="1:64" hidden="1" outlineLevel="1">
      <c r="A224" s="9"/>
      <c r="B224" s="12"/>
      <c r="C224" s="44"/>
      <c r="D224" s="126">
        <f>Asset26</f>
        <v>0</v>
      </c>
      <c r="E224" s="12"/>
      <c r="F224" s="12"/>
      <c r="G224" s="187">
        <f t="shared" si="12"/>
        <v>0</v>
      </c>
      <c r="H224" s="150">
        <f t="shared" si="13"/>
        <v>0</v>
      </c>
      <c r="I224" s="150">
        <f t="shared" si="13"/>
        <v>0</v>
      </c>
      <c r="J224" s="150">
        <f t="shared" si="13"/>
        <v>0</v>
      </c>
      <c r="K224" s="150">
        <f t="shared" si="13"/>
        <v>0</v>
      </c>
      <c r="L224" s="150">
        <f t="shared" si="13"/>
        <v>0</v>
      </c>
      <c r="M224" s="150">
        <f>IF(Input!M$173&gt;0, M32+M64+M96, 0)</f>
        <v>0</v>
      </c>
      <c r="N224" s="150">
        <f>IF(Input!N$173&gt;0, N32+N64+N96, 0)</f>
        <v>0</v>
      </c>
      <c r="O224" s="150">
        <f>IF(Input!O$173&gt;0, O32+O64+O96, 0)</f>
        <v>0</v>
      </c>
      <c r="P224" s="150">
        <f>IF(Input!P$173&gt;0, P32+P64+P96, 0)</f>
        <v>0</v>
      </c>
      <c r="Q224" s="150">
        <f>IF(Input!Q$173&gt;0, Q32+Q64+Q96, 0)</f>
        <v>0</v>
      </c>
      <c r="R224" s="99"/>
      <c r="S224" s="99"/>
      <c r="T224" s="99"/>
      <c r="U224" s="99"/>
      <c r="V224" s="99"/>
      <c r="W224" s="99"/>
      <c r="X224" s="99"/>
      <c r="Y224" s="99"/>
      <c r="Z224" s="99"/>
      <c r="AA224" s="9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9"/>
      <c r="BK224" s="215"/>
      <c r="BL224" s="215"/>
    </row>
    <row r="225" spans="1:64" hidden="1" outlineLevel="1">
      <c r="A225" s="9"/>
      <c r="B225" s="12"/>
      <c r="C225" s="44"/>
      <c r="D225" s="126">
        <f>Asset27</f>
        <v>0</v>
      </c>
      <c r="E225" s="12"/>
      <c r="F225" s="12"/>
      <c r="G225" s="187">
        <f t="shared" si="12"/>
        <v>0</v>
      </c>
      <c r="H225" s="150">
        <f t="shared" si="13"/>
        <v>0</v>
      </c>
      <c r="I225" s="150">
        <f t="shared" si="13"/>
        <v>0</v>
      </c>
      <c r="J225" s="150">
        <f t="shared" si="13"/>
        <v>0</v>
      </c>
      <c r="K225" s="150">
        <f t="shared" si="13"/>
        <v>0</v>
      </c>
      <c r="L225" s="150">
        <f t="shared" si="13"/>
        <v>0</v>
      </c>
      <c r="M225" s="150">
        <f>IF(Input!M$173&gt;0, M33+M65+M97, 0)</f>
        <v>0</v>
      </c>
      <c r="N225" s="150">
        <f>IF(Input!N$173&gt;0, N33+N65+N97, 0)</f>
        <v>0</v>
      </c>
      <c r="O225" s="150">
        <f>IF(Input!O$173&gt;0, O33+O65+O97, 0)</f>
        <v>0</v>
      </c>
      <c r="P225" s="150">
        <f>IF(Input!P$173&gt;0, P33+P65+P97, 0)</f>
        <v>0</v>
      </c>
      <c r="Q225" s="150">
        <f>IF(Input!Q$173&gt;0, Q33+Q65+Q97, 0)</f>
        <v>0</v>
      </c>
      <c r="R225" s="99"/>
      <c r="S225" s="99"/>
      <c r="T225" s="99"/>
      <c r="U225" s="99"/>
      <c r="V225" s="99"/>
      <c r="W225" s="99"/>
      <c r="X225" s="99"/>
      <c r="Y225" s="99"/>
      <c r="Z225" s="99"/>
      <c r="AA225" s="9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5"/>
      <c r="BL225" s="215"/>
    </row>
    <row r="226" spans="1:64" hidden="1" outlineLevel="1">
      <c r="A226" s="9"/>
      <c r="B226" s="12"/>
      <c r="C226" s="44"/>
      <c r="D226" s="126">
        <f>Asset28</f>
        <v>0</v>
      </c>
      <c r="E226" s="12"/>
      <c r="F226" s="12"/>
      <c r="G226" s="187">
        <f t="shared" si="12"/>
        <v>0</v>
      </c>
      <c r="H226" s="150">
        <f t="shared" si="13"/>
        <v>0</v>
      </c>
      <c r="I226" s="150">
        <f t="shared" si="13"/>
        <v>0</v>
      </c>
      <c r="J226" s="150">
        <f t="shared" si="13"/>
        <v>0</v>
      </c>
      <c r="K226" s="150">
        <f t="shared" si="13"/>
        <v>0</v>
      </c>
      <c r="L226" s="150">
        <f t="shared" si="13"/>
        <v>0</v>
      </c>
      <c r="M226" s="150">
        <f>IF(Input!M$173&gt;0, M34+M66+M98, 0)</f>
        <v>0</v>
      </c>
      <c r="N226" s="150">
        <f>IF(Input!N$173&gt;0, N34+N66+N98, 0)</f>
        <v>0</v>
      </c>
      <c r="O226" s="150">
        <f>IF(Input!O$173&gt;0, O34+O66+O98, 0)</f>
        <v>0</v>
      </c>
      <c r="P226" s="150">
        <f>IF(Input!P$173&gt;0, P34+P66+P98, 0)</f>
        <v>0</v>
      </c>
      <c r="Q226" s="150">
        <f>IF(Input!Q$173&gt;0, Q34+Q66+Q98, 0)</f>
        <v>0</v>
      </c>
      <c r="R226" s="99"/>
      <c r="S226" s="99"/>
      <c r="T226" s="99"/>
      <c r="U226" s="99"/>
      <c r="V226" s="99"/>
      <c r="W226" s="99"/>
      <c r="X226" s="99"/>
      <c r="Y226" s="99"/>
      <c r="Z226" s="99"/>
      <c r="AA226" s="9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9"/>
      <c r="BK226" s="215"/>
      <c r="BL226" s="215"/>
    </row>
    <row r="227" spans="1:64" hidden="1" outlineLevel="1">
      <c r="A227" s="9"/>
      <c r="B227" s="12"/>
      <c r="C227" s="44"/>
      <c r="D227" s="126">
        <f>Asset29</f>
        <v>0</v>
      </c>
      <c r="E227" s="12"/>
      <c r="F227" s="12"/>
      <c r="G227" s="187">
        <f t="shared" si="12"/>
        <v>0</v>
      </c>
      <c r="H227" s="150">
        <f t="shared" ref="H227:L228" si="14">H35+H67+H99</f>
        <v>0</v>
      </c>
      <c r="I227" s="150">
        <f t="shared" si="14"/>
        <v>0</v>
      </c>
      <c r="J227" s="150">
        <f t="shared" si="14"/>
        <v>0</v>
      </c>
      <c r="K227" s="150">
        <f t="shared" si="14"/>
        <v>0</v>
      </c>
      <c r="L227" s="150">
        <f t="shared" si="14"/>
        <v>0</v>
      </c>
      <c r="M227" s="150">
        <f>IF(Input!M$173&gt;0, M35+M67+M99, 0)</f>
        <v>0</v>
      </c>
      <c r="N227" s="150">
        <f>IF(Input!N$173&gt;0, N35+N67+N99, 0)</f>
        <v>0</v>
      </c>
      <c r="O227" s="150">
        <f>IF(Input!O$173&gt;0, O35+O67+O99, 0)</f>
        <v>0</v>
      </c>
      <c r="P227" s="150">
        <f>IF(Input!P$173&gt;0, P35+P67+P99, 0)</f>
        <v>0</v>
      </c>
      <c r="Q227" s="150">
        <f>IF(Input!Q$173&gt;0, Q35+Q67+Q99, 0)</f>
        <v>0</v>
      </c>
      <c r="R227" s="99"/>
      <c r="S227" s="99"/>
      <c r="T227" s="99"/>
      <c r="U227" s="99"/>
      <c r="V227" s="99"/>
      <c r="W227" s="99"/>
      <c r="X227" s="99"/>
      <c r="Y227" s="99"/>
      <c r="Z227" s="99"/>
      <c r="AA227" s="9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9"/>
      <c r="BK227" s="215"/>
      <c r="BL227" s="215"/>
    </row>
    <row r="228" spans="1:64" hidden="1" outlineLevel="1">
      <c r="A228" s="9"/>
      <c r="B228" s="12"/>
      <c r="C228" s="44"/>
      <c r="D228" s="126">
        <f>Asset30</f>
        <v>0</v>
      </c>
      <c r="E228" s="12"/>
      <c r="F228" s="12"/>
      <c r="G228" s="187">
        <f t="shared" si="12"/>
        <v>0</v>
      </c>
      <c r="H228" s="150">
        <f t="shared" si="14"/>
        <v>0</v>
      </c>
      <c r="I228" s="150">
        <f t="shared" si="14"/>
        <v>0</v>
      </c>
      <c r="J228" s="150">
        <f t="shared" si="14"/>
        <v>0</v>
      </c>
      <c r="K228" s="150">
        <f t="shared" si="14"/>
        <v>0</v>
      </c>
      <c r="L228" s="150">
        <f t="shared" si="14"/>
        <v>0</v>
      </c>
      <c r="M228" s="150">
        <f>IF(Input!M$173&gt;0, M36+M68+M100, 0)</f>
        <v>0</v>
      </c>
      <c r="N228" s="150">
        <f>IF(Input!N$173&gt;0, N36+N68+N100, 0)</f>
        <v>0</v>
      </c>
      <c r="O228" s="150">
        <f>IF(Input!O$173&gt;0, O36+O68+O100, 0)</f>
        <v>0</v>
      </c>
      <c r="P228" s="150">
        <f>IF(Input!P$173&gt;0, P36+P68+P100, 0)</f>
        <v>0</v>
      </c>
      <c r="Q228" s="150">
        <f>IF(Input!Q$173&gt;0, Q36+Q68+Q100, 0)</f>
        <v>0</v>
      </c>
      <c r="R228" s="99"/>
      <c r="S228" s="99"/>
      <c r="T228" s="99"/>
      <c r="U228" s="99"/>
      <c r="V228" s="99"/>
      <c r="W228" s="99"/>
      <c r="X228" s="99"/>
      <c r="Y228" s="99"/>
      <c r="Z228" s="99"/>
      <c r="AA228" s="9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9"/>
      <c r="BK228" s="215"/>
      <c r="BL228" s="215"/>
    </row>
    <row r="229" spans="1:64" collapsed="1">
      <c r="A229" s="9"/>
      <c r="B229" s="12"/>
      <c r="C229" s="88"/>
      <c r="D229" s="111"/>
      <c r="E229" s="12"/>
      <c r="F229" s="12"/>
      <c r="G229" s="149"/>
      <c r="H229" s="139"/>
      <c r="I229" s="139"/>
      <c r="J229" s="139"/>
      <c r="K229" s="139"/>
      <c r="L229" s="139"/>
      <c r="M229" s="139"/>
      <c r="N229" s="99"/>
      <c r="O229" s="99"/>
      <c r="P229" s="99"/>
      <c r="Q229" s="99"/>
      <c r="R229" s="99"/>
      <c r="S229" s="99"/>
      <c r="T229" s="99"/>
      <c r="U229" s="99"/>
      <c r="V229" s="99"/>
      <c r="W229" s="99"/>
      <c r="X229" s="99"/>
      <c r="Y229" s="99"/>
      <c r="Z229" s="99"/>
      <c r="AA229" s="9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9"/>
      <c r="BK229" s="215"/>
      <c r="BL229" s="215"/>
    </row>
    <row r="230" spans="1:64" s="9" customFormat="1">
      <c r="B230" s="12"/>
      <c r="C230" s="88" t="s">
        <v>37</v>
      </c>
      <c r="D230" s="12"/>
      <c r="E230" s="12"/>
      <c r="F230" s="12"/>
      <c r="G230" s="112"/>
      <c r="H230" s="114"/>
      <c r="I230" s="114"/>
      <c r="J230" s="114"/>
      <c r="K230" s="114"/>
      <c r="L230" s="114">
        <f t="shared" ref="L230:Q230" si="15">SUM(L231:L260)</f>
        <v>0</v>
      </c>
      <c r="M230" s="114">
        <f t="shared" si="15"/>
        <v>0</v>
      </c>
      <c r="N230" s="114">
        <f t="shared" si="15"/>
        <v>0</v>
      </c>
      <c r="O230" s="114">
        <f t="shared" si="15"/>
        <v>0</v>
      </c>
      <c r="P230" s="114">
        <f t="shared" si="15"/>
        <v>0</v>
      </c>
      <c r="Q230" s="114">
        <f t="shared" si="15"/>
        <v>0</v>
      </c>
      <c r="R230" s="104"/>
      <c r="S230" s="104"/>
      <c r="T230" s="104"/>
      <c r="U230" s="104"/>
      <c r="V230" s="104"/>
      <c r="W230" s="104"/>
      <c r="X230" s="104"/>
      <c r="Y230" s="104"/>
      <c r="Z230" s="104"/>
      <c r="AA230" s="104"/>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15"/>
      <c r="BL230" s="215"/>
    </row>
    <row r="231" spans="1:64" ht="12" hidden="1" customHeight="1" outlineLevel="1">
      <c r="A231" s="9"/>
      <c r="B231" s="9"/>
      <c r="C231" s="9"/>
      <c r="D231" s="126" t="str">
        <f>Asset1</f>
        <v>Subtransmission</v>
      </c>
      <c r="E231" s="9"/>
      <c r="F231" s="9"/>
      <c r="G231" s="9"/>
      <c r="H231" s="109"/>
      <c r="I231" s="109"/>
      <c r="J231" s="109"/>
      <c r="K231" s="109"/>
      <c r="L231" s="109">
        <f>IF(L$198&gt;0, IF(M$198=0, 'Adjustment for previous period'!$G76, 0), 0)</f>
        <v>0</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12"/>
      <c r="T231" s="12"/>
      <c r="U231" s="12"/>
      <c r="V231" s="12"/>
      <c r="W231" s="12"/>
      <c r="X231" s="12"/>
      <c r="Y231" s="12"/>
      <c r="Z231" s="12"/>
      <c r="AA231" s="12"/>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row>
    <row r="232" spans="1:64" ht="12" hidden="1" customHeight="1" outlineLevel="1">
      <c r="A232" s="9"/>
      <c r="B232" s="9"/>
      <c r="C232" s="9"/>
      <c r="D232" s="126" t="str">
        <f>Asset2</f>
        <v>Distribution system assets</v>
      </c>
      <c r="E232" s="9"/>
      <c r="F232" s="9"/>
      <c r="G232" s="9"/>
      <c r="H232" s="109"/>
      <c r="I232" s="109"/>
      <c r="J232" s="109"/>
      <c r="K232" s="109"/>
      <c r="L232" s="109">
        <f>IF(L$198&gt;0, IF(M$198=0, 'Adjustment for previous period'!$G77, 0), 0)</f>
        <v>0</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12"/>
      <c r="T232" s="12"/>
      <c r="U232" s="12"/>
      <c r="V232" s="12"/>
      <c r="W232" s="12"/>
      <c r="X232" s="12"/>
      <c r="Y232" s="12"/>
      <c r="Z232" s="12"/>
      <c r="AA232" s="12"/>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row>
    <row r="233" spans="1:64" ht="12" hidden="1" customHeight="1" outlineLevel="1">
      <c r="A233" s="9"/>
      <c r="B233" s="9"/>
      <c r="C233" s="9"/>
      <c r="D233" s="126" t="str">
        <f>Asset3</f>
        <v>Standard metering</v>
      </c>
      <c r="E233" s="9"/>
      <c r="F233" s="9"/>
      <c r="G233" s="9"/>
      <c r="H233" s="109"/>
      <c r="I233" s="109"/>
      <c r="J233" s="109"/>
      <c r="K233" s="109"/>
      <c r="L233" s="109">
        <f>IF(L$198&gt;0, IF(M$198=0, 'Adjustment for previous period'!$G78, 0), 0)</f>
        <v>0</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12"/>
      <c r="T233" s="12"/>
      <c r="U233" s="12"/>
      <c r="V233" s="12"/>
      <c r="W233" s="12"/>
      <c r="X233" s="12"/>
      <c r="Y233" s="12"/>
      <c r="Z233" s="12"/>
      <c r="AA233" s="12"/>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row>
    <row r="234" spans="1:64" ht="12" hidden="1" customHeight="1" outlineLevel="1">
      <c r="A234" s="9"/>
      <c r="B234" s="9"/>
      <c r="C234" s="9"/>
      <c r="D234" s="126" t="str">
        <f>Asset4</f>
        <v>Public lighting</v>
      </c>
      <c r="E234" s="9"/>
      <c r="F234" s="9"/>
      <c r="G234" s="9"/>
      <c r="H234" s="109"/>
      <c r="I234" s="109"/>
      <c r="J234" s="109"/>
      <c r="K234" s="109"/>
      <c r="L234" s="109">
        <f>IF(L$198&gt;0, IF(M$198=0, 'Adjustment for previous period'!$G79, 0), 0)</f>
        <v>0</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12"/>
      <c r="T234" s="12"/>
      <c r="U234" s="12"/>
      <c r="V234" s="12"/>
      <c r="W234" s="12"/>
      <c r="X234" s="12"/>
      <c r="Y234" s="12"/>
      <c r="Z234" s="12"/>
      <c r="AA234" s="12"/>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row>
    <row r="235" spans="1:64" ht="12" hidden="1" customHeight="1" outlineLevel="1">
      <c r="A235" s="9"/>
      <c r="B235" s="9"/>
      <c r="C235" s="9"/>
      <c r="D235" s="126" t="str">
        <f>Asset5</f>
        <v>SCADA/Network control</v>
      </c>
      <c r="E235" s="9"/>
      <c r="F235" s="9"/>
      <c r="G235" s="9"/>
      <c r="H235" s="109"/>
      <c r="I235" s="109"/>
      <c r="J235" s="109"/>
      <c r="K235" s="109"/>
      <c r="L235" s="109">
        <f>IF(L$198&gt;0, IF(M$198=0, 'Adjustment for previous period'!$G80, 0), 0)</f>
        <v>0</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12"/>
      <c r="T235" s="12"/>
      <c r="U235" s="12"/>
      <c r="V235" s="12"/>
      <c r="W235" s="12"/>
      <c r="X235" s="12"/>
      <c r="Y235" s="12"/>
      <c r="Z235" s="12"/>
      <c r="AA235" s="12"/>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row>
    <row r="236" spans="1:64" ht="12" hidden="1" customHeight="1" outlineLevel="1">
      <c r="A236" s="9"/>
      <c r="B236" s="9"/>
      <c r="C236" s="9"/>
      <c r="D236" s="126" t="str">
        <f>Asset6</f>
        <v>Non-network general assets - IT</v>
      </c>
      <c r="E236" s="9"/>
      <c r="F236" s="9"/>
      <c r="G236" s="9"/>
      <c r="H236" s="109"/>
      <c r="I236" s="109"/>
      <c r="J236" s="109"/>
      <c r="K236" s="109"/>
      <c r="L236" s="109">
        <f>IF(L$198&gt;0, IF(M$198=0, 'Adjustment for previous period'!$G81, 0), 0)</f>
        <v>0</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12"/>
      <c r="T236" s="12"/>
      <c r="U236" s="12"/>
      <c r="V236" s="12"/>
      <c r="W236" s="12"/>
      <c r="X236" s="12"/>
      <c r="Y236" s="12"/>
      <c r="Z236" s="12"/>
      <c r="AA236" s="12"/>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15"/>
      <c r="BL236" s="215"/>
    </row>
    <row r="237" spans="1:64" ht="12" hidden="1" customHeight="1" outlineLevel="1">
      <c r="A237" s="9"/>
      <c r="B237" s="9"/>
      <c r="C237" s="9"/>
      <c r="D237" s="126" t="str">
        <f>Asset7</f>
        <v>Non-network general assets - Other</v>
      </c>
      <c r="E237" s="9"/>
      <c r="F237" s="9"/>
      <c r="G237" s="9"/>
      <c r="H237" s="109"/>
      <c r="I237" s="109"/>
      <c r="J237" s="109"/>
      <c r="K237" s="109"/>
      <c r="L237" s="109">
        <f>IF(L$198&gt;0, IF(M$198=0, 'Adjustment for previous period'!$G82, 0), 0)</f>
        <v>0</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12"/>
      <c r="T237" s="12"/>
      <c r="U237" s="12"/>
      <c r="V237" s="12"/>
      <c r="W237" s="12"/>
      <c r="X237" s="12"/>
      <c r="Y237" s="12"/>
      <c r="Z237" s="12"/>
      <c r="AA237" s="12"/>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row>
    <row r="238" spans="1:64" ht="12" hidden="1" customHeight="1" outlineLevel="1">
      <c r="A238" s="9"/>
      <c r="B238" s="9"/>
      <c r="C238" s="9"/>
      <c r="D238" s="126" t="str">
        <f>Asset8</f>
        <v>VBRC</v>
      </c>
      <c r="E238" s="9"/>
      <c r="F238" s="9"/>
      <c r="G238" s="9"/>
      <c r="H238" s="109"/>
      <c r="I238" s="109"/>
      <c r="J238" s="109"/>
      <c r="K238" s="109"/>
      <c r="L238" s="109">
        <f>IF(L$198&gt;0, IF(M$198=0, 'Adjustment for previous period'!$G83, 0), 0)</f>
        <v>0</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12"/>
      <c r="T238" s="12"/>
      <c r="U238" s="12"/>
      <c r="V238" s="12"/>
      <c r="W238" s="12"/>
      <c r="X238" s="12"/>
      <c r="Y238" s="12"/>
      <c r="Z238" s="12"/>
      <c r="AA238" s="12"/>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row>
    <row r="239" spans="1:64" ht="12" hidden="1" customHeight="1" outlineLevel="1">
      <c r="A239" s="9"/>
      <c r="B239" s="9"/>
      <c r="C239" s="9"/>
      <c r="D239" s="126" t="str">
        <f>Asset9</f>
        <v>Supervisory cables</v>
      </c>
      <c r="E239" s="9"/>
      <c r="F239" s="9"/>
      <c r="G239" s="9"/>
      <c r="H239" s="109"/>
      <c r="I239" s="109"/>
      <c r="J239" s="109"/>
      <c r="K239" s="109"/>
      <c r="L239" s="109">
        <f>IF(L$198&gt;0, IF(M$198=0, 'Adjustment for previous period'!$G84, 0), 0)</f>
        <v>0</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12"/>
      <c r="T239" s="12"/>
      <c r="U239" s="12"/>
      <c r="V239" s="12"/>
      <c r="W239" s="12"/>
      <c r="X239" s="12"/>
      <c r="Y239" s="12"/>
      <c r="Z239" s="12"/>
      <c r="AA239" s="12"/>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row>
    <row r="240" spans="1:64" ht="12" hidden="1" customHeight="1" outlineLevel="1">
      <c r="A240" s="9"/>
      <c r="B240" s="9"/>
      <c r="C240" s="9"/>
      <c r="D240" s="126" t="str">
        <f>Asset10</f>
        <v>Old SWER ACRs</v>
      </c>
      <c r="E240" s="9"/>
      <c r="F240" s="9"/>
      <c r="G240" s="9"/>
      <c r="H240" s="109"/>
      <c r="I240" s="109"/>
      <c r="J240" s="109"/>
      <c r="K240" s="109"/>
      <c r="L240" s="109">
        <f>IF(L$198&gt;0, IF(M$198=0, 'Adjustment for previous period'!$G85, 0), 0)</f>
        <v>0</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12"/>
      <c r="T240" s="12"/>
      <c r="U240" s="12"/>
      <c r="V240" s="12"/>
      <c r="W240" s="12"/>
      <c r="X240" s="12"/>
      <c r="Y240" s="12"/>
      <c r="Z240" s="12"/>
      <c r="AA240" s="12"/>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5"/>
      <c r="BJ240" s="215"/>
      <c r="BK240" s="215"/>
      <c r="BL240" s="215"/>
    </row>
    <row r="241" spans="1:64" ht="12" hidden="1" customHeight="1" outlineLevel="1">
      <c r="A241" s="9"/>
      <c r="B241" s="9"/>
      <c r="C241" s="9"/>
      <c r="D241" s="126" t="str">
        <f>Asset11</f>
        <v>Land</v>
      </c>
      <c r="E241" s="9"/>
      <c r="F241" s="9"/>
      <c r="G241" s="9"/>
      <c r="H241" s="109"/>
      <c r="I241" s="109"/>
      <c r="J241" s="109"/>
      <c r="K241" s="109"/>
      <c r="L241" s="109">
        <f>IF(L$198&gt;0, IF(M$198=0, 'Adjustment for previous period'!$G86, 0), 0)</f>
        <v>0</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12"/>
      <c r="T241" s="12"/>
      <c r="U241" s="12"/>
      <c r="V241" s="12"/>
      <c r="W241" s="12"/>
      <c r="X241" s="12"/>
      <c r="Y241" s="12"/>
      <c r="Z241" s="12"/>
      <c r="AA241" s="12"/>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15"/>
      <c r="BK241" s="215"/>
      <c r="BL241" s="215"/>
    </row>
    <row r="242" spans="1:64" ht="12" hidden="1" customHeight="1" outlineLevel="1">
      <c r="A242" s="9"/>
      <c r="B242" s="9"/>
      <c r="C242" s="9"/>
      <c r="D242" s="126" t="str">
        <f>Asset12</f>
        <v>Equity raising costs</v>
      </c>
      <c r="E242" s="9"/>
      <c r="F242" s="9"/>
      <c r="G242" s="9"/>
      <c r="H242" s="109"/>
      <c r="I242" s="109"/>
      <c r="J242" s="109"/>
      <c r="K242" s="109"/>
      <c r="L242" s="109">
        <f>IF(L$198&gt;0, IF(M$198=0, 'Adjustment for previous period'!$G87, 0), 0)</f>
        <v>0</v>
      </c>
      <c r="M242" s="109">
        <f>IF(M$198&gt;0, IF(N$198=0, 'Adjustment for previous period'!$G87, 0), 0)</f>
        <v>0</v>
      </c>
      <c r="N242" s="109">
        <f>IF(N$198&gt;0, IF(O$198=0, 'Adjustment for previous period'!$G87, 0), 0)</f>
        <v>0</v>
      </c>
      <c r="O242" s="109">
        <f>IF(O$198&gt;0, IF(P$198=0, 'Adjustment for previous period'!$G87, 0), 0)</f>
        <v>0</v>
      </c>
      <c r="P242" s="109">
        <f>IF(P$198&gt;0, IF(Q$198=0, 'Adjustment for previous period'!$G87, 0), 0)</f>
        <v>0</v>
      </c>
      <c r="Q242" s="109">
        <f>IF(Q$198&gt;0, IF(R$198=0, 'Adjustment for previous period'!$G87, 0), 0)</f>
        <v>0</v>
      </c>
      <c r="R242" s="9"/>
      <c r="S242" s="12"/>
      <c r="T242" s="12"/>
      <c r="U242" s="12"/>
      <c r="V242" s="12"/>
      <c r="W242" s="12"/>
      <c r="X242" s="12"/>
      <c r="Y242" s="12"/>
      <c r="Z242" s="12"/>
      <c r="AA242" s="12"/>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15"/>
      <c r="BK242" s="215"/>
      <c r="BL242" s="215"/>
    </row>
    <row r="243" spans="1:64" ht="12" hidden="1" customHeight="1" outlineLevel="1">
      <c r="A243" s="9"/>
      <c r="B243" s="9"/>
      <c r="C243" s="9"/>
      <c r="D243" s="126">
        <f>Asset13</f>
        <v>0</v>
      </c>
      <c r="E243" s="9"/>
      <c r="F243" s="9"/>
      <c r="G243" s="9"/>
      <c r="H243" s="109"/>
      <c r="I243" s="109"/>
      <c r="J243" s="109"/>
      <c r="K243" s="109"/>
      <c r="L243" s="109">
        <f>IF(L$198&gt;0, IF(M$198=0, 'Adjustment for previous period'!$G88, 0), 0)</f>
        <v>0</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12"/>
      <c r="T243" s="12"/>
      <c r="U243" s="12"/>
      <c r="V243" s="12"/>
      <c r="W243" s="12"/>
      <c r="X243" s="12"/>
      <c r="Y243" s="12"/>
      <c r="Z243" s="12"/>
      <c r="AA243" s="12"/>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15"/>
      <c r="BK243" s="215"/>
      <c r="BL243" s="215"/>
    </row>
    <row r="244" spans="1:64" ht="12" hidden="1" customHeight="1" outlineLevel="1">
      <c r="A244" s="9"/>
      <c r="B244" s="9"/>
      <c r="C244" s="9"/>
      <c r="D244" s="126">
        <f>Asset14</f>
        <v>0</v>
      </c>
      <c r="E244" s="9"/>
      <c r="F244" s="9"/>
      <c r="G244" s="9"/>
      <c r="H244" s="109"/>
      <c r="I244" s="109"/>
      <c r="J244" s="109"/>
      <c r="K244" s="109"/>
      <c r="L244" s="109">
        <f>IF(L$198&gt;0, IF(M$198=0, 'Adjustment for previous period'!$G89, 0), 0)</f>
        <v>0</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12"/>
      <c r="T244" s="12"/>
      <c r="U244" s="12"/>
      <c r="V244" s="12"/>
      <c r="W244" s="12"/>
      <c r="X244" s="12"/>
      <c r="Y244" s="12"/>
      <c r="Z244" s="12"/>
      <c r="AA244" s="12"/>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5"/>
      <c r="BJ244" s="215"/>
      <c r="BK244" s="215"/>
      <c r="BL244" s="215"/>
    </row>
    <row r="245" spans="1:64" ht="12" hidden="1" customHeight="1" outlineLevel="1">
      <c r="A245" s="9"/>
      <c r="B245" s="9"/>
      <c r="C245" s="9"/>
      <c r="D245" s="126">
        <f>Asset15</f>
        <v>0</v>
      </c>
      <c r="E245" s="9"/>
      <c r="F245" s="9"/>
      <c r="G245" s="9"/>
      <c r="H245" s="109"/>
      <c r="I245" s="109"/>
      <c r="J245" s="109"/>
      <c r="K245" s="109"/>
      <c r="L245" s="109">
        <f>IF(L$198&gt;0, IF(M$198=0, 'Adjustment for previous period'!$G90, 0), 0)</f>
        <v>0</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12"/>
      <c r="T245" s="12"/>
      <c r="U245" s="12"/>
      <c r="V245" s="12"/>
      <c r="W245" s="12"/>
      <c r="X245" s="12"/>
      <c r="Y245" s="12"/>
      <c r="Z245" s="12"/>
      <c r="AA245" s="12"/>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5"/>
      <c r="BJ245" s="215"/>
      <c r="BK245" s="215"/>
      <c r="BL245" s="215"/>
    </row>
    <row r="246" spans="1:64" ht="12" hidden="1" customHeight="1" outlineLevel="1">
      <c r="A246" s="9"/>
      <c r="B246" s="9"/>
      <c r="C246" s="9"/>
      <c r="D246" s="126">
        <f>Asset16</f>
        <v>0</v>
      </c>
      <c r="E246" s="9"/>
      <c r="F246" s="9"/>
      <c r="G246" s="9"/>
      <c r="H246" s="109"/>
      <c r="I246" s="109"/>
      <c r="J246" s="109"/>
      <c r="K246" s="109"/>
      <c r="L246" s="109">
        <f>IF(L$198&gt;0, IF(M$198=0, 'Adjustment for previous period'!$G91, 0), 0)</f>
        <v>0</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12"/>
      <c r="T246" s="12"/>
      <c r="U246" s="12"/>
      <c r="V246" s="12"/>
      <c r="W246" s="12"/>
      <c r="X246" s="12"/>
      <c r="Y246" s="12"/>
      <c r="Z246" s="12"/>
      <c r="AA246" s="12"/>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row>
    <row r="247" spans="1:64" ht="12" hidden="1" customHeight="1" outlineLevel="1">
      <c r="A247" s="9"/>
      <c r="B247" s="9"/>
      <c r="C247" s="9"/>
      <c r="D247" s="126">
        <f>Asset17</f>
        <v>0</v>
      </c>
      <c r="E247" s="9"/>
      <c r="F247" s="9"/>
      <c r="G247" s="9"/>
      <c r="H247" s="109"/>
      <c r="I247" s="109"/>
      <c r="J247" s="109"/>
      <c r="K247" s="109"/>
      <c r="L247" s="109">
        <f>IF(L$198&gt;0, IF(M$198=0, 'Adjustment for previous period'!$G92, 0), 0)</f>
        <v>0</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12"/>
      <c r="T247" s="12"/>
      <c r="U247" s="12"/>
      <c r="V247" s="12"/>
      <c r="W247" s="12"/>
      <c r="X247" s="12"/>
      <c r="Y247" s="12"/>
      <c r="Z247" s="12"/>
      <c r="AA247" s="12"/>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5"/>
      <c r="BJ247" s="215"/>
      <c r="BK247" s="215"/>
      <c r="BL247" s="215"/>
    </row>
    <row r="248" spans="1:64" ht="12" hidden="1" customHeight="1" outlineLevel="1">
      <c r="A248" s="9"/>
      <c r="B248" s="9"/>
      <c r="C248" s="9"/>
      <c r="D248" s="126">
        <f>Asset18</f>
        <v>0</v>
      </c>
      <c r="E248" s="9"/>
      <c r="F248" s="9"/>
      <c r="G248" s="9"/>
      <c r="H248" s="109"/>
      <c r="I248" s="109"/>
      <c r="J248" s="109"/>
      <c r="K248" s="109"/>
      <c r="L248" s="109">
        <f>IF(L$198&gt;0, IF(M$198=0, 'Adjustment for previous period'!$G93, 0), 0)</f>
        <v>0</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12"/>
      <c r="T248" s="12"/>
      <c r="U248" s="12"/>
      <c r="V248" s="12"/>
      <c r="W248" s="12"/>
      <c r="X248" s="12"/>
      <c r="Y248" s="12"/>
      <c r="Z248" s="12"/>
      <c r="AA248" s="12"/>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15"/>
      <c r="BL248" s="215"/>
    </row>
    <row r="249" spans="1:64" ht="12" hidden="1" customHeight="1" outlineLevel="1">
      <c r="A249" s="9"/>
      <c r="B249" s="9"/>
      <c r="C249" s="9"/>
      <c r="D249" s="126">
        <f>Asset19</f>
        <v>0</v>
      </c>
      <c r="E249" s="9"/>
      <c r="F249" s="9"/>
      <c r="G249" s="9"/>
      <c r="H249" s="109"/>
      <c r="I249" s="109"/>
      <c r="J249" s="109"/>
      <c r="K249" s="109"/>
      <c r="L249" s="109">
        <f>IF(L$198&gt;0, IF(M$198=0, 'Adjustment for previous period'!$G94, 0), 0)</f>
        <v>0</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12"/>
      <c r="T249" s="12"/>
      <c r="U249" s="12"/>
      <c r="V249" s="12"/>
      <c r="W249" s="12"/>
      <c r="X249" s="12"/>
      <c r="Y249" s="12"/>
      <c r="Z249" s="12"/>
      <c r="AA249" s="12"/>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row>
    <row r="250" spans="1:64" ht="12" hidden="1" customHeight="1" outlineLevel="1">
      <c r="A250" s="9"/>
      <c r="B250" s="9"/>
      <c r="C250" s="9"/>
      <c r="D250" s="126">
        <f>Asset20</f>
        <v>0</v>
      </c>
      <c r="E250" s="9"/>
      <c r="F250" s="9"/>
      <c r="G250" s="9"/>
      <c r="H250" s="109"/>
      <c r="I250" s="109"/>
      <c r="J250" s="109"/>
      <c r="K250" s="109"/>
      <c r="L250" s="109">
        <f>IF(L$198&gt;0, IF(M$198=0, 'Adjustment for previous period'!$G95, 0), 0)</f>
        <v>0</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12"/>
      <c r="T250" s="12"/>
      <c r="U250" s="12"/>
      <c r="V250" s="12"/>
      <c r="W250" s="12"/>
      <c r="X250" s="12"/>
      <c r="Y250" s="12"/>
      <c r="Z250" s="12"/>
      <c r="AA250" s="12"/>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15"/>
      <c r="BK250" s="215"/>
      <c r="BL250" s="215"/>
    </row>
    <row r="251" spans="1:64" ht="12" hidden="1" customHeight="1" outlineLevel="1">
      <c r="A251" s="9"/>
      <c r="B251" s="9"/>
      <c r="C251" s="9"/>
      <c r="D251" s="126">
        <f>Asset21</f>
        <v>0</v>
      </c>
      <c r="E251" s="9"/>
      <c r="F251" s="9"/>
      <c r="G251" s="9"/>
      <c r="H251" s="109"/>
      <c r="I251" s="109"/>
      <c r="J251" s="109"/>
      <c r="K251" s="109"/>
      <c r="L251" s="109">
        <f>IF(L$198&gt;0, IF(M$198=0, 'Adjustment for previous period'!$G96, 0), 0)</f>
        <v>0</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2"/>
      <c r="T251" s="12"/>
      <c r="U251" s="12"/>
      <c r="V251" s="12"/>
      <c r="W251" s="12"/>
      <c r="X251" s="12"/>
      <c r="Y251" s="12"/>
      <c r="Z251" s="12"/>
      <c r="AA251" s="12"/>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5"/>
      <c r="BJ251" s="215"/>
      <c r="BK251" s="215"/>
      <c r="BL251" s="215"/>
    </row>
    <row r="252" spans="1:64" ht="12" hidden="1" customHeight="1" outlineLevel="1">
      <c r="A252" s="9"/>
      <c r="B252" s="9"/>
      <c r="C252" s="9"/>
      <c r="D252" s="126">
        <f>Asset22</f>
        <v>0</v>
      </c>
      <c r="E252" s="9"/>
      <c r="F252" s="9"/>
      <c r="G252" s="9"/>
      <c r="H252" s="109"/>
      <c r="I252" s="109"/>
      <c r="J252" s="109"/>
      <c r="K252" s="109"/>
      <c r="L252" s="109">
        <f>IF(L$198&gt;0, IF(M$198=0, 'Adjustment for previous period'!$G97, 0), 0)</f>
        <v>0</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2"/>
      <c r="T252" s="12"/>
      <c r="U252" s="12"/>
      <c r="V252" s="12"/>
      <c r="W252" s="12"/>
      <c r="X252" s="12"/>
      <c r="Y252" s="12"/>
      <c r="Z252" s="12"/>
      <c r="AA252" s="12"/>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5"/>
      <c r="BJ252" s="215"/>
      <c r="BK252" s="215"/>
      <c r="BL252" s="215"/>
    </row>
    <row r="253" spans="1:64" ht="12" hidden="1" customHeight="1" outlineLevel="1">
      <c r="A253" s="9"/>
      <c r="B253" s="9"/>
      <c r="C253" s="9"/>
      <c r="D253" s="126">
        <f>Asset23</f>
        <v>0</v>
      </c>
      <c r="E253" s="9"/>
      <c r="F253" s="9"/>
      <c r="G253" s="9"/>
      <c r="H253" s="109"/>
      <c r="I253" s="109"/>
      <c r="J253" s="109"/>
      <c r="K253" s="109"/>
      <c r="L253" s="109">
        <f>IF(L$198&gt;0, IF(M$198=0, 'Adjustment for previous period'!$G98, 0), 0)</f>
        <v>0</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2"/>
      <c r="T253" s="12"/>
      <c r="U253" s="12"/>
      <c r="V253" s="12"/>
      <c r="W253" s="12"/>
      <c r="X253" s="12"/>
      <c r="Y253" s="12"/>
      <c r="Z253" s="12"/>
      <c r="AA253" s="12"/>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row>
    <row r="254" spans="1:64" ht="12" hidden="1" customHeight="1" outlineLevel="1">
      <c r="A254" s="9"/>
      <c r="B254" s="9"/>
      <c r="C254" s="9"/>
      <c r="D254" s="126">
        <f>Asset24</f>
        <v>0</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2"/>
      <c r="T254" s="12"/>
      <c r="U254" s="12"/>
      <c r="V254" s="12"/>
      <c r="W254" s="12"/>
      <c r="X254" s="12"/>
      <c r="Y254" s="12"/>
      <c r="Z254" s="12"/>
      <c r="AA254" s="12"/>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row>
    <row r="255" spans="1:64" ht="12" hidden="1" customHeight="1" outlineLevel="1">
      <c r="A255" s="9"/>
      <c r="B255" s="9"/>
      <c r="C255" s="9"/>
      <c r="D255" s="126">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2"/>
      <c r="T255" s="12"/>
      <c r="U255" s="12"/>
      <c r="V255" s="12"/>
      <c r="W255" s="12"/>
      <c r="X255" s="12"/>
      <c r="Y255" s="12"/>
      <c r="Z255" s="12"/>
      <c r="AA255" s="12"/>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15"/>
      <c r="BL255" s="215"/>
    </row>
    <row r="256" spans="1:64" ht="12" hidden="1" customHeight="1" outlineLevel="1">
      <c r="A256" s="9"/>
      <c r="B256" s="9"/>
      <c r="C256" s="9"/>
      <c r="D256" s="126">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2"/>
      <c r="T256" s="12"/>
      <c r="U256" s="12"/>
      <c r="V256" s="12"/>
      <c r="W256" s="12"/>
      <c r="X256" s="12"/>
      <c r="Y256" s="12"/>
      <c r="Z256" s="12"/>
      <c r="AA256" s="12"/>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15"/>
      <c r="BK256" s="215"/>
      <c r="BL256" s="215"/>
    </row>
    <row r="257" spans="1:64" ht="12" hidden="1" customHeight="1" outlineLevel="1">
      <c r="A257" s="9"/>
      <c r="B257" s="9"/>
      <c r="C257" s="9"/>
      <c r="D257" s="126">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2"/>
      <c r="T257" s="12"/>
      <c r="U257" s="12"/>
      <c r="V257" s="12"/>
      <c r="W257" s="12"/>
      <c r="X257" s="12"/>
      <c r="Y257" s="12"/>
      <c r="Z257" s="12"/>
      <c r="AA257" s="12"/>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15"/>
      <c r="BK257" s="215"/>
      <c r="BL257" s="215"/>
    </row>
    <row r="258" spans="1:64" ht="12" hidden="1" customHeight="1" outlineLevel="1">
      <c r="A258" s="9"/>
      <c r="B258" s="9"/>
      <c r="C258" s="9"/>
      <c r="D258" s="126">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2"/>
      <c r="T258" s="12"/>
      <c r="U258" s="12"/>
      <c r="V258" s="12"/>
      <c r="W258" s="12"/>
      <c r="X258" s="12"/>
      <c r="Y258" s="12"/>
      <c r="Z258" s="12"/>
      <c r="AA258" s="12"/>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5"/>
      <c r="BJ258" s="215"/>
      <c r="BK258" s="215"/>
      <c r="BL258" s="215"/>
    </row>
    <row r="259" spans="1:64" ht="12" hidden="1" customHeight="1" outlineLevel="1">
      <c r="A259" s="9"/>
      <c r="B259" s="9"/>
      <c r="C259" s="9"/>
      <c r="D259" s="126">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2"/>
      <c r="T259" s="12"/>
      <c r="U259" s="12"/>
      <c r="V259" s="12"/>
      <c r="W259" s="12"/>
      <c r="X259" s="12"/>
      <c r="Y259" s="12"/>
      <c r="Z259" s="12"/>
      <c r="AA259" s="12"/>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5"/>
      <c r="BJ259" s="215"/>
      <c r="BK259" s="215"/>
      <c r="BL259" s="215"/>
    </row>
    <row r="260" spans="1:64" ht="12" hidden="1" customHeight="1" outlineLevel="1">
      <c r="A260" s="9"/>
      <c r="B260" s="9"/>
      <c r="C260" s="9"/>
      <c r="D260" s="126">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2"/>
      <c r="T260" s="12"/>
      <c r="U260" s="12"/>
      <c r="V260" s="12"/>
      <c r="W260" s="12"/>
      <c r="X260" s="12"/>
      <c r="Y260" s="12"/>
      <c r="Z260" s="12"/>
      <c r="AA260" s="12"/>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5"/>
      <c r="BJ260" s="215"/>
      <c r="BK260" s="215"/>
      <c r="BL260" s="215"/>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5"/>
      <c r="BJ261" s="215"/>
      <c r="BK261" s="215"/>
      <c r="BL261" s="215"/>
    </row>
    <row r="262" spans="1:64" ht="12" customHeight="1">
      <c r="A262" s="9"/>
      <c r="B262" s="12"/>
      <c r="C262" s="88" t="s">
        <v>58</v>
      </c>
      <c r="D262" s="12"/>
      <c r="E262" s="12"/>
      <c r="F262" s="12"/>
      <c r="G262" s="112"/>
      <c r="H262" s="117"/>
      <c r="I262" s="117"/>
      <c r="J262" s="117"/>
      <c r="K262" s="117"/>
      <c r="L262" s="117">
        <f t="shared" ref="L262:Q262" si="16">SUM(L263:L292)</f>
        <v>0</v>
      </c>
      <c r="M262" s="117">
        <f t="shared" si="16"/>
        <v>0</v>
      </c>
      <c r="N262" s="117">
        <f t="shared" si="16"/>
        <v>0</v>
      </c>
      <c r="O262" s="117">
        <f t="shared" si="16"/>
        <v>0</v>
      </c>
      <c r="P262" s="117">
        <f t="shared" si="16"/>
        <v>0</v>
      </c>
      <c r="Q262" s="117">
        <f t="shared" si="16"/>
        <v>0</v>
      </c>
      <c r="R262" s="9"/>
      <c r="S262" s="12"/>
      <c r="T262" s="12"/>
      <c r="U262" s="12"/>
      <c r="V262" s="12"/>
      <c r="W262" s="12"/>
      <c r="X262" s="12"/>
      <c r="Y262" s="12"/>
      <c r="Z262" s="12"/>
      <c r="AA262" s="12"/>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5"/>
      <c r="BJ262" s="215"/>
      <c r="BK262" s="215"/>
      <c r="BL262" s="215"/>
    </row>
    <row r="263" spans="1:64" ht="12" hidden="1" customHeight="1" outlineLevel="1">
      <c r="A263" s="9"/>
      <c r="B263" s="9"/>
      <c r="C263" s="9"/>
      <c r="D263" s="126" t="str">
        <f>Asset1</f>
        <v>Subtransmission</v>
      </c>
      <c r="E263" s="9"/>
      <c r="F263" s="9"/>
      <c r="G263" s="9"/>
      <c r="H263" s="109"/>
      <c r="I263" s="109"/>
      <c r="J263" s="109"/>
      <c r="K263" s="109"/>
      <c r="L263" s="109">
        <f>IF(M$198=0, 'Adjustment for previous period'!L109, 0)</f>
        <v>0</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2"/>
      <c r="T263" s="12"/>
      <c r="U263" s="12"/>
      <c r="V263" s="12"/>
      <c r="W263" s="12"/>
      <c r="X263" s="12"/>
      <c r="Y263" s="12"/>
      <c r="Z263" s="12"/>
      <c r="AA263" s="12"/>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5"/>
      <c r="BJ263" s="215"/>
      <c r="BK263" s="215"/>
      <c r="BL263" s="215"/>
    </row>
    <row r="264" spans="1:64" hidden="1" outlineLevel="1">
      <c r="A264" s="9"/>
      <c r="B264" s="9"/>
      <c r="C264" s="9"/>
      <c r="D264" s="126" t="str">
        <f>Asset2</f>
        <v>Distribution system assets</v>
      </c>
      <c r="E264" s="9"/>
      <c r="F264" s="9"/>
      <c r="G264" s="9"/>
      <c r="H264" s="109"/>
      <c r="I264" s="109"/>
      <c r="J264" s="109"/>
      <c r="K264" s="109"/>
      <c r="L264" s="109">
        <f>IF(M$198=0, 'Adjustment for previous period'!L111, 0)</f>
        <v>0</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29"/>
      <c r="S264" s="99"/>
      <c r="T264" s="99"/>
      <c r="U264" s="99"/>
      <c r="V264" s="99"/>
      <c r="W264" s="99"/>
      <c r="X264" s="99"/>
      <c r="Y264" s="99"/>
      <c r="Z264" s="99"/>
      <c r="AA264" s="9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9"/>
      <c r="BK264" s="215"/>
      <c r="BL264" s="215"/>
    </row>
    <row r="265" spans="1:64" ht="12" hidden="1" customHeight="1" outlineLevel="1">
      <c r="A265" s="9"/>
      <c r="B265" s="9"/>
      <c r="C265" s="9"/>
      <c r="D265" s="126" t="str">
        <f>Asset3</f>
        <v>Standard metering</v>
      </c>
      <c r="E265" s="9"/>
      <c r="F265" s="9"/>
      <c r="G265" s="9"/>
      <c r="H265" s="109"/>
      <c r="I265" s="109"/>
      <c r="J265" s="109"/>
      <c r="K265" s="109"/>
      <c r="L265" s="109">
        <f>IF(M$198=0, 'Adjustment for previous period'!L113, 0)</f>
        <v>0</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2"/>
      <c r="T265" s="12"/>
      <c r="U265" s="12"/>
      <c r="V265" s="12"/>
      <c r="W265" s="12"/>
      <c r="X265" s="12"/>
      <c r="Y265" s="12"/>
      <c r="Z265" s="12"/>
      <c r="AA265" s="12"/>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15"/>
      <c r="BL265" s="215"/>
    </row>
    <row r="266" spans="1:64" ht="12" hidden="1" customHeight="1" outlineLevel="1">
      <c r="A266" s="9"/>
      <c r="B266" s="9"/>
      <c r="C266" s="9"/>
      <c r="D266" s="126" t="str">
        <f>Asset4</f>
        <v>Public lighting</v>
      </c>
      <c r="E266" s="9"/>
      <c r="F266" s="9"/>
      <c r="G266" s="9"/>
      <c r="H266" s="109"/>
      <c r="I266" s="109"/>
      <c r="J266" s="109"/>
      <c r="K266" s="109"/>
      <c r="L266" s="109">
        <f>IF(M$198=0, 'Adjustment for previous period'!L115, 0)</f>
        <v>0</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2"/>
      <c r="T266" s="12"/>
      <c r="U266" s="12"/>
      <c r="V266" s="12"/>
      <c r="W266" s="12"/>
      <c r="X266" s="12"/>
      <c r="Y266" s="12"/>
      <c r="Z266" s="12"/>
      <c r="AA266" s="12"/>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15"/>
      <c r="BL266" s="215"/>
    </row>
    <row r="267" spans="1:64" ht="12" hidden="1" customHeight="1" outlineLevel="1">
      <c r="A267" s="9"/>
      <c r="B267" s="9"/>
      <c r="C267" s="9"/>
      <c r="D267" s="126" t="str">
        <f>Asset5</f>
        <v>SCADA/Network control</v>
      </c>
      <c r="E267" s="9"/>
      <c r="F267" s="9"/>
      <c r="G267" s="9"/>
      <c r="H267" s="109"/>
      <c r="I267" s="109"/>
      <c r="J267" s="109"/>
      <c r="K267" s="109"/>
      <c r="L267" s="109">
        <f>IF(M$198=0, 'Adjustment for previous period'!L117, 0)</f>
        <v>0</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2"/>
      <c r="T267" s="12"/>
      <c r="U267" s="12"/>
      <c r="V267" s="12"/>
      <c r="W267" s="12"/>
      <c r="X267" s="12"/>
      <c r="Y267" s="12"/>
      <c r="Z267" s="12"/>
      <c r="AA267" s="12"/>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215"/>
      <c r="BK267" s="215"/>
      <c r="BL267" s="215"/>
    </row>
    <row r="268" spans="1:64" hidden="1" outlineLevel="1">
      <c r="A268" s="9"/>
      <c r="B268" s="9"/>
      <c r="C268" s="9"/>
      <c r="D268" s="126" t="str">
        <f>Asset6</f>
        <v>Non-network general assets - IT</v>
      </c>
      <c r="E268" s="9"/>
      <c r="F268" s="9"/>
      <c r="G268" s="9"/>
      <c r="H268" s="109"/>
      <c r="I268" s="109"/>
      <c r="J268" s="109"/>
      <c r="K268" s="109"/>
      <c r="L268" s="109">
        <f>IF(M$198=0, 'Adjustment for previous period'!L119, 0)</f>
        <v>0</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2"/>
      <c r="T268" s="12"/>
      <c r="U268" s="12"/>
      <c r="V268" s="12"/>
      <c r="W268" s="12"/>
      <c r="X268" s="12"/>
      <c r="Y268" s="12"/>
      <c r="Z268" s="12"/>
      <c r="AA268" s="12"/>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15"/>
      <c r="BL268" s="215"/>
    </row>
    <row r="269" spans="1:64" hidden="1" outlineLevel="1">
      <c r="A269" s="9"/>
      <c r="B269" s="9"/>
      <c r="C269" s="9"/>
      <c r="D269" s="126" t="str">
        <f>Asset7</f>
        <v>Non-network general assets - Other</v>
      </c>
      <c r="E269" s="9"/>
      <c r="F269" s="9"/>
      <c r="G269" s="9"/>
      <c r="H269" s="109"/>
      <c r="I269" s="109"/>
      <c r="J269" s="109"/>
      <c r="K269" s="109"/>
      <c r="L269" s="109">
        <f>IF(M$198=0, 'Adjustment for previous period'!L121, 0)</f>
        <v>0</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1"/>
      <c r="AC269" s="18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row>
    <row r="270" spans="1:64" hidden="1" outlineLevel="1">
      <c r="A270" s="9"/>
      <c r="B270" s="9"/>
      <c r="C270" s="9"/>
      <c r="D270" s="126" t="str">
        <f>Asset8</f>
        <v>VBRC</v>
      </c>
      <c r="E270" s="9"/>
      <c r="F270" s="9"/>
      <c r="G270" s="9"/>
      <c r="H270" s="109"/>
      <c r="I270" s="109"/>
      <c r="J270" s="109"/>
      <c r="K270" s="109"/>
      <c r="L270" s="109">
        <f>IF(M$198=0, 'Adjustment for previous period'!L123, 0)</f>
        <v>0</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row>
    <row r="271" spans="1:64" hidden="1" outlineLevel="1">
      <c r="A271" s="9"/>
      <c r="B271" s="9"/>
      <c r="C271" s="9"/>
      <c r="D271" s="126" t="str">
        <f>Asset9</f>
        <v>Supervisory cables</v>
      </c>
      <c r="E271" s="9"/>
      <c r="F271" s="9"/>
      <c r="G271" s="9"/>
      <c r="H271" s="109"/>
      <c r="I271" s="109"/>
      <c r="J271" s="109"/>
      <c r="K271" s="109"/>
      <c r="L271" s="109">
        <f>IF(M$198=0, 'Adjustment for previous period'!L125, 0)</f>
        <v>0</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1"/>
      <c r="AC271" s="181"/>
      <c r="AD271" s="181"/>
      <c r="AE271" s="181"/>
      <c r="AF271" s="181"/>
      <c r="AG271" s="181"/>
      <c r="AH271" s="181"/>
      <c r="AI271" s="18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181"/>
      <c r="BG271" s="181"/>
      <c r="BH271" s="181"/>
      <c r="BI271" s="181"/>
      <c r="BJ271" s="181"/>
      <c r="BK271" s="181"/>
      <c r="BL271" s="181"/>
    </row>
    <row r="272" spans="1:64" hidden="1" outlineLevel="1">
      <c r="A272" s="9"/>
      <c r="B272" s="9"/>
      <c r="C272" s="9"/>
      <c r="D272" s="126" t="str">
        <f>Asset10</f>
        <v>Old SWER ACRs</v>
      </c>
      <c r="E272" s="9"/>
      <c r="F272" s="9"/>
      <c r="G272" s="9"/>
      <c r="H272" s="109"/>
      <c r="I272" s="109"/>
      <c r="J272" s="109"/>
      <c r="K272" s="109"/>
      <c r="L272" s="109">
        <f>IF(M$198=0, 'Adjustment for previous period'!L127, 0)</f>
        <v>0</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row>
    <row r="273" spans="1:64" hidden="1" outlineLevel="1">
      <c r="A273" s="9"/>
      <c r="B273" s="9"/>
      <c r="C273" s="9"/>
      <c r="D273" s="126" t="str">
        <f>Asset11</f>
        <v>Land</v>
      </c>
      <c r="E273" s="9"/>
      <c r="F273" s="9"/>
      <c r="G273" s="9"/>
      <c r="H273" s="109"/>
      <c r="I273" s="109"/>
      <c r="J273" s="109"/>
      <c r="K273" s="109"/>
      <c r="L273" s="109">
        <f>IF(M$198=0, 'Adjustment for previous period'!L129, 0)</f>
        <v>0</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181"/>
      <c r="BG273" s="181"/>
      <c r="BH273" s="181"/>
      <c r="BI273" s="181"/>
      <c r="BJ273" s="181"/>
      <c r="BK273" s="181"/>
      <c r="BL273" s="181"/>
    </row>
    <row r="274" spans="1:64" hidden="1" outlineLevel="1">
      <c r="A274" s="9"/>
      <c r="B274" s="9"/>
      <c r="C274" s="9"/>
      <c r="D274" s="126" t="str">
        <f>Asset12</f>
        <v>Equity raising costs</v>
      </c>
      <c r="E274" s="9"/>
      <c r="F274" s="9"/>
      <c r="G274" s="9"/>
      <c r="H274" s="109"/>
      <c r="I274" s="109"/>
      <c r="J274" s="109"/>
      <c r="K274" s="109"/>
      <c r="L274" s="109">
        <f>IF(M$198=0, 'Adjustment for previous period'!L131, 0)</f>
        <v>0</v>
      </c>
      <c r="M274" s="109">
        <f>IF(N$198=0, 'Adjustment for previous period'!M131, 0)</f>
        <v>0</v>
      </c>
      <c r="N274" s="109">
        <f>IF(O$198=0, 'Adjustment for previous period'!N131, 0)</f>
        <v>0</v>
      </c>
      <c r="O274" s="109">
        <f>IF(P$198=0, 'Adjustment for previous period'!O131, 0)</f>
        <v>0</v>
      </c>
      <c r="P274" s="109">
        <f>IF(Q$198=0, 'Adjustment for previous period'!P131, 0)</f>
        <v>0</v>
      </c>
      <c r="Q274" s="109">
        <f>IF(R$198=0, 'Adjustment for previous period'!Q131, 0)</f>
        <v>0</v>
      </c>
      <c r="R274" s="9"/>
      <c r="S274" s="9"/>
      <c r="T274" s="9"/>
      <c r="U274" s="9"/>
      <c r="V274" s="9"/>
      <c r="W274" s="9"/>
      <c r="X274" s="9"/>
      <c r="Y274" s="9"/>
      <c r="Z274" s="9"/>
      <c r="AA274" s="9"/>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c r="BK274" s="181"/>
      <c r="BL274" s="181"/>
    </row>
    <row r="275" spans="1:64" hidden="1" outlineLevel="1">
      <c r="A275" s="9"/>
      <c r="B275" s="9"/>
      <c r="C275" s="9"/>
      <c r="D275" s="126">
        <f>Asset13</f>
        <v>0</v>
      </c>
      <c r="E275" s="9"/>
      <c r="F275" s="9"/>
      <c r="G275" s="9"/>
      <c r="H275" s="109"/>
      <c r="I275" s="109"/>
      <c r="J275" s="109"/>
      <c r="K275" s="109"/>
      <c r="L275" s="109">
        <f>IF(M$198=0, 'Adjustment for previous period'!L133, 0)</f>
        <v>0</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181"/>
      <c r="BL275" s="181"/>
    </row>
    <row r="276" spans="1:64" hidden="1" outlineLevel="1">
      <c r="A276" s="9"/>
      <c r="B276" s="9"/>
      <c r="C276" s="9"/>
      <c r="D276" s="126">
        <f>Asset14</f>
        <v>0</v>
      </c>
      <c r="E276" s="9"/>
      <c r="F276" s="9"/>
      <c r="G276" s="9"/>
      <c r="H276" s="109"/>
      <c r="I276" s="109"/>
      <c r="J276" s="109"/>
      <c r="K276" s="109"/>
      <c r="L276" s="109">
        <f>IF(M$198=0, 'Adjustment for previous period'!L135, 0)</f>
        <v>0</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c r="BK276" s="181"/>
      <c r="BL276" s="181"/>
    </row>
    <row r="277" spans="1:64" hidden="1" outlineLevel="1">
      <c r="A277" s="9"/>
      <c r="B277" s="9"/>
      <c r="C277" s="9"/>
      <c r="D277" s="126">
        <f>Asset15</f>
        <v>0</v>
      </c>
      <c r="E277" s="9"/>
      <c r="F277" s="9"/>
      <c r="G277" s="9"/>
      <c r="H277" s="109"/>
      <c r="I277" s="109"/>
      <c r="J277" s="109"/>
      <c r="K277" s="109"/>
      <c r="L277" s="109">
        <f>IF(M$198=0, 'Adjustment for previous period'!L137, 0)</f>
        <v>0</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c r="BK277" s="181"/>
      <c r="BL277" s="181"/>
    </row>
    <row r="278" spans="1:64" hidden="1" outlineLevel="1">
      <c r="A278" s="9"/>
      <c r="B278" s="9"/>
      <c r="C278" s="9"/>
      <c r="D278" s="126">
        <f>Asset16</f>
        <v>0</v>
      </c>
      <c r="E278" s="9"/>
      <c r="F278" s="9"/>
      <c r="G278" s="9"/>
      <c r="H278" s="109"/>
      <c r="I278" s="109"/>
      <c r="J278" s="109"/>
      <c r="K278" s="109"/>
      <c r="L278" s="109">
        <f>IF(M$198=0, 'Adjustment for previous period'!L139, 0)</f>
        <v>0</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c r="BK278" s="181"/>
      <c r="BL278" s="181"/>
    </row>
    <row r="279" spans="1:64" hidden="1" outlineLevel="1">
      <c r="A279" s="9"/>
      <c r="B279" s="9"/>
      <c r="C279" s="9"/>
      <c r="D279" s="126">
        <f>Asset17</f>
        <v>0</v>
      </c>
      <c r="E279" s="9"/>
      <c r="F279" s="9"/>
      <c r="G279" s="9"/>
      <c r="H279" s="109"/>
      <c r="I279" s="109"/>
      <c r="J279" s="109"/>
      <c r="K279" s="109"/>
      <c r="L279" s="109">
        <f>IF(M$198=0, 'Adjustment for previous period'!L141, 0)</f>
        <v>0</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c r="BK279" s="181"/>
      <c r="BL279" s="181"/>
    </row>
    <row r="280" spans="1:64" hidden="1" outlineLevel="1">
      <c r="A280" s="9"/>
      <c r="B280" s="9"/>
      <c r="C280" s="9"/>
      <c r="D280" s="126">
        <f>Asset18</f>
        <v>0</v>
      </c>
      <c r="E280" s="9"/>
      <c r="F280" s="9"/>
      <c r="G280" s="9"/>
      <c r="H280" s="109"/>
      <c r="I280" s="109"/>
      <c r="J280" s="109"/>
      <c r="K280" s="109"/>
      <c r="L280" s="109">
        <f>IF(M$198=0, 'Adjustment for previous period'!L143, 0)</f>
        <v>0</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c r="BK280" s="181"/>
      <c r="BL280" s="181"/>
    </row>
    <row r="281" spans="1:64" hidden="1" outlineLevel="1">
      <c r="A281" s="9"/>
      <c r="B281" s="9"/>
      <c r="C281" s="9"/>
      <c r="D281" s="126">
        <f>Asset19</f>
        <v>0</v>
      </c>
      <c r="E281" s="9"/>
      <c r="F281" s="9"/>
      <c r="G281" s="9"/>
      <c r="H281" s="109"/>
      <c r="I281" s="109"/>
      <c r="J281" s="109"/>
      <c r="K281" s="109"/>
      <c r="L281" s="109">
        <f>IF(M$198=0, 'Adjustment for previous period'!L145, 0)</f>
        <v>0</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row>
    <row r="282" spans="1:64" hidden="1" outlineLevel="1">
      <c r="A282" s="9"/>
      <c r="B282" s="9"/>
      <c r="C282" s="9"/>
      <c r="D282" s="126">
        <f>Asset20</f>
        <v>0</v>
      </c>
      <c r="E282" s="9"/>
      <c r="F282" s="9"/>
      <c r="G282" s="9"/>
      <c r="H282" s="109"/>
      <c r="I282" s="109"/>
      <c r="J282" s="109"/>
      <c r="K282" s="109"/>
      <c r="L282" s="109">
        <f>IF(M$198=0, 'Adjustment for previous period'!L147, 0)</f>
        <v>0</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row>
    <row r="283" spans="1:64" hidden="1" outlineLevel="1">
      <c r="A283" s="9"/>
      <c r="B283" s="9"/>
      <c r="C283" s="9"/>
      <c r="D283" s="126">
        <f>Asset21</f>
        <v>0</v>
      </c>
      <c r="E283" s="9"/>
      <c r="F283" s="9"/>
      <c r="G283" s="9"/>
      <c r="H283" s="109"/>
      <c r="I283" s="109"/>
      <c r="J283" s="109"/>
      <c r="K283" s="109"/>
      <c r="L283" s="109">
        <f>IF(M$198=0, 'Adjustment for previous period'!L149, 0)</f>
        <v>0</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row>
    <row r="284" spans="1:64" hidden="1" outlineLevel="1">
      <c r="A284" s="9"/>
      <c r="B284" s="9"/>
      <c r="C284" s="9"/>
      <c r="D284" s="126">
        <f>Asset22</f>
        <v>0</v>
      </c>
      <c r="E284" s="9"/>
      <c r="F284" s="9"/>
      <c r="G284" s="9"/>
      <c r="H284" s="109"/>
      <c r="I284" s="109"/>
      <c r="J284" s="109"/>
      <c r="K284" s="109"/>
      <c r="L284" s="109">
        <f>IF(M$198=0, 'Adjustment for previous period'!L151, 0)</f>
        <v>0</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row>
    <row r="285" spans="1:64" hidden="1" outlineLevel="1">
      <c r="A285" s="9"/>
      <c r="B285" s="9"/>
      <c r="C285" s="9"/>
      <c r="D285" s="126">
        <f>Asset23</f>
        <v>0</v>
      </c>
      <c r="E285" s="9"/>
      <c r="F285" s="9"/>
      <c r="G285" s="9"/>
      <c r="H285" s="109"/>
      <c r="I285" s="109"/>
      <c r="J285" s="109"/>
      <c r="K285" s="109"/>
      <c r="L285" s="109">
        <f>IF(M$198=0, 'Adjustment for previous period'!L153, 0)</f>
        <v>0</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row>
    <row r="286" spans="1:64" hidden="1" outlineLevel="1">
      <c r="A286" s="9"/>
      <c r="B286" s="9"/>
      <c r="C286" s="9"/>
      <c r="D286" s="126">
        <f>Asset24</f>
        <v>0</v>
      </c>
      <c r="E286" s="9"/>
      <c r="F286" s="9"/>
      <c r="G286" s="9"/>
      <c r="H286" s="109"/>
      <c r="I286" s="109"/>
      <c r="J286" s="109"/>
      <c r="K286" s="109"/>
      <c r="L286" s="109">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row>
    <row r="287" spans="1:64" hidden="1" outlineLevel="1">
      <c r="A287" s="9"/>
      <c r="B287" s="9"/>
      <c r="C287" s="9"/>
      <c r="D287" s="126">
        <f>Asset25</f>
        <v>0</v>
      </c>
      <c r="E287" s="9"/>
      <c r="F287" s="9"/>
      <c r="G287" s="9"/>
      <c r="H287" s="109"/>
      <c r="I287" s="109"/>
      <c r="J287" s="109"/>
      <c r="K287" s="109"/>
      <c r="L287" s="109">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c r="BK287" s="181"/>
      <c r="BL287" s="181"/>
    </row>
    <row r="288" spans="1:64" hidden="1" outlineLevel="1">
      <c r="A288" s="9"/>
      <c r="B288" s="9"/>
      <c r="C288" s="9"/>
      <c r="D288" s="126">
        <f>Asset26</f>
        <v>0</v>
      </c>
      <c r="E288" s="9"/>
      <c r="F288" s="9"/>
      <c r="G288" s="9"/>
      <c r="H288" s="109"/>
      <c r="I288" s="109"/>
      <c r="J288" s="109"/>
      <c r="K288" s="109"/>
      <c r="L288" s="109">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c r="BK288" s="181"/>
      <c r="BL288" s="181"/>
    </row>
    <row r="289" spans="1:64" hidden="1" outlineLevel="1">
      <c r="A289" s="9"/>
      <c r="B289" s="9"/>
      <c r="C289" s="9"/>
      <c r="D289" s="126">
        <f>Asset27</f>
        <v>0</v>
      </c>
      <c r="E289" s="9"/>
      <c r="F289" s="9"/>
      <c r="G289" s="9"/>
      <c r="H289" s="109"/>
      <c r="I289" s="109"/>
      <c r="J289" s="109"/>
      <c r="K289" s="109"/>
      <c r="L289" s="109">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c r="BK289" s="181"/>
      <c r="BL289" s="181"/>
    </row>
    <row r="290" spans="1:64" hidden="1" outlineLevel="1">
      <c r="A290" s="9"/>
      <c r="B290" s="9"/>
      <c r="C290" s="9"/>
      <c r="D290" s="126">
        <f>Asset28</f>
        <v>0</v>
      </c>
      <c r="E290" s="9"/>
      <c r="F290" s="9"/>
      <c r="G290" s="9"/>
      <c r="H290" s="109"/>
      <c r="I290" s="109"/>
      <c r="J290" s="109"/>
      <c r="K290" s="109"/>
      <c r="L290" s="109">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c r="BK290" s="181"/>
      <c r="BL290" s="181"/>
    </row>
    <row r="291" spans="1:64" hidden="1" outlineLevel="1">
      <c r="A291" s="9"/>
      <c r="B291" s="9"/>
      <c r="C291" s="9"/>
      <c r="D291" s="126">
        <f>Asset29</f>
        <v>0</v>
      </c>
      <c r="E291" s="9"/>
      <c r="F291" s="9"/>
      <c r="G291" s="9"/>
      <c r="H291" s="109"/>
      <c r="I291" s="109"/>
      <c r="J291" s="109"/>
      <c r="K291" s="109"/>
      <c r="L291" s="109">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row>
    <row r="292" spans="1:64" hidden="1" outlineLevel="1">
      <c r="A292" s="9"/>
      <c r="B292" s="9"/>
      <c r="C292" s="9"/>
      <c r="D292" s="126">
        <f>Asset30</f>
        <v>0</v>
      </c>
      <c r="E292" s="9"/>
      <c r="F292" s="9"/>
      <c r="G292" s="9"/>
      <c r="H292" s="109"/>
      <c r="I292" s="109"/>
      <c r="J292" s="109"/>
      <c r="K292" s="109"/>
      <c r="L292" s="109">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c r="BK293" s="181"/>
      <c r="BL293" s="181"/>
    </row>
    <row r="294" spans="1:64">
      <c r="A294" s="9"/>
      <c r="B294" s="9"/>
      <c r="C294" s="9" t="s">
        <v>57</v>
      </c>
      <c r="D294" s="9"/>
      <c r="E294" s="9"/>
      <c r="F294" s="9"/>
      <c r="G294" s="9"/>
      <c r="H294" s="9"/>
      <c r="I294" s="9"/>
      <c r="J294" s="9"/>
      <c r="K294" s="9"/>
      <c r="L294" s="35">
        <f t="shared" ref="L294:Q294" si="17">SUM(L295:L323)</f>
        <v>0</v>
      </c>
      <c r="M294" s="35">
        <f t="shared" si="17"/>
        <v>0</v>
      </c>
      <c r="N294" s="35">
        <f t="shared" si="17"/>
        <v>0</v>
      </c>
      <c r="O294" s="35">
        <f t="shared" si="17"/>
        <v>0</v>
      </c>
      <c r="P294" s="35">
        <f t="shared" si="17"/>
        <v>0</v>
      </c>
      <c r="Q294" s="35">
        <f t="shared" si="17"/>
        <v>0</v>
      </c>
      <c r="R294" s="9"/>
      <c r="S294" s="9"/>
      <c r="T294" s="9"/>
      <c r="U294" s="9"/>
      <c r="V294" s="9"/>
      <c r="W294" s="9"/>
      <c r="X294" s="9"/>
      <c r="Y294" s="9"/>
      <c r="Z294" s="9"/>
      <c r="AA294" s="9"/>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row>
    <row r="295" spans="1:64" hidden="1" outlineLevel="1">
      <c r="A295" s="9"/>
      <c r="B295" s="9"/>
      <c r="C295" s="9"/>
      <c r="D295" s="126" t="str">
        <f>Asset1</f>
        <v>Subtransmission</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row>
    <row r="296" spans="1:64" hidden="1" outlineLevel="1">
      <c r="A296" s="9"/>
      <c r="B296" s="9"/>
      <c r="C296" s="9"/>
      <c r="D296" s="126" t="str">
        <f>Asset2</f>
        <v>Distribution system assets</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row>
    <row r="297" spans="1:64" hidden="1" outlineLevel="1">
      <c r="A297" s="9"/>
      <c r="B297" s="9"/>
      <c r="C297" s="9"/>
      <c r="D297" s="126" t="str">
        <f>Asset3</f>
        <v>Standard metering</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row>
    <row r="298" spans="1:64" hidden="1" outlineLevel="1">
      <c r="A298" s="9"/>
      <c r="B298" s="9"/>
      <c r="C298" s="9"/>
      <c r="D298" s="126" t="str">
        <f>Asset4</f>
        <v>Public lighting</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row>
    <row r="299" spans="1:64" hidden="1" outlineLevel="1">
      <c r="A299" s="9"/>
      <c r="B299" s="9"/>
      <c r="C299" s="9"/>
      <c r="D299" s="126" t="str">
        <f>Asset5</f>
        <v>SCADA/Network control</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c r="BK299" s="181"/>
      <c r="BL299" s="181"/>
    </row>
    <row r="300" spans="1:64" hidden="1" outlineLevel="1">
      <c r="A300" s="9"/>
      <c r="B300" s="9"/>
      <c r="C300" s="9"/>
      <c r="D300" s="126" t="str">
        <f>Asset6</f>
        <v>Non-network general assets - IT</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c r="BI300" s="181"/>
      <c r="BJ300" s="181"/>
      <c r="BK300" s="181"/>
      <c r="BL300" s="181"/>
    </row>
    <row r="301" spans="1:64" hidden="1" outlineLevel="1">
      <c r="A301" s="9"/>
      <c r="B301" s="9"/>
      <c r="C301" s="9"/>
      <c r="D301" s="126" t="str">
        <f>Asset7</f>
        <v>Non-network general assets - Other</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c r="BF301" s="181"/>
      <c r="BG301" s="181"/>
      <c r="BH301" s="181"/>
      <c r="BI301" s="181"/>
      <c r="BJ301" s="181"/>
      <c r="BK301" s="181"/>
      <c r="BL301" s="181"/>
    </row>
    <row r="302" spans="1:64" hidden="1" outlineLevel="1">
      <c r="A302" s="9"/>
      <c r="B302" s="9"/>
      <c r="C302" s="9"/>
      <c r="D302" s="126" t="str">
        <f>Asset8</f>
        <v>VBRC</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c r="BK302" s="181"/>
      <c r="BL302" s="181"/>
    </row>
    <row r="303" spans="1:64" hidden="1" outlineLevel="1">
      <c r="A303" s="9"/>
      <c r="B303" s="9"/>
      <c r="C303" s="9"/>
      <c r="D303" s="126" t="str">
        <f>Asset9</f>
        <v>Supervisory cables</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c r="BK303" s="181"/>
      <c r="BL303" s="181"/>
    </row>
    <row r="304" spans="1:64" hidden="1" outlineLevel="1">
      <c r="A304" s="9"/>
      <c r="B304" s="9"/>
      <c r="C304" s="9"/>
      <c r="D304" s="126" t="str">
        <f>Asset10</f>
        <v>Old SWER ACRs</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c r="BF304" s="181"/>
      <c r="BG304" s="181"/>
      <c r="BH304" s="181"/>
      <c r="BI304" s="181"/>
      <c r="BJ304" s="181"/>
      <c r="BK304" s="181"/>
      <c r="BL304" s="181"/>
    </row>
    <row r="305" spans="1:64" hidden="1" outlineLevel="1">
      <c r="A305" s="9"/>
      <c r="B305" s="9"/>
      <c r="C305" s="9"/>
      <c r="D305" s="126" t="str">
        <f>Asset11</f>
        <v>Land</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1"/>
      <c r="AC305" s="181"/>
      <c r="AD305" s="181"/>
      <c r="AE305" s="181"/>
      <c r="AF305" s="181"/>
      <c r="AG305" s="181"/>
      <c r="AH305" s="181"/>
      <c r="AI305" s="18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c r="BF305" s="181"/>
      <c r="BG305" s="181"/>
      <c r="BH305" s="181"/>
      <c r="BI305" s="181"/>
      <c r="BJ305" s="181"/>
      <c r="BK305" s="181"/>
      <c r="BL305" s="181"/>
    </row>
    <row r="306" spans="1:64" hidden="1" outlineLevel="1">
      <c r="A306" s="9"/>
      <c r="B306" s="9"/>
      <c r="C306" s="9"/>
      <c r="D306" s="126" t="str">
        <f>Asset12</f>
        <v>Equity raising costs</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c r="BF306" s="181"/>
      <c r="BG306" s="181"/>
      <c r="BH306" s="181"/>
      <c r="BI306" s="181"/>
      <c r="BJ306" s="181"/>
      <c r="BK306" s="181"/>
      <c r="BL306" s="181"/>
    </row>
    <row r="307" spans="1:64" hidden="1" outlineLevel="1">
      <c r="A307" s="9"/>
      <c r="B307" s="9"/>
      <c r="C307" s="9"/>
      <c r="D307" s="126">
        <f>Asset13</f>
        <v>0</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c r="BK307" s="181"/>
      <c r="BL307" s="181"/>
    </row>
    <row r="308" spans="1:64" hidden="1" outlineLevel="1">
      <c r="A308" s="9"/>
      <c r="B308" s="9"/>
      <c r="C308" s="9"/>
      <c r="D308" s="126">
        <f>Asset14</f>
        <v>0</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c r="BK308" s="181"/>
      <c r="BL308" s="181"/>
    </row>
    <row r="309" spans="1:64" hidden="1" outlineLevel="1">
      <c r="A309" s="9"/>
      <c r="B309" s="9"/>
      <c r="C309" s="9"/>
      <c r="D309" s="126">
        <f>Asset15</f>
        <v>0</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c r="BK309" s="181"/>
      <c r="BL309" s="181"/>
    </row>
    <row r="310" spans="1:64" hidden="1" outlineLevel="1">
      <c r="A310" s="9"/>
      <c r="B310" s="9"/>
      <c r="C310" s="9"/>
      <c r="D310" s="126">
        <f>Asset16</f>
        <v>0</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c r="BK310" s="181"/>
      <c r="BL310" s="181"/>
    </row>
    <row r="311" spans="1:64" hidden="1" outlineLevel="1">
      <c r="A311" s="9"/>
      <c r="B311" s="9"/>
      <c r="C311" s="9"/>
      <c r="D311" s="126">
        <f>Asset17</f>
        <v>0</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row>
    <row r="312" spans="1:64" hidden="1" outlineLevel="1">
      <c r="A312" s="9"/>
      <c r="B312" s="9"/>
      <c r="C312" s="9"/>
      <c r="D312" s="126">
        <f>Asset18</f>
        <v>0</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c r="BI312" s="181"/>
      <c r="BJ312" s="181"/>
      <c r="BK312" s="181"/>
      <c r="BL312" s="181"/>
    </row>
    <row r="313" spans="1:64" hidden="1" outlineLevel="1">
      <c r="A313" s="9"/>
      <c r="B313" s="9"/>
      <c r="C313" s="9"/>
      <c r="D313" s="126">
        <f>Asset19</f>
        <v>0</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c r="BI313" s="181"/>
      <c r="BJ313" s="181"/>
      <c r="BK313" s="181"/>
      <c r="BL313" s="181"/>
    </row>
    <row r="314" spans="1:64" hidden="1" outlineLevel="1">
      <c r="A314" s="9"/>
      <c r="B314" s="9"/>
      <c r="C314" s="9"/>
      <c r="D314" s="126">
        <f>Asset20</f>
        <v>0</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45">
        <f>IF(Q$198&gt;0, IF(R$198=0, 'Adjustment for previous period'!$G256, 0), 0)</f>
        <v>0</v>
      </c>
      <c r="R314" s="9"/>
      <c r="S314" s="9"/>
      <c r="T314" s="9"/>
      <c r="U314" s="9"/>
      <c r="V314" s="9"/>
      <c r="W314" s="9"/>
      <c r="X314" s="9"/>
      <c r="Y314" s="9"/>
      <c r="Z314" s="9"/>
      <c r="AA314" s="9"/>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row>
    <row r="315" spans="1:64" hidden="1" outlineLevel="1">
      <c r="A315" s="9"/>
      <c r="B315" s="9"/>
      <c r="C315" s="9"/>
      <c r="D315" s="126">
        <f>Asset21</f>
        <v>0</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45">
        <f>IF(Q$198&gt;0, IF(R$198=0, 'Adjustment for previous period'!$G257, 0), 0)</f>
        <v>0</v>
      </c>
      <c r="R315" s="9"/>
      <c r="S315" s="9"/>
      <c r="T315" s="9"/>
      <c r="U315" s="9"/>
      <c r="V315" s="9"/>
      <c r="W315" s="9"/>
      <c r="X315" s="9"/>
      <c r="Y315" s="9"/>
      <c r="Z315" s="9"/>
      <c r="AA315" s="9"/>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row>
    <row r="316" spans="1:64" hidden="1" outlineLevel="1">
      <c r="A316" s="9"/>
      <c r="B316" s="9"/>
      <c r="C316" s="9"/>
      <c r="D316" s="126">
        <f>Asset22</f>
        <v>0</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45">
        <f>IF(Q$198&gt;0, IF(R$198=0, 'Adjustment for previous period'!$G258, 0), 0)</f>
        <v>0</v>
      </c>
      <c r="R316" s="9"/>
      <c r="S316" s="9"/>
      <c r="T316" s="9"/>
      <c r="U316" s="9"/>
      <c r="V316" s="9"/>
      <c r="W316" s="9"/>
      <c r="X316" s="9"/>
      <c r="Y316" s="9"/>
      <c r="Z316" s="9"/>
      <c r="AA316" s="9"/>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row>
    <row r="317" spans="1:64" hidden="1" outlineLevel="1">
      <c r="A317" s="9"/>
      <c r="B317" s="9"/>
      <c r="C317" s="9"/>
      <c r="D317" s="126">
        <f>Asset23</f>
        <v>0</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45">
        <f>IF(Q$198&gt;0, IF(R$198=0, 'Adjustment for previous period'!$G259, 0), 0)</f>
        <v>0</v>
      </c>
      <c r="R317" s="9"/>
      <c r="S317" s="9"/>
      <c r="T317" s="9"/>
      <c r="U317" s="9"/>
      <c r="V317" s="9"/>
      <c r="W317" s="9"/>
      <c r="X317" s="9"/>
      <c r="Y317" s="9"/>
      <c r="Z317" s="9"/>
      <c r="AA317" s="9"/>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row>
    <row r="318" spans="1:64" hidden="1" outlineLevel="1">
      <c r="A318" s="9"/>
      <c r="B318" s="9"/>
      <c r="C318" s="9"/>
      <c r="D318" s="126">
        <f>Asset24</f>
        <v>0</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45">
        <f>IF(Q$198&gt;0, IF(R$198=0, 'Adjustment for previous period'!$G260, 0), 0)</f>
        <v>0</v>
      </c>
      <c r="R318" s="9"/>
      <c r="S318" s="9"/>
      <c r="T318" s="9"/>
      <c r="U318" s="9"/>
      <c r="V318" s="9"/>
      <c r="W318" s="9"/>
      <c r="X318" s="9"/>
      <c r="Y318" s="9"/>
      <c r="Z318" s="9"/>
      <c r="AA318" s="9"/>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row>
    <row r="319" spans="1:64" hidden="1" outlineLevel="1">
      <c r="A319" s="9"/>
      <c r="B319" s="9"/>
      <c r="C319" s="9"/>
      <c r="D319" s="126">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45">
        <f>IF(Q$198&gt;0, IF(R$198=0, 'Adjustment for previous period'!$G261, 0), 0)</f>
        <v>0</v>
      </c>
      <c r="R319" s="9"/>
      <c r="S319" s="9"/>
      <c r="T319" s="9"/>
      <c r="U319" s="9"/>
      <c r="V319" s="9"/>
      <c r="W319" s="9"/>
      <c r="X319" s="9"/>
      <c r="Y319" s="9"/>
      <c r="Z319" s="9"/>
      <c r="AA319" s="9"/>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row>
    <row r="320" spans="1:64" hidden="1" outlineLevel="1">
      <c r="A320" s="9"/>
      <c r="B320" s="9"/>
      <c r="C320" s="9"/>
      <c r="D320" s="126">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45">
        <f>IF(Q$198&gt;0, IF(R$198=0, 'Adjustment for previous period'!$G262, 0), 0)</f>
        <v>0</v>
      </c>
      <c r="R320" s="9"/>
      <c r="S320" s="9"/>
      <c r="T320" s="9"/>
      <c r="U320" s="9"/>
      <c r="V320" s="9"/>
      <c r="W320" s="9"/>
      <c r="X320" s="9"/>
      <c r="Y320" s="9"/>
      <c r="Z320" s="9"/>
      <c r="AA320" s="9"/>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B320" s="181"/>
      <c r="BC320" s="181"/>
      <c r="BD320" s="181"/>
      <c r="BE320" s="181"/>
      <c r="BF320" s="181"/>
      <c r="BG320" s="181"/>
      <c r="BH320" s="181"/>
      <c r="BI320" s="181"/>
      <c r="BJ320" s="181"/>
      <c r="BK320" s="181"/>
      <c r="BL320" s="181"/>
    </row>
    <row r="321" spans="1:64" hidden="1" outlineLevel="1">
      <c r="A321" s="9"/>
      <c r="B321" s="9"/>
      <c r="C321" s="9"/>
      <c r="D321" s="126">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45">
        <f>IF(Q$198&gt;0, IF(R$198=0, 'Adjustment for previous period'!$G263, 0), 0)</f>
        <v>0</v>
      </c>
      <c r="R321" s="9"/>
      <c r="S321" s="9"/>
      <c r="T321" s="9"/>
      <c r="U321" s="9"/>
      <c r="V321" s="9"/>
      <c r="W321" s="9"/>
      <c r="X321" s="9"/>
      <c r="Y321" s="9"/>
      <c r="Z321" s="9"/>
      <c r="AA321" s="9"/>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c r="BK321" s="181"/>
      <c r="BL321" s="181"/>
    </row>
    <row r="322" spans="1:64" hidden="1" outlineLevel="1">
      <c r="A322" s="9"/>
      <c r="B322" s="9"/>
      <c r="C322" s="9"/>
      <c r="D322" s="126">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45">
        <f>IF(Q$198&gt;0, IF(R$198=0, 'Adjustment for previous period'!$G264, 0), 0)</f>
        <v>0</v>
      </c>
      <c r="R322" s="9"/>
      <c r="S322" s="9"/>
      <c r="T322" s="9"/>
      <c r="U322" s="9"/>
      <c r="V322" s="9"/>
      <c r="W322" s="9"/>
      <c r="X322" s="9"/>
      <c r="Y322" s="9"/>
      <c r="Z322" s="9"/>
      <c r="AA322" s="9"/>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row>
    <row r="323" spans="1:64" hidden="1" outlineLevel="1">
      <c r="A323" s="9"/>
      <c r="B323" s="9"/>
      <c r="C323" s="9"/>
      <c r="D323" s="126">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45">
        <f>IF(Q$198&gt;0, IF(R$198=0, 'Adjustment for previous period'!$G265, 0), 0)</f>
        <v>0</v>
      </c>
      <c r="R323" s="9"/>
      <c r="S323" s="9"/>
      <c r="T323" s="9"/>
      <c r="U323" s="9"/>
      <c r="V323" s="9"/>
      <c r="W323" s="9"/>
      <c r="X323" s="9"/>
      <c r="Y323" s="9"/>
      <c r="Z323" s="9"/>
      <c r="AA323" s="9"/>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row>
    <row r="324" spans="1:64" hidden="1" outlineLevel="1">
      <c r="A324" s="9"/>
      <c r="B324" s="9"/>
      <c r="C324" s="9"/>
      <c r="D324" s="126">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45">
        <f>IF(Q$198&gt;0, IF(R$198=0, 'Adjustment for previous period'!$G266, 0), 0)</f>
        <v>0</v>
      </c>
      <c r="R324" s="9"/>
      <c r="S324" s="9"/>
      <c r="T324" s="9"/>
      <c r="U324" s="9"/>
      <c r="V324" s="9"/>
      <c r="W324" s="9"/>
      <c r="X324" s="9"/>
      <c r="Y324" s="9"/>
      <c r="Z324" s="9"/>
      <c r="AA324" s="9"/>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row>
    <row r="326" spans="1:64">
      <c r="A326" s="9"/>
      <c r="B326" s="9"/>
      <c r="C326" s="9" t="s">
        <v>59</v>
      </c>
      <c r="D326" s="9"/>
      <c r="E326" s="9"/>
      <c r="F326" s="9"/>
      <c r="G326" s="9"/>
      <c r="H326" s="9"/>
      <c r="I326" s="9"/>
      <c r="J326" s="9"/>
      <c r="K326" s="9"/>
      <c r="L326" s="35">
        <f>SUM(L327:L346)</f>
        <v>0</v>
      </c>
      <c r="M326" s="35">
        <f>SUM(M327:M346)</f>
        <v>0</v>
      </c>
      <c r="N326" s="35">
        <f>SUM(N327:N346)</f>
        <v>0</v>
      </c>
      <c r="O326" s="35">
        <f>SUM(O327:O346)</f>
        <v>0</v>
      </c>
      <c r="P326" s="35">
        <f>SUM(P327:P346)</f>
        <v>0</v>
      </c>
      <c r="Q326" s="35">
        <f>SUM(Q327:Q356)</f>
        <v>0</v>
      </c>
      <c r="R326" s="9"/>
      <c r="S326" s="9"/>
      <c r="T326" s="9"/>
      <c r="U326" s="9"/>
      <c r="V326" s="9"/>
      <c r="W326" s="9"/>
      <c r="X326" s="9"/>
      <c r="Y326" s="9"/>
      <c r="Z326" s="9"/>
      <c r="AA326" s="9"/>
      <c r="AB326" s="181"/>
      <c r="AC326" s="181"/>
      <c r="AD326" s="181"/>
      <c r="AE326" s="181"/>
      <c r="AF326" s="181"/>
      <c r="AG326" s="181"/>
      <c r="AH326" s="181"/>
      <c r="AI326" s="18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row>
    <row r="327" spans="1:64" hidden="1" outlineLevel="1">
      <c r="A327" s="9"/>
      <c r="B327" s="9"/>
      <c r="C327" s="9"/>
      <c r="D327" s="126" t="str">
        <f>Asset1</f>
        <v>Subtransmission</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row>
    <row r="328" spans="1:64" hidden="1" outlineLevel="1">
      <c r="A328" s="9"/>
      <c r="B328" s="9"/>
      <c r="C328" s="9"/>
      <c r="D328" s="126" t="str">
        <f>Asset2</f>
        <v>Distribution system assets</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row>
    <row r="329" spans="1:64" hidden="1" outlineLevel="1">
      <c r="A329" s="9"/>
      <c r="B329" s="9"/>
      <c r="C329" s="9"/>
      <c r="D329" s="126" t="str">
        <f>Asset3</f>
        <v>Standard metering</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row>
    <row r="330" spans="1:64" hidden="1" outlineLevel="1">
      <c r="A330" s="9"/>
      <c r="B330" s="9"/>
      <c r="C330" s="9"/>
      <c r="D330" s="126" t="str">
        <f>Asset4</f>
        <v>Public lighting</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row>
    <row r="331" spans="1:64" hidden="1" outlineLevel="1">
      <c r="A331" s="9"/>
      <c r="B331" s="9"/>
      <c r="C331" s="9"/>
      <c r="D331" s="126" t="str">
        <f>Asset5</f>
        <v>SCADA/Network control</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row>
    <row r="332" spans="1:64" hidden="1" outlineLevel="1">
      <c r="A332" s="9"/>
      <c r="B332" s="9"/>
      <c r="C332" s="9"/>
      <c r="D332" s="126" t="str">
        <f>Asset6</f>
        <v>Non-network general assets - IT</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row>
    <row r="333" spans="1:64" hidden="1" outlineLevel="1">
      <c r="A333" s="9"/>
      <c r="B333" s="9"/>
      <c r="C333" s="9"/>
      <c r="D333" s="126" t="str">
        <f>Asset7</f>
        <v>Non-network general assets - Other</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row>
    <row r="334" spans="1:64" hidden="1" outlineLevel="1">
      <c r="A334" s="9"/>
      <c r="B334" s="9"/>
      <c r="C334" s="9"/>
      <c r="D334" s="126" t="str">
        <f>Asset8</f>
        <v>VBRC</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row>
    <row r="335" spans="1:64" hidden="1" outlineLevel="1">
      <c r="A335" s="9"/>
      <c r="B335" s="9"/>
      <c r="C335" s="9"/>
      <c r="D335" s="126" t="str">
        <f>Asset9</f>
        <v>Supervisory cables</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row>
    <row r="336" spans="1:64" hidden="1" outlineLevel="1">
      <c r="A336" s="9"/>
      <c r="B336" s="9"/>
      <c r="C336" s="9"/>
      <c r="D336" s="126" t="str">
        <f>Asset10</f>
        <v>Old SWER ACRs</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row>
    <row r="337" spans="1:64" hidden="1" outlineLevel="1">
      <c r="A337" s="9"/>
      <c r="B337" s="9"/>
      <c r="C337" s="9"/>
      <c r="D337" s="126" t="str">
        <f>Asset11</f>
        <v>Land</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row>
    <row r="338" spans="1:64" hidden="1" outlineLevel="1">
      <c r="A338" s="9"/>
      <c r="B338" s="9"/>
      <c r="C338" s="9"/>
      <c r="D338" s="126" t="str">
        <f>Asset12</f>
        <v>Equity raising costs</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row>
    <row r="339" spans="1:64" hidden="1" outlineLevel="1">
      <c r="A339" s="9"/>
      <c r="B339" s="9"/>
      <c r="C339" s="9"/>
      <c r="D339" s="126">
        <f>Asset13</f>
        <v>0</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row>
    <row r="340" spans="1:64" hidden="1" outlineLevel="1">
      <c r="A340" s="9"/>
      <c r="B340" s="9"/>
      <c r="C340" s="9"/>
      <c r="D340" s="126">
        <f>Asset14</f>
        <v>0</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row>
    <row r="341" spans="1:64" hidden="1" outlineLevel="1">
      <c r="A341" s="9"/>
      <c r="B341" s="9"/>
      <c r="C341" s="9"/>
      <c r="D341" s="126">
        <f>Asset15</f>
        <v>0</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row>
    <row r="342" spans="1:64" hidden="1" outlineLevel="1">
      <c r="A342" s="9"/>
      <c r="B342" s="9"/>
      <c r="C342" s="9"/>
      <c r="D342" s="126">
        <f>Asset16</f>
        <v>0</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row>
    <row r="343" spans="1:64" hidden="1" outlineLevel="1">
      <c r="A343" s="9"/>
      <c r="B343" s="9"/>
      <c r="C343" s="9"/>
      <c r="D343" s="126">
        <f>Asset17</f>
        <v>0</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row>
    <row r="344" spans="1:64" hidden="1" outlineLevel="1">
      <c r="A344" s="9"/>
      <c r="B344" s="9"/>
      <c r="C344" s="9"/>
      <c r="D344" s="126">
        <f>Asset18</f>
        <v>0</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row>
    <row r="345" spans="1:64" hidden="1" outlineLevel="1">
      <c r="A345" s="9"/>
      <c r="B345" s="9"/>
      <c r="C345" s="9"/>
      <c r="D345" s="126">
        <f>Asset19</f>
        <v>0</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181"/>
      <c r="BE345" s="181"/>
      <c r="BF345" s="181"/>
      <c r="BG345" s="181"/>
      <c r="BH345" s="181"/>
      <c r="BI345" s="181"/>
      <c r="BJ345" s="181"/>
      <c r="BK345" s="181"/>
      <c r="BL345" s="181"/>
    </row>
    <row r="346" spans="1:64" hidden="1" outlineLevel="1">
      <c r="A346" s="9"/>
      <c r="B346" s="9"/>
      <c r="C346" s="9"/>
      <c r="D346" s="126">
        <f>Asset20</f>
        <v>0</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row>
    <row r="347" spans="1:64" hidden="1" outlineLevel="1">
      <c r="A347" s="9"/>
      <c r="B347" s="9"/>
      <c r="C347" s="9"/>
      <c r="D347" s="126">
        <f>Asset21</f>
        <v>0</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row>
    <row r="348" spans="1:64" hidden="1" outlineLevel="1">
      <c r="A348" s="9"/>
      <c r="B348" s="9"/>
      <c r="C348" s="9"/>
      <c r="D348" s="126">
        <f>Asset22</f>
        <v>0</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row>
    <row r="349" spans="1:64" hidden="1" outlineLevel="1">
      <c r="A349" s="9"/>
      <c r="B349" s="9"/>
      <c r="C349" s="9"/>
      <c r="D349" s="126">
        <f>Asset23</f>
        <v>0</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81"/>
      <c r="BC349" s="181"/>
      <c r="BD349" s="181"/>
      <c r="BE349" s="181"/>
      <c r="BF349" s="181"/>
      <c r="BG349" s="181"/>
      <c r="BH349" s="181"/>
      <c r="BI349" s="181"/>
      <c r="BJ349" s="181"/>
      <c r="BK349" s="181"/>
      <c r="BL349" s="181"/>
    </row>
    <row r="350" spans="1:64" hidden="1" outlineLevel="1">
      <c r="A350" s="9"/>
      <c r="B350" s="9"/>
      <c r="C350" s="9"/>
      <c r="D350" s="126">
        <f>Asset24</f>
        <v>0</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81"/>
      <c r="BC350" s="181"/>
      <c r="BD350" s="181"/>
      <c r="BE350" s="181"/>
      <c r="BF350" s="181"/>
      <c r="BG350" s="181"/>
      <c r="BH350" s="181"/>
      <c r="BI350" s="181"/>
      <c r="BJ350" s="181"/>
      <c r="BK350" s="181"/>
      <c r="BL350" s="181"/>
    </row>
    <row r="351" spans="1:64" hidden="1" outlineLevel="1">
      <c r="A351" s="9"/>
      <c r="B351" s="9"/>
      <c r="C351" s="9"/>
      <c r="D351" s="126">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row>
    <row r="352" spans="1:64" hidden="1" outlineLevel="1">
      <c r="A352" s="9"/>
      <c r="B352" s="9"/>
      <c r="C352" s="9"/>
      <c r="D352" s="126">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row>
    <row r="353" spans="1:64" hidden="1" outlineLevel="1">
      <c r="A353" s="9"/>
      <c r="B353" s="9"/>
      <c r="C353" s="9"/>
      <c r="D353" s="126">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1"/>
      <c r="AC353" s="181"/>
      <c r="AD353" s="181"/>
      <c r="AE353" s="181"/>
      <c r="AF353" s="181"/>
      <c r="AG353" s="181"/>
      <c r="AH353" s="181"/>
      <c r="AI353" s="181"/>
      <c r="AJ353" s="181"/>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row>
    <row r="354" spans="1:64" hidden="1" outlineLevel="1">
      <c r="A354" s="9"/>
      <c r="B354" s="9"/>
      <c r="C354" s="9"/>
      <c r="D354" s="126">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row>
    <row r="355" spans="1:64" hidden="1" outlineLevel="1">
      <c r="A355" s="9"/>
      <c r="B355" s="9"/>
      <c r="C355" s="9"/>
      <c r="D355" s="126">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1"/>
      <c r="AC355" s="181"/>
      <c r="AD355" s="181"/>
      <c r="AE355" s="181"/>
      <c r="AF355" s="181"/>
      <c r="AG355" s="181"/>
      <c r="AH355" s="181"/>
      <c r="AI355" s="181"/>
      <c r="AJ355" s="181"/>
      <c r="AK355" s="181"/>
      <c r="AL355" s="181"/>
      <c r="AM355" s="181"/>
      <c r="AN355" s="181"/>
      <c r="AO355" s="181"/>
      <c r="AP355" s="181"/>
      <c r="AQ355" s="181"/>
      <c r="AR355" s="181"/>
      <c r="AS355" s="181"/>
      <c r="AT355" s="181"/>
      <c r="AU355" s="181"/>
      <c r="AV355" s="181"/>
      <c r="AW355" s="181"/>
      <c r="AX355" s="181"/>
      <c r="AY355" s="181"/>
      <c r="AZ355" s="181"/>
      <c r="BA355" s="181"/>
      <c r="BB355" s="181"/>
      <c r="BC355" s="181"/>
      <c r="BD355" s="181"/>
      <c r="BE355" s="181"/>
      <c r="BF355" s="181"/>
      <c r="BG355" s="181"/>
      <c r="BH355" s="181"/>
      <c r="BI355" s="181"/>
      <c r="BJ355" s="181"/>
      <c r="BK355" s="181"/>
      <c r="BL355" s="181"/>
    </row>
    <row r="356" spans="1:64" hidden="1" outlineLevel="1">
      <c r="A356" s="9"/>
      <c r="B356" s="9"/>
      <c r="C356" s="9"/>
      <c r="D356" s="126">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1"/>
      <c r="AC356" s="181"/>
      <c r="AD356" s="18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1"/>
      <c r="AY356" s="181"/>
      <c r="AZ356" s="181"/>
      <c r="BA356" s="181"/>
      <c r="BB356" s="181"/>
      <c r="BC356" s="181"/>
      <c r="BD356" s="181"/>
      <c r="BE356" s="181"/>
      <c r="BF356" s="181"/>
      <c r="BG356" s="181"/>
      <c r="BH356" s="181"/>
      <c r="BI356" s="181"/>
      <c r="BJ356" s="181"/>
      <c r="BK356" s="181"/>
      <c r="BL356" s="181"/>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1"/>
      <c r="AC357" s="181"/>
      <c r="AD357" s="181"/>
      <c r="AE357" s="181"/>
      <c r="AF357" s="181"/>
      <c r="AG357" s="181"/>
      <c r="AH357" s="181"/>
      <c r="AI357" s="181"/>
      <c r="AJ357" s="181"/>
      <c r="AK357" s="181"/>
      <c r="AL357" s="181"/>
      <c r="AM357" s="181"/>
      <c r="AN357" s="181"/>
      <c r="AO357" s="181"/>
      <c r="AP357" s="181"/>
      <c r="AQ357" s="181"/>
      <c r="AR357" s="181"/>
      <c r="AS357" s="181"/>
      <c r="AT357" s="181"/>
      <c r="AU357" s="181"/>
      <c r="AV357" s="181"/>
      <c r="AW357" s="181"/>
      <c r="AX357" s="181"/>
      <c r="AY357" s="181"/>
      <c r="AZ357" s="181"/>
      <c r="BA357" s="181"/>
      <c r="BB357" s="181"/>
      <c r="BC357" s="181"/>
      <c r="BD357" s="181"/>
      <c r="BE357" s="181"/>
      <c r="BF357" s="181"/>
      <c r="BG357" s="181"/>
      <c r="BH357" s="181"/>
      <c r="BI357" s="181"/>
      <c r="BJ357" s="181"/>
      <c r="BK357" s="181"/>
      <c r="BL357" s="181"/>
    </row>
    <row r="358" spans="1:64">
      <c r="A358" s="72"/>
      <c r="B358" s="72"/>
      <c r="C358" s="79" t="s">
        <v>47</v>
      </c>
      <c r="D358" s="72"/>
      <c r="E358" s="72"/>
      <c r="F358" s="72"/>
      <c r="G358" s="72"/>
      <c r="H358" s="72"/>
      <c r="I358" s="72"/>
      <c r="J358" s="72"/>
      <c r="K358" s="72"/>
      <c r="L358" s="151">
        <f t="shared" ref="L358:Q358" si="18">SUM(L359:L388)</f>
        <v>4772.8985177516588</v>
      </c>
      <c r="M358" s="151">
        <f t="shared" si="18"/>
        <v>0</v>
      </c>
      <c r="N358" s="151">
        <f t="shared" si="18"/>
        <v>0</v>
      </c>
      <c r="O358" s="151">
        <f t="shared" si="18"/>
        <v>0</v>
      </c>
      <c r="P358" s="151">
        <f t="shared" si="18"/>
        <v>0</v>
      </c>
      <c r="Q358" s="151">
        <f t="shared" si="18"/>
        <v>0</v>
      </c>
      <c r="R358" s="151"/>
      <c r="S358" s="9"/>
      <c r="T358" s="9"/>
      <c r="U358" s="9"/>
      <c r="V358" s="9"/>
      <c r="W358" s="9"/>
      <c r="X358" s="9"/>
      <c r="Y358" s="9"/>
      <c r="Z358" s="9"/>
      <c r="AA358" s="9"/>
      <c r="AB358" s="181"/>
      <c r="AC358" s="181"/>
      <c r="AD358" s="181"/>
      <c r="AE358" s="181"/>
      <c r="AF358" s="181"/>
      <c r="AG358" s="181"/>
      <c r="AH358" s="181"/>
      <c r="AI358" s="181"/>
      <c r="AJ358" s="181"/>
      <c r="AK358" s="181"/>
      <c r="AL358" s="181"/>
      <c r="AM358" s="181"/>
      <c r="AN358" s="181"/>
      <c r="AO358" s="181"/>
      <c r="AP358" s="181"/>
      <c r="AQ358" s="181"/>
      <c r="AR358" s="181"/>
      <c r="AS358" s="181"/>
      <c r="AT358" s="181"/>
      <c r="AU358" s="181"/>
      <c r="AV358" s="181"/>
      <c r="AW358" s="181"/>
      <c r="AX358" s="181"/>
      <c r="AY358" s="181"/>
      <c r="AZ358" s="181"/>
      <c r="BA358" s="181"/>
      <c r="BB358" s="181"/>
      <c r="BC358" s="181"/>
      <c r="BD358" s="181"/>
      <c r="BE358" s="181"/>
      <c r="BF358" s="181"/>
      <c r="BG358" s="181"/>
      <c r="BH358" s="181"/>
      <c r="BI358" s="181"/>
      <c r="BJ358" s="181"/>
      <c r="BK358" s="181"/>
      <c r="BL358" s="181"/>
    </row>
    <row r="359" spans="1:64" hidden="1" outlineLevel="1">
      <c r="B359" s="9"/>
      <c r="C359" s="9"/>
      <c r="D359" s="126" t="str">
        <f>Asset1</f>
        <v>Subtransmission</v>
      </c>
      <c r="E359" s="9"/>
      <c r="F359" s="9"/>
      <c r="G359" s="9"/>
      <c r="H359" s="9"/>
      <c r="I359" s="9"/>
      <c r="J359" s="9"/>
      <c r="K359" s="9"/>
      <c r="L359" s="35">
        <f t="shared" ref="L359:Q359" si="19">IF(M$198=0, L199+L231+L263+L295+L327, 0)</f>
        <v>601.44787394350601</v>
      </c>
      <c r="M359" s="35">
        <f t="shared" si="19"/>
        <v>0</v>
      </c>
      <c r="N359" s="35">
        <f t="shared" si="19"/>
        <v>0</v>
      </c>
      <c r="O359" s="35">
        <f t="shared" si="19"/>
        <v>0</v>
      </c>
      <c r="P359" s="35">
        <f t="shared" si="19"/>
        <v>0</v>
      </c>
      <c r="Q359" s="35">
        <f t="shared" si="19"/>
        <v>0</v>
      </c>
      <c r="R359" s="9"/>
      <c r="S359" s="9"/>
      <c r="T359" s="9"/>
      <c r="U359" s="9"/>
      <c r="V359" s="9"/>
      <c r="W359" s="9"/>
      <c r="X359" s="9"/>
      <c r="Y359" s="9"/>
      <c r="Z359" s="9"/>
      <c r="AA359" s="9"/>
      <c r="AB359" s="181"/>
      <c r="AC359" s="181"/>
      <c r="AD359" s="181"/>
      <c r="AE359" s="181"/>
      <c r="AF359" s="181"/>
      <c r="AG359" s="181"/>
      <c r="AH359" s="181"/>
      <c r="AI359" s="181"/>
      <c r="AJ359" s="181"/>
      <c r="AK359" s="181"/>
      <c r="AL359" s="181"/>
      <c r="AM359" s="181"/>
      <c r="AN359" s="181"/>
      <c r="AO359" s="181"/>
      <c r="AP359" s="181"/>
      <c r="AQ359" s="181"/>
      <c r="AR359" s="181"/>
      <c r="AS359" s="181"/>
      <c r="AT359" s="181"/>
      <c r="AU359" s="181"/>
      <c r="AV359" s="181"/>
      <c r="AW359" s="181"/>
      <c r="AX359" s="181"/>
      <c r="AY359" s="181"/>
      <c r="AZ359" s="181"/>
      <c r="BA359" s="181"/>
      <c r="BB359" s="181"/>
      <c r="BC359" s="181"/>
      <c r="BD359" s="181"/>
      <c r="BE359" s="181"/>
      <c r="BF359" s="181"/>
      <c r="BG359" s="181"/>
      <c r="BH359" s="181"/>
      <c r="BI359" s="181"/>
      <c r="BJ359" s="181"/>
      <c r="BK359" s="181"/>
      <c r="BL359" s="181"/>
    </row>
    <row r="360" spans="1:64" hidden="1" outlineLevel="1">
      <c r="B360" s="9"/>
      <c r="C360" s="9"/>
      <c r="D360" s="126" t="str">
        <f>Asset2</f>
        <v>Distribution system assets</v>
      </c>
      <c r="E360" s="9"/>
      <c r="F360" s="9"/>
      <c r="G360" s="9"/>
      <c r="H360" s="9"/>
      <c r="I360" s="9"/>
      <c r="J360" s="9"/>
      <c r="K360" s="9"/>
      <c r="L360" s="35">
        <f t="shared" ref="L360:Q369" si="20">IF(M$198=0, L200+L232+L264+L296+L328, 0)</f>
        <v>3689.0055229288541</v>
      </c>
      <c r="M360" s="35">
        <f t="shared" si="20"/>
        <v>0</v>
      </c>
      <c r="N360" s="35">
        <f t="shared" si="20"/>
        <v>0</v>
      </c>
      <c r="O360" s="35">
        <f t="shared" si="20"/>
        <v>0</v>
      </c>
      <c r="P360" s="35">
        <f t="shared" si="20"/>
        <v>0</v>
      </c>
      <c r="Q360" s="35">
        <f t="shared" si="20"/>
        <v>0</v>
      </c>
      <c r="R360" s="9"/>
      <c r="S360" s="9"/>
      <c r="T360" s="9"/>
      <c r="U360" s="9"/>
      <c r="V360" s="9"/>
      <c r="W360" s="9"/>
      <c r="X360" s="9"/>
      <c r="Y360" s="9"/>
      <c r="Z360" s="9"/>
      <c r="AA360" s="9"/>
      <c r="AB360" s="181"/>
      <c r="AC360" s="181"/>
      <c r="AD360" s="181"/>
      <c r="AE360" s="181"/>
      <c r="AF360" s="181"/>
      <c r="AG360" s="181"/>
      <c r="AH360" s="181"/>
      <c r="AI360" s="181"/>
      <c r="AJ360" s="181"/>
      <c r="AK360" s="181"/>
      <c r="AL360" s="181"/>
      <c r="AM360" s="181"/>
      <c r="AN360" s="181"/>
      <c r="AO360" s="181"/>
      <c r="AP360" s="181"/>
      <c r="AQ360" s="181"/>
      <c r="AR360" s="181"/>
      <c r="AS360" s="181"/>
      <c r="AT360" s="181"/>
      <c r="AU360" s="181"/>
      <c r="AV360" s="181"/>
      <c r="AW360" s="181"/>
      <c r="AX360" s="181"/>
      <c r="AY360" s="181"/>
      <c r="AZ360" s="181"/>
      <c r="BA360" s="181"/>
      <c r="BB360" s="181"/>
      <c r="BC360" s="181"/>
      <c r="BD360" s="181"/>
      <c r="BE360" s="181"/>
      <c r="BF360" s="181"/>
      <c r="BG360" s="181"/>
      <c r="BH360" s="181"/>
      <c r="BI360" s="181"/>
      <c r="BJ360" s="181"/>
      <c r="BK360" s="181"/>
      <c r="BL360" s="181"/>
    </row>
    <row r="361" spans="1:64" hidden="1" outlineLevel="1">
      <c r="B361" s="9"/>
      <c r="C361" s="9"/>
      <c r="D361" s="126" t="str">
        <f>Asset3</f>
        <v>Standard metering</v>
      </c>
      <c r="E361" s="9"/>
      <c r="F361" s="9"/>
      <c r="G361" s="9"/>
      <c r="H361" s="9"/>
      <c r="I361" s="9"/>
      <c r="J361" s="9"/>
      <c r="K361" s="9"/>
      <c r="L361" s="35">
        <f t="shared" si="20"/>
        <v>0</v>
      </c>
      <c r="M361" s="35">
        <f t="shared" si="20"/>
        <v>0</v>
      </c>
      <c r="N361" s="35">
        <f t="shared" si="20"/>
        <v>0</v>
      </c>
      <c r="O361" s="35">
        <f t="shared" si="20"/>
        <v>0</v>
      </c>
      <c r="P361" s="35">
        <f t="shared" si="20"/>
        <v>0</v>
      </c>
      <c r="Q361" s="35">
        <f t="shared" si="20"/>
        <v>0</v>
      </c>
      <c r="R361" s="9"/>
      <c r="S361" s="9"/>
      <c r="T361" s="9"/>
      <c r="U361" s="9"/>
      <c r="V361" s="9"/>
      <c r="W361" s="9"/>
      <c r="X361" s="9"/>
      <c r="Y361" s="9"/>
      <c r="Z361" s="9"/>
      <c r="AA361" s="9"/>
      <c r="AB361" s="181"/>
      <c r="AC361" s="181"/>
      <c r="AD361" s="181"/>
      <c r="AE361" s="181"/>
      <c r="AF361" s="181"/>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181"/>
      <c r="BB361" s="181"/>
      <c r="BC361" s="181"/>
      <c r="BD361" s="181"/>
      <c r="BE361" s="181"/>
      <c r="BF361" s="181"/>
      <c r="BG361" s="181"/>
      <c r="BH361" s="181"/>
      <c r="BI361" s="181"/>
      <c r="BJ361" s="181"/>
      <c r="BK361" s="181"/>
      <c r="BL361" s="181"/>
    </row>
    <row r="362" spans="1:64" hidden="1" outlineLevel="1">
      <c r="B362" s="9"/>
      <c r="C362" s="9"/>
      <c r="D362" s="126" t="str">
        <f>Asset4</f>
        <v>Public lighting</v>
      </c>
      <c r="E362" s="9"/>
      <c r="F362" s="9"/>
      <c r="G362" s="9"/>
      <c r="H362" s="9"/>
      <c r="I362" s="9"/>
      <c r="J362" s="9"/>
      <c r="K362" s="9"/>
      <c r="L362" s="35">
        <f t="shared" si="20"/>
        <v>5.4932825222962762</v>
      </c>
      <c r="M362" s="35">
        <f t="shared" si="20"/>
        <v>0</v>
      </c>
      <c r="N362" s="35">
        <f t="shared" si="20"/>
        <v>0</v>
      </c>
      <c r="O362" s="35">
        <f t="shared" si="20"/>
        <v>0</v>
      </c>
      <c r="P362" s="35">
        <f t="shared" si="20"/>
        <v>0</v>
      </c>
      <c r="Q362" s="35">
        <f t="shared" si="20"/>
        <v>0</v>
      </c>
      <c r="R362" s="9"/>
      <c r="S362" s="9"/>
      <c r="T362" s="9"/>
      <c r="U362" s="9"/>
      <c r="V362" s="9"/>
      <c r="W362" s="9"/>
      <c r="X362" s="9"/>
      <c r="Y362" s="9"/>
      <c r="Z362" s="9"/>
      <c r="AA362" s="9"/>
      <c r="AB362" s="181"/>
      <c r="AC362" s="181"/>
      <c r="AD362" s="181"/>
      <c r="AE362" s="181"/>
      <c r="AF362" s="181"/>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181"/>
      <c r="BB362" s="181"/>
      <c r="BC362" s="181"/>
      <c r="BD362" s="181"/>
      <c r="BE362" s="181"/>
      <c r="BF362" s="181"/>
      <c r="BG362" s="181"/>
      <c r="BH362" s="181"/>
      <c r="BI362" s="181"/>
      <c r="BJ362" s="181"/>
      <c r="BK362" s="181"/>
      <c r="BL362" s="181"/>
    </row>
    <row r="363" spans="1:64" hidden="1" outlineLevel="1">
      <c r="B363" s="9"/>
      <c r="C363" s="9"/>
      <c r="D363" s="126" t="str">
        <f>Asset5</f>
        <v>SCADA/Network control</v>
      </c>
      <c r="E363" s="9"/>
      <c r="F363" s="9"/>
      <c r="G363" s="9"/>
      <c r="H363" s="9"/>
      <c r="I363" s="9"/>
      <c r="J363" s="9"/>
      <c r="K363" s="9"/>
      <c r="L363" s="35">
        <f t="shared" si="20"/>
        <v>47.958049389971407</v>
      </c>
      <c r="M363" s="35">
        <f t="shared" si="20"/>
        <v>0</v>
      </c>
      <c r="N363" s="35">
        <f t="shared" si="20"/>
        <v>0</v>
      </c>
      <c r="O363" s="35">
        <f t="shared" si="20"/>
        <v>0</v>
      </c>
      <c r="P363" s="35">
        <f t="shared" si="20"/>
        <v>0</v>
      </c>
      <c r="Q363" s="35">
        <f t="shared" si="20"/>
        <v>0</v>
      </c>
      <c r="R363" s="9"/>
      <c r="S363" s="9"/>
      <c r="T363" s="9"/>
      <c r="U363" s="9"/>
      <c r="V363" s="9"/>
      <c r="W363" s="9"/>
      <c r="X363" s="9"/>
      <c r="Y363" s="9"/>
      <c r="Z363" s="9"/>
      <c r="AA363" s="9"/>
      <c r="AB363" s="181"/>
      <c r="AC363" s="181"/>
      <c r="AD363" s="18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1"/>
      <c r="AY363" s="181"/>
      <c r="AZ363" s="181"/>
      <c r="BA363" s="181"/>
      <c r="BB363" s="181"/>
      <c r="BC363" s="181"/>
      <c r="BD363" s="181"/>
      <c r="BE363" s="181"/>
      <c r="BF363" s="181"/>
      <c r="BG363" s="181"/>
      <c r="BH363" s="181"/>
      <c r="BI363" s="181"/>
      <c r="BJ363" s="181"/>
      <c r="BK363" s="181"/>
      <c r="BL363" s="181"/>
    </row>
    <row r="364" spans="1:64" hidden="1" outlineLevel="1">
      <c r="B364" s="9"/>
      <c r="C364" s="9"/>
      <c r="D364" s="126" t="str">
        <f>Asset6</f>
        <v>Non-network general assets - IT</v>
      </c>
      <c r="E364" s="9"/>
      <c r="F364" s="9"/>
      <c r="G364" s="9"/>
      <c r="H364" s="9"/>
      <c r="I364" s="9"/>
      <c r="J364" s="9"/>
      <c r="K364" s="9"/>
      <c r="L364" s="35">
        <f t="shared" si="20"/>
        <v>130.97061231317616</v>
      </c>
      <c r="M364" s="35">
        <f t="shared" si="20"/>
        <v>0</v>
      </c>
      <c r="N364" s="35">
        <f t="shared" si="20"/>
        <v>0</v>
      </c>
      <c r="O364" s="35">
        <f t="shared" si="20"/>
        <v>0</v>
      </c>
      <c r="P364" s="35">
        <f t="shared" si="20"/>
        <v>0</v>
      </c>
      <c r="Q364" s="35">
        <f t="shared" si="20"/>
        <v>0</v>
      </c>
      <c r="R364" s="9"/>
      <c r="S364" s="9"/>
      <c r="T364" s="9"/>
      <c r="U364" s="9"/>
      <c r="V364" s="9"/>
      <c r="W364" s="9"/>
      <c r="X364" s="9"/>
      <c r="Y364" s="9"/>
      <c r="Z364" s="9"/>
      <c r="AA364" s="9"/>
      <c r="AB364" s="181"/>
      <c r="AC364" s="181"/>
      <c r="AD364" s="181"/>
      <c r="AE364" s="181"/>
      <c r="AF364" s="181"/>
      <c r="AG364" s="181"/>
      <c r="AH364" s="181"/>
      <c r="AI364" s="181"/>
      <c r="AJ364" s="181"/>
      <c r="AK364" s="181"/>
      <c r="AL364" s="181"/>
      <c r="AM364" s="181"/>
      <c r="AN364" s="181"/>
      <c r="AO364" s="181"/>
      <c r="AP364" s="181"/>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1"/>
    </row>
    <row r="365" spans="1:64" hidden="1" outlineLevel="1">
      <c r="B365" s="9"/>
      <c r="C365" s="9"/>
      <c r="D365" s="126" t="str">
        <f>Asset7</f>
        <v>Non-network general assets - Other</v>
      </c>
      <c r="E365" s="9"/>
      <c r="F365" s="9"/>
      <c r="G365" s="9"/>
      <c r="H365" s="9"/>
      <c r="I365" s="9"/>
      <c r="J365" s="9"/>
      <c r="K365" s="9"/>
      <c r="L365" s="35">
        <f t="shared" si="20"/>
        <v>131.94774622832733</v>
      </c>
      <c r="M365" s="35">
        <f t="shared" si="20"/>
        <v>0</v>
      </c>
      <c r="N365" s="35">
        <f t="shared" si="20"/>
        <v>0</v>
      </c>
      <c r="O365" s="35">
        <f t="shared" si="20"/>
        <v>0</v>
      </c>
      <c r="P365" s="35">
        <f t="shared" si="20"/>
        <v>0</v>
      </c>
      <c r="Q365" s="35">
        <f t="shared" si="20"/>
        <v>0</v>
      </c>
      <c r="R365" s="9"/>
      <c r="S365" s="9"/>
      <c r="T365" s="9"/>
      <c r="U365" s="9"/>
      <c r="V365" s="9"/>
      <c r="W365" s="9"/>
      <c r="X365" s="9"/>
      <c r="Y365" s="9"/>
      <c r="Z365" s="9"/>
      <c r="AA365" s="9"/>
      <c r="AB365" s="181"/>
      <c r="AC365" s="181"/>
      <c r="AD365" s="181"/>
      <c r="AE365" s="181"/>
      <c r="AF365" s="181"/>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181"/>
      <c r="BB365" s="181"/>
      <c r="BC365" s="181"/>
      <c r="BD365" s="181"/>
      <c r="BE365" s="181"/>
      <c r="BF365" s="181"/>
      <c r="BG365" s="181"/>
      <c r="BH365" s="181"/>
      <c r="BI365" s="181"/>
      <c r="BJ365" s="181"/>
      <c r="BK365" s="181"/>
      <c r="BL365" s="181"/>
    </row>
    <row r="366" spans="1:64" hidden="1" outlineLevel="1">
      <c r="B366" s="9"/>
      <c r="C366" s="9"/>
      <c r="D366" s="126" t="str">
        <f>Asset8</f>
        <v>VBRC</v>
      </c>
      <c r="E366" s="9"/>
      <c r="F366" s="9"/>
      <c r="G366" s="9"/>
      <c r="H366" s="9"/>
      <c r="I366" s="9"/>
      <c r="J366" s="9"/>
      <c r="K366" s="9"/>
      <c r="L366" s="35">
        <f t="shared" si="20"/>
        <v>167.51792986358294</v>
      </c>
      <c r="M366" s="35">
        <f t="shared" si="20"/>
        <v>0</v>
      </c>
      <c r="N366" s="35">
        <f t="shared" si="20"/>
        <v>0</v>
      </c>
      <c r="O366" s="35">
        <f t="shared" si="20"/>
        <v>0</v>
      </c>
      <c r="P366" s="35">
        <f t="shared" si="20"/>
        <v>0</v>
      </c>
      <c r="Q366" s="35">
        <f t="shared" si="20"/>
        <v>0</v>
      </c>
      <c r="R366" s="9"/>
      <c r="S366" s="9"/>
      <c r="T366" s="9"/>
      <c r="U366" s="9"/>
      <c r="V366" s="9"/>
      <c r="W366" s="9"/>
      <c r="X366" s="9"/>
      <c r="Y366" s="9"/>
      <c r="Z366" s="9"/>
      <c r="AA366" s="9"/>
      <c r="AB366" s="181"/>
      <c r="AC366" s="181"/>
      <c r="AD366" s="181"/>
      <c r="AE366" s="181"/>
      <c r="AF366" s="181"/>
      <c r="AG366" s="181"/>
      <c r="AH366" s="181"/>
      <c r="AI366" s="181"/>
      <c r="AJ366" s="181"/>
      <c r="AK366" s="181"/>
      <c r="AL366" s="181"/>
      <c r="AM366" s="181"/>
      <c r="AN366" s="181"/>
      <c r="AO366" s="181"/>
      <c r="AP366" s="181"/>
      <c r="AQ366" s="181"/>
      <c r="AR366" s="181"/>
      <c r="AS366" s="181"/>
      <c r="AT366" s="181"/>
      <c r="AU366" s="181"/>
      <c r="AV366" s="181"/>
      <c r="AW366" s="181"/>
      <c r="AX366" s="181"/>
      <c r="AY366" s="181"/>
      <c r="AZ366" s="181"/>
      <c r="BA366" s="181"/>
      <c r="BB366" s="181"/>
      <c r="BC366" s="181"/>
      <c r="BD366" s="181"/>
      <c r="BE366" s="181"/>
      <c r="BF366" s="181"/>
      <c r="BG366" s="181"/>
      <c r="BH366" s="181"/>
      <c r="BI366" s="181"/>
      <c r="BJ366" s="181"/>
      <c r="BK366" s="181"/>
      <c r="BL366" s="181"/>
    </row>
    <row r="367" spans="1:64" hidden="1" outlineLevel="1">
      <c r="B367" s="9"/>
      <c r="C367" s="9"/>
      <c r="D367" s="126" t="str">
        <f>Asset9</f>
        <v>Supervisory cables</v>
      </c>
      <c r="E367" s="9"/>
      <c r="F367" s="9"/>
      <c r="G367" s="9"/>
      <c r="H367" s="9"/>
      <c r="I367" s="9"/>
      <c r="J367" s="9"/>
      <c r="K367" s="9"/>
      <c r="L367" s="35">
        <f t="shared" si="20"/>
        <v>-3.7785602041861224</v>
      </c>
      <c r="M367" s="35">
        <f t="shared" si="20"/>
        <v>0</v>
      </c>
      <c r="N367" s="35">
        <f t="shared" si="20"/>
        <v>0</v>
      </c>
      <c r="O367" s="35">
        <f t="shared" si="20"/>
        <v>0</v>
      </c>
      <c r="P367" s="35">
        <f t="shared" si="20"/>
        <v>0</v>
      </c>
      <c r="Q367" s="35">
        <f t="shared" si="20"/>
        <v>0</v>
      </c>
      <c r="R367" s="9"/>
      <c r="S367" s="9"/>
      <c r="T367" s="9"/>
      <c r="U367" s="9"/>
      <c r="V367" s="9"/>
      <c r="W367" s="9"/>
      <c r="X367" s="9"/>
      <c r="Y367" s="9"/>
      <c r="Z367" s="9"/>
      <c r="AA367" s="9"/>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B367" s="181"/>
      <c r="BC367" s="181"/>
      <c r="BD367" s="181"/>
      <c r="BE367" s="181"/>
      <c r="BF367" s="181"/>
      <c r="BG367" s="181"/>
      <c r="BH367" s="181"/>
      <c r="BI367" s="181"/>
      <c r="BJ367" s="181"/>
      <c r="BK367" s="181"/>
      <c r="BL367" s="181"/>
    </row>
    <row r="368" spans="1:64" hidden="1" outlineLevel="1">
      <c r="B368" s="9"/>
      <c r="C368" s="9"/>
      <c r="D368" s="126" t="str">
        <f>Asset10</f>
        <v>Old SWER ACRs</v>
      </c>
      <c r="E368" s="9"/>
      <c r="F368" s="9"/>
      <c r="G368" s="9"/>
      <c r="H368" s="9"/>
      <c r="I368" s="9"/>
      <c r="J368" s="9"/>
      <c r="K368" s="9"/>
      <c r="L368" s="35">
        <f t="shared" si="20"/>
        <v>-16.420591970226596</v>
      </c>
      <c r="M368" s="35">
        <f t="shared" si="20"/>
        <v>0</v>
      </c>
      <c r="N368" s="35">
        <f t="shared" si="20"/>
        <v>0</v>
      </c>
      <c r="O368" s="35">
        <f t="shared" si="20"/>
        <v>0</v>
      </c>
      <c r="P368" s="35">
        <f t="shared" si="20"/>
        <v>0</v>
      </c>
      <c r="Q368" s="35">
        <f t="shared" si="20"/>
        <v>0</v>
      </c>
      <c r="R368" s="9"/>
      <c r="S368" s="9"/>
      <c r="T368" s="9"/>
      <c r="U368" s="9"/>
      <c r="V368" s="9"/>
      <c r="W368" s="9"/>
      <c r="X368" s="9"/>
      <c r="Y368" s="9"/>
      <c r="Z368" s="9"/>
      <c r="AA368" s="9"/>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181"/>
      <c r="BB368" s="181"/>
      <c r="BC368" s="181"/>
      <c r="BD368" s="181"/>
      <c r="BE368" s="181"/>
      <c r="BF368" s="181"/>
      <c r="BG368" s="181"/>
      <c r="BH368" s="181"/>
      <c r="BI368" s="181"/>
      <c r="BJ368" s="181"/>
      <c r="BK368" s="181"/>
      <c r="BL368" s="181"/>
    </row>
    <row r="369" spans="2:64" hidden="1" outlineLevel="1">
      <c r="B369" s="9"/>
      <c r="C369" s="9"/>
      <c r="D369" s="126" t="str">
        <f>Asset11</f>
        <v>Land</v>
      </c>
      <c r="E369" s="9"/>
      <c r="F369" s="9"/>
      <c r="G369" s="9"/>
      <c r="H369" s="9"/>
      <c r="I369" s="9"/>
      <c r="J369" s="9"/>
      <c r="K369" s="9"/>
      <c r="L369" s="35">
        <f t="shared" si="20"/>
        <v>1.131600696953158</v>
      </c>
      <c r="M369" s="35">
        <f t="shared" si="20"/>
        <v>0</v>
      </c>
      <c r="N369" s="35">
        <f t="shared" si="20"/>
        <v>0</v>
      </c>
      <c r="O369" s="35">
        <f t="shared" si="20"/>
        <v>0</v>
      </c>
      <c r="P369" s="35">
        <f t="shared" si="20"/>
        <v>0</v>
      </c>
      <c r="Q369" s="35">
        <f t="shared" si="20"/>
        <v>0</v>
      </c>
      <c r="R369" s="9"/>
      <c r="S369" s="9"/>
      <c r="T369" s="9"/>
      <c r="U369" s="9"/>
      <c r="V369" s="9"/>
      <c r="W369" s="9"/>
      <c r="X369" s="9"/>
      <c r="Y369" s="9"/>
      <c r="Z369" s="9"/>
      <c r="AA369" s="9"/>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1"/>
    </row>
    <row r="370" spans="2:64" hidden="1" outlineLevel="1">
      <c r="B370" s="9"/>
      <c r="C370" s="9"/>
      <c r="D370" s="126" t="str">
        <f>Asset12</f>
        <v>Equity raising costs</v>
      </c>
      <c r="E370" s="9"/>
      <c r="F370" s="9"/>
      <c r="G370" s="9"/>
      <c r="H370" s="9"/>
      <c r="I370" s="9"/>
      <c r="J370" s="9"/>
      <c r="K370" s="9"/>
      <c r="L370" s="35">
        <f t="shared" ref="L370:Q379" si="21">IF(M$198=0, L210+L242+L274+L306+L338, 0)</f>
        <v>17.6250520394041</v>
      </c>
      <c r="M370" s="35">
        <f t="shared" si="21"/>
        <v>0</v>
      </c>
      <c r="N370" s="35">
        <f t="shared" si="21"/>
        <v>0</v>
      </c>
      <c r="O370" s="35">
        <f t="shared" si="21"/>
        <v>0</v>
      </c>
      <c r="P370" s="35">
        <f t="shared" si="21"/>
        <v>0</v>
      </c>
      <c r="Q370" s="35">
        <f t="shared" si="21"/>
        <v>0</v>
      </c>
      <c r="R370" s="9"/>
      <c r="S370" s="9"/>
      <c r="T370" s="9"/>
      <c r="U370" s="9"/>
      <c r="V370" s="9"/>
      <c r="W370" s="9"/>
      <c r="X370" s="9"/>
      <c r="Y370" s="9"/>
      <c r="Z370" s="9"/>
      <c r="AA370" s="9"/>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181"/>
      <c r="BB370" s="181"/>
      <c r="BC370" s="181"/>
      <c r="BD370" s="181"/>
      <c r="BE370" s="181"/>
      <c r="BF370" s="181"/>
      <c r="BG370" s="181"/>
      <c r="BH370" s="181"/>
      <c r="BI370" s="181"/>
      <c r="BJ370" s="181"/>
      <c r="BK370" s="181"/>
      <c r="BL370" s="181"/>
    </row>
    <row r="371" spans="2:64" hidden="1" outlineLevel="1">
      <c r="B371" s="9"/>
      <c r="C371" s="9"/>
      <c r="D371" s="126">
        <f>Asset13</f>
        <v>0</v>
      </c>
      <c r="E371" s="9"/>
      <c r="F371" s="9"/>
      <c r="G371" s="9"/>
      <c r="H371" s="9"/>
      <c r="I371" s="9"/>
      <c r="J371" s="9"/>
      <c r="K371" s="9"/>
      <c r="L371" s="35">
        <f t="shared" si="21"/>
        <v>0</v>
      </c>
      <c r="M371" s="35">
        <f t="shared" si="21"/>
        <v>0</v>
      </c>
      <c r="N371" s="35">
        <f t="shared" si="21"/>
        <v>0</v>
      </c>
      <c r="O371" s="35">
        <f t="shared" si="21"/>
        <v>0</v>
      </c>
      <c r="P371" s="35">
        <f t="shared" si="21"/>
        <v>0</v>
      </c>
      <c r="Q371" s="35">
        <f t="shared" si="21"/>
        <v>0</v>
      </c>
      <c r="R371" s="9"/>
      <c r="S371" s="9"/>
      <c r="T371" s="9"/>
      <c r="U371" s="9"/>
      <c r="V371" s="9"/>
      <c r="W371" s="9"/>
      <c r="X371" s="9"/>
      <c r="Y371" s="9"/>
      <c r="Z371" s="9"/>
      <c r="AA371" s="9"/>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B371" s="181"/>
      <c r="BC371" s="181"/>
      <c r="BD371" s="181"/>
      <c r="BE371" s="181"/>
      <c r="BF371" s="181"/>
      <c r="BG371" s="181"/>
      <c r="BH371" s="181"/>
      <c r="BI371" s="181"/>
      <c r="BJ371" s="181"/>
      <c r="BK371" s="181"/>
      <c r="BL371" s="181"/>
    </row>
    <row r="372" spans="2:64" hidden="1" outlineLevel="1">
      <c r="B372" s="9"/>
      <c r="C372" s="9"/>
      <c r="D372" s="126">
        <f>Asset14</f>
        <v>0</v>
      </c>
      <c r="E372" s="9"/>
      <c r="F372" s="9"/>
      <c r="G372" s="9"/>
      <c r="H372" s="9"/>
      <c r="I372" s="9"/>
      <c r="J372" s="9"/>
      <c r="K372" s="9"/>
      <c r="L372" s="35">
        <f t="shared" si="21"/>
        <v>0</v>
      </c>
      <c r="M372" s="35">
        <f t="shared" si="21"/>
        <v>0</v>
      </c>
      <c r="N372" s="35">
        <f t="shared" si="21"/>
        <v>0</v>
      </c>
      <c r="O372" s="35">
        <f t="shared" si="21"/>
        <v>0</v>
      </c>
      <c r="P372" s="35">
        <f t="shared" si="21"/>
        <v>0</v>
      </c>
      <c r="Q372" s="35">
        <f t="shared" si="21"/>
        <v>0</v>
      </c>
      <c r="R372" s="9"/>
      <c r="S372" s="9"/>
      <c r="T372" s="9"/>
      <c r="U372" s="9"/>
      <c r="V372" s="9"/>
      <c r="W372" s="9"/>
      <c r="X372" s="9"/>
      <c r="Y372" s="9"/>
      <c r="Z372" s="9"/>
      <c r="AA372" s="9"/>
      <c r="AB372" s="181"/>
      <c r="AC372" s="181"/>
      <c r="AD372" s="181"/>
      <c r="AE372" s="181"/>
      <c r="AF372" s="181"/>
      <c r="AG372" s="181"/>
      <c r="AH372" s="181"/>
      <c r="AI372" s="181"/>
      <c r="AJ372" s="181"/>
      <c r="AK372" s="181"/>
      <c r="AL372" s="181"/>
      <c r="AM372" s="181"/>
      <c r="AN372" s="181"/>
      <c r="AO372" s="181"/>
      <c r="AP372" s="181"/>
      <c r="AQ372" s="181"/>
      <c r="AR372" s="181"/>
      <c r="AS372" s="181"/>
      <c r="AT372" s="181"/>
      <c r="AU372" s="181"/>
      <c r="AV372" s="181"/>
      <c r="AW372" s="181"/>
      <c r="AX372" s="181"/>
      <c r="AY372" s="181"/>
      <c r="AZ372" s="181"/>
      <c r="BA372" s="181"/>
      <c r="BB372" s="181"/>
      <c r="BC372" s="181"/>
      <c r="BD372" s="181"/>
      <c r="BE372" s="181"/>
      <c r="BF372" s="181"/>
      <c r="BG372" s="181"/>
      <c r="BH372" s="181"/>
      <c r="BI372" s="181"/>
      <c r="BJ372" s="181"/>
      <c r="BK372" s="181"/>
      <c r="BL372" s="181"/>
    </row>
    <row r="373" spans="2:64" hidden="1" outlineLevel="1">
      <c r="B373" s="9"/>
      <c r="C373" s="9"/>
      <c r="D373" s="126">
        <f>Asset15</f>
        <v>0</v>
      </c>
      <c r="E373" s="9"/>
      <c r="F373" s="9"/>
      <c r="G373" s="9"/>
      <c r="H373" s="9"/>
      <c r="I373" s="9"/>
      <c r="J373" s="9"/>
      <c r="K373" s="9"/>
      <c r="L373" s="35">
        <f t="shared" si="21"/>
        <v>0</v>
      </c>
      <c r="M373" s="35">
        <f t="shared" si="21"/>
        <v>0</v>
      </c>
      <c r="N373" s="35">
        <f t="shared" si="21"/>
        <v>0</v>
      </c>
      <c r="O373" s="35">
        <f t="shared" si="21"/>
        <v>0</v>
      </c>
      <c r="P373" s="35">
        <f t="shared" si="21"/>
        <v>0</v>
      </c>
      <c r="Q373" s="35">
        <f t="shared" si="21"/>
        <v>0</v>
      </c>
      <c r="R373" s="9"/>
      <c r="S373" s="9"/>
      <c r="T373" s="9"/>
      <c r="U373" s="9"/>
      <c r="V373" s="9"/>
      <c r="W373" s="9"/>
      <c r="X373" s="9"/>
      <c r="Y373" s="9"/>
      <c r="Z373" s="9"/>
      <c r="AA373" s="9"/>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181"/>
      <c r="BB373" s="181"/>
      <c r="BC373" s="181"/>
      <c r="BD373" s="181"/>
      <c r="BE373" s="181"/>
      <c r="BF373" s="181"/>
      <c r="BG373" s="181"/>
      <c r="BH373" s="181"/>
      <c r="BI373" s="181"/>
      <c r="BJ373" s="181"/>
      <c r="BK373" s="181"/>
      <c r="BL373" s="181"/>
    </row>
    <row r="374" spans="2:64" hidden="1" outlineLevel="1">
      <c r="B374" s="9"/>
      <c r="C374" s="9"/>
      <c r="D374" s="126">
        <f>Asset16</f>
        <v>0</v>
      </c>
      <c r="E374" s="9"/>
      <c r="F374" s="9"/>
      <c r="G374" s="9"/>
      <c r="H374" s="9"/>
      <c r="I374" s="9"/>
      <c r="J374" s="9"/>
      <c r="K374" s="9"/>
      <c r="L374" s="35">
        <f t="shared" si="21"/>
        <v>0</v>
      </c>
      <c r="M374" s="35">
        <f t="shared" si="21"/>
        <v>0</v>
      </c>
      <c r="N374" s="35">
        <f t="shared" si="21"/>
        <v>0</v>
      </c>
      <c r="O374" s="35">
        <f t="shared" si="21"/>
        <v>0</v>
      </c>
      <c r="P374" s="35">
        <f t="shared" si="21"/>
        <v>0</v>
      </c>
      <c r="Q374" s="35">
        <f t="shared" si="21"/>
        <v>0</v>
      </c>
      <c r="R374" s="9"/>
      <c r="S374" s="9"/>
      <c r="T374" s="9"/>
      <c r="U374" s="9"/>
      <c r="V374" s="9"/>
      <c r="W374" s="9"/>
      <c r="X374" s="9"/>
      <c r="Y374" s="9"/>
      <c r="Z374" s="9"/>
      <c r="AA374" s="9"/>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181"/>
      <c r="BB374" s="181"/>
      <c r="BC374" s="181"/>
      <c r="BD374" s="181"/>
      <c r="BE374" s="181"/>
      <c r="BF374" s="181"/>
      <c r="BG374" s="181"/>
      <c r="BH374" s="181"/>
      <c r="BI374" s="181"/>
      <c r="BJ374" s="181"/>
      <c r="BK374" s="181"/>
      <c r="BL374" s="181"/>
    </row>
    <row r="375" spans="2:64" hidden="1" outlineLevel="1">
      <c r="B375" s="9"/>
      <c r="C375" s="9"/>
      <c r="D375" s="126">
        <f>Asset17</f>
        <v>0</v>
      </c>
      <c r="E375" s="9"/>
      <c r="F375" s="9"/>
      <c r="G375" s="9"/>
      <c r="H375" s="9"/>
      <c r="I375" s="9"/>
      <c r="J375" s="9"/>
      <c r="K375" s="9"/>
      <c r="L375" s="35">
        <f t="shared" si="21"/>
        <v>0</v>
      </c>
      <c r="M375" s="35">
        <f t="shared" si="21"/>
        <v>0</v>
      </c>
      <c r="N375" s="35">
        <f t="shared" si="21"/>
        <v>0</v>
      </c>
      <c r="O375" s="35">
        <f t="shared" si="21"/>
        <v>0</v>
      </c>
      <c r="P375" s="35">
        <f t="shared" si="21"/>
        <v>0</v>
      </c>
      <c r="Q375" s="35">
        <f t="shared" si="21"/>
        <v>0</v>
      </c>
      <c r="R375" s="9"/>
      <c r="S375" s="9"/>
      <c r="T375" s="9"/>
      <c r="U375" s="9"/>
      <c r="V375" s="9"/>
      <c r="W375" s="9"/>
      <c r="X375" s="9"/>
      <c r="Y375" s="9"/>
      <c r="Z375" s="9"/>
      <c r="AA375" s="9"/>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81"/>
      <c r="AY375" s="181"/>
      <c r="AZ375" s="181"/>
      <c r="BA375" s="181"/>
      <c r="BB375" s="181"/>
      <c r="BC375" s="181"/>
      <c r="BD375" s="181"/>
      <c r="BE375" s="181"/>
      <c r="BF375" s="181"/>
      <c r="BG375" s="181"/>
      <c r="BH375" s="181"/>
      <c r="BI375" s="181"/>
      <c r="BJ375" s="181"/>
      <c r="BK375" s="181"/>
      <c r="BL375" s="181"/>
    </row>
    <row r="376" spans="2:64" hidden="1" outlineLevel="1">
      <c r="B376" s="9"/>
      <c r="C376" s="9"/>
      <c r="D376" s="126">
        <f>Asset18</f>
        <v>0</v>
      </c>
      <c r="E376" s="9"/>
      <c r="F376" s="9"/>
      <c r="G376" s="9"/>
      <c r="H376" s="9"/>
      <c r="I376" s="9"/>
      <c r="J376" s="9"/>
      <c r="K376" s="9"/>
      <c r="L376" s="35">
        <f t="shared" si="21"/>
        <v>0</v>
      </c>
      <c r="M376" s="35">
        <f t="shared" si="21"/>
        <v>0</v>
      </c>
      <c r="N376" s="35">
        <f t="shared" si="21"/>
        <v>0</v>
      </c>
      <c r="O376" s="35">
        <f t="shared" si="21"/>
        <v>0</v>
      </c>
      <c r="P376" s="35">
        <f t="shared" si="21"/>
        <v>0</v>
      </c>
      <c r="Q376" s="35">
        <f t="shared" si="21"/>
        <v>0</v>
      </c>
      <c r="R376" s="9"/>
      <c r="S376" s="9"/>
      <c r="T376" s="9"/>
      <c r="U376" s="9"/>
      <c r="V376" s="9"/>
      <c r="W376" s="9"/>
      <c r="X376" s="9"/>
      <c r="Y376" s="9"/>
      <c r="Z376" s="9"/>
      <c r="AA376" s="9"/>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1"/>
      <c r="BL376" s="181"/>
    </row>
    <row r="377" spans="2:64" hidden="1" outlineLevel="1">
      <c r="B377" s="9"/>
      <c r="C377" s="9"/>
      <c r="D377" s="126">
        <f>Asset19</f>
        <v>0</v>
      </c>
      <c r="E377" s="9"/>
      <c r="F377" s="9"/>
      <c r="G377" s="9"/>
      <c r="H377" s="9"/>
      <c r="I377" s="9"/>
      <c r="J377" s="9"/>
      <c r="K377" s="9"/>
      <c r="L377" s="35">
        <f t="shared" si="21"/>
        <v>0</v>
      </c>
      <c r="M377" s="35">
        <f t="shared" si="21"/>
        <v>0</v>
      </c>
      <c r="N377" s="35">
        <f t="shared" si="21"/>
        <v>0</v>
      </c>
      <c r="O377" s="35">
        <f t="shared" si="21"/>
        <v>0</v>
      </c>
      <c r="P377" s="35">
        <f t="shared" si="21"/>
        <v>0</v>
      </c>
      <c r="Q377" s="35">
        <f t="shared" si="21"/>
        <v>0</v>
      </c>
      <c r="R377" s="9"/>
      <c r="S377" s="9"/>
      <c r="T377" s="9"/>
      <c r="U377" s="9"/>
      <c r="V377" s="9"/>
      <c r="W377" s="9"/>
      <c r="X377" s="9"/>
      <c r="Y377" s="9"/>
      <c r="Z377" s="9"/>
      <c r="AA377" s="9"/>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B377" s="181"/>
      <c r="BC377" s="181"/>
      <c r="BD377" s="181"/>
      <c r="BE377" s="181"/>
      <c r="BF377" s="181"/>
      <c r="BG377" s="181"/>
      <c r="BH377" s="181"/>
      <c r="BI377" s="181"/>
      <c r="BJ377" s="181"/>
      <c r="BK377" s="181"/>
      <c r="BL377" s="181"/>
    </row>
    <row r="378" spans="2:64" hidden="1" outlineLevel="1">
      <c r="B378" s="9"/>
      <c r="C378" s="9"/>
      <c r="D378" s="126">
        <f>Asset20</f>
        <v>0</v>
      </c>
      <c r="E378" s="9"/>
      <c r="F378" s="9"/>
      <c r="G378" s="9"/>
      <c r="H378" s="9"/>
      <c r="I378" s="9"/>
      <c r="J378" s="9"/>
      <c r="K378" s="9"/>
      <c r="L378" s="35">
        <f t="shared" si="21"/>
        <v>0</v>
      </c>
      <c r="M378" s="35">
        <f t="shared" si="21"/>
        <v>0</v>
      </c>
      <c r="N378" s="35">
        <f t="shared" si="21"/>
        <v>0</v>
      </c>
      <c r="O378" s="35">
        <f t="shared" si="21"/>
        <v>0</v>
      </c>
      <c r="P378" s="35">
        <f t="shared" si="21"/>
        <v>0</v>
      </c>
      <c r="Q378" s="35">
        <f t="shared" si="21"/>
        <v>0</v>
      </c>
      <c r="R378" s="9"/>
      <c r="S378" s="9"/>
      <c r="T378" s="9"/>
      <c r="U378" s="9"/>
      <c r="V378" s="9"/>
      <c r="W378" s="9"/>
      <c r="X378" s="9"/>
      <c r="Y378" s="9"/>
      <c r="Z378" s="9"/>
      <c r="AA378" s="9"/>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B378" s="181"/>
      <c r="BC378" s="181"/>
      <c r="BD378" s="181"/>
      <c r="BE378" s="181"/>
      <c r="BF378" s="181"/>
      <c r="BG378" s="181"/>
      <c r="BH378" s="181"/>
      <c r="BI378" s="181"/>
      <c r="BJ378" s="181"/>
      <c r="BK378" s="181"/>
      <c r="BL378" s="181"/>
    </row>
    <row r="379" spans="2:64" hidden="1" outlineLevel="1">
      <c r="B379" s="9"/>
      <c r="C379" s="9"/>
      <c r="D379" s="126">
        <f>Asset21</f>
        <v>0</v>
      </c>
      <c r="E379" s="9"/>
      <c r="F379" s="9"/>
      <c r="G379" s="9"/>
      <c r="H379" s="9"/>
      <c r="I379" s="9"/>
      <c r="J379" s="9"/>
      <c r="K379" s="9"/>
      <c r="L379" s="35">
        <f t="shared" si="21"/>
        <v>0</v>
      </c>
      <c r="M379" s="35">
        <f t="shared" si="21"/>
        <v>0</v>
      </c>
      <c r="N379" s="35">
        <f t="shared" si="21"/>
        <v>0</v>
      </c>
      <c r="O379" s="35">
        <f t="shared" si="21"/>
        <v>0</v>
      </c>
      <c r="P379" s="35">
        <f t="shared" si="21"/>
        <v>0</v>
      </c>
      <c r="Q379" s="35">
        <f t="shared" si="21"/>
        <v>0</v>
      </c>
      <c r="R379" s="9"/>
      <c r="S379" s="9"/>
      <c r="T379" s="9"/>
      <c r="U379" s="9"/>
      <c r="V379" s="9"/>
      <c r="W379" s="9"/>
      <c r="X379" s="9"/>
      <c r="Y379" s="9"/>
      <c r="Z379" s="9"/>
      <c r="AA379" s="9"/>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181"/>
      <c r="BB379" s="181"/>
      <c r="BC379" s="181"/>
      <c r="BD379" s="181"/>
      <c r="BE379" s="181"/>
      <c r="BF379" s="181"/>
      <c r="BG379" s="181"/>
      <c r="BH379" s="181"/>
      <c r="BI379" s="181"/>
      <c r="BJ379" s="181"/>
      <c r="BK379" s="181"/>
      <c r="BL379" s="181"/>
    </row>
    <row r="380" spans="2:64" hidden="1" outlineLevel="1">
      <c r="B380" s="9"/>
      <c r="C380" s="9"/>
      <c r="D380" s="126">
        <f>Asset22</f>
        <v>0</v>
      </c>
      <c r="E380" s="9"/>
      <c r="F380" s="9"/>
      <c r="G380" s="9"/>
      <c r="H380" s="9"/>
      <c r="I380" s="9"/>
      <c r="J380" s="9"/>
      <c r="K380" s="9"/>
      <c r="L380" s="35">
        <f t="shared" ref="L380:Q386" si="22">IF(M$198=0, L220+L252+L284+L316+L348, 0)</f>
        <v>0</v>
      </c>
      <c r="M380" s="35">
        <f t="shared" si="22"/>
        <v>0</v>
      </c>
      <c r="N380" s="35">
        <f t="shared" si="22"/>
        <v>0</v>
      </c>
      <c r="O380" s="35">
        <f t="shared" si="22"/>
        <v>0</v>
      </c>
      <c r="P380" s="35">
        <f t="shared" si="22"/>
        <v>0</v>
      </c>
      <c r="Q380" s="35">
        <f t="shared" si="22"/>
        <v>0</v>
      </c>
      <c r="R380" s="9"/>
      <c r="S380" s="9"/>
      <c r="T380" s="9"/>
      <c r="U380" s="9"/>
      <c r="V380" s="9"/>
      <c r="W380" s="9"/>
      <c r="X380" s="9"/>
      <c r="Y380" s="9"/>
      <c r="Z380" s="9"/>
      <c r="AA380" s="9"/>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181"/>
      <c r="BB380" s="181"/>
      <c r="BC380" s="181"/>
      <c r="BD380" s="181"/>
      <c r="BE380" s="181"/>
      <c r="BF380" s="181"/>
      <c r="BG380" s="181"/>
      <c r="BH380" s="181"/>
      <c r="BI380" s="181"/>
      <c r="BJ380" s="181"/>
      <c r="BK380" s="181"/>
      <c r="BL380" s="181"/>
    </row>
    <row r="381" spans="2:64" hidden="1" outlineLevel="1">
      <c r="B381" s="9"/>
      <c r="C381" s="9"/>
      <c r="D381" s="126">
        <f>Asset23</f>
        <v>0</v>
      </c>
      <c r="E381" s="9"/>
      <c r="F381" s="9"/>
      <c r="G381" s="9"/>
      <c r="H381" s="9"/>
      <c r="I381" s="9"/>
      <c r="J381" s="9"/>
      <c r="K381" s="9"/>
      <c r="L381" s="35">
        <f t="shared" si="22"/>
        <v>0</v>
      </c>
      <c r="M381" s="35">
        <f t="shared" si="22"/>
        <v>0</v>
      </c>
      <c r="N381" s="35">
        <f t="shared" si="22"/>
        <v>0</v>
      </c>
      <c r="O381" s="35">
        <f t="shared" si="22"/>
        <v>0</v>
      </c>
      <c r="P381" s="35">
        <f t="shared" si="22"/>
        <v>0</v>
      </c>
      <c r="Q381" s="35">
        <f t="shared" si="22"/>
        <v>0</v>
      </c>
      <c r="R381" s="9"/>
      <c r="S381" s="9"/>
      <c r="T381" s="9"/>
      <c r="U381" s="9"/>
      <c r="V381" s="9"/>
      <c r="W381" s="9"/>
      <c r="X381" s="9"/>
      <c r="Y381" s="9"/>
      <c r="Z381" s="9"/>
      <c r="AA381" s="9"/>
      <c r="AB381" s="181"/>
      <c r="AC381" s="181"/>
      <c r="AD381" s="181"/>
      <c r="AE381" s="181"/>
      <c r="AF381" s="181"/>
      <c r="AG381" s="181"/>
      <c r="AH381" s="181"/>
      <c r="AI381" s="181"/>
      <c r="AJ381" s="181"/>
      <c r="AK381" s="181"/>
      <c r="AL381" s="181"/>
      <c r="AM381" s="181"/>
      <c r="AN381" s="181"/>
      <c r="AO381" s="181"/>
      <c r="AP381" s="181"/>
      <c r="AQ381" s="181"/>
      <c r="AR381" s="181"/>
      <c r="AS381" s="181"/>
      <c r="AT381" s="181"/>
      <c r="AU381" s="181"/>
      <c r="AV381" s="181"/>
      <c r="AW381" s="181"/>
      <c r="AX381" s="181"/>
      <c r="AY381" s="181"/>
      <c r="AZ381" s="181"/>
      <c r="BA381" s="181"/>
      <c r="BB381" s="181"/>
      <c r="BC381" s="181"/>
      <c r="BD381" s="181"/>
      <c r="BE381" s="181"/>
      <c r="BF381" s="181"/>
      <c r="BG381" s="181"/>
      <c r="BH381" s="181"/>
      <c r="BI381" s="181"/>
      <c r="BJ381" s="181"/>
      <c r="BK381" s="181"/>
      <c r="BL381" s="181"/>
    </row>
    <row r="382" spans="2:64" hidden="1" outlineLevel="1">
      <c r="B382" s="9"/>
      <c r="C382" s="9"/>
      <c r="D382" s="126">
        <f>Asset24</f>
        <v>0</v>
      </c>
      <c r="E382" s="9"/>
      <c r="F382" s="9"/>
      <c r="G382" s="9"/>
      <c r="H382" s="9"/>
      <c r="I382" s="9"/>
      <c r="J382" s="9"/>
      <c r="K382" s="9"/>
      <c r="L382" s="35">
        <f t="shared" si="22"/>
        <v>0</v>
      </c>
      <c r="M382" s="35">
        <f t="shared" si="22"/>
        <v>0</v>
      </c>
      <c r="N382" s="35">
        <f t="shared" si="22"/>
        <v>0</v>
      </c>
      <c r="O382" s="35">
        <f t="shared" si="22"/>
        <v>0</v>
      </c>
      <c r="P382" s="35">
        <f t="shared" si="22"/>
        <v>0</v>
      </c>
      <c r="Q382" s="35">
        <f t="shared" si="22"/>
        <v>0</v>
      </c>
      <c r="R382" s="9"/>
      <c r="S382" s="9"/>
      <c r="T382" s="9"/>
      <c r="U382" s="9"/>
      <c r="V382" s="9"/>
      <c r="W382" s="9"/>
      <c r="X382" s="9"/>
      <c r="Y382" s="9"/>
      <c r="Z382" s="9"/>
      <c r="AA382" s="9"/>
      <c r="AB382" s="181"/>
      <c r="AC382" s="181"/>
      <c r="AD382" s="181"/>
      <c r="AE382" s="181"/>
      <c r="AF382" s="181"/>
      <c r="AG382" s="181"/>
      <c r="AH382" s="181"/>
      <c r="AI382" s="181"/>
      <c r="AJ382" s="181"/>
      <c r="AK382" s="181"/>
      <c r="AL382" s="181"/>
      <c r="AM382" s="181"/>
      <c r="AN382" s="181"/>
      <c r="AO382" s="181"/>
      <c r="AP382" s="181"/>
      <c r="AQ382" s="181"/>
      <c r="AR382" s="181"/>
      <c r="AS382" s="181"/>
      <c r="AT382" s="181"/>
      <c r="AU382" s="181"/>
      <c r="AV382" s="181"/>
      <c r="AW382" s="181"/>
      <c r="AX382" s="181"/>
      <c r="AY382" s="181"/>
      <c r="AZ382" s="181"/>
      <c r="BA382" s="181"/>
      <c r="BB382" s="181"/>
      <c r="BC382" s="181"/>
      <c r="BD382" s="181"/>
      <c r="BE382" s="181"/>
      <c r="BF382" s="181"/>
      <c r="BG382" s="181"/>
      <c r="BH382" s="181"/>
      <c r="BI382" s="181"/>
      <c r="BJ382" s="181"/>
      <c r="BK382" s="181"/>
      <c r="BL382" s="181"/>
    </row>
    <row r="383" spans="2:64" hidden="1" outlineLevel="1">
      <c r="B383" s="9"/>
      <c r="C383" s="9"/>
      <c r="D383" s="126">
        <f>Asset25</f>
        <v>0</v>
      </c>
      <c r="E383" s="9"/>
      <c r="F383" s="9"/>
      <c r="G383" s="9"/>
      <c r="H383" s="9"/>
      <c r="I383" s="9"/>
      <c r="J383" s="9"/>
      <c r="K383" s="9"/>
      <c r="L383" s="35">
        <f t="shared" si="22"/>
        <v>0</v>
      </c>
      <c r="M383" s="35">
        <f t="shared" si="22"/>
        <v>0</v>
      </c>
      <c r="N383" s="35">
        <f t="shared" si="22"/>
        <v>0</v>
      </c>
      <c r="O383" s="35">
        <f t="shared" si="22"/>
        <v>0</v>
      </c>
      <c r="P383" s="35">
        <f t="shared" si="22"/>
        <v>0</v>
      </c>
      <c r="Q383" s="35">
        <f t="shared" si="22"/>
        <v>0</v>
      </c>
      <c r="R383" s="9"/>
      <c r="S383" s="9"/>
      <c r="T383" s="9"/>
      <c r="U383" s="9"/>
      <c r="V383" s="9"/>
      <c r="W383" s="9"/>
      <c r="X383" s="9"/>
      <c r="Y383" s="9"/>
      <c r="Z383" s="9"/>
      <c r="AA383" s="9"/>
      <c r="AB383" s="181"/>
      <c r="AC383" s="181"/>
      <c r="AD383" s="181"/>
      <c r="AE383" s="181"/>
      <c r="AF383" s="181"/>
      <c r="AG383" s="181"/>
      <c r="AH383" s="181"/>
      <c r="AI383" s="181"/>
      <c r="AJ383" s="181"/>
      <c r="AK383" s="181"/>
      <c r="AL383" s="181"/>
      <c r="AM383" s="181"/>
      <c r="AN383" s="181"/>
      <c r="AO383" s="181"/>
      <c r="AP383" s="181"/>
      <c r="AQ383" s="181"/>
      <c r="AR383" s="181"/>
      <c r="AS383" s="181"/>
      <c r="AT383" s="181"/>
      <c r="AU383" s="181"/>
      <c r="AV383" s="181"/>
      <c r="AW383" s="181"/>
      <c r="AX383" s="181"/>
      <c r="AY383" s="181"/>
      <c r="AZ383" s="181"/>
      <c r="BA383" s="181"/>
      <c r="BB383" s="181"/>
      <c r="BC383" s="181"/>
      <c r="BD383" s="181"/>
      <c r="BE383" s="181"/>
      <c r="BF383" s="181"/>
      <c r="BG383" s="181"/>
      <c r="BH383" s="181"/>
      <c r="BI383" s="181"/>
      <c r="BJ383" s="181"/>
      <c r="BK383" s="181"/>
      <c r="BL383" s="181"/>
    </row>
    <row r="384" spans="2:64" hidden="1" outlineLevel="1">
      <c r="B384" s="9"/>
      <c r="C384" s="9"/>
      <c r="D384" s="126">
        <f>Asset26</f>
        <v>0</v>
      </c>
      <c r="E384" s="9"/>
      <c r="F384" s="9"/>
      <c r="G384" s="9"/>
      <c r="H384" s="9"/>
      <c r="I384" s="9"/>
      <c r="J384" s="9"/>
      <c r="K384" s="9"/>
      <c r="L384" s="35">
        <f t="shared" si="22"/>
        <v>0</v>
      </c>
      <c r="M384" s="35">
        <f t="shared" si="22"/>
        <v>0</v>
      </c>
      <c r="N384" s="35">
        <f t="shared" si="22"/>
        <v>0</v>
      </c>
      <c r="O384" s="35">
        <f t="shared" si="22"/>
        <v>0</v>
      </c>
      <c r="P384" s="35">
        <f t="shared" si="22"/>
        <v>0</v>
      </c>
      <c r="Q384" s="35">
        <f t="shared" si="22"/>
        <v>0</v>
      </c>
      <c r="R384" s="9"/>
      <c r="S384" s="9"/>
      <c r="T384" s="9"/>
      <c r="U384" s="9"/>
      <c r="V384" s="9"/>
      <c r="W384" s="9"/>
      <c r="X384" s="9"/>
      <c r="Y384" s="9"/>
      <c r="Z384" s="9"/>
      <c r="AA384" s="9"/>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181"/>
      <c r="BB384" s="181"/>
      <c r="BC384" s="181"/>
      <c r="BD384" s="181"/>
      <c r="BE384" s="181"/>
      <c r="BF384" s="181"/>
      <c r="BG384" s="181"/>
      <c r="BH384" s="181"/>
      <c r="BI384" s="181"/>
      <c r="BJ384" s="181"/>
      <c r="BK384" s="181"/>
      <c r="BL384" s="181"/>
    </row>
    <row r="385" spans="1:64" hidden="1" outlineLevel="1">
      <c r="B385" s="9"/>
      <c r="C385" s="9"/>
      <c r="D385" s="126">
        <f>Asset27</f>
        <v>0</v>
      </c>
      <c r="E385" s="9"/>
      <c r="F385" s="9"/>
      <c r="G385" s="9"/>
      <c r="H385" s="9"/>
      <c r="I385" s="9"/>
      <c r="J385" s="9"/>
      <c r="K385" s="9"/>
      <c r="L385" s="35">
        <f t="shared" si="22"/>
        <v>0</v>
      </c>
      <c r="M385" s="35">
        <f t="shared" si="22"/>
        <v>0</v>
      </c>
      <c r="N385" s="35">
        <f t="shared" si="22"/>
        <v>0</v>
      </c>
      <c r="O385" s="35">
        <f t="shared" si="22"/>
        <v>0</v>
      </c>
      <c r="P385" s="35">
        <f t="shared" si="22"/>
        <v>0</v>
      </c>
      <c r="Q385" s="35">
        <f t="shared" si="22"/>
        <v>0</v>
      </c>
      <c r="R385" s="9"/>
      <c r="S385" s="9"/>
      <c r="T385" s="9"/>
      <c r="U385" s="9"/>
      <c r="V385" s="9"/>
      <c r="W385" s="9"/>
      <c r="X385" s="9"/>
      <c r="Y385" s="9"/>
      <c r="Z385" s="9"/>
      <c r="AA385" s="9"/>
      <c r="AB385" s="181"/>
      <c r="AC385" s="18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181"/>
      <c r="BB385" s="181"/>
      <c r="BC385" s="181"/>
      <c r="BD385" s="181"/>
      <c r="BE385" s="181"/>
      <c r="BF385" s="181"/>
      <c r="BG385" s="181"/>
      <c r="BH385" s="181"/>
      <c r="BI385" s="181"/>
      <c r="BJ385" s="181"/>
      <c r="BK385" s="181"/>
      <c r="BL385" s="181"/>
    </row>
    <row r="386" spans="1:64" hidden="1" outlineLevel="1">
      <c r="B386" s="9"/>
      <c r="C386" s="9"/>
      <c r="D386" s="126">
        <f>Asset28</f>
        <v>0</v>
      </c>
      <c r="E386" s="9"/>
      <c r="F386" s="9"/>
      <c r="G386" s="9"/>
      <c r="H386" s="9"/>
      <c r="I386" s="9"/>
      <c r="J386" s="9"/>
      <c r="K386" s="9"/>
      <c r="L386" s="35">
        <f t="shared" si="22"/>
        <v>0</v>
      </c>
      <c r="M386" s="35">
        <f t="shared" si="22"/>
        <v>0</v>
      </c>
      <c r="N386" s="35">
        <f t="shared" si="22"/>
        <v>0</v>
      </c>
      <c r="O386" s="35">
        <f t="shared" si="22"/>
        <v>0</v>
      </c>
      <c r="P386" s="35">
        <f t="shared" si="22"/>
        <v>0</v>
      </c>
      <c r="Q386" s="35">
        <f t="shared" si="22"/>
        <v>0</v>
      </c>
      <c r="R386" s="9"/>
      <c r="S386" s="9"/>
      <c r="T386" s="9"/>
      <c r="U386" s="9"/>
      <c r="V386" s="9"/>
      <c r="W386" s="9"/>
      <c r="X386" s="9"/>
      <c r="Y386" s="9"/>
      <c r="Z386" s="9"/>
      <c r="AA386" s="9"/>
      <c r="AB386" s="181"/>
      <c r="AC386" s="181"/>
      <c r="AD386" s="181"/>
      <c r="AE386" s="181"/>
      <c r="AF386" s="181"/>
      <c r="AG386" s="181"/>
      <c r="AH386" s="181"/>
      <c r="AI386" s="181"/>
      <c r="AJ386" s="181"/>
      <c r="AK386" s="181"/>
      <c r="AL386" s="181"/>
      <c r="AM386" s="181"/>
      <c r="AN386" s="181"/>
      <c r="AO386" s="181"/>
      <c r="AP386" s="181"/>
      <c r="AQ386" s="181"/>
      <c r="AR386" s="181"/>
      <c r="AS386" s="181"/>
      <c r="AT386" s="181"/>
      <c r="AU386" s="181"/>
      <c r="AV386" s="181"/>
      <c r="AW386" s="181"/>
      <c r="AX386" s="181"/>
      <c r="AY386" s="181"/>
      <c r="AZ386" s="181"/>
      <c r="BA386" s="181"/>
      <c r="BB386" s="181"/>
      <c r="BC386" s="181"/>
      <c r="BD386" s="181"/>
      <c r="BE386" s="181"/>
      <c r="BF386" s="181"/>
      <c r="BG386" s="181"/>
      <c r="BH386" s="181"/>
      <c r="BI386" s="181"/>
      <c r="BJ386" s="181"/>
      <c r="BK386" s="181"/>
      <c r="BL386" s="181"/>
    </row>
    <row r="387" spans="1:64" hidden="1" outlineLevel="1">
      <c r="B387" s="9"/>
      <c r="C387" s="9"/>
      <c r="D387" s="126">
        <f>Asset29</f>
        <v>0</v>
      </c>
      <c r="E387" s="9"/>
      <c r="F387" s="9"/>
      <c r="G387" s="9"/>
      <c r="H387" s="9"/>
      <c r="I387" s="9"/>
      <c r="J387" s="9"/>
      <c r="K387" s="9"/>
      <c r="L387" s="35">
        <f t="shared" ref="L387:Q387" si="23">IF(M$198=0, L227+L259+L291+L323+L355, 0)</f>
        <v>0</v>
      </c>
      <c r="M387" s="35">
        <f t="shared" si="23"/>
        <v>0</v>
      </c>
      <c r="N387" s="35">
        <f t="shared" si="23"/>
        <v>0</v>
      </c>
      <c r="O387" s="35">
        <f t="shared" si="23"/>
        <v>0</v>
      </c>
      <c r="P387" s="35">
        <f t="shared" si="23"/>
        <v>0</v>
      </c>
      <c r="Q387" s="35">
        <f t="shared" si="23"/>
        <v>0</v>
      </c>
      <c r="R387" s="9"/>
      <c r="S387" s="9"/>
      <c r="T387" s="9"/>
      <c r="U387" s="9"/>
      <c r="V387" s="9"/>
      <c r="W387" s="9"/>
      <c r="X387" s="9"/>
      <c r="Y387" s="9"/>
      <c r="Z387" s="9"/>
      <c r="AA387" s="9"/>
      <c r="AB387" s="181"/>
      <c r="AC387" s="181"/>
      <c r="AD387" s="181"/>
      <c r="AE387" s="181"/>
      <c r="AF387" s="181"/>
      <c r="AG387" s="181"/>
      <c r="AH387" s="181"/>
      <c r="AI387" s="181"/>
      <c r="AJ387" s="181"/>
      <c r="AK387" s="181"/>
      <c r="AL387" s="181"/>
      <c r="AM387" s="181"/>
      <c r="AN387" s="181"/>
      <c r="AO387" s="181"/>
      <c r="AP387" s="181"/>
      <c r="AQ387" s="181"/>
      <c r="AR387" s="181"/>
      <c r="AS387" s="181"/>
      <c r="AT387" s="181"/>
      <c r="AU387" s="181"/>
      <c r="AV387" s="181"/>
      <c r="AW387" s="181"/>
      <c r="AX387" s="181"/>
      <c r="AY387" s="181"/>
      <c r="AZ387" s="181"/>
      <c r="BA387" s="181"/>
      <c r="BB387" s="181"/>
      <c r="BC387" s="181"/>
      <c r="BD387" s="181"/>
      <c r="BE387" s="181"/>
      <c r="BF387" s="181"/>
      <c r="BG387" s="181"/>
      <c r="BH387" s="181"/>
      <c r="BI387" s="181"/>
      <c r="BJ387" s="181"/>
      <c r="BK387" s="181"/>
      <c r="BL387" s="181"/>
    </row>
    <row r="388" spans="1:64" hidden="1" outlineLevel="1">
      <c r="B388" s="9"/>
      <c r="C388" s="9"/>
      <c r="D388" s="126">
        <f>Asset30</f>
        <v>0</v>
      </c>
      <c r="E388" s="9"/>
      <c r="F388" s="9"/>
      <c r="G388" s="9"/>
      <c r="H388" s="9"/>
      <c r="I388" s="9"/>
      <c r="J388" s="9"/>
      <c r="K388" s="9"/>
      <c r="L388" s="35">
        <f t="shared" ref="L388:Q388" si="24">IF(M$198=0, L228+L260+L292+L324+L356, 0)</f>
        <v>0</v>
      </c>
      <c r="M388" s="35">
        <f t="shared" si="24"/>
        <v>0</v>
      </c>
      <c r="N388" s="35">
        <f t="shared" si="24"/>
        <v>0</v>
      </c>
      <c r="O388" s="35">
        <f t="shared" si="24"/>
        <v>0</v>
      </c>
      <c r="P388" s="35">
        <f t="shared" si="24"/>
        <v>0</v>
      </c>
      <c r="Q388" s="35">
        <f t="shared" si="24"/>
        <v>0</v>
      </c>
      <c r="R388" s="9"/>
      <c r="S388" s="9"/>
      <c r="T388" s="9"/>
      <c r="U388" s="9"/>
      <c r="V388" s="9"/>
      <c r="W388" s="9"/>
      <c r="X388" s="9"/>
      <c r="Y388" s="9"/>
      <c r="Z388" s="9"/>
      <c r="AA388" s="9"/>
      <c r="AB388" s="181"/>
      <c r="AC388" s="181"/>
      <c r="AD388" s="181"/>
      <c r="AE388" s="181"/>
      <c r="AF388" s="181"/>
      <c r="AG388" s="181"/>
      <c r="AH388" s="181"/>
      <c r="AI388" s="181"/>
      <c r="AJ388" s="181"/>
      <c r="AK388" s="181"/>
      <c r="AL388" s="181"/>
      <c r="AM388" s="181"/>
      <c r="AN388" s="181"/>
      <c r="AO388" s="181"/>
      <c r="AP388" s="181"/>
      <c r="AQ388" s="181"/>
      <c r="AR388" s="181"/>
      <c r="AS388" s="181"/>
      <c r="AT388" s="181"/>
      <c r="AU388" s="181"/>
      <c r="AV388" s="181"/>
      <c r="AW388" s="181"/>
      <c r="AX388" s="181"/>
      <c r="AY388" s="181"/>
      <c r="AZ388" s="181"/>
      <c r="BA388" s="181"/>
      <c r="BB388" s="181"/>
      <c r="BC388" s="181"/>
      <c r="BD388" s="181"/>
      <c r="BE388" s="181"/>
      <c r="BF388" s="181"/>
      <c r="BG388" s="181"/>
      <c r="BH388" s="181"/>
      <c r="BI388" s="181"/>
      <c r="BJ388" s="181"/>
      <c r="BK388" s="181"/>
      <c r="BL388" s="181"/>
    </row>
    <row r="389" spans="1:64" collapsed="1">
      <c r="A389" s="9"/>
      <c r="B389" s="9"/>
      <c r="C389" s="9"/>
      <c r="D389" s="9"/>
      <c r="E389" s="9"/>
      <c r="F389" s="9"/>
      <c r="G389" s="9"/>
      <c r="H389" s="9"/>
      <c r="I389" s="9"/>
      <c r="J389" s="9"/>
      <c r="K389" s="9"/>
      <c r="L389" s="9"/>
      <c r="M389" s="35"/>
      <c r="N389" s="9"/>
      <c r="O389" s="9"/>
      <c r="P389" s="9"/>
      <c r="Q389" s="9"/>
      <c r="R389" s="9"/>
      <c r="S389" s="9"/>
      <c r="T389" s="9"/>
      <c r="U389" s="9"/>
      <c r="V389" s="9"/>
      <c r="W389" s="9"/>
      <c r="X389" s="9"/>
      <c r="Y389" s="9"/>
      <c r="Z389" s="9"/>
      <c r="AA389" s="9"/>
      <c r="AB389" s="181"/>
      <c r="AC389" s="181"/>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181"/>
      <c r="BB389" s="181"/>
      <c r="BC389" s="181"/>
      <c r="BD389" s="181"/>
      <c r="BE389" s="181"/>
      <c r="BF389" s="181"/>
      <c r="BG389" s="181"/>
      <c r="BH389" s="181"/>
      <c r="BI389" s="181"/>
      <c r="BJ389" s="181"/>
      <c r="BK389" s="181"/>
      <c r="BL389" s="181"/>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181"/>
      <c r="BC390" s="181"/>
      <c r="BD390" s="181"/>
      <c r="BE390" s="181"/>
      <c r="BF390" s="181"/>
      <c r="BG390" s="181"/>
      <c r="BH390" s="181"/>
      <c r="BI390" s="181"/>
      <c r="BJ390" s="181"/>
      <c r="BK390" s="181"/>
      <c r="BL390" s="181"/>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1"/>
      <c r="AC391" s="181"/>
      <c r="AD391" s="181"/>
      <c r="AE391" s="181"/>
      <c r="AF391" s="181"/>
      <c r="AG391" s="181"/>
      <c r="AH391" s="181"/>
      <c r="AI391" s="181"/>
      <c r="AJ391" s="181"/>
      <c r="AK391" s="181"/>
      <c r="AL391" s="181"/>
      <c r="AM391" s="181"/>
      <c r="AN391" s="181"/>
      <c r="AO391" s="181"/>
      <c r="AP391" s="181"/>
      <c r="AQ391" s="181"/>
      <c r="AR391" s="181"/>
      <c r="AS391" s="181"/>
      <c r="AT391" s="181"/>
      <c r="AU391" s="181"/>
      <c r="AV391" s="181"/>
      <c r="AW391" s="181"/>
      <c r="AX391" s="181"/>
      <c r="AY391" s="181"/>
      <c r="AZ391" s="181"/>
      <c r="BA391" s="181"/>
      <c r="BB391" s="181"/>
      <c r="BC391" s="181"/>
      <c r="BD391" s="181"/>
      <c r="BE391" s="181"/>
      <c r="BF391" s="181"/>
      <c r="BG391" s="181"/>
      <c r="BH391" s="181"/>
      <c r="BI391" s="181"/>
      <c r="BJ391" s="181"/>
      <c r="BK391" s="181"/>
      <c r="BL391" s="181"/>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1"/>
      <c r="AC392" s="181"/>
      <c r="AD392" s="181"/>
      <c r="AE392" s="181"/>
      <c r="AF392" s="181"/>
      <c r="AG392" s="181"/>
      <c r="AH392" s="181"/>
      <c r="AI392" s="181"/>
      <c r="AJ392" s="181"/>
      <c r="AK392" s="181"/>
      <c r="AL392" s="181"/>
      <c r="AM392" s="181"/>
      <c r="AN392" s="181"/>
      <c r="AO392" s="181"/>
      <c r="AP392" s="181"/>
      <c r="AQ392" s="181"/>
      <c r="AR392" s="181"/>
      <c r="AS392" s="181"/>
      <c r="AT392" s="181"/>
      <c r="AU392" s="181"/>
      <c r="AV392" s="181"/>
      <c r="AW392" s="181"/>
      <c r="AX392" s="181"/>
      <c r="AY392" s="181"/>
      <c r="AZ392" s="181"/>
      <c r="BA392" s="181"/>
      <c r="BB392" s="181"/>
      <c r="BC392" s="181"/>
      <c r="BD392" s="181"/>
      <c r="BE392" s="181"/>
      <c r="BF392" s="181"/>
      <c r="BG392" s="181"/>
      <c r="BH392" s="181"/>
      <c r="BI392" s="181"/>
      <c r="BJ392" s="181"/>
      <c r="BK392" s="181"/>
      <c r="BL392" s="181"/>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1"/>
      <c r="AC393" s="181"/>
      <c r="AD393" s="181"/>
      <c r="AE393" s="181"/>
      <c r="AF393" s="181"/>
      <c r="AG393" s="181"/>
      <c r="AH393" s="181"/>
      <c r="AI393" s="181"/>
      <c r="AJ393" s="181"/>
      <c r="AK393" s="181"/>
      <c r="AL393" s="181"/>
      <c r="AM393" s="181"/>
      <c r="AN393" s="181"/>
      <c r="AO393" s="181"/>
      <c r="AP393" s="181"/>
      <c r="AQ393" s="181"/>
      <c r="AR393" s="181"/>
      <c r="AS393" s="181"/>
      <c r="AT393" s="181"/>
      <c r="AU393" s="181"/>
      <c r="AV393" s="181"/>
      <c r="AW393" s="181"/>
      <c r="AX393" s="181"/>
      <c r="AY393" s="181"/>
      <c r="AZ393" s="181"/>
      <c r="BA393" s="181"/>
      <c r="BB393" s="181"/>
      <c r="BC393" s="181"/>
      <c r="BD393" s="181"/>
      <c r="BE393" s="181"/>
      <c r="BF393" s="181"/>
      <c r="BG393" s="181"/>
      <c r="BH393" s="181"/>
      <c r="BI393" s="181"/>
      <c r="BJ393" s="181"/>
      <c r="BK393" s="181"/>
      <c r="BL393" s="181"/>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1"/>
      <c r="AC394" s="181"/>
      <c r="AD394" s="181"/>
      <c r="AE394" s="181"/>
      <c r="AF394" s="181"/>
      <c r="AG394" s="181"/>
      <c r="AH394" s="181"/>
      <c r="AI394" s="181"/>
      <c r="AJ394" s="181"/>
      <c r="AK394" s="181"/>
      <c r="AL394" s="181"/>
      <c r="AM394" s="181"/>
      <c r="AN394" s="181"/>
      <c r="AO394" s="181"/>
      <c r="AP394" s="181"/>
      <c r="AQ394" s="181"/>
      <c r="AR394" s="181"/>
      <c r="AS394" s="181"/>
      <c r="AT394" s="181"/>
      <c r="AU394" s="181"/>
      <c r="AV394" s="181"/>
      <c r="AW394" s="181"/>
      <c r="AX394" s="181"/>
      <c r="AY394" s="181"/>
      <c r="AZ394" s="181"/>
      <c r="BA394" s="181"/>
      <c r="BB394" s="181"/>
      <c r="BC394" s="181"/>
      <c r="BD394" s="181"/>
      <c r="BE394" s="181"/>
      <c r="BF394" s="181"/>
      <c r="BG394" s="181"/>
      <c r="BH394" s="181"/>
      <c r="BI394" s="181"/>
      <c r="BJ394" s="181"/>
      <c r="BK394" s="181"/>
      <c r="BL394" s="181"/>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1"/>
      <c r="AC395" s="181"/>
      <c r="AD395" s="18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1"/>
      <c r="AY395" s="181"/>
      <c r="AZ395" s="181"/>
      <c r="BA395" s="181"/>
      <c r="BB395" s="181"/>
      <c r="BC395" s="181"/>
      <c r="BD395" s="181"/>
      <c r="BE395" s="181"/>
      <c r="BF395" s="181"/>
      <c r="BG395" s="181"/>
      <c r="BH395" s="181"/>
      <c r="BI395" s="181"/>
      <c r="BJ395" s="181"/>
      <c r="BK395" s="181"/>
      <c r="BL395" s="181"/>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1"/>
      <c r="AC396" s="181"/>
      <c r="AD396" s="181"/>
      <c r="AE396" s="181"/>
      <c r="AF396" s="181"/>
      <c r="AG396" s="181"/>
      <c r="AH396" s="181"/>
      <c r="AI396" s="181"/>
      <c r="AJ396" s="181"/>
      <c r="AK396" s="181"/>
      <c r="AL396" s="181"/>
      <c r="AM396" s="181"/>
      <c r="AN396" s="181"/>
      <c r="AO396" s="181"/>
      <c r="AP396" s="181"/>
      <c r="AQ396" s="181"/>
      <c r="AR396" s="181"/>
      <c r="AS396" s="181"/>
      <c r="AT396" s="181"/>
      <c r="AU396" s="181"/>
      <c r="AV396" s="181"/>
      <c r="AW396" s="181"/>
      <c r="AX396" s="181"/>
      <c r="AY396" s="181"/>
      <c r="AZ396" s="181"/>
      <c r="BA396" s="181"/>
      <c r="BB396" s="181"/>
      <c r="BC396" s="181"/>
      <c r="BD396" s="181"/>
      <c r="BE396" s="181"/>
      <c r="BF396" s="181"/>
      <c r="BG396" s="181"/>
      <c r="BH396" s="181"/>
      <c r="BI396" s="181"/>
      <c r="BJ396" s="181"/>
      <c r="BK396" s="181"/>
      <c r="BL396" s="181"/>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181"/>
      <c r="BB397" s="181"/>
      <c r="BC397" s="181"/>
      <c r="BD397" s="181"/>
      <c r="BE397" s="181"/>
      <c r="BF397" s="181"/>
      <c r="BG397" s="181"/>
      <c r="BH397" s="181"/>
      <c r="BI397" s="181"/>
      <c r="BJ397" s="181"/>
      <c r="BK397" s="181"/>
      <c r="BL397" s="181"/>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1"/>
      <c r="AC398" s="181"/>
      <c r="AD398" s="181"/>
      <c r="AE398" s="181"/>
      <c r="AF398" s="181"/>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181"/>
      <c r="BB398" s="181"/>
      <c r="BC398" s="181"/>
      <c r="BD398" s="181"/>
      <c r="BE398" s="181"/>
      <c r="BF398" s="181"/>
      <c r="BG398" s="181"/>
      <c r="BH398" s="181"/>
      <c r="BI398" s="181"/>
      <c r="BJ398" s="181"/>
      <c r="BK398" s="181"/>
      <c r="BL398" s="181"/>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181"/>
      <c r="BB399" s="181"/>
      <c r="BC399" s="181"/>
      <c r="BD399" s="181"/>
      <c r="BE399" s="181"/>
      <c r="BF399" s="181"/>
      <c r="BG399" s="181"/>
      <c r="BH399" s="181"/>
      <c r="BI399" s="181"/>
      <c r="BJ399" s="181"/>
      <c r="BK399" s="181"/>
      <c r="BL399" s="181"/>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1"/>
      <c r="AC400" s="181"/>
      <c r="AD400" s="181"/>
      <c r="AE400" s="181"/>
      <c r="AF400" s="181"/>
      <c r="AG400" s="181"/>
      <c r="AH400" s="181"/>
      <c r="AI400" s="181"/>
      <c r="AJ400" s="181"/>
      <c r="AK400" s="181"/>
      <c r="AL400" s="181"/>
      <c r="AM400" s="181"/>
      <c r="AN400" s="181"/>
      <c r="AO400" s="181"/>
      <c r="AP400" s="181"/>
      <c r="AQ400" s="181"/>
      <c r="AR400" s="181"/>
      <c r="AS400" s="181"/>
      <c r="AT400" s="181"/>
      <c r="AU400" s="181"/>
      <c r="AV400" s="181"/>
      <c r="AW400" s="181"/>
      <c r="AX400" s="181"/>
      <c r="AY400" s="181"/>
      <c r="AZ400" s="181"/>
      <c r="BA400" s="181"/>
      <c r="BB400" s="181"/>
      <c r="BC400" s="181"/>
      <c r="BD400" s="181"/>
      <c r="BE400" s="181"/>
      <c r="BF400" s="181"/>
      <c r="BG400" s="181"/>
      <c r="BH400" s="181"/>
      <c r="BI400" s="181"/>
      <c r="BJ400" s="181"/>
      <c r="BK400" s="181"/>
      <c r="BL400" s="181"/>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1"/>
      <c r="AC401" s="181"/>
      <c r="AD401" s="181"/>
      <c r="AE401" s="181"/>
      <c r="AF401" s="181"/>
      <c r="AG401" s="181"/>
      <c r="AH401" s="181"/>
      <c r="AI401" s="181"/>
      <c r="AJ401" s="181"/>
      <c r="AK401" s="181"/>
      <c r="AL401" s="181"/>
      <c r="AM401" s="181"/>
      <c r="AN401" s="181"/>
      <c r="AO401" s="181"/>
      <c r="AP401" s="181"/>
      <c r="AQ401" s="181"/>
      <c r="AR401" s="181"/>
      <c r="AS401" s="181"/>
      <c r="AT401" s="181"/>
      <c r="AU401" s="181"/>
      <c r="AV401" s="181"/>
      <c r="AW401" s="181"/>
      <c r="AX401" s="181"/>
      <c r="AY401" s="181"/>
      <c r="AZ401" s="181"/>
      <c r="BA401" s="181"/>
      <c r="BB401" s="181"/>
      <c r="BC401" s="181"/>
      <c r="BD401" s="181"/>
      <c r="BE401" s="181"/>
      <c r="BF401" s="181"/>
      <c r="BG401" s="181"/>
      <c r="BH401" s="181"/>
      <c r="BI401" s="181"/>
      <c r="BJ401" s="181"/>
      <c r="BK401" s="181"/>
      <c r="BL401" s="181"/>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B402" s="181"/>
      <c r="BC402" s="181"/>
      <c r="BD402" s="181"/>
      <c r="BE402" s="181"/>
      <c r="BF402" s="181"/>
      <c r="BG402" s="181"/>
      <c r="BH402" s="181"/>
      <c r="BI402" s="181"/>
      <c r="BJ402" s="181"/>
      <c r="BK402" s="181"/>
      <c r="BL402" s="181"/>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1"/>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c r="BD404" s="181"/>
      <c r="BE404" s="181"/>
      <c r="BF404" s="181"/>
      <c r="BG404" s="181"/>
      <c r="BH404" s="181"/>
      <c r="BI404" s="181"/>
      <c r="BJ404" s="181"/>
      <c r="BK404" s="181"/>
      <c r="BL404" s="181"/>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181"/>
      <c r="BD405" s="181"/>
      <c r="BE405" s="181"/>
      <c r="BF405" s="181"/>
      <c r="BG405" s="181"/>
      <c r="BH405" s="181"/>
      <c r="BI405" s="181"/>
      <c r="BJ405" s="181"/>
      <c r="BK405" s="181"/>
      <c r="BL405" s="181"/>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B406" s="181"/>
      <c r="BC406" s="181"/>
      <c r="BD406" s="181"/>
      <c r="BE406" s="181"/>
      <c r="BF406" s="181"/>
      <c r="BG406" s="181"/>
      <c r="BH406" s="181"/>
      <c r="BI406" s="181"/>
      <c r="BJ406" s="181"/>
      <c r="BK406" s="181"/>
      <c r="BL406" s="181"/>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c r="BA411" s="181"/>
      <c r="BB411" s="181"/>
      <c r="BC411" s="181"/>
      <c r="BD411" s="181"/>
      <c r="BE411" s="181"/>
      <c r="BF411" s="181"/>
      <c r="BG411" s="181"/>
      <c r="BH411" s="181"/>
      <c r="BI411" s="181"/>
      <c r="BJ411" s="181"/>
      <c r="BK411" s="181"/>
      <c r="BL411" s="181"/>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B412" s="181"/>
      <c r="BC412" s="181"/>
      <c r="BD412" s="181"/>
      <c r="BE412" s="181"/>
      <c r="BF412" s="181"/>
      <c r="BG412" s="181"/>
      <c r="BH412" s="181"/>
      <c r="BI412" s="181"/>
      <c r="BJ412" s="181"/>
      <c r="BK412" s="181"/>
      <c r="BL412" s="181"/>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B413" s="181"/>
      <c r="BC413" s="181"/>
      <c r="BD413" s="181"/>
      <c r="BE413" s="181"/>
      <c r="BF413" s="181"/>
      <c r="BG413" s="181"/>
      <c r="BH413" s="181"/>
      <c r="BI413" s="181"/>
      <c r="BJ413" s="181"/>
      <c r="BK413" s="181"/>
      <c r="BL413" s="181"/>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181"/>
      <c r="BC414" s="181"/>
      <c r="BD414" s="181"/>
      <c r="BE414" s="181"/>
      <c r="BF414" s="181"/>
      <c r="BG414" s="181"/>
      <c r="BH414" s="181"/>
      <c r="BI414" s="181"/>
      <c r="BJ414" s="181"/>
      <c r="BK414" s="181"/>
      <c r="BL414" s="181"/>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181"/>
      <c r="BB415" s="181"/>
      <c r="BC415" s="181"/>
      <c r="BD415" s="181"/>
      <c r="BE415" s="181"/>
      <c r="BF415" s="181"/>
      <c r="BG415" s="181"/>
      <c r="BH415" s="181"/>
      <c r="BI415" s="181"/>
      <c r="BJ415" s="181"/>
      <c r="BK415" s="181"/>
      <c r="BL415" s="181"/>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181"/>
      <c r="BB416" s="181"/>
      <c r="BC416" s="181"/>
      <c r="BD416" s="181"/>
      <c r="BE416" s="181"/>
      <c r="BF416" s="181"/>
      <c r="BG416" s="181"/>
      <c r="BH416" s="181"/>
      <c r="BI416" s="181"/>
      <c r="BJ416" s="181"/>
      <c r="BK416" s="181"/>
      <c r="BL416" s="181"/>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c r="BA417" s="181"/>
      <c r="BB417" s="181"/>
      <c r="BC417" s="181"/>
      <c r="BD417" s="181"/>
      <c r="BE417" s="181"/>
      <c r="BF417" s="181"/>
      <c r="BG417" s="181"/>
      <c r="BH417" s="181"/>
      <c r="BI417" s="181"/>
      <c r="BJ417" s="181"/>
      <c r="BK417" s="181"/>
      <c r="BL417" s="181"/>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c r="BA418" s="181"/>
      <c r="BB418" s="181"/>
      <c r="BC418" s="181"/>
      <c r="BD418" s="181"/>
      <c r="BE418" s="181"/>
      <c r="BF418" s="181"/>
      <c r="BG418" s="181"/>
      <c r="BH418" s="181"/>
      <c r="BI418" s="181"/>
      <c r="BJ418" s="181"/>
      <c r="BK418" s="181"/>
      <c r="BL418" s="181"/>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181"/>
      <c r="BB419" s="181"/>
      <c r="BC419" s="181"/>
      <c r="BD419" s="181"/>
      <c r="BE419" s="181"/>
      <c r="BF419" s="181"/>
      <c r="BG419" s="181"/>
      <c r="BH419" s="181"/>
      <c r="BI419" s="181"/>
      <c r="BJ419" s="181"/>
      <c r="BK419" s="181"/>
      <c r="BL419" s="181"/>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181"/>
      <c r="BB420" s="181"/>
      <c r="BC420" s="181"/>
      <c r="BD420" s="181"/>
      <c r="BE420" s="181"/>
      <c r="BF420" s="181"/>
      <c r="BG420" s="181"/>
      <c r="BH420" s="181"/>
      <c r="BI420" s="181"/>
      <c r="BJ420" s="181"/>
      <c r="BK420" s="181"/>
      <c r="BL420" s="181"/>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c r="BA421" s="181"/>
      <c r="BB421" s="181"/>
      <c r="BC421" s="181"/>
      <c r="BD421" s="181"/>
      <c r="BE421" s="181"/>
      <c r="BF421" s="181"/>
      <c r="BG421" s="181"/>
      <c r="BH421" s="181"/>
      <c r="BI421" s="181"/>
      <c r="BJ421" s="181"/>
      <c r="BK421" s="181"/>
      <c r="BL421" s="181"/>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c r="BA422" s="181"/>
      <c r="BB422" s="181"/>
      <c r="BC422" s="181"/>
      <c r="BD422" s="181"/>
      <c r="BE422" s="181"/>
      <c r="BF422" s="181"/>
      <c r="BG422" s="181"/>
      <c r="BH422" s="181"/>
      <c r="BI422" s="181"/>
      <c r="BJ422" s="181"/>
      <c r="BK422" s="181"/>
      <c r="BL422" s="181"/>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181"/>
      <c r="BB423" s="181"/>
      <c r="BC423" s="181"/>
      <c r="BD423" s="181"/>
      <c r="BE423" s="181"/>
      <c r="BF423" s="181"/>
      <c r="BG423" s="181"/>
      <c r="BH423" s="181"/>
      <c r="BI423" s="181"/>
      <c r="BJ423" s="181"/>
      <c r="BK423" s="181"/>
      <c r="BL423" s="181"/>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181"/>
      <c r="BB424" s="181"/>
      <c r="BC424" s="181"/>
      <c r="BD424" s="181"/>
      <c r="BE424" s="181"/>
      <c r="BF424" s="181"/>
      <c r="BG424" s="181"/>
      <c r="BH424" s="181"/>
      <c r="BI424" s="181"/>
      <c r="BJ424" s="181"/>
      <c r="BK424" s="181"/>
      <c r="BL424" s="181"/>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c r="BA425" s="181"/>
      <c r="BB425" s="181"/>
      <c r="BC425" s="181"/>
      <c r="BD425" s="181"/>
      <c r="BE425" s="181"/>
      <c r="BF425" s="181"/>
      <c r="BG425" s="181"/>
      <c r="BH425" s="181"/>
      <c r="BI425" s="181"/>
      <c r="BJ425" s="181"/>
      <c r="BK425" s="181"/>
      <c r="BL425" s="181"/>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181"/>
      <c r="BB426" s="181"/>
      <c r="BC426" s="181"/>
      <c r="BD426" s="181"/>
      <c r="BE426" s="181"/>
      <c r="BF426" s="181"/>
      <c r="BG426" s="181"/>
      <c r="BH426" s="181"/>
      <c r="BI426" s="181"/>
      <c r="BJ426" s="181"/>
      <c r="BK426" s="181"/>
      <c r="BL426" s="181"/>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181"/>
      <c r="BB427" s="181"/>
      <c r="BC427" s="181"/>
      <c r="BD427" s="181"/>
      <c r="BE427" s="181"/>
      <c r="BF427" s="181"/>
      <c r="BG427" s="181"/>
      <c r="BH427" s="181"/>
      <c r="BI427" s="181"/>
      <c r="BJ427" s="181"/>
      <c r="BK427" s="181"/>
      <c r="BL427" s="181"/>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c r="BA428" s="181"/>
      <c r="BB428" s="181"/>
      <c r="BC428" s="181"/>
      <c r="BD428" s="181"/>
      <c r="BE428" s="181"/>
      <c r="BF428" s="181"/>
      <c r="BG428" s="181"/>
      <c r="BH428" s="181"/>
      <c r="BI428" s="181"/>
      <c r="BJ428" s="181"/>
      <c r="BK428" s="181"/>
      <c r="BL428" s="181"/>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c r="BA429" s="181"/>
      <c r="BB429" s="181"/>
      <c r="BC429" s="181"/>
      <c r="BD429" s="181"/>
      <c r="BE429" s="181"/>
      <c r="BF429" s="181"/>
      <c r="BG429" s="181"/>
      <c r="BH429" s="181"/>
      <c r="BI429" s="181"/>
      <c r="BJ429" s="181"/>
      <c r="BK429" s="181"/>
      <c r="BL429" s="181"/>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181"/>
      <c r="BB430" s="181"/>
      <c r="BC430" s="181"/>
      <c r="BD430" s="181"/>
      <c r="BE430" s="181"/>
      <c r="BF430" s="181"/>
      <c r="BG430" s="181"/>
      <c r="BH430" s="181"/>
      <c r="BI430" s="181"/>
      <c r="BJ430" s="181"/>
      <c r="BK430" s="181"/>
      <c r="BL430" s="181"/>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B431" s="181"/>
      <c r="BC431" s="181"/>
      <c r="BD431" s="181"/>
      <c r="BE431" s="181"/>
      <c r="BF431" s="181"/>
      <c r="BG431" s="181"/>
      <c r="BH431" s="181"/>
      <c r="BI431" s="181"/>
      <c r="BJ431" s="181"/>
      <c r="BK431" s="181"/>
      <c r="BL431" s="181"/>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181"/>
      <c r="BB432" s="181"/>
      <c r="BC432" s="181"/>
      <c r="BD432" s="181"/>
      <c r="BE432" s="181"/>
      <c r="BF432" s="181"/>
      <c r="BG432" s="181"/>
      <c r="BH432" s="181"/>
      <c r="BI432" s="181"/>
      <c r="BJ432" s="181"/>
      <c r="BK432" s="181"/>
      <c r="BL432" s="181"/>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181"/>
      <c r="BB433" s="181"/>
      <c r="BC433" s="181"/>
      <c r="BD433" s="181"/>
      <c r="BE433" s="181"/>
      <c r="BF433" s="181"/>
      <c r="BG433" s="181"/>
      <c r="BH433" s="181"/>
      <c r="BI433" s="181"/>
      <c r="BJ433" s="181"/>
      <c r="BK433" s="181"/>
      <c r="BL433" s="181"/>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c r="BA434" s="181"/>
      <c r="BB434" s="181"/>
      <c r="BC434" s="181"/>
      <c r="BD434" s="181"/>
      <c r="BE434" s="181"/>
      <c r="BF434" s="181"/>
      <c r="BG434" s="181"/>
      <c r="BH434" s="181"/>
      <c r="BI434" s="181"/>
      <c r="BJ434" s="181"/>
      <c r="BK434" s="181"/>
      <c r="BL434" s="181"/>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c r="BA435" s="181"/>
      <c r="BB435" s="181"/>
      <c r="BC435" s="181"/>
      <c r="BD435" s="181"/>
      <c r="BE435" s="181"/>
      <c r="BF435" s="181"/>
      <c r="BG435" s="181"/>
      <c r="BH435" s="181"/>
      <c r="BI435" s="181"/>
      <c r="BJ435" s="181"/>
      <c r="BK435" s="181"/>
      <c r="BL435" s="181"/>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181"/>
      <c r="BB436" s="181"/>
      <c r="BC436" s="181"/>
      <c r="BD436" s="181"/>
      <c r="BE436" s="181"/>
      <c r="BF436" s="181"/>
      <c r="BG436" s="181"/>
      <c r="BH436" s="181"/>
      <c r="BI436" s="181"/>
      <c r="BJ436" s="181"/>
      <c r="BK436" s="181"/>
      <c r="BL436" s="181"/>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B437" s="181"/>
      <c r="BC437" s="181"/>
      <c r="BD437" s="181"/>
      <c r="BE437" s="181"/>
      <c r="BF437" s="181"/>
      <c r="BG437" s="181"/>
      <c r="BH437" s="181"/>
      <c r="BI437" s="181"/>
      <c r="BJ437" s="181"/>
      <c r="BK437" s="181"/>
      <c r="BL437" s="181"/>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c r="BA438" s="181"/>
      <c r="BB438" s="181"/>
      <c r="BC438" s="181"/>
      <c r="BD438" s="181"/>
      <c r="BE438" s="181"/>
      <c r="BF438" s="181"/>
      <c r="BG438" s="181"/>
      <c r="BH438" s="181"/>
      <c r="BI438" s="181"/>
      <c r="BJ438" s="181"/>
      <c r="BK438" s="181"/>
      <c r="BL438" s="181"/>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c r="BA439" s="181"/>
      <c r="BB439" s="181"/>
      <c r="BC439" s="181"/>
      <c r="BD439" s="181"/>
      <c r="BE439" s="181"/>
      <c r="BF439" s="181"/>
      <c r="BG439" s="181"/>
      <c r="BH439" s="181"/>
      <c r="BI439" s="181"/>
      <c r="BJ439" s="181"/>
      <c r="BK439" s="181"/>
      <c r="BL439" s="181"/>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c r="BA440" s="181"/>
      <c r="BB440" s="181"/>
      <c r="BC440" s="181"/>
      <c r="BD440" s="181"/>
      <c r="BE440" s="181"/>
      <c r="BF440" s="181"/>
      <c r="BG440" s="181"/>
      <c r="BH440" s="181"/>
      <c r="BI440" s="181"/>
      <c r="BJ440" s="181"/>
      <c r="BK440" s="181"/>
      <c r="BL440" s="181"/>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1"/>
      <c r="AC441" s="181"/>
      <c r="AD441" s="181"/>
      <c r="AE441" s="181"/>
      <c r="AF441" s="181"/>
      <c r="AG441" s="181"/>
      <c r="AH441" s="181"/>
      <c r="AI441" s="181"/>
      <c r="AJ441" s="181"/>
      <c r="AK441" s="181"/>
      <c r="AL441" s="181"/>
      <c r="AM441" s="181"/>
      <c r="AN441" s="181"/>
      <c r="AO441" s="181"/>
      <c r="AP441" s="181"/>
      <c r="AQ441" s="181"/>
      <c r="AR441" s="181"/>
      <c r="AS441" s="181"/>
      <c r="AT441" s="181"/>
      <c r="AU441" s="181"/>
      <c r="AV441" s="181"/>
      <c r="AW441" s="181"/>
      <c r="AX441" s="181"/>
      <c r="AY441" s="181"/>
      <c r="AZ441" s="181"/>
      <c r="BA441" s="181"/>
      <c r="BB441" s="181"/>
      <c r="BC441" s="181"/>
      <c r="BD441" s="181"/>
      <c r="BE441" s="181"/>
      <c r="BF441" s="181"/>
      <c r="BG441" s="181"/>
      <c r="BH441" s="181"/>
      <c r="BI441" s="181"/>
      <c r="BJ441" s="181"/>
      <c r="BK441" s="181"/>
      <c r="BL441" s="181"/>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c r="BA442" s="181"/>
      <c r="BB442" s="181"/>
      <c r="BC442" s="181"/>
      <c r="BD442" s="181"/>
      <c r="BE442" s="181"/>
      <c r="BF442" s="181"/>
      <c r="BG442" s="181"/>
      <c r="BH442" s="181"/>
      <c r="BI442" s="181"/>
      <c r="BJ442" s="181"/>
      <c r="BK442" s="181"/>
      <c r="BL442" s="181"/>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B443" s="181"/>
      <c r="BC443" s="181"/>
      <c r="BD443" s="181"/>
      <c r="BE443" s="181"/>
      <c r="BF443" s="181"/>
      <c r="BG443" s="181"/>
      <c r="BH443" s="181"/>
      <c r="BI443" s="181"/>
      <c r="BJ443" s="181"/>
      <c r="BK443" s="181"/>
      <c r="BL443" s="181"/>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181"/>
      <c r="BB444" s="181"/>
      <c r="BC444" s="181"/>
      <c r="BD444" s="181"/>
      <c r="BE444" s="181"/>
      <c r="BF444" s="181"/>
      <c r="BG444" s="181"/>
      <c r="BH444" s="181"/>
      <c r="BI444" s="181"/>
      <c r="BJ444" s="181"/>
      <c r="BK444" s="181"/>
      <c r="BL444" s="181"/>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181"/>
      <c r="BB445" s="181"/>
      <c r="BC445" s="181"/>
      <c r="BD445" s="181"/>
      <c r="BE445" s="181"/>
      <c r="BF445" s="181"/>
      <c r="BG445" s="181"/>
      <c r="BH445" s="181"/>
      <c r="BI445" s="181"/>
      <c r="BJ445" s="181"/>
      <c r="BK445" s="181"/>
      <c r="BL445" s="181"/>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c r="BA446" s="181"/>
      <c r="BB446" s="181"/>
      <c r="BC446" s="181"/>
      <c r="BD446" s="181"/>
      <c r="BE446" s="181"/>
      <c r="BF446" s="181"/>
      <c r="BG446" s="181"/>
      <c r="BH446" s="181"/>
      <c r="BI446" s="181"/>
      <c r="BJ446" s="181"/>
      <c r="BK446" s="181"/>
      <c r="BL446" s="181"/>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c r="BA447" s="181"/>
      <c r="BB447" s="181"/>
      <c r="BC447" s="181"/>
      <c r="BD447" s="181"/>
      <c r="BE447" s="181"/>
      <c r="BF447" s="181"/>
      <c r="BG447" s="181"/>
      <c r="BH447" s="181"/>
      <c r="BI447" s="181"/>
      <c r="BJ447" s="181"/>
      <c r="BK447" s="181"/>
      <c r="BL447" s="181"/>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181"/>
      <c r="BB448" s="181"/>
      <c r="BC448" s="181"/>
      <c r="BD448" s="181"/>
      <c r="BE448" s="181"/>
      <c r="BF448" s="181"/>
      <c r="BG448" s="181"/>
      <c r="BH448" s="181"/>
      <c r="BI448" s="181"/>
      <c r="BJ448" s="181"/>
      <c r="BK448" s="181"/>
      <c r="BL448" s="181"/>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181"/>
      <c r="BB449" s="181"/>
      <c r="BC449" s="181"/>
      <c r="BD449" s="181"/>
      <c r="BE449" s="181"/>
      <c r="BF449" s="181"/>
      <c r="BG449" s="181"/>
      <c r="BH449" s="181"/>
      <c r="BI449" s="181"/>
      <c r="BJ449" s="181"/>
      <c r="BK449" s="181"/>
      <c r="BL449" s="181"/>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181"/>
      <c r="BB450" s="181"/>
      <c r="BC450" s="181"/>
      <c r="BD450" s="181"/>
      <c r="BE450" s="181"/>
      <c r="BF450" s="181"/>
      <c r="BG450" s="181"/>
      <c r="BH450" s="181"/>
      <c r="BI450" s="181"/>
      <c r="BJ450" s="181"/>
      <c r="BK450" s="181"/>
      <c r="BL450" s="181"/>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c r="BA451" s="181"/>
      <c r="BB451" s="181"/>
      <c r="BC451" s="181"/>
      <c r="BD451" s="181"/>
      <c r="BE451" s="181"/>
      <c r="BF451" s="181"/>
      <c r="BG451" s="181"/>
      <c r="BH451" s="181"/>
      <c r="BI451" s="181"/>
      <c r="BJ451" s="181"/>
      <c r="BK451" s="181"/>
      <c r="BL451" s="181"/>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181"/>
      <c r="BB452" s="181"/>
      <c r="BC452" s="181"/>
      <c r="BD452" s="181"/>
      <c r="BE452" s="181"/>
      <c r="BF452" s="181"/>
      <c r="BG452" s="181"/>
      <c r="BH452" s="181"/>
      <c r="BI452" s="181"/>
      <c r="BJ452" s="181"/>
      <c r="BK452" s="181"/>
      <c r="BL452" s="181"/>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181"/>
      <c r="BB453" s="181"/>
      <c r="BC453" s="181"/>
      <c r="BD453" s="181"/>
      <c r="BE453" s="181"/>
      <c r="BF453" s="181"/>
      <c r="BG453" s="181"/>
      <c r="BH453" s="181"/>
      <c r="BI453" s="181"/>
      <c r="BJ453" s="181"/>
      <c r="BK453" s="181"/>
      <c r="BL453" s="181"/>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181"/>
      <c r="BB454" s="181"/>
      <c r="BC454" s="181"/>
      <c r="BD454" s="181"/>
      <c r="BE454" s="181"/>
      <c r="BF454" s="181"/>
      <c r="BG454" s="181"/>
      <c r="BH454" s="181"/>
      <c r="BI454" s="181"/>
      <c r="BJ454" s="181"/>
      <c r="BK454" s="181"/>
      <c r="BL454" s="181"/>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181"/>
      <c r="BB455" s="181"/>
      <c r="BC455" s="181"/>
      <c r="BD455" s="181"/>
      <c r="BE455" s="181"/>
      <c r="BF455" s="181"/>
      <c r="BG455" s="181"/>
      <c r="BH455" s="181"/>
      <c r="BI455" s="181"/>
      <c r="BJ455" s="181"/>
      <c r="BK455" s="181"/>
      <c r="BL455" s="181"/>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181"/>
      <c r="BB456" s="181"/>
      <c r="BC456" s="181"/>
      <c r="BD456" s="181"/>
      <c r="BE456" s="181"/>
      <c r="BF456" s="181"/>
      <c r="BG456" s="181"/>
      <c r="BH456" s="181"/>
      <c r="BI456" s="181"/>
      <c r="BJ456" s="181"/>
      <c r="BK456" s="181"/>
      <c r="BL456" s="181"/>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c r="BA457" s="181"/>
      <c r="BB457" s="181"/>
      <c r="BC457" s="181"/>
      <c r="BD457" s="181"/>
      <c r="BE457" s="181"/>
      <c r="BF457" s="181"/>
      <c r="BG457" s="181"/>
      <c r="BH457" s="181"/>
      <c r="BI457" s="181"/>
      <c r="BJ457" s="181"/>
      <c r="BK457" s="181"/>
      <c r="BL457" s="181"/>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c r="BA458" s="181"/>
      <c r="BB458" s="181"/>
      <c r="BC458" s="181"/>
      <c r="BD458" s="181"/>
      <c r="BE458" s="181"/>
      <c r="BF458" s="181"/>
      <c r="BG458" s="181"/>
      <c r="BH458" s="181"/>
      <c r="BI458" s="181"/>
      <c r="BJ458" s="181"/>
      <c r="BK458" s="181"/>
      <c r="BL458" s="181"/>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c r="BA459" s="181"/>
      <c r="BB459" s="181"/>
      <c r="BC459" s="181"/>
      <c r="BD459" s="181"/>
      <c r="BE459" s="181"/>
      <c r="BF459" s="181"/>
      <c r="BG459" s="181"/>
      <c r="BH459" s="181"/>
      <c r="BI459" s="181"/>
      <c r="BJ459" s="181"/>
      <c r="BK459" s="181"/>
      <c r="BL459" s="181"/>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181"/>
      <c r="BB460" s="181"/>
      <c r="BC460" s="181"/>
      <c r="BD460" s="181"/>
      <c r="BE460" s="181"/>
      <c r="BF460" s="181"/>
      <c r="BG460" s="181"/>
      <c r="BH460" s="181"/>
      <c r="BI460" s="181"/>
      <c r="BJ460" s="181"/>
      <c r="BK460" s="181"/>
      <c r="BL460" s="181"/>
    </row>
    <row r="461" spans="1:66">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181"/>
      <c r="BB461" s="181"/>
      <c r="BC461" s="181"/>
      <c r="BD461" s="181"/>
      <c r="BE461" s="181"/>
      <c r="BF461" s="181"/>
      <c r="BG461" s="181"/>
      <c r="BH461" s="181"/>
      <c r="BI461" s="181"/>
      <c r="BJ461" s="181"/>
      <c r="BK461" s="181"/>
      <c r="BL461" s="181"/>
      <c r="BM461" s="181"/>
      <c r="BN461" s="181"/>
    </row>
    <row r="462" spans="1:66">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181"/>
      <c r="BB462" s="181"/>
      <c r="BC462" s="181"/>
      <c r="BD462" s="181"/>
      <c r="BE462" s="181"/>
      <c r="BF462" s="181"/>
      <c r="BG462" s="181"/>
      <c r="BH462" s="181"/>
      <c r="BI462" s="181"/>
      <c r="BJ462" s="181"/>
      <c r="BK462" s="181"/>
      <c r="BL462" s="181"/>
      <c r="BM462" s="181"/>
      <c r="BN462" s="181"/>
    </row>
    <row r="463" spans="1:66">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181"/>
      <c r="BB463" s="181"/>
      <c r="BC463" s="181"/>
      <c r="BD463" s="181"/>
      <c r="BE463" s="181"/>
      <c r="BF463" s="181"/>
      <c r="BG463" s="181"/>
      <c r="BH463" s="181"/>
      <c r="BI463" s="181"/>
      <c r="BJ463" s="181"/>
      <c r="BK463" s="181"/>
      <c r="BL463" s="181"/>
      <c r="BM463" s="181"/>
      <c r="BN463" s="181"/>
    </row>
    <row r="464" spans="1:66">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181"/>
      <c r="BB464" s="181"/>
      <c r="BC464" s="181"/>
      <c r="BD464" s="181"/>
      <c r="BE464" s="181"/>
      <c r="BF464" s="181"/>
      <c r="BG464" s="181"/>
      <c r="BH464" s="181"/>
      <c r="BI464" s="181"/>
      <c r="BJ464" s="181"/>
      <c r="BK464" s="181"/>
      <c r="BL464" s="181"/>
      <c r="BM464" s="181"/>
      <c r="BN464" s="181"/>
    </row>
    <row r="465" spans="2:66">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c r="BA465" s="181"/>
      <c r="BB465" s="181"/>
      <c r="BC465" s="181"/>
      <c r="BD465" s="181"/>
      <c r="BE465" s="181"/>
      <c r="BF465" s="181"/>
      <c r="BG465" s="181"/>
      <c r="BH465" s="181"/>
      <c r="BI465" s="181"/>
      <c r="BJ465" s="181"/>
      <c r="BK465" s="181"/>
      <c r="BL465" s="181"/>
      <c r="BM465" s="181"/>
      <c r="BN465" s="181"/>
    </row>
    <row r="466" spans="2:66">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c r="BA466" s="181"/>
      <c r="BB466" s="181"/>
      <c r="BC466" s="181"/>
      <c r="BD466" s="181"/>
      <c r="BE466" s="181"/>
      <c r="BF466" s="181"/>
      <c r="BG466" s="181"/>
      <c r="BH466" s="181"/>
      <c r="BI466" s="181"/>
      <c r="BJ466" s="181"/>
      <c r="BK466" s="181"/>
      <c r="BL466" s="181"/>
      <c r="BM466" s="181"/>
      <c r="BN466" s="181"/>
    </row>
    <row r="467" spans="2:66">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c r="BA467" s="181"/>
      <c r="BB467" s="181"/>
      <c r="BC467" s="181"/>
      <c r="BD467" s="181"/>
      <c r="BE467" s="181"/>
      <c r="BF467" s="181"/>
      <c r="BG467" s="181"/>
      <c r="BH467" s="181"/>
      <c r="BI467" s="181"/>
      <c r="BJ467" s="181"/>
      <c r="BK467" s="181"/>
      <c r="BL467" s="181"/>
      <c r="BM467" s="181"/>
      <c r="BN467" s="181"/>
    </row>
    <row r="468" spans="2:66">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c r="BA468" s="181"/>
      <c r="BB468" s="181"/>
      <c r="BC468" s="181"/>
      <c r="BD468" s="181"/>
      <c r="BE468" s="181"/>
      <c r="BF468" s="181"/>
      <c r="BG468" s="181"/>
      <c r="BH468" s="181"/>
      <c r="BI468" s="181"/>
      <c r="BJ468" s="181"/>
      <c r="BK468" s="181"/>
      <c r="BL468" s="181"/>
      <c r="BM468" s="181"/>
      <c r="BN468" s="181"/>
    </row>
    <row r="469" spans="2:66">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c r="BA469" s="181"/>
      <c r="BB469" s="181"/>
      <c r="BC469" s="181"/>
      <c r="BD469" s="181"/>
      <c r="BE469" s="181"/>
      <c r="BF469" s="181"/>
      <c r="BG469" s="181"/>
      <c r="BH469" s="181"/>
      <c r="BI469" s="181"/>
      <c r="BJ469" s="181"/>
      <c r="BK469" s="181"/>
      <c r="BL469" s="181"/>
      <c r="BM469" s="181"/>
      <c r="BN469" s="181"/>
    </row>
    <row r="470" spans="2:66">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c r="BA470" s="181"/>
      <c r="BB470" s="181"/>
      <c r="BC470" s="181"/>
      <c r="BD470" s="181"/>
      <c r="BE470" s="181"/>
      <c r="BF470" s="181"/>
      <c r="BG470" s="181"/>
      <c r="BH470" s="181"/>
      <c r="BI470" s="181"/>
      <c r="BJ470" s="181"/>
      <c r="BK470" s="181"/>
      <c r="BL470" s="181"/>
      <c r="BM470" s="181"/>
      <c r="BN470" s="18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election activeCell="G502" sqref="G502"/>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49"/>
      <c r="G1" s="49"/>
      <c r="H1" s="49"/>
      <c r="I1" s="49"/>
      <c r="J1" s="49"/>
      <c r="K1" s="49"/>
      <c r="L1" s="49"/>
      <c r="M1" s="49"/>
      <c r="N1" s="49"/>
      <c r="O1" s="49"/>
      <c r="P1" s="49"/>
      <c r="Q1" s="49"/>
      <c r="R1" s="49"/>
      <c r="S1" s="49"/>
      <c r="T1" s="49"/>
      <c r="U1" s="49"/>
      <c r="V1" s="49"/>
      <c r="W1" s="49"/>
      <c r="X1" s="49"/>
      <c r="Y1" s="49"/>
      <c r="Z1" s="49"/>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181"/>
      <c r="BK1" s="181"/>
      <c r="BL1" s="181"/>
      <c r="BM1" s="181"/>
      <c r="BN1" s="181"/>
      <c r="BO1" s="181"/>
    </row>
    <row r="2" spans="1:256" ht="15.75">
      <c r="A2" s="9"/>
      <c r="B2" s="54" t="s">
        <v>79</v>
      </c>
      <c r="C2" s="9"/>
      <c r="D2" s="9"/>
      <c r="E2" s="9"/>
      <c r="F2" s="9"/>
      <c r="G2" s="9"/>
      <c r="H2" s="9"/>
      <c r="I2" s="9"/>
      <c r="J2" s="9"/>
      <c r="K2" s="9"/>
      <c r="L2" s="9"/>
      <c r="M2" s="9"/>
      <c r="N2" s="9"/>
      <c r="O2" s="9"/>
      <c r="P2" s="9"/>
      <c r="Q2" s="9"/>
      <c r="R2" s="9"/>
      <c r="S2" s="9"/>
      <c r="T2" s="9"/>
      <c r="U2" s="9"/>
      <c r="V2" s="9"/>
      <c r="W2" s="9"/>
      <c r="X2" s="9"/>
      <c r="Y2" s="9"/>
      <c r="Z2" s="9"/>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row>
    <row r="3" spans="1:256" s="1" customFormat="1">
      <c r="A3" s="55"/>
      <c r="B3" s="56"/>
      <c r="C3" s="55"/>
      <c r="D3" s="55"/>
      <c r="E3" s="55"/>
      <c r="F3" s="57">
        <v>0</v>
      </c>
      <c r="G3" s="57">
        <f t="shared" ref="G3:R3" si="0">F3+1</f>
        <v>1</v>
      </c>
      <c r="H3" s="57">
        <f t="shared" si="0"/>
        <v>2</v>
      </c>
      <c r="I3" s="57">
        <f t="shared" si="0"/>
        <v>3</v>
      </c>
      <c r="J3" s="57">
        <f t="shared" si="0"/>
        <v>4</v>
      </c>
      <c r="K3" s="57">
        <f t="shared" si="0"/>
        <v>5</v>
      </c>
      <c r="L3" s="57">
        <f t="shared" si="0"/>
        <v>6</v>
      </c>
      <c r="M3" s="57">
        <f t="shared" si="0"/>
        <v>7</v>
      </c>
      <c r="N3" s="57">
        <f t="shared" si="0"/>
        <v>8</v>
      </c>
      <c r="O3" s="57">
        <f t="shared" si="0"/>
        <v>9</v>
      </c>
      <c r="P3" s="57">
        <f t="shared" si="0"/>
        <v>10</v>
      </c>
      <c r="Q3" s="57">
        <f t="shared" si="0"/>
        <v>11</v>
      </c>
      <c r="R3" s="57">
        <f t="shared" si="0"/>
        <v>12</v>
      </c>
      <c r="S3" s="49"/>
      <c r="T3" s="49"/>
      <c r="U3" s="49"/>
      <c r="V3" s="49"/>
      <c r="W3" s="49"/>
      <c r="X3" s="49"/>
      <c r="Y3" s="49"/>
      <c r="Z3" s="49"/>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6"/>
      <c r="BK3" s="206"/>
      <c r="BL3" s="206"/>
      <c r="BM3" s="206"/>
      <c r="BN3" s="206"/>
      <c r="BO3" s="20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1" t="s">
        <v>5</v>
      </c>
      <c r="C4" s="80"/>
      <c r="D4" s="80"/>
      <c r="E4" s="80"/>
      <c r="F4" s="80"/>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t="str">
        <f>CONCATENATE(LEFT(Q4, 4)+1 &amp;"-" &amp;IF(Q4&gt;"2007-08",,"0") &amp;RIGHT(Q4,2)+1)</f>
        <v>2026-026</v>
      </c>
      <c r="S4" s="142"/>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181"/>
      <c r="BK4" s="181"/>
      <c r="BL4" s="181"/>
      <c r="BM4" s="181"/>
      <c r="BN4" s="181"/>
      <c r="BO4" s="181"/>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1" customFormat="1">
      <c r="A5" s="72"/>
      <c r="B5" s="79" t="s">
        <v>71</v>
      </c>
      <c r="C5" s="72"/>
      <c r="D5" s="72"/>
      <c r="E5" s="72"/>
      <c r="F5" s="82"/>
      <c r="G5" s="83"/>
      <c r="H5" s="83"/>
      <c r="I5" s="83"/>
      <c r="J5" s="83"/>
      <c r="K5" s="83"/>
      <c r="L5" s="83"/>
      <c r="M5" s="83"/>
      <c r="N5" s="83"/>
      <c r="O5" s="83"/>
      <c r="P5" s="83"/>
      <c r="Q5" s="83"/>
      <c r="R5" s="83"/>
      <c r="S5" s="83"/>
      <c r="T5" s="104"/>
      <c r="U5" s="104"/>
      <c r="V5" s="104"/>
      <c r="W5" s="104"/>
      <c r="X5" s="104"/>
      <c r="Y5" s="104"/>
      <c r="Z5" s="104"/>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256" s="181" customFormat="1">
      <c r="A6" s="12"/>
      <c r="B6" s="17"/>
      <c r="C6" s="12"/>
      <c r="D6" s="12"/>
      <c r="E6" s="12"/>
      <c r="F6" s="112"/>
      <c r="G6" s="104"/>
      <c r="H6" s="104"/>
      <c r="I6" s="104"/>
      <c r="J6" s="104"/>
      <c r="K6" s="104"/>
      <c r="L6" s="104"/>
      <c r="M6" s="104"/>
      <c r="N6" s="104"/>
      <c r="O6" s="104"/>
      <c r="P6" s="104"/>
      <c r="Q6" s="104"/>
      <c r="R6" s="104"/>
      <c r="S6" s="104"/>
      <c r="T6" s="104"/>
      <c r="U6" s="104"/>
      <c r="V6" s="104"/>
      <c r="W6" s="104"/>
      <c r="X6" s="104"/>
      <c r="Y6" s="104"/>
      <c r="Z6" s="104"/>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row>
    <row r="7" spans="1:256" s="181" customFormat="1">
      <c r="A7" s="9"/>
      <c r="B7" s="44" t="s">
        <v>70</v>
      </c>
      <c r="C7" s="9"/>
      <c r="D7" s="9"/>
      <c r="E7" s="9"/>
      <c r="G7" s="194">
        <f>SUM(G8:G37)</f>
        <v>0</v>
      </c>
      <c r="H7" s="113">
        <f>SUM(H8:H37)</f>
        <v>358.70729178216766</v>
      </c>
      <c r="I7" s="113">
        <f t="shared" ref="I7:R7" si="1">SUM(I8:I37)</f>
        <v>448.4508675821985</v>
      </c>
      <c r="J7" s="113">
        <f t="shared" si="1"/>
        <v>462.56664944208313</v>
      </c>
      <c r="K7" s="113">
        <f t="shared" si="1"/>
        <v>453.25115647157344</v>
      </c>
      <c r="L7" s="113">
        <f t="shared" si="1"/>
        <v>458.04637266572695</v>
      </c>
      <c r="M7" s="113">
        <f t="shared" si="1"/>
        <v>468.93350192383133</v>
      </c>
      <c r="N7" s="113">
        <f t="shared" si="1"/>
        <v>0</v>
      </c>
      <c r="O7" s="113">
        <f t="shared" si="1"/>
        <v>0</v>
      </c>
      <c r="P7" s="113">
        <f t="shared" si="1"/>
        <v>0</v>
      </c>
      <c r="Q7" s="113">
        <f t="shared" si="1"/>
        <v>0</v>
      </c>
      <c r="R7" s="113">
        <f t="shared" si="1"/>
        <v>0</v>
      </c>
      <c r="S7" s="104"/>
      <c r="T7" s="104"/>
      <c r="U7" s="104"/>
      <c r="V7" s="104"/>
      <c r="W7" s="104"/>
      <c r="X7" s="104"/>
      <c r="Y7" s="104"/>
      <c r="Z7" s="104"/>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row>
    <row r="8" spans="1:256" s="181" customFormat="1" hidden="1" outlineLevel="1">
      <c r="A8" s="9"/>
      <c r="B8" s="9"/>
      <c r="C8" s="126" t="str">
        <f>Asset1</f>
        <v>Subtransmission</v>
      </c>
      <c r="D8" s="9"/>
      <c r="E8" s="9"/>
      <c r="F8" s="9"/>
      <c r="G8" s="187">
        <f>A1taxvalue</f>
        <v>0</v>
      </c>
      <c r="H8" s="109">
        <f t="shared" ref="H8:M8" si="2">G8+G40+G85</f>
        <v>41.758378073900339</v>
      </c>
      <c r="I8" s="109">
        <f t="shared" si="2"/>
        <v>49.292314476476882</v>
      </c>
      <c r="J8" s="109">
        <f t="shared" si="2"/>
        <v>54.704213235666266</v>
      </c>
      <c r="K8" s="109">
        <f t="shared" si="2"/>
        <v>53.761502139590519</v>
      </c>
      <c r="L8" s="109">
        <f t="shared" si="2"/>
        <v>55.509953969669347</v>
      </c>
      <c r="M8" s="109">
        <f t="shared" si="2"/>
        <v>57.830327752454252</v>
      </c>
      <c r="N8" s="109">
        <f>IF(Input!M$173&gt;0, M8+M40+M85, 0)</f>
        <v>0</v>
      </c>
      <c r="O8" s="109">
        <f>IF(Input!N$173&gt;0, N8+N40+N85, 0)</f>
        <v>0</v>
      </c>
      <c r="P8" s="109">
        <f>IF(Input!O$173&gt;0, O8+O40+O85, 0)</f>
        <v>0</v>
      </c>
      <c r="Q8" s="109">
        <f>IF(Input!P$173&gt;0, P8+P40+P85, 0)</f>
        <v>0</v>
      </c>
      <c r="R8" s="109">
        <f>IF(Input!Q$173&gt;0, Q8+Q40+Q85, 0)</f>
        <v>0</v>
      </c>
      <c r="S8" s="104"/>
      <c r="T8" s="104"/>
      <c r="U8" s="104"/>
      <c r="V8" s="104"/>
      <c r="W8" s="104"/>
      <c r="X8" s="104"/>
      <c r="Y8" s="104"/>
      <c r="Z8" s="104"/>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row>
    <row r="9" spans="1:256" s="181" customFormat="1" hidden="1" outlineLevel="1">
      <c r="A9" s="9"/>
      <c r="B9" s="44"/>
      <c r="C9" s="126" t="str">
        <f>Asset2</f>
        <v>Distribution system assets</v>
      </c>
      <c r="D9" s="9"/>
      <c r="E9" s="9"/>
      <c r="F9" s="9"/>
      <c r="G9" s="187">
        <f>A2taxvalue</f>
        <v>0</v>
      </c>
      <c r="H9" s="109">
        <f t="shared" ref="H9:M9" si="3">G9+G41+G99</f>
        <v>234.7418603956946</v>
      </c>
      <c r="I9" s="109">
        <f t="shared" si="3"/>
        <v>307.28964493726573</v>
      </c>
      <c r="J9" s="109">
        <f t="shared" si="3"/>
        <v>321.93100082017452</v>
      </c>
      <c r="K9" s="109">
        <f t="shared" si="3"/>
        <v>316.60247636291507</v>
      </c>
      <c r="L9" s="109">
        <f t="shared" si="3"/>
        <v>327.05721916697388</v>
      </c>
      <c r="M9" s="109">
        <f t="shared" si="3"/>
        <v>339.55521378520751</v>
      </c>
      <c r="N9" s="109">
        <f>IF(Input!M$173&gt;0, M9+M41+M99, 0)</f>
        <v>0</v>
      </c>
      <c r="O9" s="109">
        <f>IF(Input!N$173&gt;0, N9+N41+N99, 0)</f>
        <v>0</v>
      </c>
      <c r="P9" s="109">
        <f>IF(Input!O$173&gt;0, O9+O41+O99, 0)</f>
        <v>0</v>
      </c>
      <c r="Q9" s="109">
        <f>IF(Input!P$173&gt;0, P9+P41+P99, 0)</f>
        <v>0</v>
      </c>
      <c r="R9" s="109">
        <f>IF(Input!Q$173&gt;0, Q9+Q41+Q99, 0)</f>
        <v>0</v>
      </c>
      <c r="S9" s="104"/>
      <c r="T9" s="104"/>
      <c r="U9" s="104"/>
      <c r="V9" s="104"/>
      <c r="W9" s="104"/>
      <c r="X9" s="104"/>
      <c r="Y9" s="104"/>
      <c r="Z9" s="104"/>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row>
    <row r="10" spans="1:256" s="181" customFormat="1" hidden="1" outlineLevel="1">
      <c r="A10" s="9"/>
      <c r="B10" s="44"/>
      <c r="C10" s="126" t="str">
        <f>Asset3</f>
        <v>Standard metering</v>
      </c>
      <c r="D10" s="9"/>
      <c r="E10" s="9"/>
      <c r="F10" s="9"/>
      <c r="G10" s="187">
        <f>A3taxvalue</f>
        <v>0</v>
      </c>
      <c r="H10" s="109">
        <f t="shared" ref="H10:M10" si="4">G10+G42+G113</f>
        <v>0</v>
      </c>
      <c r="I10" s="109">
        <f t="shared" si="4"/>
        <v>0</v>
      </c>
      <c r="J10" s="109">
        <f t="shared" si="4"/>
        <v>0</v>
      </c>
      <c r="K10" s="109">
        <f t="shared" si="4"/>
        <v>0</v>
      </c>
      <c r="L10" s="109">
        <f t="shared" si="4"/>
        <v>0</v>
      </c>
      <c r="M10" s="109">
        <f t="shared" si="4"/>
        <v>0</v>
      </c>
      <c r="N10" s="109">
        <f>IF(Input!M$173&gt;0, M10+M42+M113, 0)</f>
        <v>0</v>
      </c>
      <c r="O10" s="109">
        <f>IF(Input!N$173&gt;0, N10+N42+N113, 0)</f>
        <v>0</v>
      </c>
      <c r="P10" s="109">
        <f>IF(Input!O$173&gt;0, O10+O42+O113, 0)</f>
        <v>0</v>
      </c>
      <c r="Q10" s="109">
        <f>IF(Input!P$173&gt;0, P10+P42+P113, 0)</f>
        <v>0</v>
      </c>
      <c r="R10" s="109">
        <f>IF(Input!Q$173&gt;0, Q10+Q42+Q113, 0)</f>
        <v>0</v>
      </c>
      <c r="S10" s="104"/>
      <c r="T10" s="104"/>
      <c r="U10" s="104"/>
      <c r="V10" s="104"/>
      <c r="W10" s="104"/>
      <c r="X10" s="104"/>
      <c r="Y10" s="104"/>
      <c r="Z10" s="104"/>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row>
    <row r="11" spans="1:256" s="181" customFormat="1" hidden="1" outlineLevel="1">
      <c r="A11" s="9"/>
      <c r="B11" s="44"/>
      <c r="C11" s="126" t="str">
        <f>Asset4</f>
        <v>Public lighting</v>
      </c>
      <c r="D11" s="9"/>
      <c r="E11" s="9"/>
      <c r="F11" s="9"/>
      <c r="G11" s="187">
        <f>A4taxvalue</f>
        <v>0</v>
      </c>
      <c r="H11" s="109">
        <f t="shared" ref="H11:M11" si="5">G11+G43+G127</f>
        <v>0</v>
      </c>
      <c r="I11" s="109">
        <f t="shared" si="5"/>
        <v>0</v>
      </c>
      <c r="J11" s="109">
        <f t="shared" si="5"/>
        <v>0</v>
      </c>
      <c r="K11" s="109">
        <f t="shared" si="5"/>
        <v>0</v>
      </c>
      <c r="L11" s="109">
        <f t="shared" si="5"/>
        <v>0</v>
      </c>
      <c r="M11" s="109">
        <f t="shared" si="5"/>
        <v>0</v>
      </c>
      <c r="N11" s="109">
        <f>IF(Input!M$173&gt;0, M11+M43+M127, 0)</f>
        <v>0</v>
      </c>
      <c r="O11" s="109">
        <f>IF(Input!N$173&gt;0, N11+N43+N127, 0)</f>
        <v>0</v>
      </c>
      <c r="P11" s="109">
        <f>IF(Input!O$173&gt;0, O11+O43+O127, 0)</f>
        <v>0</v>
      </c>
      <c r="Q11" s="109">
        <f>IF(Input!P$173&gt;0, P11+P43+P127, 0)</f>
        <v>0</v>
      </c>
      <c r="R11" s="109">
        <f>IF(Input!Q$173&gt;0, Q11+Q43+Q127, 0)</f>
        <v>0</v>
      </c>
      <c r="S11" s="104"/>
      <c r="T11" s="104"/>
      <c r="U11" s="104"/>
      <c r="V11" s="104"/>
      <c r="W11" s="104"/>
      <c r="X11" s="104"/>
      <c r="Y11" s="104"/>
      <c r="Z11" s="104"/>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row>
    <row r="12" spans="1:256" s="181" customFormat="1" hidden="1" outlineLevel="1">
      <c r="A12" s="9"/>
      <c r="B12" s="44"/>
      <c r="C12" s="126" t="str">
        <f>Asset5</f>
        <v>SCADA/Network control</v>
      </c>
      <c r="D12" s="9"/>
      <c r="E12" s="9"/>
      <c r="F12" s="9"/>
      <c r="G12" s="187">
        <f>A5taxvalue</f>
        <v>0</v>
      </c>
      <c r="H12" s="109">
        <f t="shared" ref="H12:M12" si="6">G12+G44+G141</f>
        <v>4.1162455941112857</v>
      </c>
      <c r="I12" s="109">
        <f t="shared" si="6"/>
        <v>6.2352249877901382</v>
      </c>
      <c r="J12" s="109">
        <f t="shared" si="6"/>
        <v>7.6234771610705492</v>
      </c>
      <c r="K12" s="109">
        <f t="shared" si="6"/>
        <v>8.8194572171367795</v>
      </c>
      <c r="L12" s="109">
        <f t="shared" si="6"/>
        <v>9.1785560970155107</v>
      </c>
      <c r="M12" s="109">
        <f t="shared" si="6"/>
        <v>10.283709616986545</v>
      </c>
      <c r="N12" s="109">
        <f>IF(Input!M$173&gt;0, M12+M44+M141, 0)</f>
        <v>0</v>
      </c>
      <c r="O12" s="109">
        <f>IF(Input!N$173&gt;0, N12+N44+N141, 0)</f>
        <v>0</v>
      </c>
      <c r="P12" s="109">
        <f>IF(Input!O$173&gt;0, O12+O44+O141, 0)</f>
        <v>0</v>
      </c>
      <c r="Q12" s="109">
        <f>IF(Input!P$173&gt;0, P12+P44+P141, 0)</f>
        <v>0</v>
      </c>
      <c r="R12" s="109">
        <f>IF(Input!Q$173&gt;0, Q12+Q44+Q141, 0)</f>
        <v>0</v>
      </c>
      <c r="S12" s="104"/>
      <c r="T12" s="104"/>
      <c r="U12" s="104"/>
      <c r="V12" s="104"/>
      <c r="W12" s="104"/>
      <c r="X12" s="104"/>
      <c r="Y12" s="104"/>
      <c r="Z12" s="104"/>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row>
    <row r="13" spans="1:256" s="181" customFormat="1" hidden="1" outlineLevel="1">
      <c r="A13" s="9"/>
      <c r="B13" s="44"/>
      <c r="C13" s="126" t="str">
        <f>Asset6</f>
        <v>Non-network general assets - IT</v>
      </c>
      <c r="D13" s="9"/>
      <c r="E13" s="9"/>
      <c r="F13" s="9"/>
      <c r="G13" s="187">
        <f>A6taxvalue</f>
        <v>0</v>
      </c>
      <c r="H13" s="109">
        <f t="shared" ref="H13:M13" si="7">G13+G45+G155</f>
        <v>36.565315562948641</v>
      </c>
      <c r="I13" s="109">
        <f t="shared" si="7"/>
        <v>44.447100769644649</v>
      </c>
      <c r="J13" s="109">
        <f t="shared" si="7"/>
        <v>45.871997002866685</v>
      </c>
      <c r="K13" s="109">
        <f t="shared" si="7"/>
        <v>40.184927694167001</v>
      </c>
      <c r="L13" s="109">
        <f t="shared" si="7"/>
        <v>31.000985777155805</v>
      </c>
      <c r="M13" s="109">
        <f t="shared" si="7"/>
        <v>24.507850897743907</v>
      </c>
      <c r="N13" s="109">
        <f>IF(Input!M$173&gt;0, M13+M45+M155, 0)</f>
        <v>0</v>
      </c>
      <c r="O13" s="109">
        <f>IF(Input!N$173&gt;0, N13+N45+N155, 0)</f>
        <v>0</v>
      </c>
      <c r="P13" s="109">
        <f>IF(Input!O$173&gt;0, O13+O45+O155, 0)</f>
        <v>0</v>
      </c>
      <c r="Q13" s="109">
        <f>IF(Input!P$173&gt;0, P13+P45+P155, 0)</f>
        <v>0</v>
      </c>
      <c r="R13" s="109">
        <f>IF(Input!Q$173&gt;0, Q13+Q45+Q155, 0)</f>
        <v>0</v>
      </c>
      <c r="S13" s="104"/>
      <c r="T13" s="104"/>
      <c r="U13" s="104"/>
      <c r="V13" s="104"/>
      <c r="W13" s="104"/>
      <c r="X13" s="104"/>
      <c r="Y13" s="104"/>
      <c r="Z13" s="104"/>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row>
    <row r="14" spans="1:256" s="181" customFormat="1" hidden="1" outlineLevel="1">
      <c r="A14" s="9"/>
      <c r="B14" s="44"/>
      <c r="C14" s="126" t="str">
        <f>Asset7</f>
        <v>Non-network general assets - Other</v>
      </c>
      <c r="D14" s="9"/>
      <c r="E14" s="9"/>
      <c r="F14" s="9"/>
      <c r="G14" s="187">
        <f>A7taxvalue</f>
        <v>0</v>
      </c>
      <c r="H14" s="109">
        <f t="shared" ref="H14:M14" si="8">G14+G46+G169</f>
        <v>17.144590364737141</v>
      </c>
      <c r="I14" s="109">
        <f t="shared" si="8"/>
        <v>16.998548435237154</v>
      </c>
      <c r="J14" s="109">
        <f t="shared" si="8"/>
        <v>17.618347567874224</v>
      </c>
      <c r="K14" s="109">
        <f t="shared" si="8"/>
        <v>18.344499614263878</v>
      </c>
      <c r="L14" s="109">
        <f t="shared" si="8"/>
        <v>19.109448944534591</v>
      </c>
      <c r="M14" s="109">
        <f t="shared" si="8"/>
        <v>19.837248092730025</v>
      </c>
      <c r="N14" s="109">
        <f>IF(Input!M$173&gt;0, M14+M46+M169, 0)</f>
        <v>0</v>
      </c>
      <c r="O14" s="109">
        <f>IF(Input!N$173&gt;0, N14+N46+N169, 0)</f>
        <v>0</v>
      </c>
      <c r="P14" s="109">
        <f>IF(Input!O$173&gt;0, O14+O46+O169, 0)</f>
        <v>0</v>
      </c>
      <c r="Q14" s="109">
        <f>IF(Input!P$173&gt;0, P14+P46+P169, 0)</f>
        <v>0</v>
      </c>
      <c r="R14" s="109">
        <f>IF(Input!Q$173&gt;0, Q14+Q46+Q169, 0)</f>
        <v>0</v>
      </c>
      <c r="S14" s="104"/>
      <c r="T14" s="104"/>
      <c r="U14" s="104"/>
      <c r="V14" s="104"/>
      <c r="W14" s="104"/>
      <c r="X14" s="104"/>
      <c r="Y14" s="104"/>
      <c r="Z14" s="104"/>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256" s="181" customFormat="1" hidden="1" outlineLevel="1">
      <c r="A15" s="9"/>
      <c r="B15" s="44"/>
      <c r="C15" s="126" t="str">
        <f>Asset8</f>
        <v>VBRC</v>
      </c>
      <c r="D15" s="9"/>
      <c r="E15" s="9"/>
      <c r="F15" s="9"/>
      <c r="G15" s="187">
        <f>A8taxvalue</f>
        <v>0</v>
      </c>
      <c r="H15" s="109">
        <f t="shared" ref="H15:M15" si="9">G15+G47+G183</f>
        <v>24.380901790775688</v>
      </c>
      <c r="I15" s="109">
        <f t="shared" si="9"/>
        <v>12.341486808447478</v>
      </c>
      <c r="J15" s="109">
        <f t="shared" si="9"/>
        <v>14.629588969752863</v>
      </c>
      <c r="K15" s="109">
        <f t="shared" si="9"/>
        <v>15.292848776226476</v>
      </c>
      <c r="L15" s="109">
        <f t="shared" si="9"/>
        <v>15.958252509997935</v>
      </c>
      <c r="M15" s="109">
        <f t="shared" si="9"/>
        <v>16.593424858654853</v>
      </c>
      <c r="N15" s="109">
        <f>IF(Input!M$173&gt;0, M15+M47+M183, 0)</f>
        <v>0</v>
      </c>
      <c r="O15" s="109">
        <f>IF(Input!N$173&gt;0, N15+N47+N183, 0)</f>
        <v>0</v>
      </c>
      <c r="P15" s="109">
        <f>IF(Input!O$173&gt;0, O15+O47+O183, 0)</f>
        <v>0</v>
      </c>
      <c r="Q15" s="109">
        <f>IF(Input!P$173&gt;0, P15+P47+P183, 0)</f>
        <v>0</v>
      </c>
      <c r="R15" s="109">
        <f>IF(Input!Q$173&gt;0, Q15+Q47+Q183, 0)</f>
        <v>0</v>
      </c>
      <c r="S15" s="104"/>
      <c r="T15" s="104"/>
      <c r="U15" s="104"/>
      <c r="V15" s="104"/>
      <c r="W15" s="104"/>
      <c r="X15" s="104"/>
      <c r="Y15" s="104"/>
      <c r="Z15" s="104"/>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row>
    <row r="16" spans="1:256" s="181" customFormat="1" hidden="1" outlineLevel="1">
      <c r="A16" s="9"/>
      <c r="B16" s="44"/>
      <c r="C16" s="126" t="str">
        <f>Asset9</f>
        <v>Supervisory cables</v>
      </c>
      <c r="D16" s="9"/>
      <c r="E16" s="9"/>
      <c r="F16" s="9"/>
      <c r="G16" s="187">
        <f>A9taxvalue</f>
        <v>0</v>
      </c>
      <c r="H16" s="109">
        <f t="shared" ref="H16:M16" si="10">G16+G48+G197</f>
        <v>0</v>
      </c>
      <c r="I16" s="109">
        <f t="shared" si="10"/>
        <v>0</v>
      </c>
      <c r="J16" s="109">
        <f t="shared" si="10"/>
        <v>0</v>
      </c>
      <c r="K16" s="109">
        <f t="shared" si="10"/>
        <v>0</v>
      </c>
      <c r="L16" s="109">
        <f t="shared" si="10"/>
        <v>0</v>
      </c>
      <c r="M16" s="109">
        <f t="shared" si="10"/>
        <v>0</v>
      </c>
      <c r="N16" s="109">
        <f>IF(Input!M$173&gt;0, M16+M48+M197, 0)</f>
        <v>0</v>
      </c>
      <c r="O16" s="109">
        <f>IF(Input!N$173&gt;0, N16+N48+N197, 0)</f>
        <v>0</v>
      </c>
      <c r="P16" s="109">
        <f>IF(Input!O$173&gt;0, O16+O48+O197, 0)</f>
        <v>0</v>
      </c>
      <c r="Q16" s="109">
        <f>IF(Input!P$173&gt;0, P16+P48+P197, 0)</f>
        <v>0</v>
      </c>
      <c r="R16" s="109">
        <f>IF(Input!Q$173&gt;0, Q16+Q48+Q197, 0)</f>
        <v>0</v>
      </c>
      <c r="S16" s="104"/>
      <c r="T16" s="104"/>
      <c r="U16" s="104"/>
      <c r="V16" s="104"/>
      <c r="W16" s="104"/>
      <c r="X16" s="104"/>
      <c r="Y16" s="104"/>
      <c r="Z16" s="104"/>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row>
    <row r="17" spans="1:61" s="181" customFormat="1" hidden="1" outlineLevel="1">
      <c r="A17" s="9"/>
      <c r="B17" s="44"/>
      <c r="C17" s="126" t="str">
        <f>Asset10</f>
        <v>Old SWER ACRs</v>
      </c>
      <c r="D17" s="9"/>
      <c r="E17" s="9"/>
      <c r="F17" s="9"/>
      <c r="G17" s="187">
        <f>A10taxvalue</f>
        <v>0</v>
      </c>
      <c r="H17" s="109">
        <f t="shared" ref="H17:M17" si="11">G17+G49+G211</f>
        <v>0</v>
      </c>
      <c r="I17" s="109">
        <f t="shared" si="11"/>
        <v>0</v>
      </c>
      <c r="J17" s="109">
        <f t="shared" si="11"/>
        <v>0</v>
      </c>
      <c r="K17" s="109">
        <f t="shared" si="11"/>
        <v>0</v>
      </c>
      <c r="L17" s="109">
        <f t="shared" si="11"/>
        <v>0</v>
      </c>
      <c r="M17" s="109">
        <f t="shared" si="11"/>
        <v>0</v>
      </c>
      <c r="N17" s="109">
        <f>IF(Input!M$173&gt;0, M17+M49+M211, 0)</f>
        <v>0</v>
      </c>
      <c r="O17" s="109">
        <f>IF(Input!N$173&gt;0, N17+N49+N211, 0)</f>
        <v>0</v>
      </c>
      <c r="P17" s="109">
        <f>IF(Input!O$173&gt;0, O17+O49+O211, 0)</f>
        <v>0</v>
      </c>
      <c r="Q17" s="109">
        <f>IF(Input!P$173&gt;0, P17+P49+P211, 0)</f>
        <v>0</v>
      </c>
      <c r="R17" s="109">
        <f>IF(Input!Q$173&gt;0, Q17+Q49+Q211, 0)</f>
        <v>0</v>
      </c>
      <c r="S17" s="104"/>
      <c r="T17" s="104"/>
      <c r="U17" s="104"/>
      <c r="V17" s="104"/>
      <c r="W17" s="104"/>
      <c r="X17" s="104"/>
      <c r="Y17" s="104"/>
      <c r="Z17" s="104"/>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row>
    <row r="18" spans="1:61" s="181" customFormat="1" hidden="1" outlineLevel="1">
      <c r="A18" s="9"/>
      <c r="B18" s="44"/>
      <c r="C18" s="126" t="str">
        <f>Asset11</f>
        <v>Land</v>
      </c>
      <c r="D18" s="9"/>
      <c r="E18" s="9"/>
      <c r="F18" s="9"/>
      <c r="G18" s="187">
        <f>A11taxvalue</f>
        <v>0</v>
      </c>
      <c r="H18" s="109">
        <f t="shared" ref="H18:M18" si="12">G18+G50+G225</f>
        <v>0</v>
      </c>
      <c r="I18" s="109">
        <f t="shared" si="12"/>
        <v>6.8118852467762517E-2</v>
      </c>
      <c r="J18" s="109">
        <f t="shared" si="12"/>
        <v>0.18802468467800382</v>
      </c>
      <c r="K18" s="109">
        <f t="shared" si="12"/>
        <v>0.24544466727364672</v>
      </c>
      <c r="L18" s="109">
        <f t="shared" si="12"/>
        <v>0.23195620037985493</v>
      </c>
      <c r="M18" s="109">
        <f t="shared" si="12"/>
        <v>0.32572692005427373</v>
      </c>
      <c r="N18" s="109">
        <f>IF(Input!M$173&gt;0, M18+M50+M225, 0)</f>
        <v>0</v>
      </c>
      <c r="O18" s="109">
        <f>IF(Input!N$173&gt;0, N18+N50+N225, 0)</f>
        <v>0</v>
      </c>
      <c r="P18" s="109">
        <f>IF(Input!O$173&gt;0, O18+O50+O225, 0)</f>
        <v>0</v>
      </c>
      <c r="Q18" s="109">
        <f>IF(Input!P$173&gt;0, P18+P50+P225, 0)</f>
        <v>0</v>
      </c>
      <c r="R18" s="109">
        <f>IF(Input!Q$173&gt;0, Q18+Q50+Q225, 0)</f>
        <v>0</v>
      </c>
      <c r="S18" s="104"/>
      <c r="T18" s="104"/>
      <c r="U18" s="104"/>
      <c r="V18" s="104"/>
      <c r="W18" s="104"/>
      <c r="X18" s="104"/>
      <c r="Y18" s="104"/>
      <c r="Z18" s="104"/>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row>
    <row r="19" spans="1:61" s="181" customFormat="1" hidden="1" outlineLevel="1">
      <c r="A19" s="9"/>
      <c r="B19" s="44"/>
      <c r="C19" s="126" t="str">
        <f>Asset12</f>
        <v>Equity raising costs</v>
      </c>
      <c r="D19" s="9"/>
      <c r="E19" s="9"/>
      <c r="F19" s="9"/>
      <c r="G19" s="187">
        <f>A12taxvalue</f>
        <v>0</v>
      </c>
      <c r="H19" s="109">
        <f t="shared" ref="H19:M19" si="13">G19+G51+G239</f>
        <v>0</v>
      </c>
      <c r="I19" s="109">
        <f t="shared" si="13"/>
        <v>11.778428314868659</v>
      </c>
      <c r="J19" s="109">
        <f t="shared" si="13"/>
        <v>0</v>
      </c>
      <c r="K19" s="109">
        <f t="shared" si="13"/>
        <v>0</v>
      </c>
      <c r="L19" s="109">
        <f t="shared" si="13"/>
        <v>0</v>
      </c>
      <c r="M19" s="109">
        <f t="shared" si="13"/>
        <v>0</v>
      </c>
      <c r="N19" s="109">
        <f>IF(Input!M$173&gt;0, M19+M51+M239, 0)</f>
        <v>0</v>
      </c>
      <c r="O19" s="109">
        <f>IF(Input!N$173&gt;0, N19+N51+N239, 0)</f>
        <v>0</v>
      </c>
      <c r="P19" s="109">
        <f>IF(Input!O$173&gt;0, O19+O51+O239, 0)</f>
        <v>0</v>
      </c>
      <c r="Q19" s="109">
        <f>IF(Input!P$173&gt;0, P19+P51+P239, 0)</f>
        <v>0</v>
      </c>
      <c r="R19" s="109">
        <f>IF(Input!Q$173&gt;0, Q19+Q51+Q239, 0)</f>
        <v>0</v>
      </c>
      <c r="S19" s="104"/>
      <c r="T19" s="104"/>
      <c r="U19" s="104"/>
      <c r="V19" s="104"/>
      <c r="W19" s="104"/>
      <c r="X19" s="104"/>
      <c r="Y19" s="104"/>
      <c r="Z19" s="104"/>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row>
    <row r="20" spans="1:61" s="181" customFormat="1" hidden="1" outlineLevel="1">
      <c r="A20" s="9"/>
      <c r="B20" s="44"/>
      <c r="C20" s="126">
        <f>Asset13</f>
        <v>0</v>
      </c>
      <c r="D20" s="9"/>
      <c r="E20" s="9"/>
      <c r="F20" s="9"/>
      <c r="G20" s="187">
        <f>A13taxvalue</f>
        <v>0</v>
      </c>
      <c r="H20" s="109">
        <f t="shared" ref="H20:M20" si="14">G20+G52+G253</f>
        <v>0</v>
      </c>
      <c r="I20" s="109">
        <f t="shared" si="14"/>
        <v>0</v>
      </c>
      <c r="J20" s="109">
        <f t="shared" si="14"/>
        <v>0</v>
      </c>
      <c r="K20" s="109">
        <f t="shared" si="14"/>
        <v>0</v>
      </c>
      <c r="L20" s="109">
        <f t="shared" si="14"/>
        <v>0</v>
      </c>
      <c r="M20" s="109">
        <f t="shared" si="14"/>
        <v>0</v>
      </c>
      <c r="N20" s="109">
        <f>IF(Input!M$173&gt;0, M20+M52+M253, 0)</f>
        <v>0</v>
      </c>
      <c r="O20" s="109">
        <f>IF(Input!N$173&gt;0, N20+N52+N253, 0)</f>
        <v>0</v>
      </c>
      <c r="P20" s="109">
        <f>IF(Input!O$173&gt;0, O20+O52+O253, 0)</f>
        <v>0</v>
      </c>
      <c r="Q20" s="109">
        <f>IF(Input!P$173&gt;0, P20+P52+P253, 0)</f>
        <v>0</v>
      </c>
      <c r="R20" s="109">
        <f>IF(Input!Q$173&gt;0, Q20+Q52+Q253, 0)</f>
        <v>0</v>
      </c>
      <c r="S20" s="104"/>
      <c r="T20" s="104"/>
      <c r="U20" s="104"/>
      <c r="V20" s="104"/>
      <c r="W20" s="104"/>
      <c r="X20" s="104"/>
      <c r="Y20" s="104"/>
      <c r="Z20" s="104"/>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row>
    <row r="21" spans="1:61" s="181" customFormat="1" hidden="1" outlineLevel="1">
      <c r="A21" s="9"/>
      <c r="B21" s="44"/>
      <c r="C21" s="126">
        <f>Asset14</f>
        <v>0</v>
      </c>
      <c r="D21" s="9"/>
      <c r="E21" s="9"/>
      <c r="F21" s="9"/>
      <c r="G21" s="187">
        <f>A14taxvalue</f>
        <v>0</v>
      </c>
      <c r="H21" s="109">
        <f t="shared" ref="H21:M21" si="15">G21+G53+G267</f>
        <v>0</v>
      </c>
      <c r="I21" s="109">
        <f t="shared" si="15"/>
        <v>0</v>
      </c>
      <c r="J21" s="109">
        <f t="shared" si="15"/>
        <v>0</v>
      </c>
      <c r="K21" s="109">
        <f t="shared" si="15"/>
        <v>0</v>
      </c>
      <c r="L21" s="109">
        <f t="shared" si="15"/>
        <v>0</v>
      </c>
      <c r="M21" s="109">
        <f t="shared" si="15"/>
        <v>0</v>
      </c>
      <c r="N21" s="109">
        <f>IF(Input!M$173&gt;0, M21+M53+M267, 0)</f>
        <v>0</v>
      </c>
      <c r="O21" s="109">
        <f>IF(Input!N$173&gt;0, N21+N53+N267, 0)</f>
        <v>0</v>
      </c>
      <c r="P21" s="109">
        <f>IF(Input!O$173&gt;0, O21+O53+O267, 0)</f>
        <v>0</v>
      </c>
      <c r="Q21" s="109">
        <f>IF(Input!P$173&gt;0, P21+P53+P267, 0)</f>
        <v>0</v>
      </c>
      <c r="R21" s="109">
        <f>IF(Input!Q$173&gt;0, Q21+Q53+Q267, 0)</f>
        <v>0</v>
      </c>
      <c r="S21" s="104"/>
      <c r="T21" s="104"/>
      <c r="U21" s="104"/>
      <c r="V21" s="104"/>
      <c r="W21" s="104"/>
      <c r="X21" s="104"/>
      <c r="Y21" s="104"/>
      <c r="Z21" s="104"/>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row>
    <row r="22" spans="1:61" s="181" customFormat="1" hidden="1" outlineLevel="1">
      <c r="A22" s="9"/>
      <c r="B22" s="44"/>
      <c r="C22" s="126">
        <f>Asset15</f>
        <v>0</v>
      </c>
      <c r="D22" s="9"/>
      <c r="E22" s="9"/>
      <c r="F22" s="9"/>
      <c r="G22" s="187">
        <f>A15taxvalue</f>
        <v>0</v>
      </c>
      <c r="H22" s="109">
        <f t="shared" ref="H22:M22" si="16">G22+G54+G281</f>
        <v>0</v>
      </c>
      <c r="I22" s="109">
        <f t="shared" si="16"/>
        <v>0</v>
      </c>
      <c r="J22" s="109">
        <f t="shared" si="16"/>
        <v>0</v>
      </c>
      <c r="K22" s="109">
        <f t="shared" si="16"/>
        <v>0</v>
      </c>
      <c r="L22" s="109">
        <f t="shared" si="16"/>
        <v>0</v>
      </c>
      <c r="M22" s="109">
        <f t="shared" si="16"/>
        <v>0</v>
      </c>
      <c r="N22" s="109">
        <f>IF(Input!M$173&gt;0, M22+M54+M281, 0)</f>
        <v>0</v>
      </c>
      <c r="O22" s="109">
        <f>IF(Input!N$173&gt;0, N22+N54+N281, 0)</f>
        <v>0</v>
      </c>
      <c r="P22" s="109">
        <f>IF(Input!O$173&gt;0, O22+O54+O281, 0)</f>
        <v>0</v>
      </c>
      <c r="Q22" s="109">
        <f>IF(Input!P$173&gt;0, P22+P54+P281, 0)</f>
        <v>0</v>
      </c>
      <c r="R22" s="109">
        <f>IF(Input!Q$173&gt;0, Q22+Q54+Q281, 0)</f>
        <v>0</v>
      </c>
      <c r="S22" s="104"/>
      <c r="T22" s="104"/>
      <c r="U22" s="104"/>
      <c r="V22" s="104"/>
      <c r="W22" s="104"/>
      <c r="X22" s="104"/>
      <c r="Y22" s="104"/>
      <c r="Z22" s="104"/>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row>
    <row r="23" spans="1:61" s="181" customFormat="1" hidden="1" outlineLevel="1">
      <c r="A23" s="9"/>
      <c r="B23" s="44"/>
      <c r="C23" s="126">
        <f>Asset16</f>
        <v>0</v>
      </c>
      <c r="D23" s="9"/>
      <c r="E23" s="9"/>
      <c r="F23" s="9"/>
      <c r="G23" s="187">
        <f>A16taxvalue</f>
        <v>0</v>
      </c>
      <c r="H23" s="109">
        <f t="shared" ref="H23:M23" si="17">G23+G55+G295</f>
        <v>0</v>
      </c>
      <c r="I23" s="109">
        <f t="shared" si="17"/>
        <v>0</v>
      </c>
      <c r="J23" s="109">
        <f t="shared" si="17"/>
        <v>0</v>
      </c>
      <c r="K23" s="109">
        <f t="shared" si="17"/>
        <v>0</v>
      </c>
      <c r="L23" s="109">
        <f t="shared" si="17"/>
        <v>0</v>
      </c>
      <c r="M23" s="109">
        <f t="shared" si="17"/>
        <v>0</v>
      </c>
      <c r="N23" s="109">
        <f>IF(Input!M$173&gt;0, M23+M55+M295, 0)</f>
        <v>0</v>
      </c>
      <c r="O23" s="109">
        <f>IF(Input!N$173&gt;0, N23+N55+N295, 0)</f>
        <v>0</v>
      </c>
      <c r="P23" s="109">
        <f>IF(Input!O$173&gt;0, O23+O55+O295, 0)</f>
        <v>0</v>
      </c>
      <c r="Q23" s="109">
        <f>IF(Input!P$173&gt;0, P23+P55+P295, 0)</f>
        <v>0</v>
      </c>
      <c r="R23" s="109">
        <f>IF(Input!Q$173&gt;0, Q23+Q55+Q295, 0)</f>
        <v>0</v>
      </c>
      <c r="S23" s="104"/>
      <c r="T23" s="104"/>
      <c r="U23" s="104"/>
      <c r="V23" s="104"/>
      <c r="W23" s="104"/>
      <c r="X23" s="104"/>
      <c r="Y23" s="104"/>
      <c r="Z23" s="104"/>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row>
    <row r="24" spans="1:61" s="181" customFormat="1" hidden="1" outlineLevel="1">
      <c r="A24" s="9"/>
      <c r="B24" s="44"/>
      <c r="C24" s="126">
        <f>Asset17</f>
        <v>0</v>
      </c>
      <c r="D24" s="9"/>
      <c r="E24" s="9"/>
      <c r="F24" s="9"/>
      <c r="G24" s="187">
        <f>A17taxvalue</f>
        <v>0</v>
      </c>
      <c r="H24" s="109">
        <f t="shared" ref="H24:M24" si="18">G24+G56+G309</f>
        <v>0</v>
      </c>
      <c r="I24" s="109">
        <f t="shared" si="18"/>
        <v>0</v>
      </c>
      <c r="J24" s="109">
        <f t="shared" si="18"/>
        <v>0</v>
      </c>
      <c r="K24" s="109">
        <f t="shared" si="18"/>
        <v>0</v>
      </c>
      <c r="L24" s="109">
        <f t="shared" si="18"/>
        <v>0</v>
      </c>
      <c r="M24" s="109">
        <f t="shared" si="18"/>
        <v>0</v>
      </c>
      <c r="N24" s="109">
        <f>IF(Input!M$173&gt;0, M24+M56+M309, 0)</f>
        <v>0</v>
      </c>
      <c r="O24" s="109">
        <f>IF(Input!N$173&gt;0, N24+N56+N309, 0)</f>
        <v>0</v>
      </c>
      <c r="P24" s="109">
        <f>IF(Input!O$173&gt;0, O24+O56+O309, 0)</f>
        <v>0</v>
      </c>
      <c r="Q24" s="109">
        <f>IF(Input!P$173&gt;0, P24+P56+P309, 0)</f>
        <v>0</v>
      </c>
      <c r="R24" s="109">
        <f>IF(Input!Q$173&gt;0, Q24+Q56+Q309, 0)</f>
        <v>0</v>
      </c>
      <c r="S24" s="104"/>
      <c r="T24" s="104"/>
      <c r="U24" s="104"/>
      <c r="V24" s="104"/>
      <c r="W24" s="104"/>
      <c r="X24" s="104"/>
      <c r="Y24" s="104"/>
      <c r="Z24" s="104"/>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row>
    <row r="25" spans="1:61" s="181" customFormat="1" hidden="1" outlineLevel="1">
      <c r="A25" s="9"/>
      <c r="B25" s="44"/>
      <c r="C25" s="126">
        <f>Asset18</f>
        <v>0</v>
      </c>
      <c r="D25" s="9"/>
      <c r="E25" s="9"/>
      <c r="F25" s="9"/>
      <c r="G25" s="187">
        <f>A18taxvalue</f>
        <v>0</v>
      </c>
      <c r="H25" s="109">
        <f t="shared" ref="H25:M25" si="19">G25+G57+G323</f>
        <v>0</v>
      </c>
      <c r="I25" s="109">
        <f t="shared" si="19"/>
        <v>0</v>
      </c>
      <c r="J25" s="109">
        <f t="shared" si="19"/>
        <v>0</v>
      </c>
      <c r="K25" s="109">
        <f t="shared" si="19"/>
        <v>0</v>
      </c>
      <c r="L25" s="109">
        <f t="shared" si="19"/>
        <v>0</v>
      </c>
      <c r="M25" s="109">
        <f t="shared" si="19"/>
        <v>0</v>
      </c>
      <c r="N25" s="109">
        <f>IF(Input!M$173&gt;0, M25+M57+M323, 0)</f>
        <v>0</v>
      </c>
      <c r="O25" s="109">
        <f>IF(Input!N$173&gt;0, N25+N57+N323, 0)</f>
        <v>0</v>
      </c>
      <c r="P25" s="109">
        <f>IF(Input!O$173&gt;0, O25+O57+O323, 0)</f>
        <v>0</v>
      </c>
      <c r="Q25" s="109">
        <f>IF(Input!P$173&gt;0, P25+P57+P323, 0)</f>
        <v>0</v>
      </c>
      <c r="R25" s="109">
        <f>IF(Input!Q$173&gt;0, Q25+Q57+Q323, 0)</f>
        <v>0</v>
      </c>
      <c r="S25" s="104"/>
      <c r="T25" s="104"/>
      <c r="U25" s="104"/>
      <c r="V25" s="104"/>
      <c r="W25" s="104"/>
      <c r="X25" s="104"/>
      <c r="Y25" s="104"/>
      <c r="Z25" s="104"/>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row>
    <row r="26" spans="1:61" s="181" customFormat="1" hidden="1" outlineLevel="1">
      <c r="A26" s="9"/>
      <c r="B26" s="44"/>
      <c r="C26" s="126">
        <f>Asset19</f>
        <v>0</v>
      </c>
      <c r="D26" s="9"/>
      <c r="E26" s="9"/>
      <c r="F26" s="9"/>
      <c r="G26" s="187">
        <f>A19taxvalue</f>
        <v>0</v>
      </c>
      <c r="H26" s="109">
        <f t="shared" ref="H26:M26" si="20">G26+G58+G337</f>
        <v>0</v>
      </c>
      <c r="I26" s="109">
        <f t="shared" si="20"/>
        <v>0</v>
      </c>
      <c r="J26" s="109">
        <f t="shared" si="20"/>
        <v>0</v>
      </c>
      <c r="K26" s="109">
        <f t="shared" si="20"/>
        <v>0</v>
      </c>
      <c r="L26" s="109">
        <f t="shared" si="20"/>
        <v>0</v>
      </c>
      <c r="M26" s="109">
        <f t="shared" si="20"/>
        <v>0</v>
      </c>
      <c r="N26" s="109">
        <f>IF(Input!M$173&gt;0, M26+M58+M337, 0)</f>
        <v>0</v>
      </c>
      <c r="O26" s="109">
        <f>IF(Input!N$173&gt;0, N26+N58+N337, 0)</f>
        <v>0</v>
      </c>
      <c r="P26" s="109">
        <f>IF(Input!O$173&gt;0, O26+O58+O337, 0)</f>
        <v>0</v>
      </c>
      <c r="Q26" s="109">
        <f>IF(Input!P$173&gt;0, P26+P58+P337, 0)</f>
        <v>0</v>
      </c>
      <c r="R26" s="109">
        <f>IF(Input!Q$173&gt;0, Q26+Q58+Q337, 0)</f>
        <v>0</v>
      </c>
      <c r="S26" s="104"/>
      <c r="T26" s="104"/>
      <c r="U26" s="104"/>
      <c r="V26" s="104"/>
      <c r="W26" s="104"/>
      <c r="X26" s="104"/>
      <c r="Y26" s="104"/>
      <c r="Z26" s="104"/>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row>
    <row r="27" spans="1:61" s="181" customFormat="1" hidden="1" outlineLevel="1">
      <c r="A27" s="9"/>
      <c r="B27" s="44"/>
      <c r="C27" s="126">
        <f>Asset20</f>
        <v>0</v>
      </c>
      <c r="D27" s="9"/>
      <c r="E27" s="9"/>
      <c r="F27" s="9"/>
      <c r="G27" s="187">
        <f>A20taxvalue</f>
        <v>0</v>
      </c>
      <c r="H27" s="109">
        <f t="shared" ref="H27:M27" si="21">G27+G59+G351</f>
        <v>0</v>
      </c>
      <c r="I27" s="109">
        <f t="shared" si="21"/>
        <v>0</v>
      </c>
      <c r="J27" s="109">
        <f t="shared" si="21"/>
        <v>0</v>
      </c>
      <c r="K27" s="109">
        <f t="shared" si="21"/>
        <v>0</v>
      </c>
      <c r="L27" s="109">
        <f t="shared" si="21"/>
        <v>0</v>
      </c>
      <c r="M27" s="109">
        <f t="shared" si="21"/>
        <v>0</v>
      </c>
      <c r="N27" s="109">
        <f>IF(Input!M$173&gt;0, M27+M59+M351, 0)</f>
        <v>0</v>
      </c>
      <c r="O27" s="109">
        <f>IF(Input!N$173&gt;0, N27+N59+N351, 0)</f>
        <v>0</v>
      </c>
      <c r="P27" s="109">
        <f>IF(Input!O$173&gt;0, O27+O59+O351, 0)</f>
        <v>0</v>
      </c>
      <c r="Q27" s="109">
        <f>IF(Input!P$173&gt;0, P27+P59+P351, 0)</f>
        <v>0</v>
      </c>
      <c r="R27" s="109">
        <f>IF(Input!Q$173&gt;0, Q27+Q59+Q351, 0)</f>
        <v>0</v>
      </c>
      <c r="S27" s="104"/>
      <c r="T27" s="104"/>
      <c r="U27" s="104"/>
      <c r="V27" s="104"/>
      <c r="W27" s="104"/>
      <c r="X27" s="104"/>
      <c r="Y27" s="104"/>
      <c r="Z27" s="104"/>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row>
    <row r="28" spans="1:61" s="181" customFormat="1" hidden="1" outlineLevel="1">
      <c r="A28" s="9"/>
      <c r="B28" s="44"/>
      <c r="C28" s="126">
        <f>Asset21</f>
        <v>0</v>
      </c>
      <c r="D28" s="9"/>
      <c r="E28" s="9"/>
      <c r="F28" s="9"/>
      <c r="G28" s="187">
        <f>A21taxvalue</f>
        <v>0</v>
      </c>
      <c r="H28" s="109">
        <f t="shared" ref="H28:M28" si="22">G28+G60+G365</f>
        <v>0</v>
      </c>
      <c r="I28" s="109">
        <f t="shared" si="22"/>
        <v>0</v>
      </c>
      <c r="J28" s="109">
        <f t="shared" si="22"/>
        <v>0</v>
      </c>
      <c r="K28" s="109">
        <f t="shared" si="22"/>
        <v>0</v>
      </c>
      <c r="L28" s="109">
        <f t="shared" si="22"/>
        <v>0</v>
      </c>
      <c r="M28" s="109">
        <f t="shared" si="22"/>
        <v>0</v>
      </c>
      <c r="N28" s="109">
        <f>IF(Input!M$173&gt;0, M28+M60+M352, 0)</f>
        <v>0</v>
      </c>
      <c r="O28" s="109">
        <f>IF(Input!N$173&gt;0, N28+N60+N365, 0)</f>
        <v>0</v>
      </c>
      <c r="P28" s="109">
        <f>IF(Input!O$173&gt;0, O28+O60+O365, 0)</f>
        <v>0</v>
      </c>
      <c r="Q28" s="109">
        <f>IF(Input!P$173&gt;0, P28+P60+P365, 0)</f>
        <v>0</v>
      </c>
      <c r="R28" s="109">
        <f>IF(Input!Q$173&gt;0, Q28+Q60+Q365, 0)</f>
        <v>0</v>
      </c>
      <c r="S28" s="104"/>
      <c r="T28" s="104"/>
      <c r="U28" s="104"/>
      <c r="V28" s="104"/>
      <c r="W28" s="104"/>
      <c r="X28" s="104"/>
      <c r="Y28" s="104"/>
      <c r="Z28" s="104"/>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row>
    <row r="29" spans="1:61" s="181" customFormat="1" hidden="1" outlineLevel="1">
      <c r="A29" s="9"/>
      <c r="B29" s="44"/>
      <c r="C29" s="126">
        <f>Asset22</f>
        <v>0</v>
      </c>
      <c r="D29" s="9"/>
      <c r="E29" s="9"/>
      <c r="F29" s="9"/>
      <c r="G29" s="187">
        <f>A22taxvalue</f>
        <v>0</v>
      </c>
      <c r="H29" s="109">
        <f t="shared" ref="H29:M29" si="23">G29+G61+G379</f>
        <v>0</v>
      </c>
      <c r="I29" s="109">
        <f t="shared" si="23"/>
        <v>0</v>
      </c>
      <c r="J29" s="109">
        <f t="shared" si="23"/>
        <v>0</v>
      </c>
      <c r="K29" s="109">
        <f t="shared" si="23"/>
        <v>0</v>
      </c>
      <c r="L29" s="109">
        <f t="shared" si="23"/>
        <v>0</v>
      </c>
      <c r="M29" s="109">
        <f t="shared" si="23"/>
        <v>0</v>
      </c>
      <c r="N29" s="109">
        <f>IF(Input!M$173&gt;0, M29+M61+M353, 0)</f>
        <v>0</v>
      </c>
      <c r="O29" s="109">
        <f>IF(Input!N$173&gt;0, N29+N61+N379, 0)</f>
        <v>0</v>
      </c>
      <c r="P29" s="109">
        <f>IF(Input!O$173&gt;0, O29+O61+O379, 0)</f>
        <v>0</v>
      </c>
      <c r="Q29" s="109">
        <f>IF(Input!P$173&gt;0, P29+P61+P379, 0)</f>
        <v>0</v>
      </c>
      <c r="R29" s="109">
        <f>IF(Input!Q$173&gt;0, Q29+Q61+Q379, 0)</f>
        <v>0</v>
      </c>
      <c r="S29" s="104"/>
      <c r="T29" s="104"/>
      <c r="U29" s="104"/>
      <c r="V29" s="104"/>
      <c r="W29" s="104"/>
      <c r="X29" s="104"/>
      <c r="Y29" s="104"/>
      <c r="Z29" s="104"/>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row>
    <row r="30" spans="1:61" s="181" customFormat="1" hidden="1" outlineLevel="1">
      <c r="A30" s="9"/>
      <c r="B30" s="44"/>
      <c r="C30" s="126">
        <f>Asset23</f>
        <v>0</v>
      </c>
      <c r="D30" s="9"/>
      <c r="E30" s="9"/>
      <c r="F30" s="9"/>
      <c r="G30" s="187">
        <f>A23taxvalue</f>
        <v>0</v>
      </c>
      <c r="H30" s="109">
        <f t="shared" ref="H30:M30" si="24">G30+G62+G393</f>
        <v>0</v>
      </c>
      <c r="I30" s="109">
        <f t="shared" si="24"/>
        <v>0</v>
      </c>
      <c r="J30" s="109">
        <f t="shared" si="24"/>
        <v>0</v>
      </c>
      <c r="K30" s="109">
        <f t="shared" si="24"/>
        <v>0</v>
      </c>
      <c r="L30" s="109">
        <f t="shared" si="24"/>
        <v>0</v>
      </c>
      <c r="M30" s="109">
        <f t="shared" si="24"/>
        <v>0</v>
      </c>
      <c r="N30" s="109">
        <f>IF(Input!M$173&gt;0, M30+M62+M354, 0)</f>
        <v>0</v>
      </c>
      <c r="O30" s="109">
        <f>IF(Input!N$173&gt;0, N30+N62+N393, 0)</f>
        <v>0</v>
      </c>
      <c r="P30" s="109">
        <f>IF(Input!O$173&gt;0, O30+O62+O393, 0)</f>
        <v>0</v>
      </c>
      <c r="Q30" s="109">
        <f>IF(Input!P$173&gt;0, P30+P62+P393, 0)</f>
        <v>0</v>
      </c>
      <c r="R30" s="109">
        <f>IF(Input!Q$173&gt;0, Q30+Q62+Q393, 0)</f>
        <v>0</v>
      </c>
      <c r="S30" s="104"/>
      <c r="T30" s="104"/>
      <c r="U30" s="104"/>
      <c r="V30" s="104"/>
      <c r="W30" s="104"/>
      <c r="X30" s="104"/>
      <c r="Y30" s="104"/>
      <c r="Z30" s="104"/>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row>
    <row r="31" spans="1:61" s="181" customFormat="1" hidden="1" outlineLevel="1">
      <c r="A31" s="9"/>
      <c r="B31" s="44"/>
      <c r="C31" s="126">
        <f>Asset24</f>
        <v>0</v>
      </c>
      <c r="D31" s="9"/>
      <c r="E31" s="9"/>
      <c r="F31" s="9"/>
      <c r="G31" s="187">
        <f>A24taxvalue</f>
        <v>0</v>
      </c>
      <c r="H31" s="109">
        <f t="shared" ref="H31:M31" si="25">G31+G63+G407</f>
        <v>0</v>
      </c>
      <c r="I31" s="109">
        <f t="shared" si="25"/>
        <v>0</v>
      </c>
      <c r="J31" s="109">
        <f t="shared" si="25"/>
        <v>0</v>
      </c>
      <c r="K31" s="109">
        <f t="shared" si="25"/>
        <v>0</v>
      </c>
      <c r="L31" s="109">
        <f t="shared" si="25"/>
        <v>0</v>
      </c>
      <c r="M31" s="109">
        <f t="shared" si="25"/>
        <v>0</v>
      </c>
      <c r="N31" s="109">
        <f>IF(Input!M$173&gt;0, M31+M63+M355, 0)</f>
        <v>0</v>
      </c>
      <c r="O31" s="109">
        <f>IF(Input!N$173&gt;0, N31+N63+N407, 0)</f>
        <v>0</v>
      </c>
      <c r="P31" s="109">
        <f>IF(Input!O$173&gt;0, O31+O63+O407, 0)</f>
        <v>0</v>
      </c>
      <c r="Q31" s="109">
        <f>IF(Input!P$173&gt;0, P31+P63+P407, 0)</f>
        <v>0</v>
      </c>
      <c r="R31" s="109">
        <f>IF(Input!Q$173&gt;0, Q31+Q63+Q407, 0)</f>
        <v>0</v>
      </c>
      <c r="S31" s="104"/>
      <c r="T31" s="104"/>
      <c r="U31" s="104"/>
      <c r="V31" s="104"/>
      <c r="W31" s="104"/>
      <c r="X31" s="104"/>
      <c r="Y31" s="104"/>
      <c r="Z31" s="104"/>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row>
    <row r="32" spans="1:61" s="181" customFormat="1" hidden="1" outlineLevel="1">
      <c r="A32" s="9"/>
      <c r="B32" s="44"/>
      <c r="C32" s="126">
        <f>Asset25</f>
        <v>0</v>
      </c>
      <c r="D32" s="9"/>
      <c r="E32" s="9"/>
      <c r="F32" s="9"/>
      <c r="G32" s="187">
        <f>A25taxvalue</f>
        <v>0</v>
      </c>
      <c r="H32" s="109">
        <f t="shared" ref="H32:M32" si="26">G32+G64+G421</f>
        <v>0</v>
      </c>
      <c r="I32" s="109">
        <f t="shared" si="26"/>
        <v>0</v>
      </c>
      <c r="J32" s="109">
        <f t="shared" si="26"/>
        <v>0</v>
      </c>
      <c r="K32" s="109">
        <f t="shared" si="26"/>
        <v>0</v>
      </c>
      <c r="L32" s="109">
        <f t="shared" si="26"/>
        <v>0</v>
      </c>
      <c r="M32" s="109">
        <f t="shared" si="26"/>
        <v>0</v>
      </c>
      <c r="N32" s="109">
        <f>IF(Input!M$173&gt;0, M32+M64+M356, 0)</f>
        <v>0</v>
      </c>
      <c r="O32" s="109">
        <f>IF(Input!N$173&gt;0, N32+N64+N421, 0)</f>
        <v>0</v>
      </c>
      <c r="P32" s="109">
        <f>IF(Input!O$173&gt;0, O32+O64+O421, 0)</f>
        <v>0</v>
      </c>
      <c r="Q32" s="109">
        <f>IF(Input!P$173&gt;0, P32+P64+P421, 0)</f>
        <v>0</v>
      </c>
      <c r="R32" s="109">
        <f>IF(Input!Q$173&gt;0, Q32+Q64+Q421, 0)</f>
        <v>0</v>
      </c>
      <c r="S32" s="104"/>
      <c r="T32" s="104"/>
      <c r="U32" s="104"/>
      <c r="V32" s="104"/>
      <c r="W32" s="104"/>
      <c r="X32" s="104"/>
      <c r="Y32" s="104"/>
      <c r="Z32" s="104"/>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row>
    <row r="33" spans="1:61" s="181" customFormat="1" hidden="1" outlineLevel="1">
      <c r="A33" s="9"/>
      <c r="B33" s="44"/>
      <c r="C33" s="126">
        <f>Asset26</f>
        <v>0</v>
      </c>
      <c r="D33" s="9"/>
      <c r="E33" s="9"/>
      <c r="F33" s="9"/>
      <c r="G33" s="187">
        <f>A26taxvalue</f>
        <v>0</v>
      </c>
      <c r="H33" s="109">
        <f t="shared" ref="H33:M33" si="27">G33+G65+G435</f>
        <v>0</v>
      </c>
      <c r="I33" s="109">
        <f t="shared" si="27"/>
        <v>0</v>
      </c>
      <c r="J33" s="109">
        <f t="shared" si="27"/>
        <v>0</v>
      </c>
      <c r="K33" s="109">
        <f t="shared" si="27"/>
        <v>0</v>
      </c>
      <c r="L33" s="109">
        <f t="shared" si="27"/>
        <v>0</v>
      </c>
      <c r="M33" s="109">
        <f t="shared" si="27"/>
        <v>0</v>
      </c>
      <c r="N33" s="109">
        <f>IF(Input!M$173&gt;0, M33+M65+M357, 0)</f>
        <v>0</v>
      </c>
      <c r="O33" s="109">
        <f>IF(Input!N$173&gt;0, N33+N65+N435, 0)</f>
        <v>0</v>
      </c>
      <c r="P33" s="109">
        <f>IF(Input!O$173&gt;0, O33+O65+O435, 0)</f>
        <v>0</v>
      </c>
      <c r="Q33" s="109">
        <f>IF(Input!P$173&gt;0, P33+P65+P435, 0)</f>
        <v>0</v>
      </c>
      <c r="R33" s="109">
        <f>IF(Input!Q$173&gt;0, Q33+Q65+Q435, 0)</f>
        <v>0</v>
      </c>
      <c r="S33" s="104"/>
      <c r="T33" s="104"/>
      <c r="U33" s="104"/>
      <c r="V33" s="104"/>
      <c r="W33" s="104"/>
      <c r="X33" s="104"/>
      <c r="Y33" s="104"/>
      <c r="Z33" s="104"/>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row>
    <row r="34" spans="1:61" s="181" customFormat="1" hidden="1" outlineLevel="1">
      <c r="A34" s="9"/>
      <c r="B34" s="44"/>
      <c r="C34" s="126">
        <f>Asset27</f>
        <v>0</v>
      </c>
      <c r="D34" s="9"/>
      <c r="E34" s="9"/>
      <c r="F34" s="9"/>
      <c r="G34" s="187">
        <f>A27taxvalue</f>
        <v>0</v>
      </c>
      <c r="H34" s="109">
        <f t="shared" ref="H34:M34" si="28">G34+G66+G449</f>
        <v>0</v>
      </c>
      <c r="I34" s="109">
        <f t="shared" si="28"/>
        <v>0</v>
      </c>
      <c r="J34" s="109">
        <f t="shared" si="28"/>
        <v>0</v>
      </c>
      <c r="K34" s="109">
        <f t="shared" si="28"/>
        <v>0</v>
      </c>
      <c r="L34" s="109">
        <f t="shared" si="28"/>
        <v>0</v>
      </c>
      <c r="M34" s="109">
        <f t="shared" si="28"/>
        <v>0</v>
      </c>
      <c r="N34" s="109">
        <f>IF(Input!M$173&gt;0, M34+M66+M358, 0)</f>
        <v>0</v>
      </c>
      <c r="O34" s="109">
        <f>IF(Input!N$173&gt;0, N34+N66+N449, 0)</f>
        <v>0</v>
      </c>
      <c r="P34" s="109">
        <f>IF(Input!O$173&gt;0, O34+O66+O449, 0)</f>
        <v>0</v>
      </c>
      <c r="Q34" s="109">
        <f>IF(Input!P$173&gt;0, P34+P66+P449, 0)</f>
        <v>0</v>
      </c>
      <c r="R34" s="109">
        <f>IF(Input!Q$173&gt;0, Q34+Q66+Q449, 0)</f>
        <v>0</v>
      </c>
      <c r="S34" s="104"/>
      <c r="T34" s="104"/>
      <c r="U34" s="104"/>
      <c r="V34" s="104"/>
      <c r="W34" s="104"/>
      <c r="X34" s="104"/>
      <c r="Y34" s="104"/>
      <c r="Z34" s="104"/>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row>
    <row r="35" spans="1:61" s="181" customFormat="1" hidden="1" outlineLevel="1">
      <c r="A35" s="9"/>
      <c r="B35" s="44"/>
      <c r="C35" s="126">
        <f>Asset28</f>
        <v>0</v>
      </c>
      <c r="D35" s="9"/>
      <c r="E35" s="9"/>
      <c r="F35" s="9"/>
      <c r="G35" s="187">
        <f>A28taxvalue</f>
        <v>0</v>
      </c>
      <c r="H35" s="109">
        <f t="shared" ref="H35:M35" si="29">G35+G67+G463</f>
        <v>0</v>
      </c>
      <c r="I35" s="109">
        <f t="shared" si="29"/>
        <v>0</v>
      </c>
      <c r="J35" s="109">
        <f t="shared" si="29"/>
        <v>0</v>
      </c>
      <c r="K35" s="109">
        <f t="shared" si="29"/>
        <v>0</v>
      </c>
      <c r="L35" s="109">
        <f t="shared" si="29"/>
        <v>0</v>
      </c>
      <c r="M35" s="109">
        <f t="shared" si="29"/>
        <v>0</v>
      </c>
      <c r="N35" s="109">
        <f>IF(Input!M$173&gt;0, M35+M67+M359, 0)</f>
        <v>0</v>
      </c>
      <c r="O35" s="109">
        <f>IF(Input!N$173&gt;0, N35+N67+N463, 0)</f>
        <v>0</v>
      </c>
      <c r="P35" s="109">
        <f>IF(Input!O$173&gt;0, O35+O67+O463, 0)</f>
        <v>0</v>
      </c>
      <c r="Q35" s="109">
        <f>IF(Input!P$173&gt;0, P35+P67+P463, 0)</f>
        <v>0</v>
      </c>
      <c r="R35" s="109">
        <f>IF(Input!Q$173&gt;0, Q35+Q67+Q463, 0)</f>
        <v>0</v>
      </c>
      <c r="S35" s="104"/>
      <c r="T35" s="104"/>
      <c r="U35" s="104"/>
      <c r="V35" s="104"/>
      <c r="W35" s="104"/>
      <c r="X35" s="104"/>
      <c r="Y35" s="104"/>
      <c r="Z35" s="104"/>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row>
    <row r="36" spans="1:61" s="181" customFormat="1" hidden="1" outlineLevel="1">
      <c r="A36" s="9"/>
      <c r="B36" s="44"/>
      <c r="C36" s="126">
        <f>Asset29</f>
        <v>0</v>
      </c>
      <c r="D36" s="9"/>
      <c r="E36" s="9"/>
      <c r="F36" s="9"/>
      <c r="G36" s="187">
        <f>A29taxvalue</f>
        <v>0</v>
      </c>
      <c r="H36" s="109">
        <f t="shared" ref="H36:M36" si="30">G36+G68+G477</f>
        <v>0</v>
      </c>
      <c r="I36" s="109">
        <f t="shared" si="30"/>
        <v>0</v>
      </c>
      <c r="J36" s="109">
        <f t="shared" si="30"/>
        <v>0</v>
      </c>
      <c r="K36" s="109">
        <f t="shared" si="30"/>
        <v>0</v>
      </c>
      <c r="L36" s="109">
        <f t="shared" si="30"/>
        <v>0</v>
      </c>
      <c r="M36" s="109">
        <f t="shared" si="30"/>
        <v>0</v>
      </c>
      <c r="N36" s="109">
        <f>IF(Input!M$173&gt;0, M36+M68+M360, 0)</f>
        <v>0</v>
      </c>
      <c r="O36" s="109">
        <f>IF(Input!N$173&gt;0, N36+N68+N477, 0)</f>
        <v>0</v>
      </c>
      <c r="P36" s="109">
        <f>IF(Input!O$173&gt;0, O36+O68+O477, 0)</f>
        <v>0</v>
      </c>
      <c r="Q36" s="109">
        <f>IF(Input!P$173&gt;0, P36+P68+P477, 0)</f>
        <v>0</v>
      </c>
      <c r="R36" s="109">
        <f>IF(Input!Q$173&gt;0, Q36+Q68+Q477, 0)</f>
        <v>0</v>
      </c>
      <c r="S36" s="104"/>
      <c r="T36" s="104"/>
      <c r="U36" s="104"/>
      <c r="V36" s="104"/>
      <c r="W36" s="104"/>
      <c r="X36" s="104"/>
      <c r="Y36" s="104"/>
      <c r="Z36" s="104"/>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row>
    <row r="37" spans="1:61" s="181" customFormat="1" hidden="1" outlineLevel="1">
      <c r="A37" s="9"/>
      <c r="B37" s="44"/>
      <c r="C37" s="126">
        <f>Asset30</f>
        <v>0</v>
      </c>
      <c r="D37" s="9"/>
      <c r="E37" s="9"/>
      <c r="F37" s="9"/>
      <c r="G37" s="187">
        <f>A30taxvalue</f>
        <v>0</v>
      </c>
      <c r="H37" s="109">
        <f t="shared" ref="H37:M37" si="31">G37+G69+G491</f>
        <v>0</v>
      </c>
      <c r="I37" s="109">
        <f t="shared" si="31"/>
        <v>0</v>
      </c>
      <c r="J37" s="109">
        <f t="shared" si="31"/>
        <v>0</v>
      </c>
      <c r="K37" s="109">
        <f t="shared" si="31"/>
        <v>0</v>
      </c>
      <c r="L37" s="109">
        <f t="shared" si="31"/>
        <v>0</v>
      </c>
      <c r="M37" s="109">
        <f t="shared" si="31"/>
        <v>0</v>
      </c>
      <c r="N37" s="109">
        <f>IF(Input!M$173&gt;0, M37+M69+M361, 0)</f>
        <v>0</v>
      </c>
      <c r="O37" s="109">
        <f>IF(Input!N$173&gt;0, N37+N69+N491, 0)</f>
        <v>0</v>
      </c>
      <c r="P37" s="109">
        <f>IF(Input!O$173&gt;0, O37+O69+O491, 0)</f>
        <v>0</v>
      </c>
      <c r="Q37" s="109">
        <f>IF(Input!P$173&gt;0, P37+P69+P491, 0)</f>
        <v>0</v>
      </c>
      <c r="R37" s="109">
        <f>IF(Input!Q$173&gt;0, Q37+Q69+Q491, 0)</f>
        <v>0</v>
      </c>
      <c r="S37" s="104"/>
      <c r="T37" s="104"/>
      <c r="U37" s="104"/>
      <c r="V37" s="104"/>
      <c r="W37" s="104"/>
      <c r="X37" s="104"/>
      <c r="Y37" s="104"/>
      <c r="Z37" s="104"/>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row>
    <row r="38" spans="1:61" s="181" customFormat="1" collapsed="1">
      <c r="A38" s="12"/>
      <c r="B38" s="17"/>
      <c r="C38" s="12"/>
      <c r="D38" s="12"/>
      <c r="E38" s="12"/>
      <c r="F38" s="112"/>
      <c r="G38" s="199"/>
      <c r="H38" s="104"/>
      <c r="I38" s="104"/>
      <c r="J38" s="104"/>
      <c r="K38" s="104"/>
      <c r="L38" s="104"/>
      <c r="M38" s="104"/>
      <c r="N38" s="104"/>
      <c r="O38" s="104"/>
      <c r="P38" s="104"/>
      <c r="Q38" s="104"/>
      <c r="R38" s="104"/>
      <c r="S38" s="104"/>
      <c r="T38" s="104"/>
      <c r="U38" s="104"/>
      <c r="V38" s="104"/>
      <c r="W38" s="104"/>
      <c r="X38" s="104"/>
      <c r="Y38" s="104"/>
      <c r="Z38" s="104"/>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row>
    <row r="39" spans="1:61" s="181" customFormat="1">
      <c r="A39" s="12"/>
      <c r="B39" s="44" t="s">
        <v>69</v>
      </c>
      <c r="C39" s="9"/>
      <c r="D39" s="12"/>
      <c r="E39" s="12"/>
      <c r="F39" s="112"/>
      <c r="G39" s="199">
        <f>SUM(G40:G69)</f>
        <v>358.70729178216766</v>
      </c>
      <c r="H39" s="104">
        <f>SUM(H40:H69)</f>
        <v>448.4508675821985</v>
      </c>
      <c r="I39" s="104">
        <f t="shared" ref="I39:Q39" si="32">SUM(I40:I69)</f>
        <v>462.56664944208313</v>
      </c>
      <c r="J39" s="104">
        <f t="shared" si="32"/>
        <v>453.25115647157344</v>
      </c>
      <c r="K39" s="104">
        <f t="shared" si="32"/>
        <v>458.04637266572684</v>
      </c>
      <c r="L39" s="104">
        <f t="shared" si="32"/>
        <v>468.93350192383127</v>
      </c>
      <c r="M39" s="104">
        <f t="shared" si="32"/>
        <v>0</v>
      </c>
      <c r="N39" s="104">
        <f t="shared" si="32"/>
        <v>0</v>
      </c>
      <c r="O39" s="104">
        <f t="shared" si="32"/>
        <v>0</v>
      </c>
      <c r="P39" s="104">
        <f t="shared" si="32"/>
        <v>0</v>
      </c>
      <c r="Q39" s="104">
        <f t="shared" si="32"/>
        <v>0</v>
      </c>
      <c r="R39" s="104"/>
      <c r="S39" s="104"/>
      <c r="T39" s="104"/>
      <c r="U39" s="104"/>
      <c r="V39" s="104"/>
      <c r="W39" s="104"/>
      <c r="X39" s="104"/>
      <c r="Y39" s="104"/>
      <c r="Z39" s="104"/>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row>
    <row r="40" spans="1:61" s="181" customFormat="1" hidden="1" outlineLevel="1">
      <c r="A40" s="12"/>
      <c r="B40" s="9"/>
      <c r="C40" s="126" t="str">
        <f>Asset1</f>
        <v>Subtransmission</v>
      </c>
      <c r="D40" s="12"/>
      <c r="E40" s="12"/>
      <c r="F40" s="112"/>
      <c r="G40" s="199">
        <f>Input!G41-Input!G75</f>
        <v>41.758378073900339</v>
      </c>
      <c r="H40" s="104">
        <f>Input!H41-Input!H75</f>
        <v>49.292314476476882</v>
      </c>
      <c r="I40" s="104">
        <f>Input!I41-Input!I75</f>
        <v>54.704213235666259</v>
      </c>
      <c r="J40" s="104">
        <f>Input!J41-Input!J75</f>
        <v>53.761502139590512</v>
      </c>
      <c r="K40" s="104">
        <f>Input!K41-Input!K75</f>
        <v>55.50995396966934</v>
      </c>
      <c r="L40" s="104">
        <f>Input!L41-Input!L75</f>
        <v>57.830327752454238</v>
      </c>
      <c r="M40" s="104">
        <f>Input!M41-Input!M75</f>
        <v>0</v>
      </c>
      <c r="N40" s="104">
        <f>Input!N41-Input!N75</f>
        <v>0</v>
      </c>
      <c r="O40" s="104">
        <f>Input!O41-Input!O75</f>
        <v>0</v>
      </c>
      <c r="P40" s="104">
        <f>Input!P41-Input!P75</f>
        <v>0</v>
      </c>
      <c r="Q40" s="104">
        <f>Input!Q41-Input!Q75</f>
        <v>0</v>
      </c>
      <c r="R40" s="104"/>
      <c r="S40" s="104"/>
      <c r="T40" s="104"/>
      <c r="U40" s="104"/>
      <c r="V40" s="104"/>
      <c r="W40" s="104"/>
      <c r="X40" s="104"/>
      <c r="Y40" s="104"/>
      <c r="Z40" s="104"/>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row>
    <row r="41" spans="1:61" s="181" customFormat="1" hidden="1" outlineLevel="1">
      <c r="A41" s="12"/>
      <c r="B41" s="44"/>
      <c r="C41" s="126" t="str">
        <f>Asset2</f>
        <v>Distribution system assets</v>
      </c>
      <c r="D41" s="12"/>
      <c r="E41" s="12"/>
      <c r="F41" s="112"/>
      <c r="G41" s="199">
        <f>Input!G42-Input!G76</f>
        <v>234.7418603956946</v>
      </c>
      <c r="H41" s="104">
        <f>Input!H42-Input!H76</f>
        <v>307.28964493726573</v>
      </c>
      <c r="I41" s="104">
        <f>Input!I42-Input!I76</f>
        <v>321.93100082017457</v>
      </c>
      <c r="J41" s="104">
        <f>Input!J42-Input!J76</f>
        <v>316.60247636291507</v>
      </c>
      <c r="K41" s="104">
        <f>Input!K42-Input!K76</f>
        <v>327.05721916697388</v>
      </c>
      <c r="L41" s="104">
        <f>Input!L42-Input!L76</f>
        <v>339.55521378520751</v>
      </c>
      <c r="M41" s="104">
        <f>Input!M42-Input!M76</f>
        <v>0</v>
      </c>
      <c r="N41" s="104">
        <f>Input!N42-Input!N76</f>
        <v>0</v>
      </c>
      <c r="O41" s="104">
        <f>Input!O42-Input!O76</f>
        <v>0</v>
      </c>
      <c r="P41" s="104">
        <f>Input!P42-Input!P76</f>
        <v>0</v>
      </c>
      <c r="Q41" s="104">
        <f>Input!Q42-Input!Q76</f>
        <v>0</v>
      </c>
      <c r="R41" s="104"/>
      <c r="S41" s="104"/>
      <c r="T41" s="104"/>
      <c r="U41" s="104"/>
      <c r="V41" s="104"/>
      <c r="W41" s="104"/>
      <c r="X41" s="104"/>
      <c r="Y41" s="104"/>
      <c r="Z41" s="104"/>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61" s="181" customFormat="1" hidden="1" outlineLevel="1">
      <c r="A42" s="12"/>
      <c r="B42" s="44"/>
      <c r="C42" s="126" t="str">
        <f>Asset3</f>
        <v>Standard metering</v>
      </c>
      <c r="D42" s="12"/>
      <c r="E42" s="12"/>
      <c r="F42" s="112"/>
      <c r="G42" s="199">
        <f>Input!G43-Input!G77</f>
        <v>0</v>
      </c>
      <c r="H42" s="104">
        <f>Input!H43-Input!H77</f>
        <v>0</v>
      </c>
      <c r="I42" s="104">
        <f>Input!I43-Input!I77</f>
        <v>0</v>
      </c>
      <c r="J42" s="104">
        <f>Input!J43-Input!J77</f>
        <v>0</v>
      </c>
      <c r="K42" s="104">
        <f>Input!K43-Input!K77</f>
        <v>0</v>
      </c>
      <c r="L42" s="104">
        <f>Input!L43-Input!L77</f>
        <v>0</v>
      </c>
      <c r="M42" s="104">
        <f>Input!M43-Input!M77</f>
        <v>0</v>
      </c>
      <c r="N42" s="104">
        <f>Input!N43-Input!N77</f>
        <v>0</v>
      </c>
      <c r="O42" s="104">
        <f>Input!O43-Input!O77</f>
        <v>0</v>
      </c>
      <c r="P42" s="104">
        <f>Input!P43-Input!P77</f>
        <v>0</v>
      </c>
      <c r="Q42" s="104">
        <f>Input!Q43-Input!Q77</f>
        <v>0</v>
      </c>
      <c r="R42" s="104"/>
      <c r="S42" s="104"/>
      <c r="T42" s="104"/>
      <c r="U42" s="104"/>
      <c r="V42" s="104"/>
      <c r="W42" s="104"/>
      <c r="X42" s="104"/>
      <c r="Y42" s="104"/>
      <c r="Z42" s="104"/>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row>
    <row r="43" spans="1:61" s="181" customFormat="1" hidden="1" outlineLevel="1">
      <c r="A43" s="12"/>
      <c r="B43" s="44"/>
      <c r="C43" s="126" t="str">
        <f>Asset4</f>
        <v>Public lighting</v>
      </c>
      <c r="D43" s="12"/>
      <c r="E43" s="12"/>
      <c r="F43" s="112"/>
      <c r="G43" s="199">
        <f>Input!G44-Input!G78</f>
        <v>0</v>
      </c>
      <c r="H43" s="104">
        <f>Input!H44-Input!H78</f>
        <v>0</v>
      </c>
      <c r="I43" s="104">
        <f>Input!I44-Input!I78</f>
        <v>0</v>
      </c>
      <c r="J43" s="104">
        <f>Input!J44-Input!J78</f>
        <v>0</v>
      </c>
      <c r="K43" s="104">
        <f>Input!K44-Input!K78</f>
        <v>0</v>
      </c>
      <c r="L43" s="104">
        <f>Input!L44-Input!L78</f>
        <v>0</v>
      </c>
      <c r="M43" s="104">
        <f>Input!M44-Input!M78</f>
        <v>0</v>
      </c>
      <c r="N43" s="104">
        <f>Input!N44-Input!N78</f>
        <v>0</v>
      </c>
      <c r="O43" s="104">
        <f>Input!O44-Input!O78</f>
        <v>0</v>
      </c>
      <c r="P43" s="104">
        <f>Input!P44-Input!P78</f>
        <v>0</v>
      </c>
      <c r="Q43" s="104">
        <f>Input!Q44-Input!Q78</f>
        <v>0</v>
      </c>
      <c r="R43" s="104"/>
      <c r="S43" s="104"/>
      <c r="T43" s="104"/>
      <c r="U43" s="104"/>
      <c r="V43" s="104"/>
      <c r="W43" s="104"/>
      <c r="X43" s="104"/>
      <c r="Y43" s="104"/>
      <c r="Z43" s="104"/>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row>
    <row r="44" spans="1:61" s="181" customFormat="1" hidden="1" outlineLevel="1">
      <c r="A44" s="12"/>
      <c r="B44" s="44"/>
      <c r="C44" s="126" t="str">
        <f>Asset5</f>
        <v>SCADA/Network control</v>
      </c>
      <c r="D44" s="12"/>
      <c r="E44" s="12"/>
      <c r="F44" s="112"/>
      <c r="G44" s="199">
        <f>Input!G45-Input!G79</f>
        <v>4.1162455941112857</v>
      </c>
      <c r="H44" s="104">
        <f>Input!H45-Input!H79</f>
        <v>6.2352249877901391</v>
      </c>
      <c r="I44" s="104">
        <f>Input!I45-Input!I79</f>
        <v>7.6234771610705501</v>
      </c>
      <c r="J44" s="104">
        <f>Input!J45-Input!J79</f>
        <v>8.8194572171367813</v>
      </c>
      <c r="K44" s="104">
        <f>Input!K45-Input!K79</f>
        <v>9.1785560970155124</v>
      </c>
      <c r="L44" s="104">
        <f>Input!L45-Input!L79</f>
        <v>10.283709616986547</v>
      </c>
      <c r="M44" s="104">
        <f>Input!M45-Input!M79</f>
        <v>0</v>
      </c>
      <c r="N44" s="104">
        <f>Input!N45-Input!N79</f>
        <v>0</v>
      </c>
      <c r="O44" s="104">
        <f>Input!O45-Input!O79</f>
        <v>0</v>
      </c>
      <c r="P44" s="104">
        <f>Input!P45-Input!P79</f>
        <v>0</v>
      </c>
      <c r="Q44" s="104">
        <f>Input!Q45-Input!Q79</f>
        <v>0</v>
      </c>
      <c r="R44" s="104"/>
      <c r="S44" s="104"/>
      <c r="T44" s="104"/>
      <c r="U44" s="104"/>
      <c r="V44" s="104"/>
      <c r="W44" s="104"/>
      <c r="X44" s="104"/>
      <c r="Y44" s="104"/>
      <c r="Z44" s="104"/>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row>
    <row r="45" spans="1:61" s="181" customFormat="1" hidden="1" outlineLevel="1">
      <c r="A45" s="12"/>
      <c r="B45" s="44"/>
      <c r="C45" s="126" t="str">
        <f>Asset6</f>
        <v>Non-network general assets - IT</v>
      </c>
      <c r="D45" s="12"/>
      <c r="E45" s="12"/>
      <c r="F45" s="112"/>
      <c r="G45" s="199">
        <f>Input!G46-Input!G80</f>
        <v>36.565315562948641</v>
      </c>
      <c r="H45" s="104">
        <f>Input!H46-Input!H80</f>
        <v>44.447100769644642</v>
      </c>
      <c r="I45" s="104">
        <f>Input!I46-Input!I80</f>
        <v>45.871997002866678</v>
      </c>
      <c r="J45" s="104">
        <f>Input!J46-Input!J80</f>
        <v>40.184927694167001</v>
      </c>
      <c r="K45" s="104">
        <f>Input!K46-Input!K80</f>
        <v>31.000985777155798</v>
      </c>
      <c r="L45" s="104">
        <f>Input!L46-Input!L80</f>
        <v>24.5078508977439</v>
      </c>
      <c r="M45" s="104">
        <f>Input!M46-Input!M80</f>
        <v>0</v>
      </c>
      <c r="N45" s="104">
        <f>Input!N46-Input!N80</f>
        <v>0</v>
      </c>
      <c r="O45" s="104">
        <f>Input!O46-Input!O80</f>
        <v>0</v>
      </c>
      <c r="P45" s="104">
        <f>Input!P46-Input!P80</f>
        <v>0</v>
      </c>
      <c r="Q45" s="104">
        <f>Input!Q46-Input!Q80</f>
        <v>0</v>
      </c>
      <c r="R45" s="104"/>
      <c r="S45" s="104"/>
      <c r="T45" s="104"/>
      <c r="U45" s="104"/>
      <c r="V45" s="104"/>
      <c r="W45" s="104"/>
      <c r="X45" s="104"/>
      <c r="Y45" s="104"/>
      <c r="Z45" s="104"/>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row>
    <row r="46" spans="1:61" s="181" customFormat="1" hidden="1" outlineLevel="1">
      <c r="A46" s="12"/>
      <c r="B46" s="44"/>
      <c r="C46" s="126" t="str">
        <f>Asset7</f>
        <v>Non-network general assets - Other</v>
      </c>
      <c r="D46" s="12"/>
      <c r="E46" s="12"/>
      <c r="F46" s="112"/>
      <c r="G46" s="199">
        <f>Input!G47-Input!G81</f>
        <v>17.144590364737141</v>
      </c>
      <c r="H46" s="104">
        <f>Input!H47-Input!H81</f>
        <v>16.998548435237154</v>
      </c>
      <c r="I46" s="104">
        <f>Input!I47-Input!I81</f>
        <v>17.618347567874221</v>
      </c>
      <c r="J46" s="104">
        <f>Input!J47-Input!J81</f>
        <v>18.344499614263874</v>
      </c>
      <c r="K46" s="104">
        <f>Input!K47-Input!K81</f>
        <v>19.109448944534588</v>
      </c>
      <c r="L46" s="104">
        <f>Input!L47-Input!L81</f>
        <v>19.837248092730018</v>
      </c>
      <c r="M46" s="104">
        <f>Input!M47-Input!M81</f>
        <v>0</v>
      </c>
      <c r="N46" s="104">
        <f>Input!N47-Input!N81</f>
        <v>0</v>
      </c>
      <c r="O46" s="104">
        <f>Input!O47-Input!O81</f>
        <v>0</v>
      </c>
      <c r="P46" s="104">
        <f>Input!P47-Input!P81</f>
        <v>0</v>
      </c>
      <c r="Q46" s="104">
        <f>Input!Q47-Input!Q81</f>
        <v>0</v>
      </c>
      <c r="R46" s="104"/>
      <c r="S46" s="104"/>
      <c r="T46" s="104"/>
      <c r="U46" s="104"/>
      <c r="V46" s="104"/>
      <c r="W46" s="104"/>
      <c r="X46" s="104"/>
      <c r="Y46" s="104"/>
      <c r="Z46" s="104"/>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row>
    <row r="47" spans="1:61" s="181" customFormat="1" hidden="1" outlineLevel="1">
      <c r="A47" s="12"/>
      <c r="B47" s="44"/>
      <c r="C47" s="126" t="str">
        <f>Asset8</f>
        <v>VBRC</v>
      </c>
      <c r="D47" s="12"/>
      <c r="E47" s="12"/>
      <c r="F47" s="112"/>
      <c r="G47" s="199">
        <f>Input!G48-Input!G82</f>
        <v>24.380901790775688</v>
      </c>
      <c r="H47" s="104">
        <f>Input!H48-Input!H82</f>
        <v>12.341486808447474</v>
      </c>
      <c r="I47" s="104">
        <f>Input!I48-Input!I82</f>
        <v>14.629588969752861</v>
      </c>
      <c r="J47" s="104">
        <f>Input!J48-Input!J82</f>
        <v>15.292848776226476</v>
      </c>
      <c r="K47" s="104">
        <f>Input!K48-Input!K82</f>
        <v>15.958252509997937</v>
      </c>
      <c r="L47" s="104">
        <f>Input!L48-Input!L82</f>
        <v>16.593424858654853</v>
      </c>
      <c r="M47" s="104">
        <f>Input!M48-Input!M82</f>
        <v>0</v>
      </c>
      <c r="N47" s="104">
        <f>Input!N48-Input!N82</f>
        <v>0</v>
      </c>
      <c r="O47" s="104">
        <f>Input!O48-Input!O82</f>
        <v>0</v>
      </c>
      <c r="P47" s="104">
        <f>Input!P48-Input!P82</f>
        <v>0</v>
      </c>
      <c r="Q47" s="104">
        <f>Input!Q48-Input!Q82</f>
        <v>0</v>
      </c>
      <c r="R47" s="104"/>
      <c r="S47" s="104"/>
      <c r="T47" s="104"/>
      <c r="U47" s="104"/>
      <c r="V47" s="104"/>
      <c r="W47" s="104"/>
      <c r="X47" s="104"/>
      <c r="Y47" s="104"/>
      <c r="Z47" s="104"/>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row>
    <row r="48" spans="1:61" s="181" customFormat="1" hidden="1" outlineLevel="1">
      <c r="A48" s="12"/>
      <c r="B48" s="44"/>
      <c r="C48" s="126" t="str">
        <f>Asset9</f>
        <v>Supervisory cables</v>
      </c>
      <c r="D48" s="12"/>
      <c r="E48" s="12"/>
      <c r="F48" s="112"/>
      <c r="G48" s="199">
        <f>Input!G49-Input!G83</f>
        <v>0</v>
      </c>
      <c r="H48" s="104">
        <f>Input!H49-Input!H83</f>
        <v>0</v>
      </c>
      <c r="I48" s="104">
        <f>Input!I49-Input!I83</f>
        <v>0</v>
      </c>
      <c r="J48" s="104">
        <f>Input!J49-Input!J83</f>
        <v>0</v>
      </c>
      <c r="K48" s="104">
        <f>Input!K49-Input!K83</f>
        <v>0</v>
      </c>
      <c r="L48" s="104">
        <f>Input!L49-Input!L83</f>
        <v>0</v>
      </c>
      <c r="M48" s="104">
        <f>Input!M49-Input!M83</f>
        <v>0</v>
      </c>
      <c r="N48" s="104">
        <f>Input!N49-Input!N83</f>
        <v>0</v>
      </c>
      <c r="O48" s="104">
        <f>Input!O49-Input!O83</f>
        <v>0</v>
      </c>
      <c r="P48" s="104">
        <f>Input!P49-Input!P83</f>
        <v>0</v>
      </c>
      <c r="Q48" s="104">
        <f>Input!Q49-Input!Q83</f>
        <v>0</v>
      </c>
      <c r="R48" s="104"/>
      <c r="S48" s="104"/>
      <c r="T48" s="104"/>
      <c r="U48" s="104"/>
      <c r="V48" s="104"/>
      <c r="W48" s="104"/>
      <c r="X48" s="104"/>
      <c r="Y48" s="104"/>
      <c r="Z48" s="104"/>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row>
    <row r="49" spans="1:61" s="181" customFormat="1" hidden="1" outlineLevel="1">
      <c r="A49" s="12"/>
      <c r="B49" s="44"/>
      <c r="C49" s="126" t="str">
        <f>Asset10</f>
        <v>Old SWER ACRs</v>
      </c>
      <c r="D49" s="12"/>
      <c r="E49" s="12"/>
      <c r="F49" s="112"/>
      <c r="G49" s="199">
        <f>Input!G50-Input!G84</f>
        <v>0</v>
      </c>
      <c r="H49" s="104">
        <f>Input!H50-Input!H84</f>
        <v>0</v>
      </c>
      <c r="I49" s="104">
        <f>Input!I50-Input!I84</f>
        <v>0</v>
      </c>
      <c r="J49" s="104">
        <f>Input!J50-Input!J84</f>
        <v>0</v>
      </c>
      <c r="K49" s="104">
        <f>Input!K50-Input!K84</f>
        <v>0</v>
      </c>
      <c r="L49" s="104">
        <f>Input!L50-Input!L84</f>
        <v>0</v>
      </c>
      <c r="M49" s="104">
        <f>Input!M50-Input!M84</f>
        <v>0</v>
      </c>
      <c r="N49" s="104">
        <f>Input!N50-Input!N84</f>
        <v>0</v>
      </c>
      <c r="O49" s="104">
        <f>Input!O50-Input!O84</f>
        <v>0</v>
      </c>
      <c r="P49" s="104">
        <f>Input!P50-Input!P84</f>
        <v>0</v>
      </c>
      <c r="Q49" s="104">
        <f>Input!Q50-Input!Q84</f>
        <v>0</v>
      </c>
      <c r="R49" s="104"/>
      <c r="S49" s="104"/>
      <c r="T49" s="104"/>
      <c r="U49" s="104"/>
      <c r="V49" s="104"/>
      <c r="W49" s="104"/>
      <c r="X49" s="104"/>
      <c r="Y49" s="104"/>
      <c r="Z49" s="104"/>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row>
    <row r="50" spans="1:61" s="181" customFormat="1" hidden="1" outlineLevel="1">
      <c r="A50" s="12"/>
      <c r="B50" s="44"/>
      <c r="C50" s="126" t="str">
        <f>Asset11</f>
        <v>Land</v>
      </c>
      <c r="D50" s="12"/>
      <c r="E50" s="12"/>
      <c r="F50" s="112"/>
      <c r="G50" s="199">
        <f>Input!G51-Input!G85</f>
        <v>0</v>
      </c>
      <c r="H50" s="104">
        <f>Input!H51-Input!H85</f>
        <v>6.8118852467762517E-2</v>
      </c>
      <c r="I50" s="104">
        <f>Input!I51-Input!I85</f>
        <v>0.18802468467800382</v>
      </c>
      <c r="J50" s="104">
        <f>Input!J51-Input!J85</f>
        <v>0.24544466727364672</v>
      </c>
      <c r="K50" s="104">
        <f>Input!K51-Input!K85</f>
        <v>0.23195620037985495</v>
      </c>
      <c r="L50" s="104">
        <f>Input!L51-Input!L85</f>
        <v>0.32572692005427378</v>
      </c>
      <c r="M50" s="104">
        <f>Input!M51-Input!M85</f>
        <v>0</v>
      </c>
      <c r="N50" s="104">
        <f>Input!N51-Input!N85</f>
        <v>0</v>
      </c>
      <c r="O50" s="104">
        <f>Input!O51-Input!O85</f>
        <v>0</v>
      </c>
      <c r="P50" s="104">
        <f>Input!P51-Input!P85</f>
        <v>0</v>
      </c>
      <c r="Q50" s="104">
        <f>Input!Q51-Input!Q85</f>
        <v>0</v>
      </c>
      <c r="R50" s="104"/>
      <c r="S50" s="104"/>
      <c r="T50" s="104"/>
      <c r="U50" s="104"/>
      <c r="V50" s="104"/>
      <c r="W50" s="104"/>
      <c r="X50" s="104"/>
      <c r="Y50" s="104"/>
      <c r="Z50" s="104"/>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row>
    <row r="51" spans="1:61" s="181" customFormat="1" hidden="1" outlineLevel="1">
      <c r="A51" s="12"/>
      <c r="B51" s="44"/>
      <c r="C51" s="126" t="str">
        <f>Asset12</f>
        <v>Equity raising costs</v>
      </c>
      <c r="D51" s="12"/>
      <c r="E51" s="12"/>
      <c r="F51" s="112"/>
      <c r="G51" s="199">
        <f>Input!G52-Input!G86</f>
        <v>0</v>
      </c>
      <c r="H51" s="104">
        <f>Input!H52-Input!H86</f>
        <v>11.778428314868659</v>
      </c>
      <c r="I51" s="104">
        <f>Input!I52-Input!I86</f>
        <v>0</v>
      </c>
      <c r="J51" s="104">
        <f>Input!J52-Input!J86</f>
        <v>0</v>
      </c>
      <c r="K51" s="104">
        <f>Input!K52-Input!K86</f>
        <v>0</v>
      </c>
      <c r="L51" s="104">
        <f>Input!L52-Input!L86</f>
        <v>0</v>
      </c>
      <c r="M51" s="104">
        <f>Input!M52-Input!M86</f>
        <v>0</v>
      </c>
      <c r="N51" s="104">
        <f>Input!N52-Input!N86</f>
        <v>0</v>
      </c>
      <c r="O51" s="104">
        <f>Input!O52-Input!O86</f>
        <v>0</v>
      </c>
      <c r="P51" s="104">
        <f>Input!P52-Input!P86</f>
        <v>0</v>
      </c>
      <c r="Q51" s="104">
        <f>Input!Q52-Input!Q86</f>
        <v>0</v>
      </c>
      <c r="R51" s="104"/>
      <c r="S51" s="104"/>
      <c r="T51" s="104"/>
      <c r="U51" s="104"/>
      <c r="V51" s="104"/>
      <c r="W51" s="104"/>
      <c r="X51" s="104"/>
      <c r="Y51" s="104"/>
      <c r="Z51" s="104"/>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row>
    <row r="52" spans="1:61" s="181" customFormat="1" hidden="1" outlineLevel="1">
      <c r="A52" s="12"/>
      <c r="B52" s="44"/>
      <c r="C52" s="126">
        <f>Asset13</f>
        <v>0</v>
      </c>
      <c r="D52" s="12"/>
      <c r="E52" s="12"/>
      <c r="F52" s="112"/>
      <c r="G52" s="199">
        <f>Input!G53-Input!G87</f>
        <v>0</v>
      </c>
      <c r="H52" s="104">
        <f>Input!H53-Input!H87</f>
        <v>0</v>
      </c>
      <c r="I52" s="104">
        <f>Input!I53-Input!I87</f>
        <v>0</v>
      </c>
      <c r="J52" s="104">
        <f>Input!J53-Input!J87</f>
        <v>0</v>
      </c>
      <c r="K52" s="104">
        <f>Input!K53-Input!K87</f>
        <v>0</v>
      </c>
      <c r="L52" s="104">
        <f>Input!L53-Input!L87</f>
        <v>0</v>
      </c>
      <c r="M52" s="104">
        <f>Input!M53-Input!M87</f>
        <v>0</v>
      </c>
      <c r="N52" s="104">
        <f>Input!N53-Input!N87</f>
        <v>0</v>
      </c>
      <c r="O52" s="104">
        <f>Input!O53-Input!O87</f>
        <v>0</v>
      </c>
      <c r="P52" s="104">
        <f>Input!P53-Input!P87</f>
        <v>0</v>
      </c>
      <c r="Q52" s="104">
        <f>Input!Q53-Input!Q87</f>
        <v>0</v>
      </c>
      <c r="R52" s="104"/>
      <c r="S52" s="104"/>
      <c r="T52" s="104"/>
      <c r="U52" s="104"/>
      <c r="V52" s="104"/>
      <c r="W52" s="104"/>
      <c r="X52" s="104"/>
      <c r="Y52" s="104"/>
      <c r="Z52" s="104"/>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row>
    <row r="53" spans="1:61" s="181" customFormat="1" hidden="1" outlineLevel="1">
      <c r="A53" s="12"/>
      <c r="B53" s="44"/>
      <c r="C53" s="126">
        <f>Asset14</f>
        <v>0</v>
      </c>
      <c r="D53" s="12"/>
      <c r="E53" s="12"/>
      <c r="F53" s="112"/>
      <c r="G53" s="199">
        <f>Input!G54-Input!G88</f>
        <v>0</v>
      </c>
      <c r="H53" s="104">
        <f>Input!H54-Input!H88</f>
        <v>0</v>
      </c>
      <c r="I53" s="104">
        <f>Input!I54-Input!I88</f>
        <v>0</v>
      </c>
      <c r="J53" s="104">
        <f>Input!J54-Input!J88</f>
        <v>0</v>
      </c>
      <c r="K53" s="104">
        <f>Input!K54-Input!K88</f>
        <v>0</v>
      </c>
      <c r="L53" s="104">
        <f>Input!L54-Input!L88</f>
        <v>0</v>
      </c>
      <c r="M53" s="104">
        <f>Input!M54-Input!M88</f>
        <v>0</v>
      </c>
      <c r="N53" s="104">
        <f>Input!N54-Input!N88</f>
        <v>0</v>
      </c>
      <c r="O53" s="104">
        <f>Input!O54-Input!O88</f>
        <v>0</v>
      </c>
      <c r="P53" s="104">
        <f>Input!P54-Input!P88</f>
        <v>0</v>
      </c>
      <c r="Q53" s="104">
        <f>Input!Q54-Input!Q88</f>
        <v>0</v>
      </c>
      <c r="R53" s="104"/>
      <c r="S53" s="104"/>
      <c r="T53" s="104"/>
      <c r="U53" s="104"/>
      <c r="V53" s="104"/>
      <c r="W53" s="104"/>
      <c r="X53" s="104"/>
      <c r="Y53" s="104"/>
      <c r="Z53" s="104"/>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row>
    <row r="54" spans="1:61" s="181" customFormat="1" hidden="1" outlineLevel="1">
      <c r="A54" s="12"/>
      <c r="B54" s="44"/>
      <c r="C54" s="126">
        <f>Asset15</f>
        <v>0</v>
      </c>
      <c r="D54" s="12"/>
      <c r="E54" s="12"/>
      <c r="F54" s="112"/>
      <c r="G54" s="199">
        <f>Input!G55-Input!G89</f>
        <v>0</v>
      </c>
      <c r="H54" s="104">
        <f>Input!H55-Input!H89</f>
        <v>0</v>
      </c>
      <c r="I54" s="104">
        <f>Input!I55-Input!I89</f>
        <v>0</v>
      </c>
      <c r="J54" s="104">
        <f>Input!J55-Input!J89</f>
        <v>0</v>
      </c>
      <c r="K54" s="104">
        <f>Input!K55-Input!K89</f>
        <v>0</v>
      </c>
      <c r="L54" s="104">
        <f>Input!L55-Input!L89</f>
        <v>0</v>
      </c>
      <c r="M54" s="104">
        <f>Input!M55-Input!M89</f>
        <v>0</v>
      </c>
      <c r="N54" s="104">
        <f>Input!N55-Input!N89</f>
        <v>0</v>
      </c>
      <c r="O54" s="104">
        <f>Input!O55-Input!O89</f>
        <v>0</v>
      </c>
      <c r="P54" s="104">
        <f>Input!P55-Input!P89</f>
        <v>0</v>
      </c>
      <c r="Q54" s="104">
        <f>Input!Q55-Input!Q89</f>
        <v>0</v>
      </c>
      <c r="R54" s="104"/>
      <c r="S54" s="104"/>
      <c r="T54" s="104"/>
      <c r="U54" s="104"/>
      <c r="V54" s="104"/>
      <c r="W54" s="104"/>
      <c r="X54" s="104"/>
      <c r="Y54" s="104"/>
      <c r="Z54" s="104"/>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row>
    <row r="55" spans="1:61" s="181" customFormat="1" hidden="1" outlineLevel="1">
      <c r="A55" s="12"/>
      <c r="B55" s="44"/>
      <c r="C55" s="126">
        <f>Asset16</f>
        <v>0</v>
      </c>
      <c r="D55" s="12"/>
      <c r="E55" s="12"/>
      <c r="F55" s="112"/>
      <c r="G55" s="199">
        <f>Input!G56-Input!G90</f>
        <v>0</v>
      </c>
      <c r="H55" s="104">
        <f>Input!H56-Input!H90</f>
        <v>0</v>
      </c>
      <c r="I55" s="104">
        <f>Input!I56-Input!I90</f>
        <v>0</v>
      </c>
      <c r="J55" s="104">
        <f>Input!J56-Input!J90</f>
        <v>0</v>
      </c>
      <c r="K55" s="104">
        <f>Input!K56-Input!K90</f>
        <v>0</v>
      </c>
      <c r="L55" s="104">
        <f>Input!L56-Input!L90</f>
        <v>0</v>
      </c>
      <c r="M55" s="104">
        <f>Input!M56-Input!M90</f>
        <v>0</v>
      </c>
      <c r="N55" s="104">
        <f>Input!N56-Input!N90</f>
        <v>0</v>
      </c>
      <c r="O55" s="104">
        <f>Input!O56-Input!O90</f>
        <v>0</v>
      </c>
      <c r="P55" s="104">
        <f>Input!P56-Input!P90</f>
        <v>0</v>
      </c>
      <c r="Q55" s="104">
        <f>Input!Q56-Input!Q90</f>
        <v>0</v>
      </c>
      <c r="R55" s="104"/>
      <c r="S55" s="104"/>
      <c r="T55" s="104"/>
      <c r="U55" s="104"/>
      <c r="V55" s="104"/>
      <c r="W55" s="104"/>
      <c r="X55" s="104"/>
      <c r="Y55" s="104"/>
      <c r="Z55" s="104"/>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row>
    <row r="56" spans="1:61" s="181" customFormat="1" hidden="1" outlineLevel="1">
      <c r="A56" s="12"/>
      <c r="B56" s="44"/>
      <c r="C56" s="126">
        <f>Asset17</f>
        <v>0</v>
      </c>
      <c r="D56" s="12"/>
      <c r="E56" s="12"/>
      <c r="F56" s="112"/>
      <c r="G56" s="199">
        <f>Input!G57-Input!G91</f>
        <v>0</v>
      </c>
      <c r="H56" s="104">
        <f>Input!H57-Input!H91</f>
        <v>0</v>
      </c>
      <c r="I56" s="104">
        <f>Input!I57-Input!I91</f>
        <v>0</v>
      </c>
      <c r="J56" s="104">
        <f>Input!J57-Input!J91</f>
        <v>0</v>
      </c>
      <c r="K56" s="104">
        <f>Input!K57-Input!K91</f>
        <v>0</v>
      </c>
      <c r="L56" s="104">
        <f>Input!L57-Input!L91</f>
        <v>0</v>
      </c>
      <c r="M56" s="104">
        <f>Input!M57-Input!M91</f>
        <v>0</v>
      </c>
      <c r="N56" s="104">
        <f>Input!N57-Input!N91</f>
        <v>0</v>
      </c>
      <c r="O56" s="104">
        <f>Input!O57-Input!O91</f>
        <v>0</v>
      </c>
      <c r="P56" s="104">
        <f>Input!P57-Input!P91</f>
        <v>0</v>
      </c>
      <c r="Q56" s="104">
        <f>Input!Q57-Input!Q91</f>
        <v>0</v>
      </c>
      <c r="R56" s="104"/>
      <c r="S56" s="104"/>
      <c r="T56" s="104"/>
      <c r="U56" s="104"/>
      <c r="V56" s="104"/>
      <c r="W56" s="104"/>
      <c r="X56" s="104"/>
      <c r="Y56" s="104"/>
      <c r="Z56" s="104"/>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row>
    <row r="57" spans="1:61" s="181" customFormat="1" hidden="1" outlineLevel="1">
      <c r="A57" s="12"/>
      <c r="B57" s="44"/>
      <c r="C57" s="126">
        <f>Asset18</f>
        <v>0</v>
      </c>
      <c r="D57" s="12"/>
      <c r="E57" s="12"/>
      <c r="F57" s="112"/>
      <c r="G57" s="199">
        <f>Input!G58-Input!G92</f>
        <v>0</v>
      </c>
      <c r="H57" s="104">
        <f>Input!H58-Input!H92</f>
        <v>0</v>
      </c>
      <c r="I57" s="104">
        <f>Input!I58-Input!I92</f>
        <v>0</v>
      </c>
      <c r="J57" s="104">
        <f>Input!J58-Input!J92</f>
        <v>0</v>
      </c>
      <c r="K57" s="104">
        <f>Input!K58-Input!K92</f>
        <v>0</v>
      </c>
      <c r="L57" s="104">
        <f>Input!L58-Input!L92</f>
        <v>0</v>
      </c>
      <c r="M57" s="104">
        <f>Input!M58-Input!M92</f>
        <v>0</v>
      </c>
      <c r="N57" s="104">
        <f>Input!N58-Input!N92</f>
        <v>0</v>
      </c>
      <c r="O57" s="104">
        <f>Input!O58-Input!O92</f>
        <v>0</v>
      </c>
      <c r="P57" s="104">
        <f>Input!P58-Input!P92</f>
        <v>0</v>
      </c>
      <c r="Q57" s="104">
        <f>Input!Q58-Input!Q92</f>
        <v>0</v>
      </c>
      <c r="R57" s="104"/>
      <c r="S57" s="104"/>
      <c r="T57" s="104"/>
      <c r="U57" s="104"/>
      <c r="V57" s="104"/>
      <c r="W57" s="104"/>
      <c r="X57" s="104"/>
      <c r="Y57" s="104"/>
      <c r="Z57" s="104"/>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row>
    <row r="58" spans="1:61" s="181" customFormat="1" hidden="1" outlineLevel="1">
      <c r="A58" s="12"/>
      <c r="B58" s="44"/>
      <c r="C58" s="126">
        <f>Asset19</f>
        <v>0</v>
      </c>
      <c r="D58" s="12"/>
      <c r="E58" s="12"/>
      <c r="F58" s="112"/>
      <c r="G58" s="199">
        <f>Input!G59-Input!G93</f>
        <v>0</v>
      </c>
      <c r="H58" s="104">
        <f>Input!H59-Input!H93</f>
        <v>0</v>
      </c>
      <c r="I58" s="104">
        <f>Input!I59-Input!I93</f>
        <v>0</v>
      </c>
      <c r="J58" s="104">
        <f>Input!J59-Input!J93</f>
        <v>0</v>
      </c>
      <c r="K58" s="104">
        <f>Input!K59-Input!K93</f>
        <v>0</v>
      </c>
      <c r="L58" s="104">
        <f>Input!L59-Input!L93</f>
        <v>0</v>
      </c>
      <c r="M58" s="104">
        <f>Input!M59-Input!M93</f>
        <v>0</v>
      </c>
      <c r="N58" s="104">
        <f>Input!N59-Input!N93</f>
        <v>0</v>
      </c>
      <c r="O58" s="104">
        <f>Input!O59-Input!O93</f>
        <v>0</v>
      </c>
      <c r="P58" s="104">
        <f>Input!P59-Input!P93</f>
        <v>0</v>
      </c>
      <c r="Q58" s="104">
        <f>Input!Q59-Input!Q93</f>
        <v>0</v>
      </c>
      <c r="R58" s="104"/>
      <c r="S58" s="104"/>
      <c r="T58" s="104"/>
      <c r="U58" s="104"/>
      <c r="V58" s="104"/>
      <c r="W58" s="104"/>
      <c r="X58" s="104"/>
      <c r="Y58" s="104"/>
      <c r="Z58" s="104"/>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row>
    <row r="59" spans="1:61" s="181" customFormat="1" hidden="1" outlineLevel="1">
      <c r="A59" s="12"/>
      <c r="B59" s="44"/>
      <c r="C59" s="126">
        <f>Asset20</f>
        <v>0</v>
      </c>
      <c r="D59" s="12"/>
      <c r="E59" s="12"/>
      <c r="F59" s="112"/>
      <c r="G59" s="199">
        <f>Input!G60-Input!G94</f>
        <v>0</v>
      </c>
      <c r="H59" s="104">
        <f>Input!H60-Input!H94</f>
        <v>0</v>
      </c>
      <c r="I59" s="104">
        <f>Input!I60-Input!I94</f>
        <v>0</v>
      </c>
      <c r="J59" s="104">
        <f>Input!J60-Input!J94</f>
        <v>0</v>
      </c>
      <c r="K59" s="104">
        <f>Input!K60-Input!K94</f>
        <v>0</v>
      </c>
      <c r="L59" s="104">
        <f>Input!L60-Input!L94</f>
        <v>0</v>
      </c>
      <c r="M59" s="104">
        <f>Input!M60-Input!M94</f>
        <v>0</v>
      </c>
      <c r="N59" s="104">
        <f>Input!N60-Input!N94</f>
        <v>0</v>
      </c>
      <c r="O59" s="104">
        <f>Input!O60-Input!O94</f>
        <v>0</v>
      </c>
      <c r="P59" s="104">
        <f>Input!P60-Input!P94</f>
        <v>0</v>
      </c>
      <c r="Q59" s="104">
        <f>Input!Q60-Input!Q94</f>
        <v>0</v>
      </c>
      <c r="R59" s="104"/>
      <c r="S59" s="104"/>
      <c r="T59" s="104"/>
      <c r="U59" s="104"/>
      <c r="V59" s="104"/>
      <c r="W59" s="104"/>
      <c r="X59" s="104"/>
      <c r="Y59" s="104"/>
      <c r="Z59" s="104"/>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row>
    <row r="60" spans="1:61" s="181" customFormat="1" hidden="1" outlineLevel="1">
      <c r="A60" s="12"/>
      <c r="B60" s="44"/>
      <c r="C60" s="126">
        <f>Asset21</f>
        <v>0</v>
      </c>
      <c r="D60" s="12"/>
      <c r="E60" s="12"/>
      <c r="F60" s="112"/>
      <c r="G60" s="199">
        <f>Input!G61-Input!G95</f>
        <v>0</v>
      </c>
      <c r="H60" s="104">
        <f>Input!H61-Input!H95</f>
        <v>0</v>
      </c>
      <c r="I60" s="104">
        <f>Input!I61-Input!I95</f>
        <v>0</v>
      </c>
      <c r="J60" s="104">
        <f>Input!J61-Input!J95</f>
        <v>0</v>
      </c>
      <c r="K60" s="104">
        <f>Input!K61-Input!K95</f>
        <v>0</v>
      </c>
      <c r="L60" s="104">
        <f>Input!L61-Input!L95</f>
        <v>0</v>
      </c>
      <c r="M60" s="104">
        <f>Input!M61-Input!M95</f>
        <v>0</v>
      </c>
      <c r="N60" s="104">
        <f>Input!N61-Input!N95</f>
        <v>0</v>
      </c>
      <c r="O60" s="104">
        <f>Input!O61-Input!O95</f>
        <v>0</v>
      </c>
      <c r="P60" s="104">
        <f>Input!P61-Input!P95</f>
        <v>0</v>
      </c>
      <c r="Q60" s="104">
        <f>Input!Q61-Input!Q95</f>
        <v>0</v>
      </c>
      <c r="R60" s="104"/>
      <c r="S60" s="104"/>
      <c r="T60" s="104"/>
      <c r="U60" s="104"/>
      <c r="V60" s="104"/>
      <c r="W60" s="104"/>
      <c r="X60" s="104"/>
      <c r="Y60" s="104"/>
      <c r="Z60" s="104"/>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row>
    <row r="61" spans="1:61" s="181" customFormat="1" hidden="1" outlineLevel="1">
      <c r="A61" s="12"/>
      <c r="B61" s="44"/>
      <c r="C61" s="126">
        <f>Asset22</f>
        <v>0</v>
      </c>
      <c r="D61" s="12"/>
      <c r="E61" s="12"/>
      <c r="F61" s="112"/>
      <c r="G61" s="199">
        <f>Input!G62-Input!G96</f>
        <v>0</v>
      </c>
      <c r="H61" s="104">
        <f>Input!H62-Input!H96</f>
        <v>0</v>
      </c>
      <c r="I61" s="104">
        <f>Input!I62-Input!I96</f>
        <v>0</v>
      </c>
      <c r="J61" s="104">
        <f>Input!J62-Input!J96</f>
        <v>0</v>
      </c>
      <c r="K61" s="104">
        <f>Input!K62-Input!K96</f>
        <v>0</v>
      </c>
      <c r="L61" s="104">
        <f>Input!L62-Input!L96</f>
        <v>0</v>
      </c>
      <c r="M61" s="104">
        <f>Input!M62-Input!M96</f>
        <v>0</v>
      </c>
      <c r="N61" s="104">
        <f>Input!N62-Input!N96</f>
        <v>0</v>
      </c>
      <c r="O61" s="104">
        <f>Input!O62-Input!O96</f>
        <v>0</v>
      </c>
      <c r="P61" s="104">
        <f>Input!P62-Input!P96</f>
        <v>0</v>
      </c>
      <c r="Q61" s="104">
        <f>Input!Q62-Input!Q96</f>
        <v>0</v>
      </c>
      <c r="R61" s="104"/>
      <c r="S61" s="104"/>
      <c r="T61" s="104"/>
      <c r="U61" s="104"/>
      <c r="V61" s="104"/>
      <c r="W61" s="104"/>
      <c r="X61" s="104"/>
      <c r="Y61" s="104"/>
      <c r="Z61" s="104"/>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row>
    <row r="62" spans="1:61" s="181" customFormat="1" hidden="1" outlineLevel="1">
      <c r="A62" s="12"/>
      <c r="B62" s="44"/>
      <c r="C62" s="126">
        <f>Asset23</f>
        <v>0</v>
      </c>
      <c r="D62" s="12"/>
      <c r="E62" s="12"/>
      <c r="F62" s="112"/>
      <c r="G62" s="199">
        <f>Input!G63-Input!G97</f>
        <v>0</v>
      </c>
      <c r="H62" s="104">
        <f>Input!H63-Input!H97</f>
        <v>0</v>
      </c>
      <c r="I62" s="104">
        <f>Input!I63-Input!I97</f>
        <v>0</v>
      </c>
      <c r="J62" s="104">
        <f>Input!J63-Input!J97</f>
        <v>0</v>
      </c>
      <c r="K62" s="104">
        <f>Input!K63-Input!K97</f>
        <v>0</v>
      </c>
      <c r="L62" s="104">
        <f>Input!L63-Input!L97</f>
        <v>0</v>
      </c>
      <c r="M62" s="104">
        <f>Input!M63-Input!M97</f>
        <v>0</v>
      </c>
      <c r="N62" s="104">
        <f>Input!N63-Input!N97</f>
        <v>0</v>
      </c>
      <c r="O62" s="104">
        <f>Input!O63-Input!O97</f>
        <v>0</v>
      </c>
      <c r="P62" s="104">
        <f>Input!P63-Input!P97</f>
        <v>0</v>
      </c>
      <c r="Q62" s="104">
        <f>Input!Q63-Input!Q97</f>
        <v>0</v>
      </c>
      <c r="R62" s="104"/>
      <c r="S62" s="104"/>
      <c r="T62" s="104"/>
      <c r="U62" s="104"/>
      <c r="V62" s="104"/>
      <c r="W62" s="104"/>
      <c r="X62" s="104"/>
      <c r="Y62" s="104"/>
      <c r="Z62" s="104"/>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row>
    <row r="63" spans="1:61" s="181" customFormat="1" hidden="1" outlineLevel="1">
      <c r="A63" s="12"/>
      <c r="B63" s="44"/>
      <c r="C63" s="126">
        <f>Asset24</f>
        <v>0</v>
      </c>
      <c r="D63" s="12"/>
      <c r="E63" s="12"/>
      <c r="F63" s="112"/>
      <c r="G63" s="199">
        <f>Input!G64-Input!G98</f>
        <v>0</v>
      </c>
      <c r="H63" s="104">
        <f>Input!H64-Input!H98</f>
        <v>0</v>
      </c>
      <c r="I63" s="104">
        <f>Input!I64-Input!I98</f>
        <v>0</v>
      </c>
      <c r="J63" s="104">
        <f>Input!J64-Input!J98</f>
        <v>0</v>
      </c>
      <c r="K63" s="104">
        <f>Input!K64-Input!K98</f>
        <v>0</v>
      </c>
      <c r="L63" s="104">
        <f>Input!L64-Input!L98</f>
        <v>0</v>
      </c>
      <c r="M63" s="104">
        <f>Input!M64-Input!M98</f>
        <v>0</v>
      </c>
      <c r="N63" s="104">
        <f>Input!N64-Input!N98</f>
        <v>0</v>
      </c>
      <c r="O63" s="104">
        <f>Input!O64-Input!O98</f>
        <v>0</v>
      </c>
      <c r="P63" s="104">
        <f>Input!P64-Input!P98</f>
        <v>0</v>
      </c>
      <c r="Q63" s="104">
        <f>Input!Q64-Input!Q98</f>
        <v>0</v>
      </c>
      <c r="R63" s="104"/>
      <c r="S63" s="104"/>
      <c r="T63" s="104"/>
      <c r="U63" s="104"/>
      <c r="V63" s="104"/>
      <c r="W63" s="104"/>
      <c r="X63" s="104"/>
      <c r="Y63" s="104"/>
      <c r="Z63" s="104"/>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row>
    <row r="64" spans="1:61" s="181" customFormat="1" hidden="1" outlineLevel="1">
      <c r="A64" s="12"/>
      <c r="B64" s="44"/>
      <c r="C64" s="126">
        <f>Asset25</f>
        <v>0</v>
      </c>
      <c r="D64" s="12"/>
      <c r="E64" s="12"/>
      <c r="F64" s="112"/>
      <c r="G64" s="199">
        <f>Input!G65-Input!G99</f>
        <v>0</v>
      </c>
      <c r="H64" s="104">
        <f>Input!H65-Input!H99</f>
        <v>0</v>
      </c>
      <c r="I64" s="104">
        <f>Input!I65-Input!I99</f>
        <v>0</v>
      </c>
      <c r="J64" s="104">
        <f>Input!J65-Input!J99</f>
        <v>0</v>
      </c>
      <c r="K64" s="104">
        <f>Input!K65-Input!K99</f>
        <v>0</v>
      </c>
      <c r="L64" s="104">
        <f>Input!L65-Input!L99</f>
        <v>0</v>
      </c>
      <c r="M64" s="104">
        <f>Input!M65-Input!M99</f>
        <v>0</v>
      </c>
      <c r="N64" s="104">
        <f>Input!N65-Input!N99</f>
        <v>0</v>
      </c>
      <c r="O64" s="104">
        <f>Input!O65-Input!O99</f>
        <v>0</v>
      </c>
      <c r="P64" s="104">
        <f>Input!P65-Input!P99</f>
        <v>0</v>
      </c>
      <c r="Q64" s="104">
        <f>Input!Q65-Input!Q99</f>
        <v>0</v>
      </c>
      <c r="R64" s="104"/>
      <c r="S64" s="104"/>
      <c r="T64" s="104"/>
      <c r="U64" s="104"/>
      <c r="V64" s="104"/>
      <c r="W64" s="104"/>
      <c r="X64" s="104"/>
      <c r="Y64" s="104"/>
      <c r="Z64" s="104"/>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row>
    <row r="65" spans="1:61" s="181" customFormat="1" hidden="1" outlineLevel="1">
      <c r="A65" s="12"/>
      <c r="B65" s="44"/>
      <c r="C65" s="126">
        <f>Asset26</f>
        <v>0</v>
      </c>
      <c r="D65" s="12"/>
      <c r="E65" s="12"/>
      <c r="F65" s="112"/>
      <c r="G65" s="199">
        <f>Input!G66-Input!G100</f>
        <v>0</v>
      </c>
      <c r="H65" s="104">
        <f>Input!H66-Input!H100</f>
        <v>0</v>
      </c>
      <c r="I65" s="104">
        <f>Input!I66-Input!I100</f>
        <v>0</v>
      </c>
      <c r="J65" s="104">
        <f>Input!J66-Input!J100</f>
        <v>0</v>
      </c>
      <c r="K65" s="104">
        <f>Input!K66-Input!K100</f>
        <v>0</v>
      </c>
      <c r="L65" s="104">
        <f>Input!L66-Input!L100</f>
        <v>0</v>
      </c>
      <c r="M65" s="104">
        <f>Input!M66-Input!M100</f>
        <v>0</v>
      </c>
      <c r="N65" s="104">
        <f>Input!N66-Input!N100</f>
        <v>0</v>
      </c>
      <c r="O65" s="104">
        <f>Input!O66-Input!O100</f>
        <v>0</v>
      </c>
      <c r="P65" s="104">
        <f>Input!P66-Input!P100</f>
        <v>0</v>
      </c>
      <c r="Q65" s="104">
        <f>Input!Q66-Input!Q100</f>
        <v>0</v>
      </c>
      <c r="R65" s="104"/>
      <c r="S65" s="104"/>
      <c r="T65" s="104"/>
      <c r="U65" s="104"/>
      <c r="V65" s="104"/>
      <c r="W65" s="104"/>
      <c r="X65" s="104"/>
      <c r="Y65" s="104"/>
      <c r="Z65" s="104"/>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row>
    <row r="66" spans="1:61" s="181" customFormat="1" hidden="1" outlineLevel="1">
      <c r="A66" s="12"/>
      <c r="B66" s="44"/>
      <c r="C66" s="126">
        <f>Asset27</f>
        <v>0</v>
      </c>
      <c r="D66" s="12"/>
      <c r="E66" s="12"/>
      <c r="F66" s="112"/>
      <c r="G66" s="199">
        <f>Input!G67-Input!G101</f>
        <v>0</v>
      </c>
      <c r="H66" s="104">
        <f>Input!H67-Input!H101</f>
        <v>0</v>
      </c>
      <c r="I66" s="104">
        <f>Input!I67-Input!I101</f>
        <v>0</v>
      </c>
      <c r="J66" s="104">
        <f>Input!J67-Input!J101</f>
        <v>0</v>
      </c>
      <c r="K66" s="104">
        <f>Input!K67-Input!K101</f>
        <v>0</v>
      </c>
      <c r="L66" s="104">
        <f>Input!L67-Input!L101</f>
        <v>0</v>
      </c>
      <c r="M66" s="104">
        <f>Input!M67-Input!M101</f>
        <v>0</v>
      </c>
      <c r="N66" s="104">
        <f>Input!N67-Input!N101</f>
        <v>0</v>
      </c>
      <c r="O66" s="104">
        <f>Input!O67-Input!O101</f>
        <v>0</v>
      </c>
      <c r="P66" s="104">
        <f>Input!P67-Input!P101</f>
        <v>0</v>
      </c>
      <c r="Q66" s="104">
        <f>Input!Q67-Input!Q101</f>
        <v>0</v>
      </c>
      <c r="R66" s="104"/>
      <c r="S66" s="104"/>
      <c r="T66" s="104"/>
      <c r="U66" s="104"/>
      <c r="V66" s="104"/>
      <c r="W66" s="104"/>
      <c r="X66" s="104"/>
      <c r="Y66" s="104"/>
      <c r="Z66" s="104"/>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row>
    <row r="67" spans="1:61" s="181" customFormat="1" hidden="1" outlineLevel="1">
      <c r="A67" s="12"/>
      <c r="B67" s="44"/>
      <c r="C67" s="126">
        <f>Asset28</f>
        <v>0</v>
      </c>
      <c r="D67" s="12"/>
      <c r="E67" s="12"/>
      <c r="F67" s="112"/>
      <c r="G67" s="199">
        <f>Input!G68-Input!G102</f>
        <v>0</v>
      </c>
      <c r="H67" s="104">
        <f>Input!H68-Input!H102</f>
        <v>0</v>
      </c>
      <c r="I67" s="104">
        <f>Input!I68-Input!I102</f>
        <v>0</v>
      </c>
      <c r="J67" s="104">
        <f>Input!J68-Input!J102</f>
        <v>0</v>
      </c>
      <c r="K67" s="104">
        <f>Input!K68-Input!K102</f>
        <v>0</v>
      </c>
      <c r="L67" s="104">
        <f>Input!L68-Input!L102</f>
        <v>0</v>
      </c>
      <c r="M67" s="104">
        <f>Input!M68-Input!M102</f>
        <v>0</v>
      </c>
      <c r="N67" s="104">
        <f>Input!N68-Input!N102</f>
        <v>0</v>
      </c>
      <c r="O67" s="104">
        <f>Input!O68-Input!O102</f>
        <v>0</v>
      </c>
      <c r="P67" s="104">
        <f>Input!P68-Input!P102</f>
        <v>0</v>
      </c>
      <c r="Q67" s="104">
        <f>Input!Q68-Input!Q102</f>
        <v>0</v>
      </c>
      <c r="R67" s="104"/>
      <c r="S67" s="104"/>
      <c r="T67" s="104"/>
      <c r="U67" s="104"/>
      <c r="V67" s="104"/>
      <c r="W67" s="104"/>
      <c r="X67" s="104"/>
      <c r="Y67" s="104"/>
      <c r="Z67" s="104"/>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row>
    <row r="68" spans="1:61" s="181" customFormat="1" hidden="1" outlineLevel="1">
      <c r="A68" s="12"/>
      <c r="B68" s="44"/>
      <c r="C68" s="126">
        <f>Asset29</f>
        <v>0</v>
      </c>
      <c r="D68" s="12"/>
      <c r="E68" s="12"/>
      <c r="F68" s="112"/>
      <c r="G68" s="199">
        <f>Input!G69-Input!G103</f>
        <v>0</v>
      </c>
      <c r="H68" s="104">
        <f>Input!H69-Input!H103</f>
        <v>0</v>
      </c>
      <c r="I68" s="104">
        <f>Input!I69-Input!I103</f>
        <v>0</v>
      </c>
      <c r="J68" s="104">
        <f>Input!J69-Input!J103</f>
        <v>0</v>
      </c>
      <c r="K68" s="104">
        <f>Input!K69-Input!K103</f>
        <v>0</v>
      </c>
      <c r="L68" s="104">
        <f>Input!L69-Input!L103</f>
        <v>0</v>
      </c>
      <c r="M68" s="104">
        <f>Input!M69-Input!M103</f>
        <v>0</v>
      </c>
      <c r="N68" s="104">
        <f>Input!N69-Input!N103</f>
        <v>0</v>
      </c>
      <c r="O68" s="104">
        <f>Input!O69-Input!O103</f>
        <v>0</v>
      </c>
      <c r="P68" s="104">
        <f>Input!P69-Input!P103</f>
        <v>0</v>
      </c>
      <c r="Q68" s="104">
        <f>Input!Q69-Input!Q103</f>
        <v>0</v>
      </c>
      <c r="R68" s="104"/>
      <c r="S68" s="104"/>
      <c r="T68" s="104"/>
      <c r="U68" s="104"/>
      <c r="V68" s="104"/>
      <c r="W68" s="104"/>
      <c r="X68" s="104"/>
      <c r="Y68" s="104"/>
      <c r="Z68" s="104"/>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row>
    <row r="69" spans="1:61" s="181" customFormat="1" hidden="1" outlineLevel="1">
      <c r="A69" s="12"/>
      <c r="B69" s="44"/>
      <c r="C69" s="126">
        <f>Asset30</f>
        <v>0</v>
      </c>
      <c r="D69" s="12"/>
      <c r="E69" s="12"/>
      <c r="F69" s="112"/>
      <c r="G69" s="199">
        <f>Input!G70-Input!G104</f>
        <v>0</v>
      </c>
      <c r="H69" s="104">
        <f>Input!H70-Input!H104</f>
        <v>0</v>
      </c>
      <c r="I69" s="104">
        <f>Input!I70-Input!I104</f>
        <v>0</v>
      </c>
      <c r="J69" s="104">
        <f>Input!J70-Input!J104</f>
        <v>0</v>
      </c>
      <c r="K69" s="104">
        <f>Input!K70-Input!K104</f>
        <v>0</v>
      </c>
      <c r="L69" s="104">
        <f>Input!L70-Input!L104</f>
        <v>0</v>
      </c>
      <c r="M69" s="104">
        <f>Input!M70-Input!M104</f>
        <v>0</v>
      </c>
      <c r="N69" s="104">
        <f>Input!N70-Input!N104</f>
        <v>0</v>
      </c>
      <c r="O69" s="104">
        <f>Input!O70-Input!O104</f>
        <v>0</v>
      </c>
      <c r="P69" s="104">
        <f>Input!P70-Input!P104</f>
        <v>0</v>
      </c>
      <c r="Q69" s="104">
        <f>Input!Q70-Input!Q104</f>
        <v>0</v>
      </c>
      <c r="R69" s="104"/>
      <c r="S69" s="104"/>
      <c r="T69" s="104"/>
      <c r="U69" s="104"/>
      <c r="V69" s="104"/>
      <c r="W69" s="104"/>
      <c r="X69" s="104"/>
      <c r="Y69" s="104"/>
      <c r="Z69" s="104"/>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row>
    <row r="70" spans="1:61" s="181" customFormat="1" collapsed="1">
      <c r="A70" s="12"/>
      <c r="B70" s="17"/>
      <c r="C70" s="12"/>
      <c r="D70" s="12"/>
      <c r="E70" s="12"/>
      <c r="F70" s="112"/>
      <c r="G70" s="199"/>
      <c r="H70" s="104"/>
      <c r="I70" s="104"/>
      <c r="J70" s="104"/>
      <c r="K70" s="104"/>
      <c r="L70" s="104"/>
      <c r="M70" s="104"/>
      <c r="N70" s="104"/>
      <c r="O70" s="104"/>
      <c r="P70" s="104"/>
      <c r="Q70" s="104"/>
      <c r="R70" s="104"/>
      <c r="S70" s="104"/>
      <c r="T70" s="104"/>
      <c r="U70" s="104"/>
      <c r="V70" s="104"/>
      <c r="W70" s="104"/>
      <c r="X70" s="104"/>
      <c r="Y70" s="104"/>
      <c r="Z70" s="104"/>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row>
    <row r="71" spans="1:61" s="181" customFormat="1">
      <c r="A71" s="9"/>
      <c r="B71" s="9" t="s">
        <v>72</v>
      </c>
      <c r="C71" s="9"/>
      <c r="D71" s="9"/>
      <c r="E71" s="9"/>
      <c r="F71" s="23"/>
      <c r="G71" s="191">
        <f>G85+G99+G113+G127+G141+G155+G169+G183+G197+G211+G225+G239+G253+G267+G281+G295+G309+G323+G337+G351+G365+G379+G393+G407+G421+G435+G449+G463+G477+G491</f>
        <v>0</v>
      </c>
      <c r="H71" s="115">
        <f>H85+H99+H113+H127+H141+H155+H169+H183+H197+H211+H225+H239+H253+H267+H281+H295+H309+H323+H337+H351+H365+H379+H393+H407+H421+H435+H449+H463+H477+H491</f>
        <v>-358.70729178216766</v>
      </c>
      <c r="I71" s="115">
        <f t="shared" ref="I71:Q71" si="33">I85+I99+I113+I127+I141+I155+I169+I183+I197+I211+I225+I239+I253+I267+I281+I295+I309+I323+I337+I351+I365+I379+I393+I407+I421+I435+I449+I463+I477+I491</f>
        <v>-448.4508675821985</v>
      </c>
      <c r="J71" s="115">
        <f t="shared" si="33"/>
        <v>-462.56664944208313</v>
      </c>
      <c r="K71" s="115">
        <f t="shared" si="33"/>
        <v>-453.25115647157344</v>
      </c>
      <c r="L71" s="115">
        <f t="shared" si="33"/>
        <v>-458.04637266572684</v>
      </c>
      <c r="M71" s="115">
        <f t="shared" si="33"/>
        <v>0</v>
      </c>
      <c r="N71" s="115">
        <f t="shared" si="33"/>
        <v>0</v>
      </c>
      <c r="O71" s="115">
        <f t="shared" si="33"/>
        <v>0</v>
      </c>
      <c r="P71" s="115">
        <f t="shared" si="33"/>
        <v>0</v>
      </c>
      <c r="Q71" s="115">
        <f t="shared" si="33"/>
        <v>0</v>
      </c>
      <c r="R71" s="110"/>
      <c r="S71" s="184"/>
      <c r="T71" s="184"/>
      <c r="U71" s="184"/>
      <c r="V71" s="184"/>
      <c r="W71" s="184"/>
      <c r="X71" s="184"/>
      <c r="Y71" s="184"/>
      <c r="Z71" s="184"/>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row>
    <row r="72" spans="1:61" s="181" customFormat="1" ht="12.75" hidden="1" customHeight="1" outlineLevel="2">
      <c r="A72" s="9"/>
      <c r="B72" s="31" t="str">
        <f>Asset1</f>
        <v>Subtransmission</v>
      </c>
      <c r="C72" s="32"/>
      <c r="D72" s="33" t="s">
        <v>68</v>
      </c>
      <c r="E72" s="32"/>
      <c r="F72" s="34"/>
      <c r="G72" s="200">
        <f>IF(G$3&gt;A1taxremlife,A1taxvalue-SUM($F72:F72),IF(A1taxremlife="N/A","n/a",A1taxvalue/A1taxremlife))</f>
        <v>0</v>
      </c>
      <c r="H72" s="66">
        <f>IF(H$3&gt;A1taxremlife,A1taxvalue-SUM($F72:G72),IF(A1taxremlife="N/A","n/a",A1taxvalue/A1taxremlife))</f>
        <v>0</v>
      </c>
      <c r="I72" s="66">
        <f>IF(I$3&gt;A1taxremlife,A1taxvalue-SUM($F72:H72),IF(A1taxremlife="N/A","n/a",A1taxvalue/A1taxremlife))</f>
        <v>0</v>
      </c>
      <c r="J72" s="66">
        <f>IF(J$3&gt;A1taxremlife,A1taxvalue-SUM($F72:I72),IF(A1taxremlife="N/A","n/a",A1taxvalue/A1taxremlife))</f>
        <v>0</v>
      </c>
      <c r="K72" s="66">
        <f>IF(K$3&gt;A1taxremlife,A1taxvalue-SUM($F72:J72),IF(A1taxremlife="N/A","n/a",A1taxvalue/A1taxremlife))</f>
        <v>0</v>
      </c>
      <c r="L72" s="66">
        <f>IF(L$3&gt;A1taxremlife,A1taxvalue-SUM($F72:K72),IF(A1taxremlife="N/A","n/a",A1taxvalue/A1taxremlife))</f>
        <v>0</v>
      </c>
      <c r="M72" s="66">
        <f>IF(M$3&gt;A1taxremlife,A1taxvalue-SUM($F72:L72),IF(A1taxremlife="N/A","n/a",A1taxvalue/A1taxremlife))</f>
        <v>0</v>
      </c>
      <c r="N72" s="66">
        <f>IF(N$3&gt;A1taxremlife,A1taxvalue-SUM($F72:M72),IF(A1taxremlife="N/A","n/a",A1taxvalue/A1taxremlife))</f>
        <v>0</v>
      </c>
      <c r="O72" s="66">
        <f>IF(O$3&gt;A1taxremlife,A1taxvalue-SUM($F72:N72),IF(A1taxremlife="N/A","n/a",A1taxvalue/A1taxremlife))</f>
        <v>0</v>
      </c>
      <c r="P72" s="66">
        <f>IF(P$3&gt;A1taxremlife,A1taxvalue-SUM($F72:O72),IF(A1taxremlife="N/A","n/a",A1taxvalue/A1taxremlife))</f>
        <v>0</v>
      </c>
      <c r="Q72" s="66">
        <f>IF(Q$3&gt;A1taxremlife,A1taxvalue-SUM($F72:P72),IF(A1taxremlife="N/A","n/a",A1taxvalue/A1taxremlife))</f>
        <v>0</v>
      </c>
      <c r="R72" s="66"/>
      <c r="S72" s="101"/>
      <c r="T72" s="101"/>
      <c r="U72" s="101"/>
      <c r="V72" s="101"/>
      <c r="W72" s="101"/>
      <c r="X72" s="101"/>
      <c r="Y72" s="101"/>
      <c r="Z72" s="10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row>
    <row r="73" spans="1:61" s="181" customFormat="1" ht="12.75" hidden="1" customHeight="1" outlineLevel="2">
      <c r="A73" s="9"/>
      <c r="B73" s="26"/>
      <c r="C73" s="25"/>
      <c r="D73" s="270" t="s">
        <v>86</v>
      </c>
      <c r="E73" s="85">
        <v>0</v>
      </c>
      <c r="F73" s="27"/>
      <c r="G73" s="201"/>
      <c r="H73" s="67"/>
      <c r="I73" s="67"/>
      <c r="J73" s="67"/>
      <c r="K73" s="67"/>
      <c r="L73" s="67"/>
      <c r="M73" s="67"/>
      <c r="N73" s="67"/>
      <c r="O73" s="67"/>
      <c r="P73" s="67"/>
      <c r="Q73" s="67"/>
      <c r="R73" s="67"/>
      <c r="S73" s="101"/>
      <c r="T73" s="101"/>
      <c r="U73" s="101"/>
      <c r="V73" s="101"/>
      <c r="W73" s="101"/>
      <c r="X73" s="101"/>
      <c r="Y73" s="101"/>
      <c r="Z73" s="10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row>
    <row r="74" spans="1:61" s="181" customFormat="1" ht="12.75" hidden="1" customHeight="1" outlineLevel="2">
      <c r="A74" s="9"/>
      <c r="B74" s="26"/>
      <c r="C74" s="25"/>
      <c r="D74" s="271"/>
      <c r="E74" s="85">
        <v>1</v>
      </c>
      <c r="F74" s="27"/>
      <c r="G74" s="202"/>
      <c r="H74" s="67">
        <f>IF(A1taxstdlife="n/a","n/a",IF(H$3&gt;(A1taxstdlife+$E74),(Input!$G$41-Input!$G$75)-SUM($G74:G74),(Input!$G$41-Input!$G$75)/A1taxstdlife))</f>
        <v>41.758378073900339</v>
      </c>
      <c r="I74" s="67">
        <f>IF(A1taxstdlife="n/a","n/a",IF(I$3&gt;(A1taxstdlife+$E74),(Input!$G$41-Input!$G$75)-SUM($G74:H74),(Input!$G$41-Input!$G$75)/A1taxstdlife))</f>
        <v>0</v>
      </c>
      <c r="J74" s="67">
        <f>IF(A1taxstdlife="n/a","n/a",IF(J$3&gt;(A1taxstdlife+$E74),(Input!$G$41-Input!$G$75)-SUM($G74:I74),(Input!$G$41-Input!$G$75)/A1taxstdlife))</f>
        <v>0</v>
      </c>
      <c r="K74" s="67">
        <f>IF(A1taxstdlife="n/a","n/a",IF(K$3&gt;(A1taxstdlife+$E74),(Input!$G$41-Input!$G$75)-SUM($G74:J74),(Input!$G$41-Input!$G$75)/A1taxstdlife))</f>
        <v>0</v>
      </c>
      <c r="L74" s="67">
        <f>IF(A1taxstdlife="n/a","n/a",IF(L$3&gt;(A1taxstdlife+$E74),(Input!$G$41-Input!$G$75)-SUM($G74:K74),(Input!$G$41-Input!$G$75)/A1taxstdlife))</f>
        <v>0</v>
      </c>
      <c r="M74" s="67">
        <f>IF(A1taxstdlife="n/a","n/a",IF(M$3&gt;(A1taxstdlife+$E74),(Input!$G$41-Input!$G$75)-SUM($G74:L74),(Input!$G$41-Input!$G$75)/A1taxstdlife))</f>
        <v>0</v>
      </c>
      <c r="N74" s="67">
        <f>IF(A1taxstdlife="n/a","n/a",IF(N$3&gt;(A1taxstdlife+$E74),(Input!$G$41-Input!$G$75)-SUM($G74:M74),(Input!$G$41-Input!$G$75)/A1taxstdlife))</f>
        <v>0</v>
      </c>
      <c r="O74" s="67">
        <f>IF(A1taxstdlife="n/a","n/a",IF(O$3&gt;(A1taxstdlife+$E74),(Input!$G$41-Input!$G$75)-SUM($G74:N74),(Input!$G$41-Input!$G$75)/A1taxstdlife))</f>
        <v>0</v>
      </c>
      <c r="P74" s="67">
        <f>IF(A1taxstdlife="n/a","n/a",IF(P$3&gt;(A1taxstdlife+$E74),(Input!$G$41-Input!$G$75)-SUM($G74:O74),(Input!$G$41-Input!$G$75)/A1taxstdlife))</f>
        <v>0</v>
      </c>
      <c r="Q74" s="67">
        <f>IF(A1taxstdlife="n/a","n/a",IF(Q$3&gt;(A1taxstdlife+$E74),(Input!$G$41-Input!$G$75)-SUM($G74:P74),(Input!$G$41-Input!$G$75)/A1taxstdlife))</f>
        <v>0</v>
      </c>
      <c r="R74" s="67"/>
      <c r="S74" s="101"/>
      <c r="T74" s="235"/>
      <c r="U74" s="101"/>
      <c r="V74" s="101"/>
      <c r="W74" s="101"/>
      <c r="X74" s="101"/>
      <c r="Y74" s="101"/>
      <c r="Z74" s="10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row>
    <row r="75" spans="1:61" s="181" customFormat="1" ht="12.75" hidden="1" customHeight="1" outlineLevel="2">
      <c r="A75" s="9"/>
      <c r="B75" s="26"/>
      <c r="C75" s="25"/>
      <c r="D75" s="271"/>
      <c r="E75" s="85">
        <v>2</v>
      </c>
      <c r="F75" s="27"/>
      <c r="G75" s="203"/>
      <c r="H75" s="143"/>
      <c r="I75" s="67">
        <f>IF(A1taxstdlife="n/a","n/a",IF(I$3&gt;(A1taxstdlife+$E75),(Input!$H$41-Input!$H$75)-SUM($H75:H75),(Input!$H$41-Input!$H$75)/A1taxstdlife))</f>
        <v>49.292314476476882</v>
      </c>
      <c r="J75" s="67">
        <f>IF(A1taxstdlife="n/a","n/a",IF(J$3&gt;(A1taxstdlife+$E75),(Input!$H$41-Input!$H$75)-SUM($H75:I75),(Input!$H$41-Input!$H$75)/A1taxstdlife))</f>
        <v>0</v>
      </c>
      <c r="K75" s="67">
        <f>IF(A1taxstdlife="n/a","n/a",IF(K$3&gt;(A1taxstdlife+$E75),(Input!$H$41-Input!$H$75)-SUM($H75:J75),(Input!$H$41-Input!$H$75)/A1taxstdlife))</f>
        <v>0</v>
      </c>
      <c r="L75" s="67">
        <f>IF(A1taxstdlife="n/a","n/a",IF(L$3&gt;(A1taxstdlife+$E75),(Input!$H$41-Input!$H$75)-SUM($H75:K75),(Input!$H$41-Input!$H$75)/A1taxstdlife))</f>
        <v>0</v>
      </c>
      <c r="M75" s="67">
        <f>IF(A1taxstdlife="n/a","n/a",IF(M$3&gt;(A1taxstdlife+$E75),(Input!$H$41-Input!$H$75)-SUM($H75:L75),(Input!$H$41-Input!$H$75)/A1taxstdlife))</f>
        <v>0</v>
      </c>
      <c r="N75" s="67">
        <f>IF(A1taxstdlife="n/a","n/a",IF(N$3&gt;(A1taxstdlife+$E75),(Input!$H$41-Input!$H$75)-SUM($H75:M75),(Input!$H$41-Input!$H$75)/A1taxstdlife))</f>
        <v>0</v>
      </c>
      <c r="O75" s="67">
        <f>IF(A1taxstdlife="n/a","n/a",IF(O$3&gt;(A1taxstdlife+$E75),(Input!$H$41-Input!$H$75)-SUM($H75:N75),(Input!$H$41-Input!$H$75)/A1taxstdlife))</f>
        <v>0</v>
      </c>
      <c r="P75" s="67">
        <f>IF(A1taxstdlife="n/a","n/a",IF(P$3&gt;(A1taxstdlife+$E75),(Input!$H$41-Input!$H$75)-SUM($H75:O75),(Input!$H$41-Input!$H$75)/A1taxstdlife))</f>
        <v>0</v>
      </c>
      <c r="Q75" s="67">
        <f>IF(A1taxstdlife="n/a","n/a",IF(Q$3&gt;(A1taxstdlife+$E75),(Input!$H$41-Input!$H$75)-SUM($H75:P75),(Input!$H$41-Input!$H$75)/A1taxstdlife))</f>
        <v>0</v>
      </c>
      <c r="R75" s="67"/>
      <c r="S75" s="101"/>
      <c r="T75" s="101"/>
      <c r="U75" s="101"/>
      <c r="V75" s="101"/>
      <c r="W75" s="101"/>
      <c r="X75" s="101"/>
      <c r="Y75" s="101"/>
      <c r="Z75" s="10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row>
    <row r="76" spans="1:61" s="181" customFormat="1" ht="12.75" hidden="1" customHeight="1" outlineLevel="2">
      <c r="A76" s="9"/>
      <c r="B76" s="26"/>
      <c r="C76" s="25"/>
      <c r="D76" s="271"/>
      <c r="E76" s="85">
        <v>3</v>
      </c>
      <c r="F76" s="27"/>
      <c r="G76" s="203"/>
      <c r="H76" s="144"/>
      <c r="I76" s="143"/>
      <c r="J76" s="67">
        <f>IF(A1taxstdlife="n/a","n/a",IF(J$3&gt;(A1taxstdlife+$E76),(Input!$I$41-Input!$I$75)-SUM($I76:I76),(Input!$I$41-Input!$I$75)/A1taxstdlife))</f>
        <v>54.704213235666259</v>
      </c>
      <c r="K76" s="67">
        <f>IF(A1taxstdlife="n/a","n/a",IF(K$3&gt;(A1taxstdlife+$E76),(Input!$I$41-Input!$I$75)-SUM($I76:J76),(Input!$I$41-Input!$I$75)/A1taxstdlife))</f>
        <v>0</v>
      </c>
      <c r="L76" s="67">
        <f>IF(A1taxstdlife="n/a","n/a",IF(L$3&gt;(A1taxstdlife+$E76),(Input!$I$41-Input!$I$75)-SUM($I76:K76),(Input!$I$41-Input!$I$75)/A1taxstdlife))</f>
        <v>0</v>
      </c>
      <c r="M76" s="67">
        <f>IF(A1taxstdlife="n/a","n/a",IF(M$3&gt;(A1taxstdlife+$E76),(Input!$I$41-Input!$I$75)-SUM($I76:L76),(Input!$I$41-Input!$I$75)/A1taxstdlife))</f>
        <v>0</v>
      </c>
      <c r="N76" s="67">
        <f>IF(A1taxstdlife="n/a","n/a",IF(N$3&gt;(A1taxstdlife+$E76),(Input!$I$41-Input!$I$75)-SUM($I76:M76),(Input!$I$41-Input!$I$75)/A1taxstdlife))</f>
        <v>0</v>
      </c>
      <c r="O76" s="67">
        <f>IF(A1taxstdlife="n/a","n/a",IF(O$3&gt;(A1taxstdlife+$E76),(Input!$I$41-Input!$I$75)-SUM($I76:N76),(Input!$I$41-Input!$I$75)/A1taxstdlife))</f>
        <v>0</v>
      </c>
      <c r="P76" s="67">
        <f>IF(A1taxstdlife="n/a","n/a",IF(P$3&gt;(A1taxstdlife+$E76),(Input!$I$41-Input!$I$75)-SUM($I76:O76),(Input!$I$41-Input!$I$75)/A1taxstdlife))</f>
        <v>0</v>
      </c>
      <c r="Q76" s="67">
        <f>IF(A1taxstdlife="n/a","n/a",IF(Q$3&gt;(A1taxstdlife+$E76),(Input!$I$41-Input!$I$75)-SUM($I76:P76),(Input!$I$41-Input!$I$75)/A1taxstdlife))</f>
        <v>0</v>
      </c>
      <c r="R76" s="67"/>
      <c r="S76" s="101"/>
      <c r="T76" s="101"/>
      <c r="U76" s="101"/>
      <c r="V76" s="101"/>
      <c r="W76" s="101"/>
      <c r="X76" s="101"/>
      <c r="Y76" s="101"/>
      <c r="Z76" s="10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row>
    <row r="77" spans="1:61" s="181" customFormat="1" ht="12.75" hidden="1" customHeight="1" outlineLevel="2">
      <c r="A77" s="9"/>
      <c r="B77" s="26"/>
      <c r="C77" s="25"/>
      <c r="D77" s="271"/>
      <c r="E77" s="85">
        <v>4</v>
      </c>
      <c r="F77" s="27"/>
      <c r="G77" s="203"/>
      <c r="H77" s="144"/>
      <c r="I77" s="144"/>
      <c r="J77" s="143"/>
      <c r="K77" s="67">
        <f>IF(A1taxstdlife="n/a","n/a",IF(K$3&gt;(A1taxstdlife+$E77),(Input!$J$41-Input!$J$75)-SUM($J77:J77),(Input!$J$41-Input!$J$75)/A1taxstdlife))</f>
        <v>53.761502139590512</v>
      </c>
      <c r="L77" s="67">
        <f>IF(A1taxstdlife="n/a","n/a",IF(L$3&gt;(A1taxstdlife+$E77),(Input!$J$41-Input!$J$75)-SUM($J77:K77),(Input!$J$41-Input!$J$75)/A1taxstdlife))</f>
        <v>0</v>
      </c>
      <c r="M77" s="67">
        <f>IF(A1taxstdlife="n/a","n/a",IF(M$3&gt;(A1taxstdlife+$E77),(Input!$J$41-Input!$J$75)-SUM($J77:L77),(Input!$J$41-Input!$J$75)/A1taxstdlife))</f>
        <v>0</v>
      </c>
      <c r="N77" s="67">
        <f>IF(A1taxstdlife="n/a","n/a",IF(N$3&gt;(A1taxstdlife+$E77),(Input!$J$41-Input!$J$75)-SUM($J77:M77),(Input!$J$41-Input!$J$75)/A1taxstdlife))</f>
        <v>0</v>
      </c>
      <c r="O77" s="67">
        <f>IF(A1taxstdlife="n/a","n/a",IF(O$3&gt;(A1taxstdlife+$E77),(Input!$J$41-Input!$J$75)-SUM($J77:N77),(Input!$J$41-Input!$J$75)/A1taxstdlife))</f>
        <v>0</v>
      </c>
      <c r="P77" s="67">
        <f>IF(A1taxstdlife="n/a","n/a",IF(P$3&gt;(A1taxstdlife+$E77),(Input!$J$41-Input!$J$75)-SUM($J77:O77),(Input!$J$41-Input!$J$75)/A1taxstdlife))</f>
        <v>0</v>
      </c>
      <c r="Q77" s="67">
        <f>IF(A1taxstdlife="n/a","n/a",IF(Q$3&gt;(A1taxstdlife+$E77),(Input!$J$41-Input!$J$75)-SUM($J77:P77),(Input!$J$41-Input!$J$75)/A1taxstdlife))</f>
        <v>0</v>
      </c>
      <c r="R77" s="67"/>
      <c r="S77" s="101"/>
      <c r="T77" s="101"/>
      <c r="U77" s="101"/>
      <c r="V77" s="101"/>
      <c r="W77" s="101"/>
      <c r="X77" s="101"/>
      <c r="Y77" s="101"/>
      <c r="Z77" s="10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row>
    <row r="78" spans="1:61" s="181" customFormat="1" ht="12.75" hidden="1" customHeight="1" outlineLevel="2">
      <c r="A78" s="9"/>
      <c r="B78" s="26"/>
      <c r="C78" s="25"/>
      <c r="D78" s="271"/>
      <c r="E78" s="85">
        <v>5</v>
      </c>
      <c r="F78" s="27"/>
      <c r="G78" s="203"/>
      <c r="H78" s="144"/>
      <c r="I78" s="144"/>
      <c r="J78" s="144"/>
      <c r="K78" s="143"/>
      <c r="L78" s="67">
        <f>IF(A1taxstdlife="n/a","n/a",IF(L$3&gt;(A1taxstdlife+$E78),(Input!$K$41-Input!$K$75)-SUM($K78:K78),(Input!$K$41-Input!$K$75)/A1taxstdlife))</f>
        <v>55.50995396966934</v>
      </c>
      <c r="M78" s="67">
        <f>IF(A1taxstdlife="n/a","n/a",IF(M$3&gt;(A1taxstdlife+$E78),(Input!$K$41-Input!$K$75)-SUM($K78:L78),(Input!$K$41-Input!$K$75)/A1taxstdlife))</f>
        <v>0</v>
      </c>
      <c r="N78" s="67">
        <f>IF(A1taxstdlife="n/a","n/a",IF(N$3&gt;(A1taxstdlife+$E78),(Input!$K$41-Input!$K$75)-SUM($K78:M78),(Input!$K$41-Input!$K$75)/A1taxstdlife))</f>
        <v>0</v>
      </c>
      <c r="O78" s="67">
        <f>IF(A1taxstdlife="n/a","n/a",IF(O$3&gt;(A1taxstdlife+$E78),(Input!$K$41-Input!$K$75)-SUM($K78:N78),(Input!$K$41-Input!$K$75)/A1taxstdlife))</f>
        <v>0</v>
      </c>
      <c r="P78" s="67">
        <f>IF(A1taxstdlife="n/a","n/a",IF(P$3&gt;(A1taxstdlife+$E78),(Input!$K$41-Input!$K$75)-SUM($K78:O78),(Input!$K$41-Input!$K$75)/A1taxstdlife))</f>
        <v>0</v>
      </c>
      <c r="Q78" s="67">
        <f>IF(A1taxstdlife="n/a","n/a",IF(Q$3&gt;(A1taxstdlife+$E78),(Input!$K$41-Input!$K$75)-SUM($K78:P78),(Input!$K$41-Input!$K$75)/A1taxstdlife))</f>
        <v>0</v>
      </c>
      <c r="R78" s="67"/>
      <c r="S78" s="101"/>
      <c r="T78" s="101"/>
      <c r="U78" s="101"/>
      <c r="V78" s="101"/>
      <c r="W78" s="101"/>
      <c r="X78" s="101"/>
      <c r="Y78" s="101"/>
      <c r="Z78" s="10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row>
    <row r="79" spans="1:61" s="181" customFormat="1" ht="12.75" hidden="1" customHeight="1" outlineLevel="2">
      <c r="A79" s="9"/>
      <c r="B79" s="26"/>
      <c r="C79" s="25"/>
      <c r="D79" s="271"/>
      <c r="E79" s="85">
        <v>6</v>
      </c>
      <c r="F79" s="27"/>
      <c r="G79" s="203"/>
      <c r="H79" s="144"/>
      <c r="I79" s="144"/>
      <c r="J79" s="144"/>
      <c r="K79" s="144"/>
      <c r="L79" s="143"/>
      <c r="M79" s="67">
        <f>IF(A1taxstdlife="n/a","n/a",IF(M$3&gt;(A1taxstdlife+$E79),(Input!$L$41-Input!$L$75)-SUM($L79:L79),(Input!$L$41-Input!$L$75)/A1taxstdlife))</f>
        <v>57.830327752454238</v>
      </c>
      <c r="N79" s="67">
        <f>IF(A1taxstdlife="n/a","n/a",IF(N$3&gt;(A1taxstdlife+$E79),(Input!$L$41-Input!$L$75)-SUM($L79:M79),(Input!$L$41-Input!$L$75)/A1taxstdlife))</f>
        <v>0</v>
      </c>
      <c r="O79" s="67">
        <f>IF(A1taxstdlife="n/a","n/a",IF(O$3&gt;(A1taxstdlife+$E79),(Input!$L$41-Input!$L$75)-SUM($L79:N79),(Input!$L$41-Input!$L$75)/A1taxstdlife))</f>
        <v>0</v>
      </c>
      <c r="P79" s="67">
        <f>IF(A1taxstdlife="n/a","n/a",IF(P$3&gt;(A1taxstdlife+$E79),(Input!$L$41-Input!$L$75)-SUM($L79:O79),(Input!$L$41-Input!$L$75)/A1taxstdlife))</f>
        <v>0</v>
      </c>
      <c r="Q79" s="67">
        <f>IF(A1taxstdlife="n/a","n/a",IF(Q$3&gt;(A1taxstdlife+$E79),(Input!$L$41-Input!$L$75)-SUM($L79:P79),(Input!$L$41-Input!$L$75)/A1taxstdlife))</f>
        <v>0</v>
      </c>
      <c r="R79" s="67"/>
      <c r="S79" s="101"/>
      <c r="T79" s="101"/>
      <c r="U79" s="101"/>
      <c r="V79" s="101"/>
      <c r="W79" s="101"/>
      <c r="X79" s="101"/>
      <c r="Y79" s="101"/>
      <c r="Z79" s="10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row>
    <row r="80" spans="1:61" s="181" customFormat="1" ht="12.75" hidden="1" customHeight="1" outlineLevel="2">
      <c r="A80" s="9"/>
      <c r="B80" s="26"/>
      <c r="C80" s="25"/>
      <c r="D80" s="271"/>
      <c r="E80" s="85">
        <v>7</v>
      </c>
      <c r="F80" s="27"/>
      <c r="G80" s="203"/>
      <c r="H80" s="144"/>
      <c r="I80" s="144"/>
      <c r="J80" s="144"/>
      <c r="K80" s="144"/>
      <c r="L80" s="144"/>
      <c r="M80" s="143"/>
      <c r="N80" s="67">
        <f>IF(A1taxstdlife="n/a","n/a",IF(N$3&gt;(A1taxstdlife+$E80),(Input!$M$41-Input!$M$75)-SUM($M80:M80),(Input!$M$41-Input!$M$75)/A1taxstdlife))</f>
        <v>0</v>
      </c>
      <c r="O80" s="67">
        <f>IF(A1taxstdlife="n/a","n/a",IF(O$3&gt;(A1taxstdlife+$E80),(Input!$M$41-Input!$M$75)-SUM($M80:N80),(Input!$M$41-Input!$M$75)/A1taxstdlife))</f>
        <v>0</v>
      </c>
      <c r="P80" s="67">
        <f>IF(A1taxstdlife="n/a","n/a",IF(P$3&gt;(A1taxstdlife+$E80),(Input!$M$41-Input!$M$75)-SUM($M80:O80),(Input!$M$41-Input!$M$75)/A1taxstdlife))</f>
        <v>0</v>
      </c>
      <c r="Q80" s="67">
        <f>IF(A1taxstdlife="n/a","n/a",IF(Q$3&gt;(A1taxstdlife+$E80),(Input!$M$41-Input!$M$75)-SUM($M80:P80),(Input!$M$41-Input!$M$75)/A1taxstdlife))</f>
        <v>0</v>
      </c>
      <c r="R80" s="67"/>
      <c r="S80" s="101"/>
      <c r="T80" s="101"/>
      <c r="U80" s="101"/>
      <c r="V80" s="101"/>
      <c r="W80" s="101"/>
      <c r="X80" s="101"/>
      <c r="Y80" s="101"/>
      <c r="Z80" s="10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row>
    <row r="81" spans="1:62" s="181" customFormat="1" ht="12.75" hidden="1" customHeight="1" outlineLevel="2">
      <c r="A81" s="9"/>
      <c r="B81" s="26"/>
      <c r="C81" s="25"/>
      <c r="D81" s="271"/>
      <c r="E81" s="85">
        <v>8</v>
      </c>
      <c r="F81" s="27"/>
      <c r="G81" s="203"/>
      <c r="H81" s="144"/>
      <c r="I81" s="144"/>
      <c r="J81" s="144"/>
      <c r="K81" s="144"/>
      <c r="L81" s="144"/>
      <c r="M81" s="144"/>
      <c r="N81" s="143"/>
      <c r="O81" s="67">
        <f>IF(A1taxstdlife="n/a","n/a",IF(O$3&gt;(A1taxstdlife+$E81),(Input!$N$41-Input!$N$75)-SUM($N81:N81),(Input!$N$41-Input!$N$75)/A1taxstdlife))</f>
        <v>0</v>
      </c>
      <c r="P81" s="67">
        <f>IF(A1taxstdlife="n/a","n/a",IF(P$3&gt;(A1taxstdlife+$E81),(Input!$N$41-Input!$N$75)-SUM($N81:O81),(Input!$N$41-Input!$N$75)/A1taxstdlife))</f>
        <v>0</v>
      </c>
      <c r="Q81" s="67">
        <f>IF(A1taxstdlife="n/a","n/a",IF(Q$3&gt;(A1taxstdlife+$E81),(Input!$N$41-Input!$N$75)-SUM($N81:P81),(Input!$N$41-Input!$N$75)/A1taxstdlife))</f>
        <v>0</v>
      </c>
      <c r="R81" s="67"/>
      <c r="S81" s="101"/>
      <c r="T81" s="101"/>
      <c r="U81" s="101"/>
      <c r="V81" s="101"/>
      <c r="W81" s="101"/>
      <c r="X81" s="101"/>
      <c r="Y81" s="101"/>
      <c r="Z81" s="10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row>
    <row r="82" spans="1:62" s="181" customFormat="1" ht="12.75" hidden="1" customHeight="1" outlineLevel="2">
      <c r="A82" s="9"/>
      <c r="B82" s="26"/>
      <c r="C82" s="25"/>
      <c r="D82" s="271"/>
      <c r="E82" s="85">
        <v>9</v>
      </c>
      <c r="F82" s="27"/>
      <c r="G82" s="203"/>
      <c r="H82" s="144"/>
      <c r="I82" s="144"/>
      <c r="J82" s="144"/>
      <c r="K82" s="144"/>
      <c r="L82" s="144"/>
      <c r="M82" s="144"/>
      <c r="N82" s="144"/>
      <c r="O82" s="143"/>
      <c r="P82" s="67">
        <f>IF(A1taxstdlife="n/a","n/a",IF(P$3&gt;(A1taxstdlife+$E82),(Input!$O$41-Input!$O$75)-SUM($O82:O82),(Input!$O$41-Input!$O$75)/A1taxstdlife))</f>
        <v>0</v>
      </c>
      <c r="Q82" s="67">
        <f>IF(A1taxstdlife="n/a","n/a",IF(Q$3&gt;(A1taxstdlife+$E82),(Input!$O$41-Input!$O$75)-SUM($O82:P82),(Input!$O$41-Input!$O$75)/A1taxstdlife))</f>
        <v>0</v>
      </c>
      <c r="R82" s="67"/>
      <c r="S82" s="101"/>
      <c r="T82" s="101"/>
      <c r="U82" s="101"/>
      <c r="V82" s="101"/>
      <c r="W82" s="101"/>
      <c r="X82" s="101"/>
      <c r="Y82" s="101"/>
      <c r="Z82" s="10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row>
    <row r="83" spans="1:62" s="181" customFormat="1" ht="12.75" hidden="1" customHeight="1" outlineLevel="2">
      <c r="A83" s="9"/>
      <c r="B83" s="26"/>
      <c r="C83" s="25"/>
      <c r="D83" s="271"/>
      <c r="E83" s="85">
        <v>10</v>
      </c>
      <c r="F83" s="27"/>
      <c r="G83" s="203"/>
      <c r="H83" s="144"/>
      <c r="I83" s="144"/>
      <c r="J83" s="144"/>
      <c r="K83" s="144"/>
      <c r="L83" s="144"/>
      <c r="M83" s="144"/>
      <c r="N83" s="144"/>
      <c r="O83" s="144"/>
      <c r="P83" s="143"/>
      <c r="Q83" s="67">
        <f>IF(A1taxstdlife="n/a","n/a",IF(Q$3&gt;(A1taxstdlife+$E83),(Input!$P$41-Input!$P$75)-SUM($P83:P83),(Input!$P$41-Input!$P$75)/A1taxstdlife))</f>
        <v>0</v>
      </c>
      <c r="R83" s="67"/>
      <c r="S83" s="101"/>
      <c r="T83" s="101"/>
      <c r="U83" s="101"/>
      <c r="V83" s="101"/>
      <c r="W83" s="101"/>
      <c r="X83" s="101"/>
      <c r="Y83" s="101"/>
      <c r="Z83" s="10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row>
    <row r="84" spans="1:62" s="181" customFormat="1" ht="12.75" hidden="1" customHeight="1" outlineLevel="2">
      <c r="A84" s="9"/>
      <c r="B84" s="26"/>
      <c r="C84" s="25"/>
      <c r="D84" s="271"/>
      <c r="E84" s="86">
        <v>11</v>
      </c>
      <c r="F84" s="27"/>
      <c r="G84" s="203"/>
      <c r="H84" s="144"/>
      <c r="I84" s="144"/>
      <c r="J84" s="144"/>
      <c r="K84" s="144"/>
      <c r="L84" s="144"/>
      <c r="M84" s="144"/>
      <c r="N84" s="144"/>
      <c r="O84" s="144"/>
      <c r="P84" s="183"/>
      <c r="Q84" s="143"/>
      <c r="R84" s="67"/>
      <c r="S84" s="101"/>
      <c r="T84" s="101"/>
      <c r="U84" s="101"/>
      <c r="V84" s="101"/>
      <c r="W84" s="101"/>
      <c r="X84" s="101"/>
      <c r="Y84" s="101"/>
      <c r="Z84" s="10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row>
    <row r="85" spans="1:62" s="181" customFormat="1" hidden="1" outlineLevel="1" collapsed="1">
      <c r="A85" s="9"/>
      <c r="B85" s="9"/>
      <c r="C85" s="26" t="str">
        <f>Asset1</f>
        <v>Subtransmission</v>
      </c>
      <c r="D85" s="9"/>
      <c r="E85" s="9"/>
      <c r="F85" s="23"/>
      <c r="G85" s="204">
        <f t="shared" ref="G85:L85" si="34">-SUM(G72:G84)</f>
        <v>0</v>
      </c>
      <c r="H85" s="157">
        <f t="shared" si="34"/>
        <v>-41.758378073900339</v>
      </c>
      <c r="I85" s="157">
        <f t="shared" si="34"/>
        <v>-49.292314476476882</v>
      </c>
      <c r="J85" s="157">
        <f t="shared" si="34"/>
        <v>-54.704213235666259</v>
      </c>
      <c r="K85" s="157">
        <f t="shared" si="34"/>
        <v>-53.761502139590512</v>
      </c>
      <c r="L85" s="157">
        <f t="shared" si="34"/>
        <v>-55.50995396966934</v>
      </c>
      <c r="M85" s="157">
        <f>IF(Input!M173&gt;0, -SUM(M72:M84), 0)</f>
        <v>0</v>
      </c>
      <c r="N85" s="157">
        <f>IF(Input!N173&gt;0, -SUM(N72:N84), 0)</f>
        <v>0</v>
      </c>
      <c r="O85" s="157">
        <f>IF(Input!O173&gt;0, -SUM(O72:O84), 0)</f>
        <v>0</v>
      </c>
      <c r="P85" s="157">
        <f>IF(Input!P173&gt;0, -SUM(P72:P84), 0)</f>
        <v>0</v>
      </c>
      <c r="Q85" s="157">
        <f>IF(Input!Q173&gt;0, -SUM(Q72:Q84), 0)</f>
        <v>0</v>
      </c>
      <c r="R85" s="63"/>
      <c r="S85" s="100"/>
      <c r="T85" s="100"/>
      <c r="U85" s="100"/>
      <c r="V85" s="100"/>
      <c r="W85" s="100"/>
      <c r="X85" s="100"/>
      <c r="Y85" s="100"/>
      <c r="Z85" s="100"/>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row>
    <row r="86" spans="1:62" s="181" customFormat="1" ht="12.75" hidden="1" customHeight="1" outlineLevel="2">
      <c r="A86" s="9"/>
      <c r="B86" s="31" t="str">
        <f>Asset2</f>
        <v>Distribution system assets</v>
      </c>
      <c r="C86" s="32"/>
      <c r="D86" s="33" t="s">
        <v>68</v>
      </c>
      <c r="E86" s="32"/>
      <c r="F86" s="34"/>
      <c r="G86" s="200">
        <f>IF(G$3&gt;A2taxremlife,A2taxvalue-SUM($F86:F86),IF(A2taxremlife="N/A","n/a",A2taxvalue/A2taxremlife))</f>
        <v>0</v>
      </c>
      <c r="H86" s="66">
        <f>IF(H$3&gt;A2taxremlife,A2taxvalue-SUM($F86:G86),IF(A2taxremlife="N/A","n/a",A2taxvalue/A2taxremlife))</f>
        <v>0</v>
      </c>
      <c r="I86" s="66">
        <f>IF(I$3&gt;A2taxremlife,A2taxvalue-SUM($F86:H86),IF(A2taxremlife="N/A","n/a",A2taxvalue/A2taxremlife))</f>
        <v>0</v>
      </c>
      <c r="J86" s="66">
        <f>IF(J$3&gt;A2taxremlife,A2taxvalue-SUM($F86:I86),IF(A2taxremlife="N/A","n/a",A2taxvalue/A2taxremlife))</f>
        <v>0</v>
      </c>
      <c r="K86" s="66">
        <f>IF(K$3&gt;A2taxremlife,A2taxvalue-SUM($F86:J86),IF(A2taxremlife="N/A","n/a",A2taxvalue/A2taxremlife))</f>
        <v>0</v>
      </c>
      <c r="L86" s="66">
        <f>IF(L$3&gt;A2taxremlife,A2taxvalue-SUM($F86:K86),IF(A2taxremlife="N/A","n/a",A2taxvalue/A2taxremlife))</f>
        <v>0</v>
      </c>
      <c r="M86" s="66">
        <f>IF(M$3&gt;A2taxremlife,A2taxvalue-SUM($F86:L86),IF(A2taxremlife="N/A","n/a",A2taxvalue/A2taxremlife))</f>
        <v>0</v>
      </c>
      <c r="N86" s="66">
        <f>IF(N$3&gt;A2taxremlife,A2taxvalue-SUM($F86:M86),IF(A2taxremlife="N/A","n/a",A2taxvalue/A2taxremlife))</f>
        <v>0</v>
      </c>
      <c r="O86" s="66">
        <f>IF(O$3&gt;A2taxremlife,A2taxvalue-SUM($F86:N86),IF(A2taxremlife="N/A","n/a",A2taxvalue/A2taxremlife))</f>
        <v>0</v>
      </c>
      <c r="P86" s="66">
        <f>IF(P$3&gt;A2taxremlife,A2taxvalue-SUM($F86:O86),IF(A2taxremlife="N/A","n/a",A2taxvalue/A2taxremlife))</f>
        <v>0</v>
      </c>
      <c r="Q86" s="66">
        <f>IF(Q$3&gt;A2taxremlife,A2taxvalue-SUM($F86:P86),IF(A2taxremlife="N/A","n/a",A2taxvalue/A2taxremlife))</f>
        <v>0</v>
      </c>
      <c r="R86" s="66"/>
      <c r="S86" s="101"/>
      <c r="T86" s="101"/>
      <c r="U86" s="101"/>
      <c r="V86" s="101"/>
      <c r="W86" s="101"/>
      <c r="X86" s="101"/>
      <c r="Y86" s="101"/>
      <c r="Z86" s="10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row>
    <row r="87" spans="1:62" s="181" customFormat="1" ht="12.75" hidden="1" customHeight="1" outlineLevel="2">
      <c r="A87" s="9"/>
      <c r="B87" s="9"/>
      <c r="C87" s="26"/>
      <c r="D87" s="270" t="s">
        <v>86</v>
      </c>
      <c r="E87" s="85">
        <v>0</v>
      </c>
      <c r="F87" s="27"/>
      <c r="G87" s="201"/>
      <c r="H87" s="67"/>
      <c r="I87" s="67"/>
      <c r="J87" s="67"/>
      <c r="K87" s="67"/>
      <c r="L87" s="67"/>
      <c r="M87" s="67"/>
      <c r="N87" s="67"/>
      <c r="O87" s="67"/>
      <c r="P87" s="67"/>
      <c r="Q87" s="67"/>
      <c r="R87" s="67"/>
      <c r="S87" s="101"/>
      <c r="T87" s="101"/>
      <c r="U87" s="101"/>
      <c r="V87" s="101"/>
      <c r="W87" s="101"/>
      <c r="X87" s="101"/>
      <c r="Y87" s="101"/>
      <c r="Z87" s="10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row>
    <row r="88" spans="1:62" s="181" customFormat="1" ht="12.75" hidden="1" customHeight="1" outlineLevel="2">
      <c r="A88" s="9"/>
      <c r="B88" s="9"/>
      <c r="C88" s="26"/>
      <c r="D88" s="271"/>
      <c r="E88" s="85">
        <v>1</v>
      </c>
      <c r="F88" s="27"/>
      <c r="G88" s="202"/>
      <c r="H88" s="67">
        <f>IF(A2taxstdlife="n/a","n/a",IF(H$3&gt;(A2taxstdlife+$E88),(Input!$G$42-Input!$G$76)-SUM($G88:G88),(Input!$G$42-Input!$G$76)/A2taxstdlife))</f>
        <v>234.7418603956946</v>
      </c>
      <c r="I88" s="67">
        <f>IF(A2taxstdlife="n/a","n/a",IF(I$3&gt;(A2taxstdlife+$E88),(Input!$G$42-Input!$G$76)-SUM($G88:H88),(Input!$G$42-Input!$G$76)/A2taxstdlife))</f>
        <v>0</v>
      </c>
      <c r="J88" s="67">
        <f>IF(A2taxstdlife="n/a","n/a",IF(J$3&gt;(A2taxstdlife+$E88),(Input!$G$42-Input!$G$76)-SUM($G88:I88),(Input!$G$42-Input!$G$76)/A2taxstdlife))</f>
        <v>0</v>
      </c>
      <c r="K88" s="67">
        <f>IF(A2taxstdlife="n/a","n/a",IF(K$3&gt;(A2taxstdlife+$E88),(Input!$G$42-Input!$G$76)-SUM($G88:J88),(Input!$G$42-Input!$G$76)/A2taxstdlife))</f>
        <v>0</v>
      </c>
      <c r="L88" s="67">
        <f>IF(A2taxstdlife="n/a","n/a",IF(L$3&gt;(A2taxstdlife+$E88),(Input!$G$42-Input!$G$76)-SUM($G88:K88),(Input!$G$42-Input!$G$76)/A2taxstdlife))</f>
        <v>0</v>
      </c>
      <c r="M88" s="67">
        <f>IF(A2taxstdlife="n/a","n/a",IF(M$3&gt;(A2taxstdlife+$E88),(Input!$G$42-Input!$G$76)-SUM($G88:L88),(Input!$G$42-Input!$G$76)/A2taxstdlife))</f>
        <v>0</v>
      </c>
      <c r="N88" s="67">
        <f>IF(A2taxstdlife="n/a","n/a",IF(N$3&gt;(A2taxstdlife+$E88),(Input!$G$42-Input!$G$76)-SUM($G88:M88),(Input!$G$42-Input!$G$76)/A2taxstdlife))</f>
        <v>0</v>
      </c>
      <c r="O88" s="67">
        <f>IF(A2taxstdlife="n/a","n/a",IF(O$3&gt;(A2taxstdlife+$E88),(Input!$G$42-Input!$G$76)-SUM($G88:N88),(Input!$G$42-Input!$G$76)/A2taxstdlife))</f>
        <v>0</v>
      </c>
      <c r="P88" s="67">
        <f>IF(A2taxstdlife="n/a","n/a",IF(P$3&gt;(A2taxstdlife+$E88),(Input!$G$42-Input!$G$76)-SUM($G88:O88),(Input!$G$42-Input!$G$76)/A2taxstdlife))</f>
        <v>0</v>
      </c>
      <c r="Q88" s="67">
        <f>IF(A2taxstdlife="n/a","n/a",IF(Q$3&gt;(A2taxstdlife+$E88),(Input!$G$42-Input!$G$76)-SUM($G88:P88),(Input!$G$42-Input!$G$76)/A2taxstdlife))</f>
        <v>0</v>
      </c>
      <c r="R88" s="67"/>
      <c r="S88" s="101"/>
      <c r="T88" s="101"/>
      <c r="U88" s="101"/>
      <c r="V88" s="101"/>
      <c r="W88" s="101"/>
      <c r="X88" s="101"/>
      <c r="Y88" s="101"/>
      <c r="Z88" s="10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row>
    <row r="89" spans="1:62" s="181" customFormat="1" ht="12.75" hidden="1" customHeight="1" outlineLevel="2">
      <c r="A89" s="9"/>
      <c r="B89" s="9"/>
      <c r="C89" s="26"/>
      <c r="D89" s="271"/>
      <c r="E89" s="85">
        <v>2</v>
      </c>
      <c r="F89" s="27"/>
      <c r="G89" s="203"/>
      <c r="H89" s="143"/>
      <c r="I89" s="67">
        <f>IF(A2taxstdlife="n/a","n/a",IF(I$3&gt;(A2taxstdlife+$E89),(Input!$H$42-Input!$H$76)-SUM($H89:H89),(Input!$H$42-Input!$H$76)/A2taxstdlife))</f>
        <v>307.28964493726573</v>
      </c>
      <c r="J89" s="67">
        <f>IF(A2taxstdlife="n/a","n/a",IF(J$3&gt;(A2taxstdlife+$E89),(Input!$H$42-Input!$H$76)-SUM($H89:I89),(Input!$H$42-Input!$H$76)/A2taxstdlife))</f>
        <v>0</v>
      </c>
      <c r="K89" s="67">
        <f>IF(A2taxstdlife="n/a","n/a",IF(K$3&gt;(A2taxstdlife+$E89),(Input!$H$42-Input!$H$76)-SUM($H89:J89),(Input!$H$42-Input!$H$76)/A2taxstdlife))</f>
        <v>0</v>
      </c>
      <c r="L89" s="67">
        <f>IF(A2taxstdlife="n/a","n/a",IF(L$3&gt;(A2taxstdlife+$E89),(Input!$H$42-Input!$H$76)-SUM($H89:K89),(Input!$H$42-Input!$H$76)/A2taxstdlife))</f>
        <v>0</v>
      </c>
      <c r="M89" s="67">
        <f>IF(A2taxstdlife="n/a","n/a",IF(M$3&gt;(A2taxstdlife+$E89),(Input!$H$42-Input!$H$76)-SUM($H89:L89),(Input!$H$42-Input!$H$76)/A2taxstdlife))</f>
        <v>0</v>
      </c>
      <c r="N89" s="67">
        <f>IF(A2taxstdlife="n/a","n/a",IF(N$3&gt;(A2taxstdlife+$E89),(Input!$H$42-Input!$H$76)-SUM($H89:M89),(Input!$H$42-Input!$H$76)/A2taxstdlife))</f>
        <v>0</v>
      </c>
      <c r="O89" s="67">
        <f>IF(A2taxstdlife="n/a","n/a",IF(O$3&gt;(A2taxstdlife+$E89),(Input!$H$42-Input!$H$76)-SUM($H89:N89),(Input!$H$42-Input!$H$76)/A2taxstdlife))</f>
        <v>0</v>
      </c>
      <c r="P89" s="67">
        <f>IF(A2taxstdlife="n/a","n/a",IF(P$3&gt;(A2taxstdlife+$E89),(Input!$H$42-Input!$H$76)-SUM($H89:O89),(Input!$H$42-Input!$H$76)/A2taxstdlife))</f>
        <v>0</v>
      </c>
      <c r="Q89" s="67">
        <f>IF(A2taxstdlife="n/a","n/a",IF(Q$3&gt;(A2taxstdlife+$E89),(Input!$H$42-Input!$H$76)-SUM($H89:P89),(Input!$H$42-Input!$H$76)/A2taxstdlife))</f>
        <v>0</v>
      </c>
      <c r="R89" s="67"/>
      <c r="S89" s="101"/>
      <c r="T89" s="101"/>
      <c r="U89" s="101"/>
      <c r="V89" s="101"/>
      <c r="W89" s="101"/>
      <c r="X89" s="101"/>
      <c r="Y89" s="101"/>
      <c r="Z89" s="10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3"/>
    </row>
    <row r="90" spans="1:62" s="181" customFormat="1" ht="12.75" hidden="1" customHeight="1" outlineLevel="2">
      <c r="A90" s="9"/>
      <c r="B90" s="9"/>
      <c r="C90" s="26"/>
      <c r="D90" s="271"/>
      <c r="E90" s="85">
        <v>3</v>
      </c>
      <c r="F90" s="27"/>
      <c r="G90" s="203"/>
      <c r="H90" s="144"/>
      <c r="I90" s="143"/>
      <c r="J90" s="67">
        <f>IF(A2taxstdlife="n/a","n/a",IF(J$3&gt;(A2taxstdlife+$E90),(Input!$I$42-Input!$I$76)-SUM($I90:I90),(Input!$I$42-Input!$I$76)/A2taxstdlife))</f>
        <v>321.93100082017457</v>
      </c>
      <c r="K90" s="67">
        <f>IF(A2taxstdlife="n/a","n/a",IF(K$3&gt;(A2taxstdlife+$E90),(Input!$I$42-Input!$I$76)-SUM($I90:J90),(Input!$I$42-Input!$I$76)/A2taxstdlife))</f>
        <v>0</v>
      </c>
      <c r="L90" s="67">
        <f>IF(A2taxstdlife="n/a","n/a",IF(L$3&gt;(A2taxstdlife+$E90),(Input!$I$42-Input!$I$76)-SUM($I90:K90),(Input!$I$42-Input!$I$76)/A2taxstdlife))</f>
        <v>0</v>
      </c>
      <c r="M90" s="67">
        <f>IF(A2taxstdlife="n/a","n/a",IF(M$3&gt;(A2taxstdlife+$E90),(Input!$I$42-Input!$I$76)-SUM($I90:L90),(Input!$I$42-Input!$I$76)/A2taxstdlife))</f>
        <v>0</v>
      </c>
      <c r="N90" s="67">
        <f>IF(A2taxstdlife="n/a","n/a",IF(N$3&gt;(A2taxstdlife+$E90),(Input!$I$42-Input!$I$76)-SUM($I90:M90),(Input!$I$42-Input!$I$76)/A2taxstdlife))</f>
        <v>0</v>
      </c>
      <c r="O90" s="67">
        <f>IF(A2taxstdlife="n/a","n/a",IF(O$3&gt;(A2taxstdlife+$E90),(Input!$I$42-Input!$I$76)-SUM($I90:N90),(Input!$I$42-Input!$I$76)/A2taxstdlife))</f>
        <v>0</v>
      </c>
      <c r="P90" s="67">
        <f>IF(A2taxstdlife="n/a","n/a",IF(P$3&gt;(A2taxstdlife+$E90),(Input!$I$42-Input!$I$76)-SUM($I90:O90),(Input!$I$42-Input!$I$76)/A2taxstdlife))</f>
        <v>0</v>
      </c>
      <c r="Q90" s="67">
        <f>IF(A2taxstdlife="n/a","n/a",IF(Q$3&gt;(A2taxstdlife+$E90),(Input!$I$42-Input!$I$76)-SUM($I90:P90),(Input!$I$42-Input!$I$76)/A2taxstdlife))</f>
        <v>0</v>
      </c>
      <c r="R90" s="67"/>
      <c r="S90" s="101"/>
      <c r="T90" s="101"/>
      <c r="U90" s="101"/>
      <c r="V90" s="101"/>
      <c r="W90" s="101"/>
      <c r="X90" s="101"/>
      <c r="Y90" s="101"/>
      <c r="Z90" s="10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row>
    <row r="91" spans="1:62" s="181" customFormat="1" ht="12.75" hidden="1" customHeight="1" outlineLevel="2">
      <c r="A91" s="9"/>
      <c r="B91" s="9"/>
      <c r="C91" s="26"/>
      <c r="D91" s="271"/>
      <c r="E91" s="85">
        <v>4</v>
      </c>
      <c r="F91" s="27"/>
      <c r="G91" s="203"/>
      <c r="H91" s="144"/>
      <c r="I91" s="144"/>
      <c r="J91" s="143"/>
      <c r="K91" s="67">
        <f>IF(A2taxstdlife="n/a","n/a",IF(K$3&gt;(A2taxstdlife+$E91),(Input!$J$42-Input!$J$76)-SUM($J91:J91),(Input!$J$42-Input!$J$76)/A2taxstdlife))</f>
        <v>316.60247636291507</v>
      </c>
      <c r="L91" s="67">
        <f>IF(A2taxstdlife="n/a","n/a",IF(L$3&gt;(A2taxstdlife+$E91),(Input!$J$42-Input!$J$76)-SUM($J91:K91),(Input!$J$42-Input!$J$76)/A2taxstdlife))</f>
        <v>0</v>
      </c>
      <c r="M91" s="67">
        <f>IF(A2taxstdlife="n/a","n/a",IF(M$3&gt;(A2taxstdlife+$E91),(Input!$J$42-Input!$J$76)-SUM($J91:L91),(Input!$J$42-Input!$J$76)/A2taxstdlife))</f>
        <v>0</v>
      </c>
      <c r="N91" s="67">
        <f>IF(A2taxstdlife="n/a","n/a",IF(N$3&gt;(A2taxstdlife+$E91),(Input!$J$42-Input!$J$76)-SUM($J91:M91),(Input!$J$42-Input!$J$76)/A2taxstdlife))</f>
        <v>0</v>
      </c>
      <c r="O91" s="67">
        <f>IF(A2taxstdlife="n/a","n/a",IF(O$3&gt;(A2taxstdlife+$E91),(Input!$J$42-Input!$J$76)-SUM($J91:N91),(Input!$J$42-Input!$J$76)/A2taxstdlife))</f>
        <v>0</v>
      </c>
      <c r="P91" s="67">
        <f>IF(A2taxstdlife="n/a","n/a",IF(P$3&gt;(A2taxstdlife+$E91),(Input!$J$42-Input!$J$76)-SUM($J91:O91),(Input!$J$42-Input!$J$76)/A2taxstdlife))</f>
        <v>0</v>
      </c>
      <c r="Q91" s="67">
        <f>IF(A2taxstdlife="n/a","n/a",IF(Q$3&gt;(A2taxstdlife+$E91),(Input!$J$42-Input!$J$76)-SUM($J91:P91),(Input!$J$42-Input!$J$76)/A2taxstdlife))</f>
        <v>0</v>
      </c>
      <c r="R91" s="67"/>
      <c r="S91" s="101"/>
      <c r="T91" s="101"/>
      <c r="U91" s="101"/>
      <c r="V91" s="101"/>
      <c r="W91" s="101"/>
      <c r="X91" s="101"/>
      <c r="Y91" s="101"/>
      <c r="Z91" s="10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row>
    <row r="92" spans="1:62" s="181" customFormat="1" ht="12.75" hidden="1" customHeight="1" outlineLevel="2">
      <c r="A92" s="9"/>
      <c r="B92" s="9"/>
      <c r="C92" s="26"/>
      <c r="D92" s="271"/>
      <c r="E92" s="85">
        <v>5</v>
      </c>
      <c r="F92" s="27"/>
      <c r="G92" s="203"/>
      <c r="H92" s="144"/>
      <c r="I92" s="144"/>
      <c r="J92" s="144"/>
      <c r="K92" s="143"/>
      <c r="L92" s="67">
        <f>IF(A2taxstdlife="n/a","n/a",IF(L$3&gt;(A2taxstdlife+$E92),(Input!$K$42-Input!$K$76)-SUM($K92:K92),(Input!$K$42-Input!$K$76)/A2taxstdlife))</f>
        <v>327.05721916697388</v>
      </c>
      <c r="M92" s="67">
        <f>IF(A2taxstdlife="n/a","n/a",IF(M$3&gt;(A2taxstdlife+$E92),(Input!$K$42-Input!$K$76)-SUM($K92:L92),(Input!$K$42-Input!$K$76)/A2taxstdlife))</f>
        <v>0</v>
      </c>
      <c r="N92" s="67">
        <f>IF(A2taxstdlife="n/a","n/a",IF(N$3&gt;(A2taxstdlife+$E92),(Input!$K$42-Input!$K$76)-SUM($K92:M92),(Input!$K$42-Input!$K$76)/A2taxstdlife))</f>
        <v>0</v>
      </c>
      <c r="O92" s="67">
        <f>IF(A2taxstdlife="n/a","n/a",IF(O$3&gt;(A2taxstdlife+$E92),(Input!$K$42-Input!$K$76)-SUM($K92:N92),(Input!$K$42-Input!$K$76)/A2taxstdlife))</f>
        <v>0</v>
      </c>
      <c r="P92" s="67">
        <f>IF(A2taxstdlife="n/a","n/a",IF(P$3&gt;(A2taxstdlife+$E92),(Input!$K$42-Input!$K$76)-SUM($K92:O92),(Input!$K$42-Input!$K$76)/A2taxstdlife))</f>
        <v>0</v>
      </c>
      <c r="Q92" s="67">
        <f>IF(A2taxstdlife="n/a","n/a",IF(Q$3&gt;(A2taxstdlife+$E92),(Input!$K$42-Input!$K$76)-SUM($K92:P92),(Input!$K$42-Input!$K$76)/A2taxstdlife))</f>
        <v>0</v>
      </c>
      <c r="R92" s="67"/>
      <c r="S92" s="101"/>
      <c r="T92" s="101"/>
      <c r="U92" s="101"/>
      <c r="V92" s="101"/>
      <c r="W92" s="101"/>
      <c r="X92" s="101"/>
      <c r="Y92" s="101"/>
      <c r="Z92" s="10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row>
    <row r="93" spans="1:62" s="181" customFormat="1" ht="12.75" hidden="1" customHeight="1" outlineLevel="2">
      <c r="A93" s="9"/>
      <c r="B93" s="9"/>
      <c r="C93" s="26"/>
      <c r="D93" s="271"/>
      <c r="E93" s="85">
        <v>6</v>
      </c>
      <c r="F93" s="27"/>
      <c r="G93" s="203"/>
      <c r="H93" s="144"/>
      <c r="I93" s="144"/>
      <c r="J93" s="144"/>
      <c r="K93" s="144"/>
      <c r="L93" s="143"/>
      <c r="M93" s="67">
        <f>IF(A2taxstdlife="n/a","n/a",IF(M$3&gt;(A2taxstdlife+$E93),(Input!$L$42-Input!$L$76)-SUM($L93:L93),(Input!$L$42-Input!$L$76)/A2taxstdlife))</f>
        <v>339.55521378520751</v>
      </c>
      <c r="N93" s="67">
        <f>IF(A2taxstdlife="n/a","n/a",IF(N$3&gt;(A2taxstdlife+$E93),(Input!$L$42-Input!$L$76)-SUM($L93:M93),(Input!$L$42-Input!$L$76)/A2taxstdlife))</f>
        <v>0</v>
      </c>
      <c r="O93" s="67">
        <f>IF(A2taxstdlife="n/a","n/a",IF(O$3&gt;(A2taxstdlife+$E93),(Input!$L$42-Input!$L$76)-SUM($L93:N93),(Input!$L$42-Input!$L$76)/A2taxstdlife))</f>
        <v>0</v>
      </c>
      <c r="P93" s="67">
        <f>IF(A2taxstdlife="n/a","n/a",IF(P$3&gt;(A2taxstdlife+$E93),(Input!$L$42-Input!$L$76)-SUM($L93:O93),(Input!$L$42-Input!$L$76)/A2taxstdlife))</f>
        <v>0</v>
      </c>
      <c r="Q93" s="67">
        <f>IF(A2taxstdlife="n/a","n/a",IF(Q$3&gt;(A2taxstdlife+$E93),(Input!$L$42-Input!$L$76)-SUM($L93:P93),(Input!$L$42-Input!$L$76)/A2taxstdlife))</f>
        <v>0</v>
      </c>
      <c r="R93" s="67"/>
      <c r="S93" s="101"/>
      <c r="T93" s="101"/>
      <c r="U93" s="101"/>
      <c r="V93" s="101"/>
      <c r="W93" s="101"/>
      <c r="X93" s="101"/>
      <c r="Y93" s="101"/>
      <c r="Z93" s="10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row>
    <row r="94" spans="1:62" s="181" customFormat="1" ht="12.75" hidden="1" customHeight="1" outlineLevel="2">
      <c r="A94" s="9"/>
      <c r="B94" s="9"/>
      <c r="C94" s="26"/>
      <c r="D94" s="271"/>
      <c r="E94" s="85">
        <v>7</v>
      </c>
      <c r="F94" s="27"/>
      <c r="G94" s="203"/>
      <c r="H94" s="144"/>
      <c r="I94" s="144"/>
      <c r="J94" s="144"/>
      <c r="K94" s="144"/>
      <c r="L94" s="144"/>
      <c r="M94" s="143"/>
      <c r="N94" s="67">
        <f>IF(A2taxstdlife="n/a","n/a",IF(N$3&gt;(A2taxstdlife+$E94),(Input!$M$42-Input!$M$76)-SUM($M94:M94),(Input!$M$42-Input!$M$76)/A2taxstdlife))</f>
        <v>0</v>
      </c>
      <c r="O94" s="67">
        <f>IF(A2taxstdlife="n/a","n/a",IF(O$3&gt;(A2taxstdlife+$E94),(Input!$M$42-Input!$M$76)-SUM($M94:N94),(Input!$M$42-Input!$M$76)/A2taxstdlife))</f>
        <v>0</v>
      </c>
      <c r="P94" s="67">
        <f>IF(A2taxstdlife="n/a","n/a",IF(P$3&gt;(A2taxstdlife+$E94),(Input!$M$42-Input!$M$76)-SUM($M94:O94),(Input!$M$42-Input!$M$76)/A2taxstdlife))</f>
        <v>0</v>
      </c>
      <c r="Q94" s="67">
        <f>IF(A2taxstdlife="n/a","n/a",IF(Q$3&gt;(A2taxstdlife+$E94),(Input!$M$42-Input!$M$76)-SUM($M94:P94),(Input!$M$42-Input!$M$76)/A2taxstdlife))</f>
        <v>0</v>
      </c>
      <c r="R94" s="67"/>
      <c r="S94" s="101"/>
      <c r="T94" s="101"/>
      <c r="U94" s="101"/>
      <c r="V94" s="101"/>
      <c r="W94" s="101"/>
      <c r="X94" s="101"/>
      <c r="Y94" s="101"/>
      <c r="Z94" s="10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row>
    <row r="95" spans="1:62" s="181" customFormat="1" ht="12.75" hidden="1" customHeight="1" outlineLevel="2">
      <c r="A95" s="9"/>
      <c r="B95" s="9"/>
      <c r="C95" s="26"/>
      <c r="D95" s="271"/>
      <c r="E95" s="85">
        <v>8</v>
      </c>
      <c r="F95" s="27"/>
      <c r="G95" s="203"/>
      <c r="H95" s="144"/>
      <c r="I95" s="144"/>
      <c r="J95" s="144"/>
      <c r="K95" s="144"/>
      <c r="L95" s="144"/>
      <c r="M95" s="144"/>
      <c r="N95" s="143"/>
      <c r="O95" s="67">
        <f>IF(A2taxstdlife="n/a","n/a",IF(O$3&gt;(A2taxstdlife+$E95),(Input!$N$42-Input!$N$76)-SUM($N95:N95),(Input!$N$42-Input!$N$76)/A2taxstdlife))</f>
        <v>0</v>
      </c>
      <c r="P95" s="67">
        <f>IF(A2taxstdlife="n/a","n/a",IF(P$3&gt;(A2taxstdlife+$E95),(Input!$N$42-Input!$N$76)-SUM($N95:O95),(Input!$N$42-Input!$N$76)/A2taxstdlife))</f>
        <v>0</v>
      </c>
      <c r="Q95" s="67">
        <f>IF(A2taxstdlife="n/a","n/a",IF(Q$3&gt;(A2taxstdlife+$E95),(Input!$N$42-Input!$N$76)-SUM($N95:P95),(Input!$N$42-Input!$N$76)/A2taxstdlife))</f>
        <v>0</v>
      </c>
      <c r="R95" s="67"/>
      <c r="S95" s="101"/>
      <c r="T95" s="101"/>
      <c r="U95" s="101"/>
      <c r="V95" s="101"/>
      <c r="W95" s="101"/>
      <c r="X95" s="101"/>
      <c r="Y95" s="101"/>
      <c r="Z95" s="10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row>
    <row r="96" spans="1:62" s="181" customFormat="1" ht="12.75" hidden="1" customHeight="1" outlineLevel="2">
      <c r="A96" s="9"/>
      <c r="B96" s="9"/>
      <c r="C96" s="26"/>
      <c r="D96" s="271"/>
      <c r="E96" s="85">
        <v>9</v>
      </c>
      <c r="F96" s="27"/>
      <c r="G96" s="203"/>
      <c r="H96" s="144"/>
      <c r="I96" s="144"/>
      <c r="J96" s="144"/>
      <c r="K96" s="144"/>
      <c r="L96" s="144"/>
      <c r="M96" s="144"/>
      <c r="N96" s="144"/>
      <c r="O96" s="143"/>
      <c r="P96" s="67">
        <f>IF(A2taxstdlife="n/a","n/a",IF(P$3&gt;(A2taxstdlife+$E96),(Input!$O$42-Input!$O$76)-SUM($O96:O96),(Input!$O$42-Input!$O$76)/A2taxstdlife))</f>
        <v>0</v>
      </c>
      <c r="Q96" s="67">
        <f>IF(A2taxstdlife="n/a","n/a",IF(Q$3&gt;(A2taxstdlife+$E96),(Input!$O$42-Input!$O$76)-SUM($O96:P96),(Input!$O$42-Input!$O$76)/A2taxstdlife))</f>
        <v>0</v>
      </c>
      <c r="R96" s="67"/>
      <c r="S96" s="101"/>
      <c r="T96" s="101"/>
      <c r="U96" s="101"/>
      <c r="V96" s="101"/>
      <c r="W96" s="101"/>
      <c r="X96" s="101"/>
      <c r="Y96" s="101"/>
      <c r="Z96" s="10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row>
    <row r="97" spans="1:61" s="181" customFormat="1" ht="12.75" hidden="1" customHeight="1" outlineLevel="2">
      <c r="A97" s="9"/>
      <c r="B97" s="9"/>
      <c r="C97" s="26"/>
      <c r="D97" s="271"/>
      <c r="E97" s="85">
        <v>10</v>
      </c>
      <c r="F97" s="27"/>
      <c r="G97" s="203"/>
      <c r="H97" s="144"/>
      <c r="I97" s="144"/>
      <c r="J97" s="144"/>
      <c r="K97" s="144"/>
      <c r="L97" s="144"/>
      <c r="M97" s="144"/>
      <c r="N97" s="144"/>
      <c r="O97" s="144"/>
      <c r="P97" s="143"/>
      <c r="Q97" s="67">
        <f>IF(A2taxstdlife="n/a","n/a",IF(Q$3&gt;(A2taxstdlife+$E97),(Input!$P$42-Input!$P$76)-SUM($P97:P97),(Input!$P$42-Input!$P$76)/A2taxstdlife))</f>
        <v>0</v>
      </c>
      <c r="R97" s="67"/>
      <c r="S97" s="101"/>
      <c r="T97" s="101"/>
      <c r="U97" s="101"/>
      <c r="V97" s="101"/>
      <c r="W97" s="101"/>
      <c r="X97" s="101"/>
      <c r="Y97" s="101"/>
      <c r="Z97" s="10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row>
    <row r="98" spans="1:61" s="181" customFormat="1" ht="12.75" hidden="1" customHeight="1" outlineLevel="2">
      <c r="A98" s="9"/>
      <c r="B98" s="9"/>
      <c r="C98" s="26"/>
      <c r="D98" s="271"/>
      <c r="E98" s="86">
        <v>11</v>
      </c>
      <c r="F98" s="27"/>
      <c r="G98" s="203"/>
      <c r="H98" s="144"/>
      <c r="I98" s="144"/>
      <c r="J98" s="144"/>
      <c r="K98" s="144"/>
      <c r="L98" s="144"/>
      <c r="M98" s="144"/>
      <c r="N98" s="144"/>
      <c r="O98" s="144"/>
      <c r="P98" s="183"/>
      <c r="Q98" s="143"/>
      <c r="R98" s="67"/>
      <c r="S98" s="101"/>
      <c r="T98" s="101"/>
      <c r="U98" s="101"/>
      <c r="V98" s="101"/>
      <c r="W98" s="101"/>
      <c r="X98" s="101"/>
      <c r="Y98" s="101"/>
      <c r="Z98" s="10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row>
    <row r="99" spans="1:61" s="181" customFormat="1" hidden="1" outlineLevel="1" collapsed="1">
      <c r="A99" s="9"/>
      <c r="B99" s="9"/>
      <c r="C99" s="26" t="str">
        <f>Asset2</f>
        <v>Distribution system assets</v>
      </c>
      <c r="D99" s="9"/>
      <c r="E99" s="9"/>
      <c r="F99" s="23"/>
      <c r="G99" s="204">
        <f t="shared" ref="G99:L99" si="35">-SUM(G86:G98)</f>
        <v>0</v>
      </c>
      <c r="H99" s="157">
        <f t="shared" si="35"/>
        <v>-234.7418603956946</v>
      </c>
      <c r="I99" s="157">
        <f t="shared" si="35"/>
        <v>-307.28964493726573</v>
      </c>
      <c r="J99" s="157">
        <f t="shared" si="35"/>
        <v>-321.93100082017457</v>
      </c>
      <c r="K99" s="157">
        <f t="shared" si="35"/>
        <v>-316.60247636291507</v>
      </c>
      <c r="L99" s="157">
        <f t="shared" si="35"/>
        <v>-327.05721916697388</v>
      </c>
      <c r="M99" s="157">
        <f>IF(Input!M173&gt;0, -SUM(M86:M98), 0)</f>
        <v>0</v>
      </c>
      <c r="N99" s="157">
        <f>IF(Input!N173&gt;0, -SUM(N86:N98), 0)</f>
        <v>0</v>
      </c>
      <c r="O99" s="157">
        <f>IF(Input!O173&gt;0, -SUM(O86:O98), 0)</f>
        <v>0</v>
      </c>
      <c r="P99" s="157">
        <f>IF(Input!P173&gt;0, -SUM(P86:P98), 0)</f>
        <v>0</v>
      </c>
      <c r="Q99" s="157">
        <f>IF(Input!Q173&gt;0, -SUM(Q86:Q98), 0)</f>
        <v>0</v>
      </c>
      <c r="R99" s="63"/>
      <c r="S99" s="100"/>
      <c r="T99" s="100"/>
      <c r="U99" s="100"/>
      <c r="V99" s="100"/>
      <c r="W99" s="100"/>
      <c r="X99" s="100"/>
      <c r="Y99" s="100"/>
      <c r="Z99" s="100"/>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row>
    <row r="100" spans="1:61" s="181" customFormat="1" ht="12.75" hidden="1" customHeight="1" outlineLevel="2">
      <c r="A100" s="9"/>
      <c r="B100" s="31" t="str">
        <f>Asset3</f>
        <v>Standard metering</v>
      </c>
      <c r="C100" s="32"/>
      <c r="D100" s="33" t="s">
        <v>68</v>
      </c>
      <c r="E100" s="32"/>
      <c r="F100" s="34"/>
      <c r="G100" s="200">
        <f>IF(G$3&gt;A3taxremlife,A3taxvalue-SUM($F100:F100),IF(A3taxremlife="N/A","n/a",A3taxvalue/A3taxremlife))</f>
        <v>0</v>
      </c>
      <c r="H100" s="66">
        <f>IF(H$3&gt;A3taxremlife,A3taxvalue-SUM($F100:G100),IF(A3taxremlife="N/A","n/a",A3taxvalue/A3taxremlife))</f>
        <v>0</v>
      </c>
      <c r="I100" s="66">
        <f>IF(I$3&gt;A3taxremlife,A3taxvalue-SUM($F100:H100),IF(A3taxremlife="N/A","n/a",A3taxvalue/A3taxremlife))</f>
        <v>0</v>
      </c>
      <c r="J100" s="66">
        <f>IF(J$3&gt;A3taxremlife,A3taxvalue-SUM($F100:I100),IF(A3taxremlife="N/A","n/a",A3taxvalue/A3taxremlife))</f>
        <v>0</v>
      </c>
      <c r="K100" s="66">
        <f>IF(K$3&gt;A3taxremlife,A3taxvalue-SUM($F100:J100),IF(A3taxremlife="N/A","n/a",A3taxvalue/A3taxremlife))</f>
        <v>0</v>
      </c>
      <c r="L100" s="66">
        <f>IF(L$3&gt;A3taxremlife,A3taxvalue-SUM($F100:K100),IF(A3taxremlife="N/A","n/a",A3taxvalue/A3taxremlife))</f>
        <v>0</v>
      </c>
      <c r="M100" s="66">
        <f>IF(M$3&gt;A3taxremlife,A3taxvalue-SUM($F100:L100),IF(A3taxremlife="N/A","n/a",A3taxvalue/A3taxremlife))</f>
        <v>0</v>
      </c>
      <c r="N100" s="66">
        <f>IF(N$3&gt;A3taxremlife,A3taxvalue-SUM($F100:M100),IF(A3taxremlife="N/A","n/a",A3taxvalue/A3taxremlife))</f>
        <v>0</v>
      </c>
      <c r="O100" s="66">
        <f>IF(O$3&gt;A3taxremlife,A3taxvalue-SUM($F100:N100),IF(A3taxremlife="N/A","n/a",A3taxvalue/A3taxremlife))</f>
        <v>0</v>
      </c>
      <c r="P100" s="66">
        <f>IF(P$3&gt;A3taxremlife,A3taxvalue-SUM($F100:O100),IF(A3taxremlife="N/A","n/a",A3taxvalue/A3taxremlife))</f>
        <v>0</v>
      </c>
      <c r="Q100" s="66">
        <f>IF(Q$3&gt;A3taxremlife,A3taxvalue-SUM($F100:P100),IF(A3taxremlife="N/A","n/a",A3taxvalue/A3taxremlife))</f>
        <v>0</v>
      </c>
      <c r="R100" s="66"/>
      <c r="S100" s="101"/>
      <c r="T100" s="101"/>
      <c r="U100" s="101"/>
      <c r="V100" s="101"/>
      <c r="W100" s="101"/>
      <c r="X100" s="101"/>
      <c r="Y100" s="101"/>
      <c r="Z100" s="10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row>
    <row r="101" spans="1:61" s="181" customFormat="1" ht="12.75" hidden="1" customHeight="1" outlineLevel="2">
      <c r="A101" s="9"/>
      <c r="B101" s="9"/>
      <c r="C101" s="26"/>
      <c r="D101" s="270" t="s">
        <v>86</v>
      </c>
      <c r="E101" s="85">
        <v>0</v>
      </c>
      <c r="F101" s="27"/>
      <c r="G101" s="201"/>
      <c r="H101" s="67"/>
      <c r="I101" s="67"/>
      <c r="J101" s="67"/>
      <c r="K101" s="67"/>
      <c r="L101" s="67"/>
      <c r="M101" s="67"/>
      <c r="N101" s="67"/>
      <c r="O101" s="67"/>
      <c r="P101" s="67"/>
      <c r="Q101" s="67"/>
      <c r="R101" s="67"/>
      <c r="S101" s="101"/>
      <c r="T101" s="101"/>
      <c r="U101" s="101"/>
      <c r="V101" s="101"/>
      <c r="W101" s="101"/>
      <c r="X101" s="101"/>
      <c r="Y101" s="101"/>
      <c r="Z101" s="10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row>
    <row r="102" spans="1:61" s="181" customFormat="1" ht="12.75" hidden="1" customHeight="1" outlineLevel="2">
      <c r="A102" s="9"/>
      <c r="B102" s="9"/>
      <c r="C102" s="26"/>
      <c r="D102" s="271"/>
      <c r="E102" s="85">
        <v>1</v>
      </c>
      <c r="F102" s="27"/>
      <c r="G102" s="202"/>
      <c r="H102" s="67">
        <f>IF(A3taxstdlife="n/a","n/a",IF(H$3&gt;(A3taxstdlife+$E102),(Input!$G$43-Input!$G$77)-SUM($G102:G102),(Input!$G$43-Input!$G$77)/A3taxstdlife))</f>
        <v>0</v>
      </c>
      <c r="I102" s="67">
        <f>IF(A3taxstdlife="n/a","n/a",IF(I$3&gt;(A3taxstdlife+$E102),(Input!$G$43-Input!$G$77)-SUM($G102:H102),(Input!$G$43-Input!$G$77)/A3taxstdlife))</f>
        <v>0</v>
      </c>
      <c r="J102" s="67">
        <f>IF(A3taxstdlife="n/a","n/a",IF(J$3&gt;(A3taxstdlife+$E102),(Input!$G$43-Input!$G$77)-SUM($G102:I102),(Input!$G$43-Input!$G$77)/A3taxstdlife))</f>
        <v>0</v>
      </c>
      <c r="K102" s="67">
        <f>IF(A3taxstdlife="n/a","n/a",IF(K$3&gt;(A3taxstdlife+$E102),(Input!$G$43-Input!$G$77)-SUM($G102:J102),(Input!$G$43-Input!$G$77)/A3taxstdlife))</f>
        <v>0</v>
      </c>
      <c r="L102" s="67">
        <f>IF(A3taxstdlife="n/a","n/a",IF(L$3&gt;(A3taxstdlife+$E102),(Input!$G$43-Input!$G$77)-SUM($G102:K102),(Input!$G$43-Input!$G$77)/A3taxstdlife))</f>
        <v>0</v>
      </c>
      <c r="M102" s="67">
        <f>IF(A3taxstdlife="n/a","n/a",IF(M$3&gt;(A3taxstdlife+$E102),(Input!$G$43-Input!$G$77)-SUM($G102:L102),(Input!$G$43-Input!$G$77)/A3taxstdlife))</f>
        <v>0</v>
      </c>
      <c r="N102" s="67">
        <f>IF(A3taxstdlife="n/a","n/a",IF(N$3&gt;(A3taxstdlife+$E102),(Input!$G$43-Input!$G$77)-SUM($G102:M102),(Input!$G$43-Input!$G$77)/A3taxstdlife))</f>
        <v>0</v>
      </c>
      <c r="O102" s="67">
        <f>IF(A3taxstdlife="n/a","n/a",IF(O$3&gt;(A3taxstdlife+$E102),(Input!$G$43-Input!$G$77)-SUM($G102:N102),(Input!$G$43-Input!$G$77)/A3taxstdlife))</f>
        <v>0</v>
      </c>
      <c r="P102" s="67">
        <f>IF(A3taxstdlife="n/a","n/a",IF(P$3&gt;(A3taxstdlife+$E102),(Input!$G$43-Input!$G$77)-SUM($G102:O102),(Input!$G$43-Input!$G$77)/A3taxstdlife))</f>
        <v>0</v>
      </c>
      <c r="Q102" s="67">
        <f>IF(A3taxstdlife="n/a","n/a",IF(Q$3&gt;(A3taxstdlife+$E102),(Input!$G$43-Input!$G$77)-SUM($G102:P102),(Input!$G$43-Input!$G$77)/A3taxstdlife))</f>
        <v>0</v>
      </c>
      <c r="R102" s="67"/>
      <c r="S102" s="101"/>
      <c r="T102" s="101"/>
      <c r="U102" s="101"/>
      <c r="V102" s="101"/>
      <c r="W102" s="101"/>
      <c r="X102" s="101"/>
      <c r="Y102" s="101"/>
      <c r="Z102" s="10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row>
    <row r="103" spans="1:61" s="181" customFormat="1" ht="12.75" hidden="1" customHeight="1" outlineLevel="2">
      <c r="A103" s="9"/>
      <c r="B103" s="9"/>
      <c r="C103" s="26"/>
      <c r="D103" s="271"/>
      <c r="E103" s="85">
        <v>2</v>
      </c>
      <c r="F103" s="27"/>
      <c r="G103" s="203"/>
      <c r="H103" s="143"/>
      <c r="I103" s="67">
        <f>IF(A3taxstdlife="n/a","n/a",IF(I$3&gt;(A3taxstdlife+$E103),(Input!$H$43-Input!$H$77)-SUM($H103:H103),(Input!$H$43-Input!$H$77)/A3taxstdlife))</f>
        <v>0</v>
      </c>
      <c r="J103" s="67">
        <f>IF(A3taxstdlife="n/a","n/a",IF(J$3&gt;(A3taxstdlife+$E103),(Input!$H$43-Input!$H$77)-SUM($H103:I103),(Input!$H$43-Input!$H$77)/A3taxstdlife))</f>
        <v>0</v>
      </c>
      <c r="K103" s="67">
        <f>IF(A3taxstdlife="n/a","n/a",IF(K$3&gt;(A3taxstdlife+$E103),(Input!$H$43-Input!$H$77)-SUM($H103:J103),(Input!$H$43-Input!$H$77)/A3taxstdlife))</f>
        <v>0</v>
      </c>
      <c r="L103" s="67">
        <f>IF(A3taxstdlife="n/a","n/a",IF(L$3&gt;(A3taxstdlife+$E103),(Input!$H$43-Input!$H$77)-SUM($H103:K103),(Input!$H$43-Input!$H$77)/A3taxstdlife))</f>
        <v>0</v>
      </c>
      <c r="M103" s="67">
        <f>IF(A3taxstdlife="n/a","n/a",IF(M$3&gt;(A3taxstdlife+$E103),(Input!$H$43-Input!$H$77)-SUM($H103:L103),(Input!$H$43-Input!$H$77)/A3taxstdlife))</f>
        <v>0</v>
      </c>
      <c r="N103" s="67">
        <f>IF(A3taxstdlife="n/a","n/a",IF(N$3&gt;(A3taxstdlife+$E103),(Input!$H$43-Input!$H$77)-SUM($H103:M103),(Input!$H$43-Input!$H$77)/A3taxstdlife))</f>
        <v>0</v>
      </c>
      <c r="O103" s="67">
        <f>IF(A3taxstdlife="n/a","n/a",IF(O$3&gt;(A3taxstdlife+$E103),(Input!$H$43-Input!$H$77)-SUM($H103:N103),(Input!$H$43-Input!$H$77)/A3taxstdlife))</f>
        <v>0</v>
      </c>
      <c r="P103" s="67">
        <f>IF(A3taxstdlife="n/a","n/a",IF(P$3&gt;(A3taxstdlife+$E103),(Input!$H$43-Input!$H$77)-SUM($H103:O103),(Input!$H$43-Input!$H$77)/A3taxstdlife))</f>
        <v>0</v>
      </c>
      <c r="Q103" s="67">
        <f>IF(A3taxstdlife="n/a","n/a",IF(Q$3&gt;(A3taxstdlife+$E103),(Input!$H$43-Input!$H$77)-SUM($H103:P103),(Input!$H$43-Input!$H$77)/A3taxstdlife))</f>
        <v>0</v>
      </c>
      <c r="R103" s="67"/>
      <c r="S103" s="101"/>
      <c r="T103" s="101"/>
      <c r="U103" s="101"/>
      <c r="V103" s="101"/>
      <c r="W103" s="101"/>
      <c r="X103" s="101"/>
      <c r="Y103" s="101"/>
      <c r="Z103" s="10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row>
    <row r="104" spans="1:61" s="181" customFormat="1" ht="12.75" hidden="1" customHeight="1" outlineLevel="2">
      <c r="A104" s="9"/>
      <c r="B104" s="9"/>
      <c r="C104" s="26"/>
      <c r="D104" s="271"/>
      <c r="E104" s="85">
        <v>3</v>
      </c>
      <c r="F104" s="27"/>
      <c r="G104" s="203"/>
      <c r="H104" s="144"/>
      <c r="I104" s="143"/>
      <c r="J104" s="67">
        <f>IF(A3taxstdlife="n/a","n/a",IF(J$3&gt;(A3taxstdlife+$E104),(Input!$I$43-Input!$I$77)-SUM($I104:I104),(Input!$I$43-Input!$I$77)/A3taxstdlife))</f>
        <v>0</v>
      </c>
      <c r="K104" s="67">
        <f>IF(A3taxstdlife="n/a","n/a",IF(K$3&gt;(A3taxstdlife+$E104),(Input!$I$43-Input!$I$77)-SUM($I104:J104),(Input!$I$43-Input!$I$77)/A3taxstdlife))</f>
        <v>0</v>
      </c>
      <c r="L104" s="67">
        <f>IF(A3taxstdlife="n/a","n/a",IF(L$3&gt;(A3taxstdlife+$E104),(Input!$I$43-Input!$I$77)-SUM($I104:K104),(Input!$I$43-Input!$I$77)/A3taxstdlife))</f>
        <v>0</v>
      </c>
      <c r="M104" s="67">
        <f>IF(A3taxstdlife="n/a","n/a",IF(M$3&gt;(A3taxstdlife+$E104),(Input!$I$43-Input!$I$77)-SUM($I104:L104),(Input!$I$43-Input!$I$77)/A3taxstdlife))</f>
        <v>0</v>
      </c>
      <c r="N104" s="67">
        <f>IF(A3taxstdlife="n/a","n/a",IF(N$3&gt;(A3taxstdlife+$E104),(Input!$I$43-Input!$I$77)-SUM($I104:M104),(Input!$I$43-Input!$I$77)/A3taxstdlife))</f>
        <v>0</v>
      </c>
      <c r="O104" s="67">
        <f>IF(A3taxstdlife="n/a","n/a",IF(O$3&gt;(A3taxstdlife+$E104),(Input!$I$43-Input!$I$77)-SUM($I104:N104),(Input!$I$43-Input!$I$77)/A3taxstdlife))</f>
        <v>0</v>
      </c>
      <c r="P104" s="67">
        <f>IF(A3taxstdlife="n/a","n/a",IF(P$3&gt;(A3taxstdlife+$E104),(Input!$I$43-Input!$I$77)-SUM($I104:O104),(Input!$I$43-Input!$I$77)/A3taxstdlife))</f>
        <v>0</v>
      </c>
      <c r="Q104" s="67">
        <f>IF(A3taxstdlife="n/a","n/a",IF(Q$3&gt;(A3taxstdlife+$E104),(Input!$I$43-Input!$I$77)-SUM($I104:P104),(Input!$I$43-Input!$I$77)/A3taxstdlife))</f>
        <v>0</v>
      </c>
      <c r="R104" s="67"/>
      <c r="S104" s="101"/>
      <c r="T104" s="101"/>
      <c r="U104" s="101"/>
      <c r="V104" s="101"/>
      <c r="W104" s="101"/>
      <c r="X104" s="101"/>
      <c r="Y104" s="101"/>
      <c r="Z104" s="10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row>
    <row r="105" spans="1:61" s="181" customFormat="1" ht="12.75" hidden="1" customHeight="1" outlineLevel="2">
      <c r="A105" s="9"/>
      <c r="B105" s="9"/>
      <c r="C105" s="26"/>
      <c r="D105" s="271"/>
      <c r="E105" s="85">
        <v>4</v>
      </c>
      <c r="F105" s="27"/>
      <c r="G105" s="203"/>
      <c r="H105" s="144"/>
      <c r="I105" s="144"/>
      <c r="J105" s="143"/>
      <c r="K105" s="67">
        <f>IF(A3taxstdlife="n/a","n/a",IF(K$3&gt;(A3taxstdlife+$E105),(Input!$J$43-Input!$J$77)-SUM($J105:J105),(Input!$J$43-Input!$J$77)/A3taxstdlife))</f>
        <v>0</v>
      </c>
      <c r="L105" s="67">
        <f>IF(A3taxstdlife="n/a","n/a",IF(L$3&gt;(A3taxstdlife+$E105),(Input!$J$43-Input!$J$77)-SUM($J105:K105),(Input!$J$43-Input!$J$77)/A3taxstdlife))</f>
        <v>0</v>
      </c>
      <c r="M105" s="67">
        <f>IF(A3taxstdlife="n/a","n/a",IF(M$3&gt;(A3taxstdlife+$E105),(Input!$J$43-Input!$J$77)-SUM($J105:L105),(Input!$J$43-Input!$J$77)/A3taxstdlife))</f>
        <v>0</v>
      </c>
      <c r="N105" s="67">
        <f>IF(A3taxstdlife="n/a","n/a",IF(N$3&gt;(A3taxstdlife+$E105),(Input!$J$43-Input!$J$77)-SUM($J105:M105),(Input!$J$43-Input!$J$77)/A3taxstdlife))</f>
        <v>0</v>
      </c>
      <c r="O105" s="67">
        <f>IF(A3taxstdlife="n/a","n/a",IF(O$3&gt;(A3taxstdlife+$E105),(Input!$J$43-Input!$J$77)-SUM($J105:N105),(Input!$J$43-Input!$J$77)/A3taxstdlife))</f>
        <v>0</v>
      </c>
      <c r="P105" s="67">
        <f>IF(A3taxstdlife="n/a","n/a",IF(P$3&gt;(A3taxstdlife+$E105),(Input!$J$43-Input!$J$77)-SUM($J105:O105),(Input!$J$43-Input!$J$77)/A3taxstdlife))</f>
        <v>0</v>
      </c>
      <c r="Q105" s="67">
        <f>IF(A3taxstdlife="n/a","n/a",IF(Q$3&gt;(A3taxstdlife+$E105),(Input!$J$43-Input!$J$77)-SUM($J105:P105),(Input!$J$43-Input!$J$77)/A3taxstdlife))</f>
        <v>0</v>
      </c>
      <c r="R105" s="67"/>
      <c r="S105" s="101"/>
      <c r="T105" s="101"/>
      <c r="U105" s="101"/>
      <c r="V105" s="101"/>
      <c r="W105" s="101"/>
      <c r="X105" s="101"/>
      <c r="Y105" s="101"/>
      <c r="Z105" s="10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row>
    <row r="106" spans="1:61" s="181" customFormat="1" ht="12.75" hidden="1" customHeight="1" outlineLevel="2">
      <c r="A106" s="9"/>
      <c r="B106" s="9"/>
      <c r="C106" s="26"/>
      <c r="D106" s="271"/>
      <c r="E106" s="85">
        <v>5</v>
      </c>
      <c r="F106" s="27"/>
      <c r="G106" s="203"/>
      <c r="H106" s="144"/>
      <c r="I106" s="144"/>
      <c r="J106" s="144"/>
      <c r="K106" s="143"/>
      <c r="L106" s="67">
        <f>IF(A3taxstdlife="n/a","n/a",IF(L$3&gt;(A3taxstdlife+$E106),(Input!$K$43-Input!$K$77)-SUM($K106:K106),(Input!$K$43-Input!$K$77)/A3taxstdlife))</f>
        <v>0</v>
      </c>
      <c r="M106" s="67">
        <f>IF(A3taxstdlife="n/a","n/a",IF(M$3&gt;(A3taxstdlife+$E106),(Input!$K$43-Input!$K$77)-SUM($K106:L106),(Input!$K$43-Input!$K$77)/A3taxstdlife))</f>
        <v>0</v>
      </c>
      <c r="N106" s="67">
        <f>IF(A3taxstdlife="n/a","n/a",IF(N$3&gt;(A3taxstdlife+$E106),(Input!$K$43-Input!$K$77)-SUM($K106:M106),(Input!$K$43-Input!$K$77)/A3taxstdlife))</f>
        <v>0</v>
      </c>
      <c r="O106" s="67">
        <f>IF(A3taxstdlife="n/a","n/a",IF(O$3&gt;(A3taxstdlife+$E106),(Input!$K$43-Input!$K$77)-SUM($K106:N106),(Input!$K$43-Input!$K$77)/A3taxstdlife))</f>
        <v>0</v>
      </c>
      <c r="P106" s="67">
        <f>IF(A3taxstdlife="n/a","n/a",IF(P$3&gt;(A3taxstdlife+$E106),(Input!$K$43-Input!$K$77)-SUM($K106:O106),(Input!$K$43-Input!$K$77)/A3taxstdlife))</f>
        <v>0</v>
      </c>
      <c r="Q106" s="67">
        <f>IF(A3taxstdlife="n/a","n/a",IF(Q$3&gt;(A3taxstdlife+$E106),(Input!$K$43-Input!$K$77)-SUM($K106:P106),(Input!$K$43-Input!$K$77)/A3taxstdlife))</f>
        <v>0</v>
      </c>
      <c r="R106" s="67"/>
      <c r="S106" s="101"/>
      <c r="T106" s="101"/>
      <c r="U106" s="101"/>
      <c r="V106" s="101"/>
      <c r="W106" s="101"/>
      <c r="X106" s="101"/>
      <c r="Y106" s="101"/>
      <c r="Z106" s="10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row>
    <row r="107" spans="1:61" s="181" customFormat="1" ht="12.75" hidden="1" customHeight="1" outlineLevel="2">
      <c r="A107" s="9"/>
      <c r="B107" s="9"/>
      <c r="C107" s="26"/>
      <c r="D107" s="271"/>
      <c r="E107" s="85">
        <v>6</v>
      </c>
      <c r="F107" s="27"/>
      <c r="G107" s="203"/>
      <c r="H107" s="144"/>
      <c r="I107" s="144"/>
      <c r="J107" s="144"/>
      <c r="K107" s="144"/>
      <c r="L107" s="143"/>
      <c r="M107" s="67">
        <f>IF(A3taxstdlife="n/a","n/a",IF(M$3&gt;(A3taxstdlife+$E107),(Input!$L$43-Input!$L$77)-SUM($L107:L107),(Input!$L$43-Input!$L$77)/A3taxstdlife))</f>
        <v>0</v>
      </c>
      <c r="N107" s="67">
        <f>IF(A3taxstdlife="n/a","n/a",IF(N$3&gt;(A3taxstdlife+$E107),(Input!$L$43-Input!$L$77)-SUM($L107:M107),(Input!$L$43-Input!$L$77)/A3taxstdlife))</f>
        <v>0</v>
      </c>
      <c r="O107" s="67">
        <f>IF(A3taxstdlife="n/a","n/a",IF(O$3&gt;(A3taxstdlife+$E107),(Input!$L$43-Input!$L$77)-SUM($L107:N107),(Input!$L$43-Input!$L$77)/A3taxstdlife))</f>
        <v>0</v>
      </c>
      <c r="P107" s="67">
        <f>IF(A3taxstdlife="n/a","n/a",IF(P$3&gt;(A3taxstdlife+$E107),(Input!$L$43-Input!$L$77)-SUM($L107:O107),(Input!$L$43-Input!$L$77)/A3taxstdlife))</f>
        <v>0</v>
      </c>
      <c r="Q107" s="67">
        <f>IF(A3taxstdlife="n/a","n/a",IF(Q$3&gt;(A3taxstdlife+$E107),(Input!$L$43-Input!$L$77)-SUM($L107:P107),(Input!$L$43-Input!$L$77)/A3taxstdlife))</f>
        <v>0</v>
      </c>
      <c r="R107" s="67"/>
      <c r="S107" s="101"/>
      <c r="T107" s="101"/>
      <c r="U107" s="101"/>
      <c r="V107" s="101"/>
      <c r="W107" s="101"/>
      <c r="X107" s="101"/>
      <c r="Y107" s="101"/>
      <c r="Z107" s="10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row>
    <row r="108" spans="1:61" s="181" customFormat="1" ht="12.75" hidden="1" customHeight="1" outlineLevel="2">
      <c r="A108" s="9"/>
      <c r="B108" s="9"/>
      <c r="C108" s="26"/>
      <c r="D108" s="271"/>
      <c r="E108" s="85">
        <v>7</v>
      </c>
      <c r="F108" s="27"/>
      <c r="G108" s="203"/>
      <c r="H108" s="144"/>
      <c r="I108" s="144"/>
      <c r="J108" s="144"/>
      <c r="K108" s="144"/>
      <c r="L108" s="144"/>
      <c r="M108" s="143"/>
      <c r="N108" s="67">
        <f>IF(A3taxstdlife="n/a","n/a",IF(N$3&gt;(A3taxstdlife+$E108),(Input!$M$43-Input!$M$77)-SUM($M108:M108),(Input!$M$43-Input!$M$77)/A3taxstdlife))</f>
        <v>0</v>
      </c>
      <c r="O108" s="67">
        <f>IF(A3taxstdlife="n/a","n/a",IF(O$3&gt;(A3taxstdlife+$E108),(Input!$M$43-Input!$M$77)-SUM($M108:N108),(Input!$M$43-Input!$M$77)/A3taxstdlife))</f>
        <v>0</v>
      </c>
      <c r="P108" s="67">
        <f>IF(A3taxstdlife="n/a","n/a",IF(P$3&gt;(A3taxstdlife+$E108),(Input!$M$43-Input!$M$77)-SUM($M108:O108),(Input!$M$43-Input!$M$77)/A3taxstdlife))</f>
        <v>0</v>
      </c>
      <c r="Q108" s="67">
        <f>IF(A3taxstdlife="n/a","n/a",IF(Q$3&gt;(A3taxstdlife+$E108),(Input!$M$43-Input!$M$77)-SUM($M108:P108),(Input!$M$43-Input!$M$77)/A3taxstdlife))</f>
        <v>0</v>
      </c>
      <c r="R108" s="67"/>
      <c r="S108" s="101"/>
      <c r="T108" s="101"/>
      <c r="U108" s="101"/>
      <c r="V108" s="101"/>
      <c r="W108" s="101"/>
      <c r="X108" s="101"/>
      <c r="Y108" s="101"/>
      <c r="Z108" s="10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row>
    <row r="109" spans="1:61" s="181" customFormat="1" ht="12.75" hidden="1" customHeight="1" outlineLevel="2">
      <c r="A109" s="9"/>
      <c r="B109" s="9"/>
      <c r="C109" s="26"/>
      <c r="D109" s="271"/>
      <c r="E109" s="85">
        <v>8</v>
      </c>
      <c r="F109" s="27"/>
      <c r="G109" s="203"/>
      <c r="H109" s="144"/>
      <c r="I109" s="144"/>
      <c r="J109" s="144"/>
      <c r="K109" s="144"/>
      <c r="L109" s="144"/>
      <c r="M109" s="144"/>
      <c r="N109" s="143"/>
      <c r="O109" s="67">
        <f>IF(A3taxstdlife="n/a","n/a",IF(O$3&gt;(A3taxstdlife+$E109),(Input!$N$43-Input!$N$77)-SUM($N109:N109),(Input!$N$43-Input!$N$77)/A3taxstdlife))</f>
        <v>0</v>
      </c>
      <c r="P109" s="67">
        <f>IF(A3taxstdlife="n/a","n/a",IF(P$3&gt;(A3taxstdlife+$E109),(Input!$N$43-Input!$N$77)-SUM($N109:O109),(Input!$N$43-Input!$N$77)/A3taxstdlife))</f>
        <v>0</v>
      </c>
      <c r="Q109" s="67">
        <f>IF(A3taxstdlife="n/a","n/a",IF(Q$3&gt;(A3taxstdlife+$E109),(Input!$N$43-Input!$N$77)-SUM($N109:P109),(Input!$N$43-Input!$N$77)/A3taxstdlife))</f>
        <v>0</v>
      </c>
      <c r="R109" s="67"/>
      <c r="S109" s="101"/>
      <c r="T109" s="101"/>
      <c r="U109" s="101"/>
      <c r="V109" s="101"/>
      <c r="W109" s="101"/>
      <c r="X109" s="101"/>
      <c r="Y109" s="101"/>
      <c r="Z109" s="10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row>
    <row r="110" spans="1:61" s="181" customFormat="1" ht="12.75" hidden="1" customHeight="1" outlineLevel="2">
      <c r="A110" s="9"/>
      <c r="B110" s="9"/>
      <c r="C110" s="26"/>
      <c r="D110" s="271"/>
      <c r="E110" s="85">
        <v>9</v>
      </c>
      <c r="F110" s="27"/>
      <c r="G110" s="203"/>
      <c r="H110" s="144"/>
      <c r="I110" s="144"/>
      <c r="J110" s="144"/>
      <c r="K110" s="144"/>
      <c r="L110" s="144"/>
      <c r="M110" s="144"/>
      <c r="N110" s="144"/>
      <c r="O110" s="143"/>
      <c r="P110" s="67">
        <f>IF(A3taxstdlife="n/a","n/a",IF(P$3&gt;(A3taxstdlife+$E110),(Input!$O$43-Input!$O$77)-SUM($O110:O110),(Input!$O$43-Input!$O$77)/A3taxstdlife))</f>
        <v>0</v>
      </c>
      <c r="Q110" s="67">
        <f>IF(A3taxstdlife="n/a","n/a",IF(Q$3&gt;(A3taxstdlife+$E110),(Input!$O$43-Input!$O$77)-SUM($O110:P110),(Input!$O$43-Input!$O$77)/A3taxstdlife))</f>
        <v>0</v>
      </c>
      <c r="R110" s="67"/>
      <c r="S110" s="101"/>
      <c r="T110" s="101"/>
      <c r="U110" s="101"/>
      <c r="V110" s="101"/>
      <c r="W110" s="101"/>
      <c r="X110" s="101"/>
      <c r="Y110" s="101"/>
      <c r="Z110" s="10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row>
    <row r="111" spans="1:61" s="181" customFormat="1" ht="12.75" hidden="1" customHeight="1" outlineLevel="2">
      <c r="A111" s="9"/>
      <c r="B111" s="9"/>
      <c r="C111" s="26"/>
      <c r="D111" s="271"/>
      <c r="E111" s="85">
        <v>10</v>
      </c>
      <c r="F111" s="27"/>
      <c r="G111" s="203"/>
      <c r="H111" s="144"/>
      <c r="I111" s="144"/>
      <c r="J111" s="144"/>
      <c r="K111" s="144"/>
      <c r="L111" s="144"/>
      <c r="M111" s="144"/>
      <c r="N111" s="144"/>
      <c r="O111" s="144"/>
      <c r="P111" s="143"/>
      <c r="Q111" s="67">
        <f>IF(A3taxstdlife="n/a","n/a",IF(Q$3&gt;(A3taxstdlife+$E111),(Input!$P$43-Input!$P$77)-SUM($P111:P111),(Input!$P$43-Input!$P$77)/A3taxstdlife))</f>
        <v>0</v>
      </c>
      <c r="R111" s="67"/>
      <c r="S111" s="101"/>
      <c r="T111" s="101"/>
      <c r="U111" s="101"/>
      <c r="V111" s="101"/>
      <c r="W111" s="101"/>
      <c r="X111" s="101"/>
      <c r="Y111" s="101"/>
      <c r="Z111" s="10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row>
    <row r="112" spans="1:61" s="181" customFormat="1" ht="12.75" hidden="1" customHeight="1" outlineLevel="2">
      <c r="A112" s="9"/>
      <c r="B112" s="9"/>
      <c r="C112" s="26"/>
      <c r="D112" s="271"/>
      <c r="E112" s="86">
        <v>11</v>
      </c>
      <c r="F112" s="27"/>
      <c r="G112" s="203"/>
      <c r="H112" s="144"/>
      <c r="I112" s="144"/>
      <c r="J112" s="144"/>
      <c r="K112" s="144"/>
      <c r="L112" s="144"/>
      <c r="M112" s="144"/>
      <c r="N112" s="144"/>
      <c r="O112" s="144"/>
      <c r="P112" s="183"/>
      <c r="Q112" s="143"/>
      <c r="R112" s="67"/>
      <c r="S112" s="101"/>
      <c r="T112" s="101"/>
      <c r="U112" s="101"/>
      <c r="V112" s="101"/>
      <c r="W112" s="101"/>
      <c r="X112" s="101"/>
      <c r="Y112" s="101"/>
      <c r="Z112" s="10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row>
    <row r="113" spans="1:61" s="181" customFormat="1" hidden="1" outlineLevel="1" collapsed="1">
      <c r="A113" s="9"/>
      <c r="B113" s="9"/>
      <c r="C113" s="26" t="str">
        <f>Asset3</f>
        <v>Standard metering</v>
      </c>
      <c r="D113" s="9"/>
      <c r="E113" s="9"/>
      <c r="F113" s="23"/>
      <c r="G113" s="204">
        <f t="shared" ref="G113:L113" si="36">-SUM(G100:G112)</f>
        <v>0</v>
      </c>
      <c r="H113" s="157">
        <f t="shared" si="36"/>
        <v>0</v>
      </c>
      <c r="I113" s="157">
        <f t="shared" si="36"/>
        <v>0</v>
      </c>
      <c r="J113" s="157">
        <f t="shared" si="36"/>
        <v>0</v>
      </c>
      <c r="K113" s="157">
        <f t="shared" si="36"/>
        <v>0</v>
      </c>
      <c r="L113" s="157">
        <f t="shared" si="36"/>
        <v>0</v>
      </c>
      <c r="M113" s="157">
        <f>IF(Input!M173&gt;0, -SUM(M100:M112), 0)</f>
        <v>0</v>
      </c>
      <c r="N113" s="157">
        <f>IF(Input!N173&gt;0, -SUM(N100:N112), 0)</f>
        <v>0</v>
      </c>
      <c r="O113" s="157">
        <f>IF(Input!O173&gt;0, -SUM(O100:O112), 0)</f>
        <v>0</v>
      </c>
      <c r="P113" s="157">
        <f>IF(Input!P173&gt;0, -SUM(P100:P112), 0)</f>
        <v>0</v>
      </c>
      <c r="Q113" s="157">
        <f>IF(Input!Q173&gt;0, -SUM(Q100:Q112), 0)</f>
        <v>0</v>
      </c>
      <c r="R113" s="63"/>
      <c r="S113" s="100"/>
      <c r="T113" s="100"/>
      <c r="U113" s="100"/>
      <c r="V113" s="100"/>
      <c r="W113" s="100"/>
      <c r="X113" s="100"/>
      <c r="Y113" s="100"/>
      <c r="Z113" s="100"/>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row>
    <row r="114" spans="1:61" s="181" customFormat="1" ht="12.75" hidden="1" customHeight="1" outlineLevel="2">
      <c r="A114" s="9"/>
      <c r="B114" s="31" t="str">
        <f>Asset4</f>
        <v>Public lighting</v>
      </c>
      <c r="C114" s="32"/>
      <c r="D114" s="33" t="s">
        <v>68</v>
      </c>
      <c r="E114" s="32"/>
      <c r="F114" s="34"/>
      <c r="G114" s="200">
        <f>IF(G$3&gt;A4taxremlife,A4taxvalue-SUM($F114:F114),IF(A4taxremlife="N/A","n/a",A4taxvalue/A4taxremlife))</f>
        <v>0</v>
      </c>
      <c r="H114" s="66">
        <f>IF(H$3&gt;A4taxremlife,A4taxvalue-SUM($F114:G114),IF(A4taxremlife="N/A","n/a",A4taxvalue/A4taxremlife))</f>
        <v>0</v>
      </c>
      <c r="I114" s="66">
        <f>IF(I$3&gt;A4taxremlife,A4taxvalue-SUM($F114:H114),IF(A4taxremlife="N/A","n/a",A4taxvalue/A4taxremlife))</f>
        <v>0</v>
      </c>
      <c r="J114" s="66">
        <f>IF(J$3&gt;A4taxremlife,A4taxvalue-SUM($F114:I114),IF(A4taxremlife="N/A","n/a",A4taxvalue/A4taxremlife))</f>
        <v>0</v>
      </c>
      <c r="K114" s="66">
        <f>IF(K$3&gt;A4taxremlife,A4taxvalue-SUM($F114:J114),IF(A4taxremlife="N/A","n/a",A4taxvalue/A4taxremlife))</f>
        <v>0</v>
      </c>
      <c r="L114" s="66">
        <f>IF(L$3&gt;A4taxremlife,A4taxvalue-SUM($F114:K114),IF(A4taxremlife="N/A","n/a",A4taxvalue/A4taxremlife))</f>
        <v>0</v>
      </c>
      <c r="M114" s="66">
        <f>IF(M$3&gt;A4taxremlife,A4taxvalue-SUM($F114:L114),IF(A4taxremlife="N/A","n/a",A4taxvalue/A4taxremlife))</f>
        <v>0</v>
      </c>
      <c r="N114" s="66">
        <f>IF(N$3&gt;A4taxremlife,A4taxvalue-SUM($F114:M114),IF(A4taxremlife="N/A","n/a",A4taxvalue/A4taxremlife))</f>
        <v>0</v>
      </c>
      <c r="O114" s="66">
        <f>IF(O$3&gt;A4taxremlife,A4taxvalue-SUM($F114:N114),IF(A4taxremlife="N/A","n/a",A4taxvalue/A4taxremlife))</f>
        <v>0</v>
      </c>
      <c r="P114" s="66">
        <f>IF(P$3&gt;A4taxremlife,A4taxvalue-SUM($F114:O114),IF(A4taxremlife="N/A","n/a",A4taxvalue/A4taxremlife))</f>
        <v>0</v>
      </c>
      <c r="Q114" s="66">
        <f>IF(Q$3&gt;A4taxremlife,A4taxvalue-SUM($F114:P114),IF(A4taxremlife="N/A","n/a",A4taxvalue/A4taxremlife))</f>
        <v>0</v>
      </c>
      <c r="R114" s="66"/>
      <c r="S114" s="101"/>
      <c r="T114" s="101"/>
      <c r="U114" s="101"/>
      <c r="V114" s="101"/>
      <c r="W114" s="101"/>
      <c r="X114" s="101"/>
      <c r="Y114" s="101"/>
      <c r="Z114" s="10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row>
    <row r="115" spans="1:61" s="181" customFormat="1" ht="12.75" hidden="1" customHeight="1" outlineLevel="2">
      <c r="A115" s="9"/>
      <c r="B115" s="9"/>
      <c r="C115" s="26"/>
      <c r="D115" s="270" t="s">
        <v>86</v>
      </c>
      <c r="E115" s="85">
        <v>0</v>
      </c>
      <c r="F115" s="27"/>
      <c r="G115" s="201"/>
      <c r="H115" s="67"/>
      <c r="I115" s="67"/>
      <c r="J115" s="67"/>
      <c r="K115" s="67"/>
      <c r="L115" s="67"/>
      <c r="M115" s="67"/>
      <c r="N115" s="67"/>
      <c r="O115" s="67"/>
      <c r="P115" s="67"/>
      <c r="Q115" s="67"/>
      <c r="R115" s="67"/>
      <c r="S115" s="101"/>
      <c r="T115" s="101"/>
      <c r="U115" s="101"/>
      <c r="V115" s="101"/>
      <c r="W115" s="101"/>
      <c r="X115" s="101"/>
      <c r="Y115" s="101"/>
      <c r="Z115" s="10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row>
    <row r="116" spans="1:61" s="181" customFormat="1" ht="12.75" hidden="1" customHeight="1" outlineLevel="2">
      <c r="A116" s="9"/>
      <c r="B116" s="9"/>
      <c r="C116" s="26"/>
      <c r="D116" s="271"/>
      <c r="E116" s="85">
        <v>1</v>
      </c>
      <c r="F116" s="27"/>
      <c r="G116" s="202"/>
      <c r="H116" s="67">
        <f>IF(A4taxstdlife="n/a","n/a",IF(H$3&gt;(A4taxstdlife+$E116),(Input!$G$44-Input!$G$78)-SUM($G116:G116),(Input!$G$44-Input!$G$78)/A4taxstdlife))</f>
        <v>0</v>
      </c>
      <c r="I116" s="67">
        <f>IF(A4taxstdlife="n/a","n/a",IF(I$3&gt;(A4taxstdlife+$E116),(Input!$G$44-Input!$G$78)-SUM($G116:H116),(Input!$G$44-Input!$G$78)/A4taxstdlife))</f>
        <v>0</v>
      </c>
      <c r="J116" s="67">
        <f>IF(A4taxstdlife="n/a","n/a",IF(J$3&gt;(A4taxstdlife+$E116),(Input!$G$44-Input!$G$78)-SUM($G116:I116),(Input!$G$44-Input!$G$78)/A4taxstdlife))</f>
        <v>0</v>
      </c>
      <c r="K116" s="67">
        <f>IF(A4taxstdlife="n/a","n/a",IF(K$3&gt;(A4taxstdlife+$E116),(Input!$G$44-Input!$G$78)-SUM($G116:J116),(Input!$G$44-Input!$G$78)/A4taxstdlife))</f>
        <v>0</v>
      </c>
      <c r="L116" s="67">
        <f>IF(A4taxstdlife="n/a","n/a",IF(L$3&gt;(A4taxstdlife+$E116),(Input!$G$44-Input!$G$78)-SUM($G116:K116),(Input!$G$44-Input!$G$78)/A4taxstdlife))</f>
        <v>0</v>
      </c>
      <c r="M116" s="67">
        <f>IF(A4taxstdlife="n/a","n/a",IF(M$3&gt;(A4taxstdlife+$E116),(Input!$G$44-Input!$G$78)-SUM($G116:L116),(Input!$G$44-Input!$G$78)/A4taxstdlife))</f>
        <v>0</v>
      </c>
      <c r="N116" s="67">
        <f>IF(A4taxstdlife="n/a","n/a",IF(N$3&gt;(A4taxstdlife+$E116),(Input!$G$44-Input!$G$78)-SUM($G116:M116),(Input!$G$44-Input!$G$78)/A4taxstdlife))</f>
        <v>0</v>
      </c>
      <c r="O116" s="67">
        <f>IF(A4taxstdlife="n/a","n/a",IF(O$3&gt;(A4taxstdlife+$E116),(Input!$G$44-Input!$G$78)-SUM($G116:N116),(Input!$G$44-Input!$G$78)/A4taxstdlife))</f>
        <v>0</v>
      </c>
      <c r="P116" s="67">
        <f>IF(A4taxstdlife="n/a","n/a",IF(P$3&gt;(A4taxstdlife+$E116),(Input!$G$44-Input!$G$78)-SUM($G116:O116),(Input!$G$44-Input!$G$78)/A4taxstdlife))</f>
        <v>0</v>
      </c>
      <c r="Q116" s="67">
        <f>IF(A4taxstdlife="n/a","n/a",IF(Q$3&gt;(A4taxstdlife+$E116),(Input!$G$44-Input!$G$78)-SUM($G116:P116),(Input!$G$44-Input!$G$78)/A4taxstdlife))</f>
        <v>0</v>
      </c>
      <c r="R116" s="67"/>
      <c r="S116" s="101"/>
      <c r="T116" s="101"/>
      <c r="U116" s="101"/>
      <c r="V116" s="101"/>
      <c r="W116" s="101"/>
      <c r="X116" s="101"/>
      <c r="Y116" s="101"/>
      <c r="Z116" s="10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row>
    <row r="117" spans="1:61" s="181" customFormat="1" ht="12.75" hidden="1" customHeight="1" outlineLevel="2">
      <c r="A117" s="9"/>
      <c r="B117" s="9"/>
      <c r="C117" s="26"/>
      <c r="D117" s="271"/>
      <c r="E117" s="85">
        <v>2</v>
      </c>
      <c r="F117" s="27"/>
      <c r="G117" s="203"/>
      <c r="H117" s="143"/>
      <c r="I117" s="67">
        <f>IF(A4taxstdlife="n/a","n/a",IF(I$3&gt;(A4taxstdlife+$E117),(Input!$H$44-Input!$H$78)-SUM($H117:H117),(Input!$H$44-Input!$H$78)/A4taxstdlife))</f>
        <v>0</v>
      </c>
      <c r="J117" s="67">
        <f>IF(A4taxstdlife="n/a","n/a",IF(J$3&gt;(A4taxstdlife+$E117),(Input!$H$44-Input!$H$78)-SUM($H117:I117),(Input!$H$44-Input!$H$78)/A4taxstdlife))</f>
        <v>0</v>
      </c>
      <c r="K117" s="67">
        <f>IF(A4taxstdlife="n/a","n/a",IF(K$3&gt;(A4taxstdlife+$E117),(Input!$H$44-Input!$H$78)-SUM($H117:J117),(Input!$H$44-Input!$H$78)/A4taxstdlife))</f>
        <v>0</v>
      </c>
      <c r="L117" s="67">
        <f>IF(A4taxstdlife="n/a","n/a",IF(L$3&gt;(A4taxstdlife+$E117),(Input!$H$44-Input!$H$78)-SUM($H117:K117),(Input!$H$44-Input!$H$78)/A4taxstdlife))</f>
        <v>0</v>
      </c>
      <c r="M117" s="67">
        <f>IF(A4taxstdlife="n/a","n/a",IF(M$3&gt;(A4taxstdlife+$E117),(Input!$H$44-Input!$H$78)-SUM($H117:L117),(Input!$H$44-Input!$H$78)/A4taxstdlife))</f>
        <v>0</v>
      </c>
      <c r="N117" s="67">
        <f>IF(A4taxstdlife="n/a","n/a",IF(N$3&gt;(A4taxstdlife+$E117),(Input!$H$44-Input!$H$78)-SUM($H117:M117),(Input!$H$44-Input!$H$78)/A4taxstdlife))</f>
        <v>0</v>
      </c>
      <c r="O117" s="67">
        <f>IF(A4taxstdlife="n/a","n/a",IF(O$3&gt;(A4taxstdlife+$E117),(Input!$H$44-Input!$H$78)-SUM($H117:N117),(Input!$H$44-Input!$H$78)/A4taxstdlife))</f>
        <v>0</v>
      </c>
      <c r="P117" s="67">
        <f>IF(A4taxstdlife="n/a","n/a",IF(P$3&gt;(A4taxstdlife+$E117),(Input!$H$44-Input!$H$78)-SUM($H117:O117),(Input!$H$44-Input!$H$78)/A4taxstdlife))</f>
        <v>0</v>
      </c>
      <c r="Q117" s="67">
        <f>IF(A4taxstdlife="n/a","n/a",IF(Q$3&gt;(A4taxstdlife+$E117),(Input!$H$44-Input!$H$78)-SUM($H117:P117),(Input!$H$44-Input!$H$78)/A4taxstdlife))</f>
        <v>0</v>
      </c>
      <c r="R117" s="67"/>
      <c r="S117" s="101"/>
      <c r="T117" s="101"/>
      <c r="U117" s="101"/>
      <c r="V117" s="101"/>
      <c r="W117" s="101"/>
      <c r="X117" s="101"/>
      <c r="Y117" s="101"/>
      <c r="Z117" s="10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row>
    <row r="118" spans="1:61" s="181" customFormat="1" ht="12.75" hidden="1" customHeight="1" outlineLevel="2">
      <c r="A118" s="9"/>
      <c r="B118" s="9"/>
      <c r="C118" s="26"/>
      <c r="D118" s="271"/>
      <c r="E118" s="85">
        <v>3</v>
      </c>
      <c r="F118" s="27"/>
      <c r="G118" s="203"/>
      <c r="H118" s="144"/>
      <c r="I118" s="143"/>
      <c r="J118" s="67">
        <f>IF(A4taxstdlife="n/a","n/a",IF(J$3&gt;(A4taxstdlife+$E118),(Input!$I$44-Input!$I$78)-SUM($I118:I118),(Input!$I$44-Input!$I$78)/A4taxstdlife))</f>
        <v>0</v>
      </c>
      <c r="K118" s="67">
        <f>IF(A4taxstdlife="n/a","n/a",IF(K$3&gt;(A4taxstdlife+$E118),(Input!$I$44-Input!$I$78)-SUM($I118:J118),(Input!$I$44-Input!$I$78)/A4taxstdlife))</f>
        <v>0</v>
      </c>
      <c r="L118" s="67">
        <f>IF(A4taxstdlife="n/a","n/a",IF(L$3&gt;(A4taxstdlife+$E118),(Input!$I$44-Input!$I$78)-SUM($I118:K118),(Input!$I$44-Input!$I$78)/A4taxstdlife))</f>
        <v>0</v>
      </c>
      <c r="M118" s="67">
        <f>IF(A4taxstdlife="n/a","n/a",IF(M$3&gt;(A4taxstdlife+$E118),(Input!$I$44-Input!$I$78)-SUM($I118:L118),(Input!$I$44-Input!$I$78)/A4taxstdlife))</f>
        <v>0</v>
      </c>
      <c r="N118" s="67">
        <f>IF(A4taxstdlife="n/a","n/a",IF(N$3&gt;(A4taxstdlife+$E118),(Input!$I$44-Input!$I$78)-SUM($I118:M118),(Input!$I$44-Input!$I$78)/A4taxstdlife))</f>
        <v>0</v>
      </c>
      <c r="O118" s="67">
        <f>IF(A4taxstdlife="n/a","n/a",IF(O$3&gt;(A4taxstdlife+$E118),(Input!$I$44-Input!$I$78)-SUM($I118:N118),(Input!$I$44-Input!$I$78)/A4taxstdlife))</f>
        <v>0</v>
      </c>
      <c r="P118" s="67">
        <f>IF(A4taxstdlife="n/a","n/a",IF(P$3&gt;(A4taxstdlife+$E118),(Input!$I$44-Input!$I$78)-SUM($I118:O118),(Input!$I$44-Input!$I$78)/A4taxstdlife))</f>
        <v>0</v>
      </c>
      <c r="Q118" s="67">
        <f>IF(A4taxstdlife="n/a","n/a",IF(Q$3&gt;(A4taxstdlife+$E118),(Input!$I$44-Input!$I$78)-SUM($I118:P118),(Input!$I$44-Input!$I$78)/A4taxstdlife))</f>
        <v>0</v>
      </c>
      <c r="R118" s="67"/>
      <c r="S118" s="101"/>
      <c r="T118" s="101"/>
      <c r="U118" s="101"/>
      <c r="V118" s="101"/>
      <c r="W118" s="101"/>
      <c r="X118" s="101"/>
      <c r="Y118" s="101"/>
      <c r="Z118" s="10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row>
    <row r="119" spans="1:61" s="181" customFormat="1" ht="12.75" hidden="1" customHeight="1" outlineLevel="2">
      <c r="A119" s="9"/>
      <c r="B119" s="9"/>
      <c r="C119" s="26"/>
      <c r="D119" s="271"/>
      <c r="E119" s="85">
        <v>4</v>
      </c>
      <c r="F119" s="27"/>
      <c r="G119" s="203"/>
      <c r="H119" s="144"/>
      <c r="I119" s="144"/>
      <c r="J119" s="143"/>
      <c r="K119" s="67">
        <f>IF(A4taxstdlife="n/a","n/a",IF(K$3&gt;(A4taxstdlife+$E119),(Input!$J$44-Input!$J$78)-SUM($J119:J119),(Input!$J$44-Input!$J$78)/A4taxstdlife))</f>
        <v>0</v>
      </c>
      <c r="L119" s="67">
        <f>IF(A4taxstdlife="n/a","n/a",IF(L$3&gt;(A4taxstdlife+$E119),(Input!$J$44-Input!$J$78)-SUM($J119:K119),(Input!$J$44-Input!$J$78)/A4taxstdlife))</f>
        <v>0</v>
      </c>
      <c r="M119" s="67">
        <f>IF(A4taxstdlife="n/a","n/a",IF(M$3&gt;(A4taxstdlife+$E119),(Input!$J$44-Input!$J$78)-SUM($J119:L119),(Input!$J$44-Input!$J$78)/A4taxstdlife))</f>
        <v>0</v>
      </c>
      <c r="N119" s="67">
        <f>IF(A4taxstdlife="n/a","n/a",IF(N$3&gt;(A4taxstdlife+$E119),(Input!$J$44-Input!$J$78)-SUM($J119:M119),(Input!$J$44-Input!$J$78)/A4taxstdlife))</f>
        <v>0</v>
      </c>
      <c r="O119" s="67">
        <f>IF(A4taxstdlife="n/a","n/a",IF(O$3&gt;(A4taxstdlife+$E119),(Input!$J$44-Input!$J$78)-SUM($J119:N119),(Input!$J$44-Input!$J$78)/A4taxstdlife))</f>
        <v>0</v>
      </c>
      <c r="P119" s="67">
        <f>IF(A4taxstdlife="n/a","n/a",IF(P$3&gt;(A4taxstdlife+$E119),(Input!$J$44-Input!$J$78)-SUM($J119:O119),(Input!$J$44-Input!$J$78)/A4taxstdlife))</f>
        <v>0</v>
      </c>
      <c r="Q119" s="67">
        <f>IF(A4taxstdlife="n/a","n/a",IF(Q$3&gt;(A4taxstdlife+$E119),(Input!$J$44-Input!$J$78)-SUM($J119:P119),(Input!$J$44-Input!$J$78)/A4taxstdlife))</f>
        <v>0</v>
      </c>
      <c r="R119" s="67"/>
      <c r="S119" s="101"/>
      <c r="T119" s="101"/>
      <c r="U119" s="101"/>
      <c r="V119" s="101"/>
      <c r="W119" s="101"/>
      <c r="X119" s="101"/>
      <c r="Y119" s="101"/>
      <c r="Z119" s="10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row>
    <row r="120" spans="1:61" s="181" customFormat="1" ht="12.75" hidden="1" customHeight="1" outlineLevel="2">
      <c r="A120" s="9"/>
      <c r="B120" s="9"/>
      <c r="C120" s="26"/>
      <c r="D120" s="271"/>
      <c r="E120" s="85">
        <v>5</v>
      </c>
      <c r="F120" s="27"/>
      <c r="G120" s="203"/>
      <c r="H120" s="144"/>
      <c r="I120" s="144"/>
      <c r="J120" s="144"/>
      <c r="K120" s="143"/>
      <c r="L120" s="67">
        <f>IF(A4taxstdlife="n/a","n/a",IF(L$3&gt;(A4taxstdlife+$E120),(Input!$K$44-Input!$K$78)-SUM($K120:K120),(Input!$K$44-Input!$K$78)/A4taxstdlife))</f>
        <v>0</v>
      </c>
      <c r="M120" s="67">
        <f>IF(A4taxstdlife="n/a","n/a",IF(M$3&gt;(A4taxstdlife+$E120),(Input!$K$44-Input!$K$78)-SUM($K120:L120),(Input!$K$44-Input!$K$78)/A4taxstdlife))</f>
        <v>0</v>
      </c>
      <c r="N120" s="67">
        <f>IF(A4taxstdlife="n/a","n/a",IF(N$3&gt;(A4taxstdlife+$E120),(Input!$K$44-Input!$K$78)-SUM($K120:M120),(Input!$K$44-Input!$K$78)/A4taxstdlife))</f>
        <v>0</v>
      </c>
      <c r="O120" s="67">
        <f>IF(A4taxstdlife="n/a","n/a",IF(O$3&gt;(A4taxstdlife+$E120),(Input!$K$44-Input!$K$78)-SUM($K120:N120),(Input!$K$44-Input!$K$78)/A4taxstdlife))</f>
        <v>0</v>
      </c>
      <c r="P120" s="67">
        <f>IF(A4taxstdlife="n/a","n/a",IF(P$3&gt;(A4taxstdlife+$E120),(Input!$K$44-Input!$K$78)-SUM($K120:O120),(Input!$K$44-Input!$K$78)/A4taxstdlife))</f>
        <v>0</v>
      </c>
      <c r="Q120" s="67">
        <f>IF(A4taxstdlife="n/a","n/a",IF(Q$3&gt;(A4taxstdlife+$E120),(Input!$K$44-Input!$K$78)-SUM($K120:P120),(Input!$K$44-Input!$K$78)/A4taxstdlife))</f>
        <v>0</v>
      </c>
      <c r="R120" s="67"/>
      <c r="S120" s="101"/>
      <c r="T120" s="101"/>
      <c r="U120" s="101"/>
      <c r="V120" s="101"/>
      <c r="W120" s="101"/>
      <c r="X120" s="101"/>
      <c r="Y120" s="101"/>
      <c r="Z120" s="10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row>
    <row r="121" spans="1:61" s="181" customFormat="1" ht="12.75" hidden="1" customHeight="1" outlineLevel="2">
      <c r="A121" s="9"/>
      <c r="B121" s="9"/>
      <c r="C121" s="26"/>
      <c r="D121" s="271"/>
      <c r="E121" s="85">
        <v>6</v>
      </c>
      <c r="F121" s="27"/>
      <c r="G121" s="203"/>
      <c r="H121" s="144"/>
      <c r="I121" s="144"/>
      <c r="J121" s="144"/>
      <c r="K121" s="144"/>
      <c r="L121" s="143"/>
      <c r="M121" s="67">
        <f>IF(A4taxstdlife="n/a","n/a",IF(M$3&gt;(A4taxstdlife+$E121),(Input!$L$44-Input!$L$78)-SUM($L121:L121),(Input!$L$44-Input!$L$78)/A4taxstdlife))</f>
        <v>0</v>
      </c>
      <c r="N121" s="67">
        <f>IF(A4taxstdlife="n/a","n/a",IF(N$3&gt;(A4taxstdlife+$E121),(Input!$L$44-Input!$L$78)-SUM($L121:M121),(Input!$L$44-Input!$L$78)/A4taxstdlife))</f>
        <v>0</v>
      </c>
      <c r="O121" s="67">
        <f>IF(A4taxstdlife="n/a","n/a",IF(O$3&gt;(A4taxstdlife+$E121),(Input!$L$44-Input!$L$78)-SUM($L121:N121),(Input!$L$44-Input!$L$78)/A4taxstdlife))</f>
        <v>0</v>
      </c>
      <c r="P121" s="67">
        <f>IF(A4taxstdlife="n/a","n/a",IF(P$3&gt;(A4taxstdlife+$E121),(Input!$L$44-Input!$L$78)-SUM($L121:O121),(Input!$L$44-Input!$L$78)/A4taxstdlife))</f>
        <v>0</v>
      </c>
      <c r="Q121" s="67">
        <f>IF(A4taxstdlife="n/a","n/a",IF(Q$3&gt;(A4taxstdlife+$E121),(Input!$L$44-Input!$L$78)-SUM($L121:P121),(Input!$L$44-Input!$L$78)/A4taxstdlife))</f>
        <v>0</v>
      </c>
      <c r="R121" s="67"/>
      <c r="S121" s="101"/>
      <c r="T121" s="101"/>
      <c r="U121" s="101"/>
      <c r="V121" s="101"/>
      <c r="W121" s="101"/>
      <c r="X121" s="101"/>
      <c r="Y121" s="101"/>
      <c r="Z121" s="10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s="181" customFormat="1" ht="12.75" hidden="1" customHeight="1" outlineLevel="2">
      <c r="A122" s="9"/>
      <c r="B122" s="9"/>
      <c r="C122" s="26"/>
      <c r="D122" s="271"/>
      <c r="E122" s="85">
        <v>7</v>
      </c>
      <c r="F122" s="27"/>
      <c r="G122" s="203"/>
      <c r="H122" s="144"/>
      <c r="I122" s="144"/>
      <c r="J122" s="144"/>
      <c r="K122" s="144"/>
      <c r="L122" s="144"/>
      <c r="M122" s="143"/>
      <c r="N122" s="67">
        <f>IF(A4taxstdlife="n/a","n/a",IF(N$3&gt;(A4taxstdlife+$E122),(Input!$M$44-Input!$M$78)-SUM($M122:M122),(Input!$M$44-Input!$M$78)/A4taxstdlife))</f>
        <v>0</v>
      </c>
      <c r="O122" s="67">
        <f>IF(A4taxstdlife="n/a","n/a",IF(O$3&gt;(A4taxstdlife+$E122),(Input!$M$44-Input!$M$78)-SUM($M122:N122),(Input!$M$44-Input!$M$78)/A4taxstdlife))</f>
        <v>0</v>
      </c>
      <c r="P122" s="67">
        <f>IF(A4taxstdlife="n/a","n/a",IF(P$3&gt;(A4taxstdlife+$E122),(Input!$M$44-Input!$M$78)-SUM($M122:O122),(Input!$M$44-Input!$M$78)/A4taxstdlife))</f>
        <v>0</v>
      </c>
      <c r="Q122" s="67">
        <f>IF(A4taxstdlife="n/a","n/a",IF(Q$3&gt;(A4taxstdlife+$E122),(Input!$M$44-Input!$M$78)-SUM($M122:P122),(Input!$M$44-Input!$M$78)/A4taxstdlife))</f>
        <v>0</v>
      </c>
      <c r="R122" s="67"/>
      <c r="S122" s="101"/>
      <c r="T122" s="101"/>
      <c r="U122" s="101"/>
      <c r="V122" s="101"/>
      <c r="W122" s="101"/>
      <c r="X122" s="101"/>
      <c r="Y122" s="101"/>
      <c r="Z122" s="10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row>
    <row r="123" spans="1:61" s="181" customFormat="1" ht="12.75" hidden="1" customHeight="1" outlineLevel="2">
      <c r="A123" s="9"/>
      <c r="B123" s="9"/>
      <c r="C123" s="26"/>
      <c r="D123" s="271"/>
      <c r="E123" s="85">
        <v>8</v>
      </c>
      <c r="F123" s="27"/>
      <c r="G123" s="203"/>
      <c r="H123" s="144"/>
      <c r="I123" s="144"/>
      <c r="J123" s="144"/>
      <c r="K123" s="144"/>
      <c r="L123" s="144"/>
      <c r="M123" s="144"/>
      <c r="N123" s="143"/>
      <c r="O123" s="67">
        <f>IF(A4taxstdlife="n/a","n/a",IF(O$3&gt;(A4taxstdlife+$E123),(Input!$N$44-Input!$N$78)-SUM($N123:N123),(Input!$N$44-Input!$N$78)/A4taxstdlife))</f>
        <v>0</v>
      </c>
      <c r="P123" s="67">
        <f>IF(A4taxstdlife="n/a","n/a",IF(P$3&gt;(A4taxstdlife+$E123),(Input!$N$44-Input!$N$78)-SUM($N123:O123),(Input!$N$44-Input!$N$78)/A4taxstdlife))</f>
        <v>0</v>
      </c>
      <c r="Q123" s="67">
        <f>IF(A4taxstdlife="n/a","n/a",IF(Q$3&gt;(A4taxstdlife+$E123),(Input!$N$44-Input!$N$78)-SUM($N123:P123),(Input!$N$44-Input!$N$78)/A4taxstdlife))</f>
        <v>0</v>
      </c>
      <c r="R123" s="67"/>
      <c r="S123" s="101"/>
      <c r="T123" s="101"/>
      <c r="U123" s="101"/>
      <c r="V123" s="101"/>
      <c r="W123" s="101"/>
      <c r="X123" s="101"/>
      <c r="Y123" s="101"/>
      <c r="Z123" s="10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row>
    <row r="124" spans="1:61" s="181" customFormat="1" ht="12.75" hidden="1" customHeight="1" outlineLevel="2">
      <c r="A124" s="9"/>
      <c r="B124" s="9"/>
      <c r="C124" s="26"/>
      <c r="D124" s="271"/>
      <c r="E124" s="85">
        <v>9</v>
      </c>
      <c r="F124" s="27"/>
      <c r="G124" s="203"/>
      <c r="H124" s="144"/>
      <c r="I124" s="144"/>
      <c r="J124" s="144"/>
      <c r="K124" s="144"/>
      <c r="L124" s="144"/>
      <c r="M124" s="144"/>
      <c r="N124" s="144"/>
      <c r="O124" s="143"/>
      <c r="P124" s="67">
        <f>IF(A4taxstdlife="n/a","n/a",IF(P$3&gt;(A4taxstdlife+$E124),(Input!$O$44-Input!$O$78)-SUM($O124:O124),(Input!$O$44-Input!$O$78)/A4taxstdlife))</f>
        <v>0</v>
      </c>
      <c r="Q124" s="67">
        <f>IF(A4taxstdlife="n/a","n/a",IF(Q$3&gt;(A4taxstdlife+$E124),(Input!$O$44-Input!$O$78)-SUM($O124:P124),(Input!$O$44-Input!$O$78)/A4taxstdlife))</f>
        <v>0</v>
      </c>
      <c r="R124" s="67"/>
      <c r="S124" s="101"/>
      <c r="T124" s="101"/>
      <c r="U124" s="101"/>
      <c r="V124" s="101"/>
      <c r="W124" s="101"/>
      <c r="X124" s="101"/>
      <c r="Y124" s="101"/>
      <c r="Z124" s="10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row>
    <row r="125" spans="1:61" s="181" customFormat="1" ht="12.75" hidden="1" customHeight="1" outlineLevel="2">
      <c r="A125" s="9"/>
      <c r="B125" s="9"/>
      <c r="C125" s="26"/>
      <c r="D125" s="271"/>
      <c r="E125" s="85">
        <v>10</v>
      </c>
      <c r="F125" s="27"/>
      <c r="G125" s="203"/>
      <c r="H125" s="144"/>
      <c r="I125" s="144"/>
      <c r="J125" s="144"/>
      <c r="K125" s="144"/>
      <c r="L125" s="144"/>
      <c r="M125" s="144"/>
      <c r="N125" s="144"/>
      <c r="O125" s="144"/>
      <c r="P125" s="143"/>
      <c r="Q125" s="67">
        <f>IF(A4taxstdlife="n/a","n/a",IF(Q$3&gt;(A4taxstdlife+$E125),(Input!$P$44-Input!$P$78)-SUM($P125:P125),(Input!$P$44-Input!$P$78)/A4taxstdlife))</f>
        <v>0</v>
      </c>
      <c r="R125" s="67"/>
      <c r="S125" s="101"/>
      <c r="T125" s="101"/>
      <c r="U125" s="101"/>
      <c r="V125" s="101"/>
      <c r="W125" s="101"/>
      <c r="X125" s="101"/>
      <c r="Y125" s="101"/>
      <c r="Z125" s="10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row>
    <row r="126" spans="1:61" s="181" customFormat="1" ht="12.75" hidden="1" customHeight="1" outlineLevel="2">
      <c r="A126" s="9"/>
      <c r="B126" s="9"/>
      <c r="C126" s="26"/>
      <c r="D126" s="271"/>
      <c r="E126" s="86">
        <v>11</v>
      </c>
      <c r="F126" s="27"/>
      <c r="G126" s="203"/>
      <c r="H126" s="144"/>
      <c r="I126" s="144"/>
      <c r="J126" s="144"/>
      <c r="K126" s="144"/>
      <c r="L126" s="144"/>
      <c r="M126" s="144"/>
      <c r="N126" s="144"/>
      <c r="O126" s="144"/>
      <c r="P126" s="183"/>
      <c r="Q126" s="143"/>
      <c r="R126" s="67"/>
      <c r="S126" s="101"/>
      <c r="T126" s="101"/>
      <c r="U126" s="101"/>
      <c r="V126" s="101"/>
      <c r="W126" s="101"/>
      <c r="X126" s="101"/>
      <c r="Y126" s="101"/>
      <c r="Z126" s="10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row>
    <row r="127" spans="1:61" s="181" customFormat="1" hidden="1" outlineLevel="1" collapsed="1">
      <c r="A127" s="9"/>
      <c r="B127" s="9"/>
      <c r="C127" s="26" t="str">
        <f>Asset4</f>
        <v>Public lighting</v>
      </c>
      <c r="D127" s="9"/>
      <c r="E127" s="9"/>
      <c r="F127" s="23"/>
      <c r="G127" s="204">
        <f t="shared" ref="G127:L127" si="37">-SUM(G114:G126)</f>
        <v>0</v>
      </c>
      <c r="H127" s="157">
        <f t="shared" si="37"/>
        <v>0</v>
      </c>
      <c r="I127" s="157">
        <f t="shared" si="37"/>
        <v>0</v>
      </c>
      <c r="J127" s="157">
        <f t="shared" si="37"/>
        <v>0</v>
      </c>
      <c r="K127" s="157">
        <f t="shared" si="37"/>
        <v>0</v>
      </c>
      <c r="L127" s="157">
        <f t="shared" si="37"/>
        <v>0</v>
      </c>
      <c r="M127" s="157">
        <f>IF(Input!M173&gt;0, -SUM(M114:M126), 0)</f>
        <v>0</v>
      </c>
      <c r="N127" s="157">
        <f>IF(Input!N173&gt;0, -SUM(N114:N126), 0)</f>
        <v>0</v>
      </c>
      <c r="O127" s="157">
        <f>IF(Input!O173&gt;0, -SUM(O114:O126), 0)</f>
        <v>0</v>
      </c>
      <c r="P127" s="157">
        <f>IF(Input!P173&gt;0, -SUM(P114:P126), 0)</f>
        <v>0</v>
      </c>
      <c r="Q127" s="157">
        <f>IF(Input!Q173&gt;0, -SUM(Q114:Q126), 0)</f>
        <v>0</v>
      </c>
      <c r="R127" s="63"/>
      <c r="S127" s="100"/>
      <c r="T127" s="100"/>
      <c r="U127" s="100"/>
      <c r="V127" s="100"/>
      <c r="W127" s="100"/>
      <c r="X127" s="100"/>
      <c r="Y127" s="100"/>
      <c r="Z127" s="100"/>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row>
    <row r="128" spans="1:61" s="181" customFormat="1" ht="12.75" hidden="1" customHeight="1" outlineLevel="2">
      <c r="A128" s="9"/>
      <c r="B128" s="31" t="str">
        <f>Asset5</f>
        <v>SCADA/Network control</v>
      </c>
      <c r="C128" s="32"/>
      <c r="D128" s="33" t="s">
        <v>68</v>
      </c>
      <c r="E128" s="32"/>
      <c r="F128" s="34"/>
      <c r="G128" s="200">
        <f>IF(G$3&gt;A5taxremlife,A5taxvalue-SUM($F128:F128),IF(A5taxremlife="N/A","n/a",A5taxvalue/A5taxremlife))</f>
        <v>0</v>
      </c>
      <c r="H128" s="66">
        <f>IF(H$3&gt;A5taxremlife,A5taxvalue-SUM($F128:G128),IF(A5taxremlife="N/A","n/a",A5taxvalue/A5taxremlife))</f>
        <v>0</v>
      </c>
      <c r="I128" s="66">
        <f>IF(I$3&gt;A5taxremlife,A5taxvalue-SUM($F128:H128),IF(A5taxremlife="N/A","n/a",A5taxvalue/A5taxremlife))</f>
        <v>0</v>
      </c>
      <c r="J128" s="66">
        <f>IF(J$3&gt;A5taxremlife,A5taxvalue-SUM($F128:I128),IF(A5taxremlife="N/A","n/a",A5taxvalue/A5taxremlife))</f>
        <v>0</v>
      </c>
      <c r="K128" s="66">
        <f>IF(K$3&gt;A5taxremlife,A5taxvalue-SUM($F128:J128),IF(A5taxremlife="N/A","n/a",A5taxvalue/A5taxremlife))</f>
        <v>0</v>
      </c>
      <c r="L128" s="66">
        <f>IF(L$3&gt;A5taxremlife,A5taxvalue-SUM($F128:K128),IF(A5taxremlife="N/A","n/a",A5taxvalue/A5taxremlife))</f>
        <v>0</v>
      </c>
      <c r="M128" s="66">
        <f>IF(M$3&gt;A5taxremlife,A5taxvalue-SUM($F128:L128),IF(A5taxremlife="N/A","n/a",A5taxvalue/A5taxremlife))</f>
        <v>0</v>
      </c>
      <c r="N128" s="66">
        <f>IF(N$3&gt;A5taxremlife,A5taxvalue-SUM($F128:M128),IF(A5taxremlife="N/A","n/a",A5taxvalue/A5taxremlife))</f>
        <v>0</v>
      </c>
      <c r="O128" s="66">
        <f>IF(O$3&gt;A5taxremlife,A5taxvalue-SUM($F128:N128),IF(A5taxremlife="N/A","n/a",A5taxvalue/A5taxremlife))</f>
        <v>0</v>
      </c>
      <c r="P128" s="66">
        <f>IF(P$3&gt;A5taxremlife,A5taxvalue-SUM($F128:O128),IF(A5taxremlife="N/A","n/a",A5taxvalue/A5taxremlife))</f>
        <v>0</v>
      </c>
      <c r="Q128" s="66">
        <f>IF(Q$3&gt;A5taxremlife,A5taxvalue-SUM($F128:P128),IF(A5taxremlife="N/A","n/a",A5taxvalue/A5taxremlife))</f>
        <v>0</v>
      </c>
      <c r="R128" s="66"/>
      <c r="S128" s="101"/>
      <c r="T128" s="101"/>
      <c r="U128" s="101"/>
      <c r="V128" s="101"/>
      <c r="W128" s="101"/>
      <c r="X128" s="101"/>
      <c r="Y128" s="101"/>
      <c r="Z128" s="10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row>
    <row r="129" spans="1:256" s="181" customFormat="1" ht="12.75" hidden="1" customHeight="1" outlineLevel="2">
      <c r="A129" s="9"/>
      <c r="B129" s="9"/>
      <c r="C129" s="26"/>
      <c r="D129" s="270" t="s">
        <v>86</v>
      </c>
      <c r="E129" s="85">
        <v>0</v>
      </c>
      <c r="F129" s="27"/>
      <c r="G129" s="201"/>
      <c r="H129" s="67"/>
      <c r="I129" s="67"/>
      <c r="J129" s="67"/>
      <c r="K129" s="67"/>
      <c r="L129" s="67"/>
      <c r="M129" s="67"/>
      <c r="N129" s="67"/>
      <c r="O129" s="67"/>
      <c r="P129" s="67"/>
      <c r="Q129" s="67"/>
      <c r="R129" s="67"/>
      <c r="S129" s="101"/>
      <c r="T129" s="101"/>
      <c r="U129" s="101"/>
      <c r="V129" s="101"/>
      <c r="W129" s="101"/>
      <c r="X129" s="101"/>
      <c r="Y129" s="101"/>
      <c r="Z129" s="10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row>
    <row r="130" spans="1:256" s="181" customFormat="1" ht="12.75" hidden="1" customHeight="1" outlineLevel="2">
      <c r="A130" s="9"/>
      <c r="B130" s="9"/>
      <c r="C130" s="26"/>
      <c r="D130" s="271"/>
      <c r="E130" s="85">
        <v>1</v>
      </c>
      <c r="F130" s="27"/>
      <c r="G130" s="202"/>
      <c r="H130" s="67">
        <f>IF(A5taxstdlife="n/a","n/a",IF(H$3&gt;(A5taxstdlife+$E130),(Input!$G$45-Input!$G$79)-SUM($G130:G130),(Input!$G$45-Input!$G$79)/A5taxstdlife))</f>
        <v>4.1162455941112857</v>
      </c>
      <c r="I130" s="67">
        <f>IF(A5taxstdlife="n/a","n/a",IF(I$3&gt;(A5taxstdlife+$E130),(Input!$G$45-Input!$G$79)-SUM($G130:H130),(Input!$G$45-Input!$G$79)/A5taxstdlife))</f>
        <v>0</v>
      </c>
      <c r="J130" s="67">
        <f>IF(A5taxstdlife="n/a","n/a",IF(J$3&gt;(A5taxstdlife+$E130),(Input!$G$45-Input!$G$79)-SUM($G130:I130),(Input!$G$45-Input!$G$79)/A5taxstdlife))</f>
        <v>0</v>
      </c>
      <c r="K130" s="67">
        <f>IF(A5taxstdlife="n/a","n/a",IF(K$3&gt;(A5taxstdlife+$E130),(Input!$G$45-Input!$G$79)-SUM($G130:J130),(Input!$G$45-Input!$G$79)/A5taxstdlife))</f>
        <v>0</v>
      </c>
      <c r="L130" s="67">
        <f>IF(A5taxstdlife="n/a","n/a",IF(L$3&gt;(A5taxstdlife+$E130),(Input!$G$45-Input!$G$79)-SUM($G130:K130),(Input!$G$45-Input!$G$79)/A5taxstdlife))</f>
        <v>0</v>
      </c>
      <c r="M130" s="67">
        <f>IF(A5taxstdlife="n/a","n/a",IF(M$3&gt;(A5taxstdlife+$E130),(Input!$G$45-Input!$G$79)-SUM($G130:L130),(Input!$G$45-Input!$G$79)/A5taxstdlife))</f>
        <v>0</v>
      </c>
      <c r="N130" s="67">
        <f>IF(A5taxstdlife="n/a","n/a",IF(N$3&gt;(A5taxstdlife+$E130),(Input!$G$45-Input!$G$79)-SUM($G130:M130),(Input!$G$45-Input!$G$79)/A5taxstdlife))</f>
        <v>0</v>
      </c>
      <c r="O130" s="67">
        <f>IF(A5taxstdlife="n/a","n/a",IF(O$3&gt;(A5taxstdlife+$E130),(Input!$G$45-Input!$G$79)-SUM($G130:N130),(Input!$G$45-Input!$G$79)/A5taxstdlife))</f>
        <v>0</v>
      </c>
      <c r="P130" s="67">
        <f>IF(A5taxstdlife="n/a","n/a",IF(P$3&gt;(A5taxstdlife+$E130),(Input!$G$45-Input!$G$79)-SUM($G130:O130),(Input!$G$45-Input!$G$79)/A5taxstdlife))</f>
        <v>0</v>
      </c>
      <c r="Q130" s="67">
        <f>IF(A5taxstdlife="n/a","n/a",IF(Q$3&gt;(A5taxstdlife+$E130),(Input!$G$45-Input!$G$79)-SUM($G130:P130),(Input!$G$45-Input!$G$79)/A5taxstdlife))</f>
        <v>0</v>
      </c>
      <c r="R130" s="67"/>
      <c r="S130" s="101"/>
      <c r="T130" s="101"/>
      <c r="U130" s="101"/>
      <c r="V130" s="101"/>
      <c r="W130" s="101"/>
      <c r="X130" s="101"/>
      <c r="Y130" s="101"/>
      <c r="Z130" s="10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row>
    <row r="131" spans="1:256" s="181" customFormat="1" ht="12.75" hidden="1" customHeight="1" outlineLevel="2">
      <c r="A131" s="9"/>
      <c r="B131" s="9"/>
      <c r="C131" s="26"/>
      <c r="D131" s="271"/>
      <c r="E131" s="85">
        <v>2</v>
      </c>
      <c r="F131" s="27"/>
      <c r="G131" s="203"/>
      <c r="H131" s="143"/>
      <c r="I131" s="67">
        <f>IF(A5taxstdlife="n/a","n/a",IF(I$3&gt;(A5taxstdlife+$E131),(Input!$H$45-Input!$H$79)-SUM($H131:H131),(Input!$H$45-Input!$H$79)/A5taxstdlife))</f>
        <v>6.2352249877901391</v>
      </c>
      <c r="J131" s="67">
        <f>IF(A5taxstdlife="n/a","n/a",IF(J$3&gt;(A5taxstdlife+$E131),(Input!$H$45-Input!$H$79)-SUM($H131:I131),(Input!$H$45-Input!$H$79)/A5taxstdlife))</f>
        <v>0</v>
      </c>
      <c r="K131" s="67">
        <f>IF(A5taxstdlife="n/a","n/a",IF(K$3&gt;(A5taxstdlife+$E131),(Input!$H$45-Input!$H$79)-SUM($H131:J131),(Input!$H$45-Input!$H$79)/A5taxstdlife))</f>
        <v>0</v>
      </c>
      <c r="L131" s="67">
        <f>IF(A5taxstdlife="n/a","n/a",IF(L$3&gt;(A5taxstdlife+$E131),(Input!$H$45-Input!$H$79)-SUM($H131:K131),(Input!$H$45-Input!$H$79)/A5taxstdlife))</f>
        <v>0</v>
      </c>
      <c r="M131" s="67">
        <f>IF(A5taxstdlife="n/a","n/a",IF(M$3&gt;(A5taxstdlife+$E131),(Input!$H$45-Input!$H$79)-SUM($H131:L131),(Input!$H$45-Input!$H$79)/A5taxstdlife))</f>
        <v>0</v>
      </c>
      <c r="N131" s="67">
        <f>IF(A5taxstdlife="n/a","n/a",IF(N$3&gt;(A5taxstdlife+$E131),(Input!$H$45-Input!$H$79)-SUM($H131:M131),(Input!$H$45-Input!$H$79)/A5taxstdlife))</f>
        <v>0</v>
      </c>
      <c r="O131" s="67">
        <f>IF(A5taxstdlife="n/a","n/a",IF(O$3&gt;(A5taxstdlife+$E131),(Input!$H$45-Input!$H$79)-SUM($H131:N131),(Input!$H$45-Input!$H$79)/A5taxstdlife))</f>
        <v>0</v>
      </c>
      <c r="P131" s="67">
        <f>IF(A5taxstdlife="n/a","n/a",IF(P$3&gt;(A5taxstdlife+$E131),(Input!$H$45-Input!$H$79)-SUM($H131:O131),(Input!$H$45-Input!$H$79)/A5taxstdlife))</f>
        <v>0</v>
      </c>
      <c r="Q131" s="67">
        <f>IF(A5taxstdlife="n/a","n/a",IF(Q$3&gt;(A5taxstdlife+$E131),(Input!$H$45-Input!$H$79)-SUM($H131:P131),(Input!$H$45-Input!$H$79)/A5taxstdlife))</f>
        <v>0</v>
      </c>
      <c r="R131" s="67"/>
      <c r="S131" s="101"/>
      <c r="T131" s="101"/>
      <c r="U131" s="101"/>
      <c r="V131" s="101"/>
      <c r="W131" s="101"/>
      <c r="X131" s="101"/>
      <c r="Y131" s="101"/>
      <c r="Z131" s="10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row>
    <row r="132" spans="1:256" s="181" customFormat="1" ht="12.75" hidden="1" customHeight="1" outlineLevel="2">
      <c r="A132" s="9"/>
      <c r="B132" s="9"/>
      <c r="C132" s="26"/>
      <c r="D132" s="271"/>
      <c r="E132" s="85">
        <v>3</v>
      </c>
      <c r="F132" s="27"/>
      <c r="G132" s="203"/>
      <c r="H132" s="144"/>
      <c r="I132" s="143"/>
      <c r="J132" s="67">
        <f>IF(A5taxstdlife="n/a","n/a",IF(J$3&gt;(A5taxstdlife+$E132),(Input!$I$45-Input!$I$79)-SUM($I132:I132),(Input!$I$45-Input!$I$79)/A5taxstdlife))</f>
        <v>7.6234771610705501</v>
      </c>
      <c r="K132" s="67">
        <f>IF(A5taxstdlife="n/a","n/a",IF(K$3&gt;(A5taxstdlife+$E132),(Input!$I$45-Input!$I$79)-SUM($I132:J132),(Input!$I$45-Input!$I$79)/A5taxstdlife))</f>
        <v>0</v>
      </c>
      <c r="L132" s="67">
        <f>IF(A5taxstdlife="n/a","n/a",IF(L$3&gt;(A5taxstdlife+$E132),(Input!$I$45-Input!$I$79)-SUM($I132:K132),(Input!$I$45-Input!$I$79)/A5taxstdlife))</f>
        <v>0</v>
      </c>
      <c r="M132" s="67">
        <f>IF(A5taxstdlife="n/a","n/a",IF(M$3&gt;(A5taxstdlife+$E132),(Input!$I$45-Input!$I$79)-SUM($I132:L132),(Input!$I$45-Input!$I$79)/A5taxstdlife))</f>
        <v>0</v>
      </c>
      <c r="N132" s="67">
        <f>IF(A5taxstdlife="n/a","n/a",IF(N$3&gt;(A5taxstdlife+$E132),(Input!$I$45-Input!$I$79)-SUM($I132:M132),(Input!$I$45-Input!$I$79)/A5taxstdlife))</f>
        <v>0</v>
      </c>
      <c r="O132" s="67">
        <f>IF(A5taxstdlife="n/a","n/a",IF(O$3&gt;(A5taxstdlife+$E132),(Input!$I$45-Input!$I$79)-SUM($I132:N132),(Input!$I$45-Input!$I$79)/A5taxstdlife))</f>
        <v>0</v>
      </c>
      <c r="P132" s="67">
        <f>IF(A5taxstdlife="n/a","n/a",IF(P$3&gt;(A5taxstdlife+$E132),(Input!$I$45-Input!$I$79)-SUM($I132:O132),(Input!$I$45-Input!$I$79)/A5taxstdlife))</f>
        <v>0</v>
      </c>
      <c r="Q132" s="67">
        <f>IF(A5taxstdlife="n/a","n/a",IF(Q$3&gt;(A5taxstdlife+$E132),(Input!$I$45-Input!$I$79)-SUM($I132:P132),(Input!$I$45-Input!$I$79)/A5taxstdlife))</f>
        <v>0</v>
      </c>
      <c r="R132" s="67"/>
      <c r="S132" s="101"/>
      <c r="T132" s="101"/>
      <c r="U132" s="101"/>
      <c r="V132" s="101"/>
      <c r="W132" s="101"/>
      <c r="X132" s="101"/>
      <c r="Y132" s="101"/>
      <c r="Z132" s="10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row>
    <row r="133" spans="1:256" s="181" customFormat="1" ht="12.75" hidden="1" customHeight="1" outlineLevel="2">
      <c r="A133" s="9"/>
      <c r="B133" s="9"/>
      <c r="C133" s="26"/>
      <c r="D133" s="271"/>
      <c r="E133" s="85">
        <v>4</v>
      </c>
      <c r="F133" s="27"/>
      <c r="G133" s="203"/>
      <c r="H133" s="144"/>
      <c r="I133" s="144"/>
      <c r="J133" s="143"/>
      <c r="K133" s="67">
        <f>IF(A5taxstdlife="n/a","n/a",IF(K$3&gt;(A5taxstdlife+$E133),(Input!$J$45-Input!$J$79)-SUM($J133:J133),(Input!$J$45-Input!$J$79)/A5taxstdlife))</f>
        <v>8.8194572171367813</v>
      </c>
      <c r="L133" s="67">
        <f>IF(A5taxstdlife="n/a","n/a",IF(L$3&gt;(A5taxstdlife+$E133),(Input!$J$45-Input!$J$79)-SUM($J133:K133),(Input!$J$45-Input!$J$79)/A5taxstdlife))</f>
        <v>0</v>
      </c>
      <c r="M133" s="67">
        <f>IF(A5taxstdlife="n/a","n/a",IF(M$3&gt;(A5taxstdlife+$E133),(Input!$J$45-Input!$J$79)-SUM($J133:L133),(Input!$J$45-Input!$J$79)/A5taxstdlife))</f>
        <v>0</v>
      </c>
      <c r="N133" s="67">
        <f>IF(A5taxstdlife="n/a","n/a",IF(N$3&gt;(A5taxstdlife+$E133),(Input!$J$45-Input!$J$79)-SUM($J133:M133),(Input!$J$45-Input!$J$79)/A5taxstdlife))</f>
        <v>0</v>
      </c>
      <c r="O133" s="67">
        <f>IF(A5taxstdlife="n/a","n/a",IF(O$3&gt;(A5taxstdlife+$E133),(Input!$J$45-Input!$J$79)-SUM($J133:N133),(Input!$J$45-Input!$J$79)/A5taxstdlife))</f>
        <v>0</v>
      </c>
      <c r="P133" s="67">
        <f>IF(A5taxstdlife="n/a","n/a",IF(P$3&gt;(A5taxstdlife+$E133),(Input!$J$45-Input!$J$79)-SUM($J133:O133),(Input!$J$45-Input!$J$79)/A5taxstdlife))</f>
        <v>0</v>
      </c>
      <c r="Q133" s="67">
        <f>IF(A5taxstdlife="n/a","n/a",IF(Q$3&gt;(A5taxstdlife+$E133),(Input!$J$45-Input!$J$79)-SUM($J133:P133),(Input!$J$45-Input!$J$79)/A5taxstdlife))</f>
        <v>0</v>
      </c>
      <c r="R133" s="67"/>
      <c r="S133" s="101"/>
      <c r="T133" s="101"/>
      <c r="U133" s="101"/>
      <c r="V133" s="101"/>
      <c r="W133" s="101"/>
      <c r="X133" s="101"/>
      <c r="Y133" s="101"/>
      <c r="Z133" s="10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row>
    <row r="134" spans="1:256" s="181" customFormat="1" ht="12.75" hidden="1" customHeight="1" outlineLevel="2">
      <c r="A134" s="9"/>
      <c r="B134" s="9"/>
      <c r="C134" s="26"/>
      <c r="D134" s="271"/>
      <c r="E134" s="85">
        <v>5</v>
      </c>
      <c r="F134" s="27"/>
      <c r="G134" s="203"/>
      <c r="H134" s="144"/>
      <c r="I134" s="144"/>
      <c r="J134" s="144"/>
      <c r="K134" s="143"/>
      <c r="L134" s="67">
        <f>IF(A5taxstdlife="n/a","n/a",IF(L$3&gt;(A5taxstdlife+$E134),(Input!$K$45-Input!$K$79)-SUM($K134:K134),(Input!$K$45-Input!$K$79)/A5taxstdlife))</f>
        <v>9.1785560970155124</v>
      </c>
      <c r="M134" s="67">
        <f>IF(A5taxstdlife="n/a","n/a",IF(M$3&gt;(A5taxstdlife+$E134),(Input!$K$45-Input!$K$79)-SUM($K134:L134),(Input!$K$45-Input!$K$79)/A5taxstdlife))</f>
        <v>0</v>
      </c>
      <c r="N134" s="67">
        <f>IF(A5taxstdlife="n/a","n/a",IF(N$3&gt;(A5taxstdlife+$E134),(Input!$K$45-Input!$K$79)-SUM($K134:M134),(Input!$K$45-Input!$K$79)/A5taxstdlife))</f>
        <v>0</v>
      </c>
      <c r="O134" s="67">
        <f>IF(A5taxstdlife="n/a","n/a",IF(O$3&gt;(A5taxstdlife+$E134),(Input!$K$45-Input!$K$79)-SUM($K134:N134),(Input!$K$45-Input!$K$79)/A5taxstdlife))</f>
        <v>0</v>
      </c>
      <c r="P134" s="67">
        <f>IF(A5taxstdlife="n/a","n/a",IF(P$3&gt;(A5taxstdlife+$E134),(Input!$K$45-Input!$K$79)-SUM($K134:O134),(Input!$K$45-Input!$K$79)/A5taxstdlife))</f>
        <v>0</v>
      </c>
      <c r="Q134" s="67">
        <f>IF(A5taxstdlife="n/a","n/a",IF(Q$3&gt;(A5taxstdlife+$E134),(Input!$K$45-Input!$K$79)-SUM($K134:P134),(Input!$K$45-Input!$K$79)/A5taxstdlife))</f>
        <v>0</v>
      </c>
      <c r="R134" s="67"/>
      <c r="S134" s="101"/>
      <c r="T134" s="101"/>
      <c r="U134" s="101"/>
      <c r="V134" s="101"/>
      <c r="W134" s="101"/>
      <c r="X134" s="101"/>
      <c r="Y134" s="101"/>
      <c r="Z134" s="10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row>
    <row r="135" spans="1:256" s="181" customFormat="1" ht="12.75" hidden="1" customHeight="1" outlineLevel="2">
      <c r="A135" s="9"/>
      <c r="B135" s="9"/>
      <c r="C135" s="26"/>
      <c r="D135" s="271"/>
      <c r="E135" s="85">
        <v>6</v>
      </c>
      <c r="F135" s="27"/>
      <c r="G135" s="203"/>
      <c r="H135" s="144"/>
      <c r="I135" s="144"/>
      <c r="J135" s="144"/>
      <c r="K135" s="144"/>
      <c r="L135" s="143"/>
      <c r="M135" s="67">
        <f>IF(A5taxstdlife="n/a","n/a",IF(M$3&gt;(A5taxstdlife+$E135),(Input!$L$45-Input!$L$79)-SUM($L135:L135),(Input!$L$45-Input!$L$79)/A5taxstdlife))</f>
        <v>10.283709616986547</v>
      </c>
      <c r="N135" s="67">
        <f>IF(A5taxstdlife="n/a","n/a",IF(N$3&gt;(A5taxstdlife+$E135),(Input!$L$45-Input!$L$79)-SUM($L135:M135),(Input!$L$45-Input!$L$79)/A5taxstdlife))</f>
        <v>0</v>
      </c>
      <c r="O135" s="67">
        <f>IF(A5taxstdlife="n/a","n/a",IF(O$3&gt;(A5taxstdlife+$E135),(Input!$L$45-Input!$L$79)-SUM($L135:N135),(Input!$L$45-Input!$L$79)/A5taxstdlife))</f>
        <v>0</v>
      </c>
      <c r="P135" s="67">
        <f>IF(A5taxstdlife="n/a","n/a",IF(P$3&gt;(A5taxstdlife+$E135),(Input!$L$45-Input!$L$79)-SUM($L135:O135),(Input!$L$45-Input!$L$79)/A5taxstdlife))</f>
        <v>0</v>
      </c>
      <c r="Q135" s="67">
        <f>IF(A5taxstdlife="n/a","n/a",IF(Q$3&gt;(A5taxstdlife+$E135),(Input!$L$45-Input!$L$79)-SUM($L135:P135),(Input!$L$45-Input!$L$79)/A5taxstdlife))</f>
        <v>0</v>
      </c>
      <c r="R135" s="67"/>
      <c r="S135" s="101"/>
      <c r="T135" s="101"/>
      <c r="U135" s="101"/>
      <c r="V135" s="101"/>
      <c r="W135" s="101"/>
      <c r="X135" s="101"/>
      <c r="Y135" s="101"/>
      <c r="Z135" s="10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row>
    <row r="136" spans="1:256" s="181" customFormat="1" ht="12.75" hidden="1" customHeight="1" outlineLevel="2">
      <c r="A136" s="9"/>
      <c r="B136" s="9"/>
      <c r="C136" s="26"/>
      <c r="D136" s="271"/>
      <c r="E136" s="85">
        <v>7</v>
      </c>
      <c r="F136" s="27"/>
      <c r="G136" s="203"/>
      <c r="H136" s="144"/>
      <c r="I136" s="144"/>
      <c r="J136" s="144"/>
      <c r="K136" s="144"/>
      <c r="L136" s="144"/>
      <c r="M136" s="143"/>
      <c r="N136" s="67">
        <f>IF(A5taxstdlife="n/a","n/a",IF(N$3&gt;(A5taxstdlife+$E136),(Input!$M$45-Input!$M$79)-SUM($M136:M136),(Input!$M$45-Input!$M$79)/A5taxstdlife))</f>
        <v>0</v>
      </c>
      <c r="O136" s="67">
        <f>IF(A5taxstdlife="n/a","n/a",IF(O$3&gt;(A5taxstdlife+$E136),(Input!$M$45-Input!$M$79)-SUM($M136:N136),(Input!$M$45-Input!$M$79)/A5taxstdlife))</f>
        <v>0</v>
      </c>
      <c r="P136" s="67">
        <f>IF(A5taxstdlife="n/a","n/a",IF(P$3&gt;(A5taxstdlife+$E136),(Input!$M$45-Input!$M$79)-SUM($M136:O136),(Input!$M$45-Input!$M$79)/A5taxstdlife))</f>
        <v>0</v>
      </c>
      <c r="Q136" s="67">
        <f>IF(A5taxstdlife="n/a","n/a",IF(Q$3&gt;(A5taxstdlife+$E136),(Input!$M$45-Input!$M$79)-SUM($M136:P136),(Input!$M$45-Input!$M$79)/A5taxstdlife))</f>
        <v>0</v>
      </c>
      <c r="R136" s="67"/>
      <c r="S136" s="101"/>
      <c r="T136" s="101"/>
      <c r="U136" s="101"/>
      <c r="V136" s="101"/>
      <c r="W136" s="101"/>
      <c r="X136" s="101"/>
      <c r="Y136" s="101"/>
      <c r="Z136" s="10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row>
    <row r="137" spans="1:256" s="181" customFormat="1" ht="12.75" hidden="1" customHeight="1" outlineLevel="2">
      <c r="A137" s="9"/>
      <c r="B137" s="9"/>
      <c r="C137" s="26"/>
      <c r="D137" s="271"/>
      <c r="E137" s="85">
        <v>8</v>
      </c>
      <c r="F137" s="27"/>
      <c r="G137" s="203"/>
      <c r="H137" s="144"/>
      <c r="I137" s="144"/>
      <c r="J137" s="144"/>
      <c r="K137" s="144"/>
      <c r="L137" s="144"/>
      <c r="M137" s="144"/>
      <c r="N137" s="143"/>
      <c r="O137" s="67">
        <f>IF(A5taxstdlife="n/a","n/a",IF(O$3&gt;(A5taxstdlife+$E137),(Input!$N$45-Input!$N$79)-SUM($N137:N137),(Input!$N$45-Input!$N$79)/A5taxstdlife))</f>
        <v>0</v>
      </c>
      <c r="P137" s="67">
        <f>IF(A5taxstdlife="n/a","n/a",IF(P$3&gt;(A5taxstdlife+$E137),(Input!$N$45-Input!$N$79)-SUM($N137:O137),(Input!$N$45-Input!$N$79)/A5taxstdlife))</f>
        <v>0</v>
      </c>
      <c r="Q137" s="67">
        <f>IF(A5taxstdlife="n/a","n/a",IF(Q$3&gt;(A5taxstdlife+$E137),(Input!$N$45-Input!$N$79)-SUM($N137:P137),(Input!$N$45-Input!$N$79)/A5taxstdlife))</f>
        <v>0</v>
      </c>
      <c r="R137" s="67"/>
      <c r="S137" s="101"/>
      <c r="T137" s="101"/>
      <c r="U137" s="101"/>
      <c r="V137" s="101"/>
      <c r="W137" s="101"/>
      <c r="X137" s="101"/>
      <c r="Y137" s="101"/>
      <c r="Z137" s="10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row>
    <row r="138" spans="1:256" s="181" customFormat="1" ht="12.75" hidden="1" customHeight="1" outlineLevel="2">
      <c r="A138" s="9"/>
      <c r="B138" s="9"/>
      <c r="C138" s="26"/>
      <c r="D138" s="271"/>
      <c r="E138" s="85">
        <v>9</v>
      </c>
      <c r="F138" s="27"/>
      <c r="G138" s="203"/>
      <c r="H138" s="144"/>
      <c r="I138" s="144"/>
      <c r="J138" s="144"/>
      <c r="K138" s="144"/>
      <c r="L138" s="144"/>
      <c r="M138" s="144"/>
      <c r="N138" s="144"/>
      <c r="O138" s="143"/>
      <c r="P138" s="67">
        <f>IF(A5taxstdlife="n/a","n/a",IF(P$3&gt;(A5taxstdlife+$E138),(Input!$O$45-Input!$O$79)-SUM($O138:O138),(Input!$O$45-Input!$O$79)/A5taxstdlife))</f>
        <v>0</v>
      </c>
      <c r="Q138" s="67">
        <f>IF(A5taxstdlife="n/a","n/a",IF(Q$3&gt;(A5taxstdlife+$E138),(Input!$O$45-Input!$O$79)-SUM($O138:P138),(Input!$O$45-Input!$O$79)/A5taxstdlife))</f>
        <v>0</v>
      </c>
      <c r="R138" s="67"/>
      <c r="S138" s="101"/>
      <c r="T138" s="101"/>
      <c r="U138" s="101"/>
      <c r="V138" s="101"/>
      <c r="W138" s="101"/>
      <c r="X138" s="101"/>
      <c r="Y138" s="101"/>
      <c r="Z138" s="10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row>
    <row r="139" spans="1:256" s="181" customFormat="1" ht="12.75" hidden="1" customHeight="1" outlineLevel="2">
      <c r="A139" s="9"/>
      <c r="B139" s="9"/>
      <c r="C139" s="26"/>
      <c r="D139" s="271"/>
      <c r="E139" s="85">
        <v>10</v>
      </c>
      <c r="F139" s="27"/>
      <c r="G139" s="203"/>
      <c r="H139" s="144"/>
      <c r="I139" s="144"/>
      <c r="J139" s="144"/>
      <c r="K139" s="144"/>
      <c r="L139" s="144"/>
      <c r="M139" s="144"/>
      <c r="N139" s="144"/>
      <c r="O139" s="144"/>
      <c r="P139" s="143"/>
      <c r="Q139" s="67">
        <f>IF(A5taxstdlife="n/a","n/a",IF(Q$3&gt;(A5taxstdlife+$E139),(Input!$P$45-Input!$P$79)-SUM($P139:P139),(Input!$P$45-Input!$P$79)/A5taxstdlife))</f>
        <v>0</v>
      </c>
      <c r="R139" s="67"/>
      <c r="S139" s="101"/>
      <c r="T139" s="101"/>
      <c r="U139" s="101"/>
      <c r="V139" s="101"/>
      <c r="W139" s="101"/>
      <c r="X139" s="101"/>
      <c r="Y139" s="101"/>
      <c r="Z139" s="10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row>
    <row r="140" spans="1:256" s="181" customFormat="1" ht="12.75" hidden="1" customHeight="1" outlineLevel="2">
      <c r="A140" s="9"/>
      <c r="B140" s="9"/>
      <c r="C140" s="26"/>
      <c r="D140" s="271"/>
      <c r="E140" s="86">
        <v>11</v>
      </c>
      <c r="F140" s="27"/>
      <c r="G140" s="203"/>
      <c r="H140" s="144"/>
      <c r="I140" s="144"/>
      <c r="J140" s="144"/>
      <c r="K140" s="144"/>
      <c r="L140" s="144"/>
      <c r="M140" s="144"/>
      <c r="N140" s="144"/>
      <c r="O140" s="144"/>
      <c r="P140" s="183"/>
      <c r="Q140" s="143"/>
      <c r="R140" s="67"/>
      <c r="S140" s="101"/>
      <c r="T140" s="101"/>
      <c r="U140" s="101"/>
      <c r="V140" s="101"/>
      <c r="W140" s="101"/>
      <c r="X140" s="101"/>
      <c r="Y140" s="101"/>
      <c r="Z140" s="10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row>
    <row r="141" spans="1:256" s="181" customFormat="1" hidden="1" outlineLevel="1" collapsed="1">
      <c r="A141" s="9"/>
      <c r="B141" s="9"/>
      <c r="C141" s="26" t="str">
        <f>Asset5</f>
        <v>SCADA/Network control</v>
      </c>
      <c r="D141" s="9"/>
      <c r="E141" s="9"/>
      <c r="F141" s="23"/>
      <c r="G141" s="204">
        <f t="shared" ref="G141:L141" si="38">-SUM(G128:G140)</f>
        <v>0</v>
      </c>
      <c r="H141" s="157">
        <f t="shared" si="38"/>
        <v>-4.1162455941112857</v>
      </c>
      <c r="I141" s="157">
        <f t="shared" si="38"/>
        <v>-6.2352249877901391</v>
      </c>
      <c r="J141" s="157">
        <f t="shared" si="38"/>
        <v>-7.6234771610705501</v>
      </c>
      <c r="K141" s="157">
        <f t="shared" si="38"/>
        <v>-8.8194572171367813</v>
      </c>
      <c r="L141" s="157">
        <f t="shared" si="38"/>
        <v>-9.1785560970155124</v>
      </c>
      <c r="M141" s="157">
        <f>IF(Input!M173&gt;0, -SUM(M128:M140), 0)</f>
        <v>0</v>
      </c>
      <c r="N141" s="157">
        <f>IF(Input!N173&gt;0, -SUM(N128:N140), 0)</f>
        <v>0</v>
      </c>
      <c r="O141" s="157">
        <f>IF(Input!O173&gt;0, -SUM(O128:O140), 0)</f>
        <v>0</v>
      </c>
      <c r="P141" s="157">
        <f>IF(Input!P173&gt;0, -SUM(P128:P140), 0)</f>
        <v>0</v>
      </c>
      <c r="Q141" s="157">
        <f>IF(Input!Q173&gt;0, -SUM(Q128:Q140), 0)</f>
        <v>0</v>
      </c>
      <c r="R141" s="63"/>
      <c r="S141" s="100"/>
      <c r="T141" s="100"/>
      <c r="U141" s="100"/>
      <c r="V141" s="100"/>
      <c r="W141" s="100"/>
      <c r="X141" s="100"/>
      <c r="Y141" s="100"/>
      <c r="Z141" s="100"/>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row>
    <row r="142" spans="1:256" s="5" customFormat="1" ht="12.75" hidden="1" customHeight="1" outlineLevel="2">
      <c r="A142" s="9"/>
      <c r="B142" s="31" t="str">
        <f>Asset6</f>
        <v>Non-network general assets - IT</v>
      </c>
      <c r="C142" s="32"/>
      <c r="D142" s="33" t="s">
        <v>68</v>
      </c>
      <c r="E142" s="32"/>
      <c r="F142" s="34"/>
      <c r="G142" s="200">
        <f>IF(G$3&gt;A6taxremlife,A6taxvalue-SUM($F142:F142),IF(A6taxremlife="N/A","n/a",A6taxvalue/A6taxremlife))</f>
        <v>0</v>
      </c>
      <c r="H142" s="66">
        <f>IF(H$3&gt;A6taxremlife,A6taxvalue-SUM($F142:G142),IF(A6taxremlife="N/A","n/a",A6taxvalue/A6taxremlife))</f>
        <v>0</v>
      </c>
      <c r="I142" s="66">
        <f>IF(I$3&gt;A6taxremlife,A6taxvalue-SUM($F142:H142),IF(A6taxremlife="N/A","n/a",A6taxvalue/A6taxremlife))</f>
        <v>0</v>
      </c>
      <c r="J142" s="66">
        <f>IF(J$3&gt;A6taxremlife,A6taxvalue-SUM($F142:I142),IF(A6taxremlife="N/A","n/a",A6taxvalue/A6taxremlife))</f>
        <v>0</v>
      </c>
      <c r="K142" s="66">
        <f>IF(K$3&gt;A6taxremlife,A6taxvalue-SUM($F142:J142),IF(A6taxremlife="N/A","n/a",A6taxvalue/A6taxremlife))</f>
        <v>0</v>
      </c>
      <c r="L142" s="66">
        <f>IF(L$3&gt;A6taxremlife,A6taxvalue-SUM($F142:K142),IF(A6taxremlife="N/A","n/a",A6taxvalue/A6taxremlife))</f>
        <v>0</v>
      </c>
      <c r="M142" s="66">
        <f>IF(M$3&gt;A6taxremlife,A6taxvalue-SUM($F142:L142),IF(A6taxremlife="N/A","n/a",A6taxvalue/A6taxremlife))</f>
        <v>0</v>
      </c>
      <c r="N142" s="66">
        <f>IF(N$3&gt;A6taxremlife,A6taxvalue-SUM($F142:M142),IF(A6taxremlife="N/A","n/a",A6taxvalue/A6taxremlife))</f>
        <v>0</v>
      </c>
      <c r="O142" s="66">
        <f>IF(O$3&gt;A6taxremlife,A6taxvalue-SUM($F142:N142),IF(A6taxremlife="N/A","n/a",A6taxvalue/A6taxremlife))</f>
        <v>0</v>
      </c>
      <c r="P142" s="66">
        <f>IF(P$3&gt;A6taxremlife,A6taxvalue-SUM($F142:O142),IF(A6taxremlife="N/A","n/a",A6taxvalue/A6taxremlife))</f>
        <v>0</v>
      </c>
      <c r="Q142" s="66">
        <f>IF(Q$3&gt;A6taxremlife,A6taxvalue-SUM($F142:P142),IF(A6taxremlife="N/A","n/a",A6taxvalue/A6taxremlife))</f>
        <v>0</v>
      </c>
      <c r="R142" s="66"/>
      <c r="S142" s="101"/>
      <c r="T142" s="101"/>
      <c r="U142" s="101"/>
      <c r="V142" s="101"/>
      <c r="W142" s="101"/>
      <c r="X142" s="101"/>
      <c r="Y142" s="101"/>
      <c r="Z142" s="10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181"/>
      <c r="BK142" s="181"/>
      <c r="BL142" s="181"/>
      <c r="BM142" s="181"/>
      <c r="BN142" s="181"/>
      <c r="BO142" s="181"/>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270" t="s">
        <v>86</v>
      </c>
      <c r="E143" s="85">
        <v>0</v>
      </c>
      <c r="F143" s="27"/>
      <c r="G143" s="201"/>
      <c r="H143" s="67"/>
      <c r="I143" s="67"/>
      <c r="J143" s="67"/>
      <c r="K143" s="67"/>
      <c r="L143" s="67"/>
      <c r="M143" s="67"/>
      <c r="N143" s="67"/>
      <c r="O143" s="67"/>
      <c r="P143" s="67"/>
      <c r="Q143" s="67"/>
      <c r="R143" s="67"/>
      <c r="S143" s="101"/>
      <c r="T143" s="101"/>
      <c r="U143" s="101"/>
      <c r="V143" s="101"/>
      <c r="W143" s="101"/>
      <c r="X143" s="101"/>
      <c r="Y143" s="101"/>
      <c r="Z143" s="10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181"/>
      <c r="BK143" s="181"/>
      <c r="BL143" s="181"/>
      <c r="BM143" s="181"/>
      <c r="BN143" s="181"/>
      <c r="BO143" s="181"/>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271"/>
      <c r="E144" s="85">
        <v>1</v>
      </c>
      <c r="F144" s="27"/>
      <c r="G144" s="202"/>
      <c r="H144" s="67">
        <f>IF(A6taxstdlife="n/a","n/a",IF(H$3&gt;(A6taxstdlife+$E144),(Input!$G$46-Input!$G$80)-SUM($G144:G144),(Input!$G$46-Input!$G$80)/A6taxstdlife))</f>
        <v>36.565315562948641</v>
      </c>
      <c r="I144" s="67">
        <f>IF(A6taxstdlife="n/a","n/a",IF(I$3&gt;(A6taxstdlife+$E144),(Input!$G$46-Input!$G$80)-SUM($G144:H144),(Input!$G$46-Input!$G$80)/A6taxstdlife))</f>
        <v>0</v>
      </c>
      <c r="J144" s="67">
        <f>IF(A6taxstdlife="n/a","n/a",IF(J$3&gt;(A6taxstdlife+$E144),(Input!$G$46-Input!$G$80)-SUM($G144:I144),(Input!$G$46-Input!$G$80)/A6taxstdlife))</f>
        <v>0</v>
      </c>
      <c r="K144" s="67">
        <f>IF(A6taxstdlife="n/a","n/a",IF(K$3&gt;(A6taxstdlife+$E144),(Input!$G$46-Input!$G$80)-SUM($G144:J144),(Input!$G$46-Input!$G$80)/A6taxstdlife))</f>
        <v>0</v>
      </c>
      <c r="L144" s="67">
        <f>IF(A6taxstdlife="n/a","n/a",IF(L$3&gt;(A6taxstdlife+$E144),(Input!$G$46-Input!$G$80)-SUM($G144:K144),(Input!$G$46-Input!$G$80)/A6taxstdlife))</f>
        <v>0</v>
      </c>
      <c r="M144" s="67">
        <f>IF(A6taxstdlife="n/a","n/a",IF(M$3&gt;(A6taxstdlife+$E144),(Input!$G$46-Input!$G$80)-SUM($G144:L144),(Input!$G$46-Input!$G$80)/A6taxstdlife))</f>
        <v>0</v>
      </c>
      <c r="N144" s="67">
        <f>IF(A6taxstdlife="n/a","n/a",IF(N$3&gt;(A6taxstdlife+$E144),(Input!$G$46-Input!$G$80)-SUM($G144:M144),(Input!$G$46-Input!$G$80)/A6taxstdlife))</f>
        <v>0</v>
      </c>
      <c r="O144" s="67">
        <f>IF(A6taxstdlife="n/a","n/a",IF(O$3&gt;(A6taxstdlife+$E144),(Input!$G$46-Input!$G$80)-SUM($G144:N144),(Input!$G$46-Input!$G$80)/A6taxstdlife))</f>
        <v>0</v>
      </c>
      <c r="P144" s="67">
        <f>IF(A6taxstdlife="n/a","n/a",IF(P$3&gt;(A6taxstdlife+$E144),(Input!$G$46-Input!$G$80)-SUM($G144:O144),(Input!$G$46-Input!$G$80)/A6taxstdlife))</f>
        <v>0</v>
      </c>
      <c r="Q144" s="67">
        <f>IF(A6taxstdlife="n/a","n/a",IF(Q$3&gt;(A6taxstdlife+$E144),(Input!$G$46-Input!$G$80)-SUM($G144:P144),(Input!$G$46-Input!$G$80)/A6taxstdlife))</f>
        <v>0</v>
      </c>
      <c r="R144" s="67"/>
      <c r="S144" s="101"/>
      <c r="T144" s="101"/>
      <c r="U144" s="101"/>
      <c r="V144" s="101"/>
      <c r="W144" s="101"/>
      <c r="X144" s="101"/>
      <c r="Y144" s="101"/>
      <c r="Z144" s="10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181"/>
      <c r="BK144" s="181"/>
      <c r="BL144" s="181"/>
      <c r="BM144" s="181"/>
      <c r="BN144" s="181"/>
      <c r="BO144" s="181"/>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271"/>
      <c r="E145" s="85">
        <v>2</v>
      </c>
      <c r="F145" s="27"/>
      <c r="G145" s="203"/>
      <c r="H145" s="143"/>
      <c r="I145" s="67">
        <f>IF(A6taxstdlife="n/a","n/a",IF(I$3&gt;(A6taxstdlife+$E145),(Input!$H$46-Input!$H$80)-SUM($H145:H145),(Input!$H$46-Input!$H$80)/A6taxstdlife))</f>
        <v>44.447100769644642</v>
      </c>
      <c r="J145" s="67">
        <f>IF(A6taxstdlife="n/a","n/a",IF(J$3&gt;(A6taxstdlife+$E145),(Input!$H$46-Input!$H$80)-SUM($H145:I145),(Input!$H$46-Input!$H$80)/A6taxstdlife))</f>
        <v>0</v>
      </c>
      <c r="K145" s="67">
        <f>IF(A6taxstdlife="n/a","n/a",IF(K$3&gt;(A6taxstdlife+$E145),(Input!$H$46-Input!$H$80)-SUM($H145:J145),(Input!$H$46-Input!$H$80)/A6taxstdlife))</f>
        <v>0</v>
      </c>
      <c r="L145" s="67">
        <f>IF(A6taxstdlife="n/a","n/a",IF(L$3&gt;(A6taxstdlife+$E145),(Input!$H$46-Input!$H$80)-SUM($H145:K145),(Input!$H$46-Input!$H$80)/A6taxstdlife))</f>
        <v>0</v>
      </c>
      <c r="M145" s="67">
        <f>IF(A6taxstdlife="n/a","n/a",IF(M$3&gt;(A6taxstdlife+$E145),(Input!$H$46-Input!$H$80)-SUM($H145:L145),(Input!$H$46-Input!$H$80)/A6taxstdlife))</f>
        <v>0</v>
      </c>
      <c r="N145" s="67">
        <f>IF(A6taxstdlife="n/a","n/a",IF(N$3&gt;(A6taxstdlife+$E145),(Input!$H$46-Input!$H$80)-SUM($H145:M145),(Input!$H$46-Input!$H$80)/A6taxstdlife))</f>
        <v>0</v>
      </c>
      <c r="O145" s="67">
        <f>IF(A6taxstdlife="n/a","n/a",IF(O$3&gt;(A6taxstdlife+$E145),(Input!$H$46-Input!$H$80)-SUM($H145:N145),(Input!$H$46-Input!$H$80)/A6taxstdlife))</f>
        <v>0</v>
      </c>
      <c r="P145" s="67">
        <f>IF(A6taxstdlife="n/a","n/a",IF(P$3&gt;(A6taxstdlife+$E145),(Input!$H$46-Input!$H$80)-SUM($H145:O145),(Input!$H$46-Input!$H$80)/A6taxstdlife))</f>
        <v>0</v>
      </c>
      <c r="Q145" s="67">
        <f>IF(A6taxstdlife="n/a","n/a",IF(Q$3&gt;(A6taxstdlife+$E145),(Input!$H$46-Input!$H$80)-SUM($H145:P145),(Input!$H$46-Input!$H$80)/A6taxstdlife))</f>
        <v>0</v>
      </c>
      <c r="R145" s="67"/>
      <c r="S145" s="101"/>
      <c r="T145" s="101"/>
      <c r="U145" s="101"/>
      <c r="V145" s="101"/>
      <c r="W145" s="101"/>
      <c r="X145" s="101"/>
      <c r="Y145" s="101"/>
      <c r="Z145" s="10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181"/>
      <c r="BK145" s="181"/>
      <c r="BL145" s="181"/>
      <c r="BM145" s="181"/>
      <c r="BN145" s="181"/>
      <c r="BO145" s="181"/>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271"/>
      <c r="E146" s="85">
        <v>3</v>
      </c>
      <c r="F146" s="27"/>
      <c r="G146" s="203"/>
      <c r="H146" s="144"/>
      <c r="I146" s="143"/>
      <c r="J146" s="67">
        <f>IF(A6taxstdlife="n/a","n/a",IF(J$3&gt;(A6taxstdlife+$E146),(Input!$I$46-Input!$I$80)-SUM($I146:I146),(Input!$I$46-Input!$I$80)/A6taxstdlife))</f>
        <v>45.871997002866678</v>
      </c>
      <c r="K146" s="67">
        <f>IF(A6taxstdlife="n/a","n/a",IF(K$3&gt;(A6taxstdlife+$E146),(Input!$I$46-Input!$I$80)-SUM($I146:J146),(Input!$I$46-Input!$I$80)/A6taxstdlife))</f>
        <v>0</v>
      </c>
      <c r="L146" s="67">
        <f>IF(A6taxstdlife="n/a","n/a",IF(L$3&gt;(A6taxstdlife+$E146),(Input!$I$46-Input!$I$80)-SUM($I146:K146),(Input!$I$46-Input!$I$80)/A6taxstdlife))</f>
        <v>0</v>
      </c>
      <c r="M146" s="67">
        <f>IF(A6taxstdlife="n/a","n/a",IF(M$3&gt;(A6taxstdlife+$E146),(Input!$I$46-Input!$I$80)-SUM($I146:L146),(Input!$I$46-Input!$I$80)/A6taxstdlife))</f>
        <v>0</v>
      </c>
      <c r="N146" s="67">
        <f>IF(A6taxstdlife="n/a","n/a",IF(N$3&gt;(A6taxstdlife+$E146),(Input!$I$46-Input!$I$80)-SUM($I146:M146),(Input!$I$46-Input!$I$80)/A6taxstdlife))</f>
        <v>0</v>
      </c>
      <c r="O146" s="67">
        <f>IF(A6taxstdlife="n/a","n/a",IF(O$3&gt;(A6taxstdlife+$E146),(Input!$I$46-Input!$I$80)-SUM($I146:N146),(Input!$I$46-Input!$I$80)/A6taxstdlife))</f>
        <v>0</v>
      </c>
      <c r="P146" s="67">
        <f>IF(A6taxstdlife="n/a","n/a",IF(P$3&gt;(A6taxstdlife+$E146),(Input!$I$46-Input!$I$80)-SUM($I146:O146),(Input!$I$46-Input!$I$80)/A6taxstdlife))</f>
        <v>0</v>
      </c>
      <c r="Q146" s="67">
        <f>IF(A6taxstdlife="n/a","n/a",IF(Q$3&gt;(A6taxstdlife+$E146),(Input!$I$46-Input!$I$80)-SUM($I146:P146),(Input!$I$46-Input!$I$80)/A6taxstdlife))</f>
        <v>0</v>
      </c>
      <c r="R146" s="67"/>
      <c r="S146" s="101"/>
      <c r="T146" s="101"/>
      <c r="U146" s="101"/>
      <c r="V146" s="101"/>
      <c r="W146" s="101"/>
      <c r="X146" s="101"/>
      <c r="Y146" s="101"/>
      <c r="Z146" s="10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181"/>
      <c r="BK146" s="181"/>
      <c r="BL146" s="181"/>
      <c r="BM146" s="181"/>
      <c r="BN146" s="181"/>
      <c r="BO146" s="181"/>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271"/>
      <c r="E147" s="85">
        <v>4</v>
      </c>
      <c r="F147" s="27"/>
      <c r="G147" s="203"/>
      <c r="H147" s="144"/>
      <c r="I147" s="144"/>
      <c r="J147" s="143"/>
      <c r="K147" s="67">
        <f>IF(A6taxstdlife="n/a","n/a",IF(K$3&gt;(A6taxstdlife+$E147),(Input!$J$46-Input!$J$80)-SUM($J147:J147),(Input!$J$46-Input!$J$80)/A6taxstdlife))</f>
        <v>40.184927694167001</v>
      </c>
      <c r="L147" s="67">
        <f>IF(A6taxstdlife="n/a","n/a",IF(L$3&gt;(A6taxstdlife+$E147),(Input!$J$46-Input!$J$80)-SUM($J147:K147),(Input!$J$46-Input!$J$80)/A6taxstdlife))</f>
        <v>0</v>
      </c>
      <c r="M147" s="67">
        <f>IF(A6taxstdlife="n/a","n/a",IF(M$3&gt;(A6taxstdlife+$E147),(Input!$J$46-Input!$J$80)-SUM($J147:L147),(Input!$J$46-Input!$J$80)/A6taxstdlife))</f>
        <v>0</v>
      </c>
      <c r="N147" s="67">
        <f>IF(A6taxstdlife="n/a","n/a",IF(N$3&gt;(A6taxstdlife+$E147),(Input!$J$46-Input!$J$80)-SUM($J147:M147),(Input!$J$46-Input!$J$80)/A6taxstdlife))</f>
        <v>0</v>
      </c>
      <c r="O147" s="67">
        <f>IF(A6taxstdlife="n/a","n/a",IF(O$3&gt;(A6taxstdlife+$E147),(Input!$J$46-Input!$J$80)-SUM($J147:N147),(Input!$J$46-Input!$J$80)/A6taxstdlife))</f>
        <v>0</v>
      </c>
      <c r="P147" s="67">
        <f>IF(A6taxstdlife="n/a","n/a",IF(P$3&gt;(A6taxstdlife+$E147),(Input!$J$46-Input!$J$80)-SUM($J147:O147),(Input!$J$46-Input!$J$80)/A6taxstdlife))</f>
        <v>0</v>
      </c>
      <c r="Q147" s="67">
        <f>IF(A6taxstdlife="n/a","n/a",IF(Q$3&gt;(A6taxstdlife+$E147),(Input!$J$46-Input!$J$80)-SUM($J147:P147),(Input!$J$46-Input!$J$80)/A6taxstdlife))</f>
        <v>0</v>
      </c>
      <c r="R147" s="67"/>
      <c r="S147" s="101"/>
      <c r="T147" s="101"/>
      <c r="U147" s="101"/>
      <c r="V147" s="101"/>
      <c r="W147" s="101"/>
      <c r="X147" s="101"/>
      <c r="Y147" s="101"/>
      <c r="Z147" s="10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181"/>
      <c r="BK147" s="181"/>
      <c r="BL147" s="181"/>
      <c r="BM147" s="181"/>
      <c r="BN147" s="181"/>
      <c r="BO147" s="181"/>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271"/>
      <c r="E148" s="85">
        <v>5</v>
      </c>
      <c r="F148" s="27"/>
      <c r="G148" s="203"/>
      <c r="H148" s="144"/>
      <c r="I148" s="144"/>
      <c r="J148" s="144"/>
      <c r="K148" s="143"/>
      <c r="L148" s="67">
        <f>IF(A6taxstdlife="n/a","n/a",IF(L$3&gt;(A6taxstdlife+$E148),(Input!$K$46-Input!$K$80)-SUM($K148:K148),(Input!$K$46-Input!$K$80)/A6taxstdlife))</f>
        <v>31.000985777155798</v>
      </c>
      <c r="M148" s="67">
        <f>IF(A6taxstdlife="n/a","n/a",IF(M$3&gt;(A6taxstdlife+$E148),(Input!$K$46-Input!$K$80)-SUM($K148:L148),(Input!$K$46-Input!$K$80)/A6taxstdlife))</f>
        <v>0</v>
      </c>
      <c r="N148" s="67">
        <f>IF(A6taxstdlife="n/a","n/a",IF(N$3&gt;(A6taxstdlife+$E148),(Input!$K$46-Input!$K$80)-SUM($K148:M148),(Input!$K$46-Input!$K$80)/A6taxstdlife))</f>
        <v>0</v>
      </c>
      <c r="O148" s="67">
        <f>IF(A6taxstdlife="n/a","n/a",IF(O$3&gt;(A6taxstdlife+$E148),(Input!$K$46-Input!$K$80)-SUM($K148:N148),(Input!$K$46-Input!$K$80)/A6taxstdlife))</f>
        <v>0</v>
      </c>
      <c r="P148" s="67">
        <f>IF(A6taxstdlife="n/a","n/a",IF(P$3&gt;(A6taxstdlife+$E148),(Input!$K$46-Input!$K$80)-SUM($K148:O148),(Input!$K$46-Input!$K$80)/A6taxstdlife))</f>
        <v>0</v>
      </c>
      <c r="Q148" s="67">
        <f>IF(A6taxstdlife="n/a","n/a",IF(Q$3&gt;(A6taxstdlife+$E148),(Input!$K$46-Input!$K$80)-SUM($K148:P148),(Input!$K$46-Input!$K$80)/A6taxstdlife))</f>
        <v>0</v>
      </c>
      <c r="R148" s="67"/>
      <c r="S148" s="101"/>
      <c r="T148" s="101"/>
      <c r="U148" s="101"/>
      <c r="V148" s="101"/>
      <c r="W148" s="101"/>
      <c r="X148" s="101"/>
      <c r="Y148" s="101"/>
      <c r="Z148" s="10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181"/>
      <c r="BK148" s="181"/>
      <c r="BL148" s="181"/>
      <c r="BM148" s="181"/>
      <c r="BN148" s="181"/>
      <c r="BO148" s="181"/>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271"/>
      <c r="E149" s="85">
        <v>6</v>
      </c>
      <c r="F149" s="27"/>
      <c r="G149" s="203"/>
      <c r="H149" s="144"/>
      <c r="I149" s="144"/>
      <c r="J149" s="144"/>
      <c r="K149" s="144"/>
      <c r="L149" s="143"/>
      <c r="M149" s="67">
        <f>IF(A6taxstdlife="n/a","n/a",IF(M$3&gt;(A6taxstdlife+$E149),(Input!$L$46-Input!$L$80)-SUM($L149:L149),(Input!$L$46-Input!$L$80)/A6taxstdlife))</f>
        <v>24.5078508977439</v>
      </c>
      <c r="N149" s="67">
        <f>IF(A6taxstdlife="n/a","n/a",IF(N$3&gt;(A6taxstdlife+$E149),(Input!$L$46-Input!$L$80)-SUM($L149:M149),(Input!$L$46-Input!$L$80)/A6taxstdlife))</f>
        <v>0</v>
      </c>
      <c r="O149" s="67">
        <f>IF(A6taxstdlife="n/a","n/a",IF(O$3&gt;(A6taxstdlife+$E149),(Input!$L$46-Input!$L$80)-SUM($L149:N149),(Input!$L$46-Input!$L$80)/A6taxstdlife))</f>
        <v>0</v>
      </c>
      <c r="P149" s="67">
        <f>IF(A6taxstdlife="n/a","n/a",IF(P$3&gt;(A6taxstdlife+$E149),(Input!$L$46-Input!$L$80)-SUM($L149:O149),(Input!$L$46-Input!$L$80)/A6taxstdlife))</f>
        <v>0</v>
      </c>
      <c r="Q149" s="67">
        <f>IF(A6taxstdlife="n/a","n/a",IF(Q$3&gt;(A6taxstdlife+$E149),(Input!$L$46-Input!$L$80)-SUM($L149:P149),(Input!$L$46-Input!$L$80)/A6taxstdlife))</f>
        <v>0</v>
      </c>
      <c r="R149" s="67"/>
      <c r="S149" s="101"/>
      <c r="T149" s="101"/>
      <c r="U149" s="101"/>
      <c r="V149" s="101"/>
      <c r="W149" s="101"/>
      <c r="X149" s="101"/>
      <c r="Y149" s="101"/>
      <c r="Z149" s="10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181"/>
      <c r="BK149" s="181"/>
      <c r="BL149" s="181"/>
      <c r="BM149" s="181"/>
      <c r="BN149" s="181"/>
      <c r="BO149" s="181"/>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271"/>
      <c r="E150" s="85">
        <v>7</v>
      </c>
      <c r="F150" s="27"/>
      <c r="G150" s="203"/>
      <c r="H150" s="144"/>
      <c r="I150" s="144"/>
      <c r="J150" s="144"/>
      <c r="K150" s="144"/>
      <c r="L150" s="144"/>
      <c r="M150" s="143"/>
      <c r="N150" s="67">
        <f>IF(A6taxstdlife="n/a","n/a",IF(N$3&gt;(A6taxstdlife+$E150),(Input!$M$46-Input!$M$80)-SUM($M150:M150),(Input!$M$46-Input!$M$80)/A6taxstdlife))</f>
        <v>0</v>
      </c>
      <c r="O150" s="67">
        <f>IF(A6taxstdlife="n/a","n/a",IF(O$3&gt;(A6taxstdlife+$E150),(Input!$M$46-Input!$M$80)-SUM($M150:N150),(Input!$M$46-Input!$M$80)/A6taxstdlife))</f>
        <v>0</v>
      </c>
      <c r="P150" s="67">
        <f>IF(A6taxstdlife="n/a","n/a",IF(P$3&gt;(A6taxstdlife+$E150),(Input!$M$46-Input!$M$80)-SUM($M150:O150),(Input!$M$46-Input!$M$80)/A6taxstdlife))</f>
        <v>0</v>
      </c>
      <c r="Q150" s="67">
        <f>IF(A6taxstdlife="n/a","n/a",IF(Q$3&gt;(A6taxstdlife+$E150),(Input!$M$46-Input!$M$80)-SUM($M150:P150),(Input!$M$46-Input!$M$80)/A6taxstdlife))</f>
        <v>0</v>
      </c>
      <c r="R150" s="67"/>
      <c r="S150" s="101"/>
      <c r="T150" s="101"/>
      <c r="U150" s="101"/>
      <c r="V150" s="101"/>
      <c r="W150" s="101"/>
      <c r="X150" s="101"/>
      <c r="Y150" s="101"/>
      <c r="Z150" s="10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181"/>
      <c r="BK150" s="181"/>
      <c r="BL150" s="181"/>
      <c r="BM150" s="181"/>
      <c r="BN150" s="181"/>
      <c r="BO150" s="181"/>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271"/>
      <c r="E151" s="85">
        <v>8</v>
      </c>
      <c r="F151" s="27"/>
      <c r="G151" s="203"/>
      <c r="H151" s="144"/>
      <c r="I151" s="144"/>
      <c r="J151" s="144"/>
      <c r="K151" s="144"/>
      <c r="L151" s="144"/>
      <c r="M151" s="144"/>
      <c r="N151" s="143"/>
      <c r="O151" s="67">
        <f>IF(A6taxstdlife="n/a","n/a",IF(O$3&gt;(A6taxstdlife+$E151),(Input!$N$46-Input!$N$80)-SUM($N151:N151),(Input!$N$46-Input!$N$80)/A6taxstdlife))</f>
        <v>0</v>
      </c>
      <c r="P151" s="67">
        <f>IF(A6taxstdlife="n/a","n/a",IF(P$3&gt;(A6taxstdlife+$E151),(Input!$N$46-Input!$N$80)-SUM($N151:O151),(Input!$N$46-Input!$N$80)/A6taxstdlife))</f>
        <v>0</v>
      </c>
      <c r="Q151" s="67">
        <f>IF(A6taxstdlife="n/a","n/a",IF(Q$3&gt;(A6taxstdlife+$E151),(Input!$N$46-Input!$N$80)-SUM($N151:P151),(Input!$N$46-Input!$N$80)/A6taxstdlife))</f>
        <v>0</v>
      </c>
      <c r="R151" s="67"/>
      <c r="S151" s="101"/>
      <c r="T151" s="101"/>
      <c r="U151" s="101"/>
      <c r="V151" s="101"/>
      <c r="W151" s="101"/>
      <c r="X151" s="101"/>
      <c r="Y151" s="101"/>
      <c r="Z151" s="10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181"/>
      <c r="BK151" s="181"/>
      <c r="BL151" s="181"/>
      <c r="BM151" s="181"/>
      <c r="BN151" s="181"/>
      <c r="BO151" s="18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271"/>
      <c r="E152" s="85">
        <v>9</v>
      </c>
      <c r="F152" s="27"/>
      <c r="G152" s="203"/>
      <c r="H152" s="144"/>
      <c r="I152" s="144"/>
      <c r="J152" s="144"/>
      <c r="K152" s="144"/>
      <c r="L152" s="144"/>
      <c r="M152" s="144"/>
      <c r="N152" s="144"/>
      <c r="O152" s="143"/>
      <c r="P152" s="67">
        <f>IF(A6taxstdlife="n/a","n/a",IF(P$3&gt;(A6taxstdlife+$E152),(Input!$O$46-Input!$O$80)-SUM($O152:O152),(Input!$O$46-Input!$O$80)/A6taxstdlife))</f>
        <v>0</v>
      </c>
      <c r="Q152" s="67">
        <f>IF(A6taxstdlife="n/a","n/a",IF(Q$3&gt;(A6taxstdlife+$E152),(Input!$O$46-Input!$O$80)-SUM($O152:P152),(Input!$O$46-Input!$O$80)/A6taxstdlife))</f>
        <v>0</v>
      </c>
      <c r="R152" s="67"/>
      <c r="S152" s="101"/>
      <c r="T152" s="101"/>
      <c r="U152" s="101"/>
      <c r="V152" s="101"/>
      <c r="W152" s="101"/>
      <c r="X152" s="101"/>
      <c r="Y152" s="101"/>
      <c r="Z152" s="10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181"/>
      <c r="BK152" s="181"/>
      <c r="BL152" s="181"/>
      <c r="BM152" s="181"/>
      <c r="BN152" s="181"/>
      <c r="BO152" s="181"/>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271"/>
      <c r="E153" s="85">
        <v>10</v>
      </c>
      <c r="F153" s="27"/>
      <c r="G153" s="203"/>
      <c r="H153" s="144"/>
      <c r="I153" s="144"/>
      <c r="J153" s="144"/>
      <c r="K153" s="144"/>
      <c r="L153" s="144"/>
      <c r="M153" s="144"/>
      <c r="N153" s="144"/>
      <c r="O153" s="144"/>
      <c r="P153" s="143"/>
      <c r="Q153" s="67">
        <f>IF(A6taxstdlife="n/a","n/a",IF(Q$3&gt;(A6taxstdlife+$E153),(Input!$P$46-Input!$P$80)-SUM($P153:P153),(Input!$P$46-Input!$P$80)/A6taxstdlife))</f>
        <v>0</v>
      </c>
      <c r="R153" s="67"/>
      <c r="S153" s="101"/>
      <c r="T153" s="101"/>
      <c r="U153" s="101"/>
      <c r="V153" s="101"/>
      <c r="W153" s="101"/>
      <c r="X153" s="101"/>
      <c r="Y153" s="101"/>
      <c r="Z153" s="10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181"/>
      <c r="BK153" s="181"/>
      <c r="BL153" s="181"/>
      <c r="BM153" s="181"/>
      <c r="BN153" s="181"/>
      <c r="BO153" s="181"/>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271"/>
      <c r="E154" s="86">
        <v>11</v>
      </c>
      <c r="F154" s="27"/>
      <c r="G154" s="203"/>
      <c r="H154" s="144"/>
      <c r="I154" s="144"/>
      <c r="J154" s="144"/>
      <c r="K154" s="144"/>
      <c r="L154" s="144"/>
      <c r="M154" s="144"/>
      <c r="N154" s="144"/>
      <c r="O154" s="144"/>
      <c r="P154" s="183"/>
      <c r="Q154" s="143"/>
      <c r="R154" s="67"/>
      <c r="S154" s="101"/>
      <c r="T154" s="101"/>
      <c r="U154" s="101"/>
      <c r="V154" s="101"/>
      <c r="W154" s="101"/>
      <c r="X154" s="101"/>
      <c r="Y154" s="101"/>
      <c r="Z154" s="10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181"/>
      <c r="BK154" s="181"/>
      <c r="BL154" s="181"/>
      <c r="BM154" s="181"/>
      <c r="BN154" s="181"/>
      <c r="BO154" s="181"/>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Non-network general assets - IT</v>
      </c>
      <c r="D155" s="9"/>
      <c r="E155" s="9"/>
      <c r="F155" s="23"/>
      <c r="G155" s="204">
        <f t="shared" ref="G155:L155" si="39">-SUM(G142:G154)</f>
        <v>0</v>
      </c>
      <c r="H155" s="157">
        <f t="shared" si="39"/>
        <v>-36.565315562948641</v>
      </c>
      <c r="I155" s="157">
        <f t="shared" si="39"/>
        <v>-44.447100769644642</v>
      </c>
      <c r="J155" s="157">
        <f t="shared" si="39"/>
        <v>-45.871997002866678</v>
      </c>
      <c r="K155" s="157">
        <f t="shared" si="39"/>
        <v>-40.184927694167001</v>
      </c>
      <c r="L155" s="157">
        <f t="shared" si="39"/>
        <v>-31.000985777155798</v>
      </c>
      <c r="M155" s="157">
        <f>IF(Input!M173&gt;0, -SUM(M142:M154), 0)</f>
        <v>0</v>
      </c>
      <c r="N155" s="157">
        <f>IF(Input!N173&gt;0, -SUM(N142:N154), 0)</f>
        <v>0</v>
      </c>
      <c r="O155" s="157">
        <f>IF(Input!O173&gt;0, -SUM(O142:O154), 0)</f>
        <v>0</v>
      </c>
      <c r="P155" s="157">
        <f>IF(Input!P173&gt;0, -SUM(P142:P154), 0)</f>
        <v>0</v>
      </c>
      <c r="Q155" s="157">
        <f>IF(Input!Q173&gt;0, -SUM(Q142:Q154), 0)</f>
        <v>0</v>
      </c>
      <c r="R155" s="63"/>
      <c r="S155" s="100"/>
      <c r="T155" s="100"/>
      <c r="U155" s="100"/>
      <c r="V155" s="100"/>
      <c r="W155" s="100"/>
      <c r="X155" s="100"/>
      <c r="Y155" s="100"/>
      <c r="Z155" s="100"/>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181"/>
      <c r="BK155" s="181"/>
      <c r="BL155" s="181"/>
      <c r="BM155" s="181"/>
      <c r="BN155" s="181"/>
      <c r="BO155" s="181"/>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1" t="str">
        <f>Asset7</f>
        <v>Non-network general assets - Other</v>
      </c>
      <c r="C156" s="32"/>
      <c r="D156" s="33" t="s">
        <v>68</v>
      </c>
      <c r="E156" s="32"/>
      <c r="F156" s="34"/>
      <c r="G156" s="200">
        <f>IF(G$3&gt;A7taxremlife,A7taxvalue-SUM($F156:F156),IF(A7taxremlife="N/A","n/a",A7taxvalue/A7taxremlife))</f>
        <v>0</v>
      </c>
      <c r="H156" s="66">
        <f>IF(H$3&gt;A7taxremlife,A7taxvalue-SUM($F156:G156),IF(A7taxremlife="N/A","n/a",A7taxvalue/A7taxremlife))</f>
        <v>0</v>
      </c>
      <c r="I156" s="66">
        <f>IF(I$3&gt;A7taxremlife,A7taxvalue-SUM($F156:H156),IF(A7taxremlife="N/A","n/a",A7taxvalue/A7taxremlife))</f>
        <v>0</v>
      </c>
      <c r="J156" s="66">
        <f>IF(J$3&gt;A7taxremlife,A7taxvalue-SUM($F156:I156),IF(A7taxremlife="N/A","n/a",A7taxvalue/A7taxremlife))</f>
        <v>0</v>
      </c>
      <c r="K156" s="66">
        <f>IF(K$3&gt;A7taxremlife,A7taxvalue-SUM($F156:J156),IF(A7taxremlife="N/A","n/a",A7taxvalue/A7taxremlife))</f>
        <v>0</v>
      </c>
      <c r="L156" s="66">
        <f>IF(L$3&gt;A7taxremlife,A7taxvalue-SUM($F156:K156),IF(A7taxremlife="N/A","n/a",A7taxvalue/A7taxremlife))</f>
        <v>0</v>
      </c>
      <c r="M156" s="66">
        <f>IF(M$3&gt;A7taxremlife,A7taxvalue-SUM($F156:L156),IF(A7taxremlife="N/A","n/a",A7taxvalue/A7taxremlife))</f>
        <v>0</v>
      </c>
      <c r="N156" s="66">
        <f>IF(N$3&gt;A7taxremlife,A7taxvalue-SUM($F156:M156),IF(A7taxremlife="N/A","n/a",A7taxvalue/A7taxremlife))</f>
        <v>0</v>
      </c>
      <c r="O156" s="66">
        <f>IF(O$3&gt;A7taxremlife,A7taxvalue-SUM($F156:N156),IF(A7taxremlife="N/A","n/a",A7taxvalue/A7taxremlife))</f>
        <v>0</v>
      </c>
      <c r="P156" s="66">
        <f>IF(P$3&gt;A7taxremlife,A7taxvalue-SUM($F156:O156),IF(A7taxremlife="N/A","n/a",A7taxvalue/A7taxremlife))</f>
        <v>0</v>
      </c>
      <c r="Q156" s="66">
        <f>IF(Q$3&gt;A7taxremlife,A7taxvalue-SUM($F156:P156),IF(A7taxremlife="N/A","n/a",A7taxvalue/A7taxremlife))</f>
        <v>0</v>
      </c>
      <c r="R156" s="66"/>
      <c r="S156" s="101"/>
      <c r="T156" s="101"/>
      <c r="U156" s="101"/>
      <c r="V156" s="101"/>
      <c r="W156" s="101"/>
      <c r="X156" s="101"/>
      <c r="Y156" s="101"/>
      <c r="Z156" s="10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181"/>
      <c r="BK156" s="181"/>
      <c r="BL156" s="181"/>
      <c r="BM156" s="181"/>
      <c r="BN156" s="181"/>
      <c r="BO156" s="181"/>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270" t="s">
        <v>86</v>
      </c>
      <c r="E157" s="85">
        <v>0</v>
      </c>
      <c r="F157" s="27"/>
      <c r="G157" s="201"/>
      <c r="H157" s="67"/>
      <c r="I157" s="67"/>
      <c r="J157" s="67"/>
      <c r="K157" s="67"/>
      <c r="L157" s="67"/>
      <c r="M157" s="67"/>
      <c r="N157" s="67"/>
      <c r="O157" s="67"/>
      <c r="P157" s="67"/>
      <c r="Q157" s="67"/>
      <c r="R157" s="67"/>
      <c r="S157" s="101"/>
      <c r="T157" s="101"/>
      <c r="U157" s="101"/>
      <c r="V157" s="101"/>
      <c r="W157" s="101"/>
      <c r="X157" s="101"/>
      <c r="Y157" s="101"/>
      <c r="Z157" s="10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181"/>
      <c r="BK157" s="181"/>
      <c r="BL157" s="181"/>
      <c r="BM157" s="181"/>
      <c r="BN157" s="181"/>
      <c r="BO157" s="181"/>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271"/>
      <c r="E158" s="85">
        <v>1</v>
      </c>
      <c r="F158" s="27"/>
      <c r="G158" s="202"/>
      <c r="H158" s="67">
        <f>IF(A7taxstdlife="n/a","n/a",IF(H$3&gt;(A7taxstdlife+$E158),(Input!$G$47-Input!$G$81)-SUM($G158:G158),(Input!$G$47-Input!$G$81)/A7taxstdlife))</f>
        <v>17.144590364737141</v>
      </c>
      <c r="I158" s="67">
        <f>IF(A7taxstdlife="n/a","n/a",IF(I$3&gt;(A7taxstdlife+$E158),(Input!$G$47-Input!$G$81)-SUM($G158:H158),(Input!$G$47-Input!$G$81)/A7taxstdlife))</f>
        <v>0</v>
      </c>
      <c r="J158" s="67">
        <f>IF(A7taxstdlife="n/a","n/a",IF(J$3&gt;(A7taxstdlife+$E158),(Input!$G$47-Input!$G$81)-SUM($G158:I158),(Input!$G$47-Input!$G$81)/A7taxstdlife))</f>
        <v>0</v>
      </c>
      <c r="K158" s="67">
        <f>IF(A7taxstdlife="n/a","n/a",IF(K$3&gt;(A7taxstdlife+$E158),(Input!$G$47-Input!$G$81)-SUM($G158:J158),(Input!$G$47-Input!$G$81)/A7taxstdlife))</f>
        <v>0</v>
      </c>
      <c r="L158" s="67">
        <f>IF(A7taxstdlife="n/a","n/a",IF(L$3&gt;(A7taxstdlife+$E158),(Input!$G$47-Input!$G$81)-SUM($G158:K158),(Input!$G$47-Input!$G$81)/A7taxstdlife))</f>
        <v>0</v>
      </c>
      <c r="M158" s="67">
        <f>IF(A7taxstdlife="n/a","n/a",IF(M$3&gt;(A7taxstdlife+$E158),(Input!$G$47-Input!$G$81)-SUM($G158:L158),(Input!$G$47-Input!$G$81)/A7taxstdlife))</f>
        <v>0</v>
      </c>
      <c r="N158" s="67">
        <f>IF(A7taxstdlife="n/a","n/a",IF(N$3&gt;(A7taxstdlife+$E158),(Input!$G$47-Input!$G$81)-SUM($G158:M158),(Input!$G$47-Input!$G$81)/A7taxstdlife))</f>
        <v>0</v>
      </c>
      <c r="O158" s="67">
        <f>IF(A7taxstdlife="n/a","n/a",IF(O$3&gt;(A7taxstdlife+$E158),(Input!$G$47-Input!$G$81)-SUM($G158:N158),(Input!$G$47-Input!$G$81)/A7taxstdlife))</f>
        <v>0</v>
      </c>
      <c r="P158" s="67">
        <f>IF(A7taxstdlife="n/a","n/a",IF(P$3&gt;(A7taxstdlife+$E158),(Input!$G$47-Input!$G$81)-SUM($G158:O158),(Input!$G$47-Input!$G$81)/A7taxstdlife))</f>
        <v>0</v>
      </c>
      <c r="Q158" s="67">
        <f>IF(A7taxstdlife="n/a","n/a",IF(Q$3&gt;(A7taxstdlife+$E158),(Input!$G$47-Input!$G$81)-SUM($G158:P158),(Input!$G$47-Input!$G$81)/A7taxstdlife))</f>
        <v>0</v>
      </c>
      <c r="R158" s="67"/>
      <c r="S158" s="101"/>
      <c r="T158" s="101"/>
      <c r="U158" s="101"/>
      <c r="V158" s="101"/>
      <c r="W158" s="101"/>
      <c r="X158" s="101"/>
      <c r="Y158" s="101"/>
      <c r="Z158" s="10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181"/>
      <c r="BK158" s="181"/>
      <c r="BL158" s="181"/>
      <c r="BM158" s="181"/>
      <c r="BN158" s="181"/>
      <c r="BO158" s="181"/>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271"/>
      <c r="E159" s="85">
        <v>2</v>
      </c>
      <c r="F159" s="27"/>
      <c r="G159" s="203"/>
      <c r="H159" s="143"/>
      <c r="I159" s="67">
        <f>IF(A7taxstdlife="n/a","n/a",IF(I$3&gt;(A7taxstdlife+$E159),(Input!$H$47-Input!$H$81)-SUM($H159:H159),(Input!$H$47-Input!$H$81)/A7taxstdlife))</f>
        <v>16.998548435237154</v>
      </c>
      <c r="J159" s="67">
        <f>IF(A7taxstdlife="n/a","n/a",IF(J$3&gt;(A7taxstdlife+$E159),(Input!$H$47-Input!$H$81)-SUM($H159:I159),(Input!$H$47-Input!$H$81)/A7taxstdlife))</f>
        <v>0</v>
      </c>
      <c r="K159" s="67">
        <f>IF(A7taxstdlife="n/a","n/a",IF(K$3&gt;(A7taxstdlife+$E159),(Input!$H$47-Input!$H$81)-SUM($H159:J159),(Input!$H$47-Input!$H$81)/A7taxstdlife))</f>
        <v>0</v>
      </c>
      <c r="L159" s="67">
        <f>IF(A7taxstdlife="n/a","n/a",IF(L$3&gt;(A7taxstdlife+$E159),(Input!$H$47-Input!$H$81)-SUM($H159:K159),(Input!$H$47-Input!$H$81)/A7taxstdlife))</f>
        <v>0</v>
      </c>
      <c r="M159" s="67">
        <f>IF(A7taxstdlife="n/a","n/a",IF(M$3&gt;(A7taxstdlife+$E159),(Input!$H$47-Input!$H$81)-SUM($H159:L159),(Input!$H$47-Input!$H$81)/A7taxstdlife))</f>
        <v>0</v>
      </c>
      <c r="N159" s="67">
        <f>IF(A7taxstdlife="n/a","n/a",IF(N$3&gt;(A7taxstdlife+$E159),(Input!$H$47-Input!$H$81)-SUM($H159:M159),(Input!$H$47-Input!$H$81)/A7taxstdlife))</f>
        <v>0</v>
      </c>
      <c r="O159" s="67">
        <f>IF(A7taxstdlife="n/a","n/a",IF(O$3&gt;(A7taxstdlife+$E159),(Input!$H$47-Input!$H$81)-SUM($H159:N159),(Input!$H$47-Input!$H$81)/A7taxstdlife))</f>
        <v>0</v>
      </c>
      <c r="P159" s="67">
        <f>IF(A7taxstdlife="n/a","n/a",IF(P$3&gt;(A7taxstdlife+$E159),(Input!$H$47-Input!$H$81)-SUM($H159:O159),(Input!$H$47-Input!$H$81)/A7taxstdlife))</f>
        <v>0</v>
      </c>
      <c r="Q159" s="67">
        <f>IF(A7taxstdlife="n/a","n/a",IF(Q$3&gt;(A7taxstdlife+$E159),(Input!$H$47-Input!$H$81)-SUM($H159:P159),(Input!$H$47-Input!$H$81)/A7taxstdlife))</f>
        <v>0</v>
      </c>
      <c r="R159" s="67"/>
      <c r="S159" s="101"/>
      <c r="T159" s="101"/>
      <c r="U159" s="101"/>
      <c r="V159" s="101"/>
      <c r="W159" s="101"/>
      <c r="X159" s="101"/>
      <c r="Y159" s="101"/>
      <c r="Z159" s="10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181"/>
      <c r="BK159" s="181"/>
      <c r="BL159" s="181"/>
      <c r="BM159" s="181"/>
      <c r="BN159" s="181"/>
      <c r="BO159" s="181"/>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271"/>
      <c r="E160" s="85">
        <v>3</v>
      </c>
      <c r="F160" s="27"/>
      <c r="G160" s="203"/>
      <c r="H160" s="144"/>
      <c r="I160" s="143"/>
      <c r="J160" s="67">
        <f>IF(A7taxstdlife="n/a","n/a",IF(J$3&gt;(A7taxstdlife+$E160),(Input!$I$47-Input!$I$81)-SUM($I160:I160),(Input!$I$47-Input!$I$81)/A7taxstdlife))</f>
        <v>17.618347567874221</v>
      </c>
      <c r="K160" s="67">
        <f>IF(A7taxstdlife="n/a","n/a",IF(K$3&gt;(A7taxstdlife+$E160),(Input!$I$47-Input!$I$81)-SUM($I160:J160),(Input!$I$47-Input!$I$81)/A7taxstdlife))</f>
        <v>0</v>
      </c>
      <c r="L160" s="67">
        <f>IF(A7taxstdlife="n/a","n/a",IF(L$3&gt;(A7taxstdlife+$E160),(Input!$I$47-Input!$I$81)-SUM($I160:K160),(Input!$I$47-Input!$I$81)/A7taxstdlife))</f>
        <v>0</v>
      </c>
      <c r="M160" s="67">
        <f>IF(A7taxstdlife="n/a","n/a",IF(M$3&gt;(A7taxstdlife+$E160),(Input!$I$47-Input!$I$81)-SUM($I160:L160),(Input!$I$47-Input!$I$81)/A7taxstdlife))</f>
        <v>0</v>
      </c>
      <c r="N160" s="67">
        <f>IF(A7taxstdlife="n/a","n/a",IF(N$3&gt;(A7taxstdlife+$E160),(Input!$I$47-Input!$I$81)-SUM($I160:M160),(Input!$I$47-Input!$I$81)/A7taxstdlife))</f>
        <v>0</v>
      </c>
      <c r="O160" s="67">
        <f>IF(A7taxstdlife="n/a","n/a",IF(O$3&gt;(A7taxstdlife+$E160),(Input!$I$47-Input!$I$81)-SUM($I160:N160),(Input!$I$47-Input!$I$81)/A7taxstdlife))</f>
        <v>0</v>
      </c>
      <c r="P160" s="67">
        <f>IF(A7taxstdlife="n/a","n/a",IF(P$3&gt;(A7taxstdlife+$E160),(Input!$I$47-Input!$I$81)-SUM($I160:O160),(Input!$I$47-Input!$I$81)/A7taxstdlife))</f>
        <v>0</v>
      </c>
      <c r="Q160" s="67">
        <f>IF(A7taxstdlife="n/a","n/a",IF(Q$3&gt;(A7taxstdlife+$E160),(Input!$I$47-Input!$I$81)-SUM($I160:P160),(Input!$I$47-Input!$I$81)/A7taxstdlife))</f>
        <v>0</v>
      </c>
      <c r="R160" s="67"/>
      <c r="S160" s="101"/>
      <c r="T160" s="101"/>
      <c r="U160" s="101"/>
      <c r="V160" s="101"/>
      <c r="W160" s="101"/>
      <c r="X160" s="101"/>
      <c r="Y160" s="101"/>
      <c r="Z160" s="10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181"/>
      <c r="BK160" s="181"/>
      <c r="BL160" s="181"/>
      <c r="BM160" s="181"/>
      <c r="BN160" s="181"/>
      <c r="BO160" s="181"/>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271"/>
      <c r="E161" s="85">
        <v>4</v>
      </c>
      <c r="F161" s="27"/>
      <c r="G161" s="203"/>
      <c r="H161" s="144"/>
      <c r="I161" s="144"/>
      <c r="J161" s="143"/>
      <c r="K161" s="67">
        <f>IF(A7taxstdlife="n/a","n/a",IF(K$3&gt;(A7taxstdlife+$E161),(Input!$J$47-Input!$J$81)-SUM($J161:J161),(Input!$J$47-Input!$J$81)/A7taxstdlife))</f>
        <v>18.344499614263874</v>
      </c>
      <c r="L161" s="67">
        <f>IF(A7taxstdlife="n/a","n/a",IF(L$3&gt;(A7taxstdlife+$E161),(Input!$J$47-Input!$J$81)-SUM($J161:K161),(Input!$J$47-Input!$J$81)/A7taxstdlife))</f>
        <v>0</v>
      </c>
      <c r="M161" s="67">
        <f>IF(A7taxstdlife="n/a","n/a",IF(M$3&gt;(A7taxstdlife+$E161),(Input!$J$47-Input!$J$81)-SUM($J161:L161),(Input!$J$47-Input!$J$81)/A7taxstdlife))</f>
        <v>0</v>
      </c>
      <c r="N161" s="67">
        <f>IF(A7taxstdlife="n/a","n/a",IF(N$3&gt;(A7taxstdlife+$E161),(Input!$J$47-Input!$J$81)-SUM($J161:M161),(Input!$J$47-Input!$J$81)/A7taxstdlife))</f>
        <v>0</v>
      </c>
      <c r="O161" s="67">
        <f>IF(A7taxstdlife="n/a","n/a",IF(O$3&gt;(A7taxstdlife+$E161),(Input!$J$47-Input!$J$81)-SUM($J161:N161),(Input!$J$47-Input!$J$81)/A7taxstdlife))</f>
        <v>0</v>
      </c>
      <c r="P161" s="67">
        <f>IF(A7taxstdlife="n/a","n/a",IF(P$3&gt;(A7taxstdlife+$E161),(Input!$J$47-Input!$J$81)-SUM($J161:O161),(Input!$J$47-Input!$J$81)/A7taxstdlife))</f>
        <v>0</v>
      </c>
      <c r="Q161" s="67">
        <f>IF(A7taxstdlife="n/a","n/a",IF(Q$3&gt;(A7taxstdlife+$E161),(Input!$J$47-Input!$J$81)-SUM($J161:P161),(Input!$J$47-Input!$J$81)/A7taxstdlife))</f>
        <v>0</v>
      </c>
      <c r="R161" s="67"/>
      <c r="S161" s="101"/>
      <c r="T161" s="101"/>
      <c r="U161" s="101"/>
      <c r="V161" s="101"/>
      <c r="W161" s="101"/>
      <c r="X161" s="101"/>
      <c r="Y161" s="101"/>
      <c r="Z161" s="10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181"/>
      <c r="BK161" s="181"/>
      <c r="BL161" s="181"/>
      <c r="BM161" s="181"/>
      <c r="BN161" s="181"/>
      <c r="BO161" s="18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271"/>
      <c r="E162" s="85">
        <v>5</v>
      </c>
      <c r="F162" s="27"/>
      <c r="G162" s="203"/>
      <c r="H162" s="144"/>
      <c r="I162" s="144"/>
      <c r="J162" s="144"/>
      <c r="K162" s="143"/>
      <c r="L162" s="67">
        <f>IF(A7taxstdlife="n/a","n/a",IF(L$3&gt;(A7taxstdlife+$E162),(Input!$K$47-Input!$K$81)-SUM($K162:K162),(Input!$K$47-Input!$K$81)/A7taxstdlife))</f>
        <v>19.109448944534588</v>
      </c>
      <c r="M162" s="67">
        <f>IF(A7taxstdlife="n/a","n/a",IF(M$3&gt;(A7taxstdlife+$E162),(Input!$K$47-Input!$K$81)-SUM($K162:L162),(Input!$K$47-Input!$K$81)/A7taxstdlife))</f>
        <v>0</v>
      </c>
      <c r="N162" s="67">
        <f>IF(A7taxstdlife="n/a","n/a",IF(N$3&gt;(A7taxstdlife+$E162),(Input!$K$47-Input!$K$81)-SUM($K162:M162),(Input!$K$47-Input!$K$81)/A7taxstdlife))</f>
        <v>0</v>
      </c>
      <c r="O162" s="67">
        <f>IF(A7taxstdlife="n/a","n/a",IF(O$3&gt;(A7taxstdlife+$E162),(Input!$K$47-Input!$K$81)-SUM($K162:N162),(Input!$K$47-Input!$K$81)/A7taxstdlife))</f>
        <v>0</v>
      </c>
      <c r="P162" s="67">
        <f>IF(A7taxstdlife="n/a","n/a",IF(P$3&gt;(A7taxstdlife+$E162),(Input!$K$47-Input!$K$81)-SUM($K162:O162),(Input!$K$47-Input!$K$81)/A7taxstdlife))</f>
        <v>0</v>
      </c>
      <c r="Q162" s="67">
        <f>IF(A7taxstdlife="n/a","n/a",IF(Q$3&gt;(A7taxstdlife+$E162),(Input!$K$47-Input!$K$81)-SUM($K162:P162),(Input!$K$47-Input!$K$81)/A7taxstdlife))</f>
        <v>0</v>
      </c>
      <c r="R162" s="67"/>
      <c r="S162" s="101"/>
      <c r="T162" s="101"/>
      <c r="U162" s="101"/>
      <c r="V162" s="101"/>
      <c r="W162" s="101"/>
      <c r="X162" s="101"/>
      <c r="Y162" s="101"/>
      <c r="Z162" s="10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181"/>
      <c r="BK162" s="181"/>
      <c r="BL162" s="181"/>
      <c r="BM162" s="181"/>
      <c r="BN162" s="181"/>
      <c r="BO162" s="181"/>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271"/>
      <c r="E163" s="85">
        <v>6</v>
      </c>
      <c r="F163" s="27"/>
      <c r="G163" s="203"/>
      <c r="H163" s="144"/>
      <c r="I163" s="144"/>
      <c r="J163" s="144"/>
      <c r="K163" s="144"/>
      <c r="L163" s="143"/>
      <c r="M163" s="67">
        <f>IF(A7taxstdlife="n/a","n/a",IF(M$3&gt;(A7taxstdlife+$E163),(Input!$L$47-Input!$L$81)-SUM($L163:L163),(Input!$L$47-Input!$L$81)/A7taxstdlife))</f>
        <v>19.837248092730018</v>
      </c>
      <c r="N163" s="67">
        <f>IF(A7taxstdlife="n/a","n/a",IF(N$3&gt;(A7taxstdlife+$E163),(Input!$L$47-Input!$L$81)-SUM($L163:M163),(Input!$L$47-Input!$L$81)/A7taxstdlife))</f>
        <v>0</v>
      </c>
      <c r="O163" s="67">
        <f>IF(A7taxstdlife="n/a","n/a",IF(O$3&gt;(A7taxstdlife+$E163),(Input!$L$47-Input!$L$81)-SUM($L163:N163),(Input!$L$47-Input!$L$81)/A7taxstdlife))</f>
        <v>0</v>
      </c>
      <c r="P163" s="67">
        <f>IF(A7taxstdlife="n/a","n/a",IF(P$3&gt;(A7taxstdlife+$E163),(Input!$L$47-Input!$L$81)-SUM($L163:O163),(Input!$L$47-Input!$L$81)/A7taxstdlife))</f>
        <v>0</v>
      </c>
      <c r="Q163" s="67">
        <f>IF(A7taxstdlife="n/a","n/a",IF(Q$3&gt;(A7taxstdlife+$E163),(Input!$L$47-Input!$L$81)-SUM($L163:P163),(Input!$L$47-Input!$L$81)/A7taxstdlife))</f>
        <v>0</v>
      </c>
      <c r="R163" s="67"/>
      <c r="S163" s="101"/>
      <c r="T163" s="101"/>
      <c r="U163" s="101"/>
      <c r="V163" s="101"/>
      <c r="W163" s="101"/>
      <c r="X163" s="101"/>
      <c r="Y163" s="101"/>
      <c r="Z163" s="10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181"/>
      <c r="BK163" s="181"/>
      <c r="BL163" s="181"/>
      <c r="BM163" s="181"/>
      <c r="BN163" s="181"/>
      <c r="BO163" s="181"/>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271"/>
      <c r="E164" s="85">
        <v>7</v>
      </c>
      <c r="F164" s="27"/>
      <c r="G164" s="203"/>
      <c r="H164" s="144"/>
      <c r="I164" s="144"/>
      <c r="J164" s="144"/>
      <c r="K164" s="144"/>
      <c r="L164" s="144"/>
      <c r="M164" s="143"/>
      <c r="N164" s="67">
        <f>IF(A7taxstdlife="n/a","n/a",IF(N$3&gt;(A7taxstdlife+$E164),(Input!$M$47-Input!$M$81)-SUM($M164:M164),(Input!$M$47-Input!$M$81)/A7taxstdlife))</f>
        <v>0</v>
      </c>
      <c r="O164" s="67">
        <f>IF(A7taxstdlife="n/a","n/a",IF(O$3&gt;(A7taxstdlife+$E164),(Input!$M$47-Input!$M$81)-SUM($M164:N164),(Input!$M$47-Input!$M$81)/A7taxstdlife))</f>
        <v>0</v>
      </c>
      <c r="P164" s="67">
        <f>IF(A7taxstdlife="n/a","n/a",IF(P$3&gt;(A7taxstdlife+$E164),(Input!$M$47-Input!$M$81)-SUM($M164:O164),(Input!$M$47-Input!$M$81)/A7taxstdlife))</f>
        <v>0</v>
      </c>
      <c r="Q164" s="67">
        <f>IF(A7taxstdlife="n/a","n/a",IF(Q$3&gt;(A7taxstdlife+$E164),(Input!$M$47-Input!$M$81)-SUM($M164:P164),(Input!$M$47-Input!$M$81)/A7taxstdlife))</f>
        <v>0</v>
      </c>
      <c r="R164" s="67"/>
      <c r="S164" s="101"/>
      <c r="T164" s="101"/>
      <c r="U164" s="101"/>
      <c r="V164" s="101"/>
      <c r="W164" s="101"/>
      <c r="X164" s="101"/>
      <c r="Y164" s="101"/>
      <c r="Z164" s="10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181"/>
      <c r="BK164" s="181"/>
      <c r="BL164" s="181"/>
      <c r="BM164" s="181"/>
      <c r="BN164" s="181"/>
      <c r="BO164" s="181"/>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271"/>
      <c r="E165" s="85">
        <v>8</v>
      </c>
      <c r="F165" s="27"/>
      <c r="G165" s="203"/>
      <c r="H165" s="144"/>
      <c r="I165" s="144"/>
      <c r="J165" s="144"/>
      <c r="K165" s="144"/>
      <c r="L165" s="144"/>
      <c r="M165" s="144"/>
      <c r="N165" s="143"/>
      <c r="O165" s="67">
        <f>IF(A7taxstdlife="n/a","n/a",IF(O$3&gt;(A7taxstdlife+$E165),(Input!$N$47-Input!$N$81)-SUM($N165:N165),(Input!$N$47-Input!$N$81)/A7taxstdlife))</f>
        <v>0</v>
      </c>
      <c r="P165" s="67">
        <f>IF(A7taxstdlife="n/a","n/a",IF(P$3&gt;(A7taxstdlife+$E165),(Input!$N$47-Input!$N$81)-SUM($N165:O165),(Input!$N$47-Input!$N$81)/A7taxstdlife))</f>
        <v>0</v>
      </c>
      <c r="Q165" s="67">
        <f>IF(A7taxstdlife="n/a","n/a",IF(Q$3&gt;(A7taxstdlife+$E165),(Input!$N$47-Input!$N$81)-SUM($N165:P165),(Input!$N$47-Input!$N$81)/A7taxstdlife))</f>
        <v>0</v>
      </c>
      <c r="R165" s="67"/>
      <c r="S165" s="101"/>
      <c r="T165" s="101"/>
      <c r="U165" s="101"/>
      <c r="V165" s="101"/>
      <c r="W165" s="101"/>
      <c r="X165" s="101"/>
      <c r="Y165" s="101"/>
      <c r="Z165" s="10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181"/>
      <c r="BK165" s="181"/>
      <c r="BL165" s="181"/>
      <c r="BM165" s="181"/>
      <c r="BN165" s="181"/>
      <c r="BO165" s="181"/>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271"/>
      <c r="E166" s="85">
        <v>9</v>
      </c>
      <c r="F166" s="27"/>
      <c r="G166" s="203"/>
      <c r="H166" s="144"/>
      <c r="I166" s="144"/>
      <c r="J166" s="144"/>
      <c r="K166" s="144"/>
      <c r="L166" s="144"/>
      <c r="M166" s="144"/>
      <c r="N166" s="144"/>
      <c r="O166" s="143"/>
      <c r="P166" s="67">
        <f>IF(A7taxstdlife="n/a","n/a",IF(P$3&gt;(A7taxstdlife+$E166),(Input!$O$47-Input!$O$81)-SUM($O166:O166),(Input!$O$47-Input!$O$81)/A7taxstdlife))</f>
        <v>0</v>
      </c>
      <c r="Q166" s="67">
        <f>IF(A7taxstdlife="n/a","n/a",IF(Q$3&gt;(A7taxstdlife+$E166),(Input!$O$47-Input!$O$81)-SUM($O166:P166),(Input!$O$47-Input!$O$81)/A7taxstdlife))</f>
        <v>0</v>
      </c>
      <c r="R166" s="67"/>
      <c r="S166" s="101"/>
      <c r="T166" s="101"/>
      <c r="U166" s="101"/>
      <c r="V166" s="101"/>
      <c r="W166" s="101"/>
      <c r="X166" s="101"/>
      <c r="Y166" s="101"/>
      <c r="Z166" s="10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181"/>
      <c r="BK166" s="181"/>
      <c r="BL166" s="181"/>
      <c r="BM166" s="181"/>
      <c r="BN166" s="181"/>
      <c r="BO166" s="181"/>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271"/>
      <c r="E167" s="85">
        <v>10</v>
      </c>
      <c r="F167" s="27"/>
      <c r="G167" s="203"/>
      <c r="H167" s="144"/>
      <c r="I167" s="144"/>
      <c r="J167" s="144"/>
      <c r="K167" s="144"/>
      <c r="L167" s="144"/>
      <c r="M167" s="144"/>
      <c r="N167" s="144"/>
      <c r="O167" s="144"/>
      <c r="P167" s="143"/>
      <c r="Q167" s="67">
        <f>IF(A7taxstdlife="n/a","n/a",IF(Q$3&gt;(A7taxstdlife+$E167),(Input!$P$47-Input!$P$81)-SUM($P167:P167),(Input!$P$47-Input!$P$81)/A7taxstdlife))</f>
        <v>0</v>
      </c>
      <c r="R167" s="67"/>
      <c r="S167" s="101"/>
      <c r="T167" s="101"/>
      <c r="U167" s="101"/>
      <c r="V167" s="101"/>
      <c r="W167" s="101"/>
      <c r="X167" s="101"/>
      <c r="Y167" s="101"/>
      <c r="Z167" s="10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181"/>
      <c r="BK167" s="181"/>
      <c r="BL167" s="181"/>
      <c r="BM167" s="181"/>
      <c r="BN167" s="181"/>
      <c r="BO167" s="181"/>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271"/>
      <c r="E168" s="86">
        <v>11</v>
      </c>
      <c r="F168" s="27"/>
      <c r="G168" s="203"/>
      <c r="H168" s="144"/>
      <c r="I168" s="144"/>
      <c r="J168" s="144"/>
      <c r="K168" s="144"/>
      <c r="L168" s="144"/>
      <c r="M168" s="144"/>
      <c r="N168" s="144"/>
      <c r="O168" s="144"/>
      <c r="P168" s="183"/>
      <c r="Q168" s="143"/>
      <c r="R168" s="67"/>
      <c r="S168" s="101"/>
      <c r="T168" s="101"/>
      <c r="U168" s="101"/>
      <c r="V168" s="101"/>
      <c r="W168" s="101"/>
      <c r="X168" s="101"/>
      <c r="Y168" s="101"/>
      <c r="Z168" s="10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181"/>
      <c r="BK168" s="181"/>
      <c r="BL168" s="181"/>
      <c r="BM168" s="181"/>
      <c r="BN168" s="181"/>
      <c r="BO168" s="181"/>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Non-network general assets - Other</v>
      </c>
      <c r="D169" s="9"/>
      <c r="E169" s="9"/>
      <c r="F169" s="23"/>
      <c r="G169" s="204">
        <f t="shared" ref="G169:L169" si="40">-SUM(G156:G168)</f>
        <v>0</v>
      </c>
      <c r="H169" s="157">
        <f t="shared" si="40"/>
        <v>-17.144590364737141</v>
      </c>
      <c r="I169" s="157">
        <f t="shared" si="40"/>
        <v>-16.998548435237154</v>
      </c>
      <c r="J169" s="157">
        <f t="shared" si="40"/>
        <v>-17.618347567874221</v>
      </c>
      <c r="K169" s="157">
        <f t="shared" si="40"/>
        <v>-18.344499614263874</v>
      </c>
      <c r="L169" s="157">
        <f t="shared" si="40"/>
        <v>-19.109448944534588</v>
      </c>
      <c r="M169" s="157">
        <f>IF(Input!M173&gt;0, -SUM(M156:M168), 0)</f>
        <v>0</v>
      </c>
      <c r="N169" s="157">
        <f>IF(Input!N173&gt;0, -SUM(N156:N168), 0)</f>
        <v>0</v>
      </c>
      <c r="O169" s="157">
        <f>IF(Input!O173&gt;0, -SUM(O156:O168), 0)</f>
        <v>0</v>
      </c>
      <c r="P169" s="157">
        <f>IF(Input!P173&gt;0, -SUM(P156:P168), 0)</f>
        <v>0</v>
      </c>
      <c r="Q169" s="157">
        <f>IF(Input!Q173&gt;0, -SUM(Q156:Q168), 0)</f>
        <v>0</v>
      </c>
      <c r="R169" s="63"/>
      <c r="S169" s="100"/>
      <c r="T169" s="100"/>
      <c r="U169" s="100"/>
      <c r="V169" s="100"/>
      <c r="W169" s="100"/>
      <c r="X169" s="100"/>
      <c r="Y169" s="100"/>
      <c r="Z169" s="100"/>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181"/>
      <c r="BK169" s="181"/>
      <c r="BL169" s="181"/>
      <c r="BM169" s="181"/>
      <c r="BN169" s="181"/>
      <c r="BO169" s="181"/>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1" t="str">
        <f>Asset8</f>
        <v>VBRC</v>
      </c>
      <c r="C170" s="32"/>
      <c r="D170" s="33" t="s">
        <v>68</v>
      </c>
      <c r="E170" s="32"/>
      <c r="F170" s="34"/>
      <c r="G170" s="200">
        <f>IF(G$3&gt;A8taxremlife,A8taxvalue-SUM($F170:F170),IF(A8taxremlife="N/A","n/a",A8taxvalue/A8taxremlife))</f>
        <v>0</v>
      </c>
      <c r="H170" s="66">
        <f>IF(H$3&gt;A8taxremlife,A8taxvalue-SUM($F170:G170),IF(A8taxremlife="N/A","n/a",A8taxvalue/A8taxremlife))</f>
        <v>0</v>
      </c>
      <c r="I170" s="66">
        <f>IF(I$3&gt;A8taxremlife,A8taxvalue-SUM($F170:H170),IF(A8taxremlife="N/A","n/a",A8taxvalue/A8taxremlife))</f>
        <v>0</v>
      </c>
      <c r="J170" s="66">
        <f>IF(J$3&gt;A8taxremlife,A8taxvalue-SUM($F170:I170),IF(A8taxremlife="N/A","n/a",A8taxvalue/A8taxremlife))</f>
        <v>0</v>
      </c>
      <c r="K170" s="66">
        <f>IF(K$3&gt;A8taxremlife,A8taxvalue-SUM($F170:J170),IF(A8taxremlife="N/A","n/a",A8taxvalue/A8taxremlife))</f>
        <v>0</v>
      </c>
      <c r="L170" s="66">
        <f>IF(L$3&gt;A8taxremlife,A8taxvalue-SUM($F170:K170),IF(A8taxremlife="N/A","n/a",A8taxvalue/A8taxremlife))</f>
        <v>0</v>
      </c>
      <c r="M170" s="66">
        <f>IF(M$3&gt;A8taxremlife,A8taxvalue-SUM($F170:L170),IF(A8taxremlife="N/A","n/a",A8taxvalue/A8taxremlife))</f>
        <v>0</v>
      </c>
      <c r="N170" s="66">
        <f>IF(N$3&gt;A8taxremlife,A8taxvalue-SUM($F170:M170),IF(A8taxremlife="N/A","n/a",A8taxvalue/A8taxremlife))</f>
        <v>0</v>
      </c>
      <c r="O170" s="66">
        <f>IF(O$3&gt;A8taxremlife,A8taxvalue-SUM($F170:N170),IF(A8taxremlife="N/A","n/a",A8taxvalue/A8taxremlife))</f>
        <v>0</v>
      </c>
      <c r="P170" s="66">
        <f>IF(P$3&gt;A8taxremlife,A8taxvalue-SUM($F170:O170),IF(A8taxremlife="N/A","n/a",A8taxvalue/A8taxremlife))</f>
        <v>0</v>
      </c>
      <c r="Q170" s="66">
        <f>IF(Q$3&gt;A8taxremlife,A8taxvalue-SUM($F170:P170),IF(A8taxremlife="N/A","n/a",A8taxvalue/A8taxremlife))</f>
        <v>0</v>
      </c>
      <c r="R170" s="66"/>
      <c r="S170" s="101"/>
      <c r="T170" s="101"/>
      <c r="U170" s="101"/>
      <c r="V170" s="101"/>
      <c r="W170" s="101"/>
      <c r="X170" s="101"/>
      <c r="Y170" s="101"/>
      <c r="Z170" s="10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181"/>
      <c r="BK170" s="181"/>
      <c r="BL170" s="181"/>
      <c r="BM170" s="181"/>
      <c r="BN170" s="181"/>
      <c r="BO170" s="181"/>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270" t="s">
        <v>86</v>
      </c>
      <c r="E171" s="85">
        <v>0</v>
      </c>
      <c r="F171" s="27"/>
      <c r="G171" s="201"/>
      <c r="H171" s="67"/>
      <c r="I171" s="67"/>
      <c r="J171" s="67"/>
      <c r="K171" s="67"/>
      <c r="L171" s="67"/>
      <c r="M171" s="67"/>
      <c r="N171" s="67"/>
      <c r="O171" s="67"/>
      <c r="P171" s="67"/>
      <c r="Q171" s="67"/>
      <c r="R171" s="67"/>
      <c r="S171" s="101"/>
      <c r="T171" s="101"/>
      <c r="U171" s="101"/>
      <c r="V171" s="101"/>
      <c r="W171" s="101"/>
      <c r="X171" s="101"/>
      <c r="Y171" s="101"/>
      <c r="Z171" s="10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181"/>
      <c r="BK171" s="181"/>
      <c r="BL171" s="181"/>
      <c r="BM171" s="181"/>
      <c r="BN171" s="181"/>
      <c r="BO171" s="18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271"/>
      <c r="E172" s="85">
        <v>1</v>
      </c>
      <c r="F172" s="27"/>
      <c r="G172" s="202"/>
      <c r="H172" s="67">
        <f>IF(A8taxstdlife="n/a","n/a",IF(H$3&gt;(A8taxstdlife+$E172),(Input!$G$48-Input!$G$82)-SUM($G172:G172),(Input!$G$48-Input!$G$82)/A8taxstdlife))</f>
        <v>24.380901790775688</v>
      </c>
      <c r="I172" s="67">
        <f>IF(A8taxstdlife="n/a","n/a",IF(I$3&gt;(A8taxstdlife+$E172),(Input!$G$48-Input!$G$82)-SUM($G172:H172),(Input!$G$48-Input!$G$82)/A8taxstdlife))</f>
        <v>0</v>
      </c>
      <c r="J172" s="67">
        <f>IF(A8taxstdlife="n/a","n/a",IF(J$3&gt;(A8taxstdlife+$E172),(Input!$G$48-Input!$G$82)-SUM($G172:I172),(Input!$G$48-Input!$G$82)/A8taxstdlife))</f>
        <v>0</v>
      </c>
      <c r="K172" s="67">
        <f>IF(A8taxstdlife="n/a","n/a",IF(K$3&gt;(A8taxstdlife+$E172),(Input!$G$48-Input!$G$82)-SUM($G172:J172),(Input!$G$48-Input!$G$82)/A8taxstdlife))</f>
        <v>0</v>
      </c>
      <c r="L172" s="67">
        <f>IF(A8taxstdlife="n/a","n/a",IF(L$3&gt;(A8taxstdlife+$E172),(Input!$G$48-Input!$G$82)-SUM($G172:K172),(Input!$G$48-Input!$G$82)/A8taxstdlife))</f>
        <v>0</v>
      </c>
      <c r="M172" s="67">
        <f>IF(A8taxstdlife="n/a","n/a",IF(M$3&gt;(A8taxstdlife+$E172),(Input!$G$48-Input!$G$82)-SUM($G172:L172),(Input!$G$48-Input!$G$82)/A8taxstdlife))</f>
        <v>0</v>
      </c>
      <c r="N172" s="67">
        <f>IF(A8taxstdlife="n/a","n/a",IF(N$3&gt;(A8taxstdlife+$E172),(Input!$G$48-Input!$G$82)-SUM($G172:M172),(Input!$G$48-Input!$G$82)/A8taxstdlife))</f>
        <v>0</v>
      </c>
      <c r="O172" s="67">
        <f>IF(A8taxstdlife="n/a","n/a",IF(O$3&gt;(A8taxstdlife+$E172),(Input!$G$48-Input!$G$82)-SUM($G172:N172),(Input!$G$48-Input!$G$82)/A8taxstdlife))</f>
        <v>0</v>
      </c>
      <c r="P172" s="67">
        <f>IF(A8taxstdlife="n/a","n/a",IF(P$3&gt;(A8taxstdlife+$E172),(Input!$G$48-Input!$G$82)-SUM($G172:O172),(Input!$G$48-Input!$G$82)/A8taxstdlife))</f>
        <v>0</v>
      </c>
      <c r="Q172" s="67">
        <f>IF(A8taxstdlife="n/a","n/a",IF(Q$3&gt;(A8taxstdlife+$E172),(Input!$G$48-Input!$G$82)-SUM($G172:P172),(Input!$G$48-Input!$G$82)/A8taxstdlife))</f>
        <v>0</v>
      </c>
      <c r="R172" s="67"/>
      <c r="S172" s="101"/>
      <c r="T172" s="101"/>
      <c r="U172" s="101"/>
      <c r="V172" s="101"/>
      <c r="W172" s="101"/>
      <c r="X172" s="101"/>
      <c r="Y172" s="101"/>
      <c r="Z172" s="10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181"/>
      <c r="BK172" s="181"/>
      <c r="BL172" s="181"/>
      <c r="BM172" s="181"/>
      <c r="BN172" s="181"/>
      <c r="BO172" s="181"/>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271"/>
      <c r="E173" s="85">
        <v>2</v>
      </c>
      <c r="F173" s="27"/>
      <c r="G173" s="203"/>
      <c r="H173" s="143"/>
      <c r="I173" s="67">
        <f>IF(A8taxstdlife="n/a","n/a",IF(I$3&gt;(A8taxstdlife+$E173),(Input!$H$48-Input!$H$82)-SUM($H173:H173),(Input!$H$48-Input!$H$82)/A8taxstdlife))</f>
        <v>12.341486808447474</v>
      </c>
      <c r="J173" s="67">
        <f>IF(A8taxstdlife="n/a","n/a",IF(J$3&gt;(A8taxstdlife+$E173),(Input!$H$48-Input!$H$82)-SUM($H173:I173),(Input!$H$48-Input!$H$82)/A8taxstdlife))</f>
        <v>0</v>
      </c>
      <c r="K173" s="67">
        <f>IF(A8taxstdlife="n/a","n/a",IF(K$3&gt;(A8taxstdlife+$E173),(Input!$H$48-Input!$H$82)-SUM($H173:J173),(Input!$H$48-Input!$H$82)/A8taxstdlife))</f>
        <v>0</v>
      </c>
      <c r="L173" s="67">
        <f>IF(A8taxstdlife="n/a","n/a",IF(L$3&gt;(A8taxstdlife+$E173),(Input!$H$48-Input!$H$82)-SUM($H173:K173),(Input!$H$48-Input!$H$82)/A8taxstdlife))</f>
        <v>0</v>
      </c>
      <c r="M173" s="67">
        <f>IF(A8taxstdlife="n/a","n/a",IF(M$3&gt;(A8taxstdlife+$E173),(Input!$H$48-Input!$H$82)-SUM($H173:L173),(Input!$H$48-Input!$H$82)/A8taxstdlife))</f>
        <v>0</v>
      </c>
      <c r="N173" s="67">
        <f>IF(A8taxstdlife="n/a","n/a",IF(N$3&gt;(A8taxstdlife+$E173),(Input!$H$48-Input!$H$82)-SUM($H173:M173),(Input!$H$48-Input!$H$82)/A8taxstdlife))</f>
        <v>0</v>
      </c>
      <c r="O173" s="67">
        <f>IF(A8taxstdlife="n/a","n/a",IF(O$3&gt;(A8taxstdlife+$E173),(Input!$H$48-Input!$H$82)-SUM($H173:N173),(Input!$H$48-Input!$H$82)/A8taxstdlife))</f>
        <v>0</v>
      </c>
      <c r="P173" s="67">
        <f>IF(A8taxstdlife="n/a","n/a",IF(P$3&gt;(A8taxstdlife+$E173),(Input!$H$48-Input!$H$82)-SUM($H173:O173),(Input!$H$48-Input!$H$82)/A8taxstdlife))</f>
        <v>0</v>
      </c>
      <c r="Q173" s="67">
        <f>IF(A8taxstdlife="n/a","n/a",IF(Q$3&gt;(A8taxstdlife+$E173),(Input!$H$48-Input!$H$82)-SUM($H173:P173),(Input!$H$48-Input!$H$82)/A8taxstdlife))</f>
        <v>0</v>
      </c>
      <c r="R173" s="67"/>
      <c r="S173" s="101"/>
      <c r="T173" s="101"/>
      <c r="U173" s="101"/>
      <c r="V173" s="101"/>
      <c r="W173" s="101"/>
      <c r="X173" s="101"/>
      <c r="Y173" s="101"/>
      <c r="Z173" s="10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181"/>
      <c r="BK173" s="181"/>
      <c r="BL173" s="181"/>
      <c r="BM173" s="181"/>
      <c r="BN173" s="181"/>
      <c r="BO173" s="181"/>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271"/>
      <c r="E174" s="85">
        <v>3</v>
      </c>
      <c r="F174" s="27"/>
      <c r="G174" s="203"/>
      <c r="H174" s="144"/>
      <c r="I174" s="143"/>
      <c r="J174" s="67">
        <f>IF(A8taxstdlife="n/a","n/a",IF(J$3&gt;(A8taxstdlife+$E174),(Input!$I$48-Input!$I$82)-SUM($I174:I174),(Input!$I$48-Input!$I$82)/A8taxstdlife))</f>
        <v>14.629588969752861</v>
      </c>
      <c r="K174" s="67">
        <f>IF(A8taxstdlife="n/a","n/a",IF(K$3&gt;(A8taxstdlife+$E174),(Input!$I$48-Input!$I$82)-SUM($I174:J174),(Input!$I$48-Input!$I$82)/A8taxstdlife))</f>
        <v>0</v>
      </c>
      <c r="L174" s="67">
        <f>IF(A8taxstdlife="n/a","n/a",IF(L$3&gt;(A8taxstdlife+$E174),(Input!$I$48-Input!$I$82)-SUM($I174:K174),(Input!$I$48-Input!$I$82)/A8taxstdlife))</f>
        <v>0</v>
      </c>
      <c r="M174" s="67">
        <f>IF(A8taxstdlife="n/a","n/a",IF(M$3&gt;(A8taxstdlife+$E174),(Input!$I$48-Input!$I$82)-SUM($I174:L174),(Input!$I$48-Input!$I$82)/A8taxstdlife))</f>
        <v>0</v>
      </c>
      <c r="N174" s="67">
        <f>IF(A8taxstdlife="n/a","n/a",IF(N$3&gt;(A8taxstdlife+$E174),(Input!$I$48-Input!$I$82)-SUM($I174:M174),(Input!$I$48-Input!$I$82)/A8taxstdlife))</f>
        <v>0</v>
      </c>
      <c r="O174" s="67">
        <f>IF(A8taxstdlife="n/a","n/a",IF(O$3&gt;(A8taxstdlife+$E174),(Input!$I$48-Input!$I$82)-SUM($I174:N174),(Input!$I$48-Input!$I$82)/A8taxstdlife))</f>
        <v>0</v>
      </c>
      <c r="P174" s="67">
        <f>IF(A8taxstdlife="n/a","n/a",IF(P$3&gt;(A8taxstdlife+$E174),(Input!$I$48-Input!$I$82)-SUM($I174:O174),(Input!$I$48-Input!$I$82)/A8taxstdlife))</f>
        <v>0</v>
      </c>
      <c r="Q174" s="67">
        <f>IF(A8taxstdlife="n/a","n/a",IF(Q$3&gt;(A8taxstdlife+$E174),(Input!$I$48-Input!$I$82)-SUM($I174:P174),(Input!$I$48-Input!$I$82)/A8taxstdlife))</f>
        <v>0</v>
      </c>
      <c r="R174" s="67"/>
      <c r="S174" s="101"/>
      <c r="T174" s="101"/>
      <c r="U174" s="101"/>
      <c r="V174" s="101"/>
      <c r="W174" s="101"/>
      <c r="X174" s="101"/>
      <c r="Y174" s="101"/>
      <c r="Z174" s="10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181"/>
      <c r="BK174" s="181"/>
      <c r="BL174" s="181"/>
      <c r="BM174" s="181"/>
      <c r="BN174" s="181"/>
      <c r="BO174" s="181"/>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271"/>
      <c r="E175" s="85">
        <v>4</v>
      </c>
      <c r="F175" s="27"/>
      <c r="G175" s="203"/>
      <c r="H175" s="144"/>
      <c r="I175" s="144"/>
      <c r="J175" s="143"/>
      <c r="K175" s="67">
        <f>IF(A8taxstdlife="n/a","n/a",IF(K$3&gt;(A8taxstdlife+$E175),(Input!$J$48-Input!$J$82)-SUM($J175:J175),(Input!$J$48-Input!$J$82)/A8taxstdlife))</f>
        <v>15.292848776226476</v>
      </c>
      <c r="L175" s="67">
        <f>IF(A8taxstdlife="n/a","n/a",IF(L$3&gt;(A8taxstdlife+$E175),(Input!$J$48-Input!$J$82)-SUM($J175:K175),(Input!$J$48-Input!$J$82)/A8taxstdlife))</f>
        <v>0</v>
      </c>
      <c r="M175" s="67">
        <f>IF(A8taxstdlife="n/a","n/a",IF(M$3&gt;(A8taxstdlife+$E175),(Input!$J$48-Input!$J$82)-SUM($J175:L175),(Input!$J$48-Input!$J$82)/A8taxstdlife))</f>
        <v>0</v>
      </c>
      <c r="N175" s="67">
        <f>IF(A8taxstdlife="n/a","n/a",IF(N$3&gt;(A8taxstdlife+$E175),(Input!$J$48-Input!$J$82)-SUM($J175:M175),(Input!$J$48-Input!$J$82)/A8taxstdlife))</f>
        <v>0</v>
      </c>
      <c r="O175" s="67">
        <f>IF(A8taxstdlife="n/a","n/a",IF(O$3&gt;(A8taxstdlife+$E175),(Input!$J$48-Input!$J$82)-SUM($J175:N175),(Input!$J$48-Input!$J$82)/A8taxstdlife))</f>
        <v>0</v>
      </c>
      <c r="P175" s="67">
        <f>IF(A8taxstdlife="n/a","n/a",IF(P$3&gt;(A8taxstdlife+$E175),(Input!$J$48-Input!$J$82)-SUM($J175:O175),(Input!$J$48-Input!$J$82)/A8taxstdlife))</f>
        <v>0</v>
      </c>
      <c r="Q175" s="67">
        <f>IF(A8taxstdlife="n/a","n/a",IF(Q$3&gt;(A8taxstdlife+$E175),(Input!$J$48-Input!$J$82)-SUM($J175:P175),(Input!$J$48-Input!$J$82)/A8taxstdlife))</f>
        <v>0</v>
      </c>
      <c r="R175" s="67"/>
      <c r="S175" s="101"/>
      <c r="T175" s="101"/>
      <c r="U175" s="101"/>
      <c r="V175" s="101"/>
      <c r="W175" s="101"/>
      <c r="X175" s="101"/>
      <c r="Y175" s="101"/>
      <c r="Z175" s="10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181"/>
      <c r="BK175" s="181"/>
      <c r="BL175" s="181"/>
      <c r="BM175" s="181"/>
      <c r="BN175" s="181"/>
      <c r="BO175" s="181"/>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271"/>
      <c r="E176" s="85">
        <v>5</v>
      </c>
      <c r="F176" s="27"/>
      <c r="G176" s="203"/>
      <c r="H176" s="144"/>
      <c r="I176" s="144"/>
      <c r="J176" s="144"/>
      <c r="K176" s="143"/>
      <c r="L176" s="67">
        <f>IF(A8taxstdlife="n/a","n/a",IF(L$3&gt;(A8taxstdlife+$E176),(Input!$K$48-Input!$K$82)-SUM($K176:K176),(Input!$K$48-Input!$K$82)/A8taxstdlife))</f>
        <v>15.958252509997937</v>
      </c>
      <c r="M176" s="67">
        <f>IF(A8taxstdlife="n/a","n/a",IF(M$3&gt;(A8taxstdlife+$E176),(Input!$K$48-Input!$K$82)-SUM($K176:L176),(Input!$K$48-Input!$K$82)/A8taxstdlife))</f>
        <v>0</v>
      </c>
      <c r="N176" s="67">
        <f>IF(A8taxstdlife="n/a","n/a",IF(N$3&gt;(A8taxstdlife+$E176),(Input!$K$48-Input!$K$82)-SUM($K176:M176),(Input!$K$48-Input!$K$82)/A8taxstdlife))</f>
        <v>0</v>
      </c>
      <c r="O176" s="67">
        <f>IF(A8taxstdlife="n/a","n/a",IF(O$3&gt;(A8taxstdlife+$E176),(Input!$K$48-Input!$K$82)-SUM($K176:N176),(Input!$K$48-Input!$K$82)/A8taxstdlife))</f>
        <v>0</v>
      </c>
      <c r="P176" s="67">
        <f>IF(A8taxstdlife="n/a","n/a",IF(P$3&gt;(A8taxstdlife+$E176),(Input!$K$48-Input!$K$82)-SUM($K176:O176),(Input!$K$48-Input!$K$82)/A8taxstdlife))</f>
        <v>0</v>
      </c>
      <c r="Q176" s="67">
        <f>IF(A8taxstdlife="n/a","n/a",IF(Q$3&gt;(A8taxstdlife+$E176),(Input!$K$48-Input!$K$82)-SUM($K176:P176),(Input!$K$48-Input!$K$82)/A8taxstdlife))</f>
        <v>0</v>
      </c>
      <c r="R176" s="67"/>
      <c r="S176" s="101"/>
      <c r="T176" s="101"/>
      <c r="U176" s="101"/>
      <c r="V176" s="101"/>
      <c r="W176" s="101"/>
      <c r="X176" s="101"/>
      <c r="Y176" s="101"/>
      <c r="Z176" s="10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181"/>
      <c r="BK176" s="181"/>
      <c r="BL176" s="181"/>
      <c r="BM176" s="181"/>
      <c r="BN176" s="181"/>
      <c r="BO176" s="181"/>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271"/>
      <c r="E177" s="85">
        <v>6</v>
      </c>
      <c r="F177" s="27"/>
      <c r="G177" s="203"/>
      <c r="H177" s="144"/>
      <c r="I177" s="144"/>
      <c r="J177" s="144"/>
      <c r="K177" s="144"/>
      <c r="L177" s="143"/>
      <c r="M177" s="67">
        <f>IF(A8taxstdlife="n/a","n/a",IF(M$3&gt;(A8taxstdlife+$E177),(Input!$L$48-Input!$L$82)-SUM($L177:L177),(Input!$L$48-Input!$L$82)/A8taxstdlife))</f>
        <v>16.593424858654853</v>
      </c>
      <c r="N177" s="67">
        <f>IF(A8taxstdlife="n/a","n/a",IF(N$3&gt;(A8taxstdlife+$E177),(Input!$L$48-Input!$L$82)-SUM($L177:M177),(Input!$L$48-Input!$L$82)/A8taxstdlife))</f>
        <v>0</v>
      </c>
      <c r="O177" s="67">
        <f>IF(A8taxstdlife="n/a","n/a",IF(O$3&gt;(A8taxstdlife+$E177),(Input!$L$48-Input!$L$82)-SUM($L177:N177),(Input!$L$48-Input!$L$82)/A8taxstdlife))</f>
        <v>0</v>
      </c>
      <c r="P177" s="67">
        <f>IF(A8taxstdlife="n/a","n/a",IF(P$3&gt;(A8taxstdlife+$E177),(Input!$L$48-Input!$L$82)-SUM($L177:O177),(Input!$L$48-Input!$L$82)/A8taxstdlife))</f>
        <v>0</v>
      </c>
      <c r="Q177" s="67">
        <f>IF(A8taxstdlife="n/a","n/a",IF(Q$3&gt;(A8taxstdlife+$E177),(Input!$L$48-Input!$L$82)-SUM($L177:P177),(Input!$L$48-Input!$L$82)/A8taxstdlife))</f>
        <v>0</v>
      </c>
      <c r="R177" s="67"/>
      <c r="S177" s="101"/>
      <c r="T177" s="101"/>
      <c r="U177" s="101"/>
      <c r="V177" s="101"/>
      <c r="W177" s="101"/>
      <c r="X177" s="101"/>
      <c r="Y177" s="101"/>
      <c r="Z177" s="10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181"/>
      <c r="BK177" s="181"/>
      <c r="BL177" s="181"/>
      <c r="BM177" s="181"/>
      <c r="BN177" s="181"/>
      <c r="BO177" s="181"/>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271"/>
      <c r="E178" s="85">
        <v>7</v>
      </c>
      <c r="F178" s="27"/>
      <c r="G178" s="203"/>
      <c r="H178" s="144"/>
      <c r="I178" s="144"/>
      <c r="J178" s="144"/>
      <c r="K178" s="144"/>
      <c r="L178" s="144"/>
      <c r="M178" s="143"/>
      <c r="N178" s="67">
        <f>IF(A8taxstdlife="n/a","n/a",IF(N$3&gt;(A8taxstdlife+$E178),(Input!$M$48-Input!$M$82)-SUM($M178:M178),(Input!$M$48-Input!$M$82)/A8taxstdlife))</f>
        <v>0</v>
      </c>
      <c r="O178" s="67">
        <f>IF(A8taxstdlife="n/a","n/a",IF(O$3&gt;(A8taxstdlife+$E178),(Input!$M$48-Input!$M$82)-SUM($M178:N178),(Input!$M$48-Input!$M$82)/A8taxstdlife))</f>
        <v>0</v>
      </c>
      <c r="P178" s="67">
        <f>IF(A8taxstdlife="n/a","n/a",IF(P$3&gt;(A8taxstdlife+$E178),(Input!$M$48-Input!$M$82)-SUM($M178:O178),(Input!$M$48-Input!$M$82)/A8taxstdlife))</f>
        <v>0</v>
      </c>
      <c r="Q178" s="67">
        <f>IF(A8taxstdlife="n/a","n/a",IF(Q$3&gt;(A8taxstdlife+$E178),(Input!$M$48-Input!$M$82)-SUM($M178:P178),(Input!$M$48-Input!$M$82)/A8taxstdlife))</f>
        <v>0</v>
      </c>
      <c r="R178" s="67"/>
      <c r="S178" s="101"/>
      <c r="T178" s="101"/>
      <c r="U178" s="101"/>
      <c r="V178" s="101"/>
      <c r="W178" s="101"/>
      <c r="X178" s="101"/>
      <c r="Y178" s="101"/>
      <c r="Z178" s="10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181"/>
      <c r="BK178" s="181"/>
      <c r="BL178" s="181"/>
      <c r="BM178" s="181"/>
      <c r="BN178" s="181"/>
      <c r="BO178" s="181"/>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271"/>
      <c r="E179" s="85">
        <v>8</v>
      </c>
      <c r="F179" s="27"/>
      <c r="G179" s="203"/>
      <c r="H179" s="144"/>
      <c r="I179" s="144"/>
      <c r="J179" s="144"/>
      <c r="K179" s="144"/>
      <c r="L179" s="144"/>
      <c r="M179" s="144"/>
      <c r="N179" s="143"/>
      <c r="O179" s="67">
        <f>IF(A8taxstdlife="n/a","n/a",IF(O$3&gt;(A8taxstdlife+$E179),(Input!$N$48-Input!$N$82)-SUM($N179:N179),(Input!$N$48-Input!$N$82)/A8taxstdlife))</f>
        <v>0</v>
      </c>
      <c r="P179" s="67">
        <f>IF(A8taxstdlife="n/a","n/a",IF(P$3&gt;(A8taxstdlife+$E179),(Input!$N$48-Input!$N$82)-SUM($N179:O179),(Input!$N$48-Input!$N$82)/A8taxstdlife))</f>
        <v>0</v>
      </c>
      <c r="Q179" s="67">
        <f>IF(A8taxstdlife="n/a","n/a",IF(Q$3&gt;(A8taxstdlife+$E179),(Input!$N$48-Input!$N$82)-SUM($N179:P179),(Input!$N$48-Input!$N$82)/A8taxstdlife))</f>
        <v>0</v>
      </c>
      <c r="R179" s="67"/>
      <c r="S179" s="101"/>
      <c r="T179" s="101"/>
      <c r="U179" s="101"/>
      <c r="V179" s="101"/>
      <c r="W179" s="101"/>
      <c r="X179" s="101"/>
      <c r="Y179" s="101"/>
      <c r="Z179" s="10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181"/>
      <c r="BK179" s="181"/>
      <c r="BL179" s="181"/>
      <c r="BM179" s="181"/>
      <c r="BN179" s="181"/>
      <c r="BO179" s="181"/>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271"/>
      <c r="E180" s="85">
        <v>9</v>
      </c>
      <c r="F180" s="27"/>
      <c r="G180" s="203"/>
      <c r="H180" s="144"/>
      <c r="I180" s="144"/>
      <c r="J180" s="144"/>
      <c r="K180" s="144"/>
      <c r="L180" s="144"/>
      <c r="M180" s="144"/>
      <c r="N180" s="144"/>
      <c r="O180" s="143"/>
      <c r="P180" s="67">
        <f>IF(A8taxstdlife="n/a","n/a",IF(P$3&gt;(A8taxstdlife+$E180),(Input!$O$48-Input!$O$82)-SUM($O180:O180),(Input!$O$48-Input!$O$82)/A8taxstdlife))</f>
        <v>0</v>
      </c>
      <c r="Q180" s="67">
        <f>IF(A8taxstdlife="n/a","n/a",IF(Q$3&gt;(A8taxstdlife+$E180),(Input!$O$48-Input!$O$82)-SUM($O180:P180),(Input!$O$48-Input!$O$82)/A8taxstdlife))</f>
        <v>0</v>
      </c>
      <c r="R180" s="67"/>
      <c r="S180" s="101"/>
      <c r="T180" s="101"/>
      <c r="U180" s="101"/>
      <c r="V180" s="101"/>
      <c r="W180" s="101"/>
      <c r="X180" s="101"/>
      <c r="Y180" s="101"/>
      <c r="Z180" s="10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181"/>
      <c r="BK180" s="181"/>
      <c r="BL180" s="181"/>
      <c r="BM180" s="181"/>
      <c r="BN180" s="181"/>
      <c r="BO180" s="181"/>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271"/>
      <c r="E181" s="85">
        <v>10</v>
      </c>
      <c r="F181" s="27"/>
      <c r="G181" s="203"/>
      <c r="H181" s="144"/>
      <c r="I181" s="144"/>
      <c r="J181" s="144"/>
      <c r="K181" s="144"/>
      <c r="L181" s="144"/>
      <c r="M181" s="144"/>
      <c r="N181" s="144"/>
      <c r="O181" s="144"/>
      <c r="P181" s="143"/>
      <c r="Q181" s="67">
        <f>IF(A8taxstdlife="n/a","n/a",IF(Q$3&gt;(A8taxstdlife+$E181),(Input!$P$48-Input!$P$82)-SUM($P181:P181),(Input!$P$48-Input!$P$82)/A8taxstdlife))</f>
        <v>0</v>
      </c>
      <c r="R181" s="67"/>
      <c r="S181" s="101"/>
      <c r="T181" s="101"/>
      <c r="U181" s="101"/>
      <c r="V181" s="101"/>
      <c r="W181" s="101"/>
      <c r="X181" s="101"/>
      <c r="Y181" s="101"/>
      <c r="Z181" s="10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181"/>
      <c r="BK181" s="181"/>
      <c r="BL181" s="181"/>
      <c r="BM181" s="181"/>
      <c r="BN181" s="181"/>
      <c r="BO181" s="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271"/>
      <c r="E182" s="86">
        <v>11</v>
      </c>
      <c r="F182" s="27"/>
      <c r="G182" s="203"/>
      <c r="H182" s="144"/>
      <c r="I182" s="144"/>
      <c r="J182" s="144"/>
      <c r="K182" s="144"/>
      <c r="L182" s="144"/>
      <c r="M182" s="144"/>
      <c r="N182" s="144"/>
      <c r="O182" s="144"/>
      <c r="P182" s="183"/>
      <c r="Q182" s="143"/>
      <c r="R182" s="67"/>
      <c r="S182" s="101"/>
      <c r="T182" s="101"/>
      <c r="U182" s="101"/>
      <c r="V182" s="101"/>
      <c r="W182" s="101"/>
      <c r="X182" s="101"/>
      <c r="Y182" s="101"/>
      <c r="Z182" s="10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181"/>
      <c r="BK182" s="181"/>
      <c r="BL182" s="181"/>
      <c r="BM182" s="181"/>
      <c r="BN182" s="181"/>
      <c r="BO182" s="181"/>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VBRC</v>
      </c>
      <c r="D183" s="9"/>
      <c r="E183" s="9"/>
      <c r="F183" s="23"/>
      <c r="G183" s="204">
        <f t="shared" ref="G183:L183" si="41">-SUM(G170:G182)</f>
        <v>0</v>
      </c>
      <c r="H183" s="157">
        <f t="shared" si="41"/>
        <v>-24.380901790775688</v>
      </c>
      <c r="I183" s="157">
        <f t="shared" si="41"/>
        <v>-12.341486808447474</v>
      </c>
      <c r="J183" s="157">
        <f t="shared" si="41"/>
        <v>-14.629588969752861</v>
      </c>
      <c r="K183" s="157">
        <f t="shared" si="41"/>
        <v>-15.292848776226476</v>
      </c>
      <c r="L183" s="157">
        <f t="shared" si="41"/>
        <v>-15.958252509997937</v>
      </c>
      <c r="M183" s="157">
        <f>IF(Input!M173&gt;0, -SUM(M170:M182), 0)</f>
        <v>0</v>
      </c>
      <c r="N183" s="157">
        <f>IF(Input!N173&gt;0, -SUM(N170:N182), 0)</f>
        <v>0</v>
      </c>
      <c r="O183" s="157">
        <f>IF(Input!O173&gt;0, -SUM(O170:O182), 0)</f>
        <v>0</v>
      </c>
      <c r="P183" s="157">
        <f>IF(Input!P173&gt;0, -SUM(P170:P182), 0)</f>
        <v>0</v>
      </c>
      <c r="Q183" s="157">
        <f>IF(Input!Q173&gt;0, -SUM(Q170:Q182), 0)</f>
        <v>0</v>
      </c>
      <c r="R183" s="63"/>
      <c r="S183" s="100"/>
      <c r="T183" s="100"/>
      <c r="U183" s="100"/>
      <c r="V183" s="100"/>
      <c r="W183" s="100"/>
      <c r="X183" s="100"/>
      <c r="Y183" s="100"/>
      <c r="Z183" s="100"/>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181"/>
      <c r="BK183" s="181"/>
      <c r="BL183" s="181"/>
      <c r="BM183" s="181"/>
      <c r="BN183" s="181"/>
      <c r="BO183" s="181"/>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1" t="str">
        <f>Asset9</f>
        <v>Supervisory cables</v>
      </c>
      <c r="C184" s="32"/>
      <c r="D184" s="33" t="s">
        <v>68</v>
      </c>
      <c r="E184" s="32"/>
      <c r="F184" s="34"/>
      <c r="G184" s="200">
        <f>IF(G$3&gt;A9taxremlife,A9taxvalue-SUM($F184:F184),IF(A9taxremlife="N/A","n/a",A9taxvalue/A9taxremlife))</f>
        <v>0</v>
      </c>
      <c r="H184" s="66">
        <f>IF(H$3&gt;A9taxremlife,A9taxvalue-SUM($F184:G184),IF(A9taxremlife="N/A","n/a",A9taxvalue/A9taxremlife))</f>
        <v>0</v>
      </c>
      <c r="I184" s="66">
        <f>IF(I$3&gt;A9taxremlife,A9taxvalue-SUM($F184:H184),IF(A9taxremlife="N/A","n/a",A9taxvalue/A9taxremlife))</f>
        <v>0</v>
      </c>
      <c r="J184" s="66">
        <f>IF(J$3&gt;A9taxremlife,A9taxvalue-SUM($F184:I184),IF(A9taxremlife="N/A","n/a",A9taxvalue/A9taxremlife))</f>
        <v>0</v>
      </c>
      <c r="K184" s="66">
        <f>IF(K$3&gt;A9taxremlife,A9taxvalue-SUM($F184:J184),IF(A9taxremlife="N/A","n/a",A9taxvalue/A9taxremlife))</f>
        <v>0</v>
      </c>
      <c r="L184" s="66">
        <f>IF(L$3&gt;A9taxremlife,A9taxvalue-SUM($F184:K184),IF(A9taxremlife="N/A","n/a",A9taxvalue/A9taxremlife))</f>
        <v>0</v>
      </c>
      <c r="M184" s="66">
        <f>IF(M$3&gt;A9taxremlife,A9taxvalue-SUM($F184:L184),IF(A9taxremlife="N/A","n/a",A9taxvalue/A9taxremlife))</f>
        <v>0</v>
      </c>
      <c r="N184" s="66">
        <f>IF(N$3&gt;A9taxremlife,A9taxvalue-SUM($F184:M184),IF(A9taxremlife="N/A","n/a",A9taxvalue/A9taxremlife))</f>
        <v>0</v>
      </c>
      <c r="O184" s="66">
        <f>IF(O$3&gt;A9taxremlife,A9taxvalue-SUM($F184:N184),IF(A9taxremlife="N/A","n/a",A9taxvalue/A9taxremlife))</f>
        <v>0</v>
      </c>
      <c r="P184" s="66">
        <f>IF(P$3&gt;A9taxremlife,A9taxvalue-SUM($F184:O184),IF(A9taxremlife="N/A","n/a",A9taxvalue/A9taxremlife))</f>
        <v>0</v>
      </c>
      <c r="Q184" s="66">
        <f>IF(Q$3&gt;A9taxremlife,A9taxvalue-SUM($F184:P184),IF(A9taxremlife="N/A","n/a",A9taxvalue/A9taxremlife))</f>
        <v>0</v>
      </c>
      <c r="R184" s="66"/>
      <c r="S184" s="101"/>
      <c r="T184" s="101"/>
      <c r="U184" s="101"/>
      <c r="V184" s="101"/>
      <c r="W184" s="101"/>
      <c r="X184" s="101"/>
      <c r="Y184" s="101"/>
      <c r="Z184" s="10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181"/>
      <c r="BK184" s="181"/>
      <c r="BL184" s="181"/>
      <c r="BM184" s="181"/>
      <c r="BN184" s="181"/>
      <c r="BO184" s="181"/>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270" t="s">
        <v>86</v>
      </c>
      <c r="E185" s="85">
        <v>0</v>
      </c>
      <c r="F185" s="27"/>
      <c r="G185" s="201"/>
      <c r="H185" s="67"/>
      <c r="I185" s="67"/>
      <c r="J185" s="67"/>
      <c r="K185" s="67"/>
      <c r="L185" s="67"/>
      <c r="M185" s="67"/>
      <c r="N185" s="67"/>
      <c r="O185" s="67"/>
      <c r="P185" s="67"/>
      <c r="Q185" s="67"/>
      <c r="R185" s="67"/>
      <c r="S185" s="101"/>
      <c r="T185" s="101"/>
      <c r="U185" s="101"/>
      <c r="V185" s="101"/>
      <c r="W185" s="101"/>
      <c r="X185" s="101"/>
      <c r="Y185" s="101"/>
      <c r="Z185" s="10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181"/>
      <c r="BK185" s="181"/>
      <c r="BL185" s="181"/>
      <c r="BM185" s="181"/>
      <c r="BN185" s="181"/>
      <c r="BO185" s="181"/>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271"/>
      <c r="E186" s="85">
        <v>1</v>
      </c>
      <c r="F186" s="27"/>
      <c r="G186" s="202"/>
      <c r="H186" s="67">
        <f>IF(A9taxstdlife="n/a","n/a",IF(H$3&gt;(A9taxstdlife+$E186),(Input!$G$49-Input!$G$83)-SUM($G186:G186),(Input!$G$49-Input!$G$83)/A9taxstdlife))</f>
        <v>0</v>
      </c>
      <c r="I186" s="67">
        <f>IF(A9taxstdlife="n/a","n/a",IF(I$3&gt;(A9taxstdlife+$E186),(Input!$G$49-Input!$G$83)-SUM($G186:H186),(Input!$G$49-Input!$G$83)/A9taxstdlife))</f>
        <v>0</v>
      </c>
      <c r="J186" s="67">
        <f>IF(A9taxstdlife="n/a","n/a",IF(J$3&gt;(A9taxstdlife+$E186),(Input!$G$49-Input!$G$83)-SUM($G186:I186),(Input!$G$49-Input!$G$83)/A9taxstdlife))</f>
        <v>0</v>
      </c>
      <c r="K186" s="67">
        <f>IF(A9taxstdlife="n/a","n/a",IF(K$3&gt;(A9taxstdlife+$E186),(Input!$G$49-Input!$G$83)-SUM($G186:J186),(Input!$G$49-Input!$G$83)/A9taxstdlife))</f>
        <v>0</v>
      </c>
      <c r="L186" s="67">
        <f>IF(A9taxstdlife="n/a","n/a",IF(L$3&gt;(A9taxstdlife+$E186),(Input!$G$49-Input!$G$83)-SUM($G186:K186),(Input!$G$49-Input!$G$83)/A9taxstdlife))</f>
        <v>0</v>
      </c>
      <c r="M186" s="67">
        <f>IF(A9taxstdlife="n/a","n/a",IF(M$3&gt;(A9taxstdlife+$E186),(Input!$G$49-Input!$G$83)-SUM($G186:L186),(Input!$G$49-Input!$G$83)/A9taxstdlife))</f>
        <v>0</v>
      </c>
      <c r="N186" s="67">
        <f>IF(A9taxstdlife="n/a","n/a",IF(N$3&gt;(A9taxstdlife+$E186),(Input!$G$49-Input!$G$83)-SUM($G186:M186),(Input!$G$49-Input!$G$83)/A9taxstdlife))</f>
        <v>0</v>
      </c>
      <c r="O186" s="67">
        <f>IF(A9taxstdlife="n/a","n/a",IF(O$3&gt;(A9taxstdlife+$E186),(Input!$G$49-Input!$G$83)-SUM($G186:N186),(Input!$G$49-Input!$G$83)/A9taxstdlife))</f>
        <v>0</v>
      </c>
      <c r="P186" s="67">
        <f>IF(A9taxstdlife="n/a","n/a",IF(P$3&gt;(A9taxstdlife+$E186),(Input!$G$49-Input!$G$83)-SUM($G186:O186),(Input!$G$49-Input!$G$83)/A9taxstdlife))</f>
        <v>0</v>
      </c>
      <c r="Q186" s="67">
        <f>IF(A9taxstdlife="n/a","n/a",IF(Q$3&gt;(A9taxstdlife+$E186),(Input!$G$49-Input!$G$83)-SUM($G186:P186),(Input!$G$49-Input!$G$83)/A9taxstdlife))</f>
        <v>0</v>
      </c>
      <c r="R186" s="67"/>
      <c r="S186" s="101"/>
      <c r="T186" s="101"/>
      <c r="U186" s="101"/>
      <c r="V186" s="101"/>
      <c r="W186" s="101"/>
      <c r="X186" s="101"/>
      <c r="Y186" s="101"/>
      <c r="Z186" s="10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181"/>
      <c r="BK186" s="181"/>
      <c r="BL186" s="181"/>
      <c r="BM186" s="181"/>
      <c r="BN186" s="181"/>
      <c r="BO186" s="181"/>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271"/>
      <c r="E187" s="85">
        <v>2</v>
      </c>
      <c r="F187" s="27"/>
      <c r="G187" s="203"/>
      <c r="H187" s="143"/>
      <c r="I187" s="67">
        <f>IF(A9taxstdlife="n/a","n/a",IF(I$3&gt;(A9taxstdlife+$E187),(Input!$H$49-Input!$H$83)-SUM($H187:H187),(Input!$H$49-Input!$H$83)/A9taxstdlife))</f>
        <v>0</v>
      </c>
      <c r="J187" s="67">
        <f>IF(A9taxstdlife="n/a","n/a",IF(J$3&gt;(A9taxstdlife+$E187),(Input!$H$49-Input!$H$83)-SUM($H187:I187),(Input!$H$49-Input!$H$83)/A9taxstdlife))</f>
        <v>0</v>
      </c>
      <c r="K187" s="67">
        <f>IF(A9taxstdlife="n/a","n/a",IF(K$3&gt;(A9taxstdlife+$E187),(Input!$H$49-Input!$H$83)-SUM($H187:J187),(Input!$H$49-Input!$H$83)/A9taxstdlife))</f>
        <v>0</v>
      </c>
      <c r="L187" s="67">
        <f>IF(A9taxstdlife="n/a","n/a",IF(L$3&gt;(A9taxstdlife+$E187),(Input!$H$49-Input!$H$83)-SUM($H187:K187),(Input!$H$49-Input!$H$83)/A9taxstdlife))</f>
        <v>0</v>
      </c>
      <c r="M187" s="67">
        <f>IF(A9taxstdlife="n/a","n/a",IF(M$3&gt;(A9taxstdlife+$E187),(Input!$H$49-Input!$H$83)-SUM($H187:L187),(Input!$H$49-Input!$H$83)/A9taxstdlife))</f>
        <v>0</v>
      </c>
      <c r="N187" s="67">
        <f>IF(A9taxstdlife="n/a","n/a",IF(N$3&gt;(A9taxstdlife+$E187),(Input!$H$49-Input!$H$83)-SUM($H187:M187),(Input!$H$49-Input!$H$83)/A9taxstdlife))</f>
        <v>0</v>
      </c>
      <c r="O187" s="67">
        <f>IF(A9taxstdlife="n/a","n/a",IF(O$3&gt;(A9taxstdlife+$E187),(Input!$H$49-Input!$H$83)-SUM($H187:N187),(Input!$H$49-Input!$H$83)/A9taxstdlife))</f>
        <v>0</v>
      </c>
      <c r="P187" s="67">
        <f>IF(A9taxstdlife="n/a","n/a",IF(P$3&gt;(A9taxstdlife+$E187),(Input!$H$49-Input!$H$83)-SUM($H187:O187),(Input!$H$49-Input!$H$83)/A9taxstdlife))</f>
        <v>0</v>
      </c>
      <c r="Q187" s="67">
        <f>IF(A9taxstdlife="n/a","n/a",IF(Q$3&gt;(A9taxstdlife+$E187),(Input!$H$49-Input!$H$83)-SUM($H187:P187),(Input!$H$49-Input!$H$83)/A9taxstdlife))</f>
        <v>0</v>
      </c>
      <c r="R187" s="67"/>
      <c r="S187" s="101"/>
      <c r="T187" s="101"/>
      <c r="U187" s="101"/>
      <c r="V187" s="101"/>
      <c r="W187" s="101"/>
      <c r="X187" s="101"/>
      <c r="Y187" s="101"/>
      <c r="Z187" s="10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181"/>
      <c r="BK187" s="181"/>
      <c r="BL187" s="181"/>
      <c r="BM187" s="181"/>
      <c r="BN187" s="181"/>
      <c r="BO187" s="181"/>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271"/>
      <c r="E188" s="85">
        <v>3</v>
      </c>
      <c r="F188" s="27"/>
      <c r="G188" s="203"/>
      <c r="H188" s="144"/>
      <c r="I188" s="143"/>
      <c r="J188" s="67">
        <f>IF(A9taxstdlife="n/a","n/a",IF(J$3&gt;(A9taxstdlife+$E188),(Input!$I$49-Input!$I$83)-SUM($I188:I188),(Input!$I$49-Input!$I$83)/A9taxstdlife))</f>
        <v>0</v>
      </c>
      <c r="K188" s="67">
        <f>IF(A9taxstdlife="n/a","n/a",IF(K$3&gt;(A9taxstdlife+$E188),(Input!$I$49-Input!$I$83)-SUM($I188:J188),(Input!$I$49-Input!$I$83)/A9taxstdlife))</f>
        <v>0</v>
      </c>
      <c r="L188" s="67">
        <f>IF(A9taxstdlife="n/a","n/a",IF(L$3&gt;(A9taxstdlife+$E188),(Input!$I$49-Input!$I$83)-SUM($I188:K188),(Input!$I$49-Input!$I$83)/A9taxstdlife))</f>
        <v>0</v>
      </c>
      <c r="M188" s="67">
        <f>IF(A9taxstdlife="n/a","n/a",IF(M$3&gt;(A9taxstdlife+$E188),(Input!$I$49-Input!$I$83)-SUM($I188:L188),(Input!$I$49-Input!$I$83)/A9taxstdlife))</f>
        <v>0</v>
      </c>
      <c r="N188" s="67">
        <f>IF(A9taxstdlife="n/a","n/a",IF(N$3&gt;(A9taxstdlife+$E188),(Input!$I$49-Input!$I$83)-SUM($I188:M188),(Input!$I$49-Input!$I$83)/A9taxstdlife))</f>
        <v>0</v>
      </c>
      <c r="O188" s="67">
        <f>IF(A9taxstdlife="n/a","n/a",IF(O$3&gt;(A9taxstdlife+$E188),(Input!$I$49-Input!$I$83)-SUM($I188:N188),(Input!$I$49-Input!$I$83)/A9taxstdlife))</f>
        <v>0</v>
      </c>
      <c r="P188" s="67">
        <f>IF(A9taxstdlife="n/a","n/a",IF(P$3&gt;(A9taxstdlife+$E188),(Input!$I$49-Input!$I$83)-SUM($I188:O188),(Input!$I$49-Input!$I$83)/A9taxstdlife))</f>
        <v>0</v>
      </c>
      <c r="Q188" s="67">
        <f>IF(A9taxstdlife="n/a","n/a",IF(Q$3&gt;(A9taxstdlife+$E188),(Input!$I$49-Input!$I$83)-SUM($I188:P188),(Input!$I$49-Input!$I$83)/A9taxstdlife))</f>
        <v>0</v>
      </c>
      <c r="R188" s="67"/>
      <c r="S188" s="101"/>
      <c r="T188" s="101"/>
      <c r="U188" s="101"/>
      <c r="V188" s="101"/>
      <c r="W188" s="101"/>
      <c r="X188" s="101"/>
      <c r="Y188" s="101"/>
      <c r="Z188" s="10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181"/>
      <c r="BK188" s="181"/>
      <c r="BL188" s="181"/>
      <c r="BM188" s="181"/>
      <c r="BN188" s="181"/>
      <c r="BO188" s="181"/>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271"/>
      <c r="E189" s="85">
        <v>4</v>
      </c>
      <c r="F189" s="27"/>
      <c r="G189" s="203"/>
      <c r="H189" s="144"/>
      <c r="I189" s="144"/>
      <c r="J189" s="143"/>
      <c r="K189" s="67">
        <f>IF(A9taxstdlife="n/a","n/a",IF(K$3&gt;(A9taxstdlife+$E189),(Input!$J$49-Input!$J$83)-SUM($J189:J189),(Input!$J$49-Input!$J$83)/A9taxstdlife))</f>
        <v>0</v>
      </c>
      <c r="L189" s="67">
        <f>IF(A9taxstdlife="n/a","n/a",IF(L$3&gt;(A9taxstdlife+$E189),(Input!$J$49-Input!$J$83)-SUM($J189:K189),(Input!$J$49-Input!$J$83)/A9taxstdlife))</f>
        <v>0</v>
      </c>
      <c r="M189" s="67">
        <f>IF(A9taxstdlife="n/a","n/a",IF(M$3&gt;(A9taxstdlife+$E189),(Input!$J$49-Input!$J$83)-SUM($J189:L189),(Input!$J$49-Input!$J$83)/A9taxstdlife))</f>
        <v>0</v>
      </c>
      <c r="N189" s="67">
        <f>IF(A9taxstdlife="n/a","n/a",IF(N$3&gt;(A9taxstdlife+$E189),(Input!$J$49-Input!$J$83)-SUM($J189:M189),(Input!$J$49-Input!$J$83)/A9taxstdlife))</f>
        <v>0</v>
      </c>
      <c r="O189" s="67">
        <f>IF(A9taxstdlife="n/a","n/a",IF(O$3&gt;(A9taxstdlife+$E189),(Input!$J$49-Input!$J$83)-SUM($J189:N189),(Input!$J$49-Input!$J$83)/A9taxstdlife))</f>
        <v>0</v>
      </c>
      <c r="P189" s="67">
        <f>IF(A9taxstdlife="n/a","n/a",IF(P$3&gt;(A9taxstdlife+$E189),(Input!$J$49-Input!$J$83)-SUM($J189:O189),(Input!$J$49-Input!$J$83)/A9taxstdlife))</f>
        <v>0</v>
      </c>
      <c r="Q189" s="67">
        <f>IF(A9taxstdlife="n/a","n/a",IF(Q$3&gt;(A9taxstdlife+$E189),(Input!$J$49-Input!$J$83)-SUM($J189:P189),(Input!$J$49-Input!$J$83)/A9taxstdlife))</f>
        <v>0</v>
      </c>
      <c r="R189" s="67"/>
      <c r="S189" s="101"/>
      <c r="T189" s="101"/>
      <c r="U189" s="101"/>
      <c r="V189" s="101"/>
      <c r="W189" s="101"/>
      <c r="X189" s="101"/>
      <c r="Y189" s="101"/>
      <c r="Z189" s="10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181"/>
      <c r="BK189" s="181"/>
      <c r="BL189" s="181"/>
      <c r="BM189" s="181"/>
      <c r="BN189" s="181"/>
      <c r="BO189" s="181"/>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271"/>
      <c r="E190" s="85">
        <v>5</v>
      </c>
      <c r="F190" s="27"/>
      <c r="G190" s="203"/>
      <c r="H190" s="144"/>
      <c r="I190" s="144"/>
      <c r="J190" s="144"/>
      <c r="K190" s="143"/>
      <c r="L190" s="67">
        <f>IF(A9taxstdlife="n/a","n/a",IF(L$3&gt;(A9taxstdlife+$E190),(Input!$K$49-Input!$K$83)-SUM($K190:K190),(Input!$K$49-Input!$K$83)/A9taxstdlife))</f>
        <v>0</v>
      </c>
      <c r="M190" s="67">
        <f>IF(A9taxstdlife="n/a","n/a",IF(M$3&gt;(A9taxstdlife+$E190),(Input!$K$49-Input!$K$83)-SUM($K190:L190),(Input!$K$49-Input!$K$83)/A9taxstdlife))</f>
        <v>0</v>
      </c>
      <c r="N190" s="67">
        <f>IF(A9taxstdlife="n/a","n/a",IF(N$3&gt;(A9taxstdlife+$E190),(Input!$K$49-Input!$K$83)-SUM($K190:M190),(Input!$K$49-Input!$K$83)/A9taxstdlife))</f>
        <v>0</v>
      </c>
      <c r="O190" s="67">
        <f>IF(A9taxstdlife="n/a","n/a",IF(O$3&gt;(A9taxstdlife+$E190),(Input!$K$49-Input!$K$83)-SUM($K190:N190),(Input!$K$49-Input!$K$83)/A9taxstdlife))</f>
        <v>0</v>
      </c>
      <c r="P190" s="67">
        <f>IF(A9taxstdlife="n/a","n/a",IF(P$3&gt;(A9taxstdlife+$E190),(Input!$K$49-Input!$K$83)-SUM($K190:O190),(Input!$K$49-Input!$K$83)/A9taxstdlife))</f>
        <v>0</v>
      </c>
      <c r="Q190" s="67">
        <f>IF(A9taxstdlife="n/a","n/a",IF(Q$3&gt;(A9taxstdlife+$E190),(Input!$K$49-Input!$K$83)-SUM($K190:P190),(Input!$K$49-Input!$K$83)/A9taxstdlife))</f>
        <v>0</v>
      </c>
      <c r="R190" s="67"/>
      <c r="S190" s="101"/>
      <c r="T190" s="101"/>
      <c r="U190" s="101"/>
      <c r="V190" s="101"/>
      <c r="W190" s="101"/>
      <c r="X190" s="101"/>
      <c r="Y190" s="101"/>
      <c r="Z190" s="10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3"/>
      <c r="BK190" s="181"/>
      <c r="BL190" s="181"/>
      <c r="BM190" s="181"/>
      <c r="BN190" s="181"/>
      <c r="BO190" s="181"/>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271"/>
      <c r="E191" s="85">
        <v>6</v>
      </c>
      <c r="F191" s="27"/>
      <c r="G191" s="203"/>
      <c r="H191" s="144"/>
      <c r="I191" s="144"/>
      <c r="J191" s="144"/>
      <c r="K191" s="144"/>
      <c r="L191" s="143"/>
      <c r="M191" s="67">
        <f>IF(A9taxstdlife="n/a","n/a",IF(M$3&gt;(A9taxstdlife+$E191),(Input!$L$49-Input!$L$83)-SUM($L191:L191),(Input!$L$49-Input!$L$83)/A9taxstdlife))</f>
        <v>0</v>
      </c>
      <c r="N191" s="67">
        <f>IF(A9taxstdlife="n/a","n/a",IF(N$3&gt;(A9taxstdlife+$E191),(Input!$L$49-Input!$L$83)-SUM($L191:M191),(Input!$L$49-Input!$L$83)/A9taxstdlife))</f>
        <v>0</v>
      </c>
      <c r="O191" s="67">
        <f>IF(A9taxstdlife="n/a","n/a",IF(O$3&gt;(A9taxstdlife+$E191),(Input!$L$49-Input!$L$83)-SUM($L191:N191),(Input!$L$49-Input!$L$83)/A9taxstdlife))</f>
        <v>0</v>
      </c>
      <c r="P191" s="67">
        <f>IF(A9taxstdlife="n/a","n/a",IF(P$3&gt;(A9taxstdlife+$E191),(Input!$L$49-Input!$L$83)-SUM($L191:O191),(Input!$L$49-Input!$L$83)/A9taxstdlife))</f>
        <v>0</v>
      </c>
      <c r="Q191" s="67">
        <f>IF(A9taxstdlife="n/a","n/a",IF(Q$3&gt;(A9taxstdlife+$E191),(Input!$L$49-Input!$L$83)-SUM($L191:P191),(Input!$L$49-Input!$L$83)/A9taxstdlife))</f>
        <v>0</v>
      </c>
      <c r="R191" s="67"/>
      <c r="S191" s="101"/>
      <c r="T191" s="101"/>
      <c r="U191" s="101"/>
      <c r="V191" s="101"/>
      <c r="W191" s="101"/>
      <c r="X191" s="101"/>
      <c r="Y191" s="101"/>
      <c r="Z191" s="10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181"/>
      <c r="BK191" s="181"/>
      <c r="BL191" s="181"/>
      <c r="BM191" s="181"/>
      <c r="BN191" s="181"/>
      <c r="BO191" s="18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271"/>
      <c r="E192" s="85">
        <v>7</v>
      </c>
      <c r="F192" s="27"/>
      <c r="G192" s="203"/>
      <c r="H192" s="144"/>
      <c r="I192" s="144"/>
      <c r="J192" s="144"/>
      <c r="K192" s="144"/>
      <c r="L192" s="144"/>
      <c r="M192" s="143"/>
      <c r="N192" s="67">
        <f>IF(A9taxstdlife="n/a","n/a",IF(N$3&gt;(A9taxstdlife+$E192),(Input!$M$49-Input!$M$83)-SUM($M192:M192),(Input!$M$49-Input!$M$83)/A9taxstdlife))</f>
        <v>0</v>
      </c>
      <c r="O192" s="67">
        <f>IF(A9taxstdlife="n/a","n/a",IF(O$3&gt;(A9taxstdlife+$E192),(Input!$M$49-Input!$M$83)-SUM($M192:N192),(Input!$M$49-Input!$M$83)/A9taxstdlife))</f>
        <v>0</v>
      </c>
      <c r="P192" s="67">
        <f>IF(A9taxstdlife="n/a","n/a",IF(P$3&gt;(A9taxstdlife+$E192),(Input!$M$49-Input!$M$83)-SUM($M192:O192),(Input!$M$49-Input!$M$83)/A9taxstdlife))</f>
        <v>0</v>
      </c>
      <c r="Q192" s="67">
        <f>IF(A9taxstdlife="n/a","n/a",IF(Q$3&gt;(A9taxstdlife+$E192),(Input!$M$49-Input!$M$83)-SUM($M192:P192),(Input!$M$49-Input!$M$83)/A9taxstdlife))</f>
        <v>0</v>
      </c>
      <c r="R192" s="67"/>
      <c r="S192" s="101"/>
      <c r="T192" s="101"/>
      <c r="U192" s="101"/>
      <c r="V192" s="101"/>
      <c r="W192" s="101"/>
      <c r="X192" s="101"/>
      <c r="Y192" s="101"/>
      <c r="Z192" s="10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181"/>
      <c r="BK192" s="181"/>
      <c r="BL192" s="181"/>
      <c r="BM192" s="181"/>
      <c r="BN192" s="181"/>
      <c r="BO192" s="181"/>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271"/>
      <c r="E193" s="85">
        <v>8</v>
      </c>
      <c r="F193" s="27"/>
      <c r="G193" s="203"/>
      <c r="H193" s="144"/>
      <c r="I193" s="144"/>
      <c r="J193" s="144"/>
      <c r="K193" s="144"/>
      <c r="L193" s="144"/>
      <c r="M193" s="144"/>
      <c r="N193" s="143"/>
      <c r="O193" s="67">
        <f>IF(A9taxstdlife="n/a","n/a",IF(O$3&gt;(A9taxstdlife+$E193),(Input!$N$49-Input!$N$83)-SUM($N193:N193),(Input!$N$49-Input!$N$83)/A9taxstdlife))</f>
        <v>0</v>
      </c>
      <c r="P193" s="67">
        <f>IF(A9taxstdlife="n/a","n/a",IF(P$3&gt;(A9taxstdlife+$E193),(Input!$N$49-Input!$N$83)-SUM($N193:O193),(Input!$N$49-Input!$N$83)/A9taxstdlife))</f>
        <v>0</v>
      </c>
      <c r="Q193" s="67">
        <f>IF(A9taxstdlife="n/a","n/a",IF(Q$3&gt;(A9taxstdlife+$E193),(Input!$N$49-Input!$N$83)-SUM($N193:P193),(Input!$N$49-Input!$N$83)/A9taxstdlife))</f>
        <v>0</v>
      </c>
      <c r="R193" s="67"/>
      <c r="S193" s="101"/>
      <c r="T193" s="101"/>
      <c r="U193" s="101"/>
      <c r="V193" s="101"/>
      <c r="W193" s="101"/>
      <c r="X193" s="101"/>
      <c r="Y193" s="101"/>
      <c r="Z193" s="10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181"/>
      <c r="BK193" s="181"/>
      <c r="BL193" s="181"/>
      <c r="BM193" s="181"/>
      <c r="BN193" s="181"/>
      <c r="BO193" s="181"/>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271"/>
      <c r="E194" s="85">
        <v>9</v>
      </c>
      <c r="F194" s="27"/>
      <c r="G194" s="203"/>
      <c r="H194" s="144"/>
      <c r="I194" s="144"/>
      <c r="J194" s="144"/>
      <c r="K194" s="144"/>
      <c r="L194" s="144"/>
      <c r="M194" s="144"/>
      <c r="N194" s="144"/>
      <c r="O194" s="143"/>
      <c r="P194" s="67">
        <f>IF(A9taxstdlife="n/a","n/a",IF(P$3&gt;(A9taxstdlife+$E194),(Input!$O$49-Input!$O$83)-SUM($O194:O194),(Input!$O$49-Input!$O$83)/A9taxstdlife))</f>
        <v>0</v>
      </c>
      <c r="Q194" s="67">
        <f>IF(A9taxstdlife="n/a","n/a",IF(Q$3&gt;(A9taxstdlife+$E194),(Input!$O$49-Input!$O$83)-SUM($O194:P194),(Input!$O$49-Input!$O$83)/A9taxstdlife))</f>
        <v>0</v>
      </c>
      <c r="R194" s="67"/>
      <c r="S194" s="101"/>
      <c r="T194" s="101"/>
      <c r="U194" s="101"/>
      <c r="V194" s="101"/>
      <c r="W194" s="101"/>
      <c r="X194" s="101"/>
      <c r="Y194" s="101"/>
      <c r="Z194" s="10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181"/>
      <c r="BK194" s="181"/>
      <c r="BL194" s="181"/>
      <c r="BM194" s="181"/>
      <c r="BN194" s="181"/>
      <c r="BO194" s="181"/>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271"/>
      <c r="E195" s="85">
        <v>10</v>
      </c>
      <c r="F195" s="27"/>
      <c r="G195" s="203"/>
      <c r="H195" s="144"/>
      <c r="I195" s="144"/>
      <c r="J195" s="144"/>
      <c r="K195" s="144"/>
      <c r="L195" s="144"/>
      <c r="M195" s="144"/>
      <c r="N195" s="144"/>
      <c r="O195" s="144"/>
      <c r="P195" s="143"/>
      <c r="Q195" s="67">
        <f>IF(A9taxstdlife="n/a","n/a",IF(Q$3&gt;(A9taxstdlife+$E195),(Input!$P$49-Input!$P$83)-SUM($P195:P195),(Input!$P$49-Input!$P$83)/A9taxstdlife))</f>
        <v>0</v>
      </c>
      <c r="R195" s="67"/>
      <c r="S195" s="101"/>
      <c r="T195" s="101"/>
      <c r="U195" s="101"/>
      <c r="V195" s="101"/>
      <c r="W195" s="101"/>
      <c r="X195" s="101"/>
      <c r="Y195" s="101"/>
      <c r="Z195" s="10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181"/>
      <c r="BK195" s="181"/>
      <c r="BL195" s="181"/>
      <c r="BM195" s="181"/>
      <c r="BN195" s="181"/>
      <c r="BO195" s="181"/>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271"/>
      <c r="E196" s="86">
        <v>11</v>
      </c>
      <c r="F196" s="27"/>
      <c r="G196" s="203"/>
      <c r="H196" s="144"/>
      <c r="I196" s="144"/>
      <c r="J196" s="144"/>
      <c r="K196" s="144"/>
      <c r="L196" s="144"/>
      <c r="M196" s="144"/>
      <c r="N196" s="144"/>
      <c r="O196" s="144"/>
      <c r="P196" s="183"/>
      <c r="Q196" s="143"/>
      <c r="R196" s="67"/>
      <c r="S196" s="101"/>
      <c r="T196" s="101"/>
      <c r="U196" s="101"/>
      <c r="V196" s="101"/>
      <c r="W196" s="101"/>
      <c r="X196" s="101"/>
      <c r="Y196" s="101"/>
      <c r="Z196" s="10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181"/>
      <c r="BK196" s="181"/>
      <c r="BL196" s="181"/>
      <c r="BM196" s="181"/>
      <c r="BN196" s="181"/>
      <c r="BO196" s="181"/>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Supervisory cables</v>
      </c>
      <c r="D197" s="9"/>
      <c r="E197" s="9"/>
      <c r="F197" s="23"/>
      <c r="G197" s="204">
        <f t="shared" ref="G197:L197" si="42">-SUM(G184:G196)</f>
        <v>0</v>
      </c>
      <c r="H197" s="157">
        <f t="shared" si="42"/>
        <v>0</v>
      </c>
      <c r="I197" s="157">
        <f t="shared" si="42"/>
        <v>0</v>
      </c>
      <c r="J197" s="157">
        <f t="shared" si="42"/>
        <v>0</v>
      </c>
      <c r="K197" s="157">
        <f t="shared" si="42"/>
        <v>0</v>
      </c>
      <c r="L197" s="157">
        <f t="shared" si="42"/>
        <v>0</v>
      </c>
      <c r="M197" s="157">
        <f>IF(Input!M173&gt;0, -SUM(M184:M196), 0)</f>
        <v>0</v>
      </c>
      <c r="N197" s="157">
        <f>IF(Input!N173&gt;0, -SUM(N184:N196), 0)</f>
        <v>0</v>
      </c>
      <c r="O197" s="157">
        <f>IF(Input!O173&gt;0, -SUM(O184:O196), 0)</f>
        <v>0</v>
      </c>
      <c r="P197" s="157">
        <f>IF(Input!P173&gt;0, -SUM(P184:P196), 0)</f>
        <v>0</v>
      </c>
      <c r="Q197" s="157">
        <f>IF(Input!Q173&gt;0, -SUM(Q184:Q196), 0)</f>
        <v>0</v>
      </c>
      <c r="R197" s="63"/>
      <c r="S197" s="100"/>
      <c r="T197" s="100"/>
      <c r="U197" s="100"/>
      <c r="V197" s="100"/>
      <c r="W197" s="100"/>
      <c r="X197" s="100"/>
      <c r="Y197" s="100"/>
      <c r="Z197" s="100"/>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181"/>
      <c r="BK197" s="181"/>
      <c r="BL197" s="181"/>
      <c r="BM197" s="181"/>
      <c r="BN197" s="181"/>
      <c r="BO197" s="181"/>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1" t="str">
        <f>Asset10</f>
        <v>Old SWER ACRs</v>
      </c>
      <c r="C198" s="32"/>
      <c r="D198" s="33" t="s">
        <v>68</v>
      </c>
      <c r="E198" s="32"/>
      <c r="F198" s="34"/>
      <c r="G198" s="200">
        <f>IF(G$3&gt;A10taxremlife,A10taxvalue-SUM($F198:F198),IF(A10taxremlife="N/A","n/a",A10taxvalue/A10taxremlife))</f>
        <v>0</v>
      </c>
      <c r="H198" s="66">
        <f>IF(H$3&gt;A10taxremlife,A10taxvalue-SUM($F198:G198),IF(A10taxremlife="N/A","n/a",A10taxvalue/A10taxremlife))</f>
        <v>0</v>
      </c>
      <c r="I198" s="66">
        <f>IF(I$3&gt;A10taxremlife,A10taxvalue-SUM($F198:H198),IF(A10taxremlife="N/A","n/a",A10taxvalue/A10taxremlife))</f>
        <v>0</v>
      </c>
      <c r="J198" s="66">
        <f>IF(J$3&gt;A10taxremlife,A10taxvalue-SUM($F198:I198),IF(A10taxremlife="N/A","n/a",A10taxvalue/A10taxremlife))</f>
        <v>0</v>
      </c>
      <c r="K198" s="66">
        <f>IF(K$3&gt;A10taxremlife,A10taxvalue-SUM($F198:J198),IF(A10taxremlife="N/A","n/a",A10taxvalue/A10taxremlife))</f>
        <v>0</v>
      </c>
      <c r="L198" s="66">
        <f>IF(L$3&gt;A10taxremlife,A10taxvalue-SUM($F198:K198),IF(A10taxremlife="N/A","n/a",A10taxvalue/A10taxremlife))</f>
        <v>0</v>
      </c>
      <c r="M198" s="66">
        <f>IF(M$3&gt;A10taxremlife,A10taxvalue-SUM($F198:L198),IF(A10taxremlife="N/A","n/a",A10taxvalue/A10taxremlife))</f>
        <v>0</v>
      </c>
      <c r="N198" s="66">
        <f>IF(N$3&gt;A10taxremlife,A10taxvalue-SUM($F198:M198),IF(A10taxremlife="N/A","n/a",A10taxvalue/A10taxremlife))</f>
        <v>0</v>
      </c>
      <c r="O198" s="66">
        <f>IF(O$3&gt;A10taxremlife,A10taxvalue-SUM($F198:N198),IF(A10taxremlife="N/A","n/a",A10taxvalue/A10taxremlife))</f>
        <v>0</v>
      </c>
      <c r="P198" s="66">
        <f>IF(P$3&gt;A10taxremlife,A10taxvalue-SUM($F198:O198),IF(A10taxremlife="N/A","n/a",A10taxvalue/A10taxremlife))</f>
        <v>0</v>
      </c>
      <c r="Q198" s="66">
        <f>IF(Q$3&gt;A10taxremlife,A10taxvalue-SUM($F198:P198),IF(A10taxremlife="N/A","n/a",A10taxvalue/A10taxremlife))</f>
        <v>0</v>
      </c>
      <c r="R198" s="66"/>
      <c r="S198" s="101"/>
      <c r="T198" s="101"/>
      <c r="U198" s="101"/>
      <c r="V198" s="101"/>
      <c r="W198" s="101"/>
      <c r="X198" s="101"/>
      <c r="Y198" s="101"/>
      <c r="Z198" s="10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181"/>
      <c r="BK198" s="181"/>
      <c r="BL198" s="181"/>
      <c r="BM198" s="181"/>
      <c r="BN198" s="181"/>
      <c r="BO198" s="181"/>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270" t="s">
        <v>86</v>
      </c>
      <c r="E199" s="85">
        <v>0</v>
      </c>
      <c r="F199" s="27"/>
      <c r="G199" s="201"/>
      <c r="H199" s="67"/>
      <c r="I199" s="67"/>
      <c r="J199" s="67"/>
      <c r="K199" s="67"/>
      <c r="L199" s="67"/>
      <c r="M199" s="67"/>
      <c r="N199" s="67"/>
      <c r="O199" s="67"/>
      <c r="P199" s="67"/>
      <c r="Q199" s="67"/>
      <c r="R199" s="67"/>
      <c r="S199" s="101"/>
      <c r="T199" s="101"/>
      <c r="U199" s="101"/>
      <c r="V199" s="101"/>
      <c r="W199" s="101"/>
      <c r="X199" s="101"/>
      <c r="Y199" s="101"/>
      <c r="Z199" s="10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181"/>
      <c r="BK199" s="181"/>
      <c r="BL199" s="181"/>
      <c r="BM199" s="181"/>
      <c r="BN199" s="181"/>
      <c r="BO199" s="181"/>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271"/>
      <c r="E200" s="85">
        <v>1</v>
      </c>
      <c r="F200" s="27"/>
      <c r="G200" s="202"/>
      <c r="H200" s="67">
        <f>IF(A10taxstdlife="n/a","n/a",IF(H$3&gt;(A10taxstdlife+$E200),(Input!$G$50-Input!$G$84)-SUM($G200:G200),(Input!$G$50-Input!$G$84)/A10taxstdlife))</f>
        <v>0</v>
      </c>
      <c r="I200" s="67">
        <f>IF(A10taxstdlife="n/a","n/a",IF(I$3&gt;(A10taxstdlife+$E200),(Input!$G$50-Input!$G$84)-SUM($G200:H200),(Input!$G$50-Input!$G$84)/A10taxstdlife))</f>
        <v>0</v>
      </c>
      <c r="J200" s="67">
        <f>IF(A10taxstdlife="n/a","n/a",IF(J$3&gt;(A10taxstdlife+$E200),(Input!$G$50-Input!$G$84)-SUM($G200:I200),(Input!$G$50-Input!$G$84)/A10taxstdlife))</f>
        <v>0</v>
      </c>
      <c r="K200" s="67">
        <f>IF(A10taxstdlife="n/a","n/a",IF(K$3&gt;(A10taxstdlife+$E200),(Input!$G$50-Input!$G$84)-SUM($G200:J200),(Input!$G$50-Input!$G$84)/A10taxstdlife))</f>
        <v>0</v>
      </c>
      <c r="L200" s="67">
        <f>IF(A10taxstdlife="n/a","n/a",IF(L$3&gt;(A10taxstdlife+$E200),(Input!$G$50-Input!$G$84)-SUM($G200:K200),(Input!$G$50-Input!$G$84)/A10taxstdlife))</f>
        <v>0</v>
      </c>
      <c r="M200" s="67">
        <f>IF(A10taxstdlife="n/a","n/a",IF(M$3&gt;(A10taxstdlife+$E200),(Input!$G$50-Input!$G$84)-SUM($G200:L200),(Input!$G$50-Input!$G$84)/A10taxstdlife))</f>
        <v>0</v>
      </c>
      <c r="N200" s="67">
        <f>IF(A10taxstdlife="n/a","n/a",IF(N$3&gt;(A10taxstdlife+$E200),(Input!$G$50-Input!$G$84)-SUM($G200:M200),(Input!$G$50-Input!$G$84)/A10taxstdlife))</f>
        <v>0</v>
      </c>
      <c r="O200" s="67">
        <f>IF(A10taxstdlife="n/a","n/a",IF(O$3&gt;(A10taxstdlife+$E200),(Input!$G$50-Input!$G$84)-SUM($G200:N200),(Input!$G$50-Input!$G$84)/A10taxstdlife))</f>
        <v>0</v>
      </c>
      <c r="P200" s="67">
        <f>IF(A10taxstdlife="n/a","n/a",IF(P$3&gt;(A10taxstdlife+$E200),(Input!$G$50-Input!$G$84)-SUM($G200:O200),(Input!$G$50-Input!$G$84)/A10taxstdlife))</f>
        <v>0</v>
      </c>
      <c r="Q200" s="67">
        <f>IF(A10taxstdlife="n/a","n/a",IF(Q$3&gt;(A10taxstdlife+$E200),(Input!$G$50-Input!$G$84)-SUM($G200:P200),(Input!$G$50-Input!$G$84)/A10taxstdlife))</f>
        <v>0</v>
      </c>
      <c r="R200" s="67"/>
      <c r="S200" s="101"/>
      <c r="T200" s="101"/>
      <c r="U200" s="101"/>
      <c r="V200" s="101"/>
      <c r="W200" s="101"/>
      <c r="X200" s="101"/>
      <c r="Y200" s="101"/>
      <c r="Z200" s="10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181"/>
      <c r="BK200" s="181"/>
      <c r="BL200" s="181"/>
      <c r="BM200" s="181"/>
      <c r="BN200" s="181"/>
      <c r="BO200" s="181"/>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271"/>
      <c r="E201" s="85">
        <v>2</v>
      </c>
      <c r="F201" s="27"/>
      <c r="G201" s="203"/>
      <c r="H201" s="143"/>
      <c r="I201" s="67">
        <f>IF(A10taxstdlife="n/a","n/a",IF(I$3&gt;(A10taxstdlife+$E201),(Input!$H$50-Input!$H$84)-SUM($H201:H201),(Input!$H$50-Input!$H$84)/A10taxstdlife))</f>
        <v>0</v>
      </c>
      <c r="J201" s="67">
        <f>IF(A10taxstdlife="n/a","n/a",IF(J$3&gt;(A10taxstdlife+$E201),(Input!$H$50-Input!$H$84)-SUM($H201:I201),(Input!$H$50-Input!$H$84)/A10taxstdlife))</f>
        <v>0</v>
      </c>
      <c r="K201" s="67">
        <f>IF(A10taxstdlife="n/a","n/a",IF(K$3&gt;(A10taxstdlife+$E201),(Input!$H$50-Input!$H$84)-SUM($H201:J201),(Input!$H$50-Input!$H$84)/A10taxstdlife))</f>
        <v>0</v>
      </c>
      <c r="L201" s="67">
        <f>IF(A10taxstdlife="n/a","n/a",IF(L$3&gt;(A10taxstdlife+$E201),(Input!$H$50-Input!$H$84)-SUM($H201:K201),(Input!$H$50-Input!$H$84)/A10taxstdlife))</f>
        <v>0</v>
      </c>
      <c r="M201" s="67">
        <f>IF(A10taxstdlife="n/a","n/a",IF(M$3&gt;(A10taxstdlife+$E201),(Input!$H$50-Input!$H$84)-SUM($H201:L201),(Input!$H$50-Input!$H$84)/A10taxstdlife))</f>
        <v>0</v>
      </c>
      <c r="N201" s="67">
        <f>IF(A10taxstdlife="n/a","n/a",IF(N$3&gt;(A10taxstdlife+$E201),(Input!$H$50-Input!$H$84)-SUM($H201:M201),(Input!$H$50-Input!$H$84)/A10taxstdlife))</f>
        <v>0</v>
      </c>
      <c r="O201" s="67">
        <f>IF(A10taxstdlife="n/a","n/a",IF(O$3&gt;(A10taxstdlife+$E201),(Input!$H$50-Input!$H$84)-SUM($H201:N201),(Input!$H$50-Input!$H$84)/A10taxstdlife))</f>
        <v>0</v>
      </c>
      <c r="P201" s="67">
        <f>IF(A10taxstdlife="n/a","n/a",IF(P$3&gt;(A10taxstdlife+$E201),(Input!$H$50-Input!$H$84)-SUM($H201:O201),(Input!$H$50-Input!$H$84)/A10taxstdlife))</f>
        <v>0</v>
      </c>
      <c r="Q201" s="67">
        <f>IF(A10taxstdlife="n/a","n/a",IF(Q$3&gt;(A10taxstdlife+$E201),(Input!$H$50-Input!$H$84)-SUM($H201:P201),(Input!$H$50-Input!$H$84)/A10taxstdlife))</f>
        <v>0</v>
      </c>
      <c r="R201" s="67"/>
      <c r="S201" s="101"/>
      <c r="T201" s="101"/>
      <c r="U201" s="101"/>
      <c r="V201" s="101"/>
      <c r="W201" s="101"/>
      <c r="X201" s="101"/>
      <c r="Y201" s="101"/>
      <c r="Z201" s="10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181"/>
      <c r="BK201" s="181"/>
      <c r="BL201" s="181"/>
      <c r="BM201" s="181"/>
      <c r="BN201" s="181"/>
      <c r="BO201" s="18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271"/>
      <c r="E202" s="85">
        <v>3</v>
      </c>
      <c r="F202" s="27"/>
      <c r="G202" s="203"/>
      <c r="H202" s="144"/>
      <c r="I202" s="143"/>
      <c r="J202" s="67">
        <f>IF(A10taxstdlife="n/a","n/a",IF(J$3&gt;(A10taxstdlife+$E202),(Input!$I$50-Input!$I$84)-SUM($I202:I202),(Input!$I$50-Input!$I$84)/A10taxstdlife))</f>
        <v>0</v>
      </c>
      <c r="K202" s="67">
        <f>IF(A10taxstdlife="n/a","n/a",IF(K$3&gt;(A10taxstdlife+$E202),(Input!$I$50-Input!$I$84)-SUM($I202:J202),(Input!$I$50-Input!$I$84)/A10taxstdlife))</f>
        <v>0</v>
      </c>
      <c r="L202" s="67">
        <f>IF(A10taxstdlife="n/a","n/a",IF(L$3&gt;(A10taxstdlife+$E202),(Input!$I$50-Input!$I$84)-SUM($I202:K202),(Input!$I$50-Input!$I$84)/A10taxstdlife))</f>
        <v>0</v>
      </c>
      <c r="M202" s="67">
        <f>IF(A10taxstdlife="n/a","n/a",IF(M$3&gt;(A10taxstdlife+$E202),(Input!$I$50-Input!$I$84)-SUM($I202:L202),(Input!$I$50-Input!$I$84)/A10taxstdlife))</f>
        <v>0</v>
      </c>
      <c r="N202" s="67">
        <f>IF(A10taxstdlife="n/a","n/a",IF(N$3&gt;(A10taxstdlife+$E202),(Input!$I$50-Input!$I$84)-SUM($I202:M202),(Input!$I$50-Input!$I$84)/A10taxstdlife))</f>
        <v>0</v>
      </c>
      <c r="O202" s="67">
        <f>IF(A10taxstdlife="n/a","n/a",IF(O$3&gt;(A10taxstdlife+$E202),(Input!$I$50-Input!$I$84)-SUM($I202:N202),(Input!$I$50-Input!$I$84)/A10taxstdlife))</f>
        <v>0</v>
      </c>
      <c r="P202" s="67">
        <f>IF(A10taxstdlife="n/a","n/a",IF(P$3&gt;(A10taxstdlife+$E202),(Input!$I$50-Input!$I$84)-SUM($I202:O202),(Input!$I$50-Input!$I$84)/A10taxstdlife))</f>
        <v>0</v>
      </c>
      <c r="Q202" s="67">
        <f>IF(A10taxstdlife="n/a","n/a",IF(Q$3&gt;(A10taxstdlife+$E202),(Input!$I$50-Input!$I$84)-SUM($I202:P202),(Input!$I$50-Input!$I$84)/A10taxstdlife))</f>
        <v>0</v>
      </c>
      <c r="R202" s="67"/>
      <c r="S202" s="101"/>
      <c r="T202" s="101"/>
      <c r="U202" s="101"/>
      <c r="V202" s="101"/>
      <c r="W202" s="101"/>
      <c r="X202" s="101"/>
      <c r="Y202" s="101"/>
      <c r="Z202" s="10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181"/>
      <c r="BK202" s="181"/>
      <c r="BL202" s="181"/>
      <c r="BM202" s="181"/>
      <c r="BN202" s="181"/>
      <c r="BO202" s="181"/>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271"/>
      <c r="E203" s="85">
        <v>4</v>
      </c>
      <c r="F203" s="27"/>
      <c r="G203" s="203"/>
      <c r="H203" s="144"/>
      <c r="I203" s="144"/>
      <c r="J203" s="143"/>
      <c r="K203" s="67">
        <f>IF(A10taxstdlife="n/a","n/a",IF(K$3&gt;(A10taxstdlife+$E203),(Input!$J$50-Input!$J$84)-SUM($J203:J203),(Input!$J$50-Input!$J$84)/A10taxstdlife))</f>
        <v>0</v>
      </c>
      <c r="L203" s="67">
        <f>IF(A10taxstdlife="n/a","n/a",IF(L$3&gt;(A10taxstdlife+$E203),(Input!$J$50-Input!$J$84)-SUM($J203:K203),(Input!$J$50-Input!$J$84)/A10taxstdlife))</f>
        <v>0</v>
      </c>
      <c r="M203" s="67">
        <f>IF(A10taxstdlife="n/a","n/a",IF(M$3&gt;(A10taxstdlife+$E203),(Input!$J$50-Input!$J$84)-SUM($J203:L203),(Input!$J$50-Input!$J$84)/A10taxstdlife))</f>
        <v>0</v>
      </c>
      <c r="N203" s="67">
        <f>IF(A10taxstdlife="n/a","n/a",IF(N$3&gt;(A10taxstdlife+$E203),(Input!$J$50-Input!$J$84)-SUM($J203:M203),(Input!$J$50-Input!$J$84)/A10taxstdlife))</f>
        <v>0</v>
      </c>
      <c r="O203" s="67">
        <f>IF(A10taxstdlife="n/a","n/a",IF(O$3&gt;(A10taxstdlife+$E203),(Input!$J$50-Input!$J$84)-SUM($J203:N203),(Input!$J$50-Input!$J$84)/A10taxstdlife))</f>
        <v>0</v>
      </c>
      <c r="P203" s="67">
        <f>IF(A10taxstdlife="n/a","n/a",IF(P$3&gt;(A10taxstdlife+$E203),(Input!$J$50-Input!$J$84)-SUM($J203:O203),(Input!$J$50-Input!$J$84)/A10taxstdlife))</f>
        <v>0</v>
      </c>
      <c r="Q203" s="67">
        <f>IF(A10taxstdlife="n/a","n/a",IF(Q$3&gt;(A10taxstdlife+$E203),(Input!$J$50-Input!$J$84)-SUM($J203:P203),(Input!$J$50-Input!$J$84)/A10taxstdlife))</f>
        <v>0</v>
      </c>
      <c r="R203" s="67"/>
      <c r="S203" s="101"/>
      <c r="T203" s="101"/>
      <c r="U203" s="101"/>
      <c r="V203" s="101"/>
      <c r="W203" s="101"/>
      <c r="X203" s="101"/>
      <c r="Y203" s="101"/>
      <c r="Z203" s="10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181"/>
      <c r="BK203" s="181"/>
      <c r="BL203" s="181"/>
      <c r="BM203" s="181"/>
      <c r="BN203" s="181"/>
      <c r="BO203" s="181"/>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271"/>
      <c r="E204" s="85">
        <v>5</v>
      </c>
      <c r="F204" s="27"/>
      <c r="G204" s="203"/>
      <c r="H204" s="144"/>
      <c r="I204" s="144"/>
      <c r="J204" s="144"/>
      <c r="K204" s="143"/>
      <c r="L204" s="67">
        <f>IF(A10taxstdlife="n/a","n/a",IF(L$3&gt;(A10taxstdlife+$E204),(Input!$K$50-Input!$K$84)-SUM($K204:K204),(Input!$K$50-Input!$K$84)/A10taxstdlife))</f>
        <v>0</v>
      </c>
      <c r="M204" s="67">
        <f>IF(A10taxstdlife="n/a","n/a",IF(M$3&gt;(A10taxstdlife+$E204),(Input!$K$50-Input!$K$84)-SUM($K204:L204),(Input!$K$50-Input!$K$84)/A10taxstdlife))</f>
        <v>0</v>
      </c>
      <c r="N204" s="67">
        <f>IF(A10taxstdlife="n/a","n/a",IF(N$3&gt;(A10taxstdlife+$E204),(Input!$K$50-Input!$K$84)-SUM($K204:M204),(Input!$K$50-Input!$K$84)/A10taxstdlife))</f>
        <v>0</v>
      </c>
      <c r="O204" s="67">
        <f>IF(A10taxstdlife="n/a","n/a",IF(O$3&gt;(A10taxstdlife+$E204),(Input!$K$50-Input!$K$84)-SUM($K204:N204),(Input!$K$50-Input!$K$84)/A10taxstdlife))</f>
        <v>0</v>
      </c>
      <c r="P204" s="67">
        <f>IF(A10taxstdlife="n/a","n/a",IF(P$3&gt;(A10taxstdlife+$E204),(Input!$K$50-Input!$K$84)-SUM($K204:O204),(Input!$K$50-Input!$K$84)/A10taxstdlife))</f>
        <v>0</v>
      </c>
      <c r="Q204" s="67">
        <f>IF(A10taxstdlife="n/a","n/a",IF(Q$3&gt;(A10taxstdlife+$E204),(Input!$K$50-Input!$K$84)-SUM($K204:P204),(Input!$K$50-Input!$K$84)/A10taxstdlife))</f>
        <v>0</v>
      </c>
      <c r="R204" s="67"/>
      <c r="S204" s="101"/>
      <c r="T204" s="101"/>
      <c r="U204" s="101"/>
      <c r="V204" s="101"/>
      <c r="W204" s="101"/>
      <c r="X204" s="101"/>
      <c r="Y204" s="101"/>
      <c r="Z204" s="10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181"/>
      <c r="BK204" s="181"/>
      <c r="BL204" s="181"/>
      <c r="BM204" s="181"/>
      <c r="BN204" s="181"/>
      <c r="BO204" s="181"/>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271"/>
      <c r="E205" s="85">
        <v>6</v>
      </c>
      <c r="F205" s="27"/>
      <c r="G205" s="203"/>
      <c r="H205" s="144"/>
      <c r="I205" s="144"/>
      <c r="J205" s="144"/>
      <c r="K205" s="144"/>
      <c r="L205" s="143"/>
      <c r="M205" s="67">
        <f>IF(A10taxstdlife="n/a","n/a",IF(M$3&gt;(A10taxstdlife+$E205),(Input!$L$50-Input!$L$84)-SUM($L205:L205),(Input!$L$50-Input!$L$84)/A10taxstdlife))</f>
        <v>0</v>
      </c>
      <c r="N205" s="67">
        <f>IF(A10taxstdlife="n/a","n/a",IF(N$3&gt;(A10taxstdlife+$E205),(Input!$L$50-Input!$L$84)-SUM($L205:M205),(Input!$L$50-Input!$L$84)/A10taxstdlife))</f>
        <v>0</v>
      </c>
      <c r="O205" s="67">
        <f>IF(A10taxstdlife="n/a","n/a",IF(O$3&gt;(A10taxstdlife+$E205),(Input!$L$50-Input!$L$84)-SUM($L205:N205),(Input!$L$50-Input!$L$84)/A10taxstdlife))</f>
        <v>0</v>
      </c>
      <c r="P205" s="67">
        <f>IF(A10taxstdlife="n/a","n/a",IF(P$3&gt;(A10taxstdlife+$E205),(Input!$L$50-Input!$L$84)-SUM($L205:O205),(Input!$L$50-Input!$L$84)/A10taxstdlife))</f>
        <v>0</v>
      </c>
      <c r="Q205" s="67">
        <f>IF(A10taxstdlife="n/a","n/a",IF(Q$3&gt;(A10taxstdlife+$E205),(Input!$L$50-Input!$L$84)-SUM($L205:P205),(Input!$L$50-Input!$L$84)/A10taxstdlife))</f>
        <v>0</v>
      </c>
      <c r="R205" s="67"/>
      <c r="S205" s="101"/>
      <c r="T205" s="101"/>
      <c r="U205" s="101"/>
      <c r="V205" s="101"/>
      <c r="W205" s="101"/>
      <c r="X205" s="101"/>
      <c r="Y205" s="101"/>
      <c r="Z205" s="10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181"/>
      <c r="BK205" s="181"/>
      <c r="BL205" s="181"/>
      <c r="BM205" s="181"/>
      <c r="BN205" s="181"/>
      <c r="BO205" s="181"/>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271"/>
      <c r="E206" s="85">
        <v>7</v>
      </c>
      <c r="F206" s="27"/>
      <c r="G206" s="203"/>
      <c r="H206" s="144"/>
      <c r="I206" s="144"/>
      <c r="J206" s="144"/>
      <c r="K206" s="144"/>
      <c r="L206" s="144"/>
      <c r="M206" s="143"/>
      <c r="N206" s="67">
        <f>IF(A10taxstdlife="n/a","n/a",IF(N$3&gt;(A10taxstdlife+$E206),(Input!$M$50-Input!$M$84)-SUM($M206:M206),(Input!$M$50-Input!$M$84)/A10taxstdlife))</f>
        <v>0</v>
      </c>
      <c r="O206" s="67">
        <f>IF(A10taxstdlife="n/a","n/a",IF(O$3&gt;(A10taxstdlife+$E206),(Input!$M$50-Input!$M$84)-SUM($M206:N206),(Input!$M$50-Input!$M$84)/A10taxstdlife))</f>
        <v>0</v>
      </c>
      <c r="P206" s="67">
        <f>IF(A10taxstdlife="n/a","n/a",IF(P$3&gt;(A10taxstdlife+$E206),(Input!$M$50-Input!$M$84)-SUM($M206:O206),(Input!$M$50-Input!$M$84)/A10taxstdlife))</f>
        <v>0</v>
      </c>
      <c r="Q206" s="67">
        <f>IF(A10taxstdlife="n/a","n/a",IF(Q$3&gt;(A10taxstdlife+$E206),(Input!$M$50-Input!$M$84)-SUM($M206:P206),(Input!$M$50-Input!$M$84)/A10taxstdlife))</f>
        <v>0</v>
      </c>
      <c r="R206" s="67"/>
      <c r="S206" s="101"/>
      <c r="T206" s="101"/>
      <c r="U206" s="101"/>
      <c r="V206" s="101"/>
      <c r="W206" s="101"/>
      <c r="X206" s="101"/>
      <c r="Y206" s="101"/>
      <c r="Z206" s="10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181"/>
      <c r="BK206" s="181"/>
      <c r="BL206" s="181"/>
      <c r="BM206" s="181"/>
      <c r="BN206" s="181"/>
      <c r="BO206" s="181"/>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271"/>
      <c r="E207" s="85">
        <v>8</v>
      </c>
      <c r="F207" s="27"/>
      <c r="G207" s="203"/>
      <c r="H207" s="144"/>
      <c r="I207" s="144"/>
      <c r="J207" s="144"/>
      <c r="K207" s="144"/>
      <c r="L207" s="144"/>
      <c r="M207" s="144"/>
      <c r="N207" s="143"/>
      <c r="O207" s="67">
        <f>IF(A10taxstdlife="n/a","n/a",IF(O$3&gt;(A10taxstdlife+$E207),(Input!$N$50-Input!$N$84)-SUM($N207:N207),(Input!$N$50-Input!$N$84)/A10taxstdlife))</f>
        <v>0</v>
      </c>
      <c r="P207" s="67">
        <f>IF(A10taxstdlife="n/a","n/a",IF(P$3&gt;(A10taxstdlife+$E207),(Input!$N$50-Input!$N$84)-SUM($N207:O207),(Input!$N$50-Input!$N$84)/A10taxstdlife))</f>
        <v>0</v>
      </c>
      <c r="Q207" s="67">
        <f>IF(A10taxstdlife="n/a","n/a",IF(Q$3&gt;(A10taxstdlife+$E207),(Input!$N$50-Input!$N$84)-SUM($N207:P207),(Input!$N$50-Input!$N$84)/A10taxstdlife))</f>
        <v>0</v>
      </c>
      <c r="R207" s="67"/>
      <c r="S207" s="101"/>
      <c r="T207" s="101"/>
      <c r="U207" s="101"/>
      <c r="V207" s="101"/>
      <c r="W207" s="101"/>
      <c r="X207" s="101"/>
      <c r="Y207" s="101"/>
      <c r="Z207" s="10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181"/>
      <c r="BK207" s="181"/>
      <c r="BL207" s="181"/>
      <c r="BM207" s="181"/>
      <c r="BN207" s="181"/>
      <c r="BO207" s="181"/>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271"/>
      <c r="E208" s="85">
        <v>9</v>
      </c>
      <c r="F208" s="27"/>
      <c r="G208" s="203"/>
      <c r="H208" s="144"/>
      <c r="I208" s="144"/>
      <c r="J208" s="144"/>
      <c r="K208" s="144"/>
      <c r="L208" s="144"/>
      <c r="M208" s="144"/>
      <c r="N208" s="144"/>
      <c r="O208" s="143"/>
      <c r="P208" s="67">
        <f>IF(A10taxstdlife="n/a","n/a",IF(P$3&gt;(A10taxstdlife+$E208),(Input!$O$50-Input!$O$84)-SUM($O208:O208),(Input!$O$50-Input!$O$84)/A10taxstdlife))</f>
        <v>0</v>
      </c>
      <c r="Q208" s="67">
        <f>IF(A10taxstdlife="n/a","n/a",IF(Q$3&gt;(A10taxstdlife+$E208),(Input!$O$50-Input!$O$84)-SUM($O208:P208),(Input!$O$50-Input!$O$84)/A10taxstdlife))</f>
        <v>0</v>
      </c>
      <c r="R208" s="67"/>
      <c r="S208" s="101"/>
      <c r="T208" s="101"/>
      <c r="U208" s="101"/>
      <c r="V208" s="101"/>
      <c r="W208" s="101"/>
      <c r="X208" s="101"/>
      <c r="Y208" s="101"/>
      <c r="Z208" s="10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4"/>
      <c r="BK208" s="181"/>
      <c r="BL208" s="181"/>
      <c r="BM208" s="181"/>
      <c r="BN208" s="181"/>
      <c r="BO208" s="181"/>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271"/>
      <c r="E209" s="85">
        <v>10</v>
      </c>
      <c r="F209" s="27"/>
      <c r="G209" s="203"/>
      <c r="H209" s="144"/>
      <c r="I209" s="144"/>
      <c r="J209" s="144"/>
      <c r="K209" s="144"/>
      <c r="L209" s="144"/>
      <c r="M209" s="144"/>
      <c r="N209" s="144"/>
      <c r="O209" s="144"/>
      <c r="P209" s="143"/>
      <c r="Q209" s="67">
        <f>IF(A10taxstdlife="n/a","n/a",IF(Q$3&gt;(A10taxstdlife+$E209),(Input!$P$50-Input!$P$84)-SUM($P209:P209),(Input!$P$50-Input!$P$84)/A10taxstdlife))</f>
        <v>0</v>
      </c>
      <c r="R209" s="67"/>
      <c r="S209" s="101"/>
      <c r="T209" s="101"/>
      <c r="U209" s="101"/>
      <c r="V209" s="101"/>
      <c r="W209" s="101"/>
      <c r="X209" s="101"/>
      <c r="Y209" s="101"/>
      <c r="Z209" s="10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181"/>
      <c r="BK209" s="181"/>
      <c r="BL209" s="181"/>
      <c r="BM209" s="181"/>
      <c r="BN209" s="181"/>
      <c r="BO209" s="181"/>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271"/>
      <c r="E210" s="86">
        <v>11</v>
      </c>
      <c r="F210" s="27"/>
      <c r="G210" s="203"/>
      <c r="H210" s="144"/>
      <c r="I210" s="144"/>
      <c r="J210" s="144"/>
      <c r="K210" s="144"/>
      <c r="L210" s="144"/>
      <c r="M210" s="144"/>
      <c r="N210" s="144"/>
      <c r="O210" s="144"/>
      <c r="P210" s="183"/>
      <c r="Q210" s="143"/>
      <c r="R210" s="67"/>
      <c r="S210" s="101"/>
      <c r="T210" s="101"/>
      <c r="U210" s="101"/>
      <c r="V210" s="101"/>
      <c r="W210" s="101"/>
      <c r="X210" s="101"/>
      <c r="Y210" s="101"/>
      <c r="Z210" s="10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181"/>
      <c r="BK210" s="181"/>
      <c r="BL210" s="181"/>
      <c r="BM210" s="181"/>
      <c r="BN210" s="181"/>
      <c r="BO210" s="181"/>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Old SWER ACRs</v>
      </c>
      <c r="D211" s="9"/>
      <c r="E211" s="9"/>
      <c r="F211" s="23"/>
      <c r="G211" s="204">
        <f t="shared" ref="G211:L211" si="43">-SUM(G198:G210)</f>
        <v>0</v>
      </c>
      <c r="H211" s="157">
        <f t="shared" si="43"/>
        <v>0</v>
      </c>
      <c r="I211" s="157">
        <f t="shared" si="43"/>
        <v>0</v>
      </c>
      <c r="J211" s="157">
        <f t="shared" si="43"/>
        <v>0</v>
      </c>
      <c r="K211" s="157">
        <f t="shared" si="43"/>
        <v>0</v>
      </c>
      <c r="L211" s="157">
        <f t="shared" si="43"/>
        <v>0</v>
      </c>
      <c r="M211" s="157">
        <f>IF(Input!M173&gt;0, -SUM(M198:M210), 0)</f>
        <v>0</v>
      </c>
      <c r="N211" s="157">
        <f>IF(Input!N173&gt;0, -SUM(N198:N210), 0)</f>
        <v>0</v>
      </c>
      <c r="O211" s="157">
        <f>IF(Input!O173&gt;0, -SUM(O198:O210), 0)</f>
        <v>0</v>
      </c>
      <c r="P211" s="157">
        <f>IF(Input!P173&gt;0, -SUM(P198:P210), 0)</f>
        <v>0</v>
      </c>
      <c r="Q211" s="157">
        <f>IF(Input!Q173&gt;0, -SUM(Q198:Q210), 0)</f>
        <v>0</v>
      </c>
      <c r="R211" s="63"/>
      <c r="S211" s="100"/>
      <c r="T211" s="100"/>
      <c r="U211" s="100"/>
      <c r="V211" s="100"/>
      <c r="W211" s="100"/>
      <c r="X211" s="100"/>
      <c r="Y211" s="100"/>
      <c r="Z211" s="100"/>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181"/>
      <c r="BK211" s="181"/>
      <c r="BL211" s="181"/>
      <c r="BM211" s="181"/>
      <c r="BN211" s="181"/>
      <c r="BO211" s="18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1" t="str">
        <f>Asset11</f>
        <v>Land</v>
      </c>
      <c r="C212" s="32"/>
      <c r="D212" s="33" t="s">
        <v>68</v>
      </c>
      <c r="E212" s="32"/>
      <c r="F212" s="34"/>
      <c r="G212" s="200">
        <f>IF(G$3&gt;A11taxremlife,A11taxvalue-SUM($F212:F212),IF(A11taxremlife="N/A","n/a",A11taxvalue/A11taxremlife))</f>
        <v>0</v>
      </c>
      <c r="H212" s="66">
        <f>IF(H$3&gt;A11taxremlife,A11taxvalue-SUM($F212:G212),IF(A11taxremlife="N/A","n/a",A11taxvalue/A11taxremlife))</f>
        <v>0</v>
      </c>
      <c r="I212" s="66">
        <f>IF(I$3&gt;A11taxremlife,A11taxvalue-SUM($F212:H212),IF(A11taxremlife="N/A","n/a",A11taxvalue/A11taxremlife))</f>
        <v>0</v>
      </c>
      <c r="J212" s="66">
        <f>IF(J$3&gt;A11taxremlife,A11taxvalue-SUM($F212:I212),IF(A11taxremlife="N/A","n/a",A11taxvalue/A11taxremlife))</f>
        <v>0</v>
      </c>
      <c r="K212" s="66">
        <f>IF(K$3&gt;A11taxremlife,A11taxvalue-SUM($F212:J212),IF(A11taxremlife="N/A","n/a",A11taxvalue/A11taxremlife))</f>
        <v>0</v>
      </c>
      <c r="L212" s="66">
        <f>IF(L$3&gt;A11taxremlife,A11taxvalue-SUM($F212:K212),IF(A11taxremlife="N/A","n/a",A11taxvalue/A11taxremlife))</f>
        <v>0</v>
      </c>
      <c r="M212" s="66">
        <f>IF(M$3&gt;A11taxremlife,A11taxvalue-SUM($F212:L212),IF(A11taxremlife="N/A","n/a",A11taxvalue/A11taxremlife))</f>
        <v>0</v>
      </c>
      <c r="N212" s="66">
        <f>IF(N$3&gt;A11taxremlife,A11taxvalue-SUM($F212:M212),IF(A11taxremlife="N/A","n/a",A11taxvalue/A11taxremlife))</f>
        <v>0</v>
      </c>
      <c r="O212" s="66">
        <f>IF(O$3&gt;A11taxremlife,A11taxvalue-SUM($F212:N212),IF(A11taxremlife="N/A","n/a",A11taxvalue/A11taxremlife))</f>
        <v>0</v>
      </c>
      <c r="P212" s="66">
        <f>IF(P$3&gt;A11taxremlife,A11taxvalue-SUM($F212:O212),IF(A11taxremlife="N/A","n/a",A11taxvalue/A11taxremlife))</f>
        <v>0</v>
      </c>
      <c r="Q212" s="66">
        <f>IF(Q$3&gt;A11taxremlife,A11taxvalue-SUM($F212:P212),IF(A11taxremlife="N/A","n/a",A11taxvalue/A11taxremlife))</f>
        <v>0</v>
      </c>
      <c r="R212" s="66"/>
      <c r="S212" s="101"/>
      <c r="T212" s="101"/>
      <c r="U212" s="101"/>
      <c r="V212" s="101"/>
      <c r="W212" s="101"/>
      <c r="X212" s="101"/>
      <c r="Y212" s="101"/>
      <c r="Z212" s="10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181"/>
      <c r="BK212" s="181"/>
      <c r="BL212" s="181"/>
      <c r="BM212" s="181"/>
      <c r="BN212" s="181"/>
      <c r="BO212" s="181"/>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270" t="s">
        <v>86</v>
      </c>
      <c r="E213" s="85">
        <v>0</v>
      </c>
      <c r="F213" s="27"/>
      <c r="G213" s="201"/>
      <c r="H213" s="67"/>
      <c r="I213" s="67"/>
      <c r="J213" s="67"/>
      <c r="K213" s="67"/>
      <c r="L213" s="67"/>
      <c r="M213" s="67"/>
      <c r="N213" s="67"/>
      <c r="O213" s="67"/>
      <c r="P213" s="67"/>
      <c r="Q213" s="67"/>
      <c r="R213" s="67"/>
      <c r="S213" s="101"/>
      <c r="T213" s="101"/>
      <c r="U213" s="101"/>
      <c r="V213" s="101"/>
      <c r="W213" s="101"/>
      <c r="X213" s="101"/>
      <c r="Y213" s="101"/>
      <c r="Z213" s="10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181"/>
      <c r="BK213" s="181"/>
      <c r="BL213" s="181"/>
      <c r="BM213" s="181"/>
      <c r="BN213" s="181"/>
      <c r="BO213" s="181"/>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271"/>
      <c r="E214" s="85">
        <v>1</v>
      </c>
      <c r="F214" s="27"/>
      <c r="G214" s="202"/>
      <c r="H214" s="67">
        <f>IF(A11taxstdlife="n/a","n/a",IF(H$3&gt;(A11taxstdlife+$E214),(Input!$G$51-Input!$G$85)-SUM($G214:G214),(Input!$G$51-Input!$G$85)/A11taxstdlife))</f>
        <v>0</v>
      </c>
      <c r="I214" s="67">
        <f>IF(A11taxstdlife="n/a","n/a",IF(I$3&gt;(A11taxstdlife+$E214),(Input!$G$51-Input!$G$85)-SUM($G214:H214),(Input!$G$51-Input!$G$85)/A11taxstdlife))</f>
        <v>0</v>
      </c>
      <c r="J214" s="67">
        <f>IF(A11taxstdlife="n/a","n/a",IF(J$3&gt;(A11taxstdlife+$E214),(Input!$G$51-Input!$G$85)-SUM($G214:I214),(Input!$G$51-Input!$G$85)/A11taxstdlife))</f>
        <v>0</v>
      </c>
      <c r="K214" s="67">
        <f>IF(A11taxstdlife="n/a","n/a",IF(K$3&gt;(A11taxstdlife+$E214),(Input!$G$51-Input!$G$85)-SUM($G214:J214),(Input!$G$51-Input!$G$85)/A11taxstdlife))</f>
        <v>0</v>
      </c>
      <c r="L214" s="67">
        <f>IF(A11taxstdlife="n/a","n/a",IF(L$3&gt;(A11taxstdlife+$E214),(Input!$G$51-Input!$G$85)-SUM($G214:K214),(Input!$G$51-Input!$G$85)/A11taxstdlife))</f>
        <v>0</v>
      </c>
      <c r="M214" s="67">
        <f>IF(A11taxstdlife="n/a","n/a",IF(M$3&gt;(A11taxstdlife+$E214),(Input!$G$51-Input!$G$85)-SUM($G214:L214),(Input!$G$51-Input!$G$85)/A11taxstdlife))</f>
        <v>0</v>
      </c>
      <c r="N214" s="67">
        <f>IF(A11taxstdlife="n/a","n/a",IF(N$3&gt;(A11taxstdlife+$E214),(Input!$G$51-Input!$G$85)-SUM($G214:M214),(Input!$G$51-Input!$G$85)/A11taxstdlife))</f>
        <v>0</v>
      </c>
      <c r="O214" s="67">
        <f>IF(A11taxstdlife="n/a","n/a",IF(O$3&gt;(A11taxstdlife+$E214),(Input!$G$51-Input!$G$85)-SUM($G214:N214),(Input!$G$51-Input!$G$85)/A11taxstdlife))</f>
        <v>0</v>
      </c>
      <c r="P214" s="67">
        <f>IF(A11taxstdlife="n/a","n/a",IF(P$3&gt;(A11taxstdlife+$E214),(Input!$G$51-Input!$G$85)-SUM($G214:O214),(Input!$G$51-Input!$G$85)/A11taxstdlife))</f>
        <v>0</v>
      </c>
      <c r="Q214" s="67">
        <f>IF(A11taxstdlife="n/a","n/a",IF(Q$3&gt;(A11taxstdlife+$E214),(Input!$G$51-Input!$G$85)-SUM($G214:P214),(Input!$G$51-Input!$G$85)/A11taxstdlife))</f>
        <v>0</v>
      </c>
      <c r="R214" s="67"/>
      <c r="S214" s="101"/>
      <c r="T214" s="101"/>
      <c r="U214" s="101"/>
      <c r="V214" s="101"/>
      <c r="W214" s="101"/>
      <c r="X214" s="101"/>
      <c r="Y214" s="101"/>
      <c r="Z214" s="10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181"/>
      <c r="BK214" s="181"/>
      <c r="BL214" s="181"/>
      <c r="BM214" s="181"/>
      <c r="BN214" s="181"/>
      <c r="BO214" s="181"/>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271"/>
      <c r="E215" s="85">
        <v>2</v>
      </c>
      <c r="F215" s="27"/>
      <c r="G215" s="203"/>
      <c r="H215" s="143"/>
      <c r="I215" s="67">
        <f>IF(A11taxstdlife="n/a","n/a",IF(I$3&gt;(A11taxstdlife+$E215),(Input!$H$51-Input!$H$85)-SUM($H215:H215),(Input!$H$51-Input!$H$85)/A11taxstdlife))</f>
        <v>6.8118852467762517E-2</v>
      </c>
      <c r="J215" s="67">
        <f>IF(A11taxstdlife="n/a","n/a",IF(J$3&gt;(A11taxstdlife+$E215),(Input!$H$51-Input!$H$85)-SUM($H215:I215),(Input!$H$51-Input!$H$85)/A11taxstdlife))</f>
        <v>0</v>
      </c>
      <c r="K215" s="67">
        <f>IF(A11taxstdlife="n/a","n/a",IF(K$3&gt;(A11taxstdlife+$E215),(Input!$H$51-Input!$H$85)-SUM($H215:J215),(Input!$H$51-Input!$H$85)/A11taxstdlife))</f>
        <v>0</v>
      </c>
      <c r="L215" s="67">
        <f>IF(A11taxstdlife="n/a","n/a",IF(L$3&gt;(A11taxstdlife+$E215),(Input!$H$51-Input!$H$85)-SUM($H215:K215),(Input!$H$51-Input!$H$85)/A11taxstdlife))</f>
        <v>0</v>
      </c>
      <c r="M215" s="67">
        <f>IF(A11taxstdlife="n/a","n/a",IF(M$3&gt;(A11taxstdlife+$E215),(Input!$H$51-Input!$H$85)-SUM($H215:L215),(Input!$H$51-Input!$H$85)/A11taxstdlife))</f>
        <v>0</v>
      </c>
      <c r="N215" s="67">
        <f>IF(A11taxstdlife="n/a","n/a",IF(N$3&gt;(A11taxstdlife+$E215),(Input!$H$51-Input!$H$85)-SUM($H215:M215),(Input!$H$51-Input!$H$85)/A11taxstdlife))</f>
        <v>0</v>
      </c>
      <c r="O215" s="67">
        <f>IF(A11taxstdlife="n/a","n/a",IF(O$3&gt;(A11taxstdlife+$E215),(Input!$H$51-Input!$H$85)-SUM($H215:N215),(Input!$H$51-Input!$H$85)/A11taxstdlife))</f>
        <v>0</v>
      </c>
      <c r="P215" s="67">
        <f>IF(A11taxstdlife="n/a","n/a",IF(P$3&gt;(A11taxstdlife+$E215),(Input!$H$51-Input!$H$85)-SUM($H215:O215),(Input!$H$51-Input!$H$85)/A11taxstdlife))</f>
        <v>0</v>
      </c>
      <c r="Q215" s="67">
        <f>IF(A11taxstdlife="n/a","n/a",IF(Q$3&gt;(A11taxstdlife+$E215),(Input!$H$51-Input!$H$85)-SUM($H215:P215),(Input!$H$51-Input!$H$85)/A11taxstdlife))</f>
        <v>0</v>
      </c>
      <c r="R215" s="67"/>
      <c r="S215" s="101"/>
      <c r="T215" s="101"/>
      <c r="U215" s="101"/>
      <c r="V215" s="101"/>
      <c r="W215" s="101"/>
      <c r="X215" s="101"/>
      <c r="Y215" s="101"/>
      <c r="Z215" s="10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181"/>
      <c r="BK215" s="181"/>
      <c r="BL215" s="181"/>
      <c r="BM215" s="181"/>
      <c r="BN215" s="181"/>
      <c r="BO215" s="181"/>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271"/>
      <c r="E216" s="85">
        <v>3</v>
      </c>
      <c r="F216" s="27"/>
      <c r="G216" s="203"/>
      <c r="H216" s="144"/>
      <c r="I216" s="143"/>
      <c r="J216" s="67">
        <f>IF(A11taxstdlife="n/a","n/a",IF(J$3&gt;(A11taxstdlife+$E216),(Input!$I$51-Input!$I$85)-SUM($I216:I216),(Input!$I$51-Input!$I$85)/A11taxstdlife))</f>
        <v>0.18802468467800382</v>
      </c>
      <c r="K216" s="67">
        <f>IF(A11taxstdlife="n/a","n/a",IF(K$3&gt;(A11taxstdlife+$E216),(Input!$I$51-Input!$I$85)-SUM($I216:J216),(Input!$I$51-Input!$I$85)/A11taxstdlife))</f>
        <v>0</v>
      </c>
      <c r="L216" s="67">
        <f>IF(A11taxstdlife="n/a","n/a",IF(L$3&gt;(A11taxstdlife+$E216),(Input!$I$51-Input!$I$85)-SUM($I216:K216),(Input!$I$51-Input!$I$85)/A11taxstdlife))</f>
        <v>0</v>
      </c>
      <c r="M216" s="67">
        <f>IF(A11taxstdlife="n/a","n/a",IF(M$3&gt;(A11taxstdlife+$E216),(Input!$I$51-Input!$I$85)-SUM($I216:L216),(Input!$I$51-Input!$I$85)/A11taxstdlife))</f>
        <v>0</v>
      </c>
      <c r="N216" s="67">
        <f>IF(A11taxstdlife="n/a","n/a",IF(N$3&gt;(A11taxstdlife+$E216),(Input!$I$51-Input!$I$85)-SUM($I216:M216),(Input!$I$51-Input!$I$85)/A11taxstdlife))</f>
        <v>0</v>
      </c>
      <c r="O216" s="67">
        <f>IF(A11taxstdlife="n/a","n/a",IF(O$3&gt;(A11taxstdlife+$E216),(Input!$I$51-Input!$I$85)-SUM($I216:N216),(Input!$I$51-Input!$I$85)/A11taxstdlife))</f>
        <v>0</v>
      </c>
      <c r="P216" s="67">
        <f>IF(A11taxstdlife="n/a","n/a",IF(P$3&gt;(A11taxstdlife+$E216),(Input!$I$51-Input!$I$85)-SUM($I216:O216),(Input!$I$51-Input!$I$85)/A11taxstdlife))</f>
        <v>0</v>
      </c>
      <c r="Q216" s="67">
        <f>IF(A11taxstdlife="n/a","n/a",IF(Q$3&gt;(A11taxstdlife+$E216),(Input!$I$51-Input!$I$85)-SUM($I216:P216),(Input!$I$51-Input!$I$85)/A11taxstdlife))</f>
        <v>0</v>
      </c>
      <c r="R216" s="67"/>
      <c r="S216" s="101"/>
      <c r="T216" s="101"/>
      <c r="U216" s="101"/>
      <c r="V216" s="101"/>
      <c r="W216" s="101"/>
      <c r="X216" s="101"/>
      <c r="Y216" s="101"/>
      <c r="Z216" s="10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181"/>
      <c r="BK216" s="181"/>
      <c r="BL216" s="181"/>
      <c r="BM216" s="181"/>
      <c r="BN216" s="181"/>
      <c r="BO216" s="181"/>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271"/>
      <c r="E217" s="85">
        <v>4</v>
      </c>
      <c r="F217" s="27"/>
      <c r="G217" s="203"/>
      <c r="H217" s="144"/>
      <c r="I217" s="144"/>
      <c r="J217" s="143"/>
      <c r="K217" s="67">
        <f>IF(A11taxstdlife="n/a","n/a",IF(K$3&gt;(A11taxstdlife+$E217),(Input!$J$51-Input!$J$85)-SUM($J217:J217),(Input!$J$51-Input!$J$85)/A11taxstdlife))</f>
        <v>0.24544466727364672</v>
      </c>
      <c r="L217" s="67">
        <f>IF(A11taxstdlife="n/a","n/a",IF(L$3&gt;(A11taxstdlife+$E217),(Input!$J$51-Input!$J$85)-SUM($J217:K217),(Input!$J$51-Input!$J$85)/A11taxstdlife))</f>
        <v>0</v>
      </c>
      <c r="M217" s="67">
        <f>IF(A11taxstdlife="n/a","n/a",IF(M$3&gt;(A11taxstdlife+$E217),(Input!$J$51-Input!$J$85)-SUM($J217:L217),(Input!$J$51-Input!$J$85)/A11taxstdlife))</f>
        <v>0</v>
      </c>
      <c r="N217" s="67">
        <f>IF(A11taxstdlife="n/a","n/a",IF(N$3&gt;(A11taxstdlife+$E217),(Input!$J$51-Input!$J$85)-SUM($J217:M217),(Input!$J$51-Input!$J$85)/A11taxstdlife))</f>
        <v>0</v>
      </c>
      <c r="O217" s="67">
        <f>IF(A11taxstdlife="n/a","n/a",IF(O$3&gt;(A11taxstdlife+$E217),(Input!$J$51-Input!$J$85)-SUM($J217:N217),(Input!$J$51-Input!$J$85)/A11taxstdlife))</f>
        <v>0</v>
      </c>
      <c r="P217" s="67">
        <f>IF(A11taxstdlife="n/a","n/a",IF(P$3&gt;(A11taxstdlife+$E217),(Input!$J$51-Input!$J$85)-SUM($J217:O217),(Input!$J$51-Input!$J$85)/A11taxstdlife))</f>
        <v>0</v>
      </c>
      <c r="Q217" s="67">
        <f>IF(A11taxstdlife="n/a","n/a",IF(Q$3&gt;(A11taxstdlife+$E217),(Input!$J$51-Input!$J$85)-SUM($J217:P217),(Input!$J$51-Input!$J$85)/A11taxstdlife))</f>
        <v>0</v>
      </c>
      <c r="R217" s="67"/>
      <c r="S217" s="101"/>
      <c r="T217" s="101"/>
      <c r="U217" s="101"/>
      <c r="V217" s="101"/>
      <c r="W217" s="101"/>
      <c r="X217" s="101"/>
      <c r="Y217" s="101"/>
      <c r="Z217" s="10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181"/>
      <c r="BK217" s="181"/>
      <c r="BL217" s="181"/>
      <c r="BM217" s="181"/>
      <c r="BN217" s="181"/>
      <c r="BO217" s="181"/>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271"/>
      <c r="E218" s="85">
        <v>5</v>
      </c>
      <c r="F218" s="27"/>
      <c r="G218" s="203"/>
      <c r="H218" s="144"/>
      <c r="I218" s="144"/>
      <c r="J218" s="144"/>
      <c r="K218" s="143"/>
      <c r="L218" s="67">
        <f>IF(A11taxstdlife="n/a","n/a",IF(L$3&gt;(A11taxstdlife+$E218),(Input!$K$51-Input!$K$85)-SUM($K218:K218),(Input!$K$51-Input!$K$85)/A11taxstdlife))</f>
        <v>0.23195620037985495</v>
      </c>
      <c r="M218" s="67">
        <f>IF(A11taxstdlife="n/a","n/a",IF(M$3&gt;(A11taxstdlife+$E218),(Input!$K$51-Input!$K$85)-SUM($K218:L218),(Input!$K$51-Input!$K$85)/A11taxstdlife))</f>
        <v>0</v>
      </c>
      <c r="N218" s="67">
        <f>IF(A11taxstdlife="n/a","n/a",IF(N$3&gt;(A11taxstdlife+$E218),(Input!$K$51-Input!$K$85)-SUM($K218:M218),(Input!$K$51-Input!$K$85)/A11taxstdlife))</f>
        <v>0</v>
      </c>
      <c r="O218" s="67">
        <f>IF(A11taxstdlife="n/a","n/a",IF(O$3&gt;(A11taxstdlife+$E218),(Input!$K$51-Input!$K$85)-SUM($K218:N218),(Input!$K$51-Input!$K$85)/A11taxstdlife))</f>
        <v>0</v>
      </c>
      <c r="P218" s="67">
        <f>IF(A11taxstdlife="n/a","n/a",IF(P$3&gt;(A11taxstdlife+$E218),(Input!$K$51-Input!$K$85)-SUM($K218:O218),(Input!$K$51-Input!$K$85)/A11taxstdlife))</f>
        <v>0</v>
      </c>
      <c r="Q218" s="67">
        <f>IF(A11taxstdlife="n/a","n/a",IF(Q$3&gt;(A11taxstdlife+$E218),(Input!$K$51-Input!$K$85)-SUM($K218:P218),(Input!$K$51-Input!$K$85)/A11taxstdlife))</f>
        <v>0</v>
      </c>
      <c r="R218" s="67"/>
      <c r="S218" s="101"/>
      <c r="T218" s="101"/>
      <c r="U218" s="101"/>
      <c r="V218" s="101"/>
      <c r="W218" s="101"/>
      <c r="X218" s="101"/>
      <c r="Y218" s="101"/>
      <c r="Z218" s="10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181"/>
      <c r="BK218" s="181"/>
      <c r="BL218" s="181"/>
      <c r="BM218" s="181"/>
      <c r="BN218" s="181"/>
      <c r="BO218" s="181"/>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271"/>
      <c r="E219" s="85">
        <v>6</v>
      </c>
      <c r="F219" s="27"/>
      <c r="G219" s="203"/>
      <c r="H219" s="144"/>
      <c r="I219" s="144"/>
      <c r="J219" s="144"/>
      <c r="K219" s="144"/>
      <c r="L219" s="143"/>
      <c r="M219" s="67">
        <f>IF(A11taxstdlife="n/a","n/a",IF(M$3&gt;(A11taxstdlife+$E219),(Input!$L$51-Input!$L$85)-SUM($L219:L219),(Input!$L$51-Input!$L$85)/A11taxstdlife))</f>
        <v>0.32572692005427378</v>
      </c>
      <c r="N219" s="67">
        <f>IF(A11taxstdlife="n/a","n/a",IF(N$3&gt;(A11taxstdlife+$E219),(Input!$L$51-Input!$L$85)-SUM($L219:M219),(Input!$L$51-Input!$L$85)/A11taxstdlife))</f>
        <v>0</v>
      </c>
      <c r="O219" s="67">
        <f>IF(A11taxstdlife="n/a","n/a",IF(O$3&gt;(A11taxstdlife+$E219),(Input!$L$51-Input!$L$85)-SUM($L219:N219),(Input!$L$51-Input!$L$85)/A11taxstdlife))</f>
        <v>0</v>
      </c>
      <c r="P219" s="67">
        <f>IF(A11taxstdlife="n/a","n/a",IF(P$3&gt;(A11taxstdlife+$E219),(Input!$L$51-Input!$L$85)-SUM($L219:O219),(Input!$L$51-Input!$L$85)/A11taxstdlife))</f>
        <v>0</v>
      </c>
      <c r="Q219" s="67">
        <f>IF(A11taxstdlife="n/a","n/a",IF(Q$3&gt;(A11taxstdlife+$E219),(Input!$L$51-Input!$L$85)-SUM($L219:P219),(Input!$L$51-Input!$L$85)/A11taxstdlife))</f>
        <v>0</v>
      </c>
      <c r="R219" s="67"/>
      <c r="S219" s="101"/>
      <c r="T219" s="101"/>
      <c r="U219" s="101"/>
      <c r="V219" s="101"/>
      <c r="W219" s="101"/>
      <c r="X219" s="101"/>
      <c r="Y219" s="101"/>
      <c r="Z219" s="10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181"/>
      <c r="BK219" s="181"/>
      <c r="BL219" s="181"/>
      <c r="BM219" s="181"/>
      <c r="BN219" s="181"/>
      <c r="BO219" s="181"/>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271"/>
      <c r="E220" s="85">
        <v>7</v>
      </c>
      <c r="F220" s="27"/>
      <c r="G220" s="203"/>
      <c r="H220" s="144"/>
      <c r="I220" s="144"/>
      <c r="J220" s="144"/>
      <c r="K220" s="144"/>
      <c r="L220" s="144"/>
      <c r="M220" s="143"/>
      <c r="N220" s="67">
        <f>IF(A11taxstdlife="n/a","n/a",IF(N$3&gt;(A11taxstdlife+$E220),(Input!$M$51-Input!$M$85)-SUM($M220:M220),(Input!$M$51-Input!$M$85)/A11taxstdlife))</f>
        <v>0</v>
      </c>
      <c r="O220" s="67">
        <f>IF(A11taxstdlife="n/a","n/a",IF(O$3&gt;(A11taxstdlife+$E220),(Input!$M$51-Input!$M$85)-SUM($M220:N220),(Input!$M$51-Input!$M$85)/A11taxstdlife))</f>
        <v>0</v>
      </c>
      <c r="P220" s="67">
        <f>IF(A11taxstdlife="n/a","n/a",IF(P$3&gt;(A11taxstdlife+$E220),(Input!$M$51-Input!$M$85)-SUM($M220:O220),(Input!$M$51-Input!$M$85)/A11taxstdlife))</f>
        <v>0</v>
      </c>
      <c r="Q220" s="67">
        <f>IF(A11taxstdlife="n/a","n/a",IF(Q$3&gt;(A11taxstdlife+$E220),(Input!$M$51-Input!$M$85)-SUM($M220:P220),(Input!$M$51-Input!$M$85)/A11taxstdlife))</f>
        <v>0</v>
      </c>
      <c r="R220" s="67"/>
      <c r="S220" s="101"/>
      <c r="T220" s="101"/>
      <c r="U220" s="101"/>
      <c r="V220" s="101"/>
      <c r="W220" s="101"/>
      <c r="X220" s="101"/>
      <c r="Y220" s="101"/>
      <c r="Z220" s="10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181"/>
      <c r="BK220" s="181"/>
      <c r="BL220" s="181"/>
      <c r="BM220" s="181"/>
      <c r="BN220" s="181"/>
      <c r="BO220" s="181"/>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271"/>
      <c r="E221" s="85">
        <v>8</v>
      </c>
      <c r="F221" s="27"/>
      <c r="G221" s="203"/>
      <c r="H221" s="144"/>
      <c r="I221" s="144"/>
      <c r="J221" s="144"/>
      <c r="K221" s="144"/>
      <c r="L221" s="144"/>
      <c r="M221" s="144"/>
      <c r="N221" s="143"/>
      <c r="O221" s="67">
        <f>IF(A11taxstdlife="n/a","n/a",IF(O$3&gt;(A11taxstdlife+$E221),(Input!$N$51-Input!$N$85)-SUM($N221:N221),(Input!$N$51-Input!$N$85)/A11taxstdlife))</f>
        <v>0</v>
      </c>
      <c r="P221" s="67">
        <f>IF(A11taxstdlife="n/a","n/a",IF(P$3&gt;(A11taxstdlife+$E221),(Input!$N$51-Input!$N$85)-SUM($N221:O221),(Input!$N$51-Input!$N$85)/A11taxstdlife))</f>
        <v>0</v>
      </c>
      <c r="Q221" s="67">
        <f>IF(A11taxstdlife="n/a","n/a",IF(Q$3&gt;(A11taxstdlife+$E221),(Input!$N$51-Input!$N$85)-SUM($N221:P221),(Input!$N$51-Input!$N$85)/A11taxstdlife))</f>
        <v>0</v>
      </c>
      <c r="R221" s="67"/>
      <c r="S221" s="101"/>
      <c r="T221" s="101"/>
      <c r="U221" s="101"/>
      <c r="V221" s="101"/>
      <c r="W221" s="101"/>
      <c r="X221" s="101"/>
      <c r="Y221" s="101"/>
      <c r="Z221" s="10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181"/>
      <c r="BK221" s="181"/>
      <c r="BL221" s="181"/>
      <c r="BM221" s="181"/>
      <c r="BN221" s="181"/>
      <c r="BO221" s="18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271"/>
      <c r="E222" s="85">
        <v>9</v>
      </c>
      <c r="F222" s="27"/>
      <c r="G222" s="203"/>
      <c r="H222" s="144"/>
      <c r="I222" s="144"/>
      <c r="J222" s="144"/>
      <c r="K222" s="144"/>
      <c r="L222" s="144"/>
      <c r="M222" s="144"/>
      <c r="N222" s="144"/>
      <c r="O222" s="143"/>
      <c r="P222" s="67">
        <f>IF(A11taxstdlife="n/a","n/a",IF(P$3&gt;(A11taxstdlife+$E222),(Input!$O$51-Input!$O$85)-SUM($O222:O222),(Input!$O$51-Input!$O$85)/A11taxstdlife))</f>
        <v>0</v>
      </c>
      <c r="Q222" s="67">
        <f>IF(A11taxstdlife="n/a","n/a",IF(Q$3&gt;(A11taxstdlife+$E222),(Input!$O$51-Input!$O$85)-SUM($O222:P222),(Input!$O$51-Input!$O$85)/A11taxstdlife))</f>
        <v>0</v>
      </c>
      <c r="R222" s="67"/>
      <c r="S222" s="101"/>
      <c r="T222" s="101"/>
      <c r="U222" s="101"/>
      <c r="V222" s="101"/>
      <c r="W222" s="101"/>
      <c r="X222" s="101"/>
      <c r="Y222" s="101"/>
      <c r="Z222" s="10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181"/>
      <c r="BK222" s="181"/>
      <c r="BL222" s="181"/>
      <c r="BM222" s="181"/>
      <c r="BN222" s="181"/>
      <c r="BO222" s="181"/>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271"/>
      <c r="E223" s="85">
        <v>10</v>
      </c>
      <c r="F223" s="27"/>
      <c r="G223" s="203"/>
      <c r="H223" s="144"/>
      <c r="I223" s="144"/>
      <c r="J223" s="144"/>
      <c r="K223" s="144"/>
      <c r="L223" s="144"/>
      <c r="M223" s="144"/>
      <c r="N223" s="144"/>
      <c r="O223" s="144"/>
      <c r="P223" s="143"/>
      <c r="Q223" s="67">
        <f>IF(A11taxstdlife="n/a","n/a",IF(Q$3&gt;(A11taxstdlife+$E223),(Input!$P$51-Input!$P$85)-SUM($P223:P223),(Input!$P$51-Input!$P$85)/A11taxstdlife))</f>
        <v>0</v>
      </c>
      <c r="R223" s="67"/>
      <c r="S223" s="101"/>
      <c r="T223" s="101"/>
      <c r="U223" s="101"/>
      <c r="V223" s="101"/>
      <c r="W223" s="101"/>
      <c r="X223" s="101"/>
      <c r="Y223" s="101"/>
      <c r="Z223" s="10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181"/>
      <c r="BK223" s="181"/>
      <c r="BL223" s="181"/>
      <c r="BM223" s="181"/>
      <c r="BN223" s="181"/>
      <c r="BO223" s="181"/>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271"/>
      <c r="E224" s="86">
        <v>11</v>
      </c>
      <c r="F224" s="27"/>
      <c r="G224" s="203"/>
      <c r="H224" s="144"/>
      <c r="I224" s="144"/>
      <c r="J224" s="144"/>
      <c r="K224" s="144"/>
      <c r="L224" s="144"/>
      <c r="M224" s="144"/>
      <c r="N224" s="144"/>
      <c r="O224" s="144"/>
      <c r="P224" s="183"/>
      <c r="Q224" s="143"/>
      <c r="R224" s="67"/>
      <c r="S224" s="101"/>
      <c r="T224" s="101"/>
      <c r="U224" s="101"/>
      <c r="V224" s="101"/>
      <c r="W224" s="101"/>
      <c r="X224" s="101"/>
      <c r="Y224" s="101"/>
      <c r="Z224" s="10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181"/>
      <c r="BK224" s="181"/>
      <c r="BL224" s="181"/>
      <c r="BM224" s="181"/>
      <c r="BN224" s="181"/>
      <c r="BO224" s="181"/>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Land</v>
      </c>
      <c r="D225" s="9"/>
      <c r="E225" s="9"/>
      <c r="F225" s="23"/>
      <c r="G225" s="204">
        <f t="shared" ref="G225:L225" si="44">-SUM(G212:G224)</f>
        <v>0</v>
      </c>
      <c r="H225" s="157">
        <f t="shared" si="44"/>
        <v>0</v>
      </c>
      <c r="I225" s="157">
        <f t="shared" si="44"/>
        <v>-6.8118852467762517E-2</v>
      </c>
      <c r="J225" s="157">
        <f t="shared" si="44"/>
        <v>-0.18802468467800382</v>
      </c>
      <c r="K225" s="157">
        <f t="shared" si="44"/>
        <v>-0.24544466727364672</v>
      </c>
      <c r="L225" s="157">
        <f t="shared" si="44"/>
        <v>-0.23195620037985495</v>
      </c>
      <c r="M225" s="157">
        <f>IF(Input!M173&gt;0, -SUM(M212:M224), 0)</f>
        <v>0</v>
      </c>
      <c r="N225" s="157">
        <f>IF(Input!N173&gt;0, -SUM(N212:N224), 0)</f>
        <v>0</v>
      </c>
      <c r="O225" s="157">
        <f>IF(Input!O173&gt;0, -SUM(O212:O224), 0)</f>
        <v>0</v>
      </c>
      <c r="P225" s="157">
        <f>IF(Input!P173&gt;0, -SUM(P212:P224), 0)</f>
        <v>0</v>
      </c>
      <c r="Q225" s="157">
        <f>IF(Input!Q173&gt;0, -SUM(Q212:Q224), 0)</f>
        <v>0</v>
      </c>
      <c r="R225" s="63"/>
      <c r="S225" s="100"/>
      <c r="T225" s="100"/>
      <c r="U225" s="100"/>
      <c r="V225" s="100"/>
      <c r="W225" s="100"/>
      <c r="X225" s="100"/>
      <c r="Y225" s="100"/>
      <c r="Z225" s="100"/>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181"/>
      <c r="BK225" s="181"/>
      <c r="BL225" s="181"/>
      <c r="BM225" s="181"/>
      <c r="BN225" s="181"/>
      <c r="BO225" s="181"/>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1" t="str">
        <f>Asset12</f>
        <v>Equity raising costs</v>
      </c>
      <c r="C226" s="32"/>
      <c r="D226" s="33" t="s">
        <v>68</v>
      </c>
      <c r="E226" s="32"/>
      <c r="F226" s="34"/>
      <c r="G226" s="200">
        <f>IF(G$3&gt;A12taxremlife,A12taxvalue-SUM($F226:F226),IF(A12taxremlife="N/A","n/a",A12taxvalue/A12taxremlife))</f>
        <v>0</v>
      </c>
      <c r="H226" s="66">
        <f>IF(H$3&gt;A12taxremlife,A12taxvalue-SUM($F226:G226),IF(A12taxremlife="N/A","n/a",A12taxvalue/A12taxremlife))</f>
        <v>0</v>
      </c>
      <c r="I226" s="66">
        <f>IF(I$3&gt;A12taxremlife,A12taxvalue-SUM($F226:H226),IF(A12taxremlife="N/A","n/a",A12taxvalue/A12taxremlife))</f>
        <v>0</v>
      </c>
      <c r="J226" s="66">
        <f>IF(J$3&gt;A12taxremlife,A12taxvalue-SUM($F226:I226),IF(A12taxremlife="N/A","n/a",A12taxvalue/A12taxremlife))</f>
        <v>0</v>
      </c>
      <c r="K226" s="66">
        <f>IF(K$3&gt;A12taxremlife,A12taxvalue-SUM($F226:J226),IF(A12taxremlife="N/A","n/a",A12taxvalue/A12taxremlife))</f>
        <v>0</v>
      </c>
      <c r="L226" s="66">
        <f>IF(L$3&gt;A12taxremlife,A12taxvalue-SUM($F226:K226),IF(A12taxremlife="N/A","n/a",A12taxvalue/A12taxremlife))</f>
        <v>0</v>
      </c>
      <c r="M226" s="66">
        <f>IF(M$3&gt;A12taxremlife,A12taxvalue-SUM($F226:L226),IF(A12taxremlife="N/A","n/a",A12taxvalue/A12taxremlife))</f>
        <v>0</v>
      </c>
      <c r="N226" s="66">
        <f>IF(N$3&gt;A12taxremlife,A12taxvalue-SUM($F226:M226),IF(A12taxremlife="N/A","n/a",A12taxvalue/A12taxremlife))</f>
        <v>0</v>
      </c>
      <c r="O226" s="66">
        <f>IF(O$3&gt;A12taxremlife,A12taxvalue-SUM($F226:N226),IF(A12taxremlife="N/A","n/a",A12taxvalue/A12taxremlife))</f>
        <v>0</v>
      </c>
      <c r="P226" s="66">
        <f>IF(P$3&gt;A12taxremlife,A12taxvalue-SUM($F226:O226),IF(A12taxremlife="N/A","n/a",A12taxvalue/A12taxremlife))</f>
        <v>0</v>
      </c>
      <c r="Q226" s="66">
        <f>IF(Q$3&gt;A12taxremlife,A12taxvalue-SUM($F226:P226),IF(A12taxremlife="N/A","n/a",A12taxvalue/A12taxremlife))</f>
        <v>0</v>
      </c>
      <c r="R226" s="66"/>
      <c r="S226" s="101"/>
      <c r="T226" s="101"/>
      <c r="U226" s="101"/>
      <c r="V226" s="101"/>
      <c r="W226" s="101"/>
      <c r="X226" s="101"/>
      <c r="Y226" s="101"/>
      <c r="Z226" s="10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181"/>
      <c r="BK226" s="181"/>
      <c r="BL226" s="181"/>
      <c r="BM226" s="181"/>
      <c r="BN226" s="181"/>
      <c r="BO226" s="181"/>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270" t="s">
        <v>86</v>
      </c>
      <c r="E227" s="85">
        <v>0</v>
      </c>
      <c r="F227" s="27"/>
      <c r="G227" s="201"/>
      <c r="H227" s="67"/>
      <c r="I227" s="67"/>
      <c r="J227" s="67"/>
      <c r="K227" s="67"/>
      <c r="L227" s="67"/>
      <c r="M227" s="67"/>
      <c r="N227" s="67"/>
      <c r="O227" s="67"/>
      <c r="P227" s="67"/>
      <c r="Q227" s="67"/>
      <c r="R227" s="67"/>
      <c r="S227" s="101"/>
      <c r="T227" s="101"/>
      <c r="U227" s="101"/>
      <c r="V227" s="101"/>
      <c r="W227" s="101"/>
      <c r="X227" s="101"/>
      <c r="Y227" s="101"/>
      <c r="Z227" s="10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181"/>
      <c r="BK227" s="181"/>
      <c r="BL227" s="181"/>
      <c r="BM227" s="181"/>
      <c r="BN227" s="181"/>
      <c r="BO227" s="181"/>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271"/>
      <c r="E228" s="85">
        <v>1</v>
      </c>
      <c r="F228" s="27"/>
      <c r="G228" s="202"/>
      <c r="H228" s="67">
        <f>IF(A12taxstdlife="n/a","n/a",IF(H$3&gt;(A12taxstdlife+$E228),(Input!$G$52-Input!$G$86)-SUM($G228:G228),(Input!$G$52-Input!$G$86)/A12taxstdlife))</f>
        <v>0</v>
      </c>
      <c r="I228" s="67">
        <f>IF(A12taxstdlife="n/a","n/a",IF(I$3&gt;(A12taxstdlife+$E228),(Input!$G$52-Input!$G$86)-SUM($G228:H228),(Input!$G$52-Input!$G$86)/A12taxstdlife))</f>
        <v>0</v>
      </c>
      <c r="J228" s="67">
        <f>IF(A12taxstdlife="n/a","n/a",IF(J$3&gt;(A12taxstdlife+$E228),(Input!$G$52-Input!$G$86)-SUM($G228:I228),(Input!$G$52-Input!$G$86)/A12taxstdlife))</f>
        <v>0</v>
      </c>
      <c r="K228" s="67">
        <f>IF(A12taxstdlife="n/a","n/a",IF(K$3&gt;(A12taxstdlife+$E228),(Input!$G$52-Input!$G$86)-SUM($G228:J228),(Input!$G$52-Input!$G$86)/A12taxstdlife))</f>
        <v>0</v>
      </c>
      <c r="L228" s="67">
        <f>IF(A12taxstdlife="n/a","n/a",IF(L$3&gt;(A12taxstdlife+$E228),(Input!$G$52-Input!$G$86)-SUM($G228:K228),(Input!$G$52-Input!$G$86)/A12taxstdlife))</f>
        <v>0</v>
      </c>
      <c r="M228" s="67">
        <f>IF(A12taxstdlife="n/a","n/a",IF(M$3&gt;(A12taxstdlife+$E228),(Input!$G$52-Input!$G$86)-SUM($G228:L228),(Input!$G$52-Input!$G$86)/A12taxstdlife))</f>
        <v>0</v>
      </c>
      <c r="N228" s="67">
        <f>IF(A12taxstdlife="n/a","n/a",IF(N$3&gt;(A12taxstdlife+$E228),(Input!$G$52-Input!$G$86)-SUM($G228:M228),(Input!$G$52-Input!$G$86)/A12taxstdlife))</f>
        <v>0</v>
      </c>
      <c r="O228" s="67">
        <f>IF(A12taxstdlife="n/a","n/a",IF(O$3&gt;(A12taxstdlife+$E228),(Input!$G$52-Input!$G$86)-SUM($G228:N228),(Input!$G$52-Input!$G$86)/A12taxstdlife))</f>
        <v>0</v>
      </c>
      <c r="P228" s="67">
        <f>IF(A12taxstdlife="n/a","n/a",IF(P$3&gt;(A12taxstdlife+$E228),(Input!$G$52-Input!$G$86)-SUM($G228:O228),(Input!$G$52-Input!$G$86)/A12taxstdlife))</f>
        <v>0</v>
      </c>
      <c r="Q228" s="67">
        <f>IF(A12taxstdlife="n/a","n/a",IF(Q$3&gt;(A12taxstdlife+$E228),(Input!$G$52-Input!$G$86)-SUM($G228:P228),(Input!$G$52-Input!$G$86)/A12taxstdlife))</f>
        <v>0</v>
      </c>
      <c r="R228" s="67"/>
      <c r="S228" s="101"/>
      <c r="T228" s="101"/>
      <c r="U228" s="101"/>
      <c r="V228" s="101"/>
      <c r="W228" s="101"/>
      <c r="X228" s="101"/>
      <c r="Y228" s="101"/>
      <c r="Z228" s="10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181"/>
      <c r="BK228" s="181"/>
      <c r="BL228" s="181"/>
      <c r="BM228" s="181"/>
      <c r="BN228" s="181"/>
      <c r="BO228" s="181"/>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271"/>
      <c r="E229" s="85">
        <v>2</v>
      </c>
      <c r="F229" s="27"/>
      <c r="G229" s="203"/>
      <c r="H229" s="143"/>
      <c r="I229" s="67">
        <f>IF(A12taxstdlife="n/a","n/a",IF(I$3&gt;(A12taxstdlife+$E229),(Input!$H$52-Input!$H$86)-SUM($H229:H229),(Input!$H$52-Input!$H$86)/A12taxstdlife))</f>
        <v>11.778428314868659</v>
      </c>
      <c r="J229" s="67">
        <f>IF(A12taxstdlife="n/a","n/a",IF(J$3&gt;(A12taxstdlife+$E229),(Input!$H$52-Input!$H$86)-SUM($H229:I229),(Input!$H$52-Input!$H$86)/A12taxstdlife))</f>
        <v>0</v>
      </c>
      <c r="K229" s="67">
        <f>IF(A12taxstdlife="n/a","n/a",IF(K$3&gt;(A12taxstdlife+$E229),(Input!$H$52-Input!$H$86)-SUM($H229:J229),(Input!$H$52-Input!$H$86)/A12taxstdlife))</f>
        <v>0</v>
      </c>
      <c r="L229" s="67">
        <f>IF(A12taxstdlife="n/a","n/a",IF(L$3&gt;(A12taxstdlife+$E229),(Input!$H$52-Input!$H$86)-SUM($H229:K229),(Input!$H$52-Input!$H$86)/A12taxstdlife))</f>
        <v>0</v>
      </c>
      <c r="M229" s="67">
        <f>IF(A12taxstdlife="n/a","n/a",IF(M$3&gt;(A12taxstdlife+$E229),(Input!$H$52-Input!$H$86)-SUM($H229:L229),(Input!$H$52-Input!$H$86)/A12taxstdlife))</f>
        <v>0</v>
      </c>
      <c r="N229" s="67">
        <f>IF(A12taxstdlife="n/a","n/a",IF(N$3&gt;(A12taxstdlife+$E229),(Input!$H$52-Input!$H$86)-SUM($H229:M229),(Input!$H$52-Input!$H$86)/A12taxstdlife))</f>
        <v>0</v>
      </c>
      <c r="O229" s="67">
        <f>IF(A12taxstdlife="n/a","n/a",IF(O$3&gt;(A12taxstdlife+$E229),(Input!$H$52-Input!$H$86)-SUM($H229:N229),(Input!$H$52-Input!$H$86)/A12taxstdlife))</f>
        <v>0</v>
      </c>
      <c r="P229" s="67">
        <f>IF(A12taxstdlife="n/a","n/a",IF(P$3&gt;(A12taxstdlife+$E229),(Input!$H$52-Input!$H$86)-SUM($H229:O229),(Input!$H$52-Input!$H$86)/A12taxstdlife))</f>
        <v>0</v>
      </c>
      <c r="Q229" s="67">
        <f>IF(A12taxstdlife="n/a","n/a",IF(Q$3&gt;(A12taxstdlife+$E229),(Input!$H$52-Input!$H$86)-SUM($H229:P229),(Input!$H$52-Input!$H$86)/A12taxstdlife))</f>
        <v>0</v>
      </c>
      <c r="R229" s="67"/>
      <c r="S229" s="101"/>
      <c r="T229" s="101"/>
      <c r="U229" s="101"/>
      <c r="V229" s="101"/>
      <c r="W229" s="101"/>
      <c r="X229" s="101"/>
      <c r="Y229" s="101"/>
      <c r="Z229" s="10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181"/>
      <c r="BK229" s="181"/>
      <c r="BL229" s="181"/>
      <c r="BM229" s="181"/>
      <c r="BN229" s="181"/>
      <c r="BO229" s="181"/>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271"/>
      <c r="E230" s="85">
        <v>3</v>
      </c>
      <c r="F230" s="27"/>
      <c r="G230" s="203"/>
      <c r="H230" s="144"/>
      <c r="I230" s="143"/>
      <c r="J230" s="67">
        <f>IF(A12taxstdlife="n/a","n/a",IF(J$3&gt;(A12taxstdlife+$E230),(Input!$I$52-Input!$I$86)-SUM($I230:I230),(Input!$I$52-Input!$I$86)/A12taxstdlife))</f>
        <v>0</v>
      </c>
      <c r="K230" s="67">
        <f>IF(A12taxstdlife="n/a","n/a",IF(K$3&gt;(A12taxstdlife+$E230),(Input!$I$52-Input!$I$86)-SUM($I230:J230),(Input!$I$52-Input!$I$86)/A12taxstdlife))</f>
        <v>0</v>
      </c>
      <c r="L230" s="67">
        <f>IF(A12taxstdlife="n/a","n/a",IF(L$3&gt;(A12taxstdlife+$E230),(Input!$I$52-Input!$I$86)-SUM($I230:K230),(Input!$I$52-Input!$I$86)/A12taxstdlife))</f>
        <v>0</v>
      </c>
      <c r="M230" s="67">
        <f>IF(A12taxstdlife="n/a","n/a",IF(M$3&gt;(A12taxstdlife+$E230),(Input!$I$52-Input!$I$86)-SUM($I230:L230),(Input!$I$52-Input!$I$86)/A12taxstdlife))</f>
        <v>0</v>
      </c>
      <c r="N230" s="67">
        <f>IF(A12taxstdlife="n/a","n/a",IF(N$3&gt;(A12taxstdlife+$E230),(Input!$I$52-Input!$I$86)-SUM($I230:M230),(Input!$I$52-Input!$I$86)/A12taxstdlife))</f>
        <v>0</v>
      </c>
      <c r="O230" s="67">
        <f>IF(A12taxstdlife="n/a","n/a",IF(O$3&gt;(A12taxstdlife+$E230),(Input!$I$52-Input!$I$86)-SUM($I230:N230),(Input!$I$52-Input!$I$86)/A12taxstdlife))</f>
        <v>0</v>
      </c>
      <c r="P230" s="67">
        <f>IF(A12taxstdlife="n/a","n/a",IF(P$3&gt;(A12taxstdlife+$E230),(Input!$I$52-Input!$I$86)-SUM($I230:O230),(Input!$I$52-Input!$I$86)/A12taxstdlife))</f>
        <v>0</v>
      </c>
      <c r="Q230" s="67">
        <f>IF(A12taxstdlife="n/a","n/a",IF(Q$3&gt;(A12taxstdlife+$E230),(Input!$I$52-Input!$I$86)-SUM($I230:P230),(Input!$I$52-Input!$I$86)/A12taxstdlife))</f>
        <v>0</v>
      </c>
      <c r="R230" s="67"/>
      <c r="S230" s="101"/>
      <c r="T230" s="101"/>
      <c r="U230" s="101"/>
      <c r="V230" s="101"/>
      <c r="W230" s="101"/>
      <c r="X230" s="101"/>
      <c r="Y230" s="101"/>
      <c r="Z230" s="10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181"/>
      <c r="BK230" s="181"/>
      <c r="BL230" s="181"/>
      <c r="BM230" s="181"/>
      <c r="BN230" s="181"/>
      <c r="BO230" s="181"/>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271"/>
      <c r="E231" s="85">
        <v>4</v>
      </c>
      <c r="F231" s="27"/>
      <c r="G231" s="203"/>
      <c r="H231" s="144"/>
      <c r="I231" s="144"/>
      <c r="J231" s="143"/>
      <c r="K231" s="67">
        <f>IF(A12taxstdlife="n/a","n/a",IF(K$3&gt;(A12taxstdlife+$E231),(Input!$J$52-Input!$J$86)-SUM($J231:J231),(Input!$J$52-Input!$J$86)/A12taxstdlife))</f>
        <v>0</v>
      </c>
      <c r="L231" s="67">
        <f>IF(A12taxstdlife="n/a","n/a",IF(L$3&gt;(A12taxstdlife+$E231),(Input!$J$52-Input!$J$86)-SUM($J231:K231),(Input!$J$52-Input!$J$86)/A12taxstdlife))</f>
        <v>0</v>
      </c>
      <c r="M231" s="67">
        <f>IF(A12taxstdlife="n/a","n/a",IF(M$3&gt;(A12taxstdlife+$E231),(Input!$J$52-Input!$J$86)-SUM($J231:L231),(Input!$J$52-Input!$J$86)/A12taxstdlife))</f>
        <v>0</v>
      </c>
      <c r="N231" s="67">
        <f>IF(A12taxstdlife="n/a","n/a",IF(N$3&gt;(A12taxstdlife+$E231),(Input!$J$52-Input!$J$86)-SUM($J231:M231),(Input!$J$52-Input!$J$86)/A12taxstdlife))</f>
        <v>0</v>
      </c>
      <c r="O231" s="67">
        <f>IF(A12taxstdlife="n/a","n/a",IF(O$3&gt;(A12taxstdlife+$E231),(Input!$J$52-Input!$J$86)-SUM($J231:N231),(Input!$J$52-Input!$J$86)/A12taxstdlife))</f>
        <v>0</v>
      </c>
      <c r="P231" s="67">
        <f>IF(A12taxstdlife="n/a","n/a",IF(P$3&gt;(A12taxstdlife+$E231),(Input!$J$52-Input!$J$86)-SUM($J231:O231),(Input!$J$52-Input!$J$86)/A12taxstdlife))</f>
        <v>0</v>
      </c>
      <c r="Q231" s="67">
        <f>IF(A12taxstdlife="n/a","n/a",IF(Q$3&gt;(A12taxstdlife+$E231),(Input!$J$52-Input!$J$86)-SUM($J231:P231),(Input!$J$52-Input!$J$86)/A12taxstdlife))</f>
        <v>0</v>
      </c>
      <c r="R231" s="67"/>
      <c r="S231" s="101"/>
      <c r="T231" s="101"/>
      <c r="U231" s="101"/>
      <c r="V231" s="101"/>
      <c r="W231" s="101"/>
      <c r="X231" s="101"/>
      <c r="Y231" s="101"/>
      <c r="Z231" s="10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181"/>
      <c r="BK231" s="181"/>
      <c r="BL231" s="181"/>
      <c r="BM231" s="181"/>
      <c r="BN231" s="181"/>
      <c r="BO231" s="18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271"/>
      <c r="E232" s="85">
        <v>5</v>
      </c>
      <c r="F232" s="27"/>
      <c r="G232" s="203"/>
      <c r="H232" s="144"/>
      <c r="I232" s="144"/>
      <c r="J232" s="144"/>
      <c r="K232" s="143"/>
      <c r="L232" s="67">
        <f>IF(A12taxstdlife="n/a","n/a",IF(L$3&gt;(A12taxstdlife+$E232),(Input!$K$52-Input!$K$86)-SUM($K232:K232),(Input!$K$52-Input!$K$86)/A12taxstdlife))</f>
        <v>0</v>
      </c>
      <c r="M232" s="67">
        <f>IF(A12taxstdlife="n/a","n/a",IF(M$3&gt;(A12taxstdlife+$E232),(Input!$K$52-Input!$K$86)-SUM($K232:L232),(Input!$K$52-Input!$K$86)/A12taxstdlife))</f>
        <v>0</v>
      </c>
      <c r="N232" s="67">
        <f>IF(A12taxstdlife="n/a","n/a",IF(N$3&gt;(A12taxstdlife+$E232),(Input!$K$52-Input!$K$86)-SUM($K232:M232),(Input!$K$52-Input!$K$86)/A12taxstdlife))</f>
        <v>0</v>
      </c>
      <c r="O232" s="67">
        <f>IF(A12taxstdlife="n/a","n/a",IF(O$3&gt;(A12taxstdlife+$E232),(Input!$K$52-Input!$K$86)-SUM($K232:N232),(Input!$K$52-Input!$K$86)/A12taxstdlife))</f>
        <v>0</v>
      </c>
      <c r="P232" s="67">
        <f>IF(A12taxstdlife="n/a","n/a",IF(P$3&gt;(A12taxstdlife+$E232),(Input!$K$52-Input!$K$86)-SUM($K232:O232),(Input!$K$52-Input!$K$86)/A12taxstdlife))</f>
        <v>0</v>
      </c>
      <c r="Q232" s="67">
        <f>IF(A12taxstdlife="n/a","n/a",IF(Q$3&gt;(A12taxstdlife+$E232),(Input!$K$52-Input!$K$86)-SUM($K232:P232),(Input!$K$52-Input!$K$86)/A12taxstdlife))</f>
        <v>0</v>
      </c>
      <c r="R232" s="67"/>
      <c r="S232" s="101"/>
      <c r="T232" s="101"/>
      <c r="U232" s="101"/>
      <c r="V232" s="101"/>
      <c r="W232" s="101"/>
      <c r="X232" s="101"/>
      <c r="Y232" s="101"/>
      <c r="Z232" s="10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181"/>
      <c r="BK232" s="181"/>
      <c r="BL232" s="181"/>
      <c r="BM232" s="181"/>
      <c r="BN232" s="181"/>
      <c r="BO232" s="181"/>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271"/>
      <c r="E233" s="85">
        <v>6</v>
      </c>
      <c r="F233" s="27"/>
      <c r="G233" s="203"/>
      <c r="H233" s="144"/>
      <c r="I233" s="144"/>
      <c r="J233" s="144"/>
      <c r="K233" s="144"/>
      <c r="L233" s="143"/>
      <c r="M233" s="67">
        <f>IF(A12taxstdlife="n/a","n/a",IF(M$3&gt;(A12taxstdlife+$E233),(Input!$L$52-Input!$L$86)-SUM($L233:L233),(Input!$L$52-Input!$L$86)/A12taxstdlife))</f>
        <v>0</v>
      </c>
      <c r="N233" s="67">
        <f>IF(A12taxstdlife="n/a","n/a",IF(N$3&gt;(A12taxstdlife+$E233),(Input!$L$52-Input!$L$86)-SUM($L233:M233),(Input!$L$52-Input!$L$86)/A12taxstdlife))</f>
        <v>0</v>
      </c>
      <c r="O233" s="67">
        <f>IF(A12taxstdlife="n/a","n/a",IF(O$3&gt;(A12taxstdlife+$E233),(Input!$L$52-Input!$L$86)-SUM($L233:N233),(Input!$L$52-Input!$L$86)/A12taxstdlife))</f>
        <v>0</v>
      </c>
      <c r="P233" s="67">
        <f>IF(A12taxstdlife="n/a","n/a",IF(P$3&gt;(A12taxstdlife+$E233),(Input!$L$52-Input!$L$86)-SUM($L233:O233),(Input!$L$52-Input!$L$86)/A12taxstdlife))</f>
        <v>0</v>
      </c>
      <c r="Q233" s="67">
        <f>IF(A12taxstdlife="n/a","n/a",IF(Q$3&gt;(A12taxstdlife+$E233),(Input!$L$52-Input!$L$86)-SUM($L233:P233),(Input!$L$52-Input!$L$86)/A12taxstdlife))</f>
        <v>0</v>
      </c>
      <c r="R233" s="67"/>
      <c r="S233" s="101"/>
      <c r="T233" s="101"/>
      <c r="U233" s="101"/>
      <c r="V233" s="101"/>
      <c r="W233" s="101"/>
      <c r="X233" s="101"/>
      <c r="Y233" s="101"/>
      <c r="Z233" s="10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181"/>
      <c r="BK233" s="181"/>
      <c r="BL233" s="181"/>
      <c r="BM233" s="181"/>
      <c r="BN233" s="181"/>
      <c r="BO233" s="181"/>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271"/>
      <c r="E234" s="85">
        <v>7</v>
      </c>
      <c r="F234" s="27"/>
      <c r="G234" s="203"/>
      <c r="H234" s="144"/>
      <c r="I234" s="144"/>
      <c r="J234" s="144"/>
      <c r="K234" s="144"/>
      <c r="L234" s="144"/>
      <c r="M234" s="143"/>
      <c r="N234" s="67">
        <f>IF(A12taxstdlife="n/a","n/a",IF(N$3&gt;(A12taxstdlife+$E234),(Input!$M$52-Input!$M$86)-SUM($M234:M234),(Input!$M$52-Input!$M$86)/A12taxstdlife))</f>
        <v>0</v>
      </c>
      <c r="O234" s="67">
        <f>IF(A12taxstdlife="n/a","n/a",IF(O$3&gt;(A12taxstdlife+$E234),(Input!$M$52-Input!$M$86)-SUM($M234:N234),(Input!$M$52-Input!$M$86)/A12taxstdlife))</f>
        <v>0</v>
      </c>
      <c r="P234" s="67">
        <f>IF(A12taxstdlife="n/a","n/a",IF(P$3&gt;(A12taxstdlife+$E234),(Input!$M$52-Input!$M$86)-SUM($M234:O234),(Input!$M$52-Input!$M$86)/A12taxstdlife))</f>
        <v>0</v>
      </c>
      <c r="Q234" s="67">
        <f>IF(A12taxstdlife="n/a","n/a",IF(Q$3&gt;(A12taxstdlife+$E234),(Input!$M$52-Input!$M$86)-SUM($M234:P234),(Input!$M$52-Input!$M$86)/A12taxstdlife))</f>
        <v>0</v>
      </c>
      <c r="R234" s="67"/>
      <c r="S234" s="101"/>
      <c r="T234" s="101"/>
      <c r="U234" s="101"/>
      <c r="V234" s="101"/>
      <c r="W234" s="101"/>
      <c r="X234" s="101"/>
      <c r="Y234" s="101"/>
      <c r="Z234" s="10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181"/>
      <c r="BK234" s="181"/>
      <c r="BL234" s="181"/>
      <c r="BM234" s="181"/>
      <c r="BN234" s="181"/>
      <c r="BO234" s="181"/>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271"/>
      <c r="E235" s="85">
        <v>8</v>
      </c>
      <c r="F235" s="27"/>
      <c r="G235" s="203"/>
      <c r="H235" s="144"/>
      <c r="I235" s="144"/>
      <c r="J235" s="144"/>
      <c r="K235" s="144"/>
      <c r="L235" s="144"/>
      <c r="M235" s="144"/>
      <c r="N235" s="143"/>
      <c r="O235" s="67">
        <f>IF(A12taxstdlife="n/a","n/a",IF(O$3&gt;(A12taxstdlife+$E235),(Input!$N$52-Input!$N$86)-SUM($N235:N235),(Input!$N$52-Input!$N$86)/A12taxstdlife))</f>
        <v>0</v>
      </c>
      <c r="P235" s="67">
        <f>IF(A12taxstdlife="n/a","n/a",IF(P$3&gt;(A12taxstdlife+$E235),(Input!$N$52-Input!$N$86)-SUM($N235:O235),(Input!$N$52-Input!$N$86)/A12taxstdlife))</f>
        <v>0</v>
      </c>
      <c r="Q235" s="67">
        <f>IF(A12taxstdlife="n/a","n/a",IF(Q$3&gt;(A12taxstdlife+$E235),(Input!$N$52-Input!$N$86)-SUM($N235:P235),(Input!$N$52-Input!$N$86)/A12taxstdlife))</f>
        <v>0</v>
      </c>
      <c r="R235" s="67"/>
      <c r="S235" s="101"/>
      <c r="T235" s="101"/>
      <c r="U235" s="101"/>
      <c r="V235" s="101"/>
      <c r="W235" s="101"/>
      <c r="X235" s="101"/>
      <c r="Y235" s="101"/>
      <c r="Z235" s="10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181"/>
      <c r="BK235" s="181"/>
      <c r="BL235" s="181"/>
      <c r="BM235" s="181"/>
      <c r="BN235" s="181"/>
      <c r="BO235" s="181"/>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271"/>
      <c r="E236" s="85">
        <v>9</v>
      </c>
      <c r="F236" s="27"/>
      <c r="G236" s="203"/>
      <c r="H236" s="144"/>
      <c r="I236" s="144"/>
      <c r="J236" s="144"/>
      <c r="K236" s="144"/>
      <c r="L236" s="144"/>
      <c r="M236" s="144"/>
      <c r="N236" s="144"/>
      <c r="O236" s="143"/>
      <c r="P236" s="67">
        <f>IF(A12taxstdlife="n/a","n/a",IF(P$3&gt;(A12taxstdlife+$E236),(Input!$O$52-Input!$O$86)-SUM($O236:O236),(Input!$O$52-Input!$O$86)/A12taxstdlife))</f>
        <v>0</v>
      </c>
      <c r="Q236" s="67">
        <f>IF(A12taxstdlife="n/a","n/a",IF(Q$3&gt;(A12taxstdlife+$E236),(Input!$O$52-Input!$O$86)-SUM($O236:P236),(Input!$O$52-Input!$O$86)/A12taxstdlife))</f>
        <v>0</v>
      </c>
      <c r="R236" s="67"/>
      <c r="S236" s="101"/>
      <c r="T236" s="101"/>
      <c r="U236" s="101"/>
      <c r="V236" s="101"/>
      <c r="W236" s="101"/>
      <c r="X236" s="101"/>
      <c r="Y236" s="101"/>
      <c r="Z236" s="10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181"/>
      <c r="BK236" s="181"/>
      <c r="BL236" s="181"/>
      <c r="BM236" s="181"/>
      <c r="BN236" s="181"/>
      <c r="BO236" s="181"/>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271"/>
      <c r="E237" s="85">
        <v>10</v>
      </c>
      <c r="F237" s="27"/>
      <c r="G237" s="203"/>
      <c r="H237" s="144"/>
      <c r="I237" s="144"/>
      <c r="J237" s="144"/>
      <c r="K237" s="144"/>
      <c r="L237" s="144"/>
      <c r="M237" s="144"/>
      <c r="N237" s="144"/>
      <c r="O237" s="144"/>
      <c r="P237" s="143"/>
      <c r="Q237" s="67">
        <f>IF(A12taxstdlife="n/a","n/a",IF(Q$3&gt;(A12taxstdlife+$E237),(Input!$P$52-Input!$P$86)-SUM($P237:P237),(Input!$P$52-Input!$P$86)/A12taxstdlife))</f>
        <v>0</v>
      </c>
      <c r="R237" s="67"/>
      <c r="S237" s="101"/>
      <c r="T237" s="101"/>
      <c r="U237" s="101"/>
      <c r="V237" s="101"/>
      <c r="W237" s="101"/>
      <c r="X237" s="101"/>
      <c r="Y237" s="101"/>
      <c r="Z237" s="10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181"/>
      <c r="BK237" s="181"/>
      <c r="BL237" s="181"/>
      <c r="BM237" s="181"/>
      <c r="BN237" s="181"/>
      <c r="BO237" s="181"/>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271"/>
      <c r="E238" s="86">
        <v>11</v>
      </c>
      <c r="F238" s="27"/>
      <c r="G238" s="203"/>
      <c r="H238" s="144"/>
      <c r="I238" s="144"/>
      <c r="J238" s="144"/>
      <c r="K238" s="144"/>
      <c r="L238" s="144"/>
      <c r="M238" s="144"/>
      <c r="N238" s="144"/>
      <c r="O238" s="144"/>
      <c r="P238" s="183"/>
      <c r="Q238" s="143"/>
      <c r="R238" s="67"/>
      <c r="S238" s="101"/>
      <c r="T238" s="101"/>
      <c r="U238" s="101"/>
      <c r="V238" s="101"/>
      <c r="W238" s="101"/>
      <c r="X238" s="101"/>
      <c r="Y238" s="101"/>
      <c r="Z238" s="10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181"/>
      <c r="BK238" s="181"/>
      <c r="BL238" s="181"/>
      <c r="BM238" s="181"/>
      <c r="BN238" s="181"/>
      <c r="BO238" s="181"/>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Equity raising costs</v>
      </c>
      <c r="D239" s="9"/>
      <c r="E239" s="9"/>
      <c r="F239" s="23"/>
      <c r="G239" s="204">
        <f t="shared" ref="G239:L239" si="45">-SUM(G226:G238)</f>
        <v>0</v>
      </c>
      <c r="H239" s="157">
        <f t="shared" si="45"/>
        <v>0</v>
      </c>
      <c r="I239" s="157">
        <f t="shared" si="45"/>
        <v>-11.778428314868659</v>
      </c>
      <c r="J239" s="157">
        <f t="shared" si="45"/>
        <v>0</v>
      </c>
      <c r="K239" s="157">
        <f t="shared" si="45"/>
        <v>0</v>
      </c>
      <c r="L239" s="157">
        <f t="shared" si="45"/>
        <v>0</v>
      </c>
      <c r="M239" s="157">
        <f>IF(Input!M173&gt;0, -SUM(M226:M238), 0)</f>
        <v>0</v>
      </c>
      <c r="N239" s="157">
        <f>IF(Input!N173&gt;0, -SUM(N226:N238), 0)</f>
        <v>0</v>
      </c>
      <c r="O239" s="157">
        <f>IF(Input!O173&gt;0, -SUM(O226:O238), 0)</f>
        <v>0</v>
      </c>
      <c r="P239" s="157">
        <f>IF(Input!P173&gt;0, -SUM(P226:P238), 0)</f>
        <v>0</v>
      </c>
      <c r="Q239" s="157">
        <f>IF(Input!Q173&gt;0, -SUM(Q226:Q238), 0)</f>
        <v>0</v>
      </c>
      <c r="R239" s="63"/>
      <c r="S239" s="100"/>
      <c r="T239" s="100"/>
      <c r="U239" s="100"/>
      <c r="V239" s="100"/>
      <c r="W239" s="100"/>
      <c r="X239" s="100"/>
      <c r="Y239" s="100"/>
      <c r="Z239" s="100"/>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181"/>
      <c r="BK239" s="181"/>
      <c r="BL239" s="181"/>
      <c r="BM239" s="181"/>
      <c r="BN239" s="181"/>
      <c r="BO239" s="181"/>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1">
        <f>Asset13</f>
        <v>0</v>
      </c>
      <c r="C240" s="32"/>
      <c r="D240" s="33" t="s">
        <v>68</v>
      </c>
      <c r="E240" s="32"/>
      <c r="F240" s="34"/>
      <c r="G240" s="200">
        <f>IF(G$3&gt;A13taxremlife,A13taxvalue-SUM($F240:F240),IF(A13taxremlife="N/A","n/a",A13taxvalue/A13taxremlife))</f>
        <v>0</v>
      </c>
      <c r="H240" s="66">
        <f>IF(H$3&gt;A13taxremlife,A13taxvalue-SUM($F240:G240),IF(A13taxremlife="N/A","n/a",A13taxvalue/A13taxremlife))</f>
        <v>0</v>
      </c>
      <c r="I240" s="66">
        <f>IF(I$3&gt;A13taxremlife,A13taxvalue-SUM($F240:H240),IF(A13taxremlife="N/A","n/a",A13taxvalue/A13taxremlife))</f>
        <v>0</v>
      </c>
      <c r="J240" s="66">
        <f>IF(J$3&gt;A13taxremlife,A13taxvalue-SUM($F240:I240),IF(A13taxremlife="N/A","n/a",A13taxvalue/A13taxremlife))</f>
        <v>0</v>
      </c>
      <c r="K240" s="66">
        <f>IF(K$3&gt;A13taxremlife,A13taxvalue-SUM($F240:J240),IF(A13taxremlife="N/A","n/a",A13taxvalue/A13taxremlife))</f>
        <v>0</v>
      </c>
      <c r="L240" s="66">
        <f>IF(L$3&gt;A13taxremlife,A13taxvalue-SUM($F240:K240),IF(A13taxremlife="N/A","n/a",A13taxvalue/A13taxremlife))</f>
        <v>0</v>
      </c>
      <c r="M240" s="66">
        <f>IF(M$3&gt;A13taxremlife,A13taxvalue-SUM($F240:L240),IF(A13taxremlife="N/A","n/a",A13taxvalue/A13taxremlife))</f>
        <v>0</v>
      </c>
      <c r="N240" s="66">
        <f>IF(N$3&gt;A13taxremlife,A13taxvalue-SUM($F240:M240),IF(A13taxremlife="N/A","n/a",A13taxvalue/A13taxremlife))</f>
        <v>0</v>
      </c>
      <c r="O240" s="66">
        <f>IF(O$3&gt;A13taxremlife,A13taxvalue-SUM($F240:N240),IF(A13taxremlife="N/A","n/a",A13taxvalue/A13taxremlife))</f>
        <v>0</v>
      </c>
      <c r="P240" s="66">
        <f>IF(P$3&gt;A13taxremlife,A13taxvalue-SUM($F240:O240),IF(A13taxremlife="N/A","n/a",A13taxvalue/A13taxremlife))</f>
        <v>0</v>
      </c>
      <c r="Q240" s="66">
        <f>IF(Q$3&gt;A13taxremlife,A13taxvalue-SUM($F240:P240),IF(A13taxremlife="N/A","n/a",A13taxvalue/A13taxremlife))</f>
        <v>0</v>
      </c>
      <c r="R240" s="66"/>
      <c r="S240" s="101"/>
      <c r="T240" s="101"/>
      <c r="U240" s="101"/>
      <c r="V240" s="101"/>
      <c r="W240" s="101"/>
      <c r="X240" s="101"/>
      <c r="Y240" s="101"/>
      <c r="Z240" s="10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181"/>
      <c r="BK240" s="181"/>
      <c r="BL240" s="181"/>
      <c r="BM240" s="181"/>
      <c r="BN240" s="181"/>
      <c r="BO240" s="181"/>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270" t="s">
        <v>86</v>
      </c>
      <c r="E241" s="85">
        <v>0</v>
      </c>
      <c r="F241" s="27"/>
      <c r="G241" s="201"/>
      <c r="H241" s="67"/>
      <c r="I241" s="67"/>
      <c r="J241" s="67"/>
      <c r="K241" s="67"/>
      <c r="L241" s="67"/>
      <c r="M241" s="67"/>
      <c r="N241" s="67"/>
      <c r="O241" s="67"/>
      <c r="P241" s="67"/>
      <c r="Q241" s="67"/>
      <c r="R241" s="67"/>
      <c r="S241" s="101"/>
      <c r="T241" s="101"/>
      <c r="U241" s="101"/>
      <c r="V241" s="101"/>
      <c r="W241" s="101"/>
      <c r="X241" s="101"/>
      <c r="Y241" s="101"/>
      <c r="Z241" s="10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181"/>
      <c r="BK241" s="181"/>
      <c r="BL241" s="181"/>
      <c r="BM241" s="181"/>
      <c r="BN241" s="181"/>
      <c r="BO241" s="18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271"/>
      <c r="E242" s="85">
        <v>1</v>
      </c>
      <c r="F242" s="27"/>
      <c r="G242" s="202"/>
      <c r="H242" s="67">
        <f>IF(A13taxstdlife="n/a","n/a",IF(H$3&gt;(A13taxstdlife+$E242),(Input!$G$53-Input!$G$87)-SUM($G242:G242),(Input!$G$53-Input!$G$87)/A13taxstdlife))</f>
        <v>0</v>
      </c>
      <c r="I242" s="67">
        <f>IF(A13taxstdlife="n/a","n/a",IF(I$3&gt;(A13taxstdlife+$E242),(Input!$G$53-Input!$G$87)-SUM($G242:H242),(Input!$G$53-Input!$G$87)/A13taxstdlife))</f>
        <v>0</v>
      </c>
      <c r="J242" s="67">
        <f>IF(A13taxstdlife="n/a","n/a",IF(J$3&gt;(A13taxstdlife+$E242),(Input!$G$53-Input!$G$87)-SUM($G242:I242),(Input!$G$53-Input!$G$87)/A13taxstdlife))</f>
        <v>0</v>
      </c>
      <c r="K242" s="67">
        <f>IF(A13taxstdlife="n/a","n/a",IF(K$3&gt;(A13taxstdlife+$E242),(Input!$G$53-Input!$G$87)-SUM($G242:J242),(Input!$G$53-Input!$G$87)/A13taxstdlife))</f>
        <v>0</v>
      </c>
      <c r="L242" s="67">
        <f>IF(A13taxstdlife="n/a","n/a",IF(L$3&gt;(A13taxstdlife+$E242),(Input!$G$53-Input!$G$87)-SUM($G242:K242),(Input!$G$53-Input!$G$87)/A13taxstdlife))</f>
        <v>0</v>
      </c>
      <c r="M242" s="67">
        <f>IF(A13taxstdlife="n/a","n/a",IF(M$3&gt;(A13taxstdlife+$E242),(Input!$G$53-Input!$G$87)-SUM($G242:L242),(Input!$G$53-Input!$G$87)/A13taxstdlife))</f>
        <v>0</v>
      </c>
      <c r="N242" s="67">
        <f>IF(A13taxstdlife="n/a","n/a",IF(N$3&gt;(A13taxstdlife+$E242),(Input!$G$53-Input!$G$87)-SUM($G242:M242),(Input!$G$53-Input!$G$87)/A13taxstdlife))</f>
        <v>0</v>
      </c>
      <c r="O242" s="67">
        <f>IF(A13taxstdlife="n/a","n/a",IF(O$3&gt;(A13taxstdlife+$E242),(Input!$G$53-Input!$G$87)-SUM($G242:N242),(Input!$G$53-Input!$G$87)/A13taxstdlife))</f>
        <v>0</v>
      </c>
      <c r="P242" s="67">
        <f>IF(A13taxstdlife="n/a","n/a",IF(P$3&gt;(A13taxstdlife+$E242),(Input!$G$53-Input!$G$87)-SUM($G242:O242),(Input!$G$53-Input!$G$87)/A13taxstdlife))</f>
        <v>0</v>
      </c>
      <c r="Q242" s="67">
        <f>IF(A13taxstdlife="n/a","n/a",IF(Q$3&gt;(A13taxstdlife+$E242),(Input!$G$53-Input!$G$87)-SUM($G242:P242),(Input!$G$53-Input!$G$87)/A13taxstdlife))</f>
        <v>0</v>
      </c>
      <c r="R242" s="67"/>
      <c r="S242" s="101"/>
      <c r="T242" s="101"/>
      <c r="U242" s="101"/>
      <c r="V242" s="101"/>
      <c r="W242" s="101"/>
      <c r="X242" s="101"/>
      <c r="Y242" s="101"/>
      <c r="Z242" s="10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181"/>
      <c r="BK242" s="181"/>
      <c r="BL242" s="181"/>
      <c r="BM242" s="181"/>
      <c r="BN242" s="181"/>
      <c r="BO242" s="181"/>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271"/>
      <c r="E243" s="85">
        <v>2</v>
      </c>
      <c r="F243" s="27"/>
      <c r="G243" s="203"/>
      <c r="H243" s="143"/>
      <c r="I243" s="67">
        <f>IF(A13taxstdlife="n/a","n/a",IF(I$3&gt;(A13taxstdlife+$E243),(Input!$H$53-Input!$H$87)-SUM($H243:H243),(Input!$H$53-Input!$H$87)/A13taxstdlife))</f>
        <v>0</v>
      </c>
      <c r="J243" s="67">
        <f>IF(A13taxstdlife="n/a","n/a",IF(J$3&gt;(A13taxstdlife+$E243),(Input!$H$53-Input!$H$87)-SUM($H243:I243),(Input!$H$53-Input!$H$87)/A13taxstdlife))</f>
        <v>0</v>
      </c>
      <c r="K243" s="67">
        <f>IF(A13taxstdlife="n/a","n/a",IF(K$3&gt;(A13taxstdlife+$E243),(Input!$H$53-Input!$H$87)-SUM($H243:J243),(Input!$H$53-Input!$H$87)/A13taxstdlife))</f>
        <v>0</v>
      </c>
      <c r="L243" s="67">
        <f>IF(A13taxstdlife="n/a","n/a",IF(L$3&gt;(A13taxstdlife+$E243),(Input!$H$53-Input!$H$87)-SUM($H243:K243),(Input!$H$53-Input!$H$87)/A13taxstdlife))</f>
        <v>0</v>
      </c>
      <c r="M243" s="67">
        <f>IF(A13taxstdlife="n/a","n/a",IF(M$3&gt;(A13taxstdlife+$E243),(Input!$H$53-Input!$H$87)-SUM($H243:L243),(Input!$H$53-Input!$H$87)/A13taxstdlife))</f>
        <v>0</v>
      </c>
      <c r="N243" s="67">
        <f>IF(A13taxstdlife="n/a","n/a",IF(N$3&gt;(A13taxstdlife+$E243),(Input!$H$53-Input!$H$87)-SUM($H243:M243),(Input!$H$53-Input!$H$87)/A13taxstdlife))</f>
        <v>0</v>
      </c>
      <c r="O243" s="67">
        <f>IF(A13taxstdlife="n/a","n/a",IF(O$3&gt;(A13taxstdlife+$E243),(Input!$H$53-Input!$H$87)-SUM($H243:N243),(Input!$H$53-Input!$H$87)/A13taxstdlife))</f>
        <v>0</v>
      </c>
      <c r="P243" s="67">
        <f>IF(A13taxstdlife="n/a","n/a",IF(P$3&gt;(A13taxstdlife+$E243),(Input!$H$53-Input!$H$87)-SUM($H243:O243),(Input!$H$53-Input!$H$87)/A13taxstdlife))</f>
        <v>0</v>
      </c>
      <c r="Q243" s="67">
        <f>IF(A13taxstdlife="n/a","n/a",IF(Q$3&gt;(A13taxstdlife+$E243),(Input!$H$53-Input!$H$87)-SUM($H243:P243),(Input!$H$53-Input!$H$87)/A13taxstdlife))</f>
        <v>0</v>
      </c>
      <c r="R243" s="67"/>
      <c r="S243" s="101"/>
      <c r="T243" s="101"/>
      <c r="U243" s="101"/>
      <c r="V243" s="101"/>
      <c r="W243" s="101"/>
      <c r="X243" s="101"/>
      <c r="Y243" s="101"/>
      <c r="Z243" s="101"/>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181"/>
      <c r="BK243" s="181"/>
      <c r="BL243" s="181"/>
      <c r="BM243" s="181"/>
      <c r="BN243" s="181"/>
      <c r="BO243" s="181"/>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271"/>
      <c r="E244" s="85">
        <v>3</v>
      </c>
      <c r="F244" s="27"/>
      <c r="G244" s="203"/>
      <c r="H244" s="144"/>
      <c r="I244" s="143"/>
      <c r="J244" s="67">
        <f>IF(A13taxstdlife="n/a","n/a",IF(J$3&gt;(A13taxstdlife+$E244),(Input!$I$53-Input!$I$87)-SUM($I244:I244),(Input!$I$53-Input!$I$87)/A13taxstdlife))</f>
        <v>0</v>
      </c>
      <c r="K244" s="67">
        <f>IF(A13taxstdlife="n/a","n/a",IF(K$3&gt;(A13taxstdlife+$E244),(Input!$I$53-Input!$I$87)-SUM($I244:J244),(Input!$I$53-Input!$I$87)/A13taxstdlife))</f>
        <v>0</v>
      </c>
      <c r="L244" s="67">
        <f>IF(A13taxstdlife="n/a","n/a",IF(L$3&gt;(A13taxstdlife+$E244),(Input!$I$53-Input!$I$87)-SUM($I244:K244),(Input!$I$53-Input!$I$87)/A13taxstdlife))</f>
        <v>0</v>
      </c>
      <c r="M244" s="67">
        <f>IF(A13taxstdlife="n/a","n/a",IF(M$3&gt;(A13taxstdlife+$E244),(Input!$I$53-Input!$I$87)-SUM($I244:L244),(Input!$I$53-Input!$I$87)/A13taxstdlife))</f>
        <v>0</v>
      </c>
      <c r="N244" s="67">
        <f>IF(A13taxstdlife="n/a","n/a",IF(N$3&gt;(A13taxstdlife+$E244),(Input!$I$53-Input!$I$87)-SUM($I244:M244),(Input!$I$53-Input!$I$87)/A13taxstdlife))</f>
        <v>0</v>
      </c>
      <c r="O244" s="67">
        <f>IF(A13taxstdlife="n/a","n/a",IF(O$3&gt;(A13taxstdlife+$E244),(Input!$I$53-Input!$I$87)-SUM($I244:N244),(Input!$I$53-Input!$I$87)/A13taxstdlife))</f>
        <v>0</v>
      </c>
      <c r="P244" s="67">
        <f>IF(A13taxstdlife="n/a","n/a",IF(P$3&gt;(A13taxstdlife+$E244),(Input!$I$53-Input!$I$87)-SUM($I244:O244),(Input!$I$53-Input!$I$87)/A13taxstdlife))</f>
        <v>0</v>
      </c>
      <c r="Q244" s="67">
        <f>IF(A13taxstdlife="n/a","n/a",IF(Q$3&gt;(A13taxstdlife+$E244),(Input!$I$53-Input!$I$87)-SUM($I244:P244),(Input!$I$53-Input!$I$87)/A13taxstdlife))</f>
        <v>0</v>
      </c>
      <c r="R244" s="67"/>
      <c r="S244" s="101"/>
      <c r="T244" s="101"/>
      <c r="U244" s="101"/>
      <c r="V244" s="101"/>
      <c r="W244" s="101"/>
      <c r="X244" s="101"/>
      <c r="Y244" s="101"/>
      <c r="Z244" s="10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181"/>
      <c r="BK244" s="181"/>
      <c r="BL244" s="181"/>
      <c r="BM244" s="181"/>
      <c r="BN244" s="181"/>
      <c r="BO244" s="181"/>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271"/>
      <c r="E245" s="85">
        <v>4</v>
      </c>
      <c r="F245" s="27"/>
      <c r="G245" s="203"/>
      <c r="H245" s="144"/>
      <c r="I245" s="144"/>
      <c r="J245" s="143"/>
      <c r="K245" s="67">
        <f>IF(A13taxstdlife="n/a","n/a",IF(K$3&gt;(A13taxstdlife+$E245),(Input!$J$53-Input!$J$87)-SUM($J245:J245),(Input!$J$53-Input!$J$87)/A13taxstdlife))</f>
        <v>0</v>
      </c>
      <c r="L245" s="67">
        <f>IF(A13taxstdlife="n/a","n/a",IF(L$3&gt;(A13taxstdlife+$E245),(Input!$J$53-Input!$J$87)-SUM($J245:K245),(Input!$J$53-Input!$J$87)/A13taxstdlife))</f>
        <v>0</v>
      </c>
      <c r="M245" s="67">
        <f>IF(A13taxstdlife="n/a","n/a",IF(M$3&gt;(A13taxstdlife+$E245),(Input!$J$53-Input!$J$87)-SUM($J245:L245),(Input!$J$53-Input!$J$87)/A13taxstdlife))</f>
        <v>0</v>
      </c>
      <c r="N245" s="67">
        <f>IF(A13taxstdlife="n/a","n/a",IF(N$3&gt;(A13taxstdlife+$E245),(Input!$J$53-Input!$J$87)-SUM($J245:M245),(Input!$J$53-Input!$J$87)/A13taxstdlife))</f>
        <v>0</v>
      </c>
      <c r="O245" s="67">
        <f>IF(A13taxstdlife="n/a","n/a",IF(O$3&gt;(A13taxstdlife+$E245),(Input!$J$53-Input!$J$87)-SUM($J245:N245),(Input!$J$53-Input!$J$87)/A13taxstdlife))</f>
        <v>0</v>
      </c>
      <c r="P245" s="67">
        <f>IF(A13taxstdlife="n/a","n/a",IF(P$3&gt;(A13taxstdlife+$E245),(Input!$J$53-Input!$J$87)-SUM($J245:O245),(Input!$J$53-Input!$J$87)/A13taxstdlife))</f>
        <v>0</v>
      </c>
      <c r="Q245" s="67">
        <f>IF(A13taxstdlife="n/a","n/a",IF(Q$3&gt;(A13taxstdlife+$E245),(Input!$J$53-Input!$J$87)-SUM($J245:P245),(Input!$J$53-Input!$J$87)/A13taxstdlife))</f>
        <v>0</v>
      </c>
      <c r="R245" s="67"/>
      <c r="S245" s="101"/>
      <c r="T245" s="101"/>
      <c r="U245" s="101"/>
      <c r="V245" s="101"/>
      <c r="W245" s="101"/>
      <c r="X245" s="101"/>
      <c r="Y245" s="101"/>
      <c r="Z245" s="10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181"/>
      <c r="BK245" s="181"/>
      <c r="BL245" s="181"/>
      <c r="BM245" s="181"/>
      <c r="BN245" s="181"/>
      <c r="BO245" s="181"/>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271"/>
      <c r="E246" s="85">
        <v>5</v>
      </c>
      <c r="F246" s="27"/>
      <c r="G246" s="203"/>
      <c r="H246" s="144"/>
      <c r="I246" s="144"/>
      <c r="J246" s="144"/>
      <c r="K246" s="143"/>
      <c r="L246" s="67">
        <f>IF(A13taxstdlife="n/a","n/a",IF(L$3&gt;(A13taxstdlife+$E246),(Input!$K$53-Input!$K$87)-SUM($K246:K246),(Input!$K$53-Input!$K$87)/A13taxstdlife))</f>
        <v>0</v>
      </c>
      <c r="M246" s="67">
        <f>IF(A13taxstdlife="n/a","n/a",IF(M$3&gt;(A13taxstdlife+$E246),(Input!$K$53-Input!$K$87)-SUM($K246:L246),(Input!$K$53-Input!$K$87)/A13taxstdlife))</f>
        <v>0</v>
      </c>
      <c r="N246" s="67">
        <f>IF(A13taxstdlife="n/a","n/a",IF(N$3&gt;(A13taxstdlife+$E246),(Input!$K$53-Input!$K$87)-SUM($K246:M246),(Input!$K$53-Input!$K$87)/A13taxstdlife))</f>
        <v>0</v>
      </c>
      <c r="O246" s="67">
        <f>IF(A13taxstdlife="n/a","n/a",IF(O$3&gt;(A13taxstdlife+$E246),(Input!$K$53-Input!$K$87)-SUM($K246:N246),(Input!$K$53-Input!$K$87)/A13taxstdlife))</f>
        <v>0</v>
      </c>
      <c r="P246" s="67">
        <f>IF(A13taxstdlife="n/a","n/a",IF(P$3&gt;(A13taxstdlife+$E246),(Input!$K$53-Input!$K$87)-SUM($K246:O246),(Input!$K$53-Input!$K$87)/A13taxstdlife))</f>
        <v>0</v>
      </c>
      <c r="Q246" s="67">
        <f>IF(A13taxstdlife="n/a","n/a",IF(Q$3&gt;(A13taxstdlife+$E246),(Input!$K$53-Input!$K$87)-SUM($K246:P246),(Input!$K$53-Input!$K$87)/A13taxstdlife))</f>
        <v>0</v>
      </c>
      <c r="R246" s="67"/>
      <c r="S246" s="101"/>
      <c r="T246" s="101"/>
      <c r="U246" s="101"/>
      <c r="V246" s="101"/>
      <c r="W246" s="101"/>
      <c r="X246" s="101"/>
      <c r="Y246" s="101"/>
      <c r="Z246" s="10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c r="BI246" s="211"/>
      <c r="BJ246" s="181"/>
      <c r="BK246" s="181"/>
      <c r="BL246" s="181"/>
      <c r="BM246" s="181"/>
      <c r="BN246" s="181"/>
      <c r="BO246" s="181"/>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271"/>
      <c r="E247" s="85">
        <v>6</v>
      </c>
      <c r="F247" s="27"/>
      <c r="G247" s="203"/>
      <c r="H247" s="144"/>
      <c r="I247" s="144"/>
      <c r="J247" s="144"/>
      <c r="K247" s="144"/>
      <c r="L247" s="143"/>
      <c r="M247" s="67">
        <f>IF(A13taxstdlife="n/a","n/a",IF(M$3&gt;(A13taxstdlife+$E247),(Input!$L$53-Input!$L$87)-SUM($L247:L247),(Input!$L$53-Input!$L$87)/A13taxstdlife))</f>
        <v>0</v>
      </c>
      <c r="N247" s="67">
        <f>IF(A13taxstdlife="n/a","n/a",IF(N$3&gt;(A13taxstdlife+$E247),(Input!$L$53-Input!$L$87)-SUM($L247:M247),(Input!$L$53-Input!$L$87)/A13taxstdlife))</f>
        <v>0</v>
      </c>
      <c r="O247" s="67">
        <f>IF(A13taxstdlife="n/a","n/a",IF(O$3&gt;(A13taxstdlife+$E247),(Input!$L$53-Input!$L$87)-SUM($L247:N247),(Input!$L$53-Input!$L$87)/A13taxstdlife))</f>
        <v>0</v>
      </c>
      <c r="P247" s="67">
        <f>IF(A13taxstdlife="n/a","n/a",IF(P$3&gt;(A13taxstdlife+$E247),(Input!$L$53-Input!$L$87)-SUM($L247:O247),(Input!$L$53-Input!$L$87)/A13taxstdlife))</f>
        <v>0</v>
      </c>
      <c r="Q247" s="67">
        <f>IF(A13taxstdlife="n/a","n/a",IF(Q$3&gt;(A13taxstdlife+$E247),(Input!$L$53-Input!$L$87)-SUM($L247:P247),(Input!$L$53-Input!$L$87)/A13taxstdlife))</f>
        <v>0</v>
      </c>
      <c r="R247" s="67"/>
      <c r="S247" s="101"/>
      <c r="T247" s="101"/>
      <c r="U247" s="101"/>
      <c r="V247" s="101"/>
      <c r="W247" s="101"/>
      <c r="X247" s="101"/>
      <c r="Y247" s="101"/>
      <c r="Z247" s="10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c r="BI247" s="211"/>
      <c r="BJ247" s="181"/>
      <c r="BK247" s="181"/>
      <c r="BL247" s="181"/>
      <c r="BM247" s="181"/>
      <c r="BN247" s="181"/>
      <c r="BO247" s="181"/>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271"/>
      <c r="E248" s="85">
        <v>7</v>
      </c>
      <c r="F248" s="27"/>
      <c r="G248" s="203"/>
      <c r="H248" s="144"/>
      <c r="I248" s="144"/>
      <c r="J248" s="144"/>
      <c r="K248" s="144"/>
      <c r="L248" s="144"/>
      <c r="M248" s="143"/>
      <c r="N248" s="67">
        <f>IF(A13taxstdlife="n/a","n/a",IF(N$3&gt;(A13taxstdlife+$E248),(Input!$M$53-Input!$M$87)-SUM($M248:M248),(Input!$M$53-Input!$M$87)/A13taxstdlife))</f>
        <v>0</v>
      </c>
      <c r="O248" s="67">
        <f>IF(A13taxstdlife="n/a","n/a",IF(O$3&gt;(A13taxstdlife+$E248),(Input!$M$53-Input!$M$87)-SUM($M248:N248),(Input!$M$53-Input!$M$87)/A13taxstdlife))</f>
        <v>0</v>
      </c>
      <c r="P248" s="67">
        <f>IF(A13taxstdlife="n/a","n/a",IF(P$3&gt;(A13taxstdlife+$E248),(Input!$M$53-Input!$M$87)-SUM($M248:O248),(Input!$M$53-Input!$M$87)/A13taxstdlife))</f>
        <v>0</v>
      </c>
      <c r="Q248" s="67">
        <f>IF(A13taxstdlife="n/a","n/a",IF(Q$3&gt;(A13taxstdlife+$E248),(Input!$M$53-Input!$M$87)-SUM($M248:P248),(Input!$M$53-Input!$M$87)/A13taxstdlife))</f>
        <v>0</v>
      </c>
      <c r="R248" s="67"/>
      <c r="S248" s="101"/>
      <c r="T248" s="101"/>
      <c r="U248" s="101"/>
      <c r="V248" s="101"/>
      <c r="W248" s="101"/>
      <c r="X248" s="101"/>
      <c r="Y248" s="101"/>
      <c r="Z248" s="10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c r="BI248" s="211"/>
      <c r="BJ248" s="181"/>
      <c r="BK248" s="181"/>
      <c r="BL248" s="181"/>
      <c r="BM248" s="181"/>
      <c r="BN248" s="181"/>
      <c r="BO248" s="181"/>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271"/>
      <c r="E249" s="85">
        <v>8</v>
      </c>
      <c r="F249" s="27"/>
      <c r="G249" s="203"/>
      <c r="H249" s="144"/>
      <c r="I249" s="144"/>
      <c r="J249" s="144"/>
      <c r="K249" s="144"/>
      <c r="L249" s="144"/>
      <c r="M249" s="144"/>
      <c r="N249" s="143"/>
      <c r="O249" s="67">
        <f>IF(A13taxstdlife="n/a","n/a",IF(O$3&gt;(A13taxstdlife+$E249),(Input!$N$53-Input!$N$87)-SUM($N249:N249),(Input!$N$53-Input!$N$87)/A13taxstdlife))</f>
        <v>0</v>
      </c>
      <c r="P249" s="67">
        <f>IF(A13taxstdlife="n/a","n/a",IF(P$3&gt;(A13taxstdlife+$E249),(Input!$N$53-Input!$N$87)-SUM($N249:O249),(Input!$N$53-Input!$N$87)/A13taxstdlife))</f>
        <v>0</v>
      </c>
      <c r="Q249" s="67">
        <f>IF(A13taxstdlife="n/a","n/a",IF(Q$3&gt;(A13taxstdlife+$E249),(Input!$N$53-Input!$N$87)-SUM($N249:P249),(Input!$N$53-Input!$N$87)/A13taxstdlife))</f>
        <v>0</v>
      </c>
      <c r="R249" s="67"/>
      <c r="S249" s="101"/>
      <c r="T249" s="101"/>
      <c r="U249" s="101"/>
      <c r="V249" s="101"/>
      <c r="W249" s="101"/>
      <c r="X249" s="101"/>
      <c r="Y249" s="101"/>
      <c r="Z249" s="10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c r="BI249" s="211"/>
      <c r="BJ249" s="181"/>
      <c r="BK249" s="181"/>
      <c r="BL249" s="181"/>
      <c r="BM249" s="181"/>
      <c r="BN249" s="181"/>
      <c r="BO249" s="181"/>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271"/>
      <c r="E250" s="85">
        <v>9</v>
      </c>
      <c r="F250" s="27"/>
      <c r="G250" s="203"/>
      <c r="H250" s="144"/>
      <c r="I250" s="144"/>
      <c r="J250" s="144"/>
      <c r="K250" s="144"/>
      <c r="L250" s="144"/>
      <c r="M250" s="144"/>
      <c r="N250" s="144"/>
      <c r="O250" s="143"/>
      <c r="P250" s="67">
        <f>IF(A13taxstdlife="n/a","n/a",IF(P$3&gt;(A13taxstdlife+$E250),(Input!$O$53-Input!$O$87)-SUM($O250:O250),(Input!$O$53-Input!$O$87)/A13taxstdlife))</f>
        <v>0</v>
      </c>
      <c r="Q250" s="67">
        <f>IF(A13taxstdlife="n/a","n/a",IF(Q$3&gt;(A13taxstdlife+$E250),(Input!$O$53-Input!$O$87)-SUM($O250:P250),(Input!$O$53-Input!$O$87)/A13taxstdlife))</f>
        <v>0</v>
      </c>
      <c r="R250" s="67"/>
      <c r="S250" s="101"/>
      <c r="T250" s="101"/>
      <c r="U250" s="101"/>
      <c r="V250" s="101"/>
      <c r="W250" s="101"/>
      <c r="X250" s="101"/>
      <c r="Y250" s="101"/>
      <c r="Z250" s="10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181"/>
      <c r="BK250" s="181"/>
      <c r="BL250" s="181"/>
      <c r="BM250" s="181"/>
      <c r="BN250" s="181"/>
      <c r="BO250" s="181"/>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271"/>
      <c r="E251" s="85">
        <v>10</v>
      </c>
      <c r="F251" s="27"/>
      <c r="G251" s="203"/>
      <c r="H251" s="144"/>
      <c r="I251" s="144"/>
      <c r="J251" s="144"/>
      <c r="K251" s="144"/>
      <c r="L251" s="144"/>
      <c r="M251" s="144"/>
      <c r="N251" s="144"/>
      <c r="O251" s="144"/>
      <c r="P251" s="143"/>
      <c r="Q251" s="67">
        <f>IF(A13taxstdlife="n/a","n/a",IF(Q$3&gt;(A13taxstdlife+$E251),(Input!$P$53-Input!$P$87)-SUM($P251:P251),(Input!$P$53-Input!$P$87)/A13taxstdlife))</f>
        <v>0</v>
      </c>
      <c r="R251" s="67"/>
      <c r="S251" s="101"/>
      <c r="T251" s="101"/>
      <c r="U251" s="101"/>
      <c r="V251" s="101"/>
      <c r="W251" s="101"/>
      <c r="X251" s="101"/>
      <c r="Y251" s="101"/>
      <c r="Z251" s="10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c r="BI251" s="211"/>
      <c r="BJ251" s="181"/>
      <c r="BK251" s="181"/>
      <c r="BL251" s="181"/>
      <c r="BM251" s="181"/>
      <c r="BN251" s="181"/>
      <c r="BO251" s="18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271"/>
      <c r="E252" s="86">
        <v>11</v>
      </c>
      <c r="F252" s="27"/>
      <c r="G252" s="203"/>
      <c r="H252" s="144"/>
      <c r="I252" s="144"/>
      <c r="J252" s="144"/>
      <c r="K252" s="144"/>
      <c r="L252" s="144"/>
      <c r="M252" s="144"/>
      <c r="N252" s="144"/>
      <c r="O252" s="144"/>
      <c r="P252" s="183"/>
      <c r="Q252" s="143"/>
      <c r="R252" s="67"/>
      <c r="S252" s="101"/>
      <c r="T252" s="101"/>
      <c r="U252" s="101"/>
      <c r="V252" s="101"/>
      <c r="W252" s="101"/>
      <c r="X252" s="101"/>
      <c r="Y252" s="101"/>
      <c r="Z252" s="10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c r="BI252" s="211"/>
      <c r="BJ252" s="181"/>
      <c r="BK252" s="181"/>
      <c r="BL252" s="181"/>
      <c r="BM252" s="181"/>
      <c r="BN252" s="181"/>
      <c r="BO252" s="181"/>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f>Asset13</f>
        <v>0</v>
      </c>
      <c r="D253" s="9"/>
      <c r="E253" s="9"/>
      <c r="F253" s="23"/>
      <c r="G253" s="204">
        <f t="shared" ref="G253:L253" si="46">-SUM(G240:G252)</f>
        <v>0</v>
      </c>
      <c r="H253" s="157">
        <f t="shared" si="46"/>
        <v>0</v>
      </c>
      <c r="I253" s="157">
        <f t="shared" si="46"/>
        <v>0</v>
      </c>
      <c r="J253" s="157">
        <f t="shared" si="46"/>
        <v>0</v>
      </c>
      <c r="K253" s="157">
        <f t="shared" si="46"/>
        <v>0</v>
      </c>
      <c r="L253" s="157">
        <f t="shared" si="46"/>
        <v>0</v>
      </c>
      <c r="M253" s="157">
        <f>IF(Input!M173&gt;0, -SUM(M240:M252), 0)</f>
        <v>0</v>
      </c>
      <c r="N253" s="157">
        <f>IF(Input!N173&gt;0, -SUM(N240:N252), 0)</f>
        <v>0</v>
      </c>
      <c r="O253" s="157">
        <f>IF(Input!O173&gt;0, -SUM(O240:O252), 0)</f>
        <v>0</v>
      </c>
      <c r="P253" s="157">
        <f>IF(Input!P173&gt;0, -SUM(P240:P252), 0)</f>
        <v>0</v>
      </c>
      <c r="Q253" s="157">
        <f>IF(Input!Q173&gt;0, -SUM(Q240:Q252), 0)</f>
        <v>0</v>
      </c>
      <c r="R253" s="63"/>
      <c r="S253" s="100"/>
      <c r="T253" s="100"/>
      <c r="U253" s="100"/>
      <c r="V253" s="100"/>
      <c r="W253" s="100"/>
      <c r="X253" s="100"/>
      <c r="Y253" s="100"/>
      <c r="Z253" s="100"/>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181"/>
      <c r="BK253" s="181"/>
      <c r="BL253" s="181"/>
      <c r="BM253" s="181"/>
      <c r="BN253" s="181"/>
      <c r="BO253" s="181"/>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1">
        <f>Asset14</f>
        <v>0</v>
      </c>
      <c r="C254" s="32"/>
      <c r="D254" s="33" t="s">
        <v>68</v>
      </c>
      <c r="E254" s="32"/>
      <c r="F254" s="34"/>
      <c r="G254" s="200">
        <f>IF(G$3&gt;A14taxremlife,A14taxvalue-SUM($F254:F254),IF(A14taxremlife="N/A","n/a",A14taxvalue/A14taxremlife))</f>
        <v>0</v>
      </c>
      <c r="H254" s="66">
        <f>IF(H$3&gt;A14taxremlife,A14taxvalue-SUM($F254:G254),IF(A14taxremlife="N/A","n/a",A14taxvalue/A14taxremlife))</f>
        <v>0</v>
      </c>
      <c r="I254" s="66">
        <f>IF(I$3&gt;A14taxremlife,A14taxvalue-SUM($F254:H254),IF(A14taxremlife="N/A","n/a",A14taxvalue/A14taxremlife))</f>
        <v>0</v>
      </c>
      <c r="J254" s="66">
        <f>IF(J$3&gt;A14taxremlife,A14taxvalue-SUM($F254:I254),IF(A14taxremlife="N/A","n/a",A14taxvalue/A14taxremlife))</f>
        <v>0</v>
      </c>
      <c r="K254" s="66">
        <f>IF(K$3&gt;A14taxremlife,A14taxvalue-SUM($F254:J254),IF(A14taxremlife="N/A","n/a",A14taxvalue/A14taxremlife))</f>
        <v>0</v>
      </c>
      <c r="L254" s="66">
        <f>IF(L$3&gt;A14taxremlife,A14taxvalue-SUM($F254:K254),IF(A14taxremlife="N/A","n/a",A14taxvalue/A14taxremlife))</f>
        <v>0</v>
      </c>
      <c r="M254" s="66">
        <f>IF(M$3&gt;A14taxremlife,A14taxvalue-SUM($F254:L254),IF(A14taxremlife="N/A","n/a",A14taxvalue/A14taxremlife))</f>
        <v>0</v>
      </c>
      <c r="N254" s="66">
        <f>IF(N$3&gt;A14taxremlife,A14taxvalue-SUM($F254:M254),IF(A14taxremlife="N/A","n/a",A14taxvalue/A14taxremlife))</f>
        <v>0</v>
      </c>
      <c r="O254" s="66">
        <f>IF(O$3&gt;A14taxremlife,A14taxvalue-SUM($F254:N254),IF(A14taxremlife="N/A","n/a",A14taxvalue/A14taxremlife))</f>
        <v>0</v>
      </c>
      <c r="P254" s="66">
        <f>IF(P$3&gt;A14taxremlife,A14taxvalue-SUM($F254:O254),IF(A14taxremlife="N/A","n/a",A14taxvalue/A14taxremlife))</f>
        <v>0</v>
      </c>
      <c r="Q254" s="66">
        <f>IF(Q$3&gt;A14taxremlife,A14taxvalue-SUM($F254:P254),IF(A14taxremlife="N/A","n/a",A14taxvalue/A14taxremlife))</f>
        <v>0</v>
      </c>
      <c r="R254" s="66"/>
      <c r="S254" s="101"/>
      <c r="T254" s="101"/>
      <c r="U254" s="101"/>
      <c r="V254" s="101"/>
      <c r="W254" s="101"/>
      <c r="X254" s="101"/>
      <c r="Y254" s="101"/>
      <c r="Z254" s="10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c r="BI254" s="211"/>
      <c r="BJ254" s="181"/>
      <c r="BK254" s="181"/>
      <c r="BL254" s="181"/>
      <c r="BM254" s="181"/>
      <c r="BN254" s="181"/>
      <c r="BO254" s="181"/>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270" t="s">
        <v>86</v>
      </c>
      <c r="E255" s="85">
        <v>0</v>
      </c>
      <c r="F255" s="27"/>
      <c r="G255" s="201"/>
      <c r="H255" s="67"/>
      <c r="I255" s="67"/>
      <c r="J255" s="67"/>
      <c r="K255" s="67"/>
      <c r="L255" s="67"/>
      <c r="M255" s="67"/>
      <c r="N255" s="67"/>
      <c r="O255" s="67"/>
      <c r="P255" s="67"/>
      <c r="Q255" s="67"/>
      <c r="R255" s="67"/>
      <c r="S255" s="101"/>
      <c r="T255" s="101"/>
      <c r="U255" s="101"/>
      <c r="V255" s="101"/>
      <c r="W255" s="101"/>
      <c r="X255" s="101"/>
      <c r="Y255" s="101"/>
      <c r="Z255" s="10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c r="BI255" s="211"/>
      <c r="BJ255" s="181"/>
      <c r="BK255" s="181"/>
      <c r="BL255" s="181"/>
      <c r="BM255" s="181"/>
      <c r="BN255" s="181"/>
      <c r="BO255" s="181"/>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271"/>
      <c r="E256" s="85">
        <v>1</v>
      </c>
      <c r="F256" s="27"/>
      <c r="G256" s="202"/>
      <c r="H256" s="67">
        <f>IF(A14taxstdlife="n/a","n/a",IF(H$3&gt;(A14taxstdlife+$E256),(Input!$G$54-Input!$G$88)-SUM($G256:G256),(Input!$G$54-Input!$G$88)/A14taxstdlife))</f>
        <v>0</v>
      </c>
      <c r="I256" s="67">
        <f>IF(A14taxstdlife="n/a","n/a",IF(I$3&gt;(A14taxstdlife+$E256),(Input!$G$54-Input!$G$88)-SUM($G256:H256),(Input!$G$54-Input!$G$88)/A14taxstdlife))</f>
        <v>0</v>
      </c>
      <c r="J256" s="67">
        <f>IF(A14taxstdlife="n/a","n/a",IF(J$3&gt;(A14taxstdlife+$E256),(Input!$G$54-Input!$G$88)-SUM($G256:I256),(Input!$G$54-Input!$G$88)/A14taxstdlife))</f>
        <v>0</v>
      </c>
      <c r="K256" s="67">
        <f>IF(A14taxstdlife="n/a","n/a",IF(K$3&gt;(A14taxstdlife+$E256),(Input!$G$54-Input!$G$88)-SUM($G256:J256),(Input!$G$54-Input!$G$88)/A14taxstdlife))</f>
        <v>0</v>
      </c>
      <c r="L256" s="67">
        <f>IF(A14taxstdlife="n/a","n/a",IF(L$3&gt;(A14taxstdlife+$E256),(Input!$G$54-Input!$G$88)-SUM($G256:K256),(Input!$G$54-Input!$G$88)/A14taxstdlife))</f>
        <v>0</v>
      </c>
      <c r="M256" s="67">
        <f>IF(A14taxstdlife="n/a","n/a",IF(M$3&gt;(A14taxstdlife+$E256),(Input!$G$54-Input!$G$88)-SUM($G256:L256),(Input!$G$54-Input!$G$88)/A14taxstdlife))</f>
        <v>0</v>
      </c>
      <c r="N256" s="67">
        <f>IF(A14taxstdlife="n/a","n/a",IF(N$3&gt;(A14taxstdlife+$E256),(Input!$G$54-Input!$G$88)-SUM($G256:M256),(Input!$G$54-Input!$G$88)/A14taxstdlife))</f>
        <v>0</v>
      </c>
      <c r="O256" s="67">
        <f>IF(A14taxstdlife="n/a","n/a",IF(O$3&gt;(A14taxstdlife+$E256),(Input!$G$54-Input!$G$88)-SUM($G256:N256),(Input!$G$54-Input!$G$88)/A14taxstdlife))</f>
        <v>0</v>
      </c>
      <c r="P256" s="67">
        <f>IF(A14taxstdlife="n/a","n/a",IF(P$3&gt;(A14taxstdlife+$E256),(Input!$G$54-Input!$G$88)-SUM($G256:O256),(Input!$G$54-Input!$G$88)/A14taxstdlife))</f>
        <v>0</v>
      </c>
      <c r="Q256" s="67">
        <f>IF(A14taxstdlife="n/a","n/a",IF(Q$3&gt;(A14taxstdlife+$E256),(Input!$G$54-Input!$G$88)-SUM($G256:P256),(Input!$G$54-Input!$G$88)/A14taxstdlife))</f>
        <v>0</v>
      </c>
      <c r="R256" s="67"/>
      <c r="S256" s="101"/>
      <c r="T256" s="101"/>
      <c r="U256" s="101"/>
      <c r="V256" s="101"/>
      <c r="W256" s="101"/>
      <c r="X256" s="101"/>
      <c r="Y256" s="101"/>
      <c r="Z256" s="101"/>
      <c r="AA256" s="211"/>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c r="BI256" s="211"/>
      <c r="BJ256" s="181"/>
      <c r="BK256" s="181"/>
      <c r="BL256" s="181"/>
      <c r="BM256" s="181"/>
      <c r="BN256" s="181"/>
      <c r="BO256" s="181"/>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271"/>
      <c r="E257" s="85">
        <v>2</v>
      </c>
      <c r="F257" s="27"/>
      <c r="G257" s="203"/>
      <c r="H257" s="143"/>
      <c r="I257" s="67">
        <f>IF(A14taxstdlife="n/a","n/a",IF(I$3&gt;(A14taxstdlife+$E257),(Input!$H$54-Input!$H$88)-SUM($H257:H257),(Input!$H$54-Input!$H$88)/A14taxstdlife))</f>
        <v>0</v>
      </c>
      <c r="J257" s="67">
        <f>IF(A14taxstdlife="n/a","n/a",IF(J$3&gt;(A14taxstdlife+$E257),(Input!$H$54-Input!$H$88)-SUM($H257:I257),(Input!$H$54-Input!$H$88)/A14taxstdlife))</f>
        <v>0</v>
      </c>
      <c r="K257" s="67">
        <f>IF(A14taxstdlife="n/a","n/a",IF(K$3&gt;(A14taxstdlife+$E257),(Input!$H$54-Input!$H$88)-SUM($H257:J257),(Input!$H$54-Input!$H$88)/A14taxstdlife))</f>
        <v>0</v>
      </c>
      <c r="L257" s="67">
        <f>IF(A14taxstdlife="n/a","n/a",IF(L$3&gt;(A14taxstdlife+$E257),(Input!$H$54-Input!$H$88)-SUM($H257:K257),(Input!$H$54-Input!$H$88)/A14taxstdlife))</f>
        <v>0</v>
      </c>
      <c r="M257" s="67">
        <f>IF(A14taxstdlife="n/a","n/a",IF(M$3&gt;(A14taxstdlife+$E257),(Input!$H$54-Input!$H$88)-SUM($H257:L257),(Input!$H$54-Input!$H$88)/A14taxstdlife))</f>
        <v>0</v>
      </c>
      <c r="N257" s="67">
        <f>IF(A14taxstdlife="n/a","n/a",IF(N$3&gt;(A14taxstdlife+$E257),(Input!$H$54-Input!$H$88)-SUM($H257:M257),(Input!$H$54-Input!$H$88)/A14taxstdlife))</f>
        <v>0</v>
      </c>
      <c r="O257" s="67">
        <f>IF(A14taxstdlife="n/a","n/a",IF(O$3&gt;(A14taxstdlife+$E257),(Input!$H$54-Input!$H$88)-SUM($H257:N257),(Input!$H$54-Input!$H$88)/A14taxstdlife))</f>
        <v>0</v>
      </c>
      <c r="P257" s="67">
        <f>IF(A14taxstdlife="n/a","n/a",IF(P$3&gt;(A14taxstdlife+$E257),(Input!$H$54-Input!$H$88)-SUM($H257:O257),(Input!$H$54-Input!$H$88)/A14taxstdlife))</f>
        <v>0</v>
      </c>
      <c r="Q257" s="67">
        <f>IF(A14taxstdlife="n/a","n/a",IF(Q$3&gt;(A14taxstdlife+$E257),(Input!$H$54-Input!$H$88)-SUM($H257:P257),(Input!$H$54-Input!$H$88)/A14taxstdlife))</f>
        <v>0</v>
      </c>
      <c r="R257" s="67"/>
      <c r="S257" s="101"/>
      <c r="T257" s="101"/>
      <c r="U257" s="101"/>
      <c r="V257" s="101"/>
      <c r="W257" s="101"/>
      <c r="X257" s="101"/>
      <c r="Y257" s="101"/>
      <c r="Z257" s="101"/>
      <c r="AA257" s="211"/>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c r="BI257" s="211"/>
      <c r="BJ257" s="181"/>
      <c r="BK257" s="181"/>
      <c r="BL257" s="181"/>
      <c r="BM257" s="181"/>
      <c r="BN257" s="181"/>
      <c r="BO257" s="181"/>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271"/>
      <c r="E258" s="85">
        <v>3</v>
      </c>
      <c r="F258" s="27"/>
      <c r="G258" s="203"/>
      <c r="H258" s="144"/>
      <c r="I258" s="143"/>
      <c r="J258" s="67">
        <f>IF(A14taxstdlife="n/a","n/a",IF(J$3&gt;(A14taxstdlife+$E258),(Input!$I$54-Input!$I$88)-SUM($I258:I258),(Input!$I$54-Input!$I$88)/A14taxstdlife))</f>
        <v>0</v>
      </c>
      <c r="K258" s="67">
        <f>IF(A14taxstdlife="n/a","n/a",IF(K$3&gt;(A14taxstdlife+$E258),(Input!$I$54-Input!$I$88)-SUM($I258:J258),(Input!$I$54-Input!$I$88)/A14taxstdlife))</f>
        <v>0</v>
      </c>
      <c r="L258" s="67">
        <f>IF(A14taxstdlife="n/a","n/a",IF(L$3&gt;(A14taxstdlife+$E258),(Input!$I$54-Input!$I$88)-SUM($I258:K258),(Input!$I$54-Input!$I$88)/A14taxstdlife))</f>
        <v>0</v>
      </c>
      <c r="M258" s="67">
        <f>IF(A14taxstdlife="n/a","n/a",IF(M$3&gt;(A14taxstdlife+$E258),(Input!$I$54-Input!$I$88)-SUM($I258:L258),(Input!$I$54-Input!$I$88)/A14taxstdlife))</f>
        <v>0</v>
      </c>
      <c r="N258" s="67">
        <f>IF(A14taxstdlife="n/a","n/a",IF(N$3&gt;(A14taxstdlife+$E258),(Input!$I$54-Input!$I$88)-SUM($I258:M258),(Input!$I$54-Input!$I$88)/A14taxstdlife))</f>
        <v>0</v>
      </c>
      <c r="O258" s="67">
        <f>IF(A14taxstdlife="n/a","n/a",IF(O$3&gt;(A14taxstdlife+$E258),(Input!$I$54-Input!$I$88)-SUM($I258:N258),(Input!$I$54-Input!$I$88)/A14taxstdlife))</f>
        <v>0</v>
      </c>
      <c r="P258" s="67">
        <f>IF(A14taxstdlife="n/a","n/a",IF(P$3&gt;(A14taxstdlife+$E258),(Input!$I$54-Input!$I$88)-SUM($I258:O258),(Input!$I$54-Input!$I$88)/A14taxstdlife))</f>
        <v>0</v>
      </c>
      <c r="Q258" s="67">
        <f>IF(A14taxstdlife="n/a","n/a",IF(Q$3&gt;(A14taxstdlife+$E258),(Input!$I$54-Input!$I$88)-SUM($I258:P258),(Input!$I$54-Input!$I$88)/A14taxstdlife))</f>
        <v>0</v>
      </c>
      <c r="R258" s="67"/>
      <c r="S258" s="101"/>
      <c r="T258" s="101"/>
      <c r="U258" s="101"/>
      <c r="V258" s="101"/>
      <c r="W258" s="101"/>
      <c r="X258" s="101"/>
      <c r="Y258" s="101"/>
      <c r="Z258" s="10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c r="BI258" s="211"/>
      <c r="BJ258" s="181"/>
      <c r="BK258" s="181"/>
      <c r="BL258" s="181"/>
      <c r="BM258" s="181"/>
      <c r="BN258" s="181"/>
      <c r="BO258" s="181"/>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271"/>
      <c r="E259" s="85">
        <v>4</v>
      </c>
      <c r="F259" s="27"/>
      <c r="G259" s="203"/>
      <c r="H259" s="144"/>
      <c r="I259" s="144"/>
      <c r="J259" s="143"/>
      <c r="K259" s="67">
        <f>IF(A14taxstdlife="n/a","n/a",IF(K$3&gt;(A14taxstdlife+$E259),(Input!$J$54-Input!$J$88)-SUM($J259:J259),(Input!$J$54-Input!$J$88)/A14taxstdlife))</f>
        <v>0</v>
      </c>
      <c r="L259" s="67">
        <f>IF(A14taxstdlife="n/a","n/a",IF(L$3&gt;(A14taxstdlife+$E259),(Input!$J$54-Input!$J$88)-SUM($J259:K259),(Input!$J$54-Input!$J$88)/A14taxstdlife))</f>
        <v>0</v>
      </c>
      <c r="M259" s="67">
        <f>IF(A14taxstdlife="n/a","n/a",IF(M$3&gt;(A14taxstdlife+$E259),(Input!$J$54-Input!$J$88)-SUM($J259:L259),(Input!$J$54-Input!$J$88)/A14taxstdlife))</f>
        <v>0</v>
      </c>
      <c r="N259" s="67">
        <f>IF(A14taxstdlife="n/a","n/a",IF(N$3&gt;(A14taxstdlife+$E259),(Input!$J$54-Input!$J$88)-SUM($J259:M259),(Input!$J$54-Input!$J$88)/A14taxstdlife))</f>
        <v>0</v>
      </c>
      <c r="O259" s="67">
        <f>IF(A14taxstdlife="n/a","n/a",IF(O$3&gt;(A14taxstdlife+$E259),(Input!$J$54-Input!$J$88)-SUM($J259:N259),(Input!$J$54-Input!$J$88)/A14taxstdlife))</f>
        <v>0</v>
      </c>
      <c r="P259" s="67">
        <f>IF(A14taxstdlife="n/a","n/a",IF(P$3&gt;(A14taxstdlife+$E259),(Input!$J$54-Input!$J$88)-SUM($J259:O259),(Input!$J$54-Input!$J$88)/A14taxstdlife))</f>
        <v>0</v>
      </c>
      <c r="Q259" s="67">
        <f>IF(A14taxstdlife="n/a","n/a",IF(Q$3&gt;(A14taxstdlife+$E259),(Input!$J$54-Input!$J$88)-SUM($J259:P259),(Input!$J$54-Input!$J$88)/A14taxstdlife))</f>
        <v>0</v>
      </c>
      <c r="R259" s="67"/>
      <c r="S259" s="101"/>
      <c r="T259" s="101"/>
      <c r="U259" s="101"/>
      <c r="V259" s="101"/>
      <c r="W259" s="101"/>
      <c r="X259" s="101"/>
      <c r="Y259" s="101"/>
      <c r="Z259" s="10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181"/>
      <c r="BK259" s="181"/>
      <c r="BL259" s="181"/>
      <c r="BM259" s="181"/>
      <c r="BN259" s="181"/>
      <c r="BO259" s="181"/>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271"/>
      <c r="E260" s="85">
        <v>5</v>
      </c>
      <c r="F260" s="27"/>
      <c r="G260" s="203"/>
      <c r="H260" s="144"/>
      <c r="I260" s="144"/>
      <c r="J260" s="144"/>
      <c r="K260" s="143"/>
      <c r="L260" s="67">
        <f>IF(A14taxstdlife="n/a","n/a",IF(L$3&gt;(A14taxstdlife+$E260),(Input!$K$54-Input!$K$88)-SUM($K260:K260),(Input!$K$54-Input!$K$88)/A14taxstdlife))</f>
        <v>0</v>
      </c>
      <c r="M260" s="67">
        <f>IF(A14taxstdlife="n/a","n/a",IF(M$3&gt;(A14taxstdlife+$E260),(Input!$K$54-Input!$K$88)-SUM($K260:L260),(Input!$K$54-Input!$K$88)/A14taxstdlife))</f>
        <v>0</v>
      </c>
      <c r="N260" s="67">
        <f>IF(A14taxstdlife="n/a","n/a",IF(N$3&gt;(A14taxstdlife+$E260),(Input!$K$54-Input!$K$88)-SUM($K260:M260),(Input!$K$54-Input!$K$88)/A14taxstdlife))</f>
        <v>0</v>
      </c>
      <c r="O260" s="67">
        <f>IF(A14taxstdlife="n/a","n/a",IF(O$3&gt;(A14taxstdlife+$E260),(Input!$K$54-Input!$K$88)-SUM($K260:N260),(Input!$K$54-Input!$K$88)/A14taxstdlife))</f>
        <v>0</v>
      </c>
      <c r="P260" s="67">
        <f>IF(A14taxstdlife="n/a","n/a",IF(P$3&gt;(A14taxstdlife+$E260),(Input!$K$54-Input!$K$88)-SUM($K260:O260),(Input!$K$54-Input!$K$88)/A14taxstdlife))</f>
        <v>0</v>
      </c>
      <c r="Q260" s="67">
        <f>IF(A14taxstdlife="n/a","n/a",IF(Q$3&gt;(A14taxstdlife+$E260),(Input!$K$54-Input!$K$88)-SUM($K260:P260),(Input!$K$54-Input!$K$88)/A14taxstdlife))</f>
        <v>0</v>
      </c>
      <c r="R260" s="67"/>
      <c r="S260" s="101"/>
      <c r="T260" s="101"/>
      <c r="U260" s="101"/>
      <c r="V260" s="101"/>
      <c r="W260" s="101"/>
      <c r="X260" s="101"/>
      <c r="Y260" s="101"/>
      <c r="Z260" s="10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181"/>
      <c r="BK260" s="181"/>
      <c r="BL260" s="181"/>
      <c r="BM260" s="181"/>
      <c r="BN260" s="181"/>
      <c r="BO260" s="181"/>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271"/>
      <c r="E261" s="85">
        <v>6</v>
      </c>
      <c r="F261" s="27"/>
      <c r="G261" s="203"/>
      <c r="H261" s="144"/>
      <c r="I261" s="144"/>
      <c r="J261" s="144"/>
      <c r="K261" s="144"/>
      <c r="L261" s="143"/>
      <c r="M261" s="67">
        <f>IF(A14taxstdlife="n/a","n/a",IF(M$3&gt;(A14taxstdlife+$E261),(Input!$L$54-Input!$L$88)-SUM($L261:L261),(Input!$L$54-Input!$L$88)/A14taxstdlife))</f>
        <v>0</v>
      </c>
      <c r="N261" s="67">
        <f>IF(A14taxstdlife="n/a","n/a",IF(N$3&gt;(A14taxstdlife+$E261),(Input!$L$54-Input!$L$88)-SUM($L261:M261),(Input!$L$54-Input!$L$88)/A14taxstdlife))</f>
        <v>0</v>
      </c>
      <c r="O261" s="67">
        <f>IF(A14taxstdlife="n/a","n/a",IF(O$3&gt;(A14taxstdlife+$E261),(Input!$L$54-Input!$L$88)-SUM($L261:N261),(Input!$L$54-Input!$L$88)/A14taxstdlife))</f>
        <v>0</v>
      </c>
      <c r="P261" s="67">
        <f>IF(A14taxstdlife="n/a","n/a",IF(P$3&gt;(A14taxstdlife+$E261),(Input!$L$54-Input!$L$88)-SUM($L261:O261),(Input!$L$54-Input!$L$88)/A14taxstdlife))</f>
        <v>0</v>
      </c>
      <c r="Q261" s="67">
        <f>IF(A14taxstdlife="n/a","n/a",IF(Q$3&gt;(A14taxstdlife+$E261),(Input!$L$54-Input!$L$88)-SUM($L261:P261),(Input!$L$54-Input!$L$88)/A14taxstdlife))</f>
        <v>0</v>
      </c>
      <c r="R261" s="67"/>
      <c r="S261" s="101"/>
      <c r="T261" s="101"/>
      <c r="U261" s="101"/>
      <c r="V261" s="101"/>
      <c r="W261" s="101"/>
      <c r="X261" s="101"/>
      <c r="Y261" s="101"/>
      <c r="Z261" s="10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181"/>
      <c r="BK261" s="181"/>
      <c r="BL261" s="181"/>
      <c r="BM261" s="181"/>
      <c r="BN261" s="181"/>
      <c r="BO261" s="18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271"/>
      <c r="E262" s="85">
        <v>7</v>
      </c>
      <c r="F262" s="27"/>
      <c r="G262" s="203"/>
      <c r="H262" s="144"/>
      <c r="I262" s="144"/>
      <c r="J262" s="144"/>
      <c r="K262" s="144"/>
      <c r="L262" s="144"/>
      <c r="M262" s="143"/>
      <c r="N262" s="67">
        <f>IF(A14taxstdlife="n/a","n/a",IF(N$3&gt;(A14taxstdlife+$E262),(Input!$M$54-Input!$M$88)-SUM($M262:M262),(Input!$M$54-Input!$M$88)/A14taxstdlife))</f>
        <v>0</v>
      </c>
      <c r="O262" s="67">
        <f>IF(A14taxstdlife="n/a","n/a",IF(O$3&gt;(A14taxstdlife+$E262),(Input!$M$54-Input!$M$88)-SUM($M262:N262),(Input!$M$54-Input!$M$88)/A14taxstdlife))</f>
        <v>0</v>
      </c>
      <c r="P262" s="67">
        <f>IF(A14taxstdlife="n/a","n/a",IF(P$3&gt;(A14taxstdlife+$E262),(Input!$M$54-Input!$M$88)-SUM($M262:O262),(Input!$M$54-Input!$M$88)/A14taxstdlife))</f>
        <v>0</v>
      </c>
      <c r="Q262" s="67">
        <f>IF(A14taxstdlife="n/a","n/a",IF(Q$3&gt;(A14taxstdlife+$E262),(Input!$M$54-Input!$M$88)-SUM($M262:P262),(Input!$M$54-Input!$M$88)/A14taxstdlife))</f>
        <v>0</v>
      </c>
      <c r="R262" s="67"/>
      <c r="S262" s="101"/>
      <c r="T262" s="101"/>
      <c r="U262" s="101"/>
      <c r="V262" s="101"/>
      <c r="W262" s="101"/>
      <c r="X262" s="101"/>
      <c r="Y262" s="101"/>
      <c r="Z262" s="10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c r="BI262" s="211"/>
      <c r="BJ262" s="181"/>
      <c r="BK262" s="181"/>
      <c r="BL262" s="181"/>
      <c r="BM262" s="181"/>
      <c r="BN262" s="181"/>
      <c r="BO262" s="181"/>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271"/>
      <c r="E263" s="85">
        <v>8</v>
      </c>
      <c r="F263" s="27"/>
      <c r="G263" s="203"/>
      <c r="H263" s="144"/>
      <c r="I263" s="144"/>
      <c r="J263" s="144"/>
      <c r="K263" s="144"/>
      <c r="L263" s="144"/>
      <c r="M263" s="144"/>
      <c r="N263" s="143"/>
      <c r="O263" s="67">
        <f>IF(A14taxstdlife="n/a","n/a",IF(O$3&gt;(A14taxstdlife+$E263),(Input!$N$54-Input!$N$88)-SUM($N263:N263),(Input!$N$54-Input!$N$88)/A14taxstdlife))</f>
        <v>0</v>
      </c>
      <c r="P263" s="67">
        <f>IF(A14taxstdlife="n/a","n/a",IF(P$3&gt;(A14taxstdlife+$E263),(Input!$N$54-Input!$N$88)-SUM($N263:O263),(Input!$N$54-Input!$N$88)/A14taxstdlife))</f>
        <v>0</v>
      </c>
      <c r="Q263" s="67">
        <f>IF(A14taxstdlife="n/a","n/a",IF(Q$3&gt;(A14taxstdlife+$E263),(Input!$N$54-Input!$N$88)-SUM($N263:P263),(Input!$N$54-Input!$N$88)/A14taxstdlife))</f>
        <v>0</v>
      </c>
      <c r="R263" s="67"/>
      <c r="S263" s="101"/>
      <c r="T263" s="101"/>
      <c r="U263" s="101"/>
      <c r="V263" s="101"/>
      <c r="W263" s="101"/>
      <c r="X263" s="101"/>
      <c r="Y263" s="101"/>
      <c r="Z263" s="10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181"/>
      <c r="BK263" s="181"/>
      <c r="BL263" s="181"/>
      <c r="BM263" s="181"/>
      <c r="BN263" s="181"/>
      <c r="BO263" s="181"/>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271"/>
      <c r="E264" s="85">
        <v>9</v>
      </c>
      <c r="F264" s="27"/>
      <c r="G264" s="203"/>
      <c r="H264" s="144"/>
      <c r="I264" s="144"/>
      <c r="J264" s="144"/>
      <c r="K264" s="144"/>
      <c r="L264" s="144"/>
      <c r="M264" s="144"/>
      <c r="N264" s="144"/>
      <c r="O264" s="143"/>
      <c r="P264" s="67">
        <f>IF(A14taxstdlife="n/a","n/a",IF(P$3&gt;(A14taxstdlife+$E264),(Input!$O$54-Input!$O$88)-SUM($O264:O264),(Input!$O$54-Input!$O$88)/A14taxstdlife))</f>
        <v>0</v>
      </c>
      <c r="Q264" s="67">
        <f>IF(A14taxstdlife="n/a","n/a",IF(Q$3&gt;(A14taxstdlife+$E264),(Input!$O$54-Input!$O$88)-SUM($O264:P264),(Input!$O$54-Input!$O$88)/A14taxstdlife))</f>
        <v>0</v>
      </c>
      <c r="R264" s="67"/>
      <c r="S264" s="101"/>
      <c r="T264" s="101"/>
      <c r="U264" s="101"/>
      <c r="V264" s="101"/>
      <c r="W264" s="101"/>
      <c r="X264" s="101"/>
      <c r="Y264" s="101"/>
      <c r="Z264" s="10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c r="BI264" s="211"/>
      <c r="BJ264" s="181"/>
      <c r="BK264" s="181"/>
      <c r="BL264" s="181"/>
      <c r="BM264" s="181"/>
      <c r="BN264" s="181"/>
      <c r="BO264" s="181"/>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271"/>
      <c r="E265" s="85">
        <v>10</v>
      </c>
      <c r="F265" s="27"/>
      <c r="G265" s="203"/>
      <c r="H265" s="144"/>
      <c r="I265" s="144"/>
      <c r="J265" s="144"/>
      <c r="K265" s="144"/>
      <c r="L265" s="144"/>
      <c r="M265" s="144"/>
      <c r="N265" s="144"/>
      <c r="O265" s="144"/>
      <c r="P265" s="143"/>
      <c r="Q265" s="67">
        <f>IF(A14taxstdlife="n/a","n/a",IF(Q$3&gt;(A14taxstdlife+$E265),(Input!$P$54-Input!$P$88)-SUM($P265:P265),(Input!$P$54-Input!$P$88)/A14taxstdlife))</f>
        <v>0</v>
      </c>
      <c r="R265" s="67"/>
      <c r="S265" s="101"/>
      <c r="T265" s="101"/>
      <c r="U265" s="101"/>
      <c r="V265" s="101"/>
      <c r="W265" s="101"/>
      <c r="X265" s="101"/>
      <c r="Y265" s="101"/>
      <c r="Z265" s="10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c r="BI265" s="211"/>
      <c r="BJ265" s="181"/>
      <c r="BK265" s="181"/>
      <c r="BL265" s="181"/>
      <c r="BM265" s="181"/>
      <c r="BN265" s="181"/>
      <c r="BO265" s="181"/>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271"/>
      <c r="E266" s="86">
        <v>11</v>
      </c>
      <c r="F266" s="27"/>
      <c r="G266" s="203"/>
      <c r="H266" s="144"/>
      <c r="I266" s="144"/>
      <c r="J266" s="144"/>
      <c r="K266" s="144"/>
      <c r="L266" s="144"/>
      <c r="M266" s="144"/>
      <c r="N266" s="144"/>
      <c r="O266" s="144"/>
      <c r="P266" s="183"/>
      <c r="Q266" s="143"/>
      <c r="R266" s="67"/>
      <c r="S266" s="101"/>
      <c r="T266" s="101"/>
      <c r="U266" s="101"/>
      <c r="V266" s="101"/>
      <c r="W266" s="101"/>
      <c r="X266" s="101"/>
      <c r="Y266" s="101"/>
      <c r="Z266" s="10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211"/>
      <c r="BJ266" s="181"/>
      <c r="BK266" s="181"/>
      <c r="BL266" s="181"/>
      <c r="BM266" s="181"/>
      <c r="BN266" s="181"/>
      <c r="BO266" s="181"/>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f>Asset14</f>
        <v>0</v>
      </c>
      <c r="D267" s="9"/>
      <c r="E267" s="9"/>
      <c r="F267" s="23"/>
      <c r="G267" s="204">
        <f t="shared" ref="G267:L267" si="47">-SUM(G254:G266)</f>
        <v>0</v>
      </c>
      <c r="H267" s="157">
        <f t="shared" si="47"/>
        <v>0</v>
      </c>
      <c r="I267" s="157">
        <f t="shared" si="47"/>
        <v>0</v>
      </c>
      <c r="J267" s="157">
        <f t="shared" si="47"/>
        <v>0</v>
      </c>
      <c r="K267" s="157">
        <f t="shared" si="47"/>
        <v>0</v>
      </c>
      <c r="L267" s="157">
        <f t="shared" si="47"/>
        <v>0</v>
      </c>
      <c r="M267" s="157">
        <f>IF(Input!M173&gt;0, -SUM(M254:M266), 0)</f>
        <v>0</v>
      </c>
      <c r="N267" s="157">
        <f>IF(Input!N173&gt;0, -SUM(N254:N266), 0)</f>
        <v>0</v>
      </c>
      <c r="O267" s="157">
        <f>IF(Input!O173&gt;0, -SUM(O254:O266), 0)</f>
        <v>0</v>
      </c>
      <c r="P267" s="157">
        <f>IF(Input!P173&gt;0, -SUM(P254:P266), 0)</f>
        <v>0</v>
      </c>
      <c r="Q267" s="157">
        <f>IF(Input!Q173&gt;0, -SUM(Q254:Q266), 0)</f>
        <v>0</v>
      </c>
      <c r="R267" s="63"/>
      <c r="S267" s="100"/>
      <c r="T267" s="100"/>
      <c r="U267" s="100"/>
      <c r="V267" s="100"/>
      <c r="W267" s="100"/>
      <c r="X267" s="100"/>
      <c r="Y267" s="100"/>
      <c r="Z267" s="100"/>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181"/>
      <c r="BK267" s="181"/>
      <c r="BL267" s="181"/>
      <c r="BM267" s="181"/>
      <c r="BN267" s="181"/>
      <c r="BO267" s="181"/>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1">
        <f>Asset15</f>
        <v>0</v>
      </c>
      <c r="C268" s="32"/>
      <c r="D268" s="33" t="s">
        <v>68</v>
      </c>
      <c r="E268" s="32"/>
      <c r="F268" s="34"/>
      <c r="G268" s="200">
        <f>IF(G$3&gt;A15taxremlife,A15taxvalue-SUM($F268:F268),IF(A15taxremlife="N/A","n/a",A15taxvalue/A15taxremlife))</f>
        <v>0</v>
      </c>
      <c r="H268" s="66">
        <f>IF(H$3&gt;A15taxremlife,A15taxvalue-SUM($F268:G268),IF(A15taxremlife="N/A","n/a",A15taxvalue/A15taxremlife))</f>
        <v>0</v>
      </c>
      <c r="I268" s="66">
        <f>IF(I$3&gt;A15taxremlife,A15taxvalue-SUM($F268:H268),IF(A15taxremlife="N/A","n/a",A15taxvalue/A15taxremlife))</f>
        <v>0</v>
      </c>
      <c r="J268" s="66">
        <f>IF(J$3&gt;A15taxremlife,A15taxvalue-SUM($F268:I268),IF(A15taxremlife="N/A","n/a",A15taxvalue/A15taxremlife))</f>
        <v>0</v>
      </c>
      <c r="K268" s="66">
        <f>IF(K$3&gt;A15taxremlife,A15taxvalue-SUM($F268:J268),IF(A15taxremlife="N/A","n/a",A15taxvalue/A15taxremlife))</f>
        <v>0</v>
      </c>
      <c r="L268" s="66">
        <f>IF(L$3&gt;A15taxremlife,A15taxvalue-SUM($F268:K268),IF(A15taxremlife="N/A","n/a",A15taxvalue/A15taxremlife))</f>
        <v>0</v>
      </c>
      <c r="M268" s="66">
        <f>IF(M$3&gt;A15taxremlife,A15taxvalue-SUM($F268:L268),IF(A15taxremlife="N/A","n/a",A15taxvalue/A15taxremlife))</f>
        <v>0</v>
      </c>
      <c r="N268" s="66">
        <f>IF(N$3&gt;A15taxremlife,A15taxvalue-SUM($F268:M268),IF(A15taxremlife="N/A","n/a",A15taxvalue/A15taxremlife))</f>
        <v>0</v>
      </c>
      <c r="O268" s="66">
        <f>IF(O$3&gt;A15taxremlife,A15taxvalue-SUM($F268:N268),IF(A15taxremlife="N/A","n/a",A15taxvalue/A15taxremlife))</f>
        <v>0</v>
      </c>
      <c r="P268" s="66">
        <f>IF(P$3&gt;A15taxremlife,A15taxvalue-SUM($F268:O268),IF(A15taxremlife="N/A","n/a",A15taxvalue/A15taxremlife))</f>
        <v>0</v>
      </c>
      <c r="Q268" s="66">
        <f>IF(Q$3&gt;A15taxremlife,A15taxvalue-SUM($F268:P268),IF(A15taxremlife="N/A","n/a",A15taxvalue/A15taxremlife))</f>
        <v>0</v>
      </c>
      <c r="R268" s="66"/>
      <c r="S268" s="101"/>
      <c r="T268" s="101"/>
      <c r="U268" s="101"/>
      <c r="V268" s="101"/>
      <c r="W268" s="101"/>
      <c r="X268" s="101"/>
      <c r="Y268" s="101"/>
      <c r="Z268" s="10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c r="BI268" s="211"/>
      <c r="BJ268" s="181"/>
      <c r="BK268" s="181"/>
      <c r="BL268" s="181"/>
      <c r="BM268" s="181"/>
      <c r="BN268" s="181"/>
      <c r="BO268" s="181"/>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270" t="s">
        <v>86</v>
      </c>
      <c r="E269" s="85">
        <v>0</v>
      </c>
      <c r="F269" s="27"/>
      <c r="G269" s="201"/>
      <c r="H269" s="67"/>
      <c r="I269" s="67"/>
      <c r="J269" s="67"/>
      <c r="K269" s="67"/>
      <c r="L269" s="67"/>
      <c r="M269" s="67"/>
      <c r="N269" s="67"/>
      <c r="O269" s="67"/>
      <c r="P269" s="67"/>
      <c r="Q269" s="67"/>
      <c r="R269" s="67"/>
      <c r="S269" s="101"/>
      <c r="T269" s="101"/>
      <c r="U269" s="101"/>
      <c r="V269" s="101"/>
      <c r="W269" s="101"/>
      <c r="X269" s="101"/>
      <c r="Y269" s="101"/>
      <c r="Z269" s="10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181"/>
      <c r="BK269" s="181"/>
      <c r="BL269" s="181"/>
      <c r="BM269" s="181"/>
      <c r="BN269" s="181"/>
      <c r="BO269" s="181"/>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271"/>
      <c r="E270" s="85">
        <v>1</v>
      </c>
      <c r="F270" s="27"/>
      <c r="G270" s="202"/>
      <c r="H270" s="67">
        <f>IF(A15taxstdlife="n/a","n/a",IF(H$3&gt;(A15taxstdlife+$E270),(Input!$G$55-Input!$G$89)-SUM($G270:G270),(Input!$G$55-Input!$G$89)/A15taxstdlife))</f>
        <v>0</v>
      </c>
      <c r="I270" s="67">
        <f>IF(A15taxstdlife="n/a","n/a",IF(I$3&gt;(A15taxstdlife+$E270),(Input!$G$55-Input!$G$89)-SUM($G270:H270),(Input!$G$55-Input!$G$89)/A15taxstdlife))</f>
        <v>0</v>
      </c>
      <c r="J270" s="67">
        <f>IF(A15taxstdlife="n/a","n/a",IF(J$3&gt;(A15taxstdlife+$E270),(Input!$G$55-Input!$G$89)-SUM($G270:I270),(Input!$G$55-Input!$G$89)/A15taxstdlife))</f>
        <v>0</v>
      </c>
      <c r="K270" s="67">
        <f>IF(A15taxstdlife="n/a","n/a",IF(K$3&gt;(A15taxstdlife+$E270),(Input!$G$55-Input!$G$89)-SUM($G270:J270),(Input!$G$55-Input!$G$89)/A15taxstdlife))</f>
        <v>0</v>
      </c>
      <c r="L270" s="67">
        <f>IF(A15taxstdlife="n/a","n/a",IF(L$3&gt;(A15taxstdlife+$E270),(Input!$G$55-Input!$G$89)-SUM($G270:K270),(Input!$G$55-Input!$G$89)/A15taxstdlife))</f>
        <v>0</v>
      </c>
      <c r="M270" s="67">
        <f>IF(A15taxstdlife="n/a","n/a",IF(M$3&gt;(A15taxstdlife+$E270),(Input!$G$55-Input!$G$89)-SUM($G270:L270),(Input!$G$55-Input!$G$89)/A15taxstdlife))</f>
        <v>0</v>
      </c>
      <c r="N270" s="67">
        <f>IF(A15taxstdlife="n/a","n/a",IF(N$3&gt;(A15taxstdlife+$E270),(Input!$G$55-Input!$G$89)-SUM($G270:M270),(Input!$G$55-Input!$G$89)/A15taxstdlife))</f>
        <v>0</v>
      </c>
      <c r="O270" s="67">
        <f>IF(A15taxstdlife="n/a","n/a",IF(O$3&gt;(A15taxstdlife+$E270),(Input!$G$55-Input!$G$89)-SUM($G270:N270),(Input!$G$55-Input!$G$89)/A15taxstdlife))</f>
        <v>0</v>
      </c>
      <c r="P270" s="67">
        <f>IF(A15taxstdlife="n/a","n/a",IF(P$3&gt;(A15taxstdlife+$E270),(Input!$G$55-Input!$G$89)-SUM($G270:O270),(Input!$G$55-Input!$G$89)/A15taxstdlife))</f>
        <v>0</v>
      </c>
      <c r="Q270" s="67">
        <f>IF(A15taxstdlife="n/a","n/a",IF(Q$3&gt;(A15taxstdlife+$E270),(Input!$G$55-Input!$G$89)-SUM($G270:P270),(Input!$G$55-Input!$G$89)/A15taxstdlife))</f>
        <v>0</v>
      </c>
      <c r="R270" s="67"/>
      <c r="S270" s="101"/>
      <c r="T270" s="101"/>
      <c r="U270" s="101"/>
      <c r="V270" s="101"/>
      <c r="W270" s="101"/>
      <c r="X270" s="101"/>
      <c r="Y270" s="101"/>
      <c r="Z270" s="101"/>
      <c r="AA270" s="211"/>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181"/>
      <c r="BK270" s="181"/>
      <c r="BL270" s="181"/>
      <c r="BM270" s="181"/>
      <c r="BN270" s="181"/>
      <c r="BO270" s="181"/>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271"/>
      <c r="E271" s="85">
        <v>2</v>
      </c>
      <c r="F271" s="27"/>
      <c r="G271" s="203"/>
      <c r="H271" s="143"/>
      <c r="I271" s="67">
        <f>IF(A15taxstdlife="n/a","n/a",IF(I$3&gt;(A15taxstdlife+$E271),(Input!$H$55-Input!$H$89)-SUM($H271:H271),(Input!$H$55-Input!$H$89)/A15taxstdlife))</f>
        <v>0</v>
      </c>
      <c r="J271" s="67">
        <f>IF(A15taxstdlife="n/a","n/a",IF(J$3&gt;(A15taxstdlife+$E271),(Input!$H$55-Input!$H$89)-SUM($H271:I271),(Input!$H$55-Input!$H$89)/A15taxstdlife))</f>
        <v>0</v>
      </c>
      <c r="K271" s="67">
        <f>IF(A15taxstdlife="n/a","n/a",IF(K$3&gt;(A15taxstdlife+$E271),(Input!$H$55-Input!$H$89)-SUM($H271:J271),(Input!$H$55-Input!$H$89)/A15taxstdlife))</f>
        <v>0</v>
      </c>
      <c r="L271" s="67">
        <f>IF(A15taxstdlife="n/a","n/a",IF(L$3&gt;(A15taxstdlife+$E271),(Input!$H$55-Input!$H$89)-SUM($H271:K271),(Input!$H$55-Input!$H$89)/A15taxstdlife))</f>
        <v>0</v>
      </c>
      <c r="M271" s="67">
        <f>IF(A15taxstdlife="n/a","n/a",IF(M$3&gt;(A15taxstdlife+$E271),(Input!$H$55-Input!$H$89)-SUM($H271:L271),(Input!$H$55-Input!$H$89)/A15taxstdlife))</f>
        <v>0</v>
      </c>
      <c r="N271" s="67">
        <f>IF(A15taxstdlife="n/a","n/a",IF(N$3&gt;(A15taxstdlife+$E271),(Input!$H$55-Input!$H$89)-SUM($H271:M271),(Input!$H$55-Input!$H$89)/A15taxstdlife))</f>
        <v>0</v>
      </c>
      <c r="O271" s="67">
        <f>IF(A15taxstdlife="n/a","n/a",IF(O$3&gt;(A15taxstdlife+$E271),(Input!$H$55-Input!$H$89)-SUM($H271:N271),(Input!$H$55-Input!$H$89)/A15taxstdlife))</f>
        <v>0</v>
      </c>
      <c r="P271" s="67">
        <f>IF(A15taxstdlife="n/a","n/a",IF(P$3&gt;(A15taxstdlife+$E271),(Input!$H$55-Input!$H$89)-SUM($H271:O271),(Input!$H$55-Input!$H$89)/A15taxstdlife))</f>
        <v>0</v>
      </c>
      <c r="Q271" s="67">
        <f>IF(A15taxstdlife="n/a","n/a",IF(Q$3&gt;(A15taxstdlife+$E271),(Input!$H$55-Input!$H$89)-SUM($H271:P271),(Input!$H$55-Input!$H$89)/A15taxstdlife))</f>
        <v>0</v>
      </c>
      <c r="R271" s="67"/>
      <c r="S271" s="101"/>
      <c r="T271" s="101"/>
      <c r="U271" s="101"/>
      <c r="V271" s="101"/>
      <c r="W271" s="101"/>
      <c r="X271" s="101"/>
      <c r="Y271" s="101"/>
      <c r="Z271" s="10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181"/>
      <c r="BK271" s="181"/>
      <c r="BL271" s="181"/>
      <c r="BM271" s="181"/>
      <c r="BN271" s="181"/>
      <c r="BO271" s="18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271"/>
      <c r="E272" s="85">
        <v>3</v>
      </c>
      <c r="F272" s="27"/>
      <c r="G272" s="203"/>
      <c r="H272" s="144"/>
      <c r="I272" s="143"/>
      <c r="J272" s="67">
        <f>IF(A15taxstdlife="n/a","n/a",IF(J$3&gt;(A15taxstdlife+$E272),(Input!$I$55-Input!$I$89)-SUM($I272:I272),(Input!$I$55-Input!$I$89)/A15taxstdlife))</f>
        <v>0</v>
      </c>
      <c r="K272" s="67">
        <f>IF(A15taxstdlife="n/a","n/a",IF(K$3&gt;(A15taxstdlife+$E272),(Input!$I$55-Input!$I$89)-SUM($I272:J272),(Input!$I$55-Input!$I$89)/A15taxstdlife))</f>
        <v>0</v>
      </c>
      <c r="L272" s="67">
        <f>IF(A15taxstdlife="n/a","n/a",IF(L$3&gt;(A15taxstdlife+$E272),(Input!$I$55-Input!$I$89)-SUM($I272:K272),(Input!$I$55-Input!$I$89)/A15taxstdlife))</f>
        <v>0</v>
      </c>
      <c r="M272" s="67">
        <f>IF(A15taxstdlife="n/a","n/a",IF(M$3&gt;(A15taxstdlife+$E272),(Input!$I$55-Input!$I$89)-SUM($I272:L272),(Input!$I$55-Input!$I$89)/A15taxstdlife))</f>
        <v>0</v>
      </c>
      <c r="N272" s="67">
        <f>IF(A15taxstdlife="n/a","n/a",IF(N$3&gt;(A15taxstdlife+$E272),(Input!$I$55-Input!$I$89)-SUM($I272:M272),(Input!$I$55-Input!$I$89)/A15taxstdlife))</f>
        <v>0</v>
      </c>
      <c r="O272" s="67">
        <f>IF(A15taxstdlife="n/a","n/a",IF(O$3&gt;(A15taxstdlife+$E272),(Input!$I$55-Input!$I$89)-SUM($I272:N272),(Input!$I$55-Input!$I$89)/A15taxstdlife))</f>
        <v>0</v>
      </c>
      <c r="P272" s="67">
        <f>IF(A15taxstdlife="n/a","n/a",IF(P$3&gt;(A15taxstdlife+$E272),(Input!$I$55-Input!$I$89)-SUM($I272:O272),(Input!$I$55-Input!$I$89)/A15taxstdlife))</f>
        <v>0</v>
      </c>
      <c r="Q272" s="67">
        <f>IF(A15taxstdlife="n/a","n/a",IF(Q$3&gt;(A15taxstdlife+$E272),(Input!$I$55-Input!$I$89)-SUM($I272:P272),(Input!$I$55-Input!$I$89)/A15taxstdlife))</f>
        <v>0</v>
      </c>
      <c r="R272" s="67"/>
      <c r="S272" s="101"/>
      <c r="T272" s="101"/>
      <c r="U272" s="101"/>
      <c r="V272" s="101"/>
      <c r="W272" s="101"/>
      <c r="X272" s="101"/>
      <c r="Y272" s="101"/>
      <c r="Z272" s="10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181"/>
      <c r="BK272" s="181"/>
      <c r="BL272" s="181"/>
      <c r="BM272" s="181"/>
      <c r="BN272" s="181"/>
      <c r="BO272" s="181"/>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271"/>
      <c r="E273" s="85">
        <v>4</v>
      </c>
      <c r="F273" s="27"/>
      <c r="G273" s="203"/>
      <c r="H273" s="144"/>
      <c r="I273" s="144"/>
      <c r="J273" s="143"/>
      <c r="K273" s="67">
        <f>IF(A15taxstdlife="n/a","n/a",IF(K$3&gt;(A15taxstdlife+$E273),(Input!$J$55-Input!$J$89)-SUM($J273:J273),(Input!$J$55-Input!$J$89)/A15taxstdlife))</f>
        <v>0</v>
      </c>
      <c r="L273" s="67">
        <f>IF(A15taxstdlife="n/a","n/a",IF(L$3&gt;(A15taxstdlife+$E273),(Input!$J$55-Input!$J$89)-SUM($J273:K273),(Input!$J$55-Input!$J$89)/A15taxstdlife))</f>
        <v>0</v>
      </c>
      <c r="M273" s="67">
        <f>IF(A15taxstdlife="n/a","n/a",IF(M$3&gt;(A15taxstdlife+$E273),(Input!$J$55-Input!$J$89)-SUM($J273:L273),(Input!$J$55-Input!$J$89)/A15taxstdlife))</f>
        <v>0</v>
      </c>
      <c r="N273" s="67">
        <f>IF(A15taxstdlife="n/a","n/a",IF(N$3&gt;(A15taxstdlife+$E273),(Input!$J$55-Input!$J$89)-SUM($J273:M273),(Input!$J$55-Input!$J$89)/A15taxstdlife))</f>
        <v>0</v>
      </c>
      <c r="O273" s="67">
        <f>IF(A15taxstdlife="n/a","n/a",IF(O$3&gt;(A15taxstdlife+$E273),(Input!$J$55-Input!$J$89)-SUM($J273:N273),(Input!$J$55-Input!$J$89)/A15taxstdlife))</f>
        <v>0</v>
      </c>
      <c r="P273" s="67">
        <f>IF(A15taxstdlife="n/a","n/a",IF(P$3&gt;(A15taxstdlife+$E273),(Input!$J$55-Input!$J$89)-SUM($J273:O273),(Input!$J$55-Input!$J$89)/A15taxstdlife))</f>
        <v>0</v>
      </c>
      <c r="Q273" s="67">
        <f>IF(A15taxstdlife="n/a","n/a",IF(Q$3&gt;(A15taxstdlife+$E273),(Input!$J$55-Input!$J$89)-SUM($J273:P273),(Input!$J$55-Input!$J$89)/A15taxstdlife))</f>
        <v>0</v>
      </c>
      <c r="R273" s="67"/>
      <c r="S273" s="101"/>
      <c r="T273" s="101"/>
      <c r="U273" s="101"/>
      <c r="V273" s="101"/>
      <c r="W273" s="101"/>
      <c r="X273" s="101"/>
      <c r="Y273" s="101"/>
      <c r="Z273" s="10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181"/>
      <c r="BK273" s="181"/>
      <c r="BL273" s="181"/>
      <c r="BM273" s="181"/>
      <c r="BN273" s="181"/>
      <c r="BO273" s="181"/>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271"/>
      <c r="E274" s="85">
        <v>5</v>
      </c>
      <c r="F274" s="27"/>
      <c r="G274" s="203"/>
      <c r="H274" s="144"/>
      <c r="I274" s="144"/>
      <c r="J274" s="144"/>
      <c r="K274" s="143"/>
      <c r="L274" s="67">
        <f>IF(A15taxstdlife="n/a","n/a",IF(L$3&gt;(A15taxstdlife+$E274),(Input!$K$55-Input!$K$89)-SUM($K274:K274),(Input!$K$55-Input!$K$89)/A15taxstdlife))</f>
        <v>0</v>
      </c>
      <c r="M274" s="67">
        <f>IF(A15taxstdlife="n/a","n/a",IF(M$3&gt;(A15taxstdlife+$E274),(Input!$K$55-Input!$K$89)-SUM($K274:L274),(Input!$K$55-Input!$K$89)/A15taxstdlife))</f>
        <v>0</v>
      </c>
      <c r="N274" s="67">
        <f>IF(A15taxstdlife="n/a","n/a",IF(N$3&gt;(A15taxstdlife+$E274),(Input!$K$55-Input!$K$89)-SUM($K274:M274),(Input!$K$55-Input!$K$89)/A15taxstdlife))</f>
        <v>0</v>
      </c>
      <c r="O274" s="67">
        <f>IF(A15taxstdlife="n/a","n/a",IF(O$3&gt;(A15taxstdlife+$E274),(Input!$K$55-Input!$K$89)-SUM($K274:N274),(Input!$K$55-Input!$K$89)/A15taxstdlife))</f>
        <v>0</v>
      </c>
      <c r="P274" s="67">
        <f>IF(A15taxstdlife="n/a","n/a",IF(P$3&gt;(A15taxstdlife+$E274),(Input!$K$55-Input!$K$89)-SUM($K274:O274),(Input!$K$55-Input!$K$89)/A15taxstdlife))</f>
        <v>0</v>
      </c>
      <c r="Q274" s="67">
        <f>IF(A15taxstdlife="n/a","n/a",IF(Q$3&gt;(A15taxstdlife+$E274),(Input!$K$55-Input!$K$89)-SUM($K274:P274),(Input!$K$55-Input!$K$89)/A15taxstdlife))</f>
        <v>0</v>
      </c>
      <c r="R274" s="67"/>
      <c r="S274" s="101"/>
      <c r="T274" s="101"/>
      <c r="U274" s="101"/>
      <c r="V274" s="101"/>
      <c r="W274" s="101"/>
      <c r="X274" s="101"/>
      <c r="Y274" s="101"/>
      <c r="Z274" s="10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181"/>
      <c r="BK274" s="181"/>
      <c r="BL274" s="181"/>
      <c r="BM274" s="181"/>
      <c r="BN274" s="181"/>
      <c r="BO274" s="181"/>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271"/>
      <c r="E275" s="85">
        <v>6</v>
      </c>
      <c r="F275" s="27"/>
      <c r="G275" s="203"/>
      <c r="H275" s="144"/>
      <c r="I275" s="144"/>
      <c r="J275" s="144"/>
      <c r="K275" s="144"/>
      <c r="L275" s="143"/>
      <c r="M275" s="67">
        <f>IF(A15taxstdlife="n/a","n/a",IF(M$3&gt;(A15taxstdlife+$E275),(Input!$L$55-Input!$L$89)-SUM($L275:L275),(Input!$L$55-Input!$L$89)/A15taxstdlife))</f>
        <v>0</v>
      </c>
      <c r="N275" s="67">
        <f>IF(A15taxstdlife="n/a","n/a",IF(N$3&gt;(A15taxstdlife+$E275),(Input!$L$55-Input!$L$89)-SUM($L275:M275),(Input!$L$55-Input!$L$89)/A15taxstdlife))</f>
        <v>0</v>
      </c>
      <c r="O275" s="67">
        <f>IF(A15taxstdlife="n/a","n/a",IF(O$3&gt;(A15taxstdlife+$E275),(Input!$L$55-Input!$L$89)-SUM($L275:N275),(Input!$L$55-Input!$L$89)/A15taxstdlife))</f>
        <v>0</v>
      </c>
      <c r="P275" s="67">
        <f>IF(A15taxstdlife="n/a","n/a",IF(P$3&gt;(A15taxstdlife+$E275),(Input!$L$55-Input!$L$89)-SUM($L275:O275),(Input!$L$55-Input!$L$89)/A15taxstdlife))</f>
        <v>0</v>
      </c>
      <c r="Q275" s="67">
        <f>IF(A15taxstdlife="n/a","n/a",IF(Q$3&gt;(A15taxstdlife+$E275),(Input!$L$55-Input!$L$89)-SUM($L275:P275),(Input!$L$55-Input!$L$89)/A15taxstdlife))</f>
        <v>0</v>
      </c>
      <c r="R275" s="67"/>
      <c r="S275" s="101"/>
      <c r="T275" s="101"/>
      <c r="U275" s="101"/>
      <c r="V275" s="101"/>
      <c r="W275" s="101"/>
      <c r="X275" s="101"/>
      <c r="Y275" s="101"/>
      <c r="Z275" s="10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181"/>
      <c r="BK275" s="181"/>
      <c r="BL275" s="181"/>
      <c r="BM275" s="181"/>
      <c r="BN275" s="181"/>
      <c r="BO275" s="181"/>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271"/>
      <c r="E276" s="85">
        <v>7</v>
      </c>
      <c r="F276" s="27"/>
      <c r="G276" s="203"/>
      <c r="H276" s="144"/>
      <c r="I276" s="144"/>
      <c r="J276" s="144"/>
      <c r="K276" s="144"/>
      <c r="L276" s="144"/>
      <c r="M276" s="143"/>
      <c r="N276" s="67">
        <f>IF(A15taxstdlife="n/a","n/a",IF(N$3&gt;(A15taxstdlife+$E276),(Input!$M$55-Input!$M$89)-SUM($M276:M276),(Input!$M$55-Input!$M$89)/A15taxstdlife))</f>
        <v>0</v>
      </c>
      <c r="O276" s="67">
        <f>IF(A15taxstdlife="n/a","n/a",IF(O$3&gt;(A15taxstdlife+$E276),(Input!$M$55-Input!$M$89)-SUM($M276:N276),(Input!$M$55-Input!$M$89)/A15taxstdlife))</f>
        <v>0</v>
      </c>
      <c r="P276" s="67">
        <f>IF(A15taxstdlife="n/a","n/a",IF(P$3&gt;(A15taxstdlife+$E276),(Input!$M$55-Input!$M$89)-SUM($M276:O276),(Input!$M$55-Input!$M$89)/A15taxstdlife))</f>
        <v>0</v>
      </c>
      <c r="Q276" s="67">
        <f>IF(A15taxstdlife="n/a","n/a",IF(Q$3&gt;(A15taxstdlife+$E276),(Input!$M$55-Input!$M$89)-SUM($M276:P276),(Input!$M$55-Input!$M$89)/A15taxstdlife))</f>
        <v>0</v>
      </c>
      <c r="R276" s="67"/>
      <c r="S276" s="101"/>
      <c r="T276" s="101"/>
      <c r="U276" s="101"/>
      <c r="V276" s="101"/>
      <c r="W276" s="101"/>
      <c r="X276" s="101"/>
      <c r="Y276" s="101"/>
      <c r="Z276" s="10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181"/>
      <c r="BK276" s="181"/>
      <c r="BL276" s="181"/>
      <c r="BM276" s="181"/>
      <c r="BN276" s="181"/>
      <c r="BO276" s="181"/>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271"/>
      <c r="E277" s="85">
        <v>8</v>
      </c>
      <c r="F277" s="27"/>
      <c r="G277" s="203"/>
      <c r="H277" s="144"/>
      <c r="I277" s="144"/>
      <c r="J277" s="144"/>
      <c r="K277" s="144"/>
      <c r="L277" s="144"/>
      <c r="M277" s="144"/>
      <c r="N277" s="143"/>
      <c r="O277" s="67">
        <f>IF(A15taxstdlife="n/a","n/a",IF(O$3&gt;(A15taxstdlife+$E277),(Input!$N$55-Input!$N$89)-SUM($N277:N277),(Input!$N$55-Input!$N$89)/A15taxstdlife))</f>
        <v>0</v>
      </c>
      <c r="P277" s="67">
        <f>IF(A15taxstdlife="n/a","n/a",IF(P$3&gt;(A15taxstdlife+$E277),(Input!$N$55-Input!$N$89)-SUM($N277:O277),(Input!$N$55-Input!$N$89)/A15taxstdlife))</f>
        <v>0</v>
      </c>
      <c r="Q277" s="67">
        <f>IF(A15taxstdlife="n/a","n/a",IF(Q$3&gt;(A15taxstdlife+$E277),(Input!$N$55-Input!$N$89)-SUM($N277:P277),(Input!$N$55-Input!$N$89)/A15taxstdlife))</f>
        <v>0</v>
      </c>
      <c r="R277" s="67"/>
      <c r="S277" s="101"/>
      <c r="T277" s="101"/>
      <c r="U277" s="101"/>
      <c r="V277" s="101"/>
      <c r="W277" s="101"/>
      <c r="X277" s="101"/>
      <c r="Y277" s="101"/>
      <c r="Z277" s="10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181"/>
      <c r="BK277" s="181"/>
      <c r="BL277" s="181"/>
      <c r="BM277" s="181"/>
      <c r="BN277" s="181"/>
      <c r="BO277" s="181"/>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271"/>
      <c r="E278" s="85">
        <v>9</v>
      </c>
      <c r="F278" s="27"/>
      <c r="G278" s="203"/>
      <c r="H278" s="144"/>
      <c r="I278" s="144"/>
      <c r="J278" s="144"/>
      <c r="K278" s="144"/>
      <c r="L278" s="144"/>
      <c r="M278" s="144"/>
      <c r="N278" s="144"/>
      <c r="O278" s="143"/>
      <c r="P278" s="67">
        <f>IF(A15taxstdlife="n/a","n/a",IF(P$3&gt;(A15taxstdlife+$E278),(Input!$O$55-Input!$O$89)-SUM($O278:O278),(Input!$O$55-Input!$O$89)/A15taxstdlife))</f>
        <v>0</v>
      </c>
      <c r="Q278" s="67">
        <f>IF(A15taxstdlife="n/a","n/a",IF(Q$3&gt;(A15taxstdlife+$E278),(Input!$O$55-Input!$O$89)-SUM($O278:P278),(Input!$O$55-Input!$O$89)/A15taxstdlife))</f>
        <v>0</v>
      </c>
      <c r="R278" s="67"/>
      <c r="S278" s="101"/>
      <c r="T278" s="101"/>
      <c r="U278" s="101"/>
      <c r="V278" s="101"/>
      <c r="W278" s="101"/>
      <c r="X278" s="101"/>
      <c r="Y278" s="101"/>
      <c r="Z278" s="10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181"/>
      <c r="BK278" s="181"/>
      <c r="BL278" s="181"/>
      <c r="BM278" s="181"/>
      <c r="BN278" s="181"/>
      <c r="BO278" s="181"/>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271"/>
      <c r="E279" s="85">
        <v>10</v>
      </c>
      <c r="F279" s="27"/>
      <c r="G279" s="203"/>
      <c r="H279" s="144"/>
      <c r="I279" s="144"/>
      <c r="J279" s="144"/>
      <c r="K279" s="144"/>
      <c r="L279" s="144"/>
      <c r="M279" s="144"/>
      <c r="N279" s="144"/>
      <c r="O279" s="144"/>
      <c r="P279" s="143"/>
      <c r="Q279" s="67">
        <f>IF(A15taxstdlife="n/a","n/a",IF(Q$3&gt;(A15taxstdlife+$E279),(Input!$P$55-Input!$P$89)-SUM($P279:P279),(Input!$P$55-Input!$P$89)/A15taxstdlife))</f>
        <v>0</v>
      </c>
      <c r="R279" s="67"/>
      <c r="S279" s="101"/>
      <c r="T279" s="101"/>
      <c r="U279" s="101"/>
      <c r="V279" s="101"/>
      <c r="W279" s="101"/>
      <c r="X279" s="101"/>
      <c r="Y279" s="101"/>
      <c r="Z279" s="10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181"/>
      <c r="BK279" s="181"/>
      <c r="BL279" s="181"/>
      <c r="BM279" s="181"/>
      <c r="BN279" s="181"/>
      <c r="BO279" s="181"/>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271"/>
      <c r="E280" s="86">
        <v>11</v>
      </c>
      <c r="F280" s="27"/>
      <c r="G280" s="203"/>
      <c r="H280" s="144"/>
      <c r="I280" s="144"/>
      <c r="J280" s="144"/>
      <c r="K280" s="144"/>
      <c r="L280" s="144"/>
      <c r="M280" s="144"/>
      <c r="N280" s="144"/>
      <c r="O280" s="144"/>
      <c r="P280" s="183"/>
      <c r="Q280" s="143"/>
      <c r="R280" s="67"/>
      <c r="S280" s="101"/>
      <c r="T280" s="101"/>
      <c r="U280" s="101"/>
      <c r="V280" s="101"/>
      <c r="W280" s="101"/>
      <c r="X280" s="101"/>
      <c r="Y280" s="101"/>
      <c r="Z280" s="10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c r="BI280" s="211"/>
      <c r="BJ280" s="181"/>
      <c r="BK280" s="181"/>
      <c r="BL280" s="181"/>
      <c r="BM280" s="181"/>
      <c r="BN280" s="181"/>
      <c r="BO280" s="181"/>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f>Asset15</f>
        <v>0</v>
      </c>
      <c r="D281" s="9"/>
      <c r="E281" s="9"/>
      <c r="F281" s="23"/>
      <c r="G281" s="204">
        <f t="shared" ref="G281:L281" si="48">-SUM(G268:G280)</f>
        <v>0</v>
      </c>
      <c r="H281" s="157">
        <f t="shared" si="48"/>
        <v>0</v>
      </c>
      <c r="I281" s="157">
        <f t="shared" si="48"/>
        <v>0</v>
      </c>
      <c r="J281" s="157">
        <f t="shared" si="48"/>
        <v>0</v>
      </c>
      <c r="K281" s="157">
        <f t="shared" si="48"/>
        <v>0</v>
      </c>
      <c r="L281" s="157">
        <f t="shared" si="48"/>
        <v>0</v>
      </c>
      <c r="M281" s="157">
        <f>IF(Input!M173&gt;0, -SUM(M268:M280), 0)</f>
        <v>0</v>
      </c>
      <c r="N281" s="157">
        <f>IF(Input!N173&gt;0, -SUM(N268:N280), 0)</f>
        <v>0</v>
      </c>
      <c r="O281" s="157">
        <f>IF(Input!O173&gt;0, -SUM(O268:O280), 0)</f>
        <v>0</v>
      </c>
      <c r="P281" s="157">
        <f>IF(Input!P173&gt;0, -SUM(P268:P280), 0)</f>
        <v>0</v>
      </c>
      <c r="Q281" s="157">
        <f>IF(Input!Q173&gt;0, -SUM(Q268:Q280), 0)</f>
        <v>0</v>
      </c>
      <c r="R281" s="63"/>
      <c r="S281" s="100"/>
      <c r="T281" s="100"/>
      <c r="U281" s="100"/>
      <c r="V281" s="100"/>
      <c r="W281" s="100"/>
      <c r="X281" s="100"/>
      <c r="Y281" s="100"/>
      <c r="Z281" s="100"/>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181"/>
      <c r="BK281" s="181"/>
      <c r="BL281" s="181"/>
      <c r="BM281" s="181"/>
      <c r="BN281" s="181"/>
      <c r="BO281" s="1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1">
        <f>Asset16</f>
        <v>0</v>
      </c>
      <c r="C282" s="32"/>
      <c r="D282" s="33" t="s">
        <v>68</v>
      </c>
      <c r="E282" s="32"/>
      <c r="F282" s="34"/>
      <c r="G282" s="200">
        <f>IF(G$3&gt;A16taxremlife,A16taxvalue-SUM($F282:F282),IF(A16taxremlife="N/A","n/a",A16taxvalue/A16taxremlife))</f>
        <v>0</v>
      </c>
      <c r="H282" s="66">
        <f>IF(H$3&gt;A16taxremlife,A16taxvalue-SUM($F282:G282),IF(A16taxremlife="N/A","n/a",A16taxvalue/A16taxremlife))</f>
        <v>0</v>
      </c>
      <c r="I282" s="66">
        <f>IF(I$3&gt;A16taxremlife,A16taxvalue-SUM($F282:H282),IF(A16taxremlife="N/A","n/a",A16taxvalue/A16taxremlife))</f>
        <v>0</v>
      </c>
      <c r="J282" s="66">
        <f>IF(J$3&gt;A16taxremlife,A16taxvalue-SUM($F282:I282),IF(A16taxremlife="N/A","n/a",A16taxvalue/A16taxremlife))</f>
        <v>0</v>
      </c>
      <c r="K282" s="66">
        <f>IF(K$3&gt;A16taxremlife,A16taxvalue-SUM($F282:J282),IF(A16taxremlife="N/A","n/a",A16taxvalue/A16taxremlife))</f>
        <v>0</v>
      </c>
      <c r="L282" s="66">
        <f>IF(L$3&gt;A16taxremlife,A16taxvalue-SUM($F282:K282),IF(A16taxremlife="N/A","n/a",A16taxvalue/A16taxremlife))</f>
        <v>0</v>
      </c>
      <c r="M282" s="66">
        <f>IF(M$3&gt;A16taxremlife,A16taxvalue-SUM($F282:L282),IF(A16taxremlife="N/A","n/a",A16taxvalue/A16taxremlife))</f>
        <v>0</v>
      </c>
      <c r="N282" s="66">
        <f>IF(N$3&gt;A16taxremlife,A16taxvalue-SUM($F282:M282),IF(A16taxremlife="N/A","n/a",A16taxvalue/A16taxremlife))</f>
        <v>0</v>
      </c>
      <c r="O282" s="66">
        <f>IF(O$3&gt;A16taxremlife,A16taxvalue-SUM($F282:N282),IF(A16taxremlife="N/A","n/a",A16taxvalue/A16taxremlife))</f>
        <v>0</v>
      </c>
      <c r="P282" s="66">
        <f>IF(P$3&gt;A16taxremlife,A16taxvalue-SUM($F282:O282),IF(A16taxremlife="N/A","n/a",A16taxvalue/A16taxremlife))</f>
        <v>0</v>
      </c>
      <c r="Q282" s="66">
        <f>IF(Q$3&gt;A16taxremlife,A16taxvalue-SUM($F282:P282),IF(A16taxremlife="N/A","n/a",A16taxvalue/A16taxremlife))</f>
        <v>0</v>
      </c>
      <c r="R282" s="66"/>
      <c r="S282" s="101"/>
      <c r="T282" s="101"/>
      <c r="U282" s="101"/>
      <c r="V282" s="101"/>
      <c r="W282" s="101"/>
      <c r="X282" s="101"/>
      <c r="Y282" s="101"/>
      <c r="Z282" s="10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181"/>
      <c r="BK282" s="181"/>
      <c r="BL282" s="181"/>
      <c r="BM282" s="181"/>
      <c r="BN282" s="181"/>
      <c r="BO282" s="181"/>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270" t="s">
        <v>86</v>
      </c>
      <c r="E283" s="85">
        <v>0</v>
      </c>
      <c r="F283" s="27"/>
      <c r="G283" s="201"/>
      <c r="H283" s="67"/>
      <c r="I283" s="67"/>
      <c r="J283" s="67"/>
      <c r="K283" s="67"/>
      <c r="L283" s="67"/>
      <c r="M283" s="67"/>
      <c r="N283" s="67"/>
      <c r="O283" s="67"/>
      <c r="P283" s="67"/>
      <c r="Q283" s="67"/>
      <c r="R283" s="67"/>
      <c r="S283" s="101"/>
      <c r="T283" s="101"/>
      <c r="U283" s="101"/>
      <c r="V283" s="101"/>
      <c r="W283" s="101"/>
      <c r="X283" s="101"/>
      <c r="Y283" s="101"/>
      <c r="Z283" s="10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181"/>
      <c r="BK283" s="181"/>
      <c r="BL283" s="181"/>
      <c r="BM283" s="181"/>
      <c r="BN283" s="181"/>
      <c r="BO283" s="181"/>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271"/>
      <c r="E284" s="85">
        <v>1</v>
      </c>
      <c r="F284" s="27"/>
      <c r="G284" s="202"/>
      <c r="H284" s="67">
        <f>IF(A16taxstdlife="n/a","n/a",IF(H$3&gt;(A16taxstdlife+$E284),(Input!$G$56-Input!$G$90)-SUM($G284:G284),(Input!$G$56-Input!$G$90)/A16taxstdlife))</f>
        <v>0</v>
      </c>
      <c r="I284" s="67">
        <f>IF(A16taxstdlife="n/a","n/a",IF(I$3&gt;(A16taxstdlife+$E284),(Input!$G$56-Input!$G$90)-SUM($G284:H284),(Input!$G$56-Input!$G$90)/A16taxstdlife))</f>
        <v>0</v>
      </c>
      <c r="J284" s="67">
        <f>IF(A16taxstdlife="n/a","n/a",IF(J$3&gt;(A16taxstdlife+$E284),(Input!$G$56-Input!$G$90)-SUM($G284:I284),(Input!$G$56-Input!$G$90)/A16taxstdlife))</f>
        <v>0</v>
      </c>
      <c r="K284" s="67">
        <f>IF(A16taxstdlife="n/a","n/a",IF(K$3&gt;(A16taxstdlife+$E284),(Input!$G$56-Input!$G$90)-SUM($G284:J284),(Input!$G$56-Input!$G$90)/A16taxstdlife))</f>
        <v>0</v>
      </c>
      <c r="L284" s="67">
        <f>IF(A16taxstdlife="n/a","n/a",IF(L$3&gt;(A16taxstdlife+$E284),(Input!$G$56-Input!$G$90)-SUM($G284:K284),(Input!$G$56-Input!$G$90)/A16taxstdlife))</f>
        <v>0</v>
      </c>
      <c r="M284" s="67">
        <f>IF(A16taxstdlife="n/a","n/a",IF(M$3&gt;(A16taxstdlife+$E284),(Input!$G$56-Input!$G$90)-SUM($G284:L284),(Input!$G$56-Input!$G$90)/A16taxstdlife))</f>
        <v>0</v>
      </c>
      <c r="N284" s="67">
        <f>IF(A16taxstdlife="n/a","n/a",IF(N$3&gt;(A16taxstdlife+$E284),(Input!$G$56-Input!$G$90)-SUM($G284:M284),(Input!$G$56-Input!$G$90)/A16taxstdlife))</f>
        <v>0</v>
      </c>
      <c r="O284" s="67">
        <f>IF(A16taxstdlife="n/a","n/a",IF(O$3&gt;(A16taxstdlife+$E284),(Input!$G$56-Input!$G$90)-SUM($G284:N284),(Input!$G$56-Input!$G$90)/A16taxstdlife))</f>
        <v>0</v>
      </c>
      <c r="P284" s="67">
        <f>IF(A16taxstdlife="n/a","n/a",IF(P$3&gt;(A16taxstdlife+$E284),(Input!$G$56-Input!$G$90)-SUM($G284:O284),(Input!$G$56-Input!$G$90)/A16taxstdlife))</f>
        <v>0</v>
      </c>
      <c r="Q284" s="67">
        <f>IF(A16taxstdlife="n/a","n/a",IF(Q$3&gt;(A16taxstdlife+$E284),(Input!$G$56-Input!$G$90)-SUM($G284:P284),(Input!$G$56-Input!$G$90)/A16taxstdlife))</f>
        <v>0</v>
      </c>
      <c r="R284" s="67"/>
      <c r="S284" s="101"/>
      <c r="T284" s="101"/>
      <c r="U284" s="101"/>
      <c r="V284" s="101"/>
      <c r="W284" s="101"/>
      <c r="X284" s="101"/>
      <c r="Y284" s="101"/>
      <c r="Z284" s="10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181"/>
      <c r="BK284" s="181"/>
      <c r="BL284" s="181"/>
      <c r="BM284" s="181"/>
      <c r="BN284" s="181"/>
      <c r="BO284" s="181"/>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271"/>
      <c r="E285" s="85">
        <v>2</v>
      </c>
      <c r="F285" s="27"/>
      <c r="G285" s="203"/>
      <c r="H285" s="143"/>
      <c r="I285" s="67">
        <f>IF(A16taxstdlife="n/a","n/a",IF(I$3&gt;(A16taxstdlife+$E285),(Input!$H$56-Input!$H$90)-SUM($H285:H285),(Input!$H$56-Input!$H$90)/A16taxstdlife))</f>
        <v>0</v>
      </c>
      <c r="J285" s="67">
        <f>IF(A16taxstdlife="n/a","n/a",IF(J$3&gt;(A16taxstdlife+$E285),(Input!$H$56-Input!$H$90)-SUM($H285:I285),(Input!$H$56-Input!$H$90)/A16taxstdlife))</f>
        <v>0</v>
      </c>
      <c r="K285" s="67">
        <f>IF(A16taxstdlife="n/a","n/a",IF(K$3&gt;(A16taxstdlife+$E285),(Input!$H$56-Input!$H$90)-SUM($H285:J285),(Input!$H$56-Input!$H$90)/A16taxstdlife))</f>
        <v>0</v>
      </c>
      <c r="L285" s="67">
        <f>IF(A16taxstdlife="n/a","n/a",IF(L$3&gt;(A16taxstdlife+$E285),(Input!$H$56-Input!$H$90)-SUM($H285:K285),(Input!$H$56-Input!$H$90)/A16taxstdlife))</f>
        <v>0</v>
      </c>
      <c r="M285" s="67">
        <f>IF(A16taxstdlife="n/a","n/a",IF(M$3&gt;(A16taxstdlife+$E285),(Input!$H$56-Input!$H$90)-SUM($H285:L285),(Input!$H$56-Input!$H$90)/A16taxstdlife))</f>
        <v>0</v>
      </c>
      <c r="N285" s="67">
        <f>IF(A16taxstdlife="n/a","n/a",IF(N$3&gt;(A16taxstdlife+$E285),(Input!$H$56-Input!$H$90)-SUM($H285:M285),(Input!$H$56-Input!$H$90)/A16taxstdlife))</f>
        <v>0</v>
      </c>
      <c r="O285" s="67">
        <f>IF(A16taxstdlife="n/a","n/a",IF(O$3&gt;(A16taxstdlife+$E285),(Input!$H$56-Input!$H$90)-SUM($H285:N285),(Input!$H$56-Input!$H$90)/A16taxstdlife))</f>
        <v>0</v>
      </c>
      <c r="P285" s="67">
        <f>IF(A16taxstdlife="n/a","n/a",IF(P$3&gt;(A16taxstdlife+$E285),(Input!$H$56-Input!$H$90)-SUM($H285:O285),(Input!$H$56-Input!$H$90)/A16taxstdlife))</f>
        <v>0</v>
      </c>
      <c r="Q285" s="67">
        <f>IF(A16taxstdlife="n/a","n/a",IF(Q$3&gt;(A16taxstdlife+$E285),(Input!$H$56-Input!$H$90)-SUM($H285:P285),(Input!$H$56-Input!$H$90)/A16taxstdlife))</f>
        <v>0</v>
      </c>
      <c r="R285" s="67"/>
      <c r="S285" s="101"/>
      <c r="T285" s="101"/>
      <c r="U285" s="101"/>
      <c r="V285" s="101"/>
      <c r="W285" s="101"/>
      <c r="X285" s="101"/>
      <c r="Y285" s="101"/>
      <c r="Z285" s="10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181"/>
      <c r="BK285" s="181"/>
      <c r="BL285" s="181"/>
      <c r="BM285" s="181"/>
      <c r="BN285" s="181"/>
      <c r="BO285" s="181"/>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271"/>
      <c r="E286" s="85">
        <v>3</v>
      </c>
      <c r="F286" s="27"/>
      <c r="G286" s="203"/>
      <c r="H286" s="144"/>
      <c r="I286" s="143"/>
      <c r="J286" s="67">
        <f>IF(A16taxstdlife="n/a","n/a",IF(J$3&gt;(A16taxstdlife+$E286),(Input!$I$56-Input!$I$90)-SUM($I286:I286),(Input!$I$56-Input!$I$90)/A16taxstdlife))</f>
        <v>0</v>
      </c>
      <c r="K286" s="67">
        <f>IF(A16taxstdlife="n/a","n/a",IF(K$3&gt;(A16taxstdlife+$E286),(Input!$I$56-Input!$I$90)-SUM($I286:J286),(Input!$I$56-Input!$I$90)/A16taxstdlife))</f>
        <v>0</v>
      </c>
      <c r="L286" s="67">
        <f>IF(A16taxstdlife="n/a","n/a",IF(L$3&gt;(A16taxstdlife+$E286),(Input!$I$56-Input!$I$90)-SUM($I286:K286),(Input!$I$56-Input!$I$90)/A16taxstdlife))</f>
        <v>0</v>
      </c>
      <c r="M286" s="67">
        <f>IF(A16taxstdlife="n/a","n/a",IF(M$3&gt;(A16taxstdlife+$E286),(Input!$I$56-Input!$I$90)-SUM($I286:L286),(Input!$I$56-Input!$I$90)/A16taxstdlife))</f>
        <v>0</v>
      </c>
      <c r="N286" s="67">
        <f>IF(A16taxstdlife="n/a","n/a",IF(N$3&gt;(A16taxstdlife+$E286),(Input!$I$56-Input!$I$90)-SUM($I286:M286),(Input!$I$56-Input!$I$90)/A16taxstdlife))</f>
        <v>0</v>
      </c>
      <c r="O286" s="67">
        <f>IF(A16taxstdlife="n/a","n/a",IF(O$3&gt;(A16taxstdlife+$E286),(Input!$I$56-Input!$I$90)-SUM($I286:N286),(Input!$I$56-Input!$I$90)/A16taxstdlife))</f>
        <v>0</v>
      </c>
      <c r="P286" s="67">
        <f>IF(A16taxstdlife="n/a","n/a",IF(P$3&gt;(A16taxstdlife+$E286),(Input!$I$56-Input!$I$90)-SUM($I286:O286),(Input!$I$56-Input!$I$90)/A16taxstdlife))</f>
        <v>0</v>
      </c>
      <c r="Q286" s="67">
        <f>IF(A16taxstdlife="n/a","n/a",IF(Q$3&gt;(A16taxstdlife+$E286),(Input!$I$56-Input!$I$90)-SUM($I286:P286),(Input!$I$56-Input!$I$90)/A16taxstdlife))</f>
        <v>0</v>
      </c>
      <c r="R286" s="67"/>
      <c r="S286" s="101"/>
      <c r="T286" s="101"/>
      <c r="U286" s="101"/>
      <c r="V286" s="101"/>
      <c r="W286" s="101"/>
      <c r="X286" s="101"/>
      <c r="Y286" s="101"/>
      <c r="Z286" s="101"/>
      <c r="AA286" s="211"/>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181"/>
      <c r="BK286" s="181"/>
      <c r="BL286" s="181"/>
      <c r="BM286" s="181"/>
      <c r="BN286" s="181"/>
      <c r="BO286" s="181"/>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271"/>
      <c r="E287" s="85">
        <v>4</v>
      </c>
      <c r="F287" s="27"/>
      <c r="G287" s="203"/>
      <c r="H287" s="144"/>
      <c r="I287" s="144"/>
      <c r="J287" s="143"/>
      <c r="K287" s="67">
        <f>IF(A16taxstdlife="n/a","n/a",IF(K$3&gt;(A16taxstdlife+$E287),(Input!$J$56-Input!$J$90)-SUM($J287:J287),(Input!$J$56-Input!$J$90)/A16taxstdlife))</f>
        <v>0</v>
      </c>
      <c r="L287" s="67">
        <f>IF(A16taxstdlife="n/a","n/a",IF(L$3&gt;(A16taxstdlife+$E287),(Input!$J$56-Input!$J$90)-SUM($J287:K287),(Input!$J$56-Input!$J$90)/A16taxstdlife))</f>
        <v>0</v>
      </c>
      <c r="M287" s="67">
        <f>IF(A16taxstdlife="n/a","n/a",IF(M$3&gt;(A16taxstdlife+$E287),(Input!$J$56-Input!$J$90)-SUM($J287:L287),(Input!$J$56-Input!$J$90)/A16taxstdlife))</f>
        <v>0</v>
      </c>
      <c r="N287" s="67">
        <f>IF(A16taxstdlife="n/a","n/a",IF(N$3&gt;(A16taxstdlife+$E287),(Input!$J$56-Input!$J$90)-SUM($J287:M287),(Input!$J$56-Input!$J$90)/A16taxstdlife))</f>
        <v>0</v>
      </c>
      <c r="O287" s="67">
        <f>IF(A16taxstdlife="n/a","n/a",IF(O$3&gt;(A16taxstdlife+$E287),(Input!$J$56-Input!$J$90)-SUM($J287:N287),(Input!$J$56-Input!$J$90)/A16taxstdlife))</f>
        <v>0</v>
      </c>
      <c r="P287" s="67">
        <f>IF(A16taxstdlife="n/a","n/a",IF(P$3&gt;(A16taxstdlife+$E287),(Input!$J$56-Input!$J$90)-SUM($J287:O287),(Input!$J$56-Input!$J$90)/A16taxstdlife))</f>
        <v>0</v>
      </c>
      <c r="Q287" s="67">
        <f>IF(A16taxstdlife="n/a","n/a",IF(Q$3&gt;(A16taxstdlife+$E287),(Input!$J$56-Input!$J$90)-SUM($J287:P287),(Input!$J$56-Input!$J$90)/A16taxstdlife))</f>
        <v>0</v>
      </c>
      <c r="R287" s="67"/>
      <c r="S287" s="101"/>
      <c r="T287" s="101"/>
      <c r="U287" s="101"/>
      <c r="V287" s="101"/>
      <c r="W287" s="101"/>
      <c r="X287" s="101"/>
      <c r="Y287" s="101"/>
      <c r="Z287" s="10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181"/>
      <c r="BK287" s="181"/>
      <c r="BL287" s="181"/>
      <c r="BM287" s="181"/>
      <c r="BN287" s="181"/>
      <c r="BO287" s="181"/>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271"/>
      <c r="E288" s="85">
        <v>5</v>
      </c>
      <c r="F288" s="27"/>
      <c r="G288" s="203"/>
      <c r="H288" s="144"/>
      <c r="I288" s="144"/>
      <c r="J288" s="144"/>
      <c r="K288" s="143"/>
      <c r="L288" s="67">
        <f>IF(A16taxstdlife="n/a","n/a",IF(L$3&gt;(A16taxstdlife+$E288),(Input!$K$56-Input!$K$90)-SUM($K288:K288),(Input!$K$56-Input!$K$90)/A16taxstdlife))</f>
        <v>0</v>
      </c>
      <c r="M288" s="67">
        <f>IF(A16taxstdlife="n/a","n/a",IF(M$3&gt;(A16taxstdlife+$E288),(Input!$K$56-Input!$K$90)-SUM($K288:L288),(Input!$K$56-Input!$K$90)/A16taxstdlife))</f>
        <v>0</v>
      </c>
      <c r="N288" s="67">
        <f>IF(A16taxstdlife="n/a","n/a",IF(N$3&gt;(A16taxstdlife+$E288),(Input!$K$56-Input!$K$90)-SUM($K288:M288),(Input!$K$56-Input!$K$90)/A16taxstdlife))</f>
        <v>0</v>
      </c>
      <c r="O288" s="67">
        <f>IF(A16taxstdlife="n/a","n/a",IF(O$3&gt;(A16taxstdlife+$E288),(Input!$K$56-Input!$K$90)-SUM($K288:N288),(Input!$K$56-Input!$K$90)/A16taxstdlife))</f>
        <v>0</v>
      </c>
      <c r="P288" s="67">
        <f>IF(A16taxstdlife="n/a","n/a",IF(P$3&gt;(A16taxstdlife+$E288),(Input!$K$56-Input!$K$90)-SUM($K288:O288),(Input!$K$56-Input!$K$90)/A16taxstdlife))</f>
        <v>0</v>
      </c>
      <c r="Q288" s="67">
        <f>IF(A16taxstdlife="n/a","n/a",IF(Q$3&gt;(A16taxstdlife+$E288),(Input!$K$56-Input!$K$90)-SUM($K288:P288),(Input!$K$56-Input!$K$90)/A16taxstdlife))</f>
        <v>0</v>
      </c>
      <c r="R288" s="67"/>
      <c r="S288" s="101"/>
      <c r="T288" s="101"/>
      <c r="U288" s="101"/>
      <c r="V288" s="101"/>
      <c r="W288" s="101"/>
      <c r="X288" s="101"/>
      <c r="Y288" s="101"/>
      <c r="Z288" s="10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181"/>
      <c r="BK288" s="181"/>
      <c r="BL288" s="181"/>
      <c r="BM288" s="181"/>
      <c r="BN288" s="181"/>
      <c r="BO288" s="181"/>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271"/>
      <c r="E289" s="85">
        <v>6</v>
      </c>
      <c r="F289" s="27"/>
      <c r="G289" s="203"/>
      <c r="H289" s="144"/>
      <c r="I289" s="144"/>
      <c r="J289" s="144"/>
      <c r="K289" s="144"/>
      <c r="L289" s="143"/>
      <c r="M289" s="67">
        <f>IF(A16taxstdlife="n/a","n/a",IF(M$3&gt;(A16taxstdlife+$E289),(Input!$L$56-Input!$L$90)-SUM($L289:L289),(Input!$L$56-Input!$L$90)/A16taxstdlife))</f>
        <v>0</v>
      </c>
      <c r="N289" s="67">
        <f>IF(A16taxstdlife="n/a","n/a",IF(N$3&gt;(A16taxstdlife+$E289),(Input!$L$56-Input!$L$90)-SUM($L289:M289),(Input!$L$56-Input!$L$90)/A16taxstdlife))</f>
        <v>0</v>
      </c>
      <c r="O289" s="67">
        <f>IF(A16taxstdlife="n/a","n/a",IF(O$3&gt;(A16taxstdlife+$E289),(Input!$L$56-Input!$L$90)-SUM($L289:N289),(Input!$L$56-Input!$L$90)/A16taxstdlife))</f>
        <v>0</v>
      </c>
      <c r="P289" s="67">
        <f>IF(A16taxstdlife="n/a","n/a",IF(P$3&gt;(A16taxstdlife+$E289),(Input!$L$56-Input!$L$90)-SUM($L289:O289),(Input!$L$56-Input!$L$90)/A16taxstdlife))</f>
        <v>0</v>
      </c>
      <c r="Q289" s="67">
        <f>IF(A16taxstdlife="n/a","n/a",IF(Q$3&gt;(A16taxstdlife+$E289),(Input!$L$56-Input!$L$90)-SUM($L289:P289),(Input!$L$56-Input!$L$90)/A16taxstdlife))</f>
        <v>0</v>
      </c>
      <c r="R289" s="67"/>
      <c r="S289" s="101"/>
      <c r="T289" s="101"/>
      <c r="U289" s="101"/>
      <c r="V289" s="101"/>
      <c r="W289" s="101"/>
      <c r="X289" s="101"/>
      <c r="Y289" s="101"/>
      <c r="Z289" s="10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181"/>
      <c r="BK289" s="181"/>
      <c r="BL289" s="181"/>
      <c r="BM289" s="181"/>
      <c r="BN289" s="181"/>
      <c r="BO289" s="181"/>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271"/>
      <c r="E290" s="85">
        <v>7</v>
      </c>
      <c r="F290" s="27"/>
      <c r="G290" s="203"/>
      <c r="H290" s="144"/>
      <c r="I290" s="144"/>
      <c r="J290" s="144"/>
      <c r="K290" s="144"/>
      <c r="L290" s="144"/>
      <c r="M290" s="143"/>
      <c r="N290" s="67">
        <f>IF(A16taxstdlife="n/a","n/a",IF(N$3&gt;(A16taxstdlife+$E290),(Input!$M$56-Input!$M$90)-SUM($M290:M290),(Input!$M$56-Input!$M$90)/A16taxstdlife))</f>
        <v>0</v>
      </c>
      <c r="O290" s="67">
        <f>IF(A16taxstdlife="n/a","n/a",IF(O$3&gt;(A16taxstdlife+$E290),(Input!$M$56-Input!$M$90)-SUM($M290:N290),(Input!$M$56-Input!$M$90)/A16taxstdlife))</f>
        <v>0</v>
      </c>
      <c r="P290" s="67">
        <f>IF(A16taxstdlife="n/a","n/a",IF(P$3&gt;(A16taxstdlife+$E290),(Input!$M$56-Input!$M$90)-SUM($M290:O290),(Input!$M$56-Input!$M$90)/A16taxstdlife))</f>
        <v>0</v>
      </c>
      <c r="Q290" s="67">
        <f>IF(A16taxstdlife="n/a","n/a",IF(Q$3&gt;(A16taxstdlife+$E290),(Input!$M$56-Input!$M$90)-SUM($M290:P290),(Input!$M$56-Input!$M$90)/A16taxstdlife))</f>
        <v>0</v>
      </c>
      <c r="R290" s="67"/>
      <c r="S290" s="101"/>
      <c r="T290" s="101"/>
      <c r="U290" s="101"/>
      <c r="V290" s="101"/>
      <c r="W290" s="101"/>
      <c r="X290" s="101"/>
      <c r="Y290" s="101"/>
      <c r="Z290" s="10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3"/>
      <c r="BK290" s="181"/>
      <c r="BL290" s="181"/>
      <c r="BM290" s="181"/>
      <c r="BN290" s="181"/>
      <c r="BO290" s="181"/>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271"/>
      <c r="E291" s="85">
        <v>8</v>
      </c>
      <c r="F291" s="27"/>
      <c r="G291" s="203"/>
      <c r="H291" s="144"/>
      <c r="I291" s="144"/>
      <c r="J291" s="144"/>
      <c r="K291" s="144"/>
      <c r="L291" s="144"/>
      <c r="M291" s="144"/>
      <c r="N291" s="143"/>
      <c r="O291" s="67">
        <f>IF(A16taxstdlife="n/a","n/a",IF(O$3&gt;(A16taxstdlife+$E291),(Input!$N$56-Input!$N$90)-SUM($N291:N291),(Input!$N$56-Input!$N$90)/A16taxstdlife))</f>
        <v>0</v>
      </c>
      <c r="P291" s="67">
        <f>IF(A16taxstdlife="n/a","n/a",IF(P$3&gt;(A16taxstdlife+$E291),(Input!$N$56-Input!$N$90)-SUM($N291:O291),(Input!$N$56-Input!$N$90)/A16taxstdlife))</f>
        <v>0</v>
      </c>
      <c r="Q291" s="67">
        <f>IF(A16taxstdlife="n/a","n/a",IF(Q$3&gt;(A16taxstdlife+$E291),(Input!$N$56-Input!$N$90)-SUM($N291:P291),(Input!$N$56-Input!$N$90)/A16taxstdlife))</f>
        <v>0</v>
      </c>
      <c r="R291" s="67"/>
      <c r="S291" s="101"/>
      <c r="T291" s="101"/>
      <c r="U291" s="101"/>
      <c r="V291" s="101"/>
      <c r="W291" s="101"/>
      <c r="X291" s="101"/>
      <c r="Y291" s="101"/>
      <c r="Z291" s="10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181"/>
      <c r="BK291" s="181"/>
      <c r="BL291" s="181"/>
      <c r="BM291" s="181"/>
      <c r="BN291" s="181"/>
      <c r="BO291" s="18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271"/>
      <c r="E292" s="85">
        <v>9</v>
      </c>
      <c r="F292" s="27"/>
      <c r="G292" s="203"/>
      <c r="H292" s="144"/>
      <c r="I292" s="144"/>
      <c r="J292" s="144"/>
      <c r="K292" s="144"/>
      <c r="L292" s="144"/>
      <c r="M292" s="144"/>
      <c r="N292" s="144"/>
      <c r="O292" s="143"/>
      <c r="P292" s="67">
        <f>IF(A16taxstdlife="n/a","n/a",IF(P$3&gt;(A16taxstdlife+$E292),(Input!$O$56-Input!$O$90)-SUM($O292:O292),(Input!$O$56-Input!$O$90)/A16taxstdlife))</f>
        <v>0</v>
      </c>
      <c r="Q292" s="67">
        <f>IF(A16taxstdlife="n/a","n/a",IF(Q$3&gt;(A16taxstdlife+$E292),(Input!$O$56-Input!$O$90)-SUM($O292:P292),(Input!$O$56-Input!$O$90)/A16taxstdlife))</f>
        <v>0</v>
      </c>
      <c r="R292" s="67"/>
      <c r="S292" s="101"/>
      <c r="T292" s="101"/>
      <c r="U292" s="101"/>
      <c r="V292" s="101"/>
      <c r="W292" s="101"/>
      <c r="X292" s="101"/>
      <c r="Y292" s="101"/>
      <c r="Z292" s="10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211"/>
      <c r="BJ292" s="181"/>
      <c r="BK292" s="181"/>
      <c r="BL292" s="181"/>
      <c r="BM292" s="181"/>
      <c r="BN292" s="181"/>
      <c r="BO292" s="181"/>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271"/>
      <c r="E293" s="85">
        <v>10</v>
      </c>
      <c r="F293" s="27"/>
      <c r="G293" s="203"/>
      <c r="H293" s="144"/>
      <c r="I293" s="144"/>
      <c r="J293" s="144"/>
      <c r="K293" s="144"/>
      <c r="L293" s="144"/>
      <c r="M293" s="144"/>
      <c r="N293" s="144"/>
      <c r="O293" s="144"/>
      <c r="P293" s="143"/>
      <c r="Q293" s="67">
        <f>IF(A16taxstdlife="n/a","n/a",IF(Q$3&gt;(A16taxstdlife+$E293),(Input!$P$56-Input!$P$90)-SUM($P293:P293),(Input!$P$56-Input!$P$90)/A16taxstdlife))</f>
        <v>0</v>
      </c>
      <c r="R293" s="67"/>
      <c r="S293" s="101"/>
      <c r="T293" s="101"/>
      <c r="U293" s="101"/>
      <c r="V293" s="101"/>
      <c r="W293" s="101"/>
      <c r="X293" s="101"/>
      <c r="Y293" s="101"/>
      <c r="Z293" s="10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181"/>
      <c r="BK293" s="181"/>
      <c r="BL293" s="181"/>
      <c r="BM293" s="181"/>
      <c r="BN293" s="181"/>
      <c r="BO293" s="181"/>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271"/>
      <c r="E294" s="86">
        <v>11</v>
      </c>
      <c r="F294" s="27"/>
      <c r="G294" s="203"/>
      <c r="H294" s="144"/>
      <c r="I294" s="144"/>
      <c r="J294" s="144"/>
      <c r="K294" s="144"/>
      <c r="L294" s="144"/>
      <c r="M294" s="144"/>
      <c r="N294" s="144"/>
      <c r="O294" s="144"/>
      <c r="P294" s="183"/>
      <c r="Q294" s="143"/>
      <c r="R294" s="67"/>
      <c r="S294" s="101"/>
      <c r="T294" s="101"/>
      <c r="U294" s="101"/>
      <c r="V294" s="101"/>
      <c r="W294" s="101"/>
      <c r="X294" s="101"/>
      <c r="Y294" s="101"/>
      <c r="Z294" s="10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181"/>
      <c r="BK294" s="181"/>
      <c r="BL294" s="181"/>
      <c r="BM294" s="181"/>
      <c r="BN294" s="181"/>
      <c r="BO294" s="181"/>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f>Asset16</f>
        <v>0</v>
      </c>
      <c r="D295" s="9"/>
      <c r="E295" s="9"/>
      <c r="F295" s="23"/>
      <c r="G295" s="204">
        <f t="shared" ref="G295:L295" si="49">-SUM(G282:G294)</f>
        <v>0</v>
      </c>
      <c r="H295" s="157">
        <f t="shared" si="49"/>
        <v>0</v>
      </c>
      <c r="I295" s="157">
        <f t="shared" si="49"/>
        <v>0</v>
      </c>
      <c r="J295" s="157">
        <f t="shared" si="49"/>
        <v>0</v>
      </c>
      <c r="K295" s="157">
        <f t="shared" si="49"/>
        <v>0</v>
      </c>
      <c r="L295" s="157">
        <f t="shared" si="49"/>
        <v>0</v>
      </c>
      <c r="M295" s="157">
        <f>IF(Input!M173&gt;0, -SUM(M282:M294), 0)</f>
        <v>0</v>
      </c>
      <c r="N295" s="157">
        <f>IF(Input!N173&gt;0, -SUM(N282:N294), 0)</f>
        <v>0</v>
      </c>
      <c r="O295" s="157">
        <f>IF(Input!O173&gt;0, -SUM(O282:O294), 0)</f>
        <v>0</v>
      </c>
      <c r="P295" s="157">
        <f>IF(Input!P173&gt;0, -SUM(P282:P294), 0)</f>
        <v>0</v>
      </c>
      <c r="Q295" s="157">
        <f>IF(Input!Q173&gt;0, -SUM(Q282:Q294), 0)</f>
        <v>0</v>
      </c>
      <c r="R295" s="63"/>
      <c r="S295" s="100"/>
      <c r="T295" s="100"/>
      <c r="U295" s="100"/>
      <c r="V295" s="100"/>
      <c r="W295" s="100"/>
      <c r="X295" s="100"/>
      <c r="Y295" s="100"/>
      <c r="Z295" s="100"/>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181"/>
      <c r="BK295" s="181"/>
      <c r="BL295" s="181"/>
      <c r="BM295" s="181"/>
      <c r="BN295" s="181"/>
      <c r="BO295" s="181"/>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82">
        <f>Asset17</f>
        <v>0</v>
      </c>
      <c r="C296" s="32"/>
      <c r="D296" s="33" t="s">
        <v>68</v>
      </c>
      <c r="E296" s="32"/>
      <c r="F296" s="34"/>
      <c r="G296" s="200">
        <f>IF(G$3&gt;A17taxremlife,A17taxvalue-SUM($F296:F296),IF(A17taxremlife="N/A","n/a",A17taxvalue/A17taxremlife))</f>
        <v>0</v>
      </c>
      <c r="H296" s="66">
        <f>IF(H$3&gt;A17taxremlife,A17taxvalue-SUM($F296:G296),IF(A17taxremlife="N/A","n/a",A17taxvalue/A17taxremlife))</f>
        <v>0</v>
      </c>
      <c r="I296" s="66">
        <f>IF(I$3&gt;A17taxremlife,A17taxvalue-SUM($F296:H296),IF(A17taxremlife="N/A","n/a",A17taxvalue/A17taxremlife))</f>
        <v>0</v>
      </c>
      <c r="J296" s="66">
        <f>IF(J$3&gt;A17taxremlife,A17taxvalue-SUM($F296:I296),IF(A17taxremlife="N/A","n/a",A17taxvalue/A17taxremlife))</f>
        <v>0</v>
      </c>
      <c r="K296" s="66">
        <f>IF(K$3&gt;A17taxremlife,A17taxvalue-SUM($F296:J296),IF(A17taxremlife="N/A","n/a",A17taxvalue/A17taxremlife))</f>
        <v>0</v>
      </c>
      <c r="L296" s="66">
        <f>IF(L$3&gt;A17taxremlife,A17taxvalue-SUM($F296:K296),IF(A17taxremlife="N/A","n/a",A17taxvalue/A17taxremlife))</f>
        <v>0</v>
      </c>
      <c r="M296" s="66">
        <f>IF(M$3&gt;A17taxremlife,A17taxvalue-SUM($F296:L296),IF(A17taxremlife="N/A","n/a",A17taxvalue/A17taxremlife))</f>
        <v>0</v>
      </c>
      <c r="N296" s="66">
        <f>IF(N$3&gt;A17taxremlife,A17taxvalue-SUM($F296:M296),IF(A17taxremlife="N/A","n/a",A17taxvalue/A17taxremlife))</f>
        <v>0</v>
      </c>
      <c r="O296" s="66">
        <f>IF(O$3&gt;A17taxremlife,A17taxvalue-SUM($F296:N296),IF(A17taxremlife="N/A","n/a",A17taxvalue/A17taxremlife))</f>
        <v>0</v>
      </c>
      <c r="P296" s="66">
        <f>IF(P$3&gt;A17taxremlife,A17taxvalue-SUM($F296:O296),IF(A17taxremlife="N/A","n/a",A17taxvalue/A17taxremlife))</f>
        <v>0</v>
      </c>
      <c r="Q296" s="66">
        <f>IF(Q$3&gt;A17taxremlife,A17taxvalue-SUM($F296:P296),IF(A17taxremlife="N/A","n/a",A17taxvalue/A17taxremlife))</f>
        <v>0</v>
      </c>
      <c r="R296" s="66"/>
      <c r="S296" s="101"/>
      <c r="T296" s="101"/>
      <c r="U296" s="101"/>
      <c r="V296" s="101"/>
      <c r="W296" s="101"/>
      <c r="X296" s="101"/>
      <c r="Y296" s="101"/>
      <c r="Z296" s="101"/>
      <c r="AA296" s="211"/>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c r="BI296" s="211"/>
      <c r="BJ296" s="181"/>
      <c r="BK296" s="181"/>
      <c r="BL296" s="181"/>
      <c r="BM296" s="181"/>
      <c r="BN296" s="181"/>
      <c r="BO296" s="181"/>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270" t="s">
        <v>86</v>
      </c>
      <c r="E297" s="85">
        <v>0</v>
      </c>
      <c r="F297" s="27"/>
      <c r="G297" s="201"/>
      <c r="H297" s="67"/>
      <c r="I297" s="67"/>
      <c r="J297" s="67"/>
      <c r="K297" s="67"/>
      <c r="L297" s="67"/>
      <c r="M297" s="67"/>
      <c r="N297" s="67"/>
      <c r="O297" s="67"/>
      <c r="P297" s="67"/>
      <c r="Q297" s="67"/>
      <c r="R297" s="67"/>
      <c r="S297" s="101"/>
      <c r="T297" s="101"/>
      <c r="U297" s="101"/>
      <c r="V297" s="101"/>
      <c r="W297" s="101"/>
      <c r="X297" s="101"/>
      <c r="Y297" s="101"/>
      <c r="Z297" s="10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c r="BI297" s="211"/>
      <c r="BJ297" s="181"/>
      <c r="BK297" s="181"/>
      <c r="BL297" s="181"/>
      <c r="BM297" s="181"/>
      <c r="BN297" s="181"/>
      <c r="BO297" s="181"/>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271"/>
      <c r="E298" s="85">
        <v>1</v>
      </c>
      <c r="F298" s="27"/>
      <c r="G298" s="202"/>
      <c r="H298" s="67">
        <f>IF(A17taxstdlife="n/a","n/a",IF(H$3&gt;(A17taxstdlife+$E298),(Input!$G$57-Input!$G$91)-SUM($G298:G298),(Input!$G$57-Input!$G$91)/A17taxstdlife))</f>
        <v>0</v>
      </c>
      <c r="I298" s="67">
        <f>IF(A17taxstdlife="n/a","n/a",IF(I$3&gt;(A17taxstdlife+$E298),(Input!$G$57-Input!$G$91)-SUM($G298:H298),(Input!$G$57-Input!$G$91)/A17taxstdlife))</f>
        <v>0</v>
      </c>
      <c r="J298" s="67">
        <f>IF(A17taxstdlife="n/a","n/a",IF(J$3&gt;(A17taxstdlife+$E298),(Input!$G$57-Input!$G$91)-SUM($G298:I298),(Input!$G$57-Input!$G$91)/A17taxstdlife))</f>
        <v>0</v>
      </c>
      <c r="K298" s="67">
        <f>IF(A17taxstdlife="n/a","n/a",IF(K$3&gt;(A17taxstdlife+$E298),(Input!$G$57-Input!$G$91)-SUM($G298:J298),(Input!$G$57-Input!$G$91)/A17taxstdlife))</f>
        <v>0</v>
      </c>
      <c r="L298" s="67">
        <f>IF(A17taxstdlife="n/a","n/a",IF(L$3&gt;(A17taxstdlife+$E298),(Input!$G$57-Input!$G$91)-SUM($G298:K298),(Input!$G$57-Input!$G$91)/A17taxstdlife))</f>
        <v>0</v>
      </c>
      <c r="M298" s="67">
        <f>IF(A17taxstdlife="n/a","n/a",IF(M$3&gt;(A17taxstdlife+$E298),(Input!$G$57-Input!$G$91)-SUM($G298:L298),(Input!$G$57-Input!$G$91)/A17taxstdlife))</f>
        <v>0</v>
      </c>
      <c r="N298" s="67">
        <f>IF(A17taxstdlife="n/a","n/a",IF(N$3&gt;(A17taxstdlife+$E298),(Input!$G$57-Input!$G$91)-SUM($G298:M298),(Input!$G$57-Input!$G$91)/A17taxstdlife))</f>
        <v>0</v>
      </c>
      <c r="O298" s="67">
        <f>IF(A17taxstdlife="n/a","n/a",IF(O$3&gt;(A17taxstdlife+$E298),(Input!$G$57-Input!$G$91)-SUM($G298:N298),(Input!$G$57-Input!$G$91)/A17taxstdlife))</f>
        <v>0</v>
      </c>
      <c r="P298" s="67">
        <f>IF(A17taxstdlife="n/a","n/a",IF(P$3&gt;(A17taxstdlife+$E298),(Input!$G$57-Input!$G$91)-SUM($G298:O298),(Input!$G$57-Input!$G$91)/A17taxstdlife))</f>
        <v>0</v>
      </c>
      <c r="Q298" s="67">
        <f>IF(A17taxstdlife="n/a","n/a",IF(Q$3&gt;(A17taxstdlife+$E298),(Input!$G$57-Input!$G$91)-SUM($G298:P298),(Input!$G$57-Input!$G$91)/A17taxstdlife))</f>
        <v>0</v>
      </c>
      <c r="R298" s="67"/>
      <c r="S298" s="101"/>
      <c r="T298" s="101"/>
      <c r="U298" s="101"/>
      <c r="V298" s="101"/>
      <c r="W298" s="101"/>
      <c r="X298" s="101"/>
      <c r="Y298" s="101"/>
      <c r="Z298" s="10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c r="BI298" s="211"/>
      <c r="BJ298" s="181"/>
      <c r="BK298" s="181"/>
      <c r="BL298" s="181"/>
      <c r="BM298" s="181"/>
      <c r="BN298" s="181"/>
      <c r="BO298" s="181"/>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271"/>
      <c r="E299" s="85">
        <v>2</v>
      </c>
      <c r="F299" s="27"/>
      <c r="G299" s="203"/>
      <c r="H299" s="143"/>
      <c r="I299" s="67">
        <f>IF(A17taxstdlife="n/a","n/a",IF(I$3&gt;(A17taxstdlife+$E299),(Input!$H$57-Input!$H$91)-SUM($H299:H299),(Input!$H$57-Input!$H$91)/A17taxstdlife))</f>
        <v>0</v>
      </c>
      <c r="J299" s="67">
        <f>IF(A17taxstdlife="n/a","n/a",IF(J$3&gt;(A17taxstdlife+$E299),(Input!$H$57-Input!$H$91)-SUM($H299:I299),(Input!$H$57-Input!$H$91)/A17taxstdlife))</f>
        <v>0</v>
      </c>
      <c r="K299" s="67">
        <f>IF(A17taxstdlife="n/a","n/a",IF(K$3&gt;(A17taxstdlife+$E299),(Input!$H$57-Input!$H$91)-SUM($H299:J299),(Input!$H$57-Input!$H$91)/A17taxstdlife))</f>
        <v>0</v>
      </c>
      <c r="L299" s="67">
        <f>IF(A17taxstdlife="n/a","n/a",IF(L$3&gt;(A17taxstdlife+$E299),(Input!$H$57-Input!$H$91)-SUM($H299:K299),(Input!$H$57-Input!$H$91)/A17taxstdlife))</f>
        <v>0</v>
      </c>
      <c r="M299" s="67">
        <f>IF(A17taxstdlife="n/a","n/a",IF(M$3&gt;(A17taxstdlife+$E299),(Input!$H$57-Input!$H$91)-SUM($H299:L299),(Input!$H$57-Input!$H$91)/A17taxstdlife))</f>
        <v>0</v>
      </c>
      <c r="N299" s="67">
        <f>IF(A17taxstdlife="n/a","n/a",IF(N$3&gt;(A17taxstdlife+$E299),(Input!$H$57-Input!$H$91)-SUM($H299:M299),(Input!$H$57-Input!$H$91)/A17taxstdlife))</f>
        <v>0</v>
      </c>
      <c r="O299" s="67">
        <f>IF(A17taxstdlife="n/a","n/a",IF(O$3&gt;(A17taxstdlife+$E299),(Input!$H$57-Input!$H$91)-SUM($H299:N299),(Input!$H$57-Input!$H$91)/A17taxstdlife))</f>
        <v>0</v>
      </c>
      <c r="P299" s="67">
        <f>IF(A17taxstdlife="n/a","n/a",IF(P$3&gt;(A17taxstdlife+$E299),(Input!$H$57-Input!$H$91)-SUM($H299:O299),(Input!$H$57-Input!$H$91)/A17taxstdlife))</f>
        <v>0</v>
      </c>
      <c r="Q299" s="67">
        <f>IF(A17taxstdlife="n/a","n/a",IF(Q$3&gt;(A17taxstdlife+$E299),(Input!$H$57-Input!$H$91)-SUM($H299:P299),(Input!$H$57-Input!$H$91)/A17taxstdlife))</f>
        <v>0</v>
      </c>
      <c r="R299" s="67"/>
      <c r="S299" s="101"/>
      <c r="T299" s="101"/>
      <c r="U299" s="101"/>
      <c r="V299" s="101"/>
      <c r="W299" s="101"/>
      <c r="X299" s="101"/>
      <c r="Y299" s="101"/>
      <c r="Z299" s="10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c r="BI299" s="211"/>
      <c r="BJ299" s="181"/>
      <c r="BK299" s="181"/>
      <c r="BL299" s="181"/>
      <c r="BM299" s="181"/>
      <c r="BN299" s="181"/>
      <c r="BO299" s="181"/>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271"/>
      <c r="E300" s="85">
        <v>3</v>
      </c>
      <c r="F300" s="27"/>
      <c r="G300" s="203"/>
      <c r="H300" s="144"/>
      <c r="I300" s="143"/>
      <c r="J300" s="67">
        <f>IF(A17taxstdlife="n/a","n/a",IF(J$3&gt;(A17taxstdlife+$E300),(Input!$I$57-Input!$I$91)-SUM($I300:I300),(Input!$I$57-Input!$I$91)/A17taxstdlife))</f>
        <v>0</v>
      </c>
      <c r="K300" s="67">
        <f>IF(A17taxstdlife="n/a","n/a",IF(K$3&gt;(A17taxstdlife+$E300),(Input!$I$57-Input!$I$91)-SUM($I300:J300),(Input!$I$57-Input!$I$91)/A17taxstdlife))</f>
        <v>0</v>
      </c>
      <c r="L300" s="67">
        <f>IF(A17taxstdlife="n/a","n/a",IF(L$3&gt;(A17taxstdlife+$E300),(Input!$I$57-Input!$I$91)-SUM($I300:K300),(Input!$I$57-Input!$I$91)/A17taxstdlife))</f>
        <v>0</v>
      </c>
      <c r="M300" s="67">
        <f>IF(A17taxstdlife="n/a","n/a",IF(M$3&gt;(A17taxstdlife+$E300),(Input!$I$57-Input!$I$91)-SUM($I300:L300),(Input!$I$57-Input!$I$91)/A17taxstdlife))</f>
        <v>0</v>
      </c>
      <c r="N300" s="67">
        <f>IF(A17taxstdlife="n/a","n/a",IF(N$3&gt;(A17taxstdlife+$E300),(Input!$I$57-Input!$I$91)-SUM($I300:M300),(Input!$I$57-Input!$I$91)/A17taxstdlife))</f>
        <v>0</v>
      </c>
      <c r="O300" s="67">
        <f>IF(A17taxstdlife="n/a","n/a",IF(O$3&gt;(A17taxstdlife+$E300),(Input!$I$57-Input!$I$91)-SUM($I300:N300),(Input!$I$57-Input!$I$91)/A17taxstdlife))</f>
        <v>0</v>
      </c>
      <c r="P300" s="67">
        <f>IF(A17taxstdlife="n/a","n/a",IF(P$3&gt;(A17taxstdlife+$E300),(Input!$I$57-Input!$I$91)-SUM($I300:O300),(Input!$I$57-Input!$I$91)/A17taxstdlife))</f>
        <v>0</v>
      </c>
      <c r="Q300" s="67">
        <f>IF(A17taxstdlife="n/a","n/a",IF(Q$3&gt;(A17taxstdlife+$E300),(Input!$I$57-Input!$I$91)-SUM($I300:P300),(Input!$I$57-Input!$I$91)/A17taxstdlife))</f>
        <v>0</v>
      </c>
      <c r="R300" s="67"/>
      <c r="S300" s="101"/>
      <c r="T300" s="101"/>
      <c r="U300" s="101"/>
      <c r="V300" s="101"/>
      <c r="W300" s="101"/>
      <c r="X300" s="101"/>
      <c r="Y300" s="101"/>
      <c r="Z300" s="10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c r="BI300" s="211"/>
      <c r="BJ300" s="181"/>
      <c r="BK300" s="181"/>
      <c r="BL300" s="181"/>
      <c r="BM300" s="181"/>
      <c r="BN300" s="181"/>
      <c r="BO300" s="181"/>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271"/>
      <c r="E301" s="85">
        <v>4</v>
      </c>
      <c r="F301" s="27"/>
      <c r="G301" s="203"/>
      <c r="H301" s="144"/>
      <c r="I301" s="144"/>
      <c r="J301" s="143"/>
      <c r="K301" s="67">
        <f>IF(A17taxstdlife="n/a","n/a",IF(K$3&gt;(A17taxstdlife+$E301),(Input!$J$57-Input!$J$91)-SUM($J301:J301),(Input!$J$57-Input!$J$91)/A17taxstdlife))</f>
        <v>0</v>
      </c>
      <c r="L301" s="67">
        <f>IF(A17taxstdlife="n/a","n/a",IF(L$3&gt;(A17taxstdlife+$E301),(Input!$J$57-Input!$J$91)-SUM($J301:K301),(Input!$J$57-Input!$J$91)/A17taxstdlife))</f>
        <v>0</v>
      </c>
      <c r="M301" s="67">
        <f>IF(A17taxstdlife="n/a","n/a",IF(M$3&gt;(A17taxstdlife+$E301),(Input!$J$57-Input!$J$91)-SUM($J301:L301),(Input!$J$57-Input!$J$91)/A17taxstdlife))</f>
        <v>0</v>
      </c>
      <c r="N301" s="67">
        <f>IF(A17taxstdlife="n/a","n/a",IF(N$3&gt;(A17taxstdlife+$E301),(Input!$J$57-Input!$J$91)-SUM($J301:M301),(Input!$J$57-Input!$J$91)/A17taxstdlife))</f>
        <v>0</v>
      </c>
      <c r="O301" s="67">
        <f>IF(A17taxstdlife="n/a","n/a",IF(O$3&gt;(A17taxstdlife+$E301),(Input!$J$57-Input!$J$91)-SUM($J301:N301),(Input!$J$57-Input!$J$91)/A17taxstdlife))</f>
        <v>0</v>
      </c>
      <c r="P301" s="67">
        <f>IF(A17taxstdlife="n/a","n/a",IF(P$3&gt;(A17taxstdlife+$E301),(Input!$J$57-Input!$J$91)-SUM($J301:O301),(Input!$J$57-Input!$J$91)/A17taxstdlife))</f>
        <v>0</v>
      </c>
      <c r="Q301" s="67">
        <f>IF(A17taxstdlife="n/a","n/a",IF(Q$3&gt;(A17taxstdlife+$E301),(Input!$J$57-Input!$J$91)-SUM($J301:P301),(Input!$J$57-Input!$J$91)/A17taxstdlife))</f>
        <v>0</v>
      </c>
      <c r="R301" s="67"/>
      <c r="S301" s="101"/>
      <c r="T301" s="101"/>
      <c r="U301" s="101"/>
      <c r="V301" s="101"/>
      <c r="W301" s="101"/>
      <c r="X301" s="101"/>
      <c r="Y301" s="101"/>
      <c r="Z301" s="10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c r="BI301" s="211"/>
      <c r="BJ301" s="181"/>
      <c r="BK301" s="181"/>
      <c r="BL301" s="181"/>
      <c r="BM301" s="181"/>
      <c r="BN301" s="181"/>
      <c r="BO301" s="18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271"/>
      <c r="E302" s="85">
        <v>5</v>
      </c>
      <c r="F302" s="27"/>
      <c r="G302" s="203"/>
      <c r="H302" s="144"/>
      <c r="I302" s="144"/>
      <c r="J302" s="144"/>
      <c r="K302" s="143"/>
      <c r="L302" s="67">
        <f>IF(A17taxstdlife="n/a","n/a",IF(L$3&gt;(A17taxstdlife+$E302),(Input!$K$57-Input!$K$91)-SUM($K302:K302),(Input!$K$57-Input!$K$91)/A17taxstdlife))</f>
        <v>0</v>
      </c>
      <c r="M302" s="67">
        <f>IF(A17taxstdlife="n/a","n/a",IF(M$3&gt;(A17taxstdlife+$E302),(Input!$K$57-Input!$K$91)-SUM($K302:L302),(Input!$K$57-Input!$K$91)/A17taxstdlife))</f>
        <v>0</v>
      </c>
      <c r="N302" s="67">
        <f>IF(A17taxstdlife="n/a","n/a",IF(N$3&gt;(A17taxstdlife+$E302),(Input!$K$57-Input!$K$91)-SUM($K302:M302),(Input!$K$57-Input!$K$91)/A17taxstdlife))</f>
        <v>0</v>
      </c>
      <c r="O302" s="67">
        <f>IF(A17taxstdlife="n/a","n/a",IF(O$3&gt;(A17taxstdlife+$E302),(Input!$K$57-Input!$K$91)-SUM($K302:N302),(Input!$K$57-Input!$K$91)/A17taxstdlife))</f>
        <v>0</v>
      </c>
      <c r="P302" s="67">
        <f>IF(A17taxstdlife="n/a","n/a",IF(P$3&gt;(A17taxstdlife+$E302),(Input!$K$57-Input!$K$91)-SUM($K302:O302),(Input!$K$57-Input!$K$91)/A17taxstdlife))</f>
        <v>0</v>
      </c>
      <c r="Q302" s="67">
        <f>IF(A17taxstdlife="n/a","n/a",IF(Q$3&gt;(A17taxstdlife+$E302),(Input!$K$57-Input!$K$91)-SUM($K302:P302),(Input!$K$57-Input!$K$91)/A17taxstdlife))</f>
        <v>0</v>
      </c>
      <c r="R302" s="67"/>
      <c r="S302" s="101"/>
      <c r="T302" s="101"/>
      <c r="U302" s="101"/>
      <c r="V302" s="101"/>
      <c r="W302" s="101"/>
      <c r="X302" s="101"/>
      <c r="Y302" s="101"/>
      <c r="Z302" s="10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c r="BI302" s="211"/>
      <c r="BJ302" s="181"/>
      <c r="BK302" s="181"/>
      <c r="BL302" s="181"/>
      <c r="BM302" s="181"/>
      <c r="BN302" s="181"/>
      <c r="BO302" s="181"/>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271"/>
      <c r="E303" s="85">
        <v>6</v>
      </c>
      <c r="F303" s="27"/>
      <c r="G303" s="203"/>
      <c r="H303" s="144"/>
      <c r="I303" s="144"/>
      <c r="J303" s="144"/>
      <c r="K303" s="144"/>
      <c r="L303" s="143"/>
      <c r="M303" s="67">
        <f>IF(A17taxstdlife="n/a","n/a",IF(M$3&gt;(A17taxstdlife+$E303),(Input!$L$57-Input!$L$91)-SUM($L303:L303),(Input!$L$57-Input!$L$91)/A17taxstdlife))</f>
        <v>0</v>
      </c>
      <c r="N303" s="67">
        <f>IF(A17taxstdlife="n/a","n/a",IF(N$3&gt;(A17taxstdlife+$E303),(Input!$L$57-Input!$L$91)-SUM($L303:M303),(Input!$L$57-Input!$L$91)/A17taxstdlife))</f>
        <v>0</v>
      </c>
      <c r="O303" s="67">
        <f>IF(A17taxstdlife="n/a","n/a",IF(O$3&gt;(A17taxstdlife+$E303),(Input!$L$57-Input!$L$91)-SUM($L303:N303),(Input!$L$57-Input!$L$91)/A17taxstdlife))</f>
        <v>0</v>
      </c>
      <c r="P303" s="67">
        <f>IF(A17taxstdlife="n/a","n/a",IF(P$3&gt;(A17taxstdlife+$E303),(Input!$L$57-Input!$L$91)-SUM($L303:O303),(Input!$L$57-Input!$L$91)/A17taxstdlife))</f>
        <v>0</v>
      </c>
      <c r="Q303" s="67">
        <f>IF(A17taxstdlife="n/a","n/a",IF(Q$3&gt;(A17taxstdlife+$E303),(Input!$L$57-Input!$L$91)-SUM($L303:P303),(Input!$L$57-Input!$L$91)/A17taxstdlife))</f>
        <v>0</v>
      </c>
      <c r="R303" s="67"/>
      <c r="S303" s="101"/>
      <c r="T303" s="101"/>
      <c r="U303" s="101"/>
      <c r="V303" s="101"/>
      <c r="W303" s="101"/>
      <c r="X303" s="101"/>
      <c r="Y303" s="101"/>
      <c r="Z303" s="101"/>
      <c r="AA303" s="211"/>
      <c r="AB303" s="211"/>
      <c r="AC303" s="211"/>
      <c r="AD303" s="211"/>
      <c r="AE303" s="211"/>
      <c r="AF303" s="211"/>
      <c r="AG303" s="211"/>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c r="BI303" s="211"/>
      <c r="BJ303" s="181"/>
      <c r="BK303" s="181"/>
      <c r="BL303" s="181"/>
      <c r="BM303" s="181"/>
      <c r="BN303" s="181"/>
      <c r="BO303" s="181"/>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271"/>
      <c r="E304" s="85">
        <v>7</v>
      </c>
      <c r="F304" s="27"/>
      <c r="G304" s="203"/>
      <c r="H304" s="144"/>
      <c r="I304" s="144"/>
      <c r="J304" s="144"/>
      <c r="K304" s="144"/>
      <c r="L304" s="144"/>
      <c r="M304" s="143"/>
      <c r="N304" s="67">
        <f>IF(A17taxstdlife="n/a","n/a",IF(N$3&gt;(A17taxstdlife+$E304),(Input!$M$57-Input!$M$91)-SUM($M304:M304),(Input!$M$57-Input!$M$91)/A17taxstdlife))</f>
        <v>0</v>
      </c>
      <c r="O304" s="67">
        <f>IF(A17taxstdlife="n/a","n/a",IF(O$3&gt;(A17taxstdlife+$E304),(Input!$M$57-Input!$M$91)-SUM($M304:N304),(Input!$M$57-Input!$M$91)/A17taxstdlife))</f>
        <v>0</v>
      </c>
      <c r="P304" s="67">
        <f>IF(A17taxstdlife="n/a","n/a",IF(P$3&gt;(A17taxstdlife+$E304),(Input!$M$57-Input!$M$91)-SUM($M304:O304),(Input!$M$57-Input!$M$91)/A17taxstdlife))</f>
        <v>0</v>
      </c>
      <c r="Q304" s="67">
        <f>IF(A17taxstdlife="n/a","n/a",IF(Q$3&gt;(A17taxstdlife+$E304),(Input!$M$57-Input!$M$91)-SUM($M304:P304),(Input!$M$57-Input!$M$91)/A17taxstdlife))</f>
        <v>0</v>
      </c>
      <c r="R304" s="67"/>
      <c r="S304" s="101"/>
      <c r="T304" s="101"/>
      <c r="U304" s="101"/>
      <c r="V304" s="101"/>
      <c r="W304" s="101"/>
      <c r="X304" s="101"/>
      <c r="Y304" s="101"/>
      <c r="Z304" s="10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181"/>
      <c r="BK304" s="181"/>
      <c r="BL304" s="181"/>
      <c r="BM304" s="181"/>
      <c r="BN304" s="181"/>
      <c r="BO304" s="181"/>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271"/>
      <c r="E305" s="85">
        <v>8</v>
      </c>
      <c r="F305" s="27"/>
      <c r="G305" s="203"/>
      <c r="H305" s="144"/>
      <c r="I305" s="144"/>
      <c r="J305" s="144"/>
      <c r="K305" s="144"/>
      <c r="L305" s="144"/>
      <c r="M305" s="144"/>
      <c r="N305" s="143"/>
      <c r="O305" s="67">
        <f>IF(A17taxstdlife="n/a","n/a",IF(O$3&gt;(A17taxstdlife+$E305),(Input!$N$57-Input!$N$91)-SUM($N305:N305),(Input!$N$57-Input!$N$91)/A17taxstdlife))</f>
        <v>0</v>
      </c>
      <c r="P305" s="67">
        <f>IF(A17taxstdlife="n/a","n/a",IF(P$3&gt;(A17taxstdlife+$E305),(Input!$N$57-Input!$N$91)-SUM($N305:O305),(Input!$N$57-Input!$N$91)/A17taxstdlife))</f>
        <v>0</v>
      </c>
      <c r="Q305" s="67">
        <f>IF(A17taxstdlife="n/a","n/a",IF(Q$3&gt;(A17taxstdlife+$E305),(Input!$N$57-Input!$N$91)-SUM($N305:P305),(Input!$N$57-Input!$N$91)/A17taxstdlife))</f>
        <v>0</v>
      </c>
      <c r="R305" s="67"/>
      <c r="S305" s="101"/>
      <c r="T305" s="101"/>
      <c r="U305" s="101"/>
      <c r="V305" s="101"/>
      <c r="W305" s="101"/>
      <c r="X305" s="101"/>
      <c r="Y305" s="101"/>
      <c r="Z305" s="10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211"/>
      <c r="BJ305" s="181"/>
      <c r="BK305" s="181"/>
      <c r="BL305" s="181"/>
      <c r="BM305" s="181"/>
      <c r="BN305" s="181"/>
      <c r="BO305" s="181"/>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271"/>
      <c r="E306" s="85">
        <v>9</v>
      </c>
      <c r="F306" s="27"/>
      <c r="G306" s="203"/>
      <c r="H306" s="144"/>
      <c r="I306" s="144"/>
      <c r="J306" s="144"/>
      <c r="K306" s="144"/>
      <c r="L306" s="144"/>
      <c r="M306" s="144"/>
      <c r="N306" s="144"/>
      <c r="O306" s="143"/>
      <c r="P306" s="67">
        <f>IF(A17taxstdlife="n/a","n/a",IF(P$3&gt;(A17taxstdlife+$E306),(Input!$O$57-Input!$O$91)-SUM($O306:O306),(Input!$O$57-Input!$O$91)/A17taxstdlife))</f>
        <v>0</v>
      </c>
      <c r="Q306" s="67">
        <f>IF(A17taxstdlife="n/a","n/a",IF(Q$3&gt;(A17taxstdlife+$E306),(Input!$O$57-Input!$O$91)-SUM($O306:P306),(Input!$O$57-Input!$O$91)/A17taxstdlife))</f>
        <v>0</v>
      </c>
      <c r="R306" s="67"/>
      <c r="S306" s="101"/>
      <c r="T306" s="101"/>
      <c r="U306" s="101"/>
      <c r="V306" s="101"/>
      <c r="W306" s="101"/>
      <c r="X306" s="101"/>
      <c r="Y306" s="101"/>
      <c r="Z306" s="10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c r="BI306" s="211"/>
      <c r="BJ306" s="181"/>
      <c r="BK306" s="181"/>
      <c r="BL306" s="181"/>
      <c r="BM306" s="181"/>
      <c r="BN306" s="181"/>
      <c r="BO306" s="181"/>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271"/>
      <c r="E307" s="85">
        <v>10</v>
      </c>
      <c r="F307" s="27"/>
      <c r="G307" s="203"/>
      <c r="H307" s="144"/>
      <c r="I307" s="144"/>
      <c r="J307" s="144"/>
      <c r="K307" s="144"/>
      <c r="L307" s="144"/>
      <c r="M307" s="144"/>
      <c r="N307" s="144"/>
      <c r="O307" s="144"/>
      <c r="P307" s="143"/>
      <c r="Q307" s="67">
        <f>IF(A17taxstdlife="n/a","n/a",IF(Q$3&gt;(A17taxstdlife+$E307),(Input!$P$57-Input!$P$91)-SUM($P307:P307),(Input!$P$57-Input!$P$91)/A17taxstdlife))</f>
        <v>0</v>
      </c>
      <c r="R307" s="67"/>
      <c r="S307" s="101"/>
      <c r="T307" s="101"/>
      <c r="U307" s="101"/>
      <c r="V307" s="101"/>
      <c r="W307" s="101"/>
      <c r="X307" s="101"/>
      <c r="Y307" s="101"/>
      <c r="Z307" s="10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c r="BI307" s="211"/>
      <c r="BJ307" s="181"/>
      <c r="BK307" s="181"/>
      <c r="BL307" s="181"/>
      <c r="BM307" s="181"/>
      <c r="BN307" s="181"/>
      <c r="BO307" s="181"/>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271"/>
      <c r="E308" s="86">
        <v>11</v>
      </c>
      <c r="F308" s="27"/>
      <c r="G308" s="203"/>
      <c r="H308" s="144"/>
      <c r="I308" s="144"/>
      <c r="J308" s="144"/>
      <c r="K308" s="144"/>
      <c r="L308" s="144"/>
      <c r="M308" s="144"/>
      <c r="N308" s="144"/>
      <c r="O308" s="144"/>
      <c r="P308" s="183"/>
      <c r="Q308" s="143"/>
      <c r="R308" s="67"/>
      <c r="S308" s="101"/>
      <c r="T308" s="101"/>
      <c r="U308" s="101"/>
      <c r="V308" s="101"/>
      <c r="W308" s="101"/>
      <c r="X308" s="101"/>
      <c r="Y308" s="101"/>
      <c r="Z308" s="10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c r="BI308" s="211"/>
      <c r="BJ308" s="181"/>
      <c r="BK308" s="181"/>
      <c r="BL308" s="181"/>
      <c r="BM308" s="181"/>
      <c r="BN308" s="181"/>
      <c r="BO308" s="181"/>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f>Asset17</f>
        <v>0</v>
      </c>
      <c r="D309" s="9"/>
      <c r="E309" s="9"/>
      <c r="F309" s="23"/>
      <c r="G309" s="204">
        <f t="shared" ref="G309:L309" si="50">-SUM(G296:G308)</f>
        <v>0</v>
      </c>
      <c r="H309" s="157">
        <f t="shared" si="50"/>
        <v>0</v>
      </c>
      <c r="I309" s="157">
        <f t="shared" si="50"/>
        <v>0</v>
      </c>
      <c r="J309" s="157">
        <f t="shared" si="50"/>
        <v>0</v>
      </c>
      <c r="K309" s="157">
        <f t="shared" si="50"/>
        <v>0</v>
      </c>
      <c r="L309" s="157">
        <f t="shared" si="50"/>
        <v>0</v>
      </c>
      <c r="M309" s="157">
        <f>IF(Input!M173&gt;0, -SUM(M296:M308), 0)</f>
        <v>0</v>
      </c>
      <c r="N309" s="157">
        <f>IF(Input!N173&gt;0, -SUM(N296:N308), 0)</f>
        <v>0</v>
      </c>
      <c r="O309" s="157">
        <f>IF(Input!O173&gt;0, -SUM(O296:O308), 0)</f>
        <v>0</v>
      </c>
      <c r="P309" s="157">
        <f>IF(Input!P173&gt;0, -SUM(P296:P308), 0)</f>
        <v>0</v>
      </c>
      <c r="Q309" s="157">
        <f>IF(Input!Q173&gt;0, -SUM(Q296:Q308), 0)</f>
        <v>0</v>
      </c>
      <c r="R309" s="63"/>
      <c r="S309" s="100"/>
      <c r="T309" s="100"/>
      <c r="U309" s="100"/>
      <c r="V309" s="100"/>
      <c r="W309" s="100"/>
      <c r="X309" s="100"/>
      <c r="Y309" s="100"/>
      <c r="Z309" s="100"/>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c r="BI309" s="212"/>
      <c r="BJ309" s="181"/>
      <c r="BK309" s="181"/>
      <c r="BL309" s="181"/>
      <c r="BM309" s="181"/>
      <c r="BN309" s="181"/>
      <c r="BO309" s="181"/>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82">
        <f>Asset18</f>
        <v>0</v>
      </c>
      <c r="C310" s="32"/>
      <c r="D310" s="33" t="s">
        <v>68</v>
      </c>
      <c r="E310" s="32"/>
      <c r="F310" s="34"/>
      <c r="G310" s="200">
        <f>IF(G$3&gt;A18taxremlife,A18taxvalue-SUM($F310:F310),IF(A18taxremlife="N/A","n/a",A18taxvalue/A18taxremlife))</f>
        <v>0</v>
      </c>
      <c r="H310" s="66">
        <f>IF(H$3&gt;A18taxremlife,A18taxvalue-SUM($F310:G310),IF(A18taxremlife="N/A","n/a",A18taxvalue/A18taxremlife))</f>
        <v>0</v>
      </c>
      <c r="I310" s="66">
        <f>IF(I$3&gt;A18taxremlife,A18taxvalue-SUM($F310:H310),IF(A18taxremlife="N/A","n/a",A18taxvalue/A18taxremlife))</f>
        <v>0</v>
      </c>
      <c r="J310" s="66">
        <f>IF(J$3&gt;A18taxremlife,A18taxvalue-SUM($F310:I310),IF(A18taxremlife="N/A","n/a",A18taxvalue/A18taxremlife))</f>
        <v>0</v>
      </c>
      <c r="K310" s="66">
        <f>IF(K$3&gt;A18taxremlife,A18taxvalue-SUM($F310:J310),IF(A18taxremlife="N/A","n/a",A18taxvalue/A18taxremlife))</f>
        <v>0</v>
      </c>
      <c r="L310" s="66">
        <f>IF(L$3&gt;A18taxremlife,A18taxvalue-SUM($F310:K310),IF(A18taxremlife="N/A","n/a",A18taxvalue/A18taxremlife))</f>
        <v>0</v>
      </c>
      <c r="M310" s="66">
        <f>IF(M$3&gt;A18taxremlife,A18taxvalue-SUM($F310:L310),IF(A18taxremlife="N/A","n/a",A18taxvalue/A18taxremlife))</f>
        <v>0</v>
      </c>
      <c r="N310" s="66">
        <f>IF(N$3&gt;A18taxremlife,A18taxvalue-SUM($F310:M310),IF(A18taxremlife="N/A","n/a",A18taxvalue/A18taxremlife))</f>
        <v>0</v>
      </c>
      <c r="O310" s="66">
        <f>IF(O$3&gt;A18taxremlife,A18taxvalue-SUM($F310:N310),IF(A18taxremlife="N/A","n/a",A18taxvalue/A18taxremlife))</f>
        <v>0</v>
      </c>
      <c r="P310" s="66">
        <f>IF(P$3&gt;A18taxremlife,A18taxvalue-SUM($F310:O310),IF(A18taxremlife="N/A","n/a",A18taxvalue/A18taxremlife))</f>
        <v>0</v>
      </c>
      <c r="Q310" s="66">
        <f>IF(Q$3&gt;A18taxremlife,A18taxvalue-SUM($F310:P310),IF(A18taxremlife="N/A","n/a",A18taxvalue/A18taxremlife))</f>
        <v>0</v>
      </c>
      <c r="R310" s="66"/>
      <c r="S310" s="101"/>
      <c r="T310" s="101"/>
      <c r="U310" s="101"/>
      <c r="V310" s="101"/>
      <c r="W310" s="101"/>
      <c r="X310" s="101"/>
      <c r="Y310" s="101"/>
      <c r="Z310" s="10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c r="BI310" s="211"/>
      <c r="BJ310" s="181"/>
      <c r="BK310" s="181"/>
      <c r="BL310" s="181"/>
      <c r="BM310" s="181"/>
      <c r="BN310" s="181"/>
      <c r="BO310" s="181"/>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270" t="s">
        <v>86</v>
      </c>
      <c r="E311" s="85">
        <v>0</v>
      </c>
      <c r="F311" s="27"/>
      <c r="G311" s="201"/>
      <c r="H311" s="67"/>
      <c r="I311" s="67"/>
      <c r="J311" s="67"/>
      <c r="K311" s="67"/>
      <c r="L311" s="67"/>
      <c r="M311" s="67"/>
      <c r="N311" s="67"/>
      <c r="O311" s="67"/>
      <c r="P311" s="67"/>
      <c r="Q311" s="67"/>
      <c r="R311" s="67"/>
      <c r="S311" s="101"/>
      <c r="T311" s="101"/>
      <c r="U311" s="101"/>
      <c r="V311" s="101"/>
      <c r="W311" s="101"/>
      <c r="X311" s="101"/>
      <c r="Y311" s="101"/>
      <c r="Z311" s="10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c r="BI311" s="211"/>
      <c r="BJ311" s="181"/>
      <c r="BK311" s="181"/>
      <c r="BL311" s="181"/>
      <c r="BM311" s="181"/>
      <c r="BN311" s="181"/>
      <c r="BO311" s="18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271"/>
      <c r="E312" s="85">
        <v>1</v>
      </c>
      <c r="F312" s="27"/>
      <c r="G312" s="202"/>
      <c r="H312" s="67">
        <f>IF(A18taxstdlife="n/a","n/a",IF(H$3&gt;(A18taxstdlife+$E312),(Input!$G$58-Input!$G$92)-SUM($G312:G312),(Input!$G$58-Input!$G$92)/A18taxstdlife))</f>
        <v>0</v>
      </c>
      <c r="I312" s="67">
        <f>IF(A18taxstdlife="n/a","n/a",IF(I$3&gt;(A18taxstdlife+$E312),(Input!$G$58-Input!$G$92)-SUM($G312:H312),(Input!$G$58-Input!$G$92)/A18taxstdlife))</f>
        <v>0</v>
      </c>
      <c r="J312" s="67">
        <f>IF(A18taxstdlife="n/a","n/a",IF(J$3&gt;(A18taxstdlife+$E312),(Input!$G$58-Input!$G$92)-SUM($G312:I312),(Input!$G$58-Input!$G$92)/A18taxstdlife))</f>
        <v>0</v>
      </c>
      <c r="K312" s="67">
        <f>IF(A18taxstdlife="n/a","n/a",IF(K$3&gt;(A18taxstdlife+$E312),(Input!$G$58-Input!$G$92)-SUM($G312:J312),(Input!$G$58-Input!$G$92)/A18taxstdlife))</f>
        <v>0</v>
      </c>
      <c r="L312" s="67">
        <f>IF(A18taxstdlife="n/a","n/a",IF(L$3&gt;(A18taxstdlife+$E312),(Input!$G$58-Input!$G$92)-SUM($G312:K312),(Input!$G$58-Input!$G$92)/A18taxstdlife))</f>
        <v>0</v>
      </c>
      <c r="M312" s="67">
        <f>IF(A18taxstdlife="n/a","n/a",IF(M$3&gt;(A18taxstdlife+$E312),(Input!$G$58-Input!$G$92)-SUM($G312:L312),(Input!$G$58-Input!$G$92)/A18taxstdlife))</f>
        <v>0</v>
      </c>
      <c r="N312" s="67">
        <f>IF(A18taxstdlife="n/a","n/a",IF(N$3&gt;(A18taxstdlife+$E312),(Input!$G$58-Input!$G$92)-SUM($G312:M312),(Input!$G$58-Input!$G$92)/A18taxstdlife))</f>
        <v>0</v>
      </c>
      <c r="O312" s="67">
        <f>IF(A18taxstdlife="n/a","n/a",IF(O$3&gt;(A18taxstdlife+$E312),(Input!$G$58-Input!$G$92)-SUM($G312:N312),(Input!$G$58-Input!$G$92)/A18taxstdlife))</f>
        <v>0</v>
      </c>
      <c r="P312" s="67">
        <f>IF(A18taxstdlife="n/a","n/a",IF(P$3&gt;(A18taxstdlife+$E312),(Input!$G$58-Input!$G$92)-SUM($G312:O312),(Input!$G$58-Input!$G$92)/A18taxstdlife))</f>
        <v>0</v>
      </c>
      <c r="Q312" s="67">
        <f>IF(A18taxstdlife="n/a","n/a",IF(Q$3&gt;(A18taxstdlife+$E312),(Input!$G$58-Input!$G$92)-SUM($G312:P312),(Input!$G$58-Input!$G$92)/A18taxstdlife))</f>
        <v>0</v>
      </c>
      <c r="R312" s="67"/>
      <c r="S312" s="101"/>
      <c r="T312" s="101"/>
      <c r="U312" s="101"/>
      <c r="V312" s="101"/>
      <c r="W312" s="101"/>
      <c r="X312" s="101"/>
      <c r="Y312" s="101"/>
      <c r="Z312" s="101"/>
      <c r="AA312" s="211"/>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c r="BI312" s="211"/>
      <c r="BJ312" s="181"/>
      <c r="BK312" s="181"/>
      <c r="BL312" s="181"/>
      <c r="BM312" s="181"/>
      <c r="BN312" s="181"/>
      <c r="BO312" s="181"/>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271"/>
      <c r="E313" s="85">
        <v>2</v>
      </c>
      <c r="F313" s="27"/>
      <c r="G313" s="203"/>
      <c r="H313" s="143"/>
      <c r="I313" s="67">
        <f>IF(A18taxstdlife="n/a","n/a",IF(I$3&gt;(A18taxstdlife+$E313),(Input!$H$58-Input!$H$92)-SUM($H313:H313),(Input!$H$58-Input!$H$92)/A18taxstdlife))</f>
        <v>0</v>
      </c>
      <c r="J313" s="67">
        <f>IF(A18taxstdlife="n/a","n/a",IF(J$3&gt;(A18taxstdlife+$E313),(Input!$H$58-Input!$H$92)-SUM($H313:I313),(Input!$H$58-Input!$H$92)/A18taxstdlife))</f>
        <v>0</v>
      </c>
      <c r="K313" s="67">
        <f>IF(A18taxstdlife="n/a","n/a",IF(K$3&gt;(A18taxstdlife+$E313),(Input!$H$58-Input!$H$92)-SUM($H313:J313),(Input!$H$58-Input!$H$92)/A18taxstdlife))</f>
        <v>0</v>
      </c>
      <c r="L313" s="67">
        <f>IF(A18taxstdlife="n/a","n/a",IF(L$3&gt;(A18taxstdlife+$E313),(Input!$H$58-Input!$H$92)-SUM($H313:K313),(Input!$H$58-Input!$H$92)/A18taxstdlife))</f>
        <v>0</v>
      </c>
      <c r="M313" s="67">
        <f>IF(A18taxstdlife="n/a","n/a",IF(M$3&gt;(A18taxstdlife+$E313),(Input!$H$58-Input!$H$92)-SUM($H313:L313),(Input!$H$58-Input!$H$92)/A18taxstdlife))</f>
        <v>0</v>
      </c>
      <c r="N313" s="67">
        <f>IF(A18taxstdlife="n/a","n/a",IF(N$3&gt;(A18taxstdlife+$E313),(Input!$H$58-Input!$H$92)-SUM($H313:M313),(Input!$H$58-Input!$H$92)/A18taxstdlife))</f>
        <v>0</v>
      </c>
      <c r="O313" s="67">
        <f>IF(A18taxstdlife="n/a","n/a",IF(O$3&gt;(A18taxstdlife+$E313),(Input!$H$58-Input!$H$92)-SUM($H313:N313),(Input!$H$58-Input!$H$92)/A18taxstdlife))</f>
        <v>0</v>
      </c>
      <c r="P313" s="67">
        <f>IF(A18taxstdlife="n/a","n/a",IF(P$3&gt;(A18taxstdlife+$E313),(Input!$H$58-Input!$H$92)-SUM($H313:O313),(Input!$H$58-Input!$H$92)/A18taxstdlife))</f>
        <v>0</v>
      </c>
      <c r="Q313" s="67">
        <f>IF(A18taxstdlife="n/a","n/a",IF(Q$3&gt;(A18taxstdlife+$E313),(Input!$H$58-Input!$H$92)-SUM($H313:P313),(Input!$H$58-Input!$H$92)/A18taxstdlife))</f>
        <v>0</v>
      </c>
      <c r="R313" s="67"/>
      <c r="S313" s="101"/>
      <c r="T313" s="101"/>
      <c r="U313" s="101"/>
      <c r="V313" s="101"/>
      <c r="W313" s="101"/>
      <c r="X313" s="101"/>
      <c r="Y313" s="101"/>
      <c r="Z313" s="101"/>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181"/>
      <c r="BK313" s="181"/>
      <c r="BL313" s="181"/>
      <c r="BM313" s="181"/>
      <c r="BN313" s="181"/>
      <c r="BO313" s="181"/>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271"/>
      <c r="E314" s="85">
        <v>3</v>
      </c>
      <c r="F314" s="27"/>
      <c r="G314" s="203"/>
      <c r="H314" s="144"/>
      <c r="I314" s="143"/>
      <c r="J314" s="67">
        <f>IF(A18taxstdlife="n/a","n/a",IF(J$3&gt;(A18taxstdlife+$E314),(Input!$I$58-Input!$I$92)-SUM($I314:I314),(Input!$I$58-Input!$I$92)/A18taxstdlife))</f>
        <v>0</v>
      </c>
      <c r="K314" s="67">
        <f>IF(A18taxstdlife="n/a","n/a",IF(K$3&gt;(A18taxstdlife+$E314),(Input!$I$58-Input!$I$92)-SUM($I314:J314),(Input!$I$58-Input!$I$92)/A18taxstdlife))</f>
        <v>0</v>
      </c>
      <c r="L314" s="67">
        <f>IF(A18taxstdlife="n/a","n/a",IF(L$3&gt;(A18taxstdlife+$E314),(Input!$I$58-Input!$I$92)-SUM($I314:K314),(Input!$I$58-Input!$I$92)/A18taxstdlife))</f>
        <v>0</v>
      </c>
      <c r="M314" s="67">
        <f>IF(A18taxstdlife="n/a","n/a",IF(M$3&gt;(A18taxstdlife+$E314),(Input!$I$58-Input!$I$92)-SUM($I314:L314),(Input!$I$58-Input!$I$92)/A18taxstdlife))</f>
        <v>0</v>
      </c>
      <c r="N314" s="67">
        <f>IF(A18taxstdlife="n/a","n/a",IF(N$3&gt;(A18taxstdlife+$E314),(Input!$I$58-Input!$I$92)-SUM($I314:M314),(Input!$I$58-Input!$I$92)/A18taxstdlife))</f>
        <v>0</v>
      </c>
      <c r="O314" s="67">
        <f>IF(A18taxstdlife="n/a","n/a",IF(O$3&gt;(A18taxstdlife+$E314),(Input!$I$58-Input!$I$92)-SUM($I314:N314),(Input!$I$58-Input!$I$92)/A18taxstdlife))</f>
        <v>0</v>
      </c>
      <c r="P314" s="67">
        <f>IF(A18taxstdlife="n/a","n/a",IF(P$3&gt;(A18taxstdlife+$E314),(Input!$I$58-Input!$I$92)-SUM($I314:O314),(Input!$I$58-Input!$I$92)/A18taxstdlife))</f>
        <v>0</v>
      </c>
      <c r="Q314" s="67">
        <f>IF(A18taxstdlife="n/a","n/a",IF(Q$3&gt;(A18taxstdlife+$E314),(Input!$I$58-Input!$I$92)-SUM($I314:P314),(Input!$I$58-Input!$I$92)/A18taxstdlife))</f>
        <v>0</v>
      </c>
      <c r="R314" s="67"/>
      <c r="S314" s="101"/>
      <c r="T314" s="101"/>
      <c r="U314" s="101"/>
      <c r="V314" s="101"/>
      <c r="W314" s="101"/>
      <c r="X314" s="101"/>
      <c r="Y314" s="101"/>
      <c r="Z314" s="10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181"/>
      <c r="BK314" s="181"/>
      <c r="BL314" s="181"/>
      <c r="BM314" s="181"/>
      <c r="BN314" s="181"/>
      <c r="BO314" s="181"/>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271"/>
      <c r="E315" s="85">
        <v>4</v>
      </c>
      <c r="F315" s="27"/>
      <c r="G315" s="203"/>
      <c r="H315" s="144"/>
      <c r="I315" s="144"/>
      <c r="J315" s="143"/>
      <c r="K315" s="67">
        <f>IF(A18taxstdlife="n/a","n/a",IF(K$3&gt;(A18taxstdlife+$E315),(Input!$J$58-Input!$J$92)-SUM($J315:J315),(Input!$J$58-Input!$J$92)/A18taxstdlife))</f>
        <v>0</v>
      </c>
      <c r="L315" s="67">
        <f>IF(A18taxstdlife="n/a","n/a",IF(L$3&gt;(A18taxstdlife+$E315),(Input!$J$58-Input!$J$92)-SUM($J315:K315),(Input!$J$58-Input!$J$92)/A18taxstdlife))</f>
        <v>0</v>
      </c>
      <c r="M315" s="67">
        <f>IF(A18taxstdlife="n/a","n/a",IF(M$3&gt;(A18taxstdlife+$E315),(Input!$J$58-Input!$J$92)-SUM($J315:L315),(Input!$J$58-Input!$J$92)/A18taxstdlife))</f>
        <v>0</v>
      </c>
      <c r="N315" s="67">
        <f>IF(A18taxstdlife="n/a","n/a",IF(N$3&gt;(A18taxstdlife+$E315),(Input!$J$58-Input!$J$92)-SUM($J315:M315),(Input!$J$58-Input!$J$92)/A18taxstdlife))</f>
        <v>0</v>
      </c>
      <c r="O315" s="67">
        <f>IF(A18taxstdlife="n/a","n/a",IF(O$3&gt;(A18taxstdlife+$E315),(Input!$J$58-Input!$J$92)-SUM($J315:N315),(Input!$J$58-Input!$J$92)/A18taxstdlife))</f>
        <v>0</v>
      </c>
      <c r="P315" s="67">
        <f>IF(A18taxstdlife="n/a","n/a",IF(P$3&gt;(A18taxstdlife+$E315),(Input!$J$58-Input!$J$92)-SUM($J315:O315),(Input!$J$58-Input!$J$92)/A18taxstdlife))</f>
        <v>0</v>
      </c>
      <c r="Q315" s="67">
        <f>IF(A18taxstdlife="n/a","n/a",IF(Q$3&gt;(A18taxstdlife+$E315),(Input!$J$58-Input!$J$92)-SUM($J315:P315),(Input!$J$58-Input!$J$92)/A18taxstdlife))</f>
        <v>0</v>
      </c>
      <c r="R315" s="67"/>
      <c r="S315" s="101"/>
      <c r="T315" s="101"/>
      <c r="U315" s="101"/>
      <c r="V315" s="101"/>
      <c r="W315" s="101"/>
      <c r="X315" s="101"/>
      <c r="Y315" s="101"/>
      <c r="Z315" s="10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181"/>
      <c r="BK315" s="181"/>
      <c r="BL315" s="181"/>
      <c r="BM315" s="181"/>
      <c r="BN315" s="181"/>
      <c r="BO315" s="181"/>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271"/>
      <c r="E316" s="85">
        <v>5</v>
      </c>
      <c r="F316" s="27"/>
      <c r="G316" s="203"/>
      <c r="H316" s="144"/>
      <c r="I316" s="144"/>
      <c r="J316" s="144"/>
      <c r="K316" s="143"/>
      <c r="L316" s="67">
        <f>IF(A18taxstdlife="n/a","n/a",IF(L$3&gt;(A18taxstdlife+$E316),(Input!$K$58-Input!$K$92)-SUM($K316:K316),(Input!$K$58-Input!$K$92)/A18taxstdlife))</f>
        <v>0</v>
      </c>
      <c r="M316" s="67">
        <f>IF(A18taxstdlife="n/a","n/a",IF(M$3&gt;(A18taxstdlife+$E316),(Input!$K$58-Input!$K$92)-SUM($K316:L316),(Input!$K$58-Input!$K$92)/A18taxstdlife))</f>
        <v>0</v>
      </c>
      <c r="N316" s="67">
        <f>IF(A18taxstdlife="n/a","n/a",IF(N$3&gt;(A18taxstdlife+$E316),(Input!$K$58-Input!$K$92)-SUM($K316:M316),(Input!$K$58-Input!$K$92)/A18taxstdlife))</f>
        <v>0</v>
      </c>
      <c r="O316" s="67">
        <f>IF(A18taxstdlife="n/a","n/a",IF(O$3&gt;(A18taxstdlife+$E316),(Input!$K$58-Input!$K$92)-SUM($K316:N316),(Input!$K$58-Input!$K$92)/A18taxstdlife))</f>
        <v>0</v>
      </c>
      <c r="P316" s="67">
        <f>IF(A18taxstdlife="n/a","n/a",IF(P$3&gt;(A18taxstdlife+$E316),(Input!$K$58-Input!$K$92)-SUM($K316:O316),(Input!$K$58-Input!$K$92)/A18taxstdlife))</f>
        <v>0</v>
      </c>
      <c r="Q316" s="67">
        <f>IF(A18taxstdlife="n/a","n/a",IF(Q$3&gt;(A18taxstdlife+$E316),(Input!$K$58-Input!$K$92)-SUM($K316:P316),(Input!$K$58-Input!$K$92)/A18taxstdlife))</f>
        <v>0</v>
      </c>
      <c r="R316" s="67"/>
      <c r="S316" s="101"/>
      <c r="T316" s="101"/>
      <c r="U316" s="101"/>
      <c r="V316" s="101"/>
      <c r="W316" s="101"/>
      <c r="X316" s="101"/>
      <c r="Y316" s="101"/>
      <c r="Z316" s="10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181"/>
      <c r="BK316" s="181"/>
      <c r="BL316" s="181"/>
      <c r="BM316" s="181"/>
      <c r="BN316" s="181"/>
      <c r="BO316" s="181"/>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271"/>
      <c r="E317" s="85">
        <v>6</v>
      </c>
      <c r="F317" s="27"/>
      <c r="G317" s="203"/>
      <c r="H317" s="144"/>
      <c r="I317" s="144"/>
      <c r="J317" s="144"/>
      <c r="K317" s="144"/>
      <c r="L317" s="143"/>
      <c r="M317" s="67">
        <f>IF(A18taxstdlife="n/a","n/a",IF(M$3&gt;(A18taxstdlife+$E317),(Input!$L$58-Input!$L$92)-SUM($L317:L317),(Input!$L$58-Input!$L$92)/A18taxstdlife))</f>
        <v>0</v>
      </c>
      <c r="N317" s="67">
        <f>IF(A18taxstdlife="n/a","n/a",IF(N$3&gt;(A18taxstdlife+$E317),(Input!$L$58-Input!$L$92)-SUM($L317:M317),(Input!$L$58-Input!$L$92)/A18taxstdlife))</f>
        <v>0</v>
      </c>
      <c r="O317" s="67">
        <f>IF(A18taxstdlife="n/a","n/a",IF(O$3&gt;(A18taxstdlife+$E317),(Input!$L$58-Input!$L$92)-SUM($L317:N317),(Input!$L$58-Input!$L$92)/A18taxstdlife))</f>
        <v>0</v>
      </c>
      <c r="P317" s="67">
        <f>IF(A18taxstdlife="n/a","n/a",IF(P$3&gt;(A18taxstdlife+$E317),(Input!$L$58-Input!$L$92)-SUM($L317:O317),(Input!$L$58-Input!$L$92)/A18taxstdlife))</f>
        <v>0</v>
      </c>
      <c r="Q317" s="67">
        <f>IF(A18taxstdlife="n/a","n/a",IF(Q$3&gt;(A18taxstdlife+$E317),(Input!$L$58-Input!$L$92)-SUM($L317:P317),(Input!$L$58-Input!$L$92)/A18taxstdlife))</f>
        <v>0</v>
      </c>
      <c r="R317" s="67"/>
      <c r="S317" s="101"/>
      <c r="T317" s="101"/>
      <c r="U317" s="101"/>
      <c r="V317" s="101"/>
      <c r="W317" s="101"/>
      <c r="X317" s="101"/>
      <c r="Y317" s="101"/>
      <c r="Z317" s="10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181"/>
      <c r="BK317" s="181"/>
      <c r="BL317" s="181"/>
      <c r="BM317" s="181"/>
      <c r="BN317" s="181"/>
      <c r="BO317" s="181"/>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271"/>
      <c r="E318" s="85">
        <v>7</v>
      </c>
      <c r="F318" s="27"/>
      <c r="G318" s="203"/>
      <c r="H318" s="144"/>
      <c r="I318" s="144"/>
      <c r="J318" s="144"/>
      <c r="K318" s="144"/>
      <c r="L318" s="144"/>
      <c r="M318" s="143"/>
      <c r="N318" s="67">
        <f>IF(A18taxstdlife="n/a","n/a",IF(N$3&gt;(A18taxstdlife+$E318),(Input!$M$58-Input!$M$92)-SUM($M318:M318),(Input!$M$58-Input!$M$92)/A18taxstdlife))</f>
        <v>0</v>
      </c>
      <c r="O318" s="67">
        <f>IF(A18taxstdlife="n/a","n/a",IF(O$3&gt;(A18taxstdlife+$E318),(Input!$M$58-Input!$M$92)-SUM($M318:N318),(Input!$M$58-Input!$M$92)/A18taxstdlife))</f>
        <v>0</v>
      </c>
      <c r="P318" s="67">
        <f>IF(A18taxstdlife="n/a","n/a",IF(P$3&gt;(A18taxstdlife+$E318),(Input!$M$58-Input!$M$92)-SUM($M318:O318),(Input!$M$58-Input!$M$92)/A18taxstdlife))</f>
        <v>0</v>
      </c>
      <c r="Q318" s="67">
        <f>IF(A18taxstdlife="n/a","n/a",IF(Q$3&gt;(A18taxstdlife+$E318),(Input!$M$58-Input!$M$92)-SUM($M318:P318),(Input!$M$58-Input!$M$92)/A18taxstdlife))</f>
        <v>0</v>
      </c>
      <c r="R318" s="67"/>
      <c r="S318" s="101"/>
      <c r="T318" s="101"/>
      <c r="U318" s="101"/>
      <c r="V318" s="101"/>
      <c r="W318" s="101"/>
      <c r="X318" s="101"/>
      <c r="Y318" s="101"/>
      <c r="Z318" s="10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181"/>
      <c r="BK318" s="181"/>
      <c r="BL318" s="181"/>
      <c r="BM318" s="181"/>
      <c r="BN318" s="181"/>
      <c r="BO318" s="181"/>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271"/>
      <c r="E319" s="85">
        <v>8</v>
      </c>
      <c r="F319" s="27"/>
      <c r="G319" s="203"/>
      <c r="H319" s="144"/>
      <c r="I319" s="144"/>
      <c r="J319" s="144"/>
      <c r="K319" s="144"/>
      <c r="L319" s="144"/>
      <c r="M319" s="144"/>
      <c r="N319" s="143"/>
      <c r="O319" s="67">
        <f>IF(A18taxstdlife="n/a","n/a",IF(O$3&gt;(A18taxstdlife+$E319),(Input!$N$58-Input!$N$92)-SUM($N319:N319),(Input!$N$58-Input!$N$92)/A18taxstdlife))</f>
        <v>0</v>
      </c>
      <c r="P319" s="67">
        <f>IF(A18taxstdlife="n/a","n/a",IF(P$3&gt;(A18taxstdlife+$E319),(Input!$N$58-Input!$N$92)-SUM($N319:O319),(Input!$N$58-Input!$N$92)/A18taxstdlife))</f>
        <v>0</v>
      </c>
      <c r="Q319" s="67">
        <f>IF(A18taxstdlife="n/a","n/a",IF(Q$3&gt;(A18taxstdlife+$E319),(Input!$N$58-Input!$N$92)-SUM($N319:P319),(Input!$N$58-Input!$N$92)/A18taxstdlife))</f>
        <v>0</v>
      </c>
      <c r="R319" s="67"/>
      <c r="S319" s="101"/>
      <c r="T319" s="101"/>
      <c r="U319" s="101"/>
      <c r="V319" s="101"/>
      <c r="W319" s="101"/>
      <c r="X319" s="101"/>
      <c r="Y319" s="101"/>
      <c r="Z319" s="10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181"/>
      <c r="BK319" s="181"/>
      <c r="BL319" s="181"/>
      <c r="BM319" s="181"/>
      <c r="BN319" s="181"/>
      <c r="BO319" s="181"/>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271"/>
      <c r="E320" s="85">
        <v>9</v>
      </c>
      <c r="F320" s="27"/>
      <c r="G320" s="203"/>
      <c r="H320" s="144"/>
      <c r="I320" s="144"/>
      <c r="J320" s="144"/>
      <c r="K320" s="144"/>
      <c r="L320" s="144"/>
      <c r="M320" s="144"/>
      <c r="N320" s="144"/>
      <c r="O320" s="143"/>
      <c r="P320" s="67">
        <f>IF(A18taxstdlife="n/a","n/a",IF(P$3&gt;(A18taxstdlife+$E320),(Input!$O$58-Input!$O$92)-SUM($O320:O320),(Input!$O$58-Input!$O$92)/A18taxstdlife))</f>
        <v>0</v>
      </c>
      <c r="Q320" s="67">
        <f>IF(A18taxstdlife="n/a","n/a",IF(Q$3&gt;(A18taxstdlife+$E320),(Input!$O$58-Input!$O$92)-SUM($O320:P320),(Input!$O$58-Input!$O$92)/A18taxstdlife))</f>
        <v>0</v>
      </c>
      <c r="R320" s="67"/>
      <c r="S320" s="101"/>
      <c r="T320" s="101"/>
      <c r="U320" s="101"/>
      <c r="V320" s="101"/>
      <c r="W320" s="101"/>
      <c r="X320" s="101"/>
      <c r="Y320" s="101"/>
      <c r="Z320" s="10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181"/>
      <c r="BK320" s="181"/>
      <c r="BL320" s="181"/>
      <c r="BM320" s="181"/>
      <c r="BN320" s="181"/>
      <c r="BO320" s="181"/>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271"/>
      <c r="E321" s="85">
        <v>10</v>
      </c>
      <c r="F321" s="27"/>
      <c r="G321" s="203"/>
      <c r="H321" s="144"/>
      <c r="I321" s="144"/>
      <c r="J321" s="144"/>
      <c r="K321" s="144"/>
      <c r="L321" s="144"/>
      <c r="M321" s="144"/>
      <c r="N321" s="144"/>
      <c r="O321" s="144"/>
      <c r="P321" s="143"/>
      <c r="Q321" s="67">
        <f>IF(A18taxstdlife="n/a","n/a",IF(Q$3&gt;(A18taxstdlife+$E321),(Input!$P$58-Input!$P$92)-SUM($P321:P321),(Input!$P$58-Input!$P$92)/A18taxstdlife))</f>
        <v>0</v>
      </c>
      <c r="R321" s="67"/>
      <c r="S321" s="101"/>
      <c r="T321" s="101"/>
      <c r="U321" s="101"/>
      <c r="V321" s="101"/>
      <c r="W321" s="101"/>
      <c r="X321" s="101"/>
      <c r="Y321" s="101"/>
      <c r="Z321" s="10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181"/>
      <c r="BK321" s="181"/>
      <c r="BL321" s="181"/>
      <c r="BM321" s="181"/>
      <c r="BN321" s="181"/>
      <c r="BO321" s="18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271"/>
      <c r="E322" s="86">
        <v>11</v>
      </c>
      <c r="F322" s="27"/>
      <c r="G322" s="203"/>
      <c r="H322" s="144"/>
      <c r="I322" s="144"/>
      <c r="J322" s="144"/>
      <c r="K322" s="144"/>
      <c r="L322" s="144"/>
      <c r="M322" s="144"/>
      <c r="N322" s="144"/>
      <c r="O322" s="144"/>
      <c r="P322" s="183"/>
      <c r="Q322" s="143"/>
      <c r="R322" s="67"/>
      <c r="S322" s="101"/>
      <c r="T322" s="101"/>
      <c r="U322" s="101"/>
      <c r="V322" s="101"/>
      <c r="W322" s="101"/>
      <c r="X322" s="101"/>
      <c r="Y322" s="101"/>
      <c r="Z322" s="10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c r="BI322" s="211"/>
      <c r="BJ322" s="181"/>
      <c r="BK322" s="181"/>
      <c r="BL322" s="181"/>
      <c r="BM322" s="181"/>
      <c r="BN322" s="181"/>
      <c r="BO322" s="181"/>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f>Asset18</f>
        <v>0</v>
      </c>
      <c r="D323" s="9"/>
      <c r="E323" s="9"/>
      <c r="F323" s="23"/>
      <c r="G323" s="204">
        <f t="shared" ref="G323:L323" si="51">-SUM(G310:G322)</f>
        <v>0</v>
      </c>
      <c r="H323" s="157">
        <f t="shared" si="51"/>
        <v>0</v>
      </c>
      <c r="I323" s="157">
        <f t="shared" si="51"/>
        <v>0</v>
      </c>
      <c r="J323" s="157">
        <f t="shared" si="51"/>
        <v>0</v>
      </c>
      <c r="K323" s="157">
        <f t="shared" si="51"/>
        <v>0</v>
      </c>
      <c r="L323" s="157">
        <f t="shared" si="51"/>
        <v>0</v>
      </c>
      <c r="M323" s="157">
        <f>IF(Input!M173&gt;0, -SUM(M310:M322), 0)</f>
        <v>0</v>
      </c>
      <c r="N323" s="157">
        <f>IF(Input!N173&gt;0, -SUM(N310:N322), 0)</f>
        <v>0</v>
      </c>
      <c r="O323" s="157">
        <f>IF(Input!O173&gt;0, -SUM(O310:O322), 0)</f>
        <v>0</v>
      </c>
      <c r="P323" s="157">
        <f>IF(Input!P173&gt;0, -SUM(P310:P322), 0)</f>
        <v>0</v>
      </c>
      <c r="Q323" s="157">
        <f>IF(Input!Q173&gt;0, -SUM(Q310:Q322), 0)</f>
        <v>0</v>
      </c>
      <c r="R323" s="63"/>
      <c r="S323" s="100"/>
      <c r="T323" s="100"/>
      <c r="U323" s="100"/>
      <c r="V323" s="100"/>
      <c r="W323" s="100"/>
      <c r="X323" s="100"/>
      <c r="Y323" s="100"/>
      <c r="Z323" s="100"/>
      <c r="AA323" s="212"/>
      <c r="AB323" s="212"/>
      <c r="AC323" s="212"/>
      <c r="AD323" s="212"/>
      <c r="AE323" s="212"/>
      <c r="AF323" s="212"/>
      <c r="AG323" s="212"/>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c r="BI323" s="212"/>
      <c r="BJ323" s="181"/>
      <c r="BK323" s="181"/>
      <c r="BL323" s="181"/>
      <c r="BM323" s="181"/>
      <c r="BN323" s="181"/>
      <c r="BO323" s="181"/>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82">
        <f>Asset19</f>
        <v>0</v>
      </c>
      <c r="C324" s="32"/>
      <c r="D324" s="33" t="s">
        <v>68</v>
      </c>
      <c r="E324" s="32"/>
      <c r="F324" s="34"/>
      <c r="G324" s="200">
        <f>IF(G$3&gt;A19taxremlife,A19taxvalue-SUM($F324:F324),IF(A19taxremlife="N/A","n/a",A19taxvalue/A19taxremlife))</f>
        <v>0</v>
      </c>
      <c r="H324" s="66">
        <f>IF(H$3&gt;A19taxremlife,A19taxvalue-SUM($F324:G324),IF(A19taxremlife="N/A","n/a",A19taxvalue/A19taxremlife))</f>
        <v>0</v>
      </c>
      <c r="I324" s="66">
        <f>IF(I$3&gt;A19taxremlife,A19taxvalue-SUM($F324:H324),IF(A19taxremlife="N/A","n/a",A19taxvalue/A19taxremlife))</f>
        <v>0</v>
      </c>
      <c r="J324" s="66">
        <f>IF(J$3&gt;A19taxremlife,A19taxvalue-SUM($F324:I324),IF(A19taxremlife="N/A","n/a",A19taxvalue/A19taxremlife))</f>
        <v>0</v>
      </c>
      <c r="K324" s="66">
        <f>IF(K$3&gt;A19taxremlife,A19taxvalue-SUM($F324:J324),IF(A19taxremlife="N/A","n/a",A19taxvalue/A19taxremlife))</f>
        <v>0</v>
      </c>
      <c r="L324" s="66">
        <f>IF(L$3&gt;A19taxremlife,A19taxvalue-SUM($F324:K324),IF(A19taxremlife="N/A","n/a",A19taxvalue/A19taxremlife))</f>
        <v>0</v>
      </c>
      <c r="M324" s="66">
        <f>IF(M$3&gt;A19taxremlife,A19taxvalue-SUM($F324:L324),IF(A19taxremlife="N/A","n/a",A19taxvalue/A19taxremlife))</f>
        <v>0</v>
      </c>
      <c r="N324" s="66">
        <f>IF(N$3&gt;A19taxremlife,A19taxvalue-SUM($F324:M324),IF(A19taxremlife="N/A","n/a",A19taxvalue/A19taxremlife))</f>
        <v>0</v>
      </c>
      <c r="O324" s="66">
        <f>IF(O$3&gt;A19taxremlife,A19taxvalue-SUM($F324:N324),IF(A19taxremlife="N/A","n/a",A19taxvalue/A19taxremlife))</f>
        <v>0</v>
      </c>
      <c r="P324" s="66">
        <f>IF(P$3&gt;A19taxremlife,A19taxvalue-SUM($F324:O324),IF(A19taxremlife="N/A","n/a",A19taxvalue/A19taxremlife))</f>
        <v>0</v>
      </c>
      <c r="Q324" s="66">
        <f>IF(Q$3&gt;A19taxremlife,A19taxvalue-SUM($F324:P324),IF(A19taxremlife="N/A","n/a",A19taxvalue/A19taxremlife))</f>
        <v>0</v>
      </c>
      <c r="R324" s="66"/>
      <c r="S324" s="101"/>
      <c r="T324" s="101"/>
      <c r="U324" s="101"/>
      <c r="V324" s="101"/>
      <c r="W324" s="101"/>
      <c r="X324" s="101"/>
      <c r="Y324" s="101"/>
      <c r="Z324" s="10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c r="BI324" s="211"/>
      <c r="BJ324" s="181"/>
      <c r="BK324" s="181"/>
      <c r="BL324" s="181"/>
      <c r="BM324" s="181"/>
      <c r="BN324" s="181"/>
      <c r="BO324" s="181"/>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270" t="s">
        <v>86</v>
      </c>
      <c r="E325" s="85">
        <v>0</v>
      </c>
      <c r="F325" s="27"/>
      <c r="G325" s="201"/>
      <c r="H325" s="67"/>
      <c r="I325" s="67"/>
      <c r="J325" s="67"/>
      <c r="K325" s="67"/>
      <c r="L325" s="67"/>
      <c r="M325" s="67"/>
      <c r="N325" s="67"/>
      <c r="O325" s="67"/>
      <c r="P325" s="67"/>
      <c r="Q325" s="67"/>
      <c r="R325" s="67"/>
      <c r="S325" s="101"/>
      <c r="T325" s="101"/>
      <c r="U325" s="101"/>
      <c r="V325" s="101"/>
      <c r="W325" s="101"/>
      <c r="X325" s="101"/>
      <c r="Y325" s="101"/>
      <c r="Z325" s="10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181"/>
      <c r="BK325" s="181"/>
      <c r="BL325" s="181"/>
      <c r="BM325" s="181"/>
      <c r="BN325" s="181"/>
      <c r="BO325" s="181"/>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271"/>
      <c r="E326" s="85">
        <v>1</v>
      </c>
      <c r="F326" s="27"/>
      <c r="G326" s="202"/>
      <c r="H326" s="67">
        <f>IF(A19taxstdlife="n/a","n/a",IF(H$3&gt;(A19taxstdlife+$E326),(Input!$G$59-Input!$G$93)-SUM($G326:G326),(Input!$G$59-Input!$G$93)/A19taxstdlife))</f>
        <v>0</v>
      </c>
      <c r="I326" s="67">
        <f>IF(A19taxstdlife="n/a","n/a",IF(I$3&gt;(A19taxstdlife+$E326),(Input!$G$59-Input!$G$93)-SUM($G326:H326),(Input!$G$59-Input!$G$93)/A19taxstdlife))</f>
        <v>0</v>
      </c>
      <c r="J326" s="67">
        <f>IF(A19taxstdlife="n/a","n/a",IF(J$3&gt;(A19taxstdlife+$E326),(Input!$G$59-Input!$G$93)-SUM($G326:I326),(Input!$G$59-Input!$G$93)/A19taxstdlife))</f>
        <v>0</v>
      </c>
      <c r="K326" s="67">
        <f>IF(A19taxstdlife="n/a","n/a",IF(K$3&gt;(A19taxstdlife+$E326),(Input!$G$59-Input!$G$93)-SUM($G326:J326),(Input!$G$59-Input!$G$93)/A19taxstdlife))</f>
        <v>0</v>
      </c>
      <c r="L326" s="67">
        <f>IF(A19taxstdlife="n/a","n/a",IF(L$3&gt;(A19taxstdlife+$E326),(Input!$G$59-Input!$G$93)-SUM($G326:K326),(Input!$G$59-Input!$G$93)/A19taxstdlife))</f>
        <v>0</v>
      </c>
      <c r="M326" s="67">
        <f>IF(A19taxstdlife="n/a","n/a",IF(M$3&gt;(A19taxstdlife+$E326),(Input!$G$59-Input!$G$93)-SUM($G326:L326),(Input!$G$59-Input!$G$93)/A19taxstdlife))</f>
        <v>0</v>
      </c>
      <c r="N326" s="67">
        <f>IF(A19taxstdlife="n/a","n/a",IF(N$3&gt;(A19taxstdlife+$E326),(Input!$G$59-Input!$G$93)-SUM($G326:M326),(Input!$G$59-Input!$G$93)/A19taxstdlife))</f>
        <v>0</v>
      </c>
      <c r="O326" s="67">
        <f>IF(A19taxstdlife="n/a","n/a",IF(O$3&gt;(A19taxstdlife+$E326),(Input!$G$59-Input!$G$93)-SUM($G326:N326),(Input!$G$59-Input!$G$93)/A19taxstdlife))</f>
        <v>0</v>
      </c>
      <c r="P326" s="67">
        <f>IF(A19taxstdlife="n/a","n/a",IF(P$3&gt;(A19taxstdlife+$E326),(Input!$G$59-Input!$G$93)-SUM($G326:O326),(Input!$G$59-Input!$G$93)/A19taxstdlife))</f>
        <v>0</v>
      </c>
      <c r="Q326" s="67">
        <f>IF(A19taxstdlife="n/a","n/a",IF(Q$3&gt;(A19taxstdlife+$E326),(Input!$G$59-Input!$G$93)-SUM($G326:P326),(Input!$G$59-Input!$G$93)/A19taxstdlife))</f>
        <v>0</v>
      </c>
      <c r="R326" s="67"/>
      <c r="S326" s="101"/>
      <c r="T326" s="101"/>
      <c r="U326" s="101"/>
      <c r="V326" s="101"/>
      <c r="W326" s="101"/>
      <c r="X326" s="101"/>
      <c r="Y326" s="101"/>
      <c r="Z326" s="10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c r="BI326" s="211"/>
      <c r="BJ326" s="181"/>
      <c r="BK326" s="181"/>
      <c r="BL326" s="181"/>
      <c r="BM326" s="181"/>
      <c r="BN326" s="181"/>
      <c r="BO326" s="181"/>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271"/>
      <c r="E327" s="85">
        <v>2</v>
      </c>
      <c r="F327" s="27"/>
      <c r="G327" s="203"/>
      <c r="H327" s="143"/>
      <c r="I327" s="67">
        <f>IF(A19taxstdlife="n/a","n/a",IF(I$3&gt;(A19taxstdlife+$E327),(Input!$H$59-Input!$H$93)-SUM($H327:H327),(Input!$H$59-Input!$H$93)/A19taxstdlife))</f>
        <v>0</v>
      </c>
      <c r="J327" s="67">
        <f>IF(A19taxstdlife="n/a","n/a",IF(J$3&gt;(A19taxstdlife+$E327),(Input!$H$59-Input!$H$93)-SUM($H327:I327),(Input!$H$59-Input!$H$93)/A19taxstdlife))</f>
        <v>0</v>
      </c>
      <c r="K327" s="67">
        <f>IF(A19taxstdlife="n/a","n/a",IF(K$3&gt;(A19taxstdlife+$E327),(Input!$H$59-Input!$H$93)-SUM($H327:J327),(Input!$H$59-Input!$H$93)/A19taxstdlife))</f>
        <v>0</v>
      </c>
      <c r="L327" s="67">
        <f>IF(A19taxstdlife="n/a","n/a",IF(L$3&gt;(A19taxstdlife+$E327),(Input!$H$59-Input!$H$93)-SUM($H327:K327),(Input!$H$59-Input!$H$93)/A19taxstdlife))</f>
        <v>0</v>
      </c>
      <c r="M327" s="67">
        <f>IF(A19taxstdlife="n/a","n/a",IF(M$3&gt;(A19taxstdlife+$E327),(Input!$H$59-Input!$H$93)-SUM($H327:L327),(Input!$H$59-Input!$H$93)/A19taxstdlife))</f>
        <v>0</v>
      </c>
      <c r="N327" s="67">
        <f>IF(A19taxstdlife="n/a","n/a",IF(N$3&gt;(A19taxstdlife+$E327),(Input!$H$59-Input!$H$93)-SUM($H327:M327),(Input!$H$59-Input!$H$93)/A19taxstdlife))</f>
        <v>0</v>
      </c>
      <c r="O327" s="67">
        <f>IF(A19taxstdlife="n/a","n/a",IF(O$3&gt;(A19taxstdlife+$E327),(Input!$H$59-Input!$H$93)-SUM($H327:N327),(Input!$H$59-Input!$H$93)/A19taxstdlife))</f>
        <v>0</v>
      </c>
      <c r="P327" s="67">
        <f>IF(A19taxstdlife="n/a","n/a",IF(P$3&gt;(A19taxstdlife+$E327),(Input!$H$59-Input!$H$93)-SUM($H327:O327),(Input!$H$59-Input!$H$93)/A19taxstdlife))</f>
        <v>0</v>
      </c>
      <c r="Q327" s="67">
        <f>IF(A19taxstdlife="n/a","n/a",IF(Q$3&gt;(A19taxstdlife+$E327),(Input!$H$59-Input!$H$93)-SUM($H327:P327),(Input!$H$59-Input!$H$93)/A19taxstdlife))</f>
        <v>0</v>
      </c>
      <c r="R327" s="67"/>
      <c r="S327" s="101"/>
      <c r="T327" s="101"/>
      <c r="U327" s="101"/>
      <c r="V327" s="101"/>
      <c r="W327" s="101"/>
      <c r="X327" s="101"/>
      <c r="Y327" s="101"/>
      <c r="Z327" s="10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181"/>
      <c r="BK327" s="181"/>
      <c r="BL327" s="181"/>
      <c r="BM327" s="181"/>
      <c r="BN327" s="181"/>
      <c r="BO327" s="181"/>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271"/>
      <c r="E328" s="85">
        <v>3</v>
      </c>
      <c r="F328" s="27"/>
      <c r="G328" s="203"/>
      <c r="H328" s="144"/>
      <c r="I328" s="143"/>
      <c r="J328" s="67">
        <f>IF(A19taxstdlife="n/a","n/a",IF(J$3&gt;(A19taxstdlife+$E328),(Input!$I$59-Input!$I$93)-SUM($I328:I328),(Input!$I$59-Input!$I$93)/A19taxstdlife))</f>
        <v>0</v>
      </c>
      <c r="K328" s="67">
        <f>IF(A19taxstdlife="n/a","n/a",IF(K$3&gt;(A19taxstdlife+$E328),(Input!$I$59-Input!$I$93)-SUM($I328:J328),(Input!$I$59-Input!$I$93)/A19taxstdlife))</f>
        <v>0</v>
      </c>
      <c r="L328" s="67">
        <f>IF(A19taxstdlife="n/a","n/a",IF(L$3&gt;(A19taxstdlife+$E328),(Input!$I$59-Input!$I$93)-SUM($I328:K328),(Input!$I$59-Input!$I$93)/A19taxstdlife))</f>
        <v>0</v>
      </c>
      <c r="M328" s="67">
        <f>IF(A19taxstdlife="n/a","n/a",IF(M$3&gt;(A19taxstdlife+$E328),(Input!$I$59-Input!$I$93)-SUM($I328:L328),(Input!$I$59-Input!$I$93)/A19taxstdlife))</f>
        <v>0</v>
      </c>
      <c r="N328" s="67">
        <f>IF(A19taxstdlife="n/a","n/a",IF(N$3&gt;(A19taxstdlife+$E328),(Input!$I$59-Input!$I$93)-SUM($I328:M328),(Input!$I$59-Input!$I$93)/A19taxstdlife))</f>
        <v>0</v>
      </c>
      <c r="O328" s="67">
        <f>IF(A19taxstdlife="n/a","n/a",IF(O$3&gt;(A19taxstdlife+$E328),(Input!$I$59-Input!$I$93)-SUM($I328:N328),(Input!$I$59-Input!$I$93)/A19taxstdlife))</f>
        <v>0</v>
      </c>
      <c r="P328" s="67">
        <f>IF(A19taxstdlife="n/a","n/a",IF(P$3&gt;(A19taxstdlife+$E328),(Input!$I$59-Input!$I$93)-SUM($I328:O328),(Input!$I$59-Input!$I$93)/A19taxstdlife))</f>
        <v>0</v>
      </c>
      <c r="Q328" s="67">
        <f>IF(A19taxstdlife="n/a","n/a",IF(Q$3&gt;(A19taxstdlife+$E328),(Input!$I$59-Input!$I$93)-SUM($I328:P328),(Input!$I$59-Input!$I$93)/A19taxstdlife))</f>
        <v>0</v>
      </c>
      <c r="R328" s="67"/>
      <c r="S328" s="101"/>
      <c r="T328" s="101"/>
      <c r="U328" s="101"/>
      <c r="V328" s="101"/>
      <c r="W328" s="101"/>
      <c r="X328" s="101"/>
      <c r="Y328" s="101"/>
      <c r="Z328" s="10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181"/>
      <c r="BK328" s="181"/>
      <c r="BL328" s="181"/>
      <c r="BM328" s="181"/>
      <c r="BN328" s="181"/>
      <c r="BO328" s="181"/>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271"/>
      <c r="E329" s="85">
        <v>4</v>
      </c>
      <c r="F329" s="27"/>
      <c r="G329" s="203"/>
      <c r="H329" s="144"/>
      <c r="I329" s="144"/>
      <c r="J329" s="143"/>
      <c r="K329" s="67">
        <f>IF(A19taxstdlife="n/a","n/a",IF(K$3&gt;(A19taxstdlife+$E329),(Input!$J$59-Input!$J$93)-SUM($J329:J329),(Input!$J$59-Input!$J$93)/A19taxstdlife))</f>
        <v>0</v>
      </c>
      <c r="L329" s="67">
        <f>IF(A19taxstdlife="n/a","n/a",IF(L$3&gt;(A19taxstdlife+$E329),(Input!$J$59-Input!$J$93)-SUM($J329:K329),(Input!$J$59-Input!$J$93)/A19taxstdlife))</f>
        <v>0</v>
      </c>
      <c r="M329" s="67">
        <f>IF(A19taxstdlife="n/a","n/a",IF(M$3&gt;(A19taxstdlife+$E329),(Input!$J$59-Input!$J$93)-SUM($J329:L329),(Input!$J$59-Input!$J$93)/A19taxstdlife))</f>
        <v>0</v>
      </c>
      <c r="N329" s="67">
        <f>IF(A19taxstdlife="n/a","n/a",IF(N$3&gt;(A19taxstdlife+$E329),(Input!$J$59-Input!$J$93)-SUM($J329:M329),(Input!$J$59-Input!$J$93)/A19taxstdlife))</f>
        <v>0</v>
      </c>
      <c r="O329" s="67">
        <f>IF(A19taxstdlife="n/a","n/a",IF(O$3&gt;(A19taxstdlife+$E329),(Input!$J$59-Input!$J$93)-SUM($J329:N329),(Input!$J$59-Input!$J$93)/A19taxstdlife))</f>
        <v>0</v>
      </c>
      <c r="P329" s="67">
        <f>IF(A19taxstdlife="n/a","n/a",IF(P$3&gt;(A19taxstdlife+$E329),(Input!$J$59-Input!$J$93)-SUM($J329:O329),(Input!$J$59-Input!$J$93)/A19taxstdlife))</f>
        <v>0</v>
      </c>
      <c r="Q329" s="67">
        <f>IF(A19taxstdlife="n/a","n/a",IF(Q$3&gt;(A19taxstdlife+$E329),(Input!$J$59-Input!$J$93)-SUM($J329:P329),(Input!$J$59-Input!$J$93)/A19taxstdlife))</f>
        <v>0</v>
      </c>
      <c r="R329" s="67"/>
      <c r="S329" s="101"/>
      <c r="T329" s="101"/>
      <c r="U329" s="101"/>
      <c r="V329" s="101"/>
      <c r="W329" s="101"/>
      <c r="X329" s="101"/>
      <c r="Y329" s="101"/>
      <c r="Z329" s="10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181"/>
      <c r="BK329" s="181"/>
      <c r="BL329" s="181"/>
      <c r="BM329" s="181"/>
      <c r="BN329" s="181"/>
      <c r="BO329" s="181"/>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271"/>
      <c r="E330" s="85">
        <v>5</v>
      </c>
      <c r="F330" s="27"/>
      <c r="G330" s="203"/>
      <c r="H330" s="144"/>
      <c r="I330" s="144"/>
      <c r="J330" s="144"/>
      <c r="K330" s="143"/>
      <c r="L330" s="67">
        <f>IF(A19taxstdlife="n/a","n/a",IF(L$3&gt;(A19taxstdlife+$E330),(Input!$K$59-Input!$K$93)-SUM($K330:K330),(Input!$K$59-Input!$K$93)/A19taxstdlife))</f>
        <v>0</v>
      </c>
      <c r="M330" s="67">
        <f>IF(A19taxstdlife="n/a","n/a",IF(M$3&gt;(A19taxstdlife+$E330),(Input!$K$59-Input!$K$93)-SUM($K330:L330),(Input!$K$59-Input!$K$93)/A19taxstdlife))</f>
        <v>0</v>
      </c>
      <c r="N330" s="67">
        <f>IF(A19taxstdlife="n/a","n/a",IF(N$3&gt;(A19taxstdlife+$E330),(Input!$K$59-Input!$K$93)-SUM($K330:M330),(Input!$K$59-Input!$K$93)/A19taxstdlife))</f>
        <v>0</v>
      </c>
      <c r="O330" s="67">
        <f>IF(A19taxstdlife="n/a","n/a",IF(O$3&gt;(A19taxstdlife+$E330),(Input!$K$59-Input!$K$93)-SUM($K330:N330),(Input!$K$59-Input!$K$93)/A19taxstdlife))</f>
        <v>0</v>
      </c>
      <c r="P330" s="67">
        <f>IF(A19taxstdlife="n/a","n/a",IF(P$3&gt;(A19taxstdlife+$E330),(Input!$K$59-Input!$K$93)-SUM($K330:O330),(Input!$K$59-Input!$K$93)/A19taxstdlife))</f>
        <v>0</v>
      </c>
      <c r="Q330" s="67">
        <f>IF(A19taxstdlife="n/a","n/a",IF(Q$3&gt;(A19taxstdlife+$E330),(Input!$K$59-Input!$K$93)-SUM($K330:P330),(Input!$K$59-Input!$K$93)/A19taxstdlife))</f>
        <v>0</v>
      </c>
      <c r="R330" s="67"/>
      <c r="S330" s="101"/>
      <c r="T330" s="101"/>
      <c r="U330" s="101"/>
      <c r="V330" s="101"/>
      <c r="W330" s="101"/>
      <c r="X330" s="101"/>
      <c r="Y330" s="101"/>
      <c r="Z330" s="10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181"/>
      <c r="BK330" s="181"/>
      <c r="BL330" s="181"/>
      <c r="BM330" s="181"/>
      <c r="BN330" s="181"/>
      <c r="BO330" s="181"/>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271"/>
      <c r="E331" s="85">
        <v>6</v>
      </c>
      <c r="F331" s="27"/>
      <c r="G331" s="203"/>
      <c r="H331" s="144"/>
      <c r="I331" s="144"/>
      <c r="J331" s="144"/>
      <c r="K331" s="144"/>
      <c r="L331" s="143"/>
      <c r="M331" s="67">
        <f>IF(A19taxstdlife="n/a","n/a",IF(M$3&gt;(A19taxstdlife+$E331),(Input!$L$59-Input!$L$93)-SUM($L331:L331),(Input!$L$59-Input!$L$93)/A19taxstdlife))</f>
        <v>0</v>
      </c>
      <c r="N331" s="67">
        <f>IF(A19taxstdlife="n/a","n/a",IF(N$3&gt;(A19taxstdlife+$E331),(Input!$L$59-Input!$L$93)-SUM($L331:M331),(Input!$L$59-Input!$L$93)/A19taxstdlife))</f>
        <v>0</v>
      </c>
      <c r="O331" s="67">
        <f>IF(A19taxstdlife="n/a","n/a",IF(O$3&gt;(A19taxstdlife+$E331),(Input!$L$59-Input!$L$93)-SUM($L331:N331),(Input!$L$59-Input!$L$93)/A19taxstdlife))</f>
        <v>0</v>
      </c>
      <c r="P331" s="67">
        <f>IF(A19taxstdlife="n/a","n/a",IF(P$3&gt;(A19taxstdlife+$E331),(Input!$L$59-Input!$L$93)-SUM($L331:O331),(Input!$L$59-Input!$L$93)/A19taxstdlife))</f>
        <v>0</v>
      </c>
      <c r="Q331" s="67">
        <f>IF(A19taxstdlife="n/a","n/a",IF(Q$3&gt;(A19taxstdlife+$E331),(Input!$L$59-Input!$L$93)-SUM($L331:P331),(Input!$L$59-Input!$L$93)/A19taxstdlife))</f>
        <v>0</v>
      </c>
      <c r="R331" s="67"/>
      <c r="S331" s="101"/>
      <c r="T331" s="101"/>
      <c r="U331" s="101"/>
      <c r="V331" s="101"/>
      <c r="W331" s="101"/>
      <c r="X331" s="101"/>
      <c r="Y331" s="101"/>
      <c r="Z331" s="10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181"/>
      <c r="BK331" s="181"/>
      <c r="BL331" s="181"/>
      <c r="BM331" s="181"/>
      <c r="BN331" s="181"/>
      <c r="BO331" s="18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271"/>
      <c r="E332" s="85">
        <v>7</v>
      </c>
      <c r="F332" s="27"/>
      <c r="G332" s="203"/>
      <c r="H332" s="144"/>
      <c r="I332" s="144"/>
      <c r="J332" s="144"/>
      <c r="K332" s="144"/>
      <c r="L332" s="144"/>
      <c r="M332" s="143"/>
      <c r="N332" s="67">
        <f>IF(A19taxstdlife="n/a","n/a",IF(N$3&gt;(A19taxstdlife+$E332),(Input!$M$59-Input!$M$93)-SUM($M332:M332),(Input!$M$59-Input!$M$93)/A19taxstdlife))</f>
        <v>0</v>
      </c>
      <c r="O332" s="67">
        <f>IF(A19taxstdlife="n/a","n/a",IF(O$3&gt;(A19taxstdlife+$E332),(Input!$M$59-Input!$M$93)-SUM($M332:N332),(Input!$M$59-Input!$M$93)/A19taxstdlife))</f>
        <v>0</v>
      </c>
      <c r="P332" s="67">
        <f>IF(A19taxstdlife="n/a","n/a",IF(P$3&gt;(A19taxstdlife+$E332),(Input!$M$59-Input!$M$93)-SUM($M332:O332),(Input!$M$59-Input!$M$93)/A19taxstdlife))</f>
        <v>0</v>
      </c>
      <c r="Q332" s="67">
        <f>IF(A19taxstdlife="n/a","n/a",IF(Q$3&gt;(A19taxstdlife+$E332),(Input!$M$59-Input!$M$93)-SUM($M332:P332),(Input!$M$59-Input!$M$93)/A19taxstdlife))</f>
        <v>0</v>
      </c>
      <c r="R332" s="67"/>
      <c r="S332" s="101"/>
      <c r="T332" s="101"/>
      <c r="U332" s="101"/>
      <c r="V332" s="101"/>
      <c r="W332" s="101"/>
      <c r="X332" s="101"/>
      <c r="Y332" s="101"/>
      <c r="Z332" s="10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181"/>
      <c r="BK332" s="181"/>
      <c r="BL332" s="181"/>
      <c r="BM332" s="181"/>
      <c r="BN332" s="181"/>
      <c r="BO332" s="181"/>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271"/>
      <c r="E333" s="85">
        <v>8</v>
      </c>
      <c r="F333" s="27"/>
      <c r="G333" s="203"/>
      <c r="H333" s="144"/>
      <c r="I333" s="144"/>
      <c r="J333" s="144"/>
      <c r="K333" s="144"/>
      <c r="L333" s="144"/>
      <c r="M333" s="144"/>
      <c r="N333" s="143"/>
      <c r="O333" s="67">
        <f>IF(A19taxstdlife="n/a","n/a",IF(O$3&gt;(A19taxstdlife+$E333),(Input!$N$59-Input!$N$93)-SUM($N333:N333),(Input!$N$59-Input!$N$93)/A19taxstdlife))</f>
        <v>0</v>
      </c>
      <c r="P333" s="67">
        <f>IF(A19taxstdlife="n/a","n/a",IF(P$3&gt;(A19taxstdlife+$E333),(Input!$N$59-Input!$N$93)-SUM($N333:O333),(Input!$N$59-Input!$N$93)/A19taxstdlife))</f>
        <v>0</v>
      </c>
      <c r="Q333" s="67">
        <f>IF(A19taxstdlife="n/a","n/a",IF(Q$3&gt;(A19taxstdlife+$E333),(Input!$N$59-Input!$N$93)-SUM($N333:P333),(Input!$N$59-Input!$N$93)/A19taxstdlife))</f>
        <v>0</v>
      </c>
      <c r="R333" s="67"/>
      <c r="S333" s="101"/>
      <c r="T333" s="101"/>
      <c r="U333" s="101"/>
      <c r="V333" s="101"/>
      <c r="W333" s="101"/>
      <c r="X333" s="101"/>
      <c r="Y333" s="101"/>
      <c r="Z333" s="10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181"/>
      <c r="BK333" s="181"/>
      <c r="BL333" s="181"/>
      <c r="BM333" s="181"/>
      <c r="BN333" s="181"/>
      <c r="BO333" s="181"/>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271"/>
      <c r="E334" s="85">
        <v>9</v>
      </c>
      <c r="F334" s="27"/>
      <c r="G334" s="203"/>
      <c r="H334" s="144"/>
      <c r="I334" s="144"/>
      <c r="J334" s="144"/>
      <c r="K334" s="144"/>
      <c r="L334" s="144"/>
      <c r="M334" s="144"/>
      <c r="N334" s="144"/>
      <c r="O334" s="143"/>
      <c r="P334" s="67">
        <f>IF(A19taxstdlife="n/a","n/a",IF(P$3&gt;(A19taxstdlife+$E334),(Input!$O$59-Input!$O$93)-SUM($O334:O334),(Input!$O$59-Input!$O$93)/A19taxstdlife))</f>
        <v>0</v>
      </c>
      <c r="Q334" s="67">
        <f>IF(A19taxstdlife="n/a","n/a",IF(Q$3&gt;(A19taxstdlife+$E334),(Input!$O$59-Input!$O$93)-SUM($O334:P334),(Input!$O$59-Input!$O$93)/A19taxstdlife))</f>
        <v>0</v>
      </c>
      <c r="R334" s="67"/>
      <c r="S334" s="101"/>
      <c r="T334" s="101"/>
      <c r="U334" s="101"/>
      <c r="V334" s="101"/>
      <c r="W334" s="101"/>
      <c r="X334" s="101"/>
      <c r="Y334" s="101"/>
      <c r="Z334" s="10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181"/>
      <c r="BK334" s="181"/>
      <c r="BL334" s="181"/>
      <c r="BM334" s="181"/>
      <c r="BN334" s="181"/>
      <c r="BO334" s="181"/>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271"/>
      <c r="E335" s="85">
        <v>10</v>
      </c>
      <c r="F335" s="27"/>
      <c r="G335" s="203"/>
      <c r="H335" s="144"/>
      <c r="I335" s="144"/>
      <c r="J335" s="144"/>
      <c r="K335" s="144"/>
      <c r="L335" s="144"/>
      <c r="M335" s="144"/>
      <c r="N335" s="144"/>
      <c r="O335" s="144"/>
      <c r="P335" s="143"/>
      <c r="Q335" s="67">
        <f>IF(A19taxstdlife="n/a","n/a",IF(Q$3&gt;(A19taxstdlife+$E335),(Input!$P$59-Input!$P$93)-SUM($P335:P335),(Input!$P$59-Input!$P$93)/A19taxstdlife))</f>
        <v>0</v>
      </c>
      <c r="R335" s="67"/>
      <c r="S335" s="101"/>
      <c r="T335" s="101"/>
      <c r="U335" s="101"/>
      <c r="V335" s="101"/>
      <c r="W335" s="101"/>
      <c r="X335" s="101"/>
      <c r="Y335" s="101"/>
      <c r="Z335" s="10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181"/>
      <c r="BK335" s="181"/>
      <c r="BL335" s="181"/>
      <c r="BM335" s="181"/>
      <c r="BN335" s="181"/>
      <c r="BO335" s="181"/>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271"/>
      <c r="E336" s="86">
        <v>11</v>
      </c>
      <c r="F336" s="27"/>
      <c r="G336" s="203"/>
      <c r="H336" s="144"/>
      <c r="I336" s="144"/>
      <c r="J336" s="144"/>
      <c r="K336" s="144"/>
      <c r="L336" s="144"/>
      <c r="M336" s="144"/>
      <c r="N336" s="144"/>
      <c r="O336" s="144"/>
      <c r="P336" s="183"/>
      <c r="Q336" s="143"/>
      <c r="R336" s="67"/>
      <c r="S336" s="101"/>
      <c r="T336" s="101"/>
      <c r="U336" s="101"/>
      <c r="V336" s="101"/>
      <c r="W336" s="101"/>
      <c r="X336" s="101"/>
      <c r="Y336" s="101"/>
      <c r="Z336" s="10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181"/>
      <c r="BK336" s="181"/>
      <c r="BL336" s="181"/>
      <c r="BM336" s="181"/>
      <c r="BN336" s="181"/>
      <c r="BO336" s="181"/>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04">
        <f t="shared" ref="G337:L337" si="52">-SUM(G324:G336)</f>
        <v>0</v>
      </c>
      <c r="H337" s="157">
        <f t="shared" si="52"/>
        <v>0</v>
      </c>
      <c r="I337" s="157">
        <f t="shared" si="52"/>
        <v>0</v>
      </c>
      <c r="J337" s="157">
        <f t="shared" si="52"/>
        <v>0</v>
      </c>
      <c r="K337" s="157">
        <f t="shared" si="52"/>
        <v>0</v>
      </c>
      <c r="L337" s="157">
        <f t="shared" si="52"/>
        <v>0</v>
      </c>
      <c r="M337" s="157">
        <f>IF(Input!M173&gt;0, -SUM(M324:M336), 0)</f>
        <v>0</v>
      </c>
      <c r="N337" s="157">
        <f>IF(Input!N173&gt;0, -SUM(N324:N336), 0)</f>
        <v>0</v>
      </c>
      <c r="O337" s="157">
        <f>IF(Input!O173&gt;0, -SUM(O324:O336), 0)</f>
        <v>0</v>
      </c>
      <c r="P337" s="157">
        <f>IF(Input!P173&gt;0, -SUM(P324:P336), 0)</f>
        <v>0</v>
      </c>
      <c r="Q337" s="157">
        <f>IF(Input!Q173&gt;0, -SUM(Q324:Q336), 0)</f>
        <v>0</v>
      </c>
      <c r="R337" s="63"/>
      <c r="S337" s="100"/>
      <c r="T337" s="100"/>
      <c r="U337" s="100"/>
      <c r="V337" s="100"/>
      <c r="W337" s="100"/>
      <c r="X337" s="100"/>
      <c r="Y337" s="100"/>
      <c r="Z337" s="100"/>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181"/>
      <c r="BK337" s="181"/>
      <c r="BL337" s="181"/>
      <c r="BM337" s="181"/>
      <c r="BN337" s="181"/>
      <c r="BO337" s="181"/>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82">
        <f>Asset20</f>
        <v>0</v>
      </c>
      <c r="C338" s="32"/>
      <c r="D338" s="33" t="s">
        <v>68</v>
      </c>
      <c r="E338" s="32"/>
      <c r="F338" s="34"/>
      <c r="G338" s="200">
        <f>IF(G$3&gt;A20taxremlife,A20taxvalue-SUM($F338:F338),IF(A20taxremlife="N/A","n/a",A20taxvalue/A20taxremlife))</f>
        <v>0</v>
      </c>
      <c r="H338" s="66">
        <f>IF(H$3&gt;A20taxremlife,A20taxvalue-SUM($F338:G338),IF(A20taxremlife="N/A","n/a",A20taxvalue/A20taxremlife))</f>
        <v>0</v>
      </c>
      <c r="I338" s="66">
        <f>IF(I$3&gt;A20taxremlife,A20taxvalue-SUM($F338:H338),IF(A20taxremlife="N/A","n/a",A20taxvalue/A20taxremlife))</f>
        <v>0</v>
      </c>
      <c r="J338" s="66">
        <f>IF(J$3&gt;A20taxremlife,A20taxvalue-SUM($F338:I338),IF(A20taxremlife="N/A","n/a",A20taxvalue/A20taxremlife))</f>
        <v>0</v>
      </c>
      <c r="K338" s="66">
        <f>IF(K$3&gt;A20taxremlife,A20taxvalue-SUM($F338:J338),IF(A20taxremlife="N/A","n/a",A20taxvalue/A20taxremlife))</f>
        <v>0</v>
      </c>
      <c r="L338" s="66">
        <f>IF(L$3&gt;A20taxremlife,A20taxvalue-SUM($F338:K338),IF(A20taxremlife="N/A","n/a",A20taxvalue/A20taxremlife))</f>
        <v>0</v>
      </c>
      <c r="M338" s="66">
        <f>IF(M$3&gt;A20taxremlife,A20taxvalue-SUM($F338:L338),IF(A20taxremlife="N/A","n/a",A20taxvalue/A20taxremlife))</f>
        <v>0</v>
      </c>
      <c r="N338" s="66">
        <f>IF(N$3&gt;A20taxremlife,A20taxvalue-SUM($F338:M338),IF(A20taxremlife="N/A","n/a",A20taxvalue/A20taxremlife))</f>
        <v>0</v>
      </c>
      <c r="O338" s="66">
        <f>IF(O$3&gt;A20taxremlife,A20taxvalue-SUM($F338:N338),IF(A20taxremlife="N/A","n/a",A20taxvalue/A20taxremlife))</f>
        <v>0</v>
      </c>
      <c r="P338" s="66">
        <f>IF(P$3&gt;A20taxremlife,A20taxvalue-SUM($F338:O338),IF(A20taxremlife="N/A","n/a",A20taxvalue/A20taxremlife))</f>
        <v>0</v>
      </c>
      <c r="Q338" s="66">
        <f>IF(Q$3&gt;A20taxremlife,A20taxvalue-SUM($F338:P338),IF(A20taxremlife="N/A","n/a",A20taxvalue/A20taxremlife))</f>
        <v>0</v>
      </c>
      <c r="R338" s="66"/>
      <c r="S338" s="101"/>
      <c r="T338" s="101"/>
      <c r="U338" s="101"/>
      <c r="V338" s="101"/>
      <c r="W338" s="101"/>
      <c r="X338" s="101"/>
      <c r="Y338" s="101"/>
      <c r="Z338" s="10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181"/>
      <c r="BK338" s="181"/>
      <c r="BL338" s="181"/>
      <c r="BM338" s="181"/>
      <c r="BN338" s="181"/>
      <c r="BO338" s="181"/>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270" t="s">
        <v>86</v>
      </c>
      <c r="E339" s="85">
        <v>0</v>
      </c>
      <c r="F339" s="27"/>
      <c r="G339" s="201"/>
      <c r="H339" s="67"/>
      <c r="I339" s="67"/>
      <c r="J339" s="67"/>
      <c r="K339" s="67"/>
      <c r="L339" s="67"/>
      <c r="M339" s="67"/>
      <c r="N339" s="67"/>
      <c r="O339" s="67"/>
      <c r="P339" s="67"/>
      <c r="Q339" s="67"/>
      <c r="R339" s="67"/>
      <c r="S339" s="101"/>
      <c r="T339" s="101"/>
      <c r="U339" s="101"/>
      <c r="V339" s="101"/>
      <c r="W339" s="101"/>
      <c r="X339" s="101"/>
      <c r="Y339" s="101"/>
      <c r="Z339" s="10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181"/>
      <c r="BK339" s="181"/>
      <c r="BL339" s="181"/>
      <c r="BM339" s="181"/>
      <c r="BN339" s="181"/>
      <c r="BO339" s="181"/>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271"/>
      <c r="E340" s="85">
        <v>1</v>
      </c>
      <c r="F340" s="27"/>
      <c r="G340" s="202"/>
      <c r="H340" s="67">
        <f>IF(A20taxstdlife="n/a","n/a",IF(H$3&gt;(A20taxstdlife+$E340),(Input!$G$60-Input!$G$94)-SUM($G340:G340),(Input!$G$60-Input!$G$94)/A20taxstdlife))</f>
        <v>0</v>
      </c>
      <c r="I340" s="67">
        <f>IF(A20taxstdlife="n/a","n/a",IF(I$3&gt;(A20taxstdlife+$E340),(Input!$G$60-Input!$G$94)-SUM($G340:H340),(Input!$G$60-Input!$G$94)/A20taxstdlife))</f>
        <v>0</v>
      </c>
      <c r="J340" s="67">
        <f>IF(A20taxstdlife="n/a","n/a",IF(J$3&gt;(A20taxstdlife+$E340),(Input!$G$60-Input!$G$94)-SUM($G340:I340),(Input!$G$60-Input!$G$94)/A20taxstdlife))</f>
        <v>0</v>
      </c>
      <c r="K340" s="67">
        <f>IF(A20taxstdlife="n/a","n/a",IF(K$3&gt;(A20taxstdlife+$E340),(Input!$G$60-Input!$G$94)-SUM($G340:J340),(Input!$G$60-Input!$G$94)/A20taxstdlife))</f>
        <v>0</v>
      </c>
      <c r="L340" s="67">
        <f>IF(A20taxstdlife="n/a","n/a",IF(L$3&gt;(A20taxstdlife+$E340),(Input!$G$60-Input!$G$94)-SUM($G340:K340),(Input!$G$60-Input!$G$94)/A20taxstdlife))</f>
        <v>0</v>
      </c>
      <c r="M340" s="67">
        <f>IF(A20taxstdlife="n/a","n/a",IF(M$3&gt;(A20taxstdlife+$E340),(Input!$G$60-Input!$G$94)-SUM($G340:L340),(Input!$G$60-Input!$G$94)/A20taxstdlife))</f>
        <v>0</v>
      </c>
      <c r="N340" s="67">
        <f>IF(A20taxstdlife="n/a","n/a",IF(N$3&gt;(A20taxstdlife+$E340),(Input!$G$60-Input!$G$94)-SUM($G340:M340),(Input!$G$60-Input!$G$94)/A20taxstdlife))</f>
        <v>0</v>
      </c>
      <c r="O340" s="67">
        <f>IF(A20taxstdlife="n/a","n/a",IF(O$3&gt;(A20taxstdlife+$E340),(Input!$G$60-Input!$G$94)-SUM($G340:N340),(Input!$G$60-Input!$G$94)/A20taxstdlife))</f>
        <v>0</v>
      </c>
      <c r="P340" s="67">
        <f>IF(A20taxstdlife="n/a","n/a",IF(P$3&gt;(A20taxstdlife+$E340),(Input!$G$60-Input!$G$94)-SUM($G340:O340),(Input!$G$60-Input!$G$94)/A20taxstdlife))</f>
        <v>0</v>
      </c>
      <c r="Q340" s="67">
        <f>IF(A20taxstdlife="n/a","n/a",IF(Q$3&gt;(A20taxstdlife+$E340),(Input!$G$60-Input!$G$94)-SUM($G340:P340),(Input!$G$60-Input!$G$94)/A20taxstdlife))</f>
        <v>0</v>
      </c>
      <c r="R340" s="67"/>
      <c r="S340" s="101"/>
      <c r="T340" s="101"/>
      <c r="U340" s="101"/>
      <c r="V340" s="101"/>
      <c r="W340" s="101"/>
      <c r="X340" s="101"/>
      <c r="Y340" s="101"/>
      <c r="Z340" s="10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181"/>
      <c r="BK340" s="181"/>
      <c r="BL340" s="181"/>
      <c r="BM340" s="181"/>
      <c r="BN340" s="181"/>
      <c r="BO340" s="181"/>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271"/>
      <c r="E341" s="85">
        <v>2</v>
      </c>
      <c r="F341" s="27"/>
      <c r="G341" s="203"/>
      <c r="H341" s="143"/>
      <c r="I341" s="67">
        <f>IF(A20taxstdlife="n/a","n/a",IF(I$3&gt;(A20taxstdlife+$E341),(Input!$H$60-Input!$H$94)-SUM($H341:H341),(Input!$H$60-Input!$H$94)/A20taxstdlife))</f>
        <v>0</v>
      </c>
      <c r="J341" s="67">
        <f>IF(A20taxstdlife="n/a","n/a",IF(J$3&gt;(A20taxstdlife+$E341),(Input!$H$60-Input!$H$94)-SUM($H341:I341),(Input!$H$60-Input!$H$94)/A20taxstdlife))</f>
        <v>0</v>
      </c>
      <c r="K341" s="67">
        <f>IF(A20taxstdlife="n/a","n/a",IF(K$3&gt;(A20taxstdlife+$E341),(Input!$H$60-Input!$H$94)-SUM($H341:J341),(Input!$H$60-Input!$H$94)/A20taxstdlife))</f>
        <v>0</v>
      </c>
      <c r="L341" s="67">
        <f>IF(A20taxstdlife="n/a","n/a",IF(L$3&gt;(A20taxstdlife+$E341),(Input!$H$60-Input!$H$94)-SUM($H341:K341),(Input!$H$60-Input!$H$94)/A20taxstdlife))</f>
        <v>0</v>
      </c>
      <c r="M341" s="67">
        <f>IF(A20taxstdlife="n/a","n/a",IF(M$3&gt;(A20taxstdlife+$E341),(Input!$H$60-Input!$H$94)-SUM($H341:L341),(Input!$H$60-Input!$H$94)/A20taxstdlife))</f>
        <v>0</v>
      </c>
      <c r="N341" s="67">
        <f>IF(A20taxstdlife="n/a","n/a",IF(N$3&gt;(A20taxstdlife+$E341),(Input!$H$60-Input!$H$94)-SUM($H341:M341),(Input!$H$60-Input!$H$94)/A20taxstdlife))</f>
        <v>0</v>
      </c>
      <c r="O341" s="67">
        <f>IF(A20taxstdlife="n/a","n/a",IF(O$3&gt;(A20taxstdlife+$E341),(Input!$H$60-Input!$H$94)-SUM($H341:N341),(Input!$H$60-Input!$H$94)/A20taxstdlife))</f>
        <v>0</v>
      </c>
      <c r="P341" s="67">
        <f>IF(A20taxstdlife="n/a","n/a",IF(P$3&gt;(A20taxstdlife+$E341),(Input!$H$60-Input!$H$94)-SUM($H341:O341),(Input!$H$60-Input!$H$94)/A20taxstdlife))</f>
        <v>0</v>
      </c>
      <c r="Q341" s="67">
        <f>IF(A20taxstdlife="n/a","n/a",IF(Q$3&gt;(A20taxstdlife+$E341),(Input!$H$60-Input!$H$94)-SUM($H341:P341),(Input!$H$60-Input!$H$94)/A20taxstdlife))</f>
        <v>0</v>
      </c>
      <c r="R341" s="67"/>
      <c r="S341" s="101"/>
      <c r="T341" s="101"/>
      <c r="U341" s="101"/>
      <c r="V341" s="101"/>
      <c r="W341" s="101"/>
      <c r="X341" s="101"/>
      <c r="Y341" s="101"/>
      <c r="Z341" s="10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181"/>
      <c r="BK341" s="181"/>
      <c r="BL341" s="181"/>
      <c r="BM341" s="181"/>
      <c r="BN341" s="181"/>
      <c r="BO341" s="18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271"/>
      <c r="E342" s="85">
        <v>3</v>
      </c>
      <c r="F342" s="27"/>
      <c r="G342" s="203"/>
      <c r="H342" s="144"/>
      <c r="I342" s="143"/>
      <c r="J342" s="67">
        <f>IF(A20taxstdlife="n/a","n/a",IF(J$3&gt;(A20taxstdlife+$E342),(Input!$I$60-Input!$I$94)-SUM($I342:I342),(Input!$I$60-Input!$I$94)/A20taxstdlife))</f>
        <v>0</v>
      </c>
      <c r="K342" s="67">
        <f>IF(A20taxstdlife="n/a","n/a",IF(K$3&gt;(A20taxstdlife+$E342),(Input!$I$60-Input!$I$94)-SUM($I342:J342),(Input!$I$60-Input!$I$94)/A20taxstdlife))</f>
        <v>0</v>
      </c>
      <c r="L342" s="67">
        <f>IF(A20taxstdlife="n/a","n/a",IF(L$3&gt;(A20taxstdlife+$E342),(Input!$I$60-Input!$I$94)-SUM($I342:K342),(Input!$I$60-Input!$I$94)/A20taxstdlife))</f>
        <v>0</v>
      </c>
      <c r="M342" s="67">
        <f>IF(A20taxstdlife="n/a","n/a",IF(M$3&gt;(A20taxstdlife+$E342),(Input!$I$60-Input!$I$94)-SUM($I342:L342),(Input!$I$60-Input!$I$94)/A20taxstdlife))</f>
        <v>0</v>
      </c>
      <c r="N342" s="67">
        <f>IF(A20taxstdlife="n/a","n/a",IF(N$3&gt;(A20taxstdlife+$E342),(Input!$I$60-Input!$I$94)-SUM($I342:M342),(Input!$I$60-Input!$I$94)/A20taxstdlife))</f>
        <v>0</v>
      </c>
      <c r="O342" s="67">
        <f>IF(A20taxstdlife="n/a","n/a",IF(O$3&gt;(A20taxstdlife+$E342),(Input!$I$60-Input!$I$94)-SUM($I342:N342),(Input!$I$60-Input!$I$94)/A20taxstdlife))</f>
        <v>0</v>
      </c>
      <c r="P342" s="67">
        <f>IF(A20taxstdlife="n/a","n/a",IF(P$3&gt;(A20taxstdlife+$E342),(Input!$I$60-Input!$I$94)-SUM($I342:O342),(Input!$I$60-Input!$I$94)/A20taxstdlife))</f>
        <v>0</v>
      </c>
      <c r="Q342" s="67">
        <f>IF(A20taxstdlife="n/a","n/a",IF(Q$3&gt;(A20taxstdlife+$E342),(Input!$I$60-Input!$I$94)-SUM($I342:P342),(Input!$I$60-Input!$I$94)/A20taxstdlife))</f>
        <v>0</v>
      </c>
      <c r="R342" s="67"/>
      <c r="S342" s="101"/>
      <c r="T342" s="101"/>
      <c r="U342" s="101"/>
      <c r="V342" s="101"/>
      <c r="W342" s="101"/>
      <c r="X342" s="101"/>
      <c r="Y342" s="101"/>
      <c r="Z342" s="10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3"/>
      <c r="BK342" s="181"/>
      <c r="BL342" s="181"/>
      <c r="BM342" s="181"/>
      <c r="BN342" s="181"/>
      <c r="BO342" s="181"/>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271"/>
      <c r="E343" s="85">
        <v>4</v>
      </c>
      <c r="F343" s="27"/>
      <c r="G343" s="203"/>
      <c r="H343" s="144"/>
      <c r="I343" s="144"/>
      <c r="J343" s="143"/>
      <c r="K343" s="67">
        <f>IF(A20taxstdlife="n/a","n/a",IF(K$3&gt;(A20taxstdlife+$E343),(Input!$J$60-Input!$J$94)-SUM($J343:J343),(Input!$J$60-Input!$J$94)/A20taxstdlife))</f>
        <v>0</v>
      </c>
      <c r="L343" s="67">
        <f>IF(A20taxstdlife="n/a","n/a",IF(L$3&gt;(A20taxstdlife+$E343),(Input!$J$60-Input!$J$94)-SUM($J343:K343),(Input!$J$60-Input!$J$94)/A20taxstdlife))</f>
        <v>0</v>
      </c>
      <c r="M343" s="67">
        <f>IF(A20taxstdlife="n/a","n/a",IF(M$3&gt;(A20taxstdlife+$E343),(Input!$J$60-Input!$J$94)-SUM($J343:L343),(Input!$J$60-Input!$J$94)/A20taxstdlife))</f>
        <v>0</v>
      </c>
      <c r="N343" s="67">
        <f>IF(A20taxstdlife="n/a","n/a",IF(N$3&gt;(A20taxstdlife+$E343),(Input!$J$60-Input!$J$94)-SUM($J343:M343),(Input!$J$60-Input!$J$94)/A20taxstdlife))</f>
        <v>0</v>
      </c>
      <c r="O343" s="67">
        <f>IF(A20taxstdlife="n/a","n/a",IF(O$3&gt;(A20taxstdlife+$E343),(Input!$J$60-Input!$J$94)-SUM($J343:N343),(Input!$J$60-Input!$J$94)/A20taxstdlife))</f>
        <v>0</v>
      </c>
      <c r="P343" s="67">
        <f>IF(A20taxstdlife="n/a","n/a",IF(P$3&gt;(A20taxstdlife+$E343),(Input!$J$60-Input!$J$94)-SUM($J343:O343),(Input!$J$60-Input!$J$94)/A20taxstdlife))</f>
        <v>0</v>
      </c>
      <c r="Q343" s="67">
        <f>IF(A20taxstdlife="n/a","n/a",IF(Q$3&gt;(A20taxstdlife+$E343),(Input!$J$60-Input!$J$94)-SUM($J343:P343),(Input!$J$60-Input!$J$94)/A20taxstdlife))</f>
        <v>0</v>
      </c>
      <c r="R343" s="67"/>
      <c r="S343" s="101"/>
      <c r="T343" s="101"/>
      <c r="U343" s="101"/>
      <c r="V343" s="101"/>
      <c r="W343" s="101"/>
      <c r="X343" s="101"/>
      <c r="Y343" s="101"/>
      <c r="Z343" s="10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181"/>
      <c r="BK343" s="181"/>
      <c r="BL343" s="181"/>
      <c r="BM343" s="181"/>
      <c r="BN343" s="181"/>
      <c r="BO343" s="181"/>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271"/>
      <c r="E344" s="85">
        <v>5</v>
      </c>
      <c r="F344" s="27"/>
      <c r="G344" s="203"/>
      <c r="H344" s="144"/>
      <c r="I344" s="144"/>
      <c r="J344" s="144"/>
      <c r="K344" s="143"/>
      <c r="L344" s="67">
        <f>IF(A20taxstdlife="n/a","n/a",IF(L$3&gt;(A20taxstdlife+$E344),(Input!$K$60-Input!$K$94)-SUM($K344:K344),(Input!$K$60-Input!$K$94)/A20taxstdlife))</f>
        <v>0</v>
      </c>
      <c r="M344" s="67">
        <f>IF(A20taxstdlife="n/a","n/a",IF(M$3&gt;(A20taxstdlife+$E344),(Input!$K$60-Input!$K$94)-SUM($K344:L344),(Input!$K$60-Input!$K$94)/A20taxstdlife))</f>
        <v>0</v>
      </c>
      <c r="N344" s="67">
        <f>IF(A20taxstdlife="n/a","n/a",IF(N$3&gt;(A20taxstdlife+$E344),(Input!$K$60-Input!$K$94)-SUM($K344:M344),(Input!$K$60-Input!$K$94)/A20taxstdlife))</f>
        <v>0</v>
      </c>
      <c r="O344" s="67">
        <f>IF(A20taxstdlife="n/a","n/a",IF(O$3&gt;(A20taxstdlife+$E344),(Input!$K$60-Input!$K$94)-SUM($K344:N344),(Input!$K$60-Input!$K$94)/A20taxstdlife))</f>
        <v>0</v>
      </c>
      <c r="P344" s="67">
        <f>IF(A20taxstdlife="n/a","n/a",IF(P$3&gt;(A20taxstdlife+$E344),(Input!$K$60-Input!$K$94)-SUM($K344:O344),(Input!$K$60-Input!$K$94)/A20taxstdlife))</f>
        <v>0</v>
      </c>
      <c r="Q344" s="67">
        <f>IF(A20taxstdlife="n/a","n/a",IF(Q$3&gt;(A20taxstdlife+$E344),(Input!$K$60-Input!$K$94)-SUM($K344:P344),(Input!$K$60-Input!$K$94)/A20taxstdlife))</f>
        <v>0</v>
      </c>
      <c r="R344" s="67"/>
      <c r="S344" s="101"/>
      <c r="T344" s="101"/>
      <c r="U344" s="101"/>
      <c r="V344" s="101"/>
      <c r="W344" s="101"/>
      <c r="X344" s="101"/>
      <c r="Y344" s="101"/>
      <c r="Z344" s="10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181"/>
      <c r="BK344" s="181"/>
      <c r="BL344" s="181"/>
      <c r="BM344" s="181"/>
      <c r="BN344" s="181"/>
      <c r="BO344" s="181"/>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271"/>
      <c r="E345" s="85">
        <v>6</v>
      </c>
      <c r="F345" s="27"/>
      <c r="G345" s="203"/>
      <c r="H345" s="144"/>
      <c r="I345" s="144"/>
      <c r="J345" s="144"/>
      <c r="K345" s="144"/>
      <c r="L345" s="143"/>
      <c r="M345" s="67">
        <f>IF(A20taxstdlife="n/a","n/a",IF(M$3&gt;(A20taxstdlife+$E345),(Input!$L$60-Input!$L$94)-SUM($L345:L345),(Input!$L$60-Input!$L$94)/A20taxstdlife))</f>
        <v>0</v>
      </c>
      <c r="N345" s="67">
        <f>IF(A20taxstdlife="n/a","n/a",IF(N$3&gt;(A20taxstdlife+$E345),(Input!$L$60-Input!$L$94)-SUM($L345:M345),(Input!$L$60-Input!$L$94)/A20taxstdlife))</f>
        <v>0</v>
      </c>
      <c r="O345" s="67">
        <f>IF(A20taxstdlife="n/a","n/a",IF(O$3&gt;(A20taxstdlife+$E345),(Input!$L$60-Input!$L$94)-SUM($L345:N345),(Input!$L$60-Input!$L$94)/A20taxstdlife))</f>
        <v>0</v>
      </c>
      <c r="P345" s="67">
        <f>IF(A20taxstdlife="n/a","n/a",IF(P$3&gt;(A20taxstdlife+$E345),(Input!$L$60-Input!$L$94)-SUM($L345:O345),(Input!$L$60-Input!$L$94)/A20taxstdlife))</f>
        <v>0</v>
      </c>
      <c r="Q345" s="67">
        <f>IF(A20taxstdlife="n/a","n/a",IF(Q$3&gt;(A20taxstdlife+$E345),(Input!$L$60-Input!$L$94)-SUM($L345:P345),(Input!$L$60-Input!$L$94)/A20taxstdlife))</f>
        <v>0</v>
      </c>
      <c r="R345" s="67"/>
      <c r="S345" s="101"/>
      <c r="T345" s="101"/>
      <c r="U345" s="101"/>
      <c r="V345" s="101"/>
      <c r="W345" s="101"/>
      <c r="X345" s="101"/>
      <c r="Y345" s="101"/>
      <c r="Z345" s="10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c r="BI345" s="211"/>
      <c r="BJ345" s="181"/>
      <c r="BK345" s="181"/>
      <c r="BL345" s="181"/>
      <c r="BM345" s="181"/>
      <c r="BN345" s="181"/>
      <c r="BO345" s="181"/>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271"/>
      <c r="E346" s="85">
        <v>7</v>
      </c>
      <c r="F346" s="27"/>
      <c r="G346" s="203"/>
      <c r="H346" s="144"/>
      <c r="I346" s="144"/>
      <c r="J346" s="144"/>
      <c r="K346" s="144"/>
      <c r="L346" s="144"/>
      <c r="M346" s="143"/>
      <c r="N346" s="67">
        <f>IF(A20taxstdlife="n/a","n/a",IF(N$3&gt;(A20taxstdlife+$E346),(Input!$M$60-Input!$M$94)-SUM($M346:M346),(Input!$M$60-Input!$M$94)/A20taxstdlife))</f>
        <v>0</v>
      </c>
      <c r="O346" s="67">
        <f>IF(A20taxstdlife="n/a","n/a",IF(O$3&gt;(A20taxstdlife+$E346),(Input!$M$60-Input!$M$94)-SUM($M346:N346),(Input!$M$60-Input!$M$94)/A20taxstdlife))</f>
        <v>0</v>
      </c>
      <c r="P346" s="67">
        <f>IF(A20taxstdlife="n/a","n/a",IF(P$3&gt;(A20taxstdlife+$E346),(Input!$M$60-Input!$M$94)-SUM($M346:O346),(Input!$M$60-Input!$M$94)/A20taxstdlife))</f>
        <v>0</v>
      </c>
      <c r="Q346" s="67">
        <f>IF(A20taxstdlife="n/a","n/a",IF(Q$3&gt;(A20taxstdlife+$E346),(Input!$M$60-Input!$M$94)-SUM($M346:P346),(Input!$M$60-Input!$M$94)/A20taxstdlife))</f>
        <v>0</v>
      </c>
      <c r="R346" s="67"/>
      <c r="S346" s="101"/>
      <c r="T346" s="101"/>
      <c r="U346" s="101"/>
      <c r="V346" s="101"/>
      <c r="W346" s="101"/>
      <c r="X346" s="101"/>
      <c r="Y346" s="101"/>
      <c r="Z346" s="10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181"/>
      <c r="BK346" s="181"/>
      <c r="BL346" s="181"/>
      <c r="BM346" s="181"/>
      <c r="BN346" s="181"/>
      <c r="BO346" s="181"/>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271"/>
      <c r="E347" s="85">
        <v>8</v>
      </c>
      <c r="F347" s="27"/>
      <c r="G347" s="203"/>
      <c r="H347" s="144"/>
      <c r="I347" s="144"/>
      <c r="J347" s="144"/>
      <c r="K347" s="144"/>
      <c r="L347" s="144"/>
      <c r="M347" s="144"/>
      <c r="N347" s="143"/>
      <c r="O347" s="67">
        <f>IF(A20taxstdlife="n/a","n/a",IF(O$3&gt;(A20taxstdlife+$E347),(Input!$N$60-Input!$N$94)-SUM($N347:N347),(Input!$N$60-Input!$N$94)/A20taxstdlife))</f>
        <v>0</v>
      </c>
      <c r="P347" s="67">
        <f>IF(A20taxstdlife="n/a","n/a",IF(P$3&gt;(A20taxstdlife+$E347),(Input!$N$60-Input!$N$94)-SUM($N347:O347),(Input!$N$60-Input!$N$94)/A20taxstdlife))</f>
        <v>0</v>
      </c>
      <c r="Q347" s="67">
        <f>IF(A20taxstdlife="n/a","n/a",IF(Q$3&gt;(A20taxstdlife+$E347),(Input!$N$60-Input!$N$94)-SUM($N347:P347),(Input!$N$60-Input!$N$94)/A20taxstdlife))</f>
        <v>0</v>
      </c>
      <c r="R347" s="67"/>
      <c r="S347" s="101"/>
      <c r="T347" s="101"/>
      <c r="U347" s="101"/>
      <c r="V347" s="101"/>
      <c r="W347" s="101"/>
      <c r="X347" s="101"/>
      <c r="Y347" s="101"/>
      <c r="Z347" s="10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c r="BI347" s="211"/>
      <c r="BJ347" s="181"/>
      <c r="BK347" s="181"/>
      <c r="BL347" s="181"/>
      <c r="BM347" s="181"/>
      <c r="BN347" s="181"/>
      <c r="BO347" s="181"/>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271"/>
      <c r="E348" s="85">
        <v>9</v>
      </c>
      <c r="F348" s="27"/>
      <c r="G348" s="203"/>
      <c r="H348" s="144"/>
      <c r="I348" s="144"/>
      <c r="J348" s="144"/>
      <c r="K348" s="144"/>
      <c r="L348" s="144"/>
      <c r="M348" s="144"/>
      <c r="N348" s="144"/>
      <c r="O348" s="143"/>
      <c r="P348" s="67">
        <f>IF(A20taxstdlife="n/a","n/a",IF(P$3&gt;(A20taxstdlife+$E348),(Input!$O$60-Input!$O$94)-SUM($O348:O348),(Input!$O$60-Input!$O$94)/A20taxstdlife))</f>
        <v>0</v>
      </c>
      <c r="Q348" s="67">
        <f>IF(A20taxstdlife="n/a","n/a",IF(Q$3&gt;(A20taxstdlife+$E348),(Input!$O$60-Input!$O$94)-SUM($O348:P348),(Input!$O$60-Input!$O$94)/A20taxstdlife))</f>
        <v>0</v>
      </c>
      <c r="R348" s="67"/>
      <c r="S348" s="101"/>
      <c r="T348" s="101"/>
      <c r="U348" s="101"/>
      <c r="V348" s="101"/>
      <c r="W348" s="101"/>
      <c r="X348" s="101"/>
      <c r="Y348" s="101"/>
      <c r="Z348" s="10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c r="BI348" s="211"/>
      <c r="BJ348" s="181"/>
      <c r="BK348" s="181"/>
      <c r="BL348" s="181"/>
      <c r="BM348" s="181"/>
      <c r="BN348" s="181"/>
      <c r="BO348" s="181"/>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271"/>
      <c r="E349" s="85">
        <v>10</v>
      </c>
      <c r="F349" s="27"/>
      <c r="G349" s="203"/>
      <c r="H349" s="144"/>
      <c r="I349" s="144"/>
      <c r="J349" s="144"/>
      <c r="K349" s="144"/>
      <c r="L349" s="144"/>
      <c r="M349" s="144"/>
      <c r="N349" s="144"/>
      <c r="O349" s="144"/>
      <c r="P349" s="143"/>
      <c r="Q349" s="67">
        <f>IF(A20taxstdlife="n/a","n/a",IF(Q$3&gt;(A20taxstdlife+$E349),(Input!$P$60-Input!$P$94)-SUM($P349:P349),(Input!$P$60-Input!$P$94)/A20taxstdlife))</f>
        <v>0</v>
      </c>
      <c r="R349" s="67"/>
      <c r="S349" s="101"/>
      <c r="T349" s="101"/>
      <c r="U349" s="101"/>
      <c r="V349" s="101"/>
      <c r="W349" s="101"/>
      <c r="X349" s="101"/>
      <c r="Y349" s="101"/>
      <c r="Z349" s="101"/>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c r="BI349" s="211"/>
      <c r="BJ349" s="181"/>
      <c r="BK349" s="181"/>
      <c r="BL349" s="181"/>
      <c r="BM349" s="181"/>
      <c r="BN349" s="181"/>
      <c r="BO349" s="181"/>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271"/>
      <c r="E350" s="86">
        <v>11</v>
      </c>
      <c r="F350" s="27"/>
      <c r="G350" s="203"/>
      <c r="H350" s="144"/>
      <c r="I350" s="144"/>
      <c r="J350" s="144"/>
      <c r="K350" s="144"/>
      <c r="L350" s="144"/>
      <c r="M350" s="144"/>
      <c r="N350" s="144"/>
      <c r="O350" s="144"/>
      <c r="P350" s="183"/>
      <c r="Q350" s="143"/>
      <c r="R350" s="67"/>
      <c r="S350" s="101"/>
      <c r="T350" s="101"/>
      <c r="U350" s="101"/>
      <c r="V350" s="101"/>
      <c r="W350" s="101"/>
      <c r="X350" s="101"/>
      <c r="Y350" s="101"/>
      <c r="Z350" s="101"/>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c r="BI350" s="211"/>
      <c r="BJ350" s="181"/>
      <c r="BK350" s="181"/>
      <c r="BL350" s="181"/>
      <c r="BM350" s="181"/>
      <c r="BN350" s="181"/>
      <c r="BO350" s="181"/>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04">
        <f t="shared" ref="G351:L351" si="53">-SUM(G338:G350)</f>
        <v>0</v>
      </c>
      <c r="H351" s="157">
        <f t="shared" si="53"/>
        <v>0</v>
      </c>
      <c r="I351" s="157">
        <f t="shared" si="53"/>
        <v>0</v>
      </c>
      <c r="J351" s="157">
        <f t="shared" si="53"/>
        <v>0</v>
      </c>
      <c r="K351" s="157">
        <f t="shared" si="53"/>
        <v>0</v>
      </c>
      <c r="L351" s="157">
        <f t="shared" si="53"/>
        <v>0</v>
      </c>
      <c r="M351" s="157">
        <f>IF(Input!M173&gt;0, -SUM(M338:M350), 0)</f>
        <v>0</v>
      </c>
      <c r="N351" s="157">
        <f>IF(Input!N173&gt;0, -SUM(N338:N350), 0)</f>
        <v>0</v>
      </c>
      <c r="O351" s="157">
        <f>IF(Input!O173&gt;0, -SUM(O338:O350), 0)</f>
        <v>0</v>
      </c>
      <c r="P351" s="157">
        <f>IF(Input!P173&gt;0, -SUM(P338:P350), 0)</f>
        <v>0</v>
      </c>
      <c r="Q351" s="157">
        <f>IF(Input!Q173&gt;0, -SUM(Q338:Q350), 0)</f>
        <v>0</v>
      </c>
      <c r="R351" s="63"/>
      <c r="S351" s="100"/>
      <c r="T351" s="100"/>
      <c r="U351" s="100"/>
      <c r="V351" s="100"/>
      <c r="W351" s="100"/>
      <c r="X351" s="100"/>
      <c r="Y351" s="100"/>
      <c r="Z351" s="100"/>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181"/>
      <c r="BK351" s="181"/>
      <c r="BL351" s="181"/>
      <c r="BM351" s="181"/>
      <c r="BN351" s="181"/>
      <c r="BO351" s="18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82">
        <f>Asset21</f>
        <v>0</v>
      </c>
      <c r="C352" s="32"/>
      <c r="D352" s="33" t="s">
        <v>68</v>
      </c>
      <c r="E352" s="32"/>
      <c r="F352" s="34"/>
      <c r="G352" s="200">
        <f>IF(G$3&gt;A21taxremlife,A21taxvalue-SUM($F352:F352),IF(A21taxremlife="N/A","n/a",A21taxvalue/A21taxremlife))</f>
        <v>0</v>
      </c>
      <c r="H352" s="66">
        <f>IF(H$3&gt;A21taxremlife,A21taxvalue-SUM($F352:G352),IF(A21taxremlife="N/A","n/a",A21taxvalue/A21taxremlife))</f>
        <v>0</v>
      </c>
      <c r="I352" s="66">
        <f>IF(I$3&gt;A21taxremlife,A21taxvalue-SUM($F352:H352),IF(A21taxremlife="N/A","n/a",A21taxvalue/A21taxremlife))</f>
        <v>0</v>
      </c>
      <c r="J352" s="66">
        <f>IF(J$3&gt;A21taxremlife,A21taxvalue-SUM($F352:I352),IF(A21taxremlife="N/A","n/a",A21taxvalue/A21taxremlife))</f>
        <v>0</v>
      </c>
      <c r="K352" s="66">
        <f>IF(K$3&gt;A21taxremlife,A21taxvalue-SUM($F352:J352),IF(A21taxremlife="N/A","n/a",A21taxvalue/A21taxremlife))</f>
        <v>0</v>
      </c>
      <c r="L352" s="66">
        <f>IF(L$3&gt;A21taxremlife,A21taxvalue-SUM($F352:K352),IF(A21taxremlife="N/A","n/a",A21taxvalue/A21taxremlife))</f>
        <v>0</v>
      </c>
      <c r="M352" s="66">
        <f>IF(M$3&gt;A21taxremlife,A21taxvalue-SUM($F352:L352),IF(A21taxremlife="N/A","n/a",A21taxvalue/A21taxremlife))</f>
        <v>0</v>
      </c>
      <c r="N352" s="66">
        <f>IF(N$3&gt;A21taxremlife,A21taxvalue-SUM($F352:M352),IF(A21taxremlife="N/A","n/a",A21taxvalue/A21taxremlife))</f>
        <v>0</v>
      </c>
      <c r="O352" s="66">
        <f>IF(O$3&gt;A21taxremlife,A21taxvalue-SUM($F352:N352),IF(A21taxremlife="N/A","n/a",A21taxvalue/A21taxremlife))</f>
        <v>0</v>
      </c>
      <c r="P352" s="66">
        <f>IF(P$3&gt;A21taxremlife,A21taxvalue-SUM($F352:O352),IF(A21taxremlife="N/A","n/a",A21taxvalue/A21taxremlife))</f>
        <v>0</v>
      </c>
      <c r="Q352" s="66">
        <f>IF(Q$3&gt;A21taxremlife,A21taxvalue-SUM($F352:P352),IF(A21taxremlife="N/A","n/a",A21taxvalue/A21taxremlife))</f>
        <v>0</v>
      </c>
      <c r="R352" s="66"/>
      <c r="S352" s="101"/>
      <c r="T352" s="101"/>
      <c r="U352" s="101"/>
      <c r="V352" s="101"/>
      <c r="W352" s="101"/>
      <c r="X352" s="101"/>
      <c r="Y352" s="101"/>
      <c r="Z352" s="10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181"/>
      <c r="BK352" s="181"/>
      <c r="BL352" s="181"/>
      <c r="BM352" s="181"/>
      <c r="BN352" s="181"/>
      <c r="BO352" s="181"/>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270" t="s">
        <v>86</v>
      </c>
      <c r="E353" s="85">
        <v>0</v>
      </c>
      <c r="F353" s="27"/>
      <c r="G353" s="201"/>
      <c r="H353" s="67"/>
      <c r="I353" s="67"/>
      <c r="J353" s="67"/>
      <c r="K353" s="67"/>
      <c r="L353" s="67"/>
      <c r="M353" s="67"/>
      <c r="N353" s="67"/>
      <c r="O353" s="67"/>
      <c r="P353" s="67"/>
      <c r="Q353" s="67"/>
      <c r="R353" s="67"/>
      <c r="S353" s="101"/>
      <c r="T353" s="101"/>
      <c r="U353" s="101"/>
      <c r="V353" s="101"/>
      <c r="W353" s="101"/>
      <c r="X353" s="101"/>
      <c r="Y353" s="101"/>
      <c r="Z353" s="10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c r="BI353" s="211"/>
      <c r="BJ353" s="181"/>
      <c r="BK353" s="181"/>
      <c r="BL353" s="181"/>
      <c r="BM353" s="181"/>
      <c r="BN353" s="181"/>
      <c r="BO353" s="181"/>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271"/>
      <c r="E354" s="85">
        <v>1</v>
      </c>
      <c r="F354" s="27"/>
      <c r="G354" s="202"/>
      <c r="H354" s="67">
        <f>IF(A21taxstdlife="n/a","n/a",IF(H$3&gt;(A21taxstdlife+$E354),(Input!$G$61-Input!$G$95)-SUM($G354:G354),(Input!$G$61-Input!$G$95)/A21taxstdlife))</f>
        <v>0</v>
      </c>
      <c r="I354" s="67">
        <f>IF(A21taxstdlife="n/a","n/a",IF(I$3&gt;(A21taxstdlife+$E354),(Input!$G$61-Input!$G$95)-SUM($G354:H354),(Input!$G$61-Input!$G$95)/A21taxstdlife))</f>
        <v>0</v>
      </c>
      <c r="J354" s="67">
        <f>IF(A21taxstdlife="n/a","n/a",IF(J$3&gt;(A21taxstdlife+$E354),(Input!$G$61-Input!$G$95)-SUM($G354:I354),(Input!$G$61-Input!$G$95)/A21taxstdlife))</f>
        <v>0</v>
      </c>
      <c r="K354" s="67">
        <f>IF(A21taxstdlife="n/a","n/a",IF(K$3&gt;(A21taxstdlife+$E354),(Input!$G$61-Input!$G$95)-SUM($G354:J354),(Input!$G$61-Input!$G$95)/A21taxstdlife))</f>
        <v>0</v>
      </c>
      <c r="L354" s="67">
        <f>IF(A21taxstdlife="n/a","n/a",IF(L$3&gt;(A21taxstdlife+$E354),(Input!$G$61-Input!$G$95)-SUM($G354:K354),(Input!$G$61-Input!$G$95)/A21taxstdlife))</f>
        <v>0</v>
      </c>
      <c r="M354" s="67">
        <f>IF(A21taxstdlife="n/a","n/a",IF(M$3&gt;(A21taxstdlife+$E354),(Input!$G$61-Input!$G$95)-SUM($G354:L354),(Input!$G$61-Input!$G$95)/A21taxstdlife))</f>
        <v>0</v>
      </c>
      <c r="N354" s="67">
        <f>IF(A21taxstdlife="n/a","n/a",IF(N$3&gt;(A21taxstdlife+$E354),(Input!$G$61-Input!$G$95)-SUM($G354:M354),(Input!$G$61-Input!$G$95)/A21taxstdlife))</f>
        <v>0</v>
      </c>
      <c r="O354" s="67">
        <f>IF(A21taxstdlife="n/a","n/a",IF(O$3&gt;(A21taxstdlife+$E354),(Input!$G$61-Input!$G$95)-SUM($G354:N354),(Input!$G$61-Input!$G$95)/A21taxstdlife))</f>
        <v>0</v>
      </c>
      <c r="P354" s="67">
        <f>IF(A21taxstdlife="n/a","n/a",IF(P$3&gt;(A21taxstdlife+$E354),(Input!$G$61-Input!$G$95)-SUM($G354:O354),(Input!$G$61-Input!$G$95)/A21taxstdlife))</f>
        <v>0</v>
      </c>
      <c r="Q354" s="67">
        <f>IF(A21taxstdlife="n/a","n/a",IF(Q$3&gt;(A21taxstdlife+$E354),(Input!$G$61-Input!$G$95)-SUM($G354:P354),(Input!$G$61-Input!$G$95)/A21taxstdlife))</f>
        <v>0</v>
      </c>
      <c r="R354" s="67"/>
      <c r="S354" s="101"/>
      <c r="T354" s="101"/>
      <c r="U354" s="101"/>
      <c r="V354" s="101"/>
      <c r="W354" s="101"/>
      <c r="X354" s="101"/>
      <c r="Y354" s="101"/>
      <c r="Z354" s="10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181"/>
      <c r="BK354" s="181"/>
      <c r="BL354" s="181"/>
      <c r="BM354" s="181"/>
      <c r="BN354" s="181"/>
      <c r="BO354" s="181"/>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271"/>
      <c r="E355" s="85">
        <v>2</v>
      </c>
      <c r="F355" s="27"/>
      <c r="G355" s="203"/>
      <c r="H355" s="143"/>
      <c r="I355" s="67">
        <f>IF(A21taxstdlife="n/a","n/a",IF(I$3&gt;(A21taxstdlife+$E355),(Input!$H$61-Input!$H$95)-SUM($H355:H355),(Input!$H$61-Input!$H$95)/A21taxstdlife))</f>
        <v>0</v>
      </c>
      <c r="J355" s="67">
        <f>IF(A21taxstdlife="n/a","n/a",IF(J$3&gt;(A21taxstdlife+$E355),(Input!$H$61-Input!$H$95)-SUM($H355:I355),(Input!$H$61-Input!$H$95)/A21taxstdlife))</f>
        <v>0</v>
      </c>
      <c r="K355" s="67">
        <f>IF(A21taxstdlife="n/a","n/a",IF(K$3&gt;(A21taxstdlife+$E355),(Input!$H$61-Input!$H$95)-SUM($H355:J355),(Input!$H$61-Input!$H$95)/A21taxstdlife))</f>
        <v>0</v>
      </c>
      <c r="L355" s="67">
        <f>IF(A21taxstdlife="n/a","n/a",IF(L$3&gt;(A21taxstdlife+$E355),(Input!$H$61-Input!$H$95)-SUM($H355:K355),(Input!$H$61-Input!$H$95)/A21taxstdlife))</f>
        <v>0</v>
      </c>
      <c r="M355" s="67">
        <f>IF(A21taxstdlife="n/a","n/a",IF(M$3&gt;(A21taxstdlife+$E355),(Input!$H$61-Input!$H$95)-SUM($H355:L355),(Input!$H$61-Input!$H$95)/A21taxstdlife))</f>
        <v>0</v>
      </c>
      <c r="N355" s="67">
        <f>IF(A21taxstdlife="n/a","n/a",IF(N$3&gt;(A21taxstdlife+$E355),(Input!$H$61-Input!$H$95)-SUM($H355:M355),(Input!$H$61-Input!$H$95)/A21taxstdlife))</f>
        <v>0</v>
      </c>
      <c r="O355" s="67">
        <f>IF(A21taxstdlife="n/a","n/a",IF(O$3&gt;(A21taxstdlife+$E355),(Input!$H$61-Input!$H$95)-SUM($H355:N355),(Input!$H$61-Input!$H$95)/A21taxstdlife))</f>
        <v>0</v>
      </c>
      <c r="P355" s="67">
        <f>IF(A21taxstdlife="n/a","n/a",IF(P$3&gt;(A21taxstdlife+$E355),(Input!$H$61-Input!$H$95)-SUM($H355:O355),(Input!$H$61-Input!$H$95)/A21taxstdlife))</f>
        <v>0</v>
      </c>
      <c r="Q355" s="67">
        <f>IF(A21taxstdlife="n/a","n/a",IF(Q$3&gt;(A21taxstdlife+$E355),(Input!$H$61-Input!$H$95)-SUM($H355:P355),(Input!$H$61-Input!$H$95)/A21taxstdlife))</f>
        <v>0</v>
      </c>
      <c r="R355" s="67"/>
      <c r="S355" s="101"/>
      <c r="T355" s="101"/>
      <c r="U355" s="101"/>
      <c r="V355" s="101"/>
      <c r="W355" s="101"/>
      <c r="X355" s="101"/>
      <c r="Y355" s="101"/>
      <c r="Z355" s="10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181"/>
      <c r="BK355" s="181"/>
      <c r="BL355" s="181"/>
      <c r="BM355" s="181"/>
      <c r="BN355" s="181"/>
      <c r="BO355" s="181"/>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271"/>
      <c r="E356" s="85">
        <v>3</v>
      </c>
      <c r="F356" s="27"/>
      <c r="G356" s="203"/>
      <c r="H356" s="144"/>
      <c r="I356" s="143"/>
      <c r="J356" s="67">
        <f>IF(A21taxstdlife="n/a","n/a",IF(J$3&gt;(A21taxstdlife+$E356),(Input!$I$61-Input!$I$95)-SUM($I356:I356),(Input!$I$61-Input!$I$95)/A21taxstdlife))</f>
        <v>0</v>
      </c>
      <c r="K356" s="67">
        <f>IF(A21taxstdlife="n/a","n/a",IF(K$3&gt;(A21taxstdlife+$E356),(Input!$I$61-Input!$I$95)-SUM($I356:J356),(Input!$I$61-Input!$I$95)/A21taxstdlife))</f>
        <v>0</v>
      </c>
      <c r="L356" s="67">
        <f>IF(A21taxstdlife="n/a","n/a",IF(L$3&gt;(A21taxstdlife+$E356),(Input!$I$61-Input!$I$95)-SUM($I356:K356),(Input!$I$61-Input!$I$95)/A21taxstdlife))</f>
        <v>0</v>
      </c>
      <c r="M356" s="67">
        <f>IF(A21taxstdlife="n/a","n/a",IF(M$3&gt;(A21taxstdlife+$E356),(Input!$I$61-Input!$I$95)-SUM($I356:L356),(Input!$I$61-Input!$I$95)/A21taxstdlife))</f>
        <v>0</v>
      </c>
      <c r="N356" s="67">
        <f>IF(A21taxstdlife="n/a","n/a",IF(N$3&gt;(A21taxstdlife+$E356),(Input!$I$61-Input!$I$95)-SUM($I356:M356),(Input!$I$61-Input!$I$95)/A21taxstdlife))</f>
        <v>0</v>
      </c>
      <c r="O356" s="67">
        <f>IF(A21taxstdlife="n/a","n/a",IF(O$3&gt;(A21taxstdlife+$E356),(Input!$I$61-Input!$I$95)-SUM($I356:N356),(Input!$I$61-Input!$I$95)/A21taxstdlife))</f>
        <v>0</v>
      </c>
      <c r="P356" s="67">
        <f>IF(A21taxstdlife="n/a","n/a",IF(P$3&gt;(A21taxstdlife+$E356),(Input!$I$61-Input!$I$95)-SUM($I356:O356),(Input!$I$61-Input!$I$95)/A21taxstdlife))</f>
        <v>0</v>
      </c>
      <c r="Q356" s="67">
        <f>IF(A21taxstdlife="n/a","n/a",IF(Q$3&gt;(A21taxstdlife+$E356),(Input!$I$61-Input!$I$95)-SUM($I356:P356),(Input!$I$61-Input!$I$95)/A21taxstdlife))</f>
        <v>0</v>
      </c>
      <c r="R356" s="67"/>
      <c r="S356" s="101"/>
      <c r="T356" s="101"/>
      <c r="U356" s="101"/>
      <c r="V356" s="101"/>
      <c r="W356" s="101"/>
      <c r="X356" s="101"/>
      <c r="Y356" s="101"/>
      <c r="Z356" s="10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3"/>
      <c r="BK356" s="181"/>
      <c r="BL356" s="181"/>
      <c r="BM356" s="181"/>
      <c r="BN356" s="181"/>
      <c r="BO356" s="181"/>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271"/>
      <c r="E357" s="85">
        <v>4</v>
      </c>
      <c r="F357" s="27"/>
      <c r="G357" s="203"/>
      <c r="H357" s="144"/>
      <c r="I357" s="144"/>
      <c r="J357" s="143"/>
      <c r="K357" s="67">
        <f>IF(A21taxstdlife="n/a","n/a",IF(K$3&gt;(A21taxstdlife+$E357),(Input!$J$61-Input!$J$95)-SUM($J357:J357),(Input!$J$61-Input!$J$95)/A21taxstdlife))</f>
        <v>0</v>
      </c>
      <c r="L357" s="67">
        <f>IF(A21taxstdlife="n/a","n/a",IF(L$3&gt;(A21taxstdlife+$E357),(Input!$J$61-Input!$J$95)-SUM($J357:K357),(Input!$J$61-Input!$J$95)/A21taxstdlife))</f>
        <v>0</v>
      </c>
      <c r="M357" s="67">
        <f>IF(A21taxstdlife="n/a","n/a",IF(M$3&gt;(A21taxstdlife+$E357),(Input!$J$61-Input!$J$95)-SUM($J357:L357),(Input!$J$61-Input!$J$95)/A21taxstdlife))</f>
        <v>0</v>
      </c>
      <c r="N357" s="67">
        <f>IF(A21taxstdlife="n/a","n/a",IF(N$3&gt;(A21taxstdlife+$E357),(Input!$J$61-Input!$J$95)-SUM($J357:M357),(Input!$J$61-Input!$J$95)/A21taxstdlife))</f>
        <v>0</v>
      </c>
      <c r="O357" s="67">
        <f>IF(A21taxstdlife="n/a","n/a",IF(O$3&gt;(A21taxstdlife+$E357),(Input!$J$61-Input!$J$95)-SUM($J357:N357),(Input!$J$61-Input!$J$95)/A21taxstdlife))</f>
        <v>0</v>
      </c>
      <c r="P357" s="67">
        <f>IF(A21taxstdlife="n/a","n/a",IF(P$3&gt;(A21taxstdlife+$E357),(Input!$J$61-Input!$J$95)-SUM($J357:O357),(Input!$J$61-Input!$J$95)/A21taxstdlife))</f>
        <v>0</v>
      </c>
      <c r="Q357" s="67">
        <f>IF(A21taxstdlife="n/a","n/a",IF(Q$3&gt;(A21taxstdlife+$E357),(Input!$J$61-Input!$J$95)-SUM($J357:P357),(Input!$J$61-Input!$J$95)/A21taxstdlife))</f>
        <v>0</v>
      </c>
      <c r="R357" s="67"/>
      <c r="S357" s="101"/>
      <c r="T357" s="101"/>
      <c r="U357" s="101"/>
      <c r="V357" s="101"/>
      <c r="W357" s="101"/>
      <c r="X357" s="101"/>
      <c r="Y357" s="101"/>
      <c r="Z357" s="10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181"/>
      <c r="BK357" s="181"/>
      <c r="BL357" s="181"/>
      <c r="BM357" s="181"/>
      <c r="BN357" s="181"/>
      <c r="BO357" s="181"/>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271"/>
      <c r="E358" s="85">
        <v>5</v>
      </c>
      <c r="F358" s="27"/>
      <c r="G358" s="203"/>
      <c r="H358" s="144"/>
      <c r="I358" s="144"/>
      <c r="J358" s="144"/>
      <c r="K358" s="143"/>
      <c r="L358" s="67">
        <f>IF(A21taxstdlife="n/a","n/a",IF(L$3&gt;(A21taxstdlife+$E358),(Input!$K$61-Input!$K$95)-SUM($K358:K358),(Input!$K$61-Input!$K$95)/A21taxstdlife))</f>
        <v>0</v>
      </c>
      <c r="M358" s="67">
        <f>IF(A21taxstdlife="n/a","n/a",IF(M$3&gt;(A21taxstdlife+$E358),(Input!$K$61-Input!$K$95)-SUM($K358:L358),(Input!$K$61-Input!$K$95)/A21taxstdlife))</f>
        <v>0</v>
      </c>
      <c r="N358" s="67">
        <f>IF(A21taxstdlife="n/a","n/a",IF(N$3&gt;(A21taxstdlife+$E358),(Input!$K$61-Input!$K$95)-SUM($K358:M358),(Input!$K$61-Input!$K$95)/A21taxstdlife))</f>
        <v>0</v>
      </c>
      <c r="O358" s="67">
        <f>IF(A21taxstdlife="n/a","n/a",IF(O$3&gt;(A21taxstdlife+$E358),(Input!$K$61-Input!$K$95)-SUM($K358:N358),(Input!$K$61-Input!$K$95)/A21taxstdlife))</f>
        <v>0</v>
      </c>
      <c r="P358" s="67">
        <f>IF(A21taxstdlife="n/a","n/a",IF(P$3&gt;(A21taxstdlife+$E358),(Input!$K$61-Input!$K$95)-SUM($K358:O358),(Input!$K$61-Input!$K$95)/A21taxstdlife))</f>
        <v>0</v>
      </c>
      <c r="Q358" s="67">
        <f>IF(A21taxstdlife="n/a","n/a",IF(Q$3&gt;(A21taxstdlife+$E358),(Input!$K$61-Input!$K$95)-SUM($K358:P358),(Input!$K$61-Input!$K$95)/A21taxstdlife))</f>
        <v>0</v>
      </c>
      <c r="R358" s="67"/>
      <c r="S358" s="101"/>
      <c r="T358" s="101"/>
      <c r="U358" s="101"/>
      <c r="V358" s="101"/>
      <c r="W358" s="101"/>
      <c r="X358" s="101"/>
      <c r="Y358" s="101"/>
      <c r="Z358" s="10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211"/>
      <c r="BJ358" s="181"/>
      <c r="BK358" s="181"/>
      <c r="BL358" s="181"/>
      <c r="BM358" s="181"/>
      <c r="BN358" s="181"/>
      <c r="BO358" s="181"/>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271"/>
      <c r="E359" s="85">
        <v>6</v>
      </c>
      <c r="F359" s="27"/>
      <c r="G359" s="203"/>
      <c r="H359" s="144"/>
      <c r="I359" s="144"/>
      <c r="J359" s="144"/>
      <c r="K359" s="144"/>
      <c r="L359" s="143"/>
      <c r="M359" s="67">
        <f>IF(A21taxstdlife="n/a","n/a",IF(M$3&gt;(A21taxstdlife+$E359),(Input!$L$61-Input!$L$95)-SUM($L359:L359),(Input!$L$61-Input!$L$95)/A21taxstdlife))</f>
        <v>0</v>
      </c>
      <c r="N359" s="67">
        <f>IF(A21taxstdlife="n/a","n/a",IF(N$3&gt;(A21taxstdlife+$E359),(Input!$L$61-Input!$L$95)-SUM($L359:M359),(Input!$L$61-Input!$L$95)/A21taxstdlife))</f>
        <v>0</v>
      </c>
      <c r="O359" s="67">
        <f>IF(A21taxstdlife="n/a","n/a",IF(O$3&gt;(A21taxstdlife+$E359),(Input!$L$61-Input!$L$95)-SUM($L359:N359),(Input!$L$61-Input!$L$95)/A21taxstdlife))</f>
        <v>0</v>
      </c>
      <c r="P359" s="67">
        <f>IF(A21taxstdlife="n/a","n/a",IF(P$3&gt;(A21taxstdlife+$E359),(Input!$L$61-Input!$L$95)-SUM($L359:O359),(Input!$L$61-Input!$L$95)/A21taxstdlife))</f>
        <v>0</v>
      </c>
      <c r="Q359" s="67">
        <f>IF(A21taxstdlife="n/a","n/a",IF(Q$3&gt;(A21taxstdlife+$E359),(Input!$L$61-Input!$L$95)-SUM($L359:P359),(Input!$L$61-Input!$L$95)/A21taxstdlife))</f>
        <v>0</v>
      </c>
      <c r="R359" s="67"/>
      <c r="S359" s="101"/>
      <c r="T359" s="101"/>
      <c r="U359" s="101"/>
      <c r="V359" s="101"/>
      <c r="W359" s="101"/>
      <c r="X359" s="101"/>
      <c r="Y359" s="101"/>
      <c r="Z359" s="10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c r="BI359" s="211"/>
      <c r="BJ359" s="181"/>
      <c r="BK359" s="181"/>
      <c r="BL359" s="181"/>
      <c r="BM359" s="181"/>
      <c r="BN359" s="181"/>
      <c r="BO359" s="181"/>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271"/>
      <c r="E360" s="85">
        <v>7</v>
      </c>
      <c r="F360" s="27"/>
      <c r="G360" s="203"/>
      <c r="H360" s="144"/>
      <c r="I360" s="144"/>
      <c r="J360" s="144"/>
      <c r="K360" s="144"/>
      <c r="L360" s="144"/>
      <c r="M360" s="143"/>
      <c r="N360" s="67">
        <f>IF(A21taxstdlife="n/a","n/a",IF(N$3&gt;(A21taxstdlife+$E360),(Input!$M$61-Input!$M$95)-SUM($M360:M360),(Input!$M$61-Input!$M$95)/A21taxstdlife))</f>
        <v>0</v>
      </c>
      <c r="O360" s="67">
        <f>IF(A21taxstdlife="n/a","n/a",IF(O$3&gt;(A21taxstdlife+$E360),(Input!$M$61-Input!$M$95)-SUM($M360:N360),(Input!$M$61-Input!$M$95)/A21taxstdlife))</f>
        <v>0</v>
      </c>
      <c r="P360" s="67">
        <f>IF(A21taxstdlife="n/a","n/a",IF(P$3&gt;(A21taxstdlife+$E360),(Input!$M$61-Input!$M$95)-SUM($M360:O360),(Input!$M$61-Input!$M$95)/A21taxstdlife))</f>
        <v>0</v>
      </c>
      <c r="Q360" s="67">
        <f>IF(A21taxstdlife="n/a","n/a",IF(Q$3&gt;(A21taxstdlife+$E360),(Input!$M$61-Input!$M$95)-SUM($M360:P360),(Input!$M$61-Input!$M$95)/A21taxstdlife))</f>
        <v>0</v>
      </c>
      <c r="R360" s="67"/>
      <c r="S360" s="101"/>
      <c r="T360" s="101"/>
      <c r="U360" s="101"/>
      <c r="V360" s="101"/>
      <c r="W360" s="101"/>
      <c r="X360" s="101"/>
      <c r="Y360" s="101"/>
      <c r="Z360" s="101"/>
      <c r="AA360" s="211"/>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c r="BI360" s="211"/>
      <c r="BJ360" s="181"/>
      <c r="BK360" s="181"/>
      <c r="BL360" s="181"/>
      <c r="BM360" s="181"/>
      <c r="BN360" s="181"/>
      <c r="BO360" s="181"/>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271"/>
      <c r="E361" s="85">
        <v>8</v>
      </c>
      <c r="F361" s="27"/>
      <c r="G361" s="203"/>
      <c r="H361" s="144"/>
      <c r="I361" s="144"/>
      <c r="J361" s="144"/>
      <c r="K361" s="144"/>
      <c r="L361" s="144"/>
      <c r="M361" s="144"/>
      <c r="N361" s="143"/>
      <c r="O361" s="67">
        <f>IF(A21taxstdlife="n/a","n/a",IF(O$3&gt;(A21taxstdlife+$E361),(Input!$N$61-Input!$N$95)-SUM($N361:N361),(Input!$N$61-Input!$N$95)/A21taxstdlife))</f>
        <v>0</v>
      </c>
      <c r="P361" s="67">
        <f>IF(A21taxstdlife="n/a","n/a",IF(P$3&gt;(A21taxstdlife+$E361),(Input!$N$61-Input!$N$95)-SUM($N361:O361),(Input!$N$61-Input!$N$95)/A21taxstdlife))</f>
        <v>0</v>
      </c>
      <c r="Q361" s="67">
        <f>IF(A21taxstdlife="n/a","n/a",IF(Q$3&gt;(A21taxstdlife+$E361),(Input!$N$61-Input!$N$95)-SUM($N361:P361),(Input!$N$61-Input!$N$95)/A21taxstdlife))</f>
        <v>0</v>
      </c>
      <c r="R361" s="67"/>
      <c r="S361" s="101"/>
      <c r="T361" s="101"/>
      <c r="U361" s="101"/>
      <c r="V361" s="101"/>
      <c r="W361" s="101"/>
      <c r="X361" s="101"/>
      <c r="Y361" s="101"/>
      <c r="Z361" s="101"/>
      <c r="AA361" s="211"/>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c r="BI361" s="211"/>
      <c r="BJ361" s="181"/>
      <c r="BK361" s="181"/>
      <c r="BL361" s="181"/>
      <c r="BM361" s="181"/>
      <c r="BN361" s="181"/>
      <c r="BO361" s="18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271"/>
      <c r="E362" s="85">
        <v>9</v>
      </c>
      <c r="F362" s="27"/>
      <c r="G362" s="203"/>
      <c r="H362" s="144"/>
      <c r="I362" s="144"/>
      <c r="J362" s="144"/>
      <c r="K362" s="144"/>
      <c r="L362" s="144"/>
      <c r="M362" s="144"/>
      <c r="N362" s="144"/>
      <c r="O362" s="143"/>
      <c r="P362" s="67">
        <f>IF(A21taxstdlife="n/a","n/a",IF(P$3&gt;(A21taxstdlife+$E362),(Input!$O$61-Input!$O$95)-SUM($O362:O362),(Input!$O$61-Input!$O$95)/A21taxstdlife))</f>
        <v>0</v>
      </c>
      <c r="Q362" s="67">
        <f>IF(A21taxstdlife="n/a","n/a",IF(Q$3&gt;(A21taxstdlife+$E362),(Input!$O$61-Input!$O$95)-SUM($O362:P362),(Input!$O$61-Input!$O$95)/A21taxstdlife))</f>
        <v>0</v>
      </c>
      <c r="R362" s="67"/>
      <c r="S362" s="101"/>
      <c r="T362" s="101"/>
      <c r="U362" s="101"/>
      <c r="V362" s="101"/>
      <c r="W362" s="101"/>
      <c r="X362" s="101"/>
      <c r="Y362" s="101"/>
      <c r="Z362" s="101"/>
      <c r="AA362" s="211"/>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c r="BI362" s="211"/>
      <c r="BJ362" s="181"/>
      <c r="BK362" s="181"/>
      <c r="BL362" s="181"/>
      <c r="BM362" s="181"/>
      <c r="BN362" s="181"/>
      <c r="BO362" s="181"/>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271"/>
      <c r="E363" s="85">
        <v>10</v>
      </c>
      <c r="F363" s="27"/>
      <c r="G363" s="203"/>
      <c r="H363" s="144"/>
      <c r="I363" s="144"/>
      <c r="J363" s="144"/>
      <c r="K363" s="144"/>
      <c r="L363" s="144"/>
      <c r="M363" s="144"/>
      <c r="N363" s="144"/>
      <c r="O363" s="144"/>
      <c r="P363" s="143"/>
      <c r="Q363" s="67">
        <f>IF(A21taxstdlife="n/a","n/a",IF(Q$3&gt;(A21taxstdlife+$E363),(Input!$P$61-Input!$P$95)-SUM($P363:P363),(Input!$P$61-Input!$P$95)/A21taxstdlife))</f>
        <v>0</v>
      </c>
      <c r="R363" s="67"/>
      <c r="S363" s="101"/>
      <c r="T363" s="101"/>
      <c r="U363" s="101"/>
      <c r="V363" s="101"/>
      <c r="W363" s="101"/>
      <c r="X363" s="101"/>
      <c r="Y363" s="101"/>
      <c r="Z363" s="101"/>
      <c r="AA363" s="211"/>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c r="BI363" s="211"/>
      <c r="BJ363" s="181"/>
      <c r="BK363" s="181"/>
      <c r="BL363" s="181"/>
      <c r="BM363" s="181"/>
      <c r="BN363" s="181"/>
      <c r="BO363" s="181"/>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271"/>
      <c r="E364" s="86">
        <v>11</v>
      </c>
      <c r="F364" s="27"/>
      <c r="G364" s="203"/>
      <c r="H364" s="144"/>
      <c r="I364" s="144"/>
      <c r="J364" s="144"/>
      <c r="K364" s="144"/>
      <c r="L364" s="144"/>
      <c r="M364" s="144"/>
      <c r="N364" s="144"/>
      <c r="O364" s="144"/>
      <c r="P364" s="183"/>
      <c r="Q364" s="143"/>
      <c r="R364" s="67"/>
      <c r="S364" s="101"/>
      <c r="T364" s="101"/>
      <c r="U364" s="101"/>
      <c r="V364" s="101"/>
      <c r="W364" s="101"/>
      <c r="X364" s="101"/>
      <c r="Y364" s="101"/>
      <c r="Z364" s="10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c r="BI364" s="211"/>
      <c r="BJ364" s="181"/>
      <c r="BK364" s="181"/>
      <c r="BL364" s="181"/>
      <c r="BM364" s="181"/>
      <c r="BN364" s="181"/>
      <c r="BO364" s="181"/>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04">
        <f t="shared" ref="G365:L365" si="54">-SUM(G352:G364)</f>
        <v>0</v>
      </c>
      <c r="H365" s="157">
        <f t="shared" si="54"/>
        <v>0</v>
      </c>
      <c r="I365" s="157">
        <f t="shared" si="54"/>
        <v>0</v>
      </c>
      <c r="J365" s="157">
        <f t="shared" si="54"/>
        <v>0</v>
      </c>
      <c r="K365" s="157">
        <f t="shared" si="54"/>
        <v>0</v>
      </c>
      <c r="L365" s="157">
        <f t="shared" si="54"/>
        <v>0</v>
      </c>
      <c r="M365" s="157">
        <f>IF(Input!M173&gt;0, -SUM(M352:M364), 0)</f>
        <v>0</v>
      </c>
      <c r="N365" s="157">
        <f>IF(Input!N173&gt;0, -SUM(N352:N364), 0)</f>
        <v>0</v>
      </c>
      <c r="O365" s="157">
        <f>IF(Input!O173&gt;0, -SUM(O352:O364), 0)</f>
        <v>0</v>
      </c>
      <c r="P365" s="157">
        <f>IF(Input!P173&gt;0, -SUM(P352:P364), 0)</f>
        <v>0</v>
      </c>
      <c r="Q365" s="157">
        <f>IF(Input!Q173&gt;0, -SUM(Q352:Q364), 0)</f>
        <v>0</v>
      </c>
      <c r="R365" s="63"/>
      <c r="S365" s="100"/>
      <c r="T365" s="100"/>
      <c r="U365" s="100"/>
      <c r="V365" s="100"/>
      <c r="W365" s="100"/>
      <c r="X365" s="100"/>
      <c r="Y365" s="100"/>
      <c r="Z365" s="100"/>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181"/>
      <c r="BK365" s="181"/>
      <c r="BL365" s="181"/>
      <c r="BM365" s="181"/>
      <c r="BN365" s="181"/>
      <c r="BO365" s="181"/>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82">
        <f>Asset22</f>
        <v>0</v>
      </c>
      <c r="C366" s="32"/>
      <c r="D366" s="33" t="s">
        <v>68</v>
      </c>
      <c r="E366" s="32"/>
      <c r="F366" s="34"/>
      <c r="G366" s="200">
        <f>IF(G$3&gt;A22taxremlife,A22taxvalue-SUM($F366:F366),IF(A22taxremlife="N/A","n/a",A22taxvalue/A22taxremlife))</f>
        <v>0</v>
      </c>
      <c r="H366" s="66">
        <f>IF(H$3&gt;A22taxremlife,A22taxvalue-SUM($F366:G366),IF(A22taxremlife="N/A","n/a",A22taxvalue/A22taxremlife))</f>
        <v>0</v>
      </c>
      <c r="I366" s="66">
        <f>IF(I$3&gt;A22taxremlife,A22taxvalue-SUM($F366:H366),IF(A22taxremlife="N/A","n/a",A22taxvalue/A22taxremlife))</f>
        <v>0</v>
      </c>
      <c r="J366" s="66">
        <f>IF(J$3&gt;A22taxremlife,A22taxvalue-SUM($F366:I366),IF(A22taxremlife="N/A","n/a",A22taxvalue/A22taxremlife))</f>
        <v>0</v>
      </c>
      <c r="K366" s="66">
        <f>IF(K$3&gt;A22taxremlife,A22taxvalue-SUM($F366:J366),IF(A22taxremlife="N/A","n/a",A22taxvalue/A22taxremlife))</f>
        <v>0</v>
      </c>
      <c r="L366" s="66">
        <f>IF(L$3&gt;A22taxremlife,A22taxvalue-SUM($F366:K366),IF(A22taxremlife="N/A","n/a",A22taxvalue/A22taxremlife))</f>
        <v>0</v>
      </c>
      <c r="M366" s="66">
        <f>IF(M$3&gt;A22taxremlife,A22taxvalue-SUM($F366:L366),IF(A22taxremlife="N/A","n/a",A22taxvalue/A22taxremlife))</f>
        <v>0</v>
      </c>
      <c r="N366" s="66">
        <f>IF(N$3&gt;A22taxremlife,A22taxvalue-SUM($F366:M366),IF(A22taxremlife="N/A","n/a",A22taxvalue/A22taxremlife))</f>
        <v>0</v>
      </c>
      <c r="O366" s="66">
        <f>IF(O$3&gt;A22taxremlife,A22taxvalue-SUM($F366:N366),IF(A22taxremlife="N/A","n/a",A22taxvalue/A22taxremlife))</f>
        <v>0</v>
      </c>
      <c r="P366" s="66">
        <f>IF(P$3&gt;A22taxremlife,A22taxvalue-SUM($F366:O366),IF(A22taxremlife="N/A","n/a",A22taxvalue/A22taxremlife))</f>
        <v>0</v>
      </c>
      <c r="Q366" s="66">
        <f>IF(Q$3&gt;A22taxremlife,A22taxvalue-SUM($F366:P366),IF(A22taxremlife="N/A","n/a",A22taxvalue/A22taxremlife))</f>
        <v>0</v>
      </c>
      <c r="R366" s="66"/>
      <c r="S366" s="101"/>
      <c r="T366" s="101"/>
      <c r="U366" s="101"/>
      <c r="V366" s="101"/>
      <c r="W366" s="101"/>
      <c r="X366" s="101"/>
      <c r="Y366" s="101"/>
      <c r="Z366" s="101"/>
      <c r="AA366" s="211"/>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c r="BI366" s="211"/>
      <c r="BJ366" s="181"/>
      <c r="BK366" s="181"/>
      <c r="BL366" s="181"/>
      <c r="BM366" s="181"/>
      <c r="BN366" s="181"/>
      <c r="BO366" s="181"/>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270" t="s">
        <v>86</v>
      </c>
      <c r="E367" s="85">
        <v>0</v>
      </c>
      <c r="F367" s="27"/>
      <c r="G367" s="201"/>
      <c r="H367" s="67"/>
      <c r="I367" s="67"/>
      <c r="J367" s="67"/>
      <c r="K367" s="67"/>
      <c r="L367" s="67"/>
      <c r="M367" s="67"/>
      <c r="N367" s="67"/>
      <c r="O367" s="67"/>
      <c r="P367" s="67"/>
      <c r="Q367" s="67"/>
      <c r="R367" s="67"/>
      <c r="S367" s="101"/>
      <c r="T367" s="101"/>
      <c r="U367" s="101"/>
      <c r="V367" s="101"/>
      <c r="W367" s="101"/>
      <c r="X367" s="101"/>
      <c r="Y367" s="101"/>
      <c r="Z367" s="10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c r="BI367" s="211"/>
      <c r="BJ367" s="181"/>
      <c r="BK367" s="181"/>
      <c r="BL367" s="181"/>
      <c r="BM367" s="181"/>
      <c r="BN367" s="181"/>
      <c r="BO367" s="181"/>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271"/>
      <c r="E368" s="85">
        <v>1</v>
      </c>
      <c r="F368" s="27"/>
      <c r="G368" s="202"/>
      <c r="H368" s="67">
        <f>IF(A22taxstdlife="n/a","n/a",IF(H$3&gt;(A22taxstdlife+$E368),(Input!$G$62-Input!$G$96)-SUM($G368:G368),(Input!$G$62-Input!$G$96)/A22taxstdlife))</f>
        <v>0</v>
      </c>
      <c r="I368" s="67">
        <f>IF(A22taxstdlife="n/a","n/a",IF(I$3&gt;(A22taxstdlife+$E368),(Input!$G$62-Input!$G$96)-SUM($G368:H368),(Input!$G$62-Input!$G$96)/A22taxstdlife))</f>
        <v>0</v>
      </c>
      <c r="J368" s="67">
        <f>IF(A22taxstdlife="n/a","n/a",IF(J$3&gt;(A22taxstdlife+$E368),(Input!$G$62-Input!$G$96)-SUM($G368:I368),(Input!$G$62-Input!$G$96)/A22taxstdlife))</f>
        <v>0</v>
      </c>
      <c r="K368" s="67">
        <f>IF(A22taxstdlife="n/a","n/a",IF(K$3&gt;(A22taxstdlife+$E368),(Input!$G$62-Input!$G$96)-SUM($G368:J368),(Input!$G$62-Input!$G$96)/A22taxstdlife))</f>
        <v>0</v>
      </c>
      <c r="L368" s="67">
        <f>IF(A22taxstdlife="n/a","n/a",IF(L$3&gt;(A22taxstdlife+$E368),(Input!$G$62-Input!$G$96)-SUM($G368:K368),(Input!$G$62-Input!$G$96)/A22taxstdlife))</f>
        <v>0</v>
      </c>
      <c r="M368" s="67">
        <f>IF(A22taxstdlife="n/a","n/a",IF(M$3&gt;(A22taxstdlife+$E368),(Input!$G$62-Input!$G$96)-SUM($G368:L368),(Input!$G$62-Input!$G$96)/A22taxstdlife))</f>
        <v>0</v>
      </c>
      <c r="N368" s="67">
        <f>IF(A22taxstdlife="n/a","n/a",IF(N$3&gt;(A22taxstdlife+$E368),(Input!$G$62-Input!$G$96)-SUM($G368:M368),(Input!$G$62-Input!$G$96)/A22taxstdlife))</f>
        <v>0</v>
      </c>
      <c r="O368" s="67">
        <f>IF(A22taxstdlife="n/a","n/a",IF(O$3&gt;(A22taxstdlife+$E368),(Input!$G$62-Input!$G$96)-SUM($G368:N368),(Input!$G$62-Input!$G$96)/A22taxstdlife))</f>
        <v>0</v>
      </c>
      <c r="P368" s="67">
        <f>IF(A22taxstdlife="n/a","n/a",IF(P$3&gt;(A22taxstdlife+$E368),(Input!$G$62-Input!$G$96)-SUM($G368:O368),(Input!$G$62-Input!$G$96)/A22taxstdlife))</f>
        <v>0</v>
      </c>
      <c r="Q368" s="67">
        <f>IF(A22taxstdlife="n/a","n/a",IF(Q$3&gt;(A22taxstdlife+$E368),(Input!$G$62-Input!$G$96)-SUM($G368:P368),(Input!$G$62-Input!$G$96)/A22taxstdlife))</f>
        <v>0</v>
      </c>
      <c r="R368" s="67"/>
      <c r="S368" s="101"/>
      <c r="T368" s="101"/>
      <c r="U368" s="101"/>
      <c r="V368" s="101"/>
      <c r="W368" s="101"/>
      <c r="X368" s="101"/>
      <c r="Y368" s="101"/>
      <c r="Z368" s="10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c r="BI368" s="211"/>
      <c r="BJ368" s="181"/>
      <c r="BK368" s="181"/>
      <c r="BL368" s="181"/>
      <c r="BM368" s="181"/>
      <c r="BN368" s="181"/>
      <c r="BO368" s="181"/>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271"/>
      <c r="E369" s="85">
        <v>2</v>
      </c>
      <c r="F369" s="27"/>
      <c r="G369" s="203"/>
      <c r="H369" s="143"/>
      <c r="I369" s="67">
        <f>IF(A22taxstdlife="n/a","n/a",IF(I$3&gt;(A22taxstdlife+$E369),(Input!$H$62-Input!$H$96)-SUM($H369:H369),(Input!$H$62-Input!$H$96)/A22taxstdlife))</f>
        <v>0</v>
      </c>
      <c r="J369" s="67">
        <f>IF(A22taxstdlife="n/a","n/a",IF(J$3&gt;(A22taxstdlife+$E369),(Input!$H$62-Input!$H$96)-SUM($H369:I369),(Input!$H$62-Input!$H$96)/A22taxstdlife))</f>
        <v>0</v>
      </c>
      <c r="K369" s="67">
        <f>IF(A22taxstdlife="n/a","n/a",IF(K$3&gt;(A22taxstdlife+$E369),(Input!$H$62-Input!$H$96)-SUM($H369:J369),(Input!$H$62-Input!$H$96)/A22taxstdlife))</f>
        <v>0</v>
      </c>
      <c r="L369" s="67">
        <f>IF(A22taxstdlife="n/a","n/a",IF(L$3&gt;(A22taxstdlife+$E369),(Input!$H$62-Input!$H$96)-SUM($H369:K369),(Input!$H$62-Input!$H$96)/A22taxstdlife))</f>
        <v>0</v>
      </c>
      <c r="M369" s="67">
        <f>IF(A22taxstdlife="n/a","n/a",IF(M$3&gt;(A22taxstdlife+$E369),(Input!$H$62-Input!$H$96)-SUM($H369:L369),(Input!$H$62-Input!$H$96)/A22taxstdlife))</f>
        <v>0</v>
      </c>
      <c r="N369" s="67">
        <f>IF(A22taxstdlife="n/a","n/a",IF(N$3&gt;(A22taxstdlife+$E369),(Input!$H$62-Input!$H$96)-SUM($H369:M369),(Input!$H$62-Input!$H$96)/A22taxstdlife))</f>
        <v>0</v>
      </c>
      <c r="O369" s="67">
        <f>IF(A22taxstdlife="n/a","n/a",IF(O$3&gt;(A22taxstdlife+$E369),(Input!$H$62-Input!$H$96)-SUM($H369:N369),(Input!$H$62-Input!$H$96)/A22taxstdlife))</f>
        <v>0</v>
      </c>
      <c r="P369" s="67">
        <f>IF(A22taxstdlife="n/a","n/a",IF(P$3&gt;(A22taxstdlife+$E369),(Input!$H$62-Input!$H$96)-SUM($H369:O369),(Input!$H$62-Input!$H$96)/A22taxstdlife))</f>
        <v>0</v>
      </c>
      <c r="Q369" s="67">
        <f>IF(A22taxstdlife="n/a","n/a",IF(Q$3&gt;(A22taxstdlife+$E369),(Input!$H$62-Input!$H$96)-SUM($H369:P369),(Input!$H$62-Input!$H$96)/A22taxstdlife))</f>
        <v>0</v>
      </c>
      <c r="R369" s="67"/>
      <c r="S369" s="101"/>
      <c r="T369" s="101"/>
      <c r="U369" s="101"/>
      <c r="V369" s="101"/>
      <c r="W369" s="101"/>
      <c r="X369" s="101"/>
      <c r="Y369" s="101"/>
      <c r="Z369" s="10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c r="BI369" s="211"/>
      <c r="BJ369" s="181"/>
      <c r="BK369" s="181"/>
      <c r="BL369" s="181"/>
      <c r="BM369" s="181"/>
      <c r="BN369" s="181"/>
      <c r="BO369" s="181"/>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271"/>
      <c r="E370" s="85">
        <v>3</v>
      </c>
      <c r="F370" s="27"/>
      <c r="G370" s="203"/>
      <c r="H370" s="144"/>
      <c r="I370" s="143"/>
      <c r="J370" s="67">
        <f>IF(A22taxstdlife="n/a","n/a",IF(J$3&gt;(A22taxstdlife+$E370),(Input!$I$62-Input!$I$96)-SUM($I370:I370),(Input!$I$62-Input!$I$96)/A22taxstdlife))</f>
        <v>0</v>
      </c>
      <c r="K370" s="67">
        <f>IF(A22taxstdlife="n/a","n/a",IF(K$3&gt;(A22taxstdlife+$E370),(Input!$I$62-Input!$I$96)-SUM($I370:J370),(Input!$I$62-Input!$I$96)/A22taxstdlife))</f>
        <v>0</v>
      </c>
      <c r="L370" s="67">
        <f>IF(A22taxstdlife="n/a","n/a",IF(L$3&gt;(A22taxstdlife+$E370),(Input!$I$62-Input!$I$96)-SUM($I370:K370),(Input!$I$62-Input!$I$96)/A22taxstdlife))</f>
        <v>0</v>
      </c>
      <c r="M370" s="67">
        <f>IF(A22taxstdlife="n/a","n/a",IF(M$3&gt;(A22taxstdlife+$E370),(Input!$I$62-Input!$I$96)-SUM($I370:L370),(Input!$I$62-Input!$I$96)/A22taxstdlife))</f>
        <v>0</v>
      </c>
      <c r="N370" s="67">
        <f>IF(A22taxstdlife="n/a","n/a",IF(N$3&gt;(A22taxstdlife+$E370),(Input!$I$62-Input!$I$96)-SUM($I370:M370),(Input!$I$62-Input!$I$96)/A22taxstdlife))</f>
        <v>0</v>
      </c>
      <c r="O370" s="67">
        <f>IF(A22taxstdlife="n/a","n/a",IF(O$3&gt;(A22taxstdlife+$E370),(Input!$I$62-Input!$I$96)-SUM($I370:N370),(Input!$I$62-Input!$I$96)/A22taxstdlife))</f>
        <v>0</v>
      </c>
      <c r="P370" s="67">
        <f>IF(A22taxstdlife="n/a","n/a",IF(P$3&gt;(A22taxstdlife+$E370),(Input!$I$62-Input!$I$96)-SUM($I370:O370),(Input!$I$62-Input!$I$96)/A22taxstdlife))</f>
        <v>0</v>
      </c>
      <c r="Q370" s="67">
        <f>IF(A22taxstdlife="n/a","n/a",IF(Q$3&gt;(A22taxstdlife+$E370),(Input!$I$62-Input!$I$96)-SUM($I370:P370),(Input!$I$62-Input!$I$96)/A22taxstdlife))</f>
        <v>0</v>
      </c>
      <c r="R370" s="67"/>
      <c r="S370" s="101"/>
      <c r="T370" s="101"/>
      <c r="U370" s="101"/>
      <c r="V370" s="101"/>
      <c r="W370" s="101"/>
      <c r="X370" s="101"/>
      <c r="Y370" s="101"/>
      <c r="Z370" s="10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c r="BI370" s="211"/>
      <c r="BJ370" s="213"/>
      <c r="BK370" s="181"/>
      <c r="BL370" s="181"/>
      <c r="BM370" s="181"/>
      <c r="BN370" s="181"/>
      <c r="BO370" s="181"/>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271"/>
      <c r="E371" s="85">
        <v>4</v>
      </c>
      <c r="F371" s="27"/>
      <c r="G371" s="203"/>
      <c r="H371" s="144"/>
      <c r="I371" s="144"/>
      <c r="J371" s="143"/>
      <c r="K371" s="67">
        <f>IF(A22taxstdlife="n/a","n/a",IF(K$3&gt;(A22taxstdlife+$E371),(Input!$J$62-Input!$J$96)-SUM($J371:J371),(Input!$J$62-Input!$J$96)/A22taxstdlife))</f>
        <v>0</v>
      </c>
      <c r="L371" s="67">
        <f>IF(A22taxstdlife="n/a","n/a",IF(L$3&gt;(A22taxstdlife+$E371),(Input!$J$62-Input!$J$96)-SUM($J371:K371),(Input!$J$62-Input!$J$96)/A22taxstdlife))</f>
        <v>0</v>
      </c>
      <c r="M371" s="67">
        <f>IF(A22taxstdlife="n/a","n/a",IF(M$3&gt;(A22taxstdlife+$E371),(Input!$J$62-Input!$J$96)-SUM($J371:L371),(Input!$J$62-Input!$J$96)/A22taxstdlife))</f>
        <v>0</v>
      </c>
      <c r="N371" s="67">
        <f>IF(A22taxstdlife="n/a","n/a",IF(N$3&gt;(A22taxstdlife+$E371),(Input!$J$62-Input!$J$96)-SUM($J371:M371),(Input!$J$62-Input!$J$96)/A22taxstdlife))</f>
        <v>0</v>
      </c>
      <c r="O371" s="67">
        <f>IF(A22taxstdlife="n/a","n/a",IF(O$3&gt;(A22taxstdlife+$E371),(Input!$J$62-Input!$J$96)-SUM($J371:N371),(Input!$J$62-Input!$J$96)/A22taxstdlife))</f>
        <v>0</v>
      </c>
      <c r="P371" s="67">
        <f>IF(A22taxstdlife="n/a","n/a",IF(P$3&gt;(A22taxstdlife+$E371),(Input!$J$62-Input!$J$96)-SUM($J371:O371),(Input!$J$62-Input!$J$96)/A22taxstdlife))</f>
        <v>0</v>
      </c>
      <c r="Q371" s="67">
        <f>IF(A22taxstdlife="n/a","n/a",IF(Q$3&gt;(A22taxstdlife+$E371),(Input!$J$62-Input!$J$96)-SUM($J371:P371),(Input!$J$62-Input!$J$96)/A22taxstdlife))</f>
        <v>0</v>
      </c>
      <c r="R371" s="67"/>
      <c r="S371" s="101"/>
      <c r="T371" s="101"/>
      <c r="U371" s="101"/>
      <c r="V371" s="101"/>
      <c r="W371" s="101"/>
      <c r="X371" s="101"/>
      <c r="Y371" s="101"/>
      <c r="Z371" s="10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c r="BI371" s="211"/>
      <c r="BJ371" s="181"/>
      <c r="BK371" s="181"/>
      <c r="BL371" s="181"/>
      <c r="BM371" s="181"/>
      <c r="BN371" s="181"/>
      <c r="BO371" s="18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271"/>
      <c r="E372" s="85">
        <v>5</v>
      </c>
      <c r="F372" s="27"/>
      <c r="G372" s="203"/>
      <c r="H372" s="144"/>
      <c r="I372" s="144"/>
      <c r="J372" s="144"/>
      <c r="K372" s="143"/>
      <c r="L372" s="67">
        <f>IF(A22taxstdlife="n/a","n/a",IF(L$3&gt;(A22taxstdlife+$E372),(Input!$K$62-Input!$K$96)-SUM($K372:K372),(Input!$K$62-Input!$K$96)/A22taxstdlife))</f>
        <v>0</v>
      </c>
      <c r="M372" s="67">
        <f>IF(A22taxstdlife="n/a","n/a",IF(M$3&gt;(A22taxstdlife+$E372),(Input!$K$62-Input!$K$96)-SUM($K372:L372),(Input!$K$62-Input!$K$96)/A22taxstdlife))</f>
        <v>0</v>
      </c>
      <c r="N372" s="67">
        <f>IF(A22taxstdlife="n/a","n/a",IF(N$3&gt;(A22taxstdlife+$E372),(Input!$K$62-Input!$K$96)-SUM($K372:M372),(Input!$K$62-Input!$K$96)/A22taxstdlife))</f>
        <v>0</v>
      </c>
      <c r="O372" s="67">
        <f>IF(A22taxstdlife="n/a","n/a",IF(O$3&gt;(A22taxstdlife+$E372),(Input!$K$62-Input!$K$96)-SUM($K372:N372),(Input!$K$62-Input!$K$96)/A22taxstdlife))</f>
        <v>0</v>
      </c>
      <c r="P372" s="67">
        <f>IF(A22taxstdlife="n/a","n/a",IF(P$3&gt;(A22taxstdlife+$E372),(Input!$K$62-Input!$K$96)-SUM($K372:O372),(Input!$K$62-Input!$K$96)/A22taxstdlife))</f>
        <v>0</v>
      </c>
      <c r="Q372" s="67">
        <f>IF(A22taxstdlife="n/a","n/a",IF(Q$3&gt;(A22taxstdlife+$E372),(Input!$K$62-Input!$K$96)-SUM($K372:P372),(Input!$K$62-Input!$K$96)/A22taxstdlife))</f>
        <v>0</v>
      </c>
      <c r="R372" s="67"/>
      <c r="S372" s="101"/>
      <c r="T372" s="101"/>
      <c r="U372" s="101"/>
      <c r="V372" s="101"/>
      <c r="W372" s="101"/>
      <c r="X372" s="101"/>
      <c r="Y372" s="101"/>
      <c r="Z372" s="10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211"/>
      <c r="BJ372" s="181"/>
      <c r="BK372" s="181"/>
      <c r="BL372" s="181"/>
      <c r="BM372" s="181"/>
      <c r="BN372" s="181"/>
      <c r="BO372" s="181"/>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271"/>
      <c r="E373" s="85">
        <v>6</v>
      </c>
      <c r="F373" s="27"/>
      <c r="G373" s="203"/>
      <c r="H373" s="144"/>
      <c r="I373" s="144"/>
      <c r="J373" s="144"/>
      <c r="K373" s="144"/>
      <c r="L373" s="143"/>
      <c r="M373" s="67">
        <f>IF(A22taxstdlife="n/a","n/a",IF(M$3&gt;(A22taxstdlife+$E373),(Input!$L$62-Input!$L$96)-SUM($L373:L373),(Input!$L$62-Input!$L$96)/A22taxstdlife))</f>
        <v>0</v>
      </c>
      <c r="N373" s="67">
        <f>IF(A22taxstdlife="n/a","n/a",IF(N$3&gt;(A22taxstdlife+$E373),(Input!$L$62-Input!$L$96)-SUM($L373:M373),(Input!$L$62-Input!$L$96)/A22taxstdlife))</f>
        <v>0</v>
      </c>
      <c r="O373" s="67">
        <f>IF(A22taxstdlife="n/a","n/a",IF(O$3&gt;(A22taxstdlife+$E373),(Input!$L$62-Input!$L$96)-SUM($L373:N373),(Input!$L$62-Input!$L$96)/A22taxstdlife))</f>
        <v>0</v>
      </c>
      <c r="P373" s="67">
        <f>IF(A22taxstdlife="n/a","n/a",IF(P$3&gt;(A22taxstdlife+$E373),(Input!$L$62-Input!$L$96)-SUM($L373:O373),(Input!$L$62-Input!$L$96)/A22taxstdlife))</f>
        <v>0</v>
      </c>
      <c r="Q373" s="67">
        <f>IF(A22taxstdlife="n/a","n/a",IF(Q$3&gt;(A22taxstdlife+$E373),(Input!$L$62-Input!$L$96)-SUM($L373:P373),(Input!$L$62-Input!$L$96)/A22taxstdlife))</f>
        <v>0</v>
      </c>
      <c r="R373" s="67"/>
      <c r="S373" s="101"/>
      <c r="T373" s="101"/>
      <c r="U373" s="101"/>
      <c r="V373" s="101"/>
      <c r="W373" s="101"/>
      <c r="X373" s="101"/>
      <c r="Y373" s="101"/>
      <c r="Z373" s="101"/>
      <c r="AA373" s="211"/>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c r="BI373" s="211"/>
      <c r="BJ373" s="181"/>
      <c r="BK373" s="181"/>
      <c r="BL373" s="181"/>
      <c r="BM373" s="181"/>
      <c r="BN373" s="181"/>
      <c r="BO373" s="181"/>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271"/>
      <c r="E374" s="85">
        <v>7</v>
      </c>
      <c r="F374" s="27"/>
      <c r="G374" s="203"/>
      <c r="H374" s="144"/>
      <c r="I374" s="144"/>
      <c r="J374" s="144"/>
      <c r="K374" s="144"/>
      <c r="L374" s="144"/>
      <c r="M374" s="143"/>
      <c r="N374" s="67">
        <f>IF(A22taxstdlife="n/a","n/a",IF(N$3&gt;(A22taxstdlife+$E374),(Input!$M$62-Input!$M$96)-SUM($M374:M374),(Input!$M$62-Input!$M$96)/A22taxstdlife))</f>
        <v>0</v>
      </c>
      <c r="O374" s="67">
        <f>IF(A22taxstdlife="n/a","n/a",IF(O$3&gt;(A22taxstdlife+$E374),(Input!$M$62-Input!$M$96)-SUM($M374:N374),(Input!$M$62-Input!$M$96)/A22taxstdlife))</f>
        <v>0</v>
      </c>
      <c r="P374" s="67">
        <f>IF(A22taxstdlife="n/a","n/a",IF(P$3&gt;(A22taxstdlife+$E374),(Input!$M$62-Input!$M$96)-SUM($M374:O374),(Input!$M$62-Input!$M$96)/A22taxstdlife))</f>
        <v>0</v>
      </c>
      <c r="Q374" s="67">
        <f>IF(A22taxstdlife="n/a","n/a",IF(Q$3&gt;(A22taxstdlife+$E374),(Input!$M$62-Input!$M$96)-SUM($M374:P374),(Input!$M$62-Input!$M$96)/A22taxstdlife))</f>
        <v>0</v>
      </c>
      <c r="R374" s="67"/>
      <c r="S374" s="101"/>
      <c r="T374" s="101"/>
      <c r="U374" s="101"/>
      <c r="V374" s="101"/>
      <c r="W374" s="101"/>
      <c r="X374" s="101"/>
      <c r="Y374" s="101"/>
      <c r="Z374" s="10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c r="BI374" s="211"/>
      <c r="BJ374" s="181"/>
      <c r="BK374" s="181"/>
      <c r="BL374" s="181"/>
      <c r="BM374" s="181"/>
      <c r="BN374" s="181"/>
      <c r="BO374" s="181"/>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271"/>
      <c r="E375" s="85">
        <v>8</v>
      </c>
      <c r="F375" s="27"/>
      <c r="G375" s="203"/>
      <c r="H375" s="144"/>
      <c r="I375" s="144"/>
      <c r="J375" s="144"/>
      <c r="K375" s="144"/>
      <c r="L375" s="144"/>
      <c r="M375" s="144"/>
      <c r="N375" s="143"/>
      <c r="O375" s="67">
        <f>IF(A22taxstdlife="n/a","n/a",IF(O$3&gt;(A22taxstdlife+$E375),(Input!$N$62-Input!$N$96)-SUM($N375:N375),(Input!$N$62-Input!$N$96)/A22taxstdlife))</f>
        <v>0</v>
      </c>
      <c r="P375" s="67">
        <f>IF(A22taxstdlife="n/a","n/a",IF(P$3&gt;(A22taxstdlife+$E375),(Input!$N$62-Input!$N$96)-SUM($N375:O375),(Input!$N$62-Input!$N$96)/A22taxstdlife))</f>
        <v>0</v>
      </c>
      <c r="Q375" s="67">
        <f>IF(A22taxstdlife="n/a","n/a",IF(Q$3&gt;(A22taxstdlife+$E375),(Input!$N$62-Input!$N$96)-SUM($N375:P375),(Input!$N$62-Input!$N$96)/A22taxstdlife))</f>
        <v>0</v>
      </c>
      <c r="R375" s="67"/>
      <c r="S375" s="101"/>
      <c r="T375" s="101"/>
      <c r="U375" s="101"/>
      <c r="V375" s="101"/>
      <c r="W375" s="101"/>
      <c r="X375" s="101"/>
      <c r="Y375" s="101"/>
      <c r="Z375" s="10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c r="BI375" s="211"/>
      <c r="BJ375" s="181"/>
      <c r="BK375" s="181"/>
      <c r="BL375" s="181"/>
      <c r="BM375" s="181"/>
      <c r="BN375" s="181"/>
      <c r="BO375" s="181"/>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271"/>
      <c r="E376" s="85">
        <v>9</v>
      </c>
      <c r="F376" s="27"/>
      <c r="G376" s="203"/>
      <c r="H376" s="144"/>
      <c r="I376" s="144"/>
      <c r="J376" s="144"/>
      <c r="K376" s="144"/>
      <c r="L376" s="144"/>
      <c r="M376" s="144"/>
      <c r="N376" s="144"/>
      <c r="O376" s="143"/>
      <c r="P376" s="67">
        <f>IF(A22taxstdlife="n/a","n/a",IF(P$3&gt;(A22taxstdlife+$E376),(Input!$O$62-Input!$O$96)-SUM($O376:O376),(Input!$O$62-Input!$O$96)/A22taxstdlife))</f>
        <v>0</v>
      </c>
      <c r="Q376" s="67">
        <f>IF(A22taxstdlife="n/a","n/a",IF(Q$3&gt;(A22taxstdlife+$E376),(Input!$O$62-Input!$O$96)-SUM($O376:P376),(Input!$O$62-Input!$O$96)/A22taxstdlife))</f>
        <v>0</v>
      </c>
      <c r="R376" s="67"/>
      <c r="S376" s="101"/>
      <c r="T376" s="101"/>
      <c r="U376" s="101"/>
      <c r="V376" s="101"/>
      <c r="W376" s="101"/>
      <c r="X376" s="101"/>
      <c r="Y376" s="101"/>
      <c r="Z376" s="10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c r="BI376" s="211"/>
      <c r="BJ376" s="181"/>
      <c r="BK376" s="181"/>
      <c r="BL376" s="181"/>
      <c r="BM376" s="181"/>
      <c r="BN376" s="181"/>
      <c r="BO376" s="181"/>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271"/>
      <c r="E377" s="85">
        <v>10</v>
      </c>
      <c r="F377" s="27"/>
      <c r="G377" s="203"/>
      <c r="H377" s="144"/>
      <c r="I377" s="144"/>
      <c r="J377" s="144"/>
      <c r="K377" s="144"/>
      <c r="L377" s="144"/>
      <c r="M377" s="144"/>
      <c r="N377" s="144"/>
      <c r="O377" s="144"/>
      <c r="P377" s="143"/>
      <c r="Q377" s="67">
        <f>IF(A22taxstdlife="n/a","n/a",IF(Q$3&gt;(A22taxstdlife+$E377),(Input!$P$62-Input!$P$96)-SUM($P377:P377),(Input!$P$62-Input!$P$96)/A22taxstdlife))</f>
        <v>0</v>
      </c>
      <c r="R377" s="67"/>
      <c r="S377" s="101"/>
      <c r="T377" s="101"/>
      <c r="U377" s="101"/>
      <c r="V377" s="101"/>
      <c r="W377" s="101"/>
      <c r="X377" s="101"/>
      <c r="Y377" s="101"/>
      <c r="Z377" s="10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c r="BI377" s="211"/>
      <c r="BJ377" s="181"/>
      <c r="BK377" s="181"/>
      <c r="BL377" s="181"/>
      <c r="BM377" s="181"/>
      <c r="BN377" s="181"/>
      <c r="BO377" s="181"/>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271"/>
      <c r="E378" s="86">
        <v>11</v>
      </c>
      <c r="F378" s="27"/>
      <c r="G378" s="203"/>
      <c r="H378" s="144"/>
      <c r="I378" s="144"/>
      <c r="J378" s="144"/>
      <c r="K378" s="144"/>
      <c r="L378" s="144"/>
      <c r="M378" s="144"/>
      <c r="N378" s="144"/>
      <c r="O378" s="144"/>
      <c r="P378" s="183"/>
      <c r="Q378" s="143"/>
      <c r="R378" s="67"/>
      <c r="S378" s="101"/>
      <c r="T378" s="101"/>
      <c r="U378" s="101"/>
      <c r="V378" s="101"/>
      <c r="W378" s="101"/>
      <c r="X378" s="101"/>
      <c r="Y378" s="101"/>
      <c r="Z378" s="101"/>
      <c r="AA378" s="211"/>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c r="BI378" s="211"/>
      <c r="BJ378" s="181"/>
      <c r="BK378" s="181"/>
      <c r="BL378" s="181"/>
      <c r="BM378" s="181"/>
      <c r="BN378" s="181"/>
      <c r="BO378" s="181"/>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04">
        <f t="shared" ref="G379:L379" si="55">-SUM(G366:G378)</f>
        <v>0</v>
      </c>
      <c r="H379" s="157">
        <f t="shared" si="55"/>
        <v>0</v>
      </c>
      <c r="I379" s="157">
        <f t="shared" si="55"/>
        <v>0</v>
      </c>
      <c r="J379" s="157">
        <f t="shared" si="55"/>
        <v>0</v>
      </c>
      <c r="K379" s="157">
        <f t="shared" si="55"/>
        <v>0</v>
      </c>
      <c r="L379" s="157">
        <f t="shared" si="55"/>
        <v>0</v>
      </c>
      <c r="M379" s="157">
        <f>IF(Input!M173&gt;0, -SUM(M366:M378), 0)</f>
        <v>0</v>
      </c>
      <c r="N379" s="157">
        <f>IF(Input!N173&gt;0, -SUM(N366:N378), 0)</f>
        <v>0</v>
      </c>
      <c r="O379" s="157">
        <f>IF(Input!O173&gt;0, -SUM(O366:O378), 0)</f>
        <v>0</v>
      </c>
      <c r="P379" s="157">
        <f>IF(Input!P173&gt;0, -SUM(P366:P378), 0)</f>
        <v>0</v>
      </c>
      <c r="Q379" s="157">
        <f>IF(Input!Q173&gt;0, -SUM(Q366:Q378), 0)</f>
        <v>0</v>
      </c>
      <c r="R379" s="63"/>
      <c r="S379" s="100"/>
      <c r="T379" s="100"/>
      <c r="U379" s="100"/>
      <c r="V379" s="100"/>
      <c r="W379" s="100"/>
      <c r="X379" s="100"/>
      <c r="Y379" s="100"/>
      <c r="Z379" s="100"/>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181"/>
      <c r="BK379" s="181"/>
      <c r="BL379" s="181"/>
      <c r="BM379" s="181"/>
      <c r="BN379" s="181"/>
      <c r="BO379" s="181"/>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82">
        <f>Asset23</f>
        <v>0</v>
      </c>
      <c r="C380" s="32"/>
      <c r="D380" s="33" t="s">
        <v>68</v>
      </c>
      <c r="E380" s="32"/>
      <c r="F380" s="34"/>
      <c r="G380" s="200">
        <f>IF(G$3&gt;A23taxremlife,A23taxvalue-SUM($F380:F380),IF(A23taxremlife="N/A","n/a",A23taxvalue/A23taxremlife))</f>
        <v>0</v>
      </c>
      <c r="H380" s="66">
        <f>IF(H$3&gt;A23taxremlife,A23taxvalue-SUM($F380:G380),IF(A23taxremlife="N/A","n/a",A23taxvalue/A23taxremlife))</f>
        <v>0</v>
      </c>
      <c r="I380" s="66">
        <f>IF(I$3&gt;A23taxremlife,A23taxvalue-SUM($F380:H380),IF(A23taxremlife="N/A","n/a",A23taxvalue/A23taxremlife))</f>
        <v>0</v>
      </c>
      <c r="J380" s="66">
        <f>IF(J$3&gt;A23taxremlife,A23taxvalue-SUM($F380:I380),IF(A23taxremlife="N/A","n/a",A23taxvalue/A23taxremlife))</f>
        <v>0</v>
      </c>
      <c r="K380" s="66">
        <f>IF(K$3&gt;A23taxremlife,A23taxvalue-SUM($F380:J380),IF(A23taxremlife="N/A","n/a",A23taxvalue/A23taxremlife))</f>
        <v>0</v>
      </c>
      <c r="L380" s="66">
        <f>IF(L$3&gt;A23taxremlife,A23taxvalue-SUM($F380:K380),IF(A23taxremlife="N/A","n/a",A23taxvalue/A23taxremlife))</f>
        <v>0</v>
      </c>
      <c r="M380" s="66">
        <f>IF(M$3&gt;A23taxremlife,A23taxvalue-SUM($F380:L380),IF(A23taxremlife="N/A","n/a",A23taxvalue/A23taxremlife))</f>
        <v>0</v>
      </c>
      <c r="N380" s="66">
        <f>IF(N$3&gt;A23taxremlife,A23taxvalue-SUM($F380:M380),IF(A23taxremlife="N/A","n/a",A23taxvalue/A23taxremlife))</f>
        <v>0</v>
      </c>
      <c r="O380" s="66">
        <f>IF(O$3&gt;A23taxremlife,A23taxvalue-SUM($F380:N380),IF(A23taxremlife="N/A","n/a",A23taxvalue/A23taxremlife))</f>
        <v>0</v>
      </c>
      <c r="P380" s="66">
        <f>IF(P$3&gt;A23taxremlife,A23taxvalue-SUM($F380:O380),IF(A23taxremlife="N/A","n/a",A23taxvalue/A23taxremlife))</f>
        <v>0</v>
      </c>
      <c r="Q380" s="66">
        <f>IF(Q$3&gt;A23taxremlife,A23taxvalue-SUM($F380:P380),IF(A23taxremlife="N/A","n/a",A23taxvalue/A23taxremlife))</f>
        <v>0</v>
      </c>
      <c r="R380" s="66"/>
      <c r="S380" s="101"/>
      <c r="T380" s="101"/>
      <c r="U380" s="101"/>
      <c r="V380" s="101"/>
      <c r="W380" s="101"/>
      <c r="X380" s="101"/>
      <c r="Y380" s="101"/>
      <c r="Z380" s="10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c r="BI380" s="211"/>
      <c r="BJ380" s="181"/>
      <c r="BK380" s="181"/>
      <c r="BL380" s="181"/>
      <c r="BM380" s="181"/>
      <c r="BN380" s="181"/>
      <c r="BO380" s="181"/>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270" t="s">
        <v>86</v>
      </c>
      <c r="E381" s="85">
        <v>0</v>
      </c>
      <c r="F381" s="27"/>
      <c r="G381" s="201"/>
      <c r="H381" s="67"/>
      <c r="I381" s="67"/>
      <c r="J381" s="67"/>
      <c r="K381" s="67"/>
      <c r="L381" s="67"/>
      <c r="M381" s="67"/>
      <c r="N381" s="67"/>
      <c r="O381" s="67"/>
      <c r="P381" s="67"/>
      <c r="Q381" s="67"/>
      <c r="R381" s="67"/>
      <c r="S381" s="101"/>
      <c r="T381" s="101"/>
      <c r="U381" s="101"/>
      <c r="V381" s="101"/>
      <c r="W381" s="101"/>
      <c r="X381" s="101"/>
      <c r="Y381" s="101"/>
      <c r="Z381" s="10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c r="BI381" s="211"/>
      <c r="BJ381" s="181"/>
      <c r="BK381" s="181"/>
      <c r="BL381" s="181"/>
      <c r="BM381" s="181"/>
      <c r="BN381" s="181"/>
      <c r="BO381" s="1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271"/>
      <c r="E382" s="85">
        <v>1</v>
      </c>
      <c r="F382" s="27"/>
      <c r="G382" s="202"/>
      <c r="H382" s="67">
        <f>IF(A23taxstdlife="n/a","n/a",IF(H$3&gt;(A23taxstdlife+$E382),(Input!$G$63-Input!$G$97)-SUM($G382:G382),(Input!$G$63-Input!$G$97)/A23taxstdlife))</f>
        <v>0</v>
      </c>
      <c r="I382" s="67">
        <f>IF(A23taxstdlife="n/a","n/a",IF(I$3&gt;(A23taxstdlife+$E382),(Input!$G$63-Input!$G$97)-SUM($G382:H382),(Input!$G$63-Input!$G$97)/A23taxstdlife))</f>
        <v>0</v>
      </c>
      <c r="J382" s="67">
        <f>IF(A23taxstdlife="n/a","n/a",IF(J$3&gt;(A23taxstdlife+$E382),(Input!$G$63-Input!$G$97)-SUM($G382:I382),(Input!$G$63-Input!$G$97)/A23taxstdlife))</f>
        <v>0</v>
      </c>
      <c r="K382" s="67">
        <f>IF(A23taxstdlife="n/a","n/a",IF(K$3&gt;(A23taxstdlife+$E382),(Input!$G$63-Input!$G$97)-SUM($G382:J382),(Input!$G$63-Input!$G$97)/A23taxstdlife))</f>
        <v>0</v>
      </c>
      <c r="L382" s="67">
        <f>IF(A23taxstdlife="n/a","n/a",IF(L$3&gt;(A23taxstdlife+$E382),(Input!$G$63-Input!$G$97)-SUM($G382:K382),(Input!$G$63-Input!$G$97)/A23taxstdlife))</f>
        <v>0</v>
      </c>
      <c r="M382" s="67">
        <f>IF(A23taxstdlife="n/a","n/a",IF(M$3&gt;(A23taxstdlife+$E382),(Input!$G$63-Input!$G$97)-SUM($G382:L382),(Input!$G$63-Input!$G$97)/A23taxstdlife))</f>
        <v>0</v>
      </c>
      <c r="N382" s="67">
        <f>IF(A23taxstdlife="n/a","n/a",IF(N$3&gt;(A23taxstdlife+$E382),(Input!$G$63-Input!$G$97)-SUM($G382:M382),(Input!$G$63-Input!$G$97)/A23taxstdlife))</f>
        <v>0</v>
      </c>
      <c r="O382" s="67">
        <f>IF(A23taxstdlife="n/a","n/a",IF(O$3&gt;(A23taxstdlife+$E382),(Input!$G$63-Input!$G$97)-SUM($G382:N382),(Input!$G$63-Input!$G$97)/A23taxstdlife))</f>
        <v>0</v>
      </c>
      <c r="P382" s="67">
        <f>IF(A23taxstdlife="n/a","n/a",IF(P$3&gt;(A23taxstdlife+$E382),(Input!$G$63-Input!$G$97)-SUM($G382:O382),(Input!$G$63-Input!$G$97)/A23taxstdlife))</f>
        <v>0</v>
      </c>
      <c r="Q382" s="67">
        <f>IF(A23taxstdlife="n/a","n/a",IF(Q$3&gt;(A23taxstdlife+$E382),(Input!$G$63-Input!$G$97)-SUM($G382:P382),(Input!$G$63-Input!$G$97)/A23taxstdlife))</f>
        <v>0</v>
      </c>
      <c r="R382" s="67"/>
      <c r="S382" s="101"/>
      <c r="T382" s="101"/>
      <c r="U382" s="101"/>
      <c r="V382" s="101"/>
      <c r="W382" s="101"/>
      <c r="X382" s="101"/>
      <c r="Y382" s="101"/>
      <c r="Z382" s="101"/>
      <c r="AA382" s="211"/>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c r="BI382" s="211"/>
      <c r="BJ382" s="181"/>
      <c r="BK382" s="181"/>
      <c r="BL382" s="181"/>
      <c r="BM382" s="181"/>
      <c r="BN382" s="181"/>
      <c r="BO382" s="181"/>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271"/>
      <c r="E383" s="85">
        <v>2</v>
      </c>
      <c r="F383" s="27"/>
      <c r="G383" s="203"/>
      <c r="H383" s="143"/>
      <c r="I383" s="67">
        <f>IF(A23taxstdlife="n/a","n/a",IF(I$3&gt;(A23taxstdlife+$E383),(Input!$H$63-Input!$H$97)-SUM($H383:H383),(Input!$H$63-Input!$H$97)/A23taxstdlife))</f>
        <v>0</v>
      </c>
      <c r="J383" s="67">
        <f>IF(A23taxstdlife="n/a","n/a",IF(J$3&gt;(A23taxstdlife+$E383),(Input!$H$63-Input!$H$97)-SUM($H383:I383),(Input!$H$63-Input!$H$97)/A23taxstdlife))</f>
        <v>0</v>
      </c>
      <c r="K383" s="67">
        <f>IF(A23taxstdlife="n/a","n/a",IF(K$3&gt;(A23taxstdlife+$E383),(Input!$H$63-Input!$H$97)-SUM($H383:J383),(Input!$H$63-Input!$H$97)/A23taxstdlife))</f>
        <v>0</v>
      </c>
      <c r="L383" s="67">
        <f>IF(A23taxstdlife="n/a","n/a",IF(L$3&gt;(A23taxstdlife+$E383),(Input!$H$63-Input!$H$97)-SUM($H383:K383),(Input!$H$63-Input!$H$97)/A23taxstdlife))</f>
        <v>0</v>
      </c>
      <c r="M383" s="67">
        <f>IF(A23taxstdlife="n/a","n/a",IF(M$3&gt;(A23taxstdlife+$E383),(Input!$H$63-Input!$H$97)-SUM($H383:L383),(Input!$H$63-Input!$H$97)/A23taxstdlife))</f>
        <v>0</v>
      </c>
      <c r="N383" s="67">
        <f>IF(A23taxstdlife="n/a","n/a",IF(N$3&gt;(A23taxstdlife+$E383),(Input!$H$63-Input!$H$97)-SUM($H383:M383),(Input!$H$63-Input!$H$97)/A23taxstdlife))</f>
        <v>0</v>
      </c>
      <c r="O383" s="67">
        <f>IF(A23taxstdlife="n/a","n/a",IF(O$3&gt;(A23taxstdlife+$E383),(Input!$H$63-Input!$H$97)-SUM($H383:N383),(Input!$H$63-Input!$H$97)/A23taxstdlife))</f>
        <v>0</v>
      </c>
      <c r="P383" s="67">
        <f>IF(A23taxstdlife="n/a","n/a",IF(P$3&gt;(A23taxstdlife+$E383),(Input!$H$63-Input!$H$97)-SUM($H383:O383),(Input!$H$63-Input!$H$97)/A23taxstdlife))</f>
        <v>0</v>
      </c>
      <c r="Q383" s="67">
        <f>IF(A23taxstdlife="n/a","n/a",IF(Q$3&gt;(A23taxstdlife+$E383),(Input!$H$63-Input!$H$97)-SUM($H383:P383),(Input!$H$63-Input!$H$97)/A23taxstdlife))</f>
        <v>0</v>
      </c>
      <c r="R383" s="67"/>
      <c r="S383" s="101"/>
      <c r="T383" s="101"/>
      <c r="U383" s="101"/>
      <c r="V383" s="101"/>
      <c r="W383" s="101"/>
      <c r="X383" s="101"/>
      <c r="Y383" s="101"/>
      <c r="Z383" s="101"/>
      <c r="AA383" s="211"/>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c r="BI383" s="211"/>
      <c r="BJ383" s="181"/>
      <c r="BK383" s="181"/>
      <c r="BL383" s="181"/>
      <c r="BM383" s="181"/>
      <c r="BN383" s="181"/>
      <c r="BO383" s="181"/>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271"/>
      <c r="E384" s="85">
        <v>3</v>
      </c>
      <c r="F384" s="27"/>
      <c r="G384" s="203"/>
      <c r="H384" s="144"/>
      <c r="I384" s="143"/>
      <c r="J384" s="67">
        <f>IF(A23taxstdlife="n/a","n/a",IF(J$3&gt;(A23taxstdlife+$E384),(Input!$I$63-Input!$I$97)-SUM($I384:I384),(Input!$I$63-Input!$I$97)/A23taxstdlife))</f>
        <v>0</v>
      </c>
      <c r="K384" s="67">
        <f>IF(A23taxstdlife="n/a","n/a",IF(K$3&gt;(A23taxstdlife+$E384),(Input!$I$63-Input!$I$97)-SUM($I384:J384),(Input!$I$63-Input!$I$97)/A23taxstdlife))</f>
        <v>0</v>
      </c>
      <c r="L384" s="67">
        <f>IF(A23taxstdlife="n/a","n/a",IF(L$3&gt;(A23taxstdlife+$E384),(Input!$I$63-Input!$I$97)-SUM($I384:K384),(Input!$I$63-Input!$I$97)/A23taxstdlife))</f>
        <v>0</v>
      </c>
      <c r="M384" s="67">
        <f>IF(A23taxstdlife="n/a","n/a",IF(M$3&gt;(A23taxstdlife+$E384),(Input!$I$63-Input!$I$97)-SUM($I384:L384),(Input!$I$63-Input!$I$97)/A23taxstdlife))</f>
        <v>0</v>
      </c>
      <c r="N384" s="67">
        <f>IF(A23taxstdlife="n/a","n/a",IF(N$3&gt;(A23taxstdlife+$E384),(Input!$I$63-Input!$I$97)-SUM($I384:M384),(Input!$I$63-Input!$I$97)/A23taxstdlife))</f>
        <v>0</v>
      </c>
      <c r="O384" s="67">
        <f>IF(A23taxstdlife="n/a","n/a",IF(O$3&gt;(A23taxstdlife+$E384),(Input!$I$63-Input!$I$97)-SUM($I384:N384),(Input!$I$63-Input!$I$97)/A23taxstdlife))</f>
        <v>0</v>
      </c>
      <c r="P384" s="67">
        <f>IF(A23taxstdlife="n/a","n/a",IF(P$3&gt;(A23taxstdlife+$E384),(Input!$I$63-Input!$I$97)-SUM($I384:O384),(Input!$I$63-Input!$I$97)/A23taxstdlife))</f>
        <v>0</v>
      </c>
      <c r="Q384" s="67">
        <f>IF(A23taxstdlife="n/a","n/a",IF(Q$3&gt;(A23taxstdlife+$E384),(Input!$I$63-Input!$I$97)-SUM($I384:P384),(Input!$I$63-Input!$I$97)/A23taxstdlife))</f>
        <v>0</v>
      </c>
      <c r="R384" s="67"/>
      <c r="S384" s="101"/>
      <c r="T384" s="101"/>
      <c r="U384" s="101"/>
      <c r="V384" s="101"/>
      <c r="W384" s="101"/>
      <c r="X384" s="101"/>
      <c r="Y384" s="101"/>
      <c r="Z384" s="101"/>
      <c r="AA384" s="211"/>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c r="BI384" s="211"/>
      <c r="BJ384" s="213"/>
      <c r="BK384" s="181"/>
      <c r="BL384" s="181"/>
      <c r="BM384" s="181"/>
      <c r="BN384" s="181"/>
      <c r="BO384" s="181"/>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271"/>
      <c r="E385" s="85">
        <v>4</v>
      </c>
      <c r="F385" s="27"/>
      <c r="G385" s="203"/>
      <c r="H385" s="144"/>
      <c r="I385" s="144"/>
      <c r="J385" s="143"/>
      <c r="K385" s="67">
        <f>IF(A23taxstdlife="n/a","n/a",IF(K$3&gt;(A23taxstdlife+$E385),(Input!$J$63-Input!$J$97)-SUM($J385:J385),(Input!$J$63-Input!$J$97)/A23taxstdlife))</f>
        <v>0</v>
      </c>
      <c r="L385" s="67">
        <f>IF(A23taxstdlife="n/a","n/a",IF(L$3&gt;(A23taxstdlife+$E385),(Input!$J$63-Input!$J$97)-SUM($J385:K385),(Input!$J$63-Input!$J$97)/A23taxstdlife))</f>
        <v>0</v>
      </c>
      <c r="M385" s="67">
        <f>IF(A23taxstdlife="n/a","n/a",IF(M$3&gt;(A23taxstdlife+$E385),(Input!$J$63-Input!$J$97)-SUM($J385:L385),(Input!$J$63-Input!$J$97)/A23taxstdlife))</f>
        <v>0</v>
      </c>
      <c r="N385" s="67">
        <f>IF(A23taxstdlife="n/a","n/a",IF(N$3&gt;(A23taxstdlife+$E385),(Input!$J$63-Input!$J$97)-SUM($J385:M385),(Input!$J$63-Input!$J$97)/A23taxstdlife))</f>
        <v>0</v>
      </c>
      <c r="O385" s="67">
        <f>IF(A23taxstdlife="n/a","n/a",IF(O$3&gt;(A23taxstdlife+$E385),(Input!$J$63-Input!$J$97)-SUM($J385:N385),(Input!$J$63-Input!$J$97)/A23taxstdlife))</f>
        <v>0</v>
      </c>
      <c r="P385" s="67">
        <f>IF(A23taxstdlife="n/a","n/a",IF(P$3&gt;(A23taxstdlife+$E385),(Input!$J$63-Input!$J$97)-SUM($J385:O385),(Input!$J$63-Input!$J$97)/A23taxstdlife))</f>
        <v>0</v>
      </c>
      <c r="Q385" s="67">
        <f>IF(A23taxstdlife="n/a","n/a",IF(Q$3&gt;(A23taxstdlife+$E385),(Input!$J$63-Input!$J$97)-SUM($J385:P385),(Input!$J$63-Input!$J$97)/A23taxstdlife))</f>
        <v>0</v>
      </c>
      <c r="R385" s="67"/>
      <c r="S385" s="101"/>
      <c r="T385" s="101"/>
      <c r="U385" s="101"/>
      <c r="V385" s="101"/>
      <c r="W385" s="101"/>
      <c r="X385" s="101"/>
      <c r="Y385" s="101"/>
      <c r="Z385" s="101"/>
      <c r="AA385" s="211"/>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c r="BI385" s="211"/>
      <c r="BJ385" s="181"/>
      <c r="BK385" s="181"/>
      <c r="BL385" s="181"/>
      <c r="BM385" s="181"/>
      <c r="BN385" s="181"/>
      <c r="BO385" s="181"/>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271"/>
      <c r="E386" s="85">
        <v>5</v>
      </c>
      <c r="F386" s="27"/>
      <c r="G386" s="203"/>
      <c r="H386" s="144"/>
      <c r="I386" s="144"/>
      <c r="J386" s="144"/>
      <c r="K386" s="143"/>
      <c r="L386" s="67">
        <f>IF(A23taxstdlife="n/a","n/a",IF(L$3&gt;(A23taxstdlife+$E386),(Input!$K$63-Input!$K$97)-SUM($K386:K386),(Input!$K$63-Input!$K$97)/A23taxstdlife))</f>
        <v>0</v>
      </c>
      <c r="M386" s="67">
        <f>IF(A23taxstdlife="n/a","n/a",IF(M$3&gt;(A23taxstdlife+$E386),(Input!$K$63-Input!$K$97)-SUM($K386:L386),(Input!$K$63-Input!$K$97)/A23taxstdlife))</f>
        <v>0</v>
      </c>
      <c r="N386" s="67">
        <f>IF(A23taxstdlife="n/a","n/a",IF(N$3&gt;(A23taxstdlife+$E386),(Input!$K$63-Input!$K$97)-SUM($K386:M386),(Input!$K$63-Input!$K$97)/A23taxstdlife))</f>
        <v>0</v>
      </c>
      <c r="O386" s="67">
        <f>IF(A23taxstdlife="n/a","n/a",IF(O$3&gt;(A23taxstdlife+$E386),(Input!$K$63-Input!$K$97)-SUM($K386:N386),(Input!$K$63-Input!$K$97)/A23taxstdlife))</f>
        <v>0</v>
      </c>
      <c r="P386" s="67">
        <f>IF(A23taxstdlife="n/a","n/a",IF(P$3&gt;(A23taxstdlife+$E386),(Input!$K$63-Input!$K$97)-SUM($K386:O386),(Input!$K$63-Input!$K$97)/A23taxstdlife))</f>
        <v>0</v>
      </c>
      <c r="Q386" s="67">
        <f>IF(A23taxstdlife="n/a","n/a",IF(Q$3&gt;(A23taxstdlife+$E386),(Input!$K$63-Input!$K$97)-SUM($K386:P386),(Input!$K$63-Input!$K$97)/A23taxstdlife))</f>
        <v>0</v>
      </c>
      <c r="R386" s="67"/>
      <c r="S386" s="101"/>
      <c r="T386" s="101"/>
      <c r="U386" s="101"/>
      <c r="V386" s="101"/>
      <c r="W386" s="101"/>
      <c r="X386" s="101"/>
      <c r="Y386" s="101"/>
      <c r="Z386" s="10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211"/>
      <c r="BJ386" s="181"/>
      <c r="BK386" s="181"/>
      <c r="BL386" s="181"/>
      <c r="BM386" s="181"/>
      <c r="BN386" s="181"/>
      <c r="BO386" s="181"/>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271"/>
      <c r="E387" s="85">
        <v>6</v>
      </c>
      <c r="F387" s="27"/>
      <c r="G387" s="203"/>
      <c r="H387" s="144"/>
      <c r="I387" s="144"/>
      <c r="J387" s="144"/>
      <c r="K387" s="144"/>
      <c r="L387" s="143"/>
      <c r="M387" s="67">
        <f>IF(A23taxstdlife="n/a","n/a",IF(M$3&gt;(A23taxstdlife+$E387),(Input!$L$63-Input!$L$97)-SUM($L387:L387),(Input!$L$63-Input!$L$97)/A23taxstdlife))</f>
        <v>0</v>
      </c>
      <c r="N387" s="67">
        <f>IF(A23taxstdlife="n/a","n/a",IF(N$3&gt;(A23taxstdlife+$E387),(Input!$L$63-Input!$L$97)-SUM($L387:M387),(Input!$L$63-Input!$L$97)/A23taxstdlife))</f>
        <v>0</v>
      </c>
      <c r="O387" s="67">
        <f>IF(A23taxstdlife="n/a","n/a",IF(O$3&gt;(A23taxstdlife+$E387),(Input!$L$63-Input!$L$97)-SUM($L387:N387),(Input!$L$63-Input!$L$97)/A23taxstdlife))</f>
        <v>0</v>
      </c>
      <c r="P387" s="67">
        <f>IF(A23taxstdlife="n/a","n/a",IF(P$3&gt;(A23taxstdlife+$E387),(Input!$L$63-Input!$L$97)-SUM($L387:O387),(Input!$L$63-Input!$L$97)/A23taxstdlife))</f>
        <v>0</v>
      </c>
      <c r="Q387" s="67">
        <f>IF(A23taxstdlife="n/a","n/a",IF(Q$3&gt;(A23taxstdlife+$E387),(Input!$L$63-Input!$L$97)-SUM($L387:P387),(Input!$L$63-Input!$L$97)/A23taxstdlife))</f>
        <v>0</v>
      </c>
      <c r="R387" s="67"/>
      <c r="S387" s="101"/>
      <c r="T387" s="101"/>
      <c r="U387" s="101"/>
      <c r="V387" s="101"/>
      <c r="W387" s="101"/>
      <c r="X387" s="101"/>
      <c r="Y387" s="101"/>
      <c r="Z387" s="10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181"/>
      <c r="BK387" s="181"/>
      <c r="BL387" s="181"/>
      <c r="BM387" s="181"/>
      <c r="BN387" s="181"/>
      <c r="BO387" s="181"/>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271"/>
      <c r="E388" s="85">
        <v>7</v>
      </c>
      <c r="F388" s="27"/>
      <c r="G388" s="203"/>
      <c r="H388" s="144"/>
      <c r="I388" s="144"/>
      <c r="J388" s="144"/>
      <c r="K388" s="144"/>
      <c r="L388" s="144"/>
      <c r="M388" s="143"/>
      <c r="N388" s="67">
        <f>IF(A23taxstdlife="n/a","n/a",IF(N$3&gt;(A23taxstdlife+$E388),(Input!$M$63-Input!$M$97)-SUM($M388:M388),(Input!$M$63-Input!$M$97)/A23taxstdlife))</f>
        <v>0</v>
      </c>
      <c r="O388" s="67">
        <f>IF(A23taxstdlife="n/a","n/a",IF(O$3&gt;(A23taxstdlife+$E388),(Input!$M$63-Input!$M$97)-SUM($M388:N388),(Input!$M$63-Input!$M$97)/A23taxstdlife))</f>
        <v>0</v>
      </c>
      <c r="P388" s="67">
        <f>IF(A23taxstdlife="n/a","n/a",IF(P$3&gt;(A23taxstdlife+$E388),(Input!$M$63-Input!$M$97)-SUM($M388:O388),(Input!$M$63-Input!$M$97)/A23taxstdlife))</f>
        <v>0</v>
      </c>
      <c r="Q388" s="67">
        <f>IF(A23taxstdlife="n/a","n/a",IF(Q$3&gt;(A23taxstdlife+$E388),(Input!$M$63-Input!$M$97)-SUM($M388:P388),(Input!$M$63-Input!$M$97)/A23taxstdlife))</f>
        <v>0</v>
      </c>
      <c r="R388" s="67"/>
      <c r="S388" s="101"/>
      <c r="T388" s="101"/>
      <c r="U388" s="101"/>
      <c r="V388" s="101"/>
      <c r="W388" s="101"/>
      <c r="X388" s="101"/>
      <c r="Y388" s="101"/>
      <c r="Z388" s="10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c r="BI388" s="211"/>
      <c r="BJ388" s="181"/>
      <c r="BK388" s="181"/>
      <c r="BL388" s="181"/>
      <c r="BM388" s="181"/>
      <c r="BN388" s="181"/>
      <c r="BO388" s="181"/>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271"/>
      <c r="E389" s="85">
        <v>8</v>
      </c>
      <c r="F389" s="27"/>
      <c r="G389" s="203"/>
      <c r="H389" s="144"/>
      <c r="I389" s="144"/>
      <c r="J389" s="144"/>
      <c r="K389" s="144"/>
      <c r="L389" s="144"/>
      <c r="M389" s="144"/>
      <c r="N389" s="143"/>
      <c r="O389" s="67">
        <f>IF(A23taxstdlife="n/a","n/a",IF(O$3&gt;(A23taxstdlife+$E389),(Input!$N$63-Input!$N$97)-SUM($N389:N389),(Input!$N$63-Input!$N$97)/A23taxstdlife))</f>
        <v>0</v>
      </c>
      <c r="P389" s="67">
        <f>IF(A23taxstdlife="n/a","n/a",IF(P$3&gt;(A23taxstdlife+$E389),(Input!$N$63-Input!$N$97)-SUM($N389:O389),(Input!$N$63-Input!$N$97)/A23taxstdlife))</f>
        <v>0</v>
      </c>
      <c r="Q389" s="67">
        <f>IF(A23taxstdlife="n/a","n/a",IF(Q$3&gt;(A23taxstdlife+$E389),(Input!$N$63-Input!$N$97)-SUM($N389:P389),(Input!$N$63-Input!$N$97)/A23taxstdlife))</f>
        <v>0</v>
      </c>
      <c r="R389" s="67"/>
      <c r="S389" s="101"/>
      <c r="T389" s="101"/>
      <c r="U389" s="101"/>
      <c r="V389" s="101"/>
      <c r="W389" s="101"/>
      <c r="X389" s="101"/>
      <c r="Y389" s="101"/>
      <c r="Z389" s="10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c r="BI389" s="211"/>
      <c r="BJ389" s="181"/>
      <c r="BK389" s="181"/>
      <c r="BL389" s="181"/>
      <c r="BM389" s="181"/>
      <c r="BN389" s="181"/>
      <c r="BO389" s="181"/>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271"/>
      <c r="E390" s="85">
        <v>9</v>
      </c>
      <c r="F390" s="27"/>
      <c r="G390" s="203"/>
      <c r="H390" s="144"/>
      <c r="I390" s="144"/>
      <c r="J390" s="144"/>
      <c r="K390" s="144"/>
      <c r="L390" s="144"/>
      <c r="M390" s="144"/>
      <c r="N390" s="144"/>
      <c r="O390" s="143"/>
      <c r="P390" s="67">
        <f>IF(A23taxstdlife="n/a","n/a",IF(P$3&gt;(A23taxstdlife+$E390),(Input!$O$63-Input!$O$97)-SUM($O390:O390),(Input!$O$63-Input!$O$97)/A23taxstdlife))</f>
        <v>0</v>
      </c>
      <c r="Q390" s="67">
        <f>IF(A23taxstdlife="n/a","n/a",IF(Q$3&gt;(A23taxstdlife+$E390),(Input!$O$63-Input!$O$97)-SUM($O390:P390),(Input!$O$63-Input!$O$97)/A23taxstdlife))</f>
        <v>0</v>
      </c>
      <c r="R390" s="67"/>
      <c r="S390" s="101"/>
      <c r="T390" s="101"/>
      <c r="U390" s="101"/>
      <c r="V390" s="101"/>
      <c r="W390" s="101"/>
      <c r="X390" s="101"/>
      <c r="Y390" s="101"/>
      <c r="Z390" s="10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c r="BI390" s="211"/>
      <c r="BJ390" s="181"/>
      <c r="BK390" s="181"/>
      <c r="BL390" s="181"/>
      <c r="BM390" s="181"/>
      <c r="BN390" s="181"/>
      <c r="BO390" s="181"/>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271"/>
      <c r="E391" s="85">
        <v>10</v>
      </c>
      <c r="F391" s="27"/>
      <c r="G391" s="203"/>
      <c r="H391" s="144"/>
      <c r="I391" s="144"/>
      <c r="J391" s="144"/>
      <c r="K391" s="144"/>
      <c r="L391" s="144"/>
      <c r="M391" s="144"/>
      <c r="N391" s="144"/>
      <c r="O391" s="144"/>
      <c r="P391" s="143"/>
      <c r="Q391" s="67">
        <f>IF(A23taxstdlife="n/a","n/a",IF(Q$3&gt;(A23taxstdlife+$E391),(Input!$P$63-Input!$P$97)-SUM($P391:P391),(Input!$P$63-Input!$P$97)/A23taxstdlife))</f>
        <v>0</v>
      </c>
      <c r="R391" s="67"/>
      <c r="S391" s="101"/>
      <c r="T391" s="101"/>
      <c r="U391" s="101"/>
      <c r="V391" s="101"/>
      <c r="W391" s="101"/>
      <c r="X391" s="101"/>
      <c r="Y391" s="101"/>
      <c r="Z391" s="101"/>
      <c r="AA391" s="211"/>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c r="BI391" s="211"/>
      <c r="BJ391" s="181"/>
      <c r="BK391" s="181"/>
      <c r="BL391" s="181"/>
      <c r="BM391" s="181"/>
      <c r="BN391" s="181"/>
      <c r="BO391" s="18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271"/>
      <c r="E392" s="86">
        <v>11</v>
      </c>
      <c r="F392" s="27"/>
      <c r="G392" s="203"/>
      <c r="H392" s="144"/>
      <c r="I392" s="144"/>
      <c r="J392" s="144"/>
      <c r="K392" s="144"/>
      <c r="L392" s="144"/>
      <c r="M392" s="144"/>
      <c r="N392" s="144"/>
      <c r="O392" s="144"/>
      <c r="P392" s="183"/>
      <c r="Q392" s="143"/>
      <c r="R392" s="67"/>
      <c r="S392" s="101"/>
      <c r="T392" s="101"/>
      <c r="U392" s="101"/>
      <c r="V392" s="101"/>
      <c r="W392" s="101"/>
      <c r="X392" s="101"/>
      <c r="Y392" s="101"/>
      <c r="Z392" s="101"/>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c r="BI392" s="211"/>
      <c r="BJ392" s="181"/>
      <c r="BK392" s="181"/>
      <c r="BL392" s="181"/>
      <c r="BM392" s="181"/>
      <c r="BN392" s="181"/>
      <c r="BO392" s="181"/>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04">
        <f t="shared" ref="G393:L393" si="56">-SUM(G380:G392)</f>
        <v>0</v>
      </c>
      <c r="H393" s="157">
        <f t="shared" si="56"/>
        <v>0</v>
      </c>
      <c r="I393" s="157">
        <f t="shared" si="56"/>
        <v>0</v>
      </c>
      <c r="J393" s="157">
        <f t="shared" si="56"/>
        <v>0</v>
      </c>
      <c r="K393" s="157">
        <f t="shared" si="56"/>
        <v>0</v>
      </c>
      <c r="L393" s="157">
        <f t="shared" si="56"/>
        <v>0</v>
      </c>
      <c r="M393" s="157">
        <f>IF(Input!M173&gt;0, -SUM(M380:M392), 0)</f>
        <v>0</v>
      </c>
      <c r="N393" s="157">
        <f>IF(Input!N173&gt;0, -SUM(N380:N392), 0)</f>
        <v>0</v>
      </c>
      <c r="O393" s="157">
        <f>IF(Input!O173&gt;0, -SUM(O380:O392), 0)</f>
        <v>0</v>
      </c>
      <c r="P393" s="157">
        <f>IF(Input!P173&gt;0, -SUM(P380:P392), 0)</f>
        <v>0</v>
      </c>
      <c r="Q393" s="157">
        <f>IF(Input!Q173&gt;0, -SUM(Q380:Q392), 0)</f>
        <v>0</v>
      </c>
      <c r="R393" s="63"/>
      <c r="S393" s="100"/>
      <c r="T393" s="100"/>
      <c r="U393" s="100"/>
      <c r="V393" s="100"/>
      <c r="W393" s="100"/>
      <c r="X393" s="100"/>
      <c r="Y393" s="100"/>
      <c r="Z393" s="100"/>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181"/>
      <c r="BK393" s="181"/>
      <c r="BL393" s="181"/>
      <c r="BM393" s="181"/>
      <c r="BN393" s="181"/>
      <c r="BO393" s="181"/>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82">
        <f>Asset24</f>
        <v>0</v>
      </c>
      <c r="C394" s="32"/>
      <c r="D394" s="33" t="s">
        <v>68</v>
      </c>
      <c r="E394" s="32"/>
      <c r="F394" s="34"/>
      <c r="G394" s="200">
        <f>IF(G$3&gt;A24taxremlife,A24taxvalue-SUM($F394:F394),IF(A24taxremlife="N/A","n/a",A24taxvalue/A24taxremlife))</f>
        <v>0</v>
      </c>
      <c r="H394" s="66">
        <f>IF(H$3&gt;A24taxremlife,A24taxvalue-SUM($F394:G394),IF(A24taxremlife="N/A","n/a",A24taxvalue/A24taxremlife))</f>
        <v>0</v>
      </c>
      <c r="I394" s="66">
        <f>IF(I$3&gt;A24taxremlife,A24taxvalue-SUM($F394:H394),IF(A24taxremlife="N/A","n/a",A24taxvalue/A24taxremlife))</f>
        <v>0</v>
      </c>
      <c r="J394" s="66">
        <f>IF(J$3&gt;A24taxremlife,A24taxvalue-SUM($F394:I394),IF(A24taxremlife="N/A","n/a",A24taxvalue/A24taxremlife))</f>
        <v>0</v>
      </c>
      <c r="K394" s="66">
        <f>IF(K$3&gt;A24taxremlife,A24taxvalue-SUM($F394:J394),IF(A24taxremlife="N/A","n/a",A24taxvalue/A24taxremlife))</f>
        <v>0</v>
      </c>
      <c r="L394" s="66">
        <f>IF(L$3&gt;A24taxremlife,A24taxvalue-SUM($F394:K394),IF(A24taxremlife="N/A","n/a",A24taxvalue/A24taxremlife))</f>
        <v>0</v>
      </c>
      <c r="M394" s="66">
        <f>IF(M$3&gt;A24taxremlife,A24taxvalue-SUM($F394:L394),IF(A24taxremlife="N/A","n/a",A24taxvalue/A24taxremlife))</f>
        <v>0</v>
      </c>
      <c r="N394" s="66">
        <f>IF(N$3&gt;A24taxremlife,A24taxvalue-SUM($F394:M394),IF(A24taxremlife="N/A","n/a",A24taxvalue/A24taxremlife))</f>
        <v>0</v>
      </c>
      <c r="O394" s="66">
        <f>IF(O$3&gt;A24taxremlife,A24taxvalue-SUM($F394:N394),IF(A24taxremlife="N/A","n/a",A24taxvalue/A24taxremlife))</f>
        <v>0</v>
      </c>
      <c r="P394" s="66">
        <f>IF(P$3&gt;A24taxremlife,A24taxvalue-SUM($F394:O394),IF(A24taxremlife="N/A","n/a",A24taxvalue/A24taxremlife))</f>
        <v>0</v>
      </c>
      <c r="Q394" s="66">
        <f>IF(Q$3&gt;A24taxremlife,A24taxvalue-SUM($F394:P394),IF(A24taxremlife="N/A","n/a",A24taxvalue/A24taxremlife))</f>
        <v>0</v>
      </c>
      <c r="R394" s="66"/>
      <c r="S394" s="101"/>
      <c r="T394" s="101"/>
      <c r="U394" s="101"/>
      <c r="V394" s="101"/>
      <c r="W394" s="101"/>
      <c r="X394" s="101"/>
      <c r="Y394" s="101"/>
      <c r="Z394" s="101"/>
      <c r="AA394" s="211"/>
      <c r="AB394" s="211"/>
      <c r="AC394" s="211"/>
      <c r="AD394" s="211"/>
      <c r="AE394" s="211"/>
      <c r="AF394" s="211"/>
      <c r="AG394" s="211"/>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c r="BI394" s="211"/>
      <c r="BJ394" s="181"/>
      <c r="BK394" s="181"/>
      <c r="BL394" s="181"/>
      <c r="BM394" s="181"/>
      <c r="BN394" s="181"/>
      <c r="BO394" s="181"/>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270" t="s">
        <v>86</v>
      </c>
      <c r="E395" s="85">
        <v>0</v>
      </c>
      <c r="F395" s="27"/>
      <c r="G395" s="201"/>
      <c r="H395" s="67"/>
      <c r="I395" s="67"/>
      <c r="J395" s="67"/>
      <c r="K395" s="67"/>
      <c r="L395" s="67"/>
      <c r="M395" s="67"/>
      <c r="N395" s="67"/>
      <c r="O395" s="67"/>
      <c r="P395" s="67"/>
      <c r="Q395" s="67"/>
      <c r="R395" s="67"/>
      <c r="S395" s="101"/>
      <c r="T395" s="101"/>
      <c r="U395" s="101"/>
      <c r="V395" s="101"/>
      <c r="W395" s="101"/>
      <c r="X395" s="101"/>
      <c r="Y395" s="101"/>
      <c r="Z395" s="101"/>
      <c r="AA395" s="211"/>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c r="BI395" s="211"/>
      <c r="BJ395" s="181"/>
      <c r="BK395" s="181"/>
      <c r="BL395" s="181"/>
      <c r="BM395" s="181"/>
      <c r="BN395" s="181"/>
      <c r="BO395" s="181"/>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271"/>
      <c r="E396" s="85">
        <v>1</v>
      </c>
      <c r="F396" s="27"/>
      <c r="G396" s="202"/>
      <c r="H396" s="67">
        <f>IF(A24taxstdlife="n/a","n/a",IF(H$3&gt;(A24taxstdlife+$E396),(Input!$G$64-Input!$G$98)-SUM($G396:G396),(Input!$G$64-Input!$G$98)/A24taxstdlife))</f>
        <v>0</v>
      </c>
      <c r="I396" s="67">
        <f>IF(A24taxstdlife="n/a","n/a",IF(I$3&gt;(A24taxstdlife+$E396),(Input!$G$64-Input!$G$98)-SUM($G396:H396),(Input!$G$64-Input!$G$98)/A24taxstdlife))</f>
        <v>0</v>
      </c>
      <c r="J396" s="67">
        <f>IF(A24taxstdlife="n/a","n/a",IF(J$3&gt;(A24taxstdlife+$E396),(Input!$G$64-Input!$G$98)-SUM($G396:I396),(Input!$G$64-Input!$G$98)/A24taxstdlife))</f>
        <v>0</v>
      </c>
      <c r="K396" s="67">
        <f>IF(A24taxstdlife="n/a","n/a",IF(K$3&gt;(A24taxstdlife+$E396),(Input!$G$64-Input!$G$98)-SUM($G396:J396),(Input!$G$64-Input!$G$98)/A24taxstdlife))</f>
        <v>0</v>
      </c>
      <c r="L396" s="67">
        <f>IF(A24taxstdlife="n/a","n/a",IF(L$3&gt;(A24taxstdlife+$E396),(Input!$G$64-Input!$G$98)-SUM($G396:K396),(Input!$G$64-Input!$G$98)/A24taxstdlife))</f>
        <v>0</v>
      </c>
      <c r="M396" s="67">
        <f>IF(A24taxstdlife="n/a","n/a",IF(M$3&gt;(A24taxstdlife+$E396),(Input!$G$64-Input!$G$98)-SUM($G396:L396),(Input!$G$64-Input!$G$98)/A24taxstdlife))</f>
        <v>0</v>
      </c>
      <c r="N396" s="67">
        <f>IF(A24taxstdlife="n/a","n/a",IF(N$3&gt;(A24taxstdlife+$E396),(Input!$G$64-Input!$G$98)-SUM($G396:M396),(Input!$G$64-Input!$G$98)/A24taxstdlife))</f>
        <v>0</v>
      </c>
      <c r="O396" s="67">
        <f>IF(A24taxstdlife="n/a","n/a",IF(O$3&gt;(A24taxstdlife+$E396),(Input!$G$64-Input!$G$98)-SUM($G396:N396),(Input!$G$64-Input!$G$98)/A24taxstdlife))</f>
        <v>0</v>
      </c>
      <c r="P396" s="67">
        <f>IF(A24taxstdlife="n/a","n/a",IF(P$3&gt;(A24taxstdlife+$E396),(Input!$G$64-Input!$G$98)-SUM($G396:O396),(Input!$G$64-Input!$G$98)/A24taxstdlife))</f>
        <v>0</v>
      </c>
      <c r="Q396" s="67">
        <f>IF(A24taxstdlife="n/a","n/a",IF(Q$3&gt;(A24taxstdlife+$E396),(Input!$G$64-Input!$G$98)-SUM($G396:P396),(Input!$G$64-Input!$G$98)/A24taxstdlife))</f>
        <v>0</v>
      </c>
      <c r="R396" s="67"/>
      <c r="S396" s="101"/>
      <c r="T396" s="101"/>
      <c r="U396" s="101"/>
      <c r="V396" s="101"/>
      <c r="W396" s="101"/>
      <c r="X396" s="101"/>
      <c r="Y396" s="101"/>
      <c r="Z396" s="10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c r="BI396" s="211"/>
      <c r="BJ396" s="181"/>
      <c r="BK396" s="181"/>
      <c r="BL396" s="181"/>
      <c r="BM396" s="181"/>
      <c r="BN396" s="181"/>
      <c r="BO396" s="181"/>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271"/>
      <c r="E397" s="85">
        <v>2</v>
      </c>
      <c r="F397" s="27"/>
      <c r="G397" s="203"/>
      <c r="H397" s="143"/>
      <c r="I397" s="67">
        <f>IF(A24taxstdlife="n/a","n/a",IF(I$3&gt;(A24taxstdlife+$E397),(Input!$H$64-Input!$H$98)-SUM($H397:H397),(Input!$H$64-Input!$H$98)/A24taxstdlife))</f>
        <v>0</v>
      </c>
      <c r="J397" s="67">
        <f>IF(A24taxstdlife="n/a","n/a",IF(J$3&gt;(A24taxstdlife+$E397),(Input!$H$64-Input!$H$98)-SUM($H397:I397),(Input!$H$64-Input!$H$98)/A24taxstdlife))</f>
        <v>0</v>
      </c>
      <c r="K397" s="67">
        <f>IF(A24taxstdlife="n/a","n/a",IF(K$3&gt;(A24taxstdlife+$E397),(Input!$H$64-Input!$H$98)-SUM($H397:J397),(Input!$H$64-Input!$H$98)/A24taxstdlife))</f>
        <v>0</v>
      </c>
      <c r="L397" s="67">
        <f>IF(A24taxstdlife="n/a","n/a",IF(L$3&gt;(A24taxstdlife+$E397),(Input!$H$64-Input!$H$98)-SUM($H397:K397),(Input!$H$64-Input!$H$98)/A24taxstdlife))</f>
        <v>0</v>
      </c>
      <c r="M397" s="67">
        <f>IF(A24taxstdlife="n/a","n/a",IF(M$3&gt;(A24taxstdlife+$E397),(Input!$H$64-Input!$H$98)-SUM($H397:L397),(Input!$H$64-Input!$H$98)/A24taxstdlife))</f>
        <v>0</v>
      </c>
      <c r="N397" s="67">
        <f>IF(A24taxstdlife="n/a","n/a",IF(N$3&gt;(A24taxstdlife+$E397),(Input!$H$64-Input!$H$98)-SUM($H397:M397),(Input!$H$64-Input!$H$98)/A24taxstdlife))</f>
        <v>0</v>
      </c>
      <c r="O397" s="67">
        <f>IF(A24taxstdlife="n/a","n/a",IF(O$3&gt;(A24taxstdlife+$E397),(Input!$H$64-Input!$H$98)-SUM($H397:N397),(Input!$H$64-Input!$H$98)/A24taxstdlife))</f>
        <v>0</v>
      </c>
      <c r="P397" s="67">
        <f>IF(A24taxstdlife="n/a","n/a",IF(P$3&gt;(A24taxstdlife+$E397),(Input!$H$64-Input!$H$98)-SUM($H397:O397),(Input!$H$64-Input!$H$98)/A24taxstdlife))</f>
        <v>0</v>
      </c>
      <c r="Q397" s="67">
        <f>IF(A24taxstdlife="n/a","n/a",IF(Q$3&gt;(A24taxstdlife+$E397),(Input!$H$64-Input!$H$98)-SUM($H397:P397),(Input!$H$64-Input!$H$98)/A24taxstdlife))</f>
        <v>0</v>
      </c>
      <c r="R397" s="67"/>
      <c r="S397" s="101"/>
      <c r="T397" s="101"/>
      <c r="U397" s="101"/>
      <c r="V397" s="101"/>
      <c r="W397" s="101"/>
      <c r="X397" s="101"/>
      <c r="Y397" s="101"/>
      <c r="Z397" s="10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181"/>
      <c r="BK397" s="181"/>
      <c r="BL397" s="181"/>
      <c r="BM397" s="181"/>
      <c r="BN397" s="181"/>
      <c r="BO397" s="181"/>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271"/>
      <c r="E398" s="85">
        <v>3</v>
      </c>
      <c r="F398" s="27"/>
      <c r="G398" s="203"/>
      <c r="H398" s="144"/>
      <c r="I398" s="143"/>
      <c r="J398" s="67">
        <f>IF(A24taxstdlife="n/a","n/a",IF(J$3&gt;(A24taxstdlife+$E398),(Input!$I$64-Input!$I$98)-SUM($I398:I398),(Input!$I$64-Input!$I$98)/A24taxstdlife))</f>
        <v>0</v>
      </c>
      <c r="K398" s="67">
        <f>IF(A24taxstdlife="n/a","n/a",IF(K$3&gt;(A24taxstdlife+$E398),(Input!$I$64-Input!$I$98)-SUM($I398:J398),(Input!$I$64-Input!$I$98)/A24taxstdlife))</f>
        <v>0</v>
      </c>
      <c r="L398" s="67">
        <f>IF(A24taxstdlife="n/a","n/a",IF(L$3&gt;(A24taxstdlife+$E398),(Input!$I$64-Input!$I$98)-SUM($I398:K398),(Input!$I$64-Input!$I$98)/A24taxstdlife))</f>
        <v>0</v>
      </c>
      <c r="M398" s="67">
        <f>IF(A24taxstdlife="n/a","n/a",IF(M$3&gt;(A24taxstdlife+$E398),(Input!$I$64-Input!$I$98)-SUM($I398:L398),(Input!$I$64-Input!$I$98)/A24taxstdlife))</f>
        <v>0</v>
      </c>
      <c r="N398" s="67">
        <f>IF(A24taxstdlife="n/a","n/a",IF(N$3&gt;(A24taxstdlife+$E398),(Input!$I$64-Input!$I$98)-SUM($I398:M398),(Input!$I$64-Input!$I$98)/A24taxstdlife))</f>
        <v>0</v>
      </c>
      <c r="O398" s="67">
        <f>IF(A24taxstdlife="n/a","n/a",IF(O$3&gt;(A24taxstdlife+$E398),(Input!$I$64-Input!$I$98)-SUM($I398:N398),(Input!$I$64-Input!$I$98)/A24taxstdlife))</f>
        <v>0</v>
      </c>
      <c r="P398" s="67">
        <f>IF(A24taxstdlife="n/a","n/a",IF(P$3&gt;(A24taxstdlife+$E398),(Input!$I$64-Input!$I$98)-SUM($I398:O398),(Input!$I$64-Input!$I$98)/A24taxstdlife))</f>
        <v>0</v>
      </c>
      <c r="Q398" s="67">
        <f>IF(A24taxstdlife="n/a","n/a",IF(Q$3&gt;(A24taxstdlife+$E398),(Input!$I$64-Input!$I$98)-SUM($I398:P398),(Input!$I$64-Input!$I$98)/A24taxstdlife))</f>
        <v>0</v>
      </c>
      <c r="R398" s="67"/>
      <c r="S398" s="101"/>
      <c r="T398" s="101"/>
      <c r="U398" s="101"/>
      <c r="V398" s="101"/>
      <c r="W398" s="101"/>
      <c r="X398" s="101"/>
      <c r="Y398" s="101"/>
      <c r="Z398" s="10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3"/>
      <c r="BK398" s="181"/>
      <c r="BL398" s="181"/>
      <c r="BM398" s="181"/>
      <c r="BN398" s="181"/>
      <c r="BO398" s="181"/>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271"/>
      <c r="E399" s="85">
        <v>4</v>
      </c>
      <c r="F399" s="27"/>
      <c r="G399" s="203"/>
      <c r="H399" s="144"/>
      <c r="I399" s="144"/>
      <c r="J399" s="143"/>
      <c r="K399" s="67">
        <f>IF(A24taxstdlife="n/a","n/a",IF(K$3&gt;(A24taxstdlife+$E399),(Input!$J$64-Input!$J$98)-SUM($J399:J399),(Input!$J$64-Input!$J$98)/A24taxstdlife))</f>
        <v>0</v>
      </c>
      <c r="L399" s="67">
        <f>IF(A24taxstdlife="n/a","n/a",IF(L$3&gt;(A24taxstdlife+$E399),(Input!$J$64-Input!$J$98)-SUM($J399:K399),(Input!$J$64-Input!$J$98)/A24taxstdlife))</f>
        <v>0</v>
      </c>
      <c r="M399" s="67">
        <f>IF(A24taxstdlife="n/a","n/a",IF(M$3&gt;(A24taxstdlife+$E399),(Input!$J$64-Input!$J$98)-SUM($J399:L399),(Input!$J$64-Input!$J$98)/A24taxstdlife))</f>
        <v>0</v>
      </c>
      <c r="N399" s="67">
        <f>IF(A24taxstdlife="n/a","n/a",IF(N$3&gt;(A24taxstdlife+$E399),(Input!$J$64-Input!$J$98)-SUM($J399:M399),(Input!$J$64-Input!$J$98)/A24taxstdlife))</f>
        <v>0</v>
      </c>
      <c r="O399" s="67">
        <f>IF(A24taxstdlife="n/a","n/a",IF(O$3&gt;(A24taxstdlife+$E399),(Input!$J$64-Input!$J$98)-SUM($J399:N399),(Input!$J$64-Input!$J$98)/A24taxstdlife))</f>
        <v>0</v>
      </c>
      <c r="P399" s="67">
        <f>IF(A24taxstdlife="n/a","n/a",IF(P$3&gt;(A24taxstdlife+$E399),(Input!$J$64-Input!$J$98)-SUM($J399:O399),(Input!$J$64-Input!$J$98)/A24taxstdlife))</f>
        <v>0</v>
      </c>
      <c r="Q399" s="67">
        <f>IF(A24taxstdlife="n/a","n/a",IF(Q$3&gt;(A24taxstdlife+$E399),(Input!$J$64-Input!$J$98)-SUM($J399:P399),(Input!$J$64-Input!$J$98)/A24taxstdlife))</f>
        <v>0</v>
      </c>
      <c r="R399" s="67"/>
      <c r="S399" s="101"/>
      <c r="T399" s="101"/>
      <c r="U399" s="101"/>
      <c r="V399" s="101"/>
      <c r="W399" s="101"/>
      <c r="X399" s="101"/>
      <c r="Y399" s="101"/>
      <c r="Z399" s="10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181"/>
      <c r="BK399" s="181"/>
      <c r="BL399" s="181"/>
      <c r="BM399" s="181"/>
      <c r="BN399" s="181"/>
      <c r="BO399" s="181"/>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271"/>
      <c r="E400" s="85">
        <v>5</v>
      </c>
      <c r="F400" s="27"/>
      <c r="G400" s="203"/>
      <c r="H400" s="144"/>
      <c r="I400" s="144"/>
      <c r="J400" s="144"/>
      <c r="K400" s="143"/>
      <c r="L400" s="67">
        <f>IF(A24taxstdlife="n/a","n/a",IF(L$3&gt;(A24taxstdlife+$E400),(Input!$K$64-Input!$K$98)-SUM($K400:K400),(Input!$K$64-Input!$K$98)/A24taxstdlife))</f>
        <v>0</v>
      </c>
      <c r="M400" s="67">
        <f>IF(A24taxstdlife="n/a","n/a",IF(M$3&gt;(A24taxstdlife+$E400),(Input!$K$64-Input!$K$98)-SUM($K400:L400),(Input!$K$64-Input!$K$98)/A24taxstdlife))</f>
        <v>0</v>
      </c>
      <c r="N400" s="67">
        <f>IF(A24taxstdlife="n/a","n/a",IF(N$3&gt;(A24taxstdlife+$E400),(Input!$K$64-Input!$K$98)-SUM($K400:M400),(Input!$K$64-Input!$K$98)/A24taxstdlife))</f>
        <v>0</v>
      </c>
      <c r="O400" s="67">
        <f>IF(A24taxstdlife="n/a","n/a",IF(O$3&gt;(A24taxstdlife+$E400),(Input!$K$64-Input!$K$98)-SUM($K400:N400),(Input!$K$64-Input!$K$98)/A24taxstdlife))</f>
        <v>0</v>
      </c>
      <c r="P400" s="67">
        <f>IF(A24taxstdlife="n/a","n/a",IF(P$3&gt;(A24taxstdlife+$E400),(Input!$K$64-Input!$K$98)-SUM($K400:O400),(Input!$K$64-Input!$K$98)/A24taxstdlife))</f>
        <v>0</v>
      </c>
      <c r="Q400" s="67">
        <f>IF(A24taxstdlife="n/a","n/a",IF(Q$3&gt;(A24taxstdlife+$E400),(Input!$K$64-Input!$K$98)-SUM($K400:P400),(Input!$K$64-Input!$K$98)/A24taxstdlife))</f>
        <v>0</v>
      </c>
      <c r="R400" s="67"/>
      <c r="S400" s="101"/>
      <c r="T400" s="101"/>
      <c r="U400" s="101"/>
      <c r="V400" s="101"/>
      <c r="W400" s="101"/>
      <c r="X400" s="101"/>
      <c r="Y400" s="101"/>
      <c r="Z400" s="10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181"/>
      <c r="BK400" s="181"/>
      <c r="BL400" s="181"/>
      <c r="BM400" s="181"/>
      <c r="BN400" s="181"/>
      <c r="BO400" s="181"/>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271"/>
      <c r="E401" s="85">
        <v>6</v>
      </c>
      <c r="F401" s="27"/>
      <c r="G401" s="203"/>
      <c r="H401" s="144"/>
      <c r="I401" s="144"/>
      <c r="J401" s="144"/>
      <c r="K401" s="144"/>
      <c r="L401" s="143"/>
      <c r="M401" s="67">
        <f>IF(A24taxstdlife="n/a","n/a",IF(M$3&gt;(A24taxstdlife+$E401),(Input!$L$64-Input!$L$98)-SUM($L401:L401),(Input!$L$64-Input!$L$98)/A24taxstdlife))</f>
        <v>0</v>
      </c>
      <c r="N401" s="67">
        <f>IF(A24taxstdlife="n/a","n/a",IF(N$3&gt;(A24taxstdlife+$E401),(Input!$L$64-Input!$L$98)-SUM($L401:M401),(Input!$L$64-Input!$L$98)/A24taxstdlife))</f>
        <v>0</v>
      </c>
      <c r="O401" s="67">
        <f>IF(A24taxstdlife="n/a","n/a",IF(O$3&gt;(A24taxstdlife+$E401),(Input!$L$64-Input!$L$98)-SUM($L401:N401),(Input!$L$64-Input!$L$98)/A24taxstdlife))</f>
        <v>0</v>
      </c>
      <c r="P401" s="67">
        <f>IF(A24taxstdlife="n/a","n/a",IF(P$3&gt;(A24taxstdlife+$E401),(Input!$L$64-Input!$L$98)-SUM($L401:O401),(Input!$L$64-Input!$L$98)/A24taxstdlife))</f>
        <v>0</v>
      </c>
      <c r="Q401" s="67">
        <f>IF(A24taxstdlife="n/a","n/a",IF(Q$3&gt;(A24taxstdlife+$E401),(Input!$L$64-Input!$L$98)-SUM($L401:P401),(Input!$L$64-Input!$L$98)/A24taxstdlife))</f>
        <v>0</v>
      </c>
      <c r="R401" s="67"/>
      <c r="S401" s="101"/>
      <c r="T401" s="101"/>
      <c r="U401" s="101"/>
      <c r="V401" s="101"/>
      <c r="W401" s="101"/>
      <c r="X401" s="101"/>
      <c r="Y401" s="101"/>
      <c r="Z401" s="10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181"/>
      <c r="BK401" s="181"/>
      <c r="BL401" s="181"/>
      <c r="BM401" s="181"/>
      <c r="BN401" s="181"/>
      <c r="BO401" s="18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271"/>
      <c r="E402" s="85">
        <v>7</v>
      </c>
      <c r="F402" s="27"/>
      <c r="G402" s="203"/>
      <c r="H402" s="144"/>
      <c r="I402" s="144"/>
      <c r="J402" s="144"/>
      <c r="K402" s="144"/>
      <c r="L402" s="144"/>
      <c r="M402" s="143"/>
      <c r="N402" s="67">
        <f>IF(A24taxstdlife="n/a","n/a",IF(N$3&gt;(A24taxstdlife+$E402),(Input!$M$64-Input!$M$98)-SUM($M402:M402),(Input!$M$64-Input!$M$98)/A24taxstdlife))</f>
        <v>0</v>
      </c>
      <c r="O402" s="67">
        <f>IF(A24taxstdlife="n/a","n/a",IF(O$3&gt;(A24taxstdlife+$E402),(Input!$M$64-Input!$M$98)-SUM($M402:N402),(Input!$M$64-Input!$M$98)/A24taxstdlife))</f>
        <v>0</v>
      </c>
      <c r="P402" s="67">
        <f>IF(A24taxstdlife="n/a","n/a",IF(P$3&gt;(A24taxstdlife+$E402),(Input!$M$64-Input!$M$98)-SUM($M402:O402),(Input!$M$64-Input!$M$98)/A24taxstdlife))</f>
        <v>0</v>
      </c>
      <c r="Q402" s="67">
        <f>IF(A24taxstdlife="n/a","n/a",IF(Q$3&gt;(A24taxstdlife+$E402),(Input!$M$64-Input!$M$98)-SUM($M402:P402),(Input!$M$64-Input!$M$98)/A24taxstdlife))</f>
        <v>0</v>
      </c>
      <c r="R402" s="67"/>
      <c r="S402" s="101"/>
      <c r="T402" s="101"/>
      <c r="U402" s="101"/>
      <c r="V402" s="101"/>
      <c r="W402" s="101"/>
      <c r="X402" s="101"/>
      <c r="Y402" s="101"/>
      <c r="Z402" s="10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181"/>
      <c r="BK402" s="181"/>
      <c r="BL402" s="181"/>
      <c r="BM402" s="181"/>
      <c r="BN402" s="181"/>
      <c r="BO402" s="181"/>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271"/>
      <c r="E403" s="85">
        <v>8</v>
      </c>
      <c r="F403" s="27"/>
      <c r="G403" s="203"/>
      <c r="H403" s="144"/>
      <c r="I403" s="144"/>
      <c r="J403" s="144"/>
      <c r="K403" s="144"/>
      <c r="L403" s="144"/>
      <c r="M403" s="144"/>
      <c r="N403" s="143"/>
      <c r="O403" s="67">
        <f>IF(A24taxstdlife="n/a","n/a",IF(O$3&gt;(A24taxstdlife+$E403),(Input!$N$64-Input!$N$98)-SUM($N403:N403),(Input!$N$64-Input!$N$98)/A24taxstdlife))</f>
        <v>0</v>
      </c>
      <c r="P403" s="67">
        <f>IF(A24taxstdlife="n/a","n/a",IF(P$3&gt;(A24taxstdlife+$E403),(Input!$N$64-Input!$N$98)-SUM($N403:O403),(Input!$N$64-Input!$N$98)/A24taxstdlife))</f>
        <v>0</v>
      </c>
      <c r="Q403" s="67">
        <f>IF(A24taxstdlife="n/a","n/a",IF(Q$3&gt;(A24taxstdlife+$E403),(Input!$N$64-Input!$N$98)-SUM($N403:P403),(Input!$N$64-Input!$N$98)/A24taxstdlife))</f>
        <v>0</v>
      </c>
      <c r="R403" s="67"/>
      <c r="S403" s="101"/>
      <c r="T403" s="101"/>
      <c r="U403" s="101"/>
      <c r="V403" s="101"/>
      <c r="W403" s="101"/>
      <c r="X403" s="101"/>
      <c r="Y403" s="101"/>
      <c r="Z403" s="10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181"/>
      <c r="BK403" s="181"/>
      <c r="BL403" s="181"/>
      <c r="BM403" s="181"/>
      <c r="BN403" s="181"/>
      <c r="BO403" s="181"/>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271"/>
      <c r="E404" s="85">
        <v>9</v>
      </c>
      <c r="F404" s="27"/>
      <c r="G404" s="203"/>
      <c r="H404" s="144"/>
      <c r="I404" s="144"/>
      <c r="J404" s="144"/>
      <c r="K404" s="144"/>
      <c r="L404" s="144"/>
      <c r="M404" s="144"/>
      <c r="N404" s="144"/>
      <c r="O404" s="143"/>
      <c r="P404" s="67">
        <f>IF(A24taxstdlife="n/a","n/a",IF(P$3&gt;(A24taxstdlife+$E404),(Input!$O$64-Input!$O$98)-SUM($O404:O404),(Input!$O$64-Input!$O$98)/A24taxstdlife))</f>
        <v>0</v>
      </c>
      <c r="Q404" s="67">
        <f>IF(A24taxstdlife="n/a","n/a",IF(Q$3&gt;(A24taxstdlife+$E404),(Input!$O$64-Input!$O$98)-SUM($O404:P404),(Input!$O$64-Input!$O$98)/A24taxstdlife))</f>
        <v>0</v>
      </c>
      <c r="R404" s="67"/>
      <c r="S404" s="101"/>
      <c r="T404" s="101"/>
      <c r="U404" s="101"/>
      <c r="V404" s="101"/>
      <c r="W404" s="101"/>
      <c r="X404" s="101"/>
      <c r="Y404" s="101"/>
      <c r="Z404" s="10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181"/>
      <c r="BK404" s="181"/>
      <c r="BL404" s="181"/>
      <c r="BM404" s="181"/>
      <c r="BN404" s="181"/>
      <c r="BO404" s="181"/>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271"/>
      <c r="E405" s="85">
        <v>10</v>
      </c>
      <c r="F405" s="27"/>
      <c r="G405" s="203"/>
      <c r="H405" s="144"/>
      <c r="I405" s="144"/>
      <c r="J405" s="144"/>
      <c r="K405" s="144"/>
      <c r="L405" s="144"/>
      <c r="M405" s="144"/>
      <c r="N405" s="144"/>
      <c r="O405" s="144"/>
      <c r="P405" s="143"/>
      <c r="Q405" s="67">
        <f>IF(A24taxstdlife="n/a","n/a",IF(Q$3&gt;(A24taxstdlife+$E405),(Input!$P$64-Input!$P$98)-SUM($P405:P405),(Input!$P$64-Input!$P$98)/A24taxstdlife))</f>
        <v>0</v>
      </c>
      <c r="R405" s="67"/>
      <c r="S405" s="101"/>
      <c r="T405" s="101"/>
      <c r="U405" s="101"/>
      <c r="V405" s="101"/>
      <c r="W405" s="101"/>
      <c r="X405" s="101"/>
      <c r="Y405" s="101"/>
      <c r="Z405" s="10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181"/>
      <c r="BK405" s="181"/>
      <c r="BL405" s="181"/>
      <c r="BM405" s="181"/>
      <c r="BN405" s="181"/>
      <c r="BO405" s="181"/>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271"/>
      <c r="E406" s="86">
        <v>11</v>
      </c>
      <c r="F406" s="27"/>
      <c r="G406" s="203"/>
      <c r="H406" s="144"/>
      <c r="I406" s="144"/>
      <c r="J406" s="144"/>
      <c r="K406" s="144"/>
      <c r="L406" s="144"/>
      <c r="M406" s="144"/>
      <c r="N406" s="144"/>
      <c r="O406" s="144"/>
      <c r="P406" s="183"/>
      <c r="Q406" s="143"/>
      <c r="R406" s="67"/>
      <c r="S406" s="101"/>
      <c r="T406" s="101"/>
      <c r="U406" s="101"/>
      <c r="V406" s="101"/>
      <c r="W406" s="101"/>
      <c r="X406" s="101"/>
      <c r="Y406" s="101"/>
      <c r="Z406" s="10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181"/>
      <c r="BK406" s="181"/>
      <c r="BL406" s="181"/>
      <c r="BM406" s="181"/>
      <c r="BN406" s="181"/>
      <c r="BO406" s="181"/>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04">
        <f t="shared" ref="G407:L407" si="57">-SUM(G394:G406)</f>
        <v>0</v>
      </c>
      <c r="H407" s="157">
        <f t="shared" si="57"/>
        <v>0</v>
      </c>
      <c r="I407" s="157">
        <f t="shared" si="57"/>
        <v>0</v>
      </c>
      <c r="J407" s="157">
        <f t="shared" si="57"/>
        <v>0</v>
      </c>
      <c r="K407" s="157">
        <f t="shared" si="57"/>
        <v>0</v>
      </c>
      <c r="L407" s="157">
        <f t="shared" si="57"/>
        <v>0</v>
      </c>
      <c r="M407" s="157">
        <f>IF(Input!M173&gt;0, -SUM(M394:M406), 0)</f>
        <v>0</v>
      </c>
      <c r="N407" s="157">
        <f>IF(Input!N173&gt;0, -SUM(N394:N406), 0)</f>
        <v>0</v>
      </c>
      <c r="O407" s="157">
        <f>IF(Input!O173&gt;0, -SUM(O394:O406), 0)</f>
        <v>0</v>
      </c>
      <c r="P407" s="157">
        <f>IF(Input!P173&gt;0, -SUM(P394:P406), 0)</f>
        <v>0</v>
      </c>
      <c r="Q407" s="157">
        <f>IF(Input!Q173&gt;0, -SUM(Q394:Q406), 0)</f>
        <v>0</v>
      </c>
      <c r="R407" s="63"/>
      <c r="S407" s="100"/>
      <c r="T407" s="100"/>
      <c r="U407" s="100"/>
      <c r="V407" s="100"/>
      <c r="W407" s="100"/>
      <c r="X407" s="100"/>
      <c r="Y407" s="100"/>
      <c r="Z407" s="100"/>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181"/>
      <c r="BK407" s="181"/>
      <c r="BL407" s="181"/>
      <c r="BM407" s="181"/>
      <c r="BN407" s="181"/>
      <c r="BO407" s="181"/>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82">
        <f>Asset25</f>
        <v>0</v>
      </c>
      <c r="C408" s="32"/>
      <c r="D408" s="33" t="s">
        <v>68</v>
      </c>
      <c r="E408" s="32"/>
      <c r="F408" s="34"/>
      <c r="G408" s="200">
        <f>IF(G$3&gt;A25taxremlife,A25taxvalue-SUM($F408:F408),IF(A25taxremlife="N/A","n/a",A25taxvalue/A25taxremlife))</f>
        <v>0</v>
      </c>
      <c r="H408" s="66">
        <f>IF(H$3&gt;A25taxremlife,A25taxvalue-SUM($F408:G408),IF(A25taxremlife="N/A","n/a",A25taxvalue/A25taxremlife))</f>
        <v>0</v>
      </c>
      <c r="I408" s="66">
        <f>IF(I$3&gt;A25taxremlife,A25taxvalue-SUM($F408:H408),IF(A25taxremlife="N/A","n/a",A25taxvalue/A25taxremlife))</f>
        <v>0</v>
      </c>
      <c r="J408" s="66">
        <f>IF(J$3&gt;A25taxremlife,A25taxvalue-SUM($F408:I408),IF(A25taxremlife="N/A","n/a",A25taxvalue/A25taxremlife))</f>
        <v>0</v>
      </c>
      <c r="K408" s="66">
        <f>IF(K$3&gt;A25taxremlife,A25taxvalue-SUM($F408:J408),IF(A25taxremlife="N/A","n/a",A25taxvalue/A25taxremlife))</f>
        <v>0</v>
      </c>
      <c r="L408" s="66">
        <f>IF(L$3&gt;A25taxremlife,A25taxvalue-SUM($F408:K408),IF(A25taxremlife="N/A","n/a",A25taxvalue/A25taxremlife))</f>
        <v>0</v>
      </c>
      <c r="M408" s="66">
        <f>IF(M$3&gt;A25taxremlife,A25taxvalue-SUM($F408:L408),IF(A25taxremlife="N/A","n/a",A25taxvalue/A25taxremlife))</f>
        <v>0</v>
      </c>
      <c r="N408" s="66">
        <f>IF(N$3&gt;A25taxremlife,A25taxvalue-SUM($F408:M408),IF(A25taxremlife="N/A","n/a",A25taxvalue/A25taxremlife))</f>
        <v>0</v>
      </c>
      <c r="O408" s="66">
        <f>IF(O$3&gt;A25taxremlife,A25taxvalue-SUM($F408:N408),IF(A25taxremlife="N/A","n/a",A25taxvalue/A25taxremlife))</f>
        <v>0</v>
      </c>
      <c r="P408" s="66">
        <f>IF(P$3&gt;A25taxremlife,A25taxvalue-SUM($F408:O408),IF(A25taxremlife="N/A","n/a",A25taxvalue/A25taxremlife))</f>
        <v>0</v>
      </c>
      <c r="Q408" s="66">
        <f>IF(Q$3&gt;A25taxremlife,A25taxvalue-SUM($F408:P408),IF(A25taxremlife="N/A","n/a",A25taxvalue/A25taxremlife))</f>
        <v>0</v>
      </c>
      <c r="R408" s="66"/>
      <c r="S408" s="101"/>
      <c r="T408" s="101"/>
      <c r="U408" s="101"/>
      <c r="V408" s="101"/>
      <c r="W408" s="101"/>
      <c r="X408" s="101"/>
      <c r="Y408" s="101"/>
      <c r="Z408" s="10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181"/>
      <c r="BK408" s="181"/>
      <c r="BL408" s="181"/>
      <c r="BM408" s="181"/>
      <c r="BN408" s="181"/>
      <c r="BO408" s="181"/>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270" t="s">
        <v>86</v>
      </c>
      <c r="E409" s="85">
        <v>0</v>
      </c>
      <c r="F409" s="27"/>
      <c r="G409" s="201"/>
      <c r="H409" s="67"/>
      <c r="I409" s="67"/>
      <c r="J409" s="67"/>
      <c r="K409" s="67"/>
      <c r="L409" s="67"/>
      <c r="M409" s="67"/>
      <c r="N409" s="67"/>
      <c r="O409" s="67"/>
      <c r="P409" s="67"/>
      <c r="Q409" s="67"/>
      <c r="R409" s="67"/>
      <c r="S409" s="101"/>
      <c r="T409" s="101"/>
      <c r="U409" s="101"/>
      <c r="V409" s="101"/>
      <c r="W409" s="101"/>
      <c r="X409" s="101"/>
      <c r="Y409" s="101"/>
      <c r="Z409" s="10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181"/>
      <c r="BK409" s="181"/>
      <c r="BL409" s="181"/>
      <c r="BM409" s="181"/>
      <c r="BN409" s="181"/>
      <c r="BO409" s="181"/>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271"/>
      <c r="E410" s="85">
        <v>1</v>
      </c>
      <c r="F410" s="27"/>
      <c r="G410" s="202"/>
      <c r="H410" s="67">
        <f>IF(A25taxstdlife="n/a","n/a",IF(H$3&gt;(A25taxstdlife+$E410),(Input!$G$65-Input!$G$99)-SUM($G410:G410),(Input!$G$65-Input!$G$99)/A25taxstdlife))</f>
        <v>0</v>
      </c>
      <c r="I410" s="67">
        <f>IF(A25taxstdlife="n/a","n/a",IF(I$3&gt;(A25taxstdlife+$E410),(Input!$G$65-Input!$G$99)-SUM($G410:H410),(Input!$G$65-Input!$G$99)/A25taxstdlife))</f>
        <v>0</v>
      </c>
      <c r="J410" s="67">
        <f>IF(A25taxstdlife="n/a","n/a",IF(J$3&gt;(A25taxstdlife+$E410),(Input!$G$65-Input!$G$99)-SUM($G410:I410),(Input!$G$65-Input!$G$99)/A25taxstdlife))</f>
        <v>0</v>
      </c>
      <c r="K410" s="67">
        <f>IF(A25taxstdlife="n/a","n/a",IF(K$3&gt;(A25taxstdlife+$E410),(Input!$G$65-Input!$G$99)-SUM($G410:J410),(Input!$G$65-Input!$G$99)/A25taxstdlife))</f>
        <v>0</v>
      </c>
      <c r="L410" s="67">
        <f>IF(A25taxstdlife="n/a","n/a",IF(L$3&gt;(A25taxstdlife+$E410),(Input!$G$65-Input!$G$99)-SUM($G410:K410),(Input!$G$65-Input!$G$99)/A25taxstdlife))</f>
        <v>0</v>
      </c>
      <c r="M410" s="67">
        <f>IF(A25taxstdlife="n/a","n/a",IF(M$3&gt;(A25taxstdlife+$E410),(Input!$G$65-Input!$G$99)-SUM($G410:L410),(Input!$G$65-Input!$G$99)/A25taxstdlife))</f>
        <v>0</v>
      </c>
      <c r="N410" s="67">
        <f>IF(A25taxstdlife="n/a","n/a",IF(N$3&gt;(A25taxstdlife+$E410),(Input!$G$65-Input!$G$99)-SUM($G410:M410),(Input!$G$65-Input!$G$99)/A25taxstdlife))</f>
        <v>0</v>
      </c>
      <c r="O410" s="67">
        <f>IF(A25taxstdlife="n/a","n/a",IF(O$3&gt;(A25taxstdlife+$E410),(Input!$G$65-Input!$G$99)-SUM($G410:N410),(Input!$G$65-Input!$G$99)/A25taxstdlife))</f>
        <v>0</v>
      </c>
      <c r="P410" s="67">
        <f>IF(A25taxstdlife="n/a","n/a",IF(P$3&gt;(A25taxstdlife+$E410),(Input!$G$65-Input!$G$99)-SUM($G410:O410),(Input!$G$65-Input!$G$99)/A25taxstdlife))</f>
        <v>0</v>
      </c>
      <c r="Q410" s="67">
        <f>IF(A25taxstdlife="n/a","n/a",IF(Q$3&gt;(A25taxstdlife+$E410),(Input!$G$65-Input!$G$99)-SUM($G410:P410),(Input!$G$65-Input!$G$99)/A25taxstdlife))</f>
        <v>0</v>
      </c>
      <c r="R410" s="67"/>
      <c r="S410" s="101"/>
      <c r="T410" s="101"/>
      <c r="U410" s="101"/>
      <c r="V410" s="101"/>
      <c r="W410" s="101"/>
      <c r="X410" s="101"/>
      <c r="Y410" s="101"/>
      <c r="Z410" s="10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181"/>
      <c r="BK410" s="181"/>
      <c r="BL410" s="181"/>
      <c r="BM410" s="181"/>
      <c r="BN410" s="181"/>
      <c r="BO410" s="181"/>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271"/>
      <c r="E411" s="85">
        <v>2</v>
      </c>
      <c r="F411" s="27"/>
      <c r="G411" s="203"/>
      <c r="H411" s="143"/>
      <c r="I411" s="67">
        <f>IF(A25taxstdlife="n/a","n/a",IF(I$3&gt;(A25taxstdlife+$E411),(Input!$H$65-Input!$H$99)-SUM($H411:H411),(Input!$H$65-Input!$H$99)/A25taxstdlife))</f>
        <v>0</v>
      </c>
      <c r="J411" s="67">
        <f>IF(A25taxstdlife="n/a","n/a",IF(J$3&gt;(A25taxstdlife+$E411),(Input!$H$65-Input!$H$99)-SUM($H411:I411),(Input!$H$65-Input!$H$99)/A25taxstdlife))</f>
        <v>0</v>
      </c>
      <c r="K411" s="67">
        <f>IF(A25taxstdlife="n/a","n/a",IF(K$3&gt;(A25taxstdlife+$E411),(Input!$H$65-Input!$H$99)-SUM($H411:J411),(Input!$H$65-Input!$H$99)/A25taxstdlife))</f>
        <v>0</v>
      </c>
      <c r="L411" s="67">
        <f>IF(A25taxstdlife="n/a","n/a",IF(L$3&gt;(A25taxstdlife+$E411),(Input!$H$65-Input!$H$99)-SUM($H411:K411),(Input!$H$65-Input!$H$99)/A25taxstdlife))</f>
        <v>0</v>
      </c>
      <c r="M411" s="67">
        <f>IF(A25taxstdlife="n/a","n/a",IF(M$3&gt;(A25taxstdlife+$E411),(Input!$H$65-Input!$H$99)-SUM($H411:L411),(Input!$H$65-Input!$H$99)/A25taxstdlife))</f>
        <v>0</v>
      </c>
      <c r="N411" s="67">
        <f>IF(A25taxstdlife="n/a","n/a",IF(N$3&gt;(A25taxstdlife+$E411),(Input!$H$65-Input!$H$99)-SUM($H411:M411),(Input!$H$65-Input!$H$99)/A25taxstdlife))</f>
        <v>0</v>
      </c>
      <c r="O411" s="67">
        <f>IF(A25taxstdlife="n/a","n/a",IF(O$3&gt;(A25taxstdlife+$E411),(Input!$H$65-Input!$H$99)-SUM($H411:N411),(Input!$H$65-Input!$H$99)/A25taxstdlife))</f>
        <v>0</v>
      </c>
      <c r="P411" s="67">
        <f>IF(A25taxstdlife="n/a","n/a",IF(P$3&gt;(A25taxstdlife+$E411),(Input!$H$65-Input!$H$99)-SUM($H411:O411),(Input!$H$65-Input!$H$99)/A25taxstdlife))</f>
        <v>0</v>
      </c>
      <c r="Q411" s="67">
        <f>IF(A25taxstdlife="n/a","n/a",IF(Q$3&gt;(A25taxstdlife+$E411),(Input!$H$65-Input!$H$99)-SUM($H411:P411),(Input!$H$65-Input!$H$99)/A25taxstdlife))</f>
        <v>0</v>
      </c>
      <c r="R411" s="67"/>
      <c r="S411" s="101"/>
      <c r="T411" s="101"/>
      <c r="U411" s="101"/>
      <c r="V411" s="101"/>
      <c r="W411" s="101"/>
      <c r="X411" s="101"/>
      <c r="Y411" s="101"/>
      <c r="Z411" s="10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181"/>
      <c r="BK411" s="181"/>
      <c r="BL411" s="181"/>
      <c r="BM411" s="181"/>
      <c r="BN411" s="181"/>
      <c r="BO411" s="18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271"/>
      <c r="E412" s="85">
        <v>3</v>
      </c>
      <c r="F412" s="27"/>
      <c r="G412" s="203"/>
      <c r="H412" s="144"/>
      <c r="I412" s="143"/>
      <c r="J412" s="67">
        <f>IF(A25taxstdlife="n/a","n/a",IF(J$3&gt;(A25taxstdlife+$E412),(Input!$I$65-Input!$I$99)-SUM($I412:I412),(Input!$I$65-Input!$I$99)/A25taxstdlife))</f>
        <v>0</v>
      </c>
      <c r="K412" s="67">
        <f>IF(A25taxstdlife="n/a","n/a",IF(K$3&gt;(A25taxstdlife+$E412),(Input!$I$65-Input!$I$99)-SUM($I412:J412),(Input!$I$65-Input!$I$99)/A25taxstdlife))</f>
        <v>0</v>
      </c>
      <c r="L412" s="67">
        <f>IF(A25taxstdlife="n/a","n/a",IF(L$3&gt;(A25taxstdlife+$E412),(Input!$I$65-Input!$I$99)-SUM($I412:K412),(Input!$I$65-Input!$I$99)/A25taxstdlife))</f>
        <v>0</v>
      </c>
      <c r="M412" s="67">
        <f>IF(A25taxstdlife="n/a","n/a",IF(M$3&gt;(A25taxstdlife+$E412),(Input!$I$65-Input!$I$99)-SUM($I412:L412),(Input!$I$65-Input!$I$99)/A25taxstdlife))</f>
        <v>0</v>
      </c>
      <c r="N412" s="67">
        <f>IF(A25taxstdlife="n/a","n/a",IF(N$3&gt;(A25taxstdlife+$E412),(Input!$I$65-Input!$I$99)-SUM($I412:M412),(Input!$I$65-Input!$I$99)/A25taxstdlife))</f>
        <v>0</v>
      </c>
      <c r="O412" s="67">
        <f>IF(A25taxstdlife="n/a","n/a",IF(O$3&gt;(A25taxstdlife+$E412),(Input!$I$65-Input!$I$99)-SUM($I412:N412),(Input!$I$65-Input!$I$99)/A25taxstdlife))</f>
        <v>0</v>
      </c>
      <c r="P412" s="67">
        <f>IF(A25taxstdlife="n/a","n/a",IF(P$3&gt;(A25taxstdlife+$E412),(Input!$I$65-Input!$I$99)-SUM($I412:O412),(Input!$I$65-Input!$I$99)/A25taxstdlife))</f>
        <v>0</v>
      </c>
      <c r="Q412" s="67">
        <f>IF(A25taxstdlife="n/a","n/a",IF(Q$3&gt;(A25taxstdlife+$E412),(Input!$I$65-Input!$I$99)-SUM($I412:P412),(Input!$I$65-Input!$I$99)/A25taxstdlife))</f>
        <v>0</v>
      </c>
      <c r="R412" s="67"/>
      <c r="S412" s="101"/>
      <c r="T412" s="101"/>
      <c r="U412" s="101"/>
      <c r="V412" s="101"/>
      <c r="W412" s="101"/>
      <c r="X412" s="101"/>
      <c r="Y412" s="101"/>
      <c r="Z412" s="10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3"/>
      <c r="BK412" s="181"/>
      <c r="BL412" s="181"/>
      <c r="BM412" s="181"/>
      <c r="BN412" s="181"/>
      <c r="BO412" s="181"/>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271"/>
      <c r="E413" s="85">
        <v>4</v>
      </c>
      <c r="F413" s="27"/>
      <c r="G413" s="203"/>
      <c r="H413" s="144"/>
      <c r="I413" s="144"/>
      <c r="J413" s="143"/>
      <c r="K413" s="67">
        <f>IF(A25taxstdlife="n/a","n/a",IF(K$3&gt;(A25taxstdlife+$E413),(Input!$J$65-Input!$J$99)-SUM($J413:J413),(Input!$J$65-Input!$J$99)/A25taxstdlife))</f>
        <v>0</v>
      </c>
      <c r="L413" s="67">
        <f>IF(A25taxstdlife="n/a","n/a",IF(L$3&gt;(A25taxstdlife+$E413),(Input!$J$65-Input!$J$99)-SUM($J413:K413),(Input!$J$65-Input!$J$99)/A25taxstdlife))</f>
        <v>0</v>
      </c>
      <c r="M413" s="67">
        <f>IF(A25taxstdlife="n/a","n/a",IF(M$3&gt;(A25taxstdlife+$E413),(Input!$J$65-Input!$J$99)-SUM($J413:L413),(Input!$J$65-Input!$J$99)/A25taxstdlife))</f>
        <v>0</v>
      </c>
      <c r="N413" s="67">
        <f>IF(A25taxstdlife="n/a","n/a",IF(N$3&gt;(A25taxstdlife+$E413),(Input!$J$65-Input!$J$99)-SUM($J413:M413),(Input!$J$65-Input!$J$99)/A25taxstdlife))</f>
        <v>0</v>
      </c>
      <c r="O413" s="67">
        <f>IF(A25taxstdlife="n/a","n/a",IF(O$3&gt;(A25taxstdlife+$E413),(Input!$J$65-Input!$J$99)-SUM($J413:N413),(Input!$J$65-Input!$J$99)/A25taxstdlife))</f>
        <v>0</v>
      </c>
      <c r="P413" s="67">
        <f>IF(A25taxstdlife="n/a","n/a",IF(P$3&gt;(A25taxstdlife+$E413),(Input!$J$65-Input!$J$99)-SUM($J413:O413),(Input!$J$65-Input!$J$99)/A25taxstdlife))</f>
        <v>0</v>
      </c>
      <c r="Q413" s="67">
        <f>IF(A25taxstdlife="n/a","n/a",IF(Q$3&gt;(A25taxstdlife+$E413),(Input!$J$65-Input!$J$99)-SUM($J413:P413),(Input!$J$65-Input!$J$99)/A25taxstdlife))</f>
        <v>0</v>
      </c>
      <c r="R413" s="67"/>
      <c r="S413" s="101"/>
      <c r="T413" s="101"/>
      <c r="U413" s="101"/>
      <c r="V413" s="101"/>
      <c r="W413" s="101"/>
      <c r="X413" s="101"/>
      <c r="Y413" s="101"/>
      <c r="Z413" s="10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181"/>
      <c r="BK413" s="181"/>
      <c r="BL413" s="181"/>
      <c r="BM413" s="181"/>
      <c r="BN413" s="181"/>
      <c r="BO413" s="181"/>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271"/>
      <c r="E414" s="85">
        <v>5</v>
      </c>
      <c r="F414" s="27"/>
      <c r="G414" s="203"/>
      <c r="H414" s="144"/>
      <c r="I414" s="144"/>
      <c r="J414" s="144"/>
      <c r="K414" s="143"/>
      <c r="L414" s="67">
        <f>IF(A25taxstdlife="n/a","n/a",IF(L$3&gt;(A25taxstdlife+$E414),(Input!$K$65-Input!$K$99)-SUM($K414:K414),(Input!$K$65-Input!$K$99)/A25taxstdlife))</f>
        <v>0</v>
      </c>
      <c r="M414" s="67">
        <f>IF(A25taxstdlife="n/a","n/a",IF(M$3&gt;(A25taxstdlife+$E414),(Input!$K$65-Input!$K$99)-SUM($K414:L414),(Input!$K$65-Input!$K$99)/A25taxstdlife))</f>
        <v>0</v>
      </c>
      <c r="N414" s="67">
        <f>IF(A25taxstdlife="n/a","n/a",IF(N$3&gt;(A25taxstdlife+$E414),(Input!$K$65-Input!$K$99)-SUM($K414:M414),(Input!$K$65-Input!$K$99)/A25taxstdlife))</f>
        <v>0</v>
      </c>
      <c r="O414" s="67">
        <f>IF(A25taxstdlife="n/a","n/a",IF(O$3&gt;(A25taxstdlife+$E414),(Input!$K$65-Input!$K$99)-SUM($K414:N414),(Input!$K$65-Input!$K$99)/A25taxstdlife))</f>
        <v>0</v>
      </c>
      <c r="P414" s="67">
        <f>IF(A25taxstdlife="n/a","n/a",IF(P$3&gt;(A25taxstdlife+$E414),(Input!$K$65-Input!$K$99)-SUM($K414:O414),(Input!$K$65-Input!$K$99)/A25taxstdlife))</f>
        <v>0</v>
      </c>
      <c r="Q414" s="67">
        <f>IF(A25taxstdlife="n/a","n/a",IF(Q$3&gt;(A25taxstdlife+$E414),(Input!$K$65-Input!$K$99)-SUM($K414:P414),(Input!$K$65-Input!$K$99)/A25taxstdlife))</f>
        <v>0</v>
      </c>
      <c r="R414" s="67"/>
      <c r="S414" s="101"/>
      <c r="T414" s="101"/>
      <c r="U414" s="101"/>
      <c r="V414" s="101"/>
      <c r="W414" s="101"/>
      <c r="X414" s="101"/>
      <c r="Y414" s="101"/>
      <c r="Z414" s="10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181"/>
      <c r="BK414" s="181"/>
      <c r="BL414" s="181"/>
      <c r="BM414" s="181"/>
      <c r="BN414" s="181"/>
      <c r="BO414" s="181"/>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271"/>
      <c r="E415" s="85">
        <v>6</v>
      </c>
      <c r="F415" s="27"/>
      <c r="G415" s="203"/>
      <c r="H415" s="144"/>
      <c r="I415" s="144"/>
      <c r="J415" s="144"/>
      <c r="K415" s="144"/>
      <c r="L415" s="143"/>
      <c r="M415" s="67">
        <f>IF(A25taxstdlife="n/a","n/a",IF(M$3&gt;(A25taxstdlife+$E415),(Input!$L$65-Input!$L$99)-SUM($L415:L415),(Input!$L$65-Input!$L$99)/A25taxstdlife))</f>
        <v>0</v>
      </c>
      <c r="N415" s="67">
        <f>IF(A25taxstdlife="n/a","n/a",IF(N$3&gt;(A25taxstdlife+$E415),(Input!$L$65-Input!$L$99)-SUM($L415:M415),(Input!$L$65-Input!$L$99)/A25taxstdlife))</f>
        <v>0</v>
      </c>
      <c r="O415" s="67">
        <f>IF(A25taxstdlife="n/a","n/a",IF(O$3&gt;(A25taxstdlife+$E415),(Input!$L$65-Input!$L$99)-SUM($L415:N415),(Input!$L$65-Input!$L$99)/A25taxstdlife))</f>
        <v>0</v>
      </c>
      <c r="P415" s="67">
        <f>IF(A25taxstdlife="n/a","n/a",IF(P$3&gt;(A25taxstdlife+$E415),(Input!$L$65-Input!$L$99)-SUM($L415:O415),(Input!$L$65-Input!$L$99)/A25taxstdlife))</f>
        <v>0</v>
      </c>
      <c r="Q415" s="67">
        <f>IF(A25taxstdlife="n/a","n/a",IF(Q$3&gt;(A25taxstdlife+$E415),(Input!$L$65-Input!$L$99)-SUM($L415:P415),(Input!$L$65-Input!$L$99)/A25taxstdlife))</f>
        <v>0</v>
      </c>
      <c r="R415" s="67"/>
      <c r="S415" s="101"/>
      <c r="T415" s="101"/>
      <c r="U415" s="101"/>
      <c r="V415" s="101"/>
      <c r="W415" s="101"/>
      <c r="X415" s="101"/>
      <c r="Y415" s="101"/>
      <c r="Z415" s="10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181"/>
      <c r="BK415" s="181"/>
      <c r="BL415" s="181"/>
      <c r="BM415" s="181"/>
      <c r="BN415" s="181"/>
      <c r="BO415" s="181"/>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271"/>
      <c r="E416" s="85">
        <v>7</v>
      </c>
      <c r="F416" s="27"/>
      <c r="G416" s="203"/>
      <c r="H416" s="144"/>
      <c r="I416" s="144"/>
      <c r="J416" s="144"/>
      <c r="K416" s="144"/>
      <c r="L416" s="144"/>
      <c r="M416" s="143"/>
      <c r="N416" s="67">
        <f>IF(A25taxstdlife="n/a","n/a",IF(N$3&gt;(A25taxstdlife+$E416),(Input!$M$65-Input!$M$99)-SUM($M416:M416),(Input!$M$65-Input!$M$99)/A25taxstdlife))</f>
        <v>0</v>
      </c>
      <c r="O416" s="67">
        <f>IF(A25taxstdlife="n/a","n/a",IF(O$3&gt;(A25taxstdlife+$E416),(Input!$M$65-Input!$M$99)-SUM($M416:N416),(Input!$M$65-Input!$M$99)/A25taxstdlife))</f>
        <v>0</v>
      </c>
      <c r="P416" s="67">
        <f>IF(A25taxstdlife="n/a","n/a",IF(P$3&gt;(A25taxstdlife+$E416),(Input!$M$65-Input!$M$99)-SUM($M416:O416),(Input!$M$65-Input!$M$99)/A25taxstdlife))</f>
        <v>0</v>
      </c>
      <c r="Q416" s="67">
        <f>IF(A25taxstdlife="n/a","n/a",IF(Q$3&gt;(A25taxstdlife+$E416),(Input!$M$65-Input!$M$99)-SUM($M416:P416),(Input!$M$65-Input!$M$99)/A25taxstdlife))</f>
        <v>0</v>
      </c>
      <c r="R416" s="67"/>
      <c r="S416" s="101"/>
      <c r="T416" s="101"/>
      <c r="U416" s="101"/>
      <c r="V416" s="101"/>
      <c r="W416" s="101"/>
      <c r="X416" s="101"/>
      <c r="Y416" s="101"/>
      <c r="Z416" s="10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181"/>
      <c r="BK416" s="181"/>
      <c r="BL416" s="181"/>
      <c r="BM416" s="181"/>
      <c r="BN416" s="181"/>
      <c r="BO416" s="181"/>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271"/>
      <c r="E417" s="85">
        <v>8</v>
      </c>
      <c r="F417" s="27"/>
      <c r="G417" s="203"/>
      <c r="H417" s="144"/>
      <c r="I417" s="144"/>
      <c r="J417" s="144"/>
      <c r="K417" s="144"/>
      <c r="L417" s="144"/>
      <c r="M417" s="144"/>
      <c r="N417" s="143"/>
      <c r="O417" s="67">
        <f>IF(A25taxstdlife="n/a","n/a",IF(O$3&gt;(A25taxstdlife+$E417),(Input!$N$65-Input!$N$99)-SUM($N417:N417),(Input!$N$65-Input!$N$99)/A25taxstdlife))</f>
        <v>0</v>
      </c>
      <c r="P417" s="67">
        <f>IF(A25taxstdlife="n/a","n/a",IF(P$3&gt;(A25taxstdlife+$E417),(Input!$N$65-Input!$N$99)-SUM($N417:O417),(Input!$N$65-Input!$N$99)/A25taxstdlife))</f>
        <v>0</v>
      </c>
      <c r="Q417" s="67">
        <f>IF(A25taxstdlife="n/a","n/a",IF(Q$3&gt;(A25taxstdlife+$E417),(Input!$N$65-Input!$N$99)-SUM($N417:P417),(Input!$N$65-Input!$N$99)/A25taxstdlife))</f>
        <v>0</v>
      </c>
      <c r="R417" s="67"/>
      <c r="S417" s="101"/>
      <c r="T417" s="101"/>
      <c r="U417" s="101"/>
      <c r="V417" s="101"/>
      <c r="W417" s="101"/>
      <c r="X417" s="101"/>
      <c r="Y417" s="101"/>
      <c r="Z417" s="10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181"/>
      <c r="BK417" s="181"/>
      <c r="BL417" s="181"/>
      <c r="BM417" s="181"/>
      <c r="BN417" s="181"/>
      <c r="BO417" s="181"/>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271"/>
      <c r="E418" s="85">
        <v>9</v>
      </c>
      <c r="F418" s="27"/>
      <c r="G418" s="203"/>
      <c r="H418" s="144"/>
      <c r="I418" s="144"/>
      <c r="J418" s="144"/>
      <c r="K418" s="144"/>
      <c r="L418" s="144"/>
      <c r="M418" s="144"/>
      <c r="N418" s="144"/>
      <c r="O418" s="143"/>
      <c r="P418" s="67">
        <f>IF(A25taxstdlife="n/a","n/a",IF(P$3&gt;(A25taxstdlife+$E418),(Input!$O$65-Input!$O$99)-SUM($O418:O418),(Input!$O$65-Input!$O$99)/A25taxstdlife))</f>
        <v>0</v>
      </c>
      <c r="Q418" s="67">
        <f>IF(A25taxstdlife="n/a","n/a",IF(Q$3&gt;(A25taxstdlife+$E418),(Input!$O$65-Input!$O$99)-SUM($O418:P418),(Input!$O$65-Input!$O$99)/A25taxstdlife))</f>
        <v>0</v>
      </c>
      <c r="R418" s="67"/>
      <c r="S418" s="101"/>
      <c r="T418" s="101"/>
      <c r="U418" s="101"/>
      <c r="V418" s="101"/>
      <c r="W418" s="101"/>
      <c r="X418" s="101"/>
      <c r="Y418" s="101"/>
      <c r="Z418" s="10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181"/>
      <c r="BK418" s="181"/>
      <c r="BL418" s="181"/>
      <c r="BM418" s="181"/>
      <c r="BN418" s="181"/>
      <c r="BO418" s="181"/>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271"/>
      <c r="E419" s="85">
        <v>10</v>
      </c>
      <c r="F419" s="27"/>
      <c r="G419" s="203"/>
      <c r="H419" s="144"/>
      <c r="I419" s="144"/>
      <c r="J419" s="144"/>
      <c r="K419" s="144"/>
      <c r="L419" s="144"/>
      <c r="M419" s="144"/>
      <c r="N419" s="144"/>
      <c r="O419" s="144"/>
      <c r="P419" s="143"/>
      <c r="Q419" s="67">
        <f>IF(A25taxstdlife="n/a","n/a",IF(Q$3&gt;(A25taxstdlife+$E419),(Input!$P$65-Input!$P$99)-SUM($P419:P419),(Input!$P$65-Input!$P$99)/A25taxstdlife))</f>
        <v>0</v>
      </c>
      <c r="R419" s="67"/>
      <c r="S419" s="101"/>
      <c r="T419" s="101"/>
      <c r="U419" s="101"/>
      <c r="V419" s="101"/>
      <c r="W419" s="101"/>
      <c r="X419" s="101"/>
      <c r="Y419" s="101"/>
      <c r="Z419" s="10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181"/>
      <c r="BK419" s="181"/>
      <c r="BL419" s="181"/>
      <c r="BM419" s="181"/>
      <c r="BN419" s="181"/>
      <c r="BO419" s="181"/>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271"/>
      <c r="E420" s="86">
        <v>11</v>
      </c>
      <c r="F420" s="27"/>
      <c r="G420" s="203"/>
      <c r="H420" s="144"/>
      <c r="I420" s="144"/>
      <c r="J420" s="144"/>
      <c r="K420" s="144"/>
      <c r="L420" s="144"/>
      <c r="M420" s="144"/>
      <c r="N420" s="144"/>
      <c r="O420" s="144"/>
      <c r="P420" s="183"/>
      <c r="Q420" s="143"/>
      <c r="R420" s="67"/>
      <c r="S420" s="101"/>
      <c r="T420" s="101"/>
      <c r="U420" s="101"/>
      <c r="V420" s="101"/>
      <c r="W420" s="101"/>
      <c r="X420" s="101"/>
      <c r="Y420" s="101"/>
      <c r="Z420" s="10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181"/>
      <c r="BK420" s="181"/>
      <c r="BL420" s="181"/>
      <c r="BM420" s="181"/>
      <c r="BN420" s="181"/>
      <c r="BO420" s="181"/>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04">
        <f t="shared" ref="G421:L421" si="58">-SUM(G408:G420)</f>
        <v>0</v>
      </c>
      <c r="H421" s="157">
        <f t="shared" si="58"/>
        <v>0</v>
      </c>
      <c r="I421" s="157">
        <f t="shared" si="58"/>
        <v>0</v>
      </c>
      <c r="J421" s="157">
        <f t="shared" si="58"/>
        <v>0</v>
      </c>
      <c r="K421" s="157">
        <f t="shared" si="58"/>
        <v>0</v>
      </c>
      <c r="L421" s="157">
        <f t="shared" si="58"/>
        <v>0</v>
      </c>
      <c r="M421" s="157">
        <f>IF(Input!M173&gt;0, -SUM(M408:M420), 0)</f>
        <v>0</v>
      </c>
      <c r="N421" s="157">
        <f>IF(Input!N173&gt;0, -SUM(N408:N420), 0)</f>
        <v>0</v>
      </c>
      <c r="O421" s="157">
        <f>IF(Input!O173&gt;0, -SUM(O408:O420), 0)</f>
        <v>0</v>
      </c>
      <c r="P421" s="157">
        <f>IF(Input!P173&gt;0, -SUM(P408:P420), 0)</f>
        <v>0</v>
      </c>
      <c r="Q421" s="157">
        <f>IF(Input!Q173&gt;0, -SUM(Q408:Q420), 0)</f>
        <v>0</v>
      </c>
      <c r="R421" s="63"/>
      <c r="S421" s="100"/>
      <c r="T421" s="100"/>
      <c r="U421" s="100"/>
      <c r="V421" s="100"/>
      <c r="W421" s="100"/>
      <c r="X421" s="100"/>
      <c r="Y421" s="100"/>
      <c r="Z421" s="100"/>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181"/>
      <c r="BK421" s="181"/>
      <c r="BL421" s="181"/>
      <c r="BM421" s="181"/>
      <c r="BN421" s="181"/>
      <c r="BO421" s="18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82">
        <f>Asset26</f>
        <v>0</v>
      </c>
      <c r="C422" s="32"/>
      <c r="D422" s="33" t="s">
        <v>68</v>
      </c>
      <c r="E422" s="32"/>
      <c r="F422" s="34"/>
      <c r="G422" s="200">
        <f>IF(G$3&gt;A26taxremlife,A26taxvalue-SUM($F422:F422),IF(A26taxremlife="N/A","n/a",A26taxvalue/A26taxremlife))</f>
        <v>0</v>
      </c>
      <c r="H422" s="66">
        <f>IF(H$3&gt;A26taxremlife,A26taxvalue-SUM($F422:G422),IF(A26taxremlife="N/A","n/a",A26taxvalue/A26taxremlife))</f>
        <v>0</v>
      </c>
      <c r="I422" s="66">
        <f>IF(I$3&gt;A26taxremlife,A26taxvalue-SUM($F422:H422),IF(A26taxremlife="N/A","n/a",A26taxvalue/A26taxremlife))</f>
        <v>0</v>
      </c>
      <c r="J422" s="66">
        <f>IF(J$3&gt;A26taxremlife,A26taxvalue-SUM($F422:I422),IF(A26taxremlife="N/A","n/a",A26taxvalue/A26taxremlife))</f>
        <v>0</v>
      </c>
      <c r="K422" s="66">
        <f>IF(K$3&gt;A26taxremlife,A26taxvalue-SUM($F422:J422),IF(A26taxremlife="N/A","n/a",A26taxvalue/A26taxremlife))</f>
        <v>0</v>
      </c>
      <c r="L422" s="66">
        <f>IF(L$3&gt;A26taxremlife,A26taxvalue-SUM($F422:K422),IF(A26taxremlife="N/A","n/a",A26taxvalue/A26taxremlife))</f>
        <v>0</v>
      </c>
      <c r="M422" s="66">
        <f>IF(M$3&gt;A26taxremlife,A26taxvalue-SUM($F422:L422),IF(A26taxremlife="N/A","n/a",A26taxvalue/A26taxremlife))</f>
        <v>0</v>
      </c>
      <c r="N422" s="66">
        <f>IF(N$3&gt;A26taxremlife,A26taxvalue-SUM($F422:M422),IF(A26taxremlife="N/A","n/a",A26taxvalue/A26taxremlife))</f>
        <v>0</v>
      </c>
      <c r="O422" s="66">
        <f>IF(O$3&gt;A26taxremlife,A26taxvalue-SUM($F422:N422),IF(A26taxremlife="N/A","n/a",A26taxvalue/A26taxremlife))</f>
        <v>0</v>
      </c>
      <c r="P422" s="66">
        <f>IF(P$3&gt;A26taxremlife,A26taxvalue-SUM($F422:O422),IF(A26taxremlife="N/A","n/a",A26taxvalue/A26taxremlife))</f>
        <v>0</v>
      </c>
      <c r="Q422" s="66">
        <f>IF(Q$3&gt;A26taxremlife,A26taxvalue-SUM($F422:P422),IF(A26taxremlife="N/A","n/a",A26taxvalue/A26taxremlife))</f>
        <v>0</v>
      </c>
      <c r="R422" s="66"/>
      <c r="S422" s="101"/>
      <c r="T422" s="101"/>
      <c r="U422" s="101"/>
      <c r="V422" s="101"/>
      <c r="W422" s="101"/>
      <c r="X422" s="101"/>
      <c r="Y422" s="101"/>
      <c r="Z422" s="10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181"/>
      <c r="BK422" s="181"/>
      <c r="BL422" s="181"/>
      <c r="BM422" s="181"/>
      <c r="BN422" s="181"/>
      <c r="BO422" s="181"/>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270" t="s">
        <v>86</v>
      </c>
      <c r="E423" s="85">
        <v>0</v>
      </c>
      <c r="F423" s="27"/>
      <c r="G423" s="201"/>
      <c r="H423" s="67"/>
      <c r="I423" s="67"/>
      <c r="J423" s="67"/>
      <c r="K423" s="67"/>
      <c r="L423" s="67"/>
      <c r="M423" s="67"/>
      <c r="N423" s="67"/>
      <c r="O423" s="67"/>
      <c r="P423" s="67"/>
      <c r="Q423" s="67"/>
      <c r="R423" s="67"/>
      <c r="S423" s="101"/>
      <c r="T423" s="101"/>
      <c r="U423" s="101"/>
      <c r="V423" s="101"/>
      <c r="W423" s="101"/>
      <c r="X423" s="101"/>
      <c r="Y423" s="101"/>
      <c r="Z423" s="10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181"/>
      <c r="BK423" s="181"/>
      <c r="BL423" s="181"/>
      <c r="BM423" s="181"/>
      <c r="BN423" s="181"/>
      <c r="BO423" s="181"/>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271"/>
      <c r="E424" s="85">
        <v>1</v>
      </c>
      <c r="F424" s="27"/>
      <c r="G424" s="202"/>
      <c r="H424" s="67">
        <f>IF(A26taxstdlife="n/a","n/a",IF(H$3&gt;(A26taxstdlife+$E424),(Input!$G$66-Input!$G$100)-SUM($G424:G424),(Input!$G$66-Input!$G$100)/A26taxstdlife))</f>
        <v>0</v>
      </c>
      <c r="I424" s="67">
        <f>IF(A26taxstdlife="n/a","n/a",IF(I$3&gt;(A26taxstdlife+$E424),(Input!$G$66-Input!$G$100)-SUM($G424:H424),(Input!$G$66-Input!$G$100)/A26taxstdlife))</f>
        <v>0</v>
      </c>
      <c r="J424" s="67">
        <f>IF(A26taxstdlife="n/a","n/a",IF(J$3&gt;(A26taxstdlife+$E424),(Input!$G$66-Input!$G$100)-SUM($G424:I424),(Input!$G$66-Input!$G$100)/A26taxstdlife))</f>
        <v>0</v>
      </c>
      <c r="K424" s="67">
        <f>IF(A26taxstdlife="n/a","n/a",IF(K$3&gt;(A26taxstdlife+$E424),(Input!$G$66-Input!$G$100)-SUM($G424:J424),(Input!$G$66-Input!$G$100)/A26taxstdlife))</f>
        <v>0</v>
      </c>
      <c r="L424" s="67">
        <f>IF(A26taxstdlife="n/a","n/a",IF(L$3&gt;(A26taxstdlife+$E424),(Input!$G$66-Input!$G$100)-SUM($G424:K424),(Input!$G$66-Input!$G$100)/A26taxstdlife))</f>
        <v>0</v>
      </c>
      <c r="M424" s="67">
        <f>IF(A26taxstdlife="n/a","n/a",IF(M$3&gt;(A26taxstdlife+$E424),(Input!$G$66-Input!$G$100)-SUM($G424:L424),(Input!$G$66-Input!$G$100)/A26taxstdlife))</f>
        <v>0</v>
      </c>
      <c r="N424" s="67">
        <f>IF(A26taxstdlife="n/a","n/a",IF(N$3&gt;(A26taxstdlife+$E424),(Input!$G$66-Input!$G$100)-SUM($G424:M424),(Input!$G$66-Input!$G$100)/A26taxstdlife))</f>
        <v>0</v>
      </c>
      <c r="O424" s="67">
        <f>IF(A26taxstdlife="n/a","n/a",IF(O$3&gt;(A26taxstdlife+$E424),(Input!$G$66-Input!$G$100)-SUM($G424:N424),(Input!$G$66-Input!$G$100)/A26taxstdlife))</f>
        <v>0</v>
      </c>
      <c r="P424" s="67">
        <f>IF(A26taxstdlife="n/a","n/a",IF(P$3&gt;(A26taxstdlife+$E424),(Input!$G$66-Input!$G$100)-SUM($G424:O424),(Input!$G$66-Input!$G$100)/A26taxstdlife))</f>
        <v>0</v>
      </c>
      <c r="Q424" s="67">
        <f>IF(A26taxstdlife="n/a","n/a",IF(Q$3&gt;(A26taxstdlife+$E424),(Input!$G$66-Input!$G$100)-SUM($G424:P424),(Input!$G$66-Input!$G$100)/A26taxstdlife))</f>
        <v>0</v>
      </c>
      <c r="R424" s="67"/>
      <c r="S424" s="101"/>
      <c r="T424" s="101"/>
      <c r="U424" s="101"/>
      <c r="V424" s="101"/>
      <c r="W424" s="101"/>
      <c r="X424" s="101"/>
      <c r="Y424" s="101"/>
      <c r="Z424" s="10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181"/>
      <c r="BK424" s="181"/>
      <c r="BL424" s="181"/>
      <c r="BM424" s="181"/>
      <c r="BN424" s="181"/>
      <c r="BO424" s="181"/>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271"/>
      <c r="E425" s="85">
        <v>2</v>
      </c>
      <c r="F425" s="27"/>
      <c r="G425" s="203"/>
      <c r="H425" s="143"/>
      <c r="I425" s="67">
        <f>IF(A26taxstdlife="n/a","n/a",IF(I$3&gt;(A26taxstdlife+$E425),(Input!$H$66-Input!$H$100)-SUM($H425:H425),(Input!$H$66-Input!$H$100)/A26taxstdlife))</f>
        <v>0</v>
      </c>
      <c r="J425" s="67">
        <f>IF(A26taxstdlife="n/a","n/a",IF(J$3&gt;(A26taxstdlife+$E425),(Input!$H$66-Input!$H$100)-SUM($H425:I425),(Input!$H$66-Input!$H$100)/A26taxstdlife))</f>
        <v>0</v>
      </c>
      <c r="K425" s="67">
        <f>IF(A26taxstdlife="n/a","n/a",IF(K$3&gt;(A26taxstdlife+$E425),(Input!$H$66-Input!$H$100)-SUM($H425:J425),(Input!$H$66-Input!$H$100)/A26taxstdlife))</f>
        <v>0</v>
      </c>
      <c r="L425" s="67">
        <f>IF(A26taxstdlife="n/a","n/a",IF(L$3&gt;(A26taxstdlife+$E425),(Input!$H$66-Input!$H$100)-SUM($H425:K425),(Input!$H$66-Input!$H$100)/A26taxstdlife))</f>
        <v>0</v>
      </c>
      <c r="M425" s="67">
        <f>IF(A26taxstdlife="n/a","n/a",IF(M$3&gt;(A26taxstdlife+$E425),(Input!$H$66-Input!$H$100)-SUM($H425:L425),(Input!$H$66-Input!$H$100)/A26taxstdlife))</f>
        <v>0</v>
      </c>
      <c r="N425" s="67">
        <f>IF(A26taxstdlife="n/a","n/a",IF(N$3&gt;(A26taxstdlife+$E425),(Input!$H$66-Input!$H$100)-SUM($H425:M425),(Input!$H$66-Input!$H$100)/A26taxstdlife))</f>
        <v>0</v>
      </c>
      <c r="O425" s="67">
        <f>IF(A26taxstdlife="n/a","n/a",IF(O$3&gt;(A26taxstdlife+$E425),(Input!$H$66-Input!$H$100)-SUM($H425:N425),(Input!$H$66-Input!$H$100)/A26taxstdlife))</f>
        <v>0</v>
      </c>
      <c r="P425" s="67">
        <f>IF(A26taxstdlife="n/a","n/a",IF(P$3&gt;(A26taxstdlife+$E425),(Input!$H$66-Input!$H$100)-SUM($H425:O425),(Input!$H$66-Input!$H$100)/A26taxstdlife))</f>
        <v>0</v>
      </c>
      <c r="Q425" s="67">
        <f>IF(A26taxstdlife="n/a","n/a",IF(Q$3&gt;(A26taxstdlife+$E425),(Input!$H$66-Input!$H$100)-SUM($H425:P425),(Input!$H$66-Input!$H$100)/A26taxstdlife))</f>
        <v>0</v>
      </c>
      <c r="R425" s="67"/>
      <c r="S425" s="101"/>
      <c r="T425" s="101"/>
      <c r="U425" s="101"/>
      <c r="V425" s="101"/>
      <c r="W425" s="101"/>
      <c r="X425" s="101"/>
      <c r="Y425" s="101"/>
      <c r="Z425" s="10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181"/>
      <c r="BK425" s="181"/>
      <c r="BL425" s="181"/>
      <c r="BM425" s="181"/>
      <c r="BN425" s="181"/>
      <c r="BO425" s="181"/>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271"/>
      <c r="E426" s="85">
        <v>3</v>
      </c>
      <c r="F426" s="27"/>
      <c r="G426" s="203"/>
      <c r="H426" s="144"/>
      <c r="I426" s="143"/>
      <c r="J426" s="67">
        <f>IF(A26taxstdlife="n/a","n/a",IF(J$3&gt;(A26taxstdlife+$E426),(Input!$I$66-Input!$I$100)-SUM($I426:I426),(Input!$I$66-Input!$I$100)/A26taxstdlife))</f>
        <v>0</v>
      </c>
      <c r="K426" s="67">
        <f>IF(A26taxstdlife="n/a","n/a",IF(K$3&gt;(A26taxstdlife+$E426),(Input!$I$66-Input!$I$100)-SUM($I426:J426),(Input!$I$66-Input!$I$100)/A26taxstdlife))</f>
        <v>0</v>
      </c>
      <c r="L426" s="67">
        <f>IF(A26taxstdlife="n/a","n/a",IF(L$3&gt;(A26taxstdlife+$E426),(Input!$I$66-Input!$I$100)-SUM($I426:K426),(Input!$I$66-Input!$I$100)/A26taxstdlife))</f>
        <v>0</v>
      </c>
      <c r="M426" s="67">
        <f>IF(A26taxstdlife="n/a","n/a",IF(M$3&gt;(A26taxstdlife+$E426),(Input!$I$66-Input!$I$100)-SUM($I426:L426),(Input!$I$66-Input!$I$100)/A26taxstdlife))</f>
        <v>0</v>
      </c>
      <c r="N426" s="67">
        <f>IF(A26taxstdlife="n/a","n/a",IF(N$3&gt;(A26taxstdlife+$E426),(Input!$I$66-Input!$I$100)-SUM($I426:M426),(Input!$I$66-Input!$I$100)/A26taxstdlife))</f>
        <v>0</v>
      </c>
      <c r="O426" s="67">
        <f>IF(A26taxstdlife="n/a","n/a",IF(O$3&gt;(A26taxstdlife+$E426),(Input!$I$66-Input!$I$100)-SUM($I426:N426),(Input!$I$66-Input!$I$100)/A26taxstdlife))</f>
        <v>0</v>
      </c>
      <c r="P426" s="67">
        <f>IF(A26taxstdlife="n/a","n/a",IF(P$3&gt;(A26taxstdlife+$E426),(Input!$I$66-Input!$I$100)-SUM($I426:O426),(Input!$I$66-Input!$I$100)/A26taxstdlife))</f>
        <v>0</v>
      </c>
      <c r="Q426" s="67">
        <f>IF(A26taxstdlife="n/a","n/a",IF(Q$3&gt;(A26taxstdlife+$E426),(Input!$I$66-Input!$I$100)-SUM($I426:P426),(Input!$I$66-Input!$I$100)/A26taxstdlife))</f>
        <v>0</v>
      </c>
      <c r="R426" s="67"/>
      <c r="S426" s="101"/>
      <c r="T426" s="101"/>
      <c r="U426" s="101"/>
      <c r="V426" s="101"/>
      <c r="W426" s="101"/>
      <c r="X426" s="101"/>
      <c r="Y426" s="101"/>
      <c r="Z426" s="10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3"/>
      <c r="BK426" s="181"/>
      <c r="BL426" s="181"/>
      <c r="BM426" s="181"/>
      <c r="BN426" s="181"/>
      <c r="BO426" s="181"/>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271"/>
      <c r="E427" s="85">
        <v>4</v>
      </c>
      <c r="F427" s="27"/>
      <c r="G427" s="203"/>
      <c r="H427" s="144"/>
      <c r="I427" s="144"/>
      <c r="J427" s="143"/>
      <c r="K427" s="67">
        <f>IF(A26taxstdlife="n/a","n/a",IF(K$3&gt;(A26taxstdlife+$E427),(Input!$J$66-Input!$J$100)-SUM($J427:J427),(Input!$J$66-Input!$J$100)/A26taxstdlife))</f>
        <v>0</v>
      </c>
      <c r="L427" s="67">
        <f>IF(A26taxstdlife="n/a","n/a",IF(L$3&gt;(A26taxstdlife+$E427),(Input!$J$66-Input!$J$100)-SUM($J427:K427),(Input!$J$66-Input!$J$100)/A26taxstdlife))</f>
        <v>0</v>
      </c>
      <c r="M427" s="67">
        <f>IF(A26taxstdlife="n/a","n/a",IF(M$3&gt;(A26taxstdlife+$E427),(Input!$J$66-Input!$J$100)-SUM($J427:L427),(Input!$J$66-Input!$J$100)/A26taxstdlife))</f>
        <v>0</v>
      </c>
      <c r="N427" s="67">
        <f>IF(A26taxstdlife="n/a","n/a",IF(N$3&gt;(A26taxstdlife+$E427),(Input!$J$66-Input!$J$100)-SUM($J427:M427),(Input!$J$66-Input!$J$100)/A26taxstdlife))</f>
        <v>0</v>
      </c>
      <c r="O427" s="67">
        <f>IF(A26taxstdlife="n/a","n/a",IF(O$3&gt;(A26taxstdlife+$E427),(Input!$J$66-Input!$J$100)-SUM($J427:N427),(Input!$J$66-Input!$J$100)/A26taxstdlife))</f>
        <v>0</v>
      </c>
      <c r="P427" s="67">
        <f>IF(A26taxstdlife="n/a","n/a",IF(P$3&gt;(A26taxstdlife+$E427),(Input!$J$66-Input!$J$100)-SUM($J427:O427),(Input!$J$66-Input!$J$100)/A26taxstdlife))</f>
        <v>0</v>
      </c>
      <c r="Q427" s="67">
        <f>IF(A26taxstdlife="n/a","n/a",IF(Q$3&gt;(A26taxstdlife+$E427),(Input!$J$66-Input!$J$100)-SUM($J427:P427),(Input!$J$66-Input!$J$100)/A26taxstdlife))</f>
        <v>0</v>
      </c>
      <c r="R427" s="67"/>
      <c r="S427" s="101"/>
      <c r="T427" s="101"/>
      <c r="U427" s="101"/>
      <c r="V427" s="101"/>
      <c r="W427" s="101"/>
      <c r="X427" s="101"/>
      <c r="Y427" s="101"/>
      <c r="Z427" s="10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181"/>
      <c r="BK427" s="181"/>
      <c r="BL427" s="181"/>
      <c r="BM427" s="181"/>
      <c r="BN427" s="181"/>
      <c r="BO427" s="181"/>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271"/>
      <c r="E428" s="85">
        <v>5</v>
      </c>
      <c r="F428" s="27"/>
      <c r="G428" s="203"/>
      <c r="H428" s="144"/>
      <c r="I428" s="144"/>
      <c r="J428" s="144"/>
      <c r="K428" s="143"/>
      <c r="L428" s="67">
        <f>IF(A26taxstdlife="n/a","n/a",IF(L$3&gt;(A26taxstdlife+$E428),(Input!$K$66-Input!$K$100)-SUM($K428:K428),(Input!$K$66-Input!$K$100)/A26taxstdlife))</f>
        <v>0</v>
      </c>
      <c r="M428" s="67">
        <f>IF(A26taxstdlife="n/a","n/a",IF(M$3&gt;(A26taxstdlife+$E428),(Input!$K$66-Input!$K$100)-SUM($K428:L428),(Input!$K$66-Input!$K$100)/A26taxstdlife))</f>
        <v>0</v>
      </c>
      <c r="N428" s="67">
        <f>IF(A26taxstdlife="n/a","n/a",IF(N$3&gt;(A26taxstdlife+$E428),(Input!$K$66-Input!$K$100)-SUM($K428:M428),(Input!$K$66-Input!$K$100)/A26taxstdlife))</f>
        <v>0</v>
      </c>
      <c r="O428" s="67">
        <f>IF(A26taxstdlife="n/a","n/a",IF(O$3&gt;(A26taxstdlife+$E428),(Input!$K$66-Input!$K$100)-SUM($K428:N428),(Input!$K$66-Input!$K$100)/A26taxstdlife))</f>
        <v>0</v>
      </c>
      <c r="P428" s="67">
        <f>IF(A26taxstdlife="n/a","n/a",IF(P$3&gt;(A26taxstdlife+$E428),(Input!$K$66-Input!$K$100)-SUM($K428:O428),(Input!$K$66-Input!$K$100)/A26taxstdlife))</f>
        <v>0</v>
      </c>
      <c r="Q428" s="67">
        <f>IF(A26taxstdlife="n/a","n/a",IF(Q$3&gt;(A26taxstdlife+$E428),(Input!$K$66-Input!$K$100)-SUM($K428:P428),(Input!$K$66-Input!$K$100)/A26taxstdlife))</f>
        <v>0</v>
      </c>
      <c r="R428" s="67"/>
      <c r="S428" s="101"/>
      <c r="T428" s="101"/>
      <c r="U428" s="101"/>
      <c r="V428" s="101"/>
      <c r="W428" s="101"/>
      <c r="X428" s="101"/>
      <c r="Y428" s="101"/>
      <c r="Z428" s="10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181"/>
      <c r="BK428" s="181"/>
      <c r="BL428" s="181"/>
      <c r="BM428" s="181"/>
      <c r="BN428" s="181"/>
      <c r="BO428" s="181"/>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271"/>
      <c r="E429" s="85">
        <v>6</v>
      </c>
      <c r="F429" s="27"/>
      <c r="G429" s="203"/>
      <c r="H429" s="144"/>
      <c r="I429" s="144"/>
      <c r="J429" s="144"/>
      <c r="K429" s="144"/>
      <c r="L429" s="143"/>
      <c r="M429" s="67">
        <f>IF(A26taxstdlife="n/a","n/a",IF(M$3&gt;(A26taxstdlife+$E429),(Input!$L$66-Input!$L$100)-SUM($L429:L429),(Input!$L$66-Input!$L$100)/A26taxstdlife))</f>
        <v>0</v>
      </c>
      <c r="N429" s="67">
        <f>IF(A26taxstdlife="n/a","n/a",IF(N$3&gt;(A26taxstdlife+$E429),(Input!$L$66-Input!$L$100)-SUM($L429:M429),(Input!$L$66-Input!$L$100)/A26taxstdlife))</f>
        <v>0</v>
      </c>
      <c r="O429" s="67">
        <f>IF(A26taxstdlife="n/a","n/a",IF(O$3&gt;(A26taxstdlife+$E429),(Input!$L$66-Input!$L$100)-SUM($L429:N429),(Input!$L$66-Input!$L$100)/A26taxstdlife))</f>
        <v>0</v>
      </c>
      <c r="P429" s="67">
        <f>IF(A26taxstdlife="n/a","n/a",IF(P$3&gt;(A26taxstdlife+$E429),(Input!$L$66-Input!$L$100)-SUM($L429:O429),(Input!$L$66-Input!$L$100)/A26taxstdlife))</f>
        <v>0</v>
      </c>
      <c r="Q429" s="67">
        <f>IF(A26taxstdlife="n/a","n/a",IF(Q$3&gt;(A26taxstdlife+$E429),(Input!$L$66-Input!$L$100)-SUM($L429:P429),(Input!$L$66-Input!$L$100)/A26taxstdlife))</f>
        <v>0</v>
      </c>
      <c r="R429" s="67"/>
      <c r="S429" s="101"/>
      <c r="T429" s="101"/>
      <c r="U429" s="101"/>
      <c r="V429" s="101"/>
      <c r="W429" s="101"/>
      <c r="X429" s="101"/>
      <c r="Y429" s="101"/>
      <c r="Z429" s="10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181"/>
      <c r="BK429" s="181"/>
      <c r="BL429" s="181"/>
      <c r="BM429" s="181"/>
      <c r="BN429" s="181"/>
      <c r="BO429" s="181"/>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271"/>
      <c r="E430" s="85">
        <v>7</v>
      </c>
      <c r="F430" s="27"/>
      <c r="G430" s="203"/>
      <c r="H430" s="144"/>
      <c r="I430" s="144"/>
      <c r="J430" s="144"/>
      <c r="K430" s="144"/>
      <c r="L430" s="144"/>
      <c r="M430" s="143"/>
      <c r="N430" s="67">
        <f>IF(A26taxstdlife="n/a","n/a",IF(N$3&gt;(A26taxstdlife+$E430),(Input!$M$66-Input!$M$100)-SUM($M430:M430),(Input!$M$66-Input!$M$100)/A26taxstdlife))</f>
        <v>0</v>
      </c>
      <c r="O430" s="67">
        <f>IF(A26taxstdlife="n/a","n/a",IF(O$3&gt;(A26taxstdlife+$E430),(Input!$M$66-Input!$M$100)-SUM($M430:N430),(Input!$M$66-Input!$M$100)/A26taxstdlife))</f>
        <v>0</v>
      </c>
      <c r="P430" s="67">
        <f>IF(A26taxstdlife="n/a","n/a",IF(P$3&gt;(A26taxstdlife+$E430),(Input!$M$66-Input!$M$100)-SUM($M430:O430),(Input!$M$66-Input!$M$100)/A26taxstdlife))</f>
        <v>0</v>
      </c>
      <c r="Q430" s="67">
        <f>IF(A26taxstdlife="n/a","n/a",IF(Q$3&gt;(A26taxstdlife+$E430),(Input!$M$66-Input!$M$100)-SUM($M430:P430),(Input!$M$66-Input!$M$100)/A26taxstdlife))</f>
        <v>0</v>
      </c>
      <c r="R430" s="67"/>
      <c r="S430" s="101"/>
      <c r="T430" s="101"/>
      <c r="U430" s="101"/>
      <c r="V430" s="101"/>
      <c r="W430" s="101"/>
      <c r="X430" s="101"/>
      <c r="Y430" s="101"/>
      <c r="Z430" s="10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181"/>
      <c r="BK430" s="181"/>
      <c r="BL430" s="181"/>
      <c r="BM430" s="181"/>
      <c r="BN430" s="181"/>
      <c r="BO430" s="181"/>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271"/>
      <c r="E431" s="85">
        <v>8</v>
      </c>
      <c r="F431" s="27"/>
      <c r="G431" s="203"/>
      <c r="H431" s="144"/>
      <c r="I431" s="144"/>
      <c r="J431" s="144"/>
      <c r="K431" s="144"/>
      <c r="L431" s="144"/>
      <c r="M431" s="144"/>
      <c r="N431" s="143"/>
      <c r="O431" s="67">
        <f>IF(A26taxstdlife="n/a","n/a",IF(O$3&gt;(A26taxstdlife+$E431),(Input!$N$66-Input!$N$100)-SUM($N431:N431),(Input!$N$66-Input!$N$100)/A26taxstdlife))</f>
        <v>0</v>
      </c>
      <c r="P431" s="67">
        <f>IF(A26taxstdlife="n/a","n/a",IF(P$3&gt;(A26taxstdlife+$E431),(Input!$N$66-Input!$N$100)-SUM($N431:O431),(Input!$N$66-Input!$N$100)/A26taxstdlife))</f>
        <v>0</v>
      </c>
      <c r="Q431" s="67">
        <f>IF(A26taxstdlife="n/a","n/a",IF(Q$3&gt;(A26taxstdlife+$E431),(Input!$N$66-Input!$N$100)-SUM($N431:P431),(Input!$N$66-Input!$N$100)/A26taxstdlife))</f>
        <v>0</v>
      </c>
      <c r="R431" s="67"/>
      <c r="S431" s="101"/>
      <c r="T431" s="101"/>
      <c r="U431" s="101"/>
      <c r="V431" s="101"/>
      <c r="W431" s="101"/>
      <c r="X431" s="101"/>
      <c r="Y431" s="101"/>
      <c r="Z431" s="10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181"/>
      <c r="BK431" s="181"/>
      <c r="BL431" s="181"/>
      <c r="BM431" s="181"/>
      <c r="BN431" s="181"/>
      <c r="BO431" s="18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271"/>
      <c r="E432" s="85">
        <v>9</v>
      </c>
      <c r="F432" s="27"/>
      <c r="G432" s="203"/>
      <c r="H432" s="144"/>
      <c r="I432" s="144"/>
      <c r="J432" s="144"/>
      <c r="K432" s="144"/>
      <c r="L432" s="144"/>
      <c r="M432" s="144"/>
      <c r="N432" s="144"/>
      <c r="O432" s="143"/>
      <c r="P432" s="67">
        <f>IF(A26taxstdlife="n/a","n/a",IF(P$3&gt;(A26taxstdlife+$E432),(Input!$O$66-Input!$O$100)-SUM($O432:O432),(Input!$O$66-Input!$O$100)/A26taxstdlife))</f>
        <v>0</v>
      </c>
      <c r="Q432" s="67">
        <f>IF(A26taxstdlife="n/a","n/a",IF(Q$3&gt;(A26taxstdlife+$E432),(Input!$O$66-Input!$O$100)-SUM($O432:P432),(Input!$O$66-Input!$O$100)/A26taxstdlife))</f>
        <v>0</v>
      </c>
      <c r="R432" s="67"/>
      <c r="S432" s="101"/>
      <c r="T432" s="101"/>
      <c r="U432" s="101"/>
      <c r="V432" s="101"/>
      <c r="W432" s="101"/>
      <c r="X432" s="101"/>
      <c r="Y432" s="101"/>
      <c r="Z432" s="10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181"/>
      <c r="BK432" s="181"/>
      <c r="BL432" s="181"/>
      <c r="BM432" s="181"/>
      <c r="BN432" s="181"/>
      <c r="BO432" s="181"/>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271"/>
      <c r="E433" s="85">
        <v>10</v>
      </c>
      <c r="F433" s="27"/>
      <c r="G433" s="203"/>
      <c r="H433" s="144"/>
      <c r="I433" s="144"/>
      <c r="J433" s="144"/>
      <c r="K433" s="144"/>
      <c r="L433" s="144"/>
      <c r="M433" s="144"/>
      <c r="N433" s="144"/>
      <c r="O433" s="144"/>
      <c r="P433" s="143"/>
      <c r="Q433" s="67">
        <f>IF(A26taxstdlife="n/a","n/a",IF(Q$3&gt;(A26taxstdlife+$E433),(Input!$P$66-Input!$P$100)-SUM($P433:P433),(Input!$P$66-Input!$P$100)/A26taxstdlife))</f>
        <v>0</v>
      </c>
      <c r="R433" s="67"/>
      <c r="S433" s="101"/>
      <c r="T433" s="101"/>
      <c r="U433" s="101"/>
      <c r="V433" s="101"/>
      <c r="W433" s="101"/>
      <c r="X433" s="101"/>
      <c r="Y433" s="101"/>
      <c r="Z433" s="10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181"/>
      <c r="BK433" s="181"/>
      <c r="BL433" s="181"/>
      <c r="BM433" s="181"/>
      <c r="BN433" s="181"/>
      <c r="BO433" s="181"/>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271"/>
      <c r="E434" s="86">
        <v>11</v>
      </c>
      <c r="F434" s="27"/>
      <c r="G434" s="203"/>
      <c r="H434" s="144"/>
      <c r="I434" s="144"/>
      <c r="J434" s="144"/>
      <c r="K434" s="144"/>
      <c r="L434" s="144"/>
      <c r="M434" s="144"/>
      <c r="N434" s="144"/>
      <c r="O434" s="144"/>
      <c r="P434" s="183"/>
      <c r="Q434" s="143"/>
      <c r="R434" s="67"/>
      <c r="S434" s="101"/>
      <c r="T434" s="101"/>
      <c r="U434" s="101"/>
      <c r="V434" s="101"/>
      <c r="W434" s="101"/>
      <c r="X434" s="101"/>
      <c r="Y434" s="101"/>
      <c r="Z434" s="10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181"/>
      <c r="BK434" s="181"/>
      <c r="BL434" s="181"/>
      <c r="BM434" s="181"/>
      <c r="BN434" s="181"/>
      <c r="BO434" s="181"/>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04">
        <f t="shared" ref="G435:L435" si="59">-SUM(G422:G434)</f>
        <v>0</v>
      </c>
      <c r="H435" s="157">
        <f t="shared" si="59"/>
        <v>0</v>
      </c>
      <c r="I435" s="157">
        <f t="shared" si="59"/>
        <v>0</v>
      </c>
      <c r="J435" s="157">
        <f t="shared" si="59"/>
        <v>0</v>
      </c>
      <c r="K435" s="157">
        <f t="shared" si="59"/>
        <v>0</v>
      </c>
      <c r="L435" s="157">
        <f t="shared" si="59"/>
        <v>0</v>
      </c>
      <c r="M435" s="157">
        <f>IF(Input!M173&gt;0, -SUM(M422:M434), 0)</f>
        <v>0</v>
      </c>
      <c r="N435" s="157">
        <f>IF(Input!N173&gt;0, -SUM(N422:N434), 0)</f>
        <v>0</v>
      </c>
      <c r="O435" s="157">
        <f>IF(Input!O173&gt;0, -SUM(O422:O434), 0)</f>
        <v>0</v>
      </c>
      <c r="P435" s="157">
        <f>IF(Input!P173&gt;0, -SUM(P422:P434), 0)</f>
        <v>0</v>
      </c>
      <c r="Q435" s="157">
        <f>IF(Input!Q173&gt;0, -SUM(Q422:Q434), 0)</f>
        <v>0</v>
      </c>
      <c r="R435" s="63"/>
      <c r="S435" s="100"/>
      <c r="T435" s="100"/>
      <c r="U435" s="100"/>
      <c r="V435" s="100"/>
      <c r="W435" s="100"/>
      <c r="X435" s="100"/>
      <c r="Y435" s="100"/>
      <c r="Z435" s="100"/>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181"/>
      <c r="BK435" s="181"/>
      <c r="BL435" s="181"/>
      <c r="BM435" s="181"/>
      <c r="BN435" s="181"/>
      <c r="BO435" s="181"/>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82">
        <f>Asset27</f>
        <v>0</v>
      </c>
      <c r="C436" s="32"/>
      <c r="D436" s="33" t="s">
        <v>68</v>
      </c>
      <c r="E436" s="32"/>
      <c r="F436" s="34"/>
      <c r="G436" s="200">
        <f>IF(G$3&gt;A27taxremlife,A27taxvalue-SUM($F436:F436),IF(A27taxremlife="N/A","n/a",A27taxvalue/A27taxremlife))</f>
        <v>0</v>
      </c>
      <c r="H436" s="66">
        <f>IF(H$3&gt;A27taxremlife,A27taxvalue-SUM($F436:G436),IF(A27taxremlife="N/A","n/a",A27taxvalue/A27taxremlife))</f>
        <v>0</v>
      </c>
      <c r="I436" s="66">
        <f>IF(I$3&gt;A27taxremlife,A27taxvalue-SUM($F436:H436),IF(A27taxremlife="N/A","n/a",A27taxvalue/A27taxremlife))</f>
        <v>0</v>
      </c>
      <c r="J436" s="66">
        <f>IF(J$3&gt;A27taxremlife,A27taxvalue-SUM($F436:I436),IF(A27taxremlife="N/A","n/a",A27taxvalue/A27taxremlife))</f>
        <v>0</v>
      </c>
      <c r="K436" s="66">
        <f>IF(K$3&gt;A27taxremlife,A27taxvalue-SUM($F436:J436),IF(A27taxremlife="N/A","n/a",A27taxvalue/A27taxremlife))</f>
        <v>0</v>
      </c>
      <c r="L436" s="66">
        <f>IF(L$3&gt;A27taxremlife,A27taxvalue-SUM($F436:K436),IF(A27taxremlife="N/A","n/a",A27taxvalue/A27taxremlife))</f>
        <v>0</v>
      </c>
      <c r="M436" s="66">
        <f>IF(M$3&gt;A27taxremlife,A27taxvalue-SUM($F436:L436),IF(A27taxremlife="N/A","n/a",A27taxvalue/A27taxremlife))</f>
        <v>0</v>
      </c>
      <c r="N436" s="66">
        <f>IF(N$3&gt;A27taxremlife,A27taxvalue-SUM($F436:M436),IF(A27taxremlife="N/A","n/a",A27taxvalue/A27taxremlife))</f>
        <v>0</v>
      </c>
      <c r="O436" s="66">
        <f>IF(O$3&gt;A27taxremlife,A27taxvalue-SUM($F436:N436),IF(A27taxremlife="N/A","n/a",A27taxvalue/A27taxremlife))</f>
        <v>0</v>
      </c>
      <c r="P436" s="66">
        <f>IF(P$3&gt;A27taxremlife,A27taxvalue-SUM($F436:O436),IF(A27taxremlife="N/A","n/a",A27taxvalue/A27taxremlife))</f>
        <v>0</v>
      </c>
      <c r="Q436" s="66">
        <f>IF(Q$3&gt;A27taxremlife,A27taxvalue-SUM($F436:P436),IF(A27taxremlife="N/A","n/a",A27taxvalue/A27taxremlife))</f>
        <v>0</v>
      </c>
      <c r="R436" s="66"/>
      <c r="S436" s="101"/>
      <c r="T436" s="101"/>
      <c r="U436" s="101"/>
      <c r="V436" s="101"/>
      <c r="W436" s="101"/>
      <c r="X436" s="101"/>
      <c r="Y436" s="101"/>
      <c r="Z436" s="10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181"/>
      <c r="BK436" s="181"/>
      <c r="BL436" s="181"/>
      <c r="BM436" s="181"/>
      <c r="BN436" s="181"/>
      <c r="BO436" s="181"/>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270" t="s">
        <v>86</v>
      </c>
      <c r="E437" s="85">
        <v>0</v>
      </c>
      <c r="F437" s="27"/>
      <c r="G437" s="201"/>
      <c r="H437" s="67"/>
      <c r="I437" s="67"/>
      <c r="J437" s="67"/>
      <c r="K437" s="67"/>
      <c r="L437" s="67"/>
      <c r="M437" s="67"/>
      <c r="N437" s="67"/>
      <c r="O437" s="67"/>
      <c r="P437" s="67"/>
      <c r="Q437" s="67"/>
      <c r="R437" s="67"/>
      <c r="S437" s="101"/>
      <c r="T437" s="101"/>
      <c r="U437" s="101"/>
      <c r="V437" s="101"/>
      <c r="W437" s="101"/>
      <c r="X437" s="101"/>
      <c r="Y437" s="101"/>
      <c r="Z437" s="10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181"/>
      <c r="BK437" s="181"/>
      <c r="BL437" s="181"/>
      <c r="BM437" s="181"/>
      <c r="BN437" s="181"/>
      <c r="BO437" s="181"/>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271"/>
      <c r="E438" s="85">
        <v>1</v>
      </c>
      <c r="F438" s="27"/>
      <c r="G438" s="202"/>
      <c r="H438" s="67">
        <f>IF(A27taxstdlife="n/a","n/a",IF(H$3&gt;(A27taxstdlife+$E438),(Input!$G$67-Input!$G$101)-SUM($G438:G438),(Input!$G$67-Input!$G$101)/A27taxstdlife))</f>
        <v>0</v>
      </c>
      <c r="I438" s="67">
        <f>IF(A27taxstdlife="n/a","n/a",IF(I$3&gt;(A27taxstdlife+$E438),(Input!$G$67-Input!$G$101)-SUM($G438:H438),(Input!$G$67-Input!$G$101)/A27taxstdlife))</f>
        <v>0</v>
      </c>
      <c r="J438" s="67">
        <f>IF(A27taxstdlife="n/a","n/a",IF(J$3&gt;(A27taxstdlife+$E438),(Input!$G$67-Input!$G$101)-SUM($G438:I438),(Input!$G$67-Input!$G$101)/A27taxstdlife))</f>
        <v>0</v>
      </c>
      <c r="K438" s="67">
        <f>IF(A27taxstdlife="n/a","n/a",IF(K$3&gt;(A27taxstdlife+$E438),(Input!$G$67-Input!$G$101)-SUM($G438:J438),(Input!$G$67-Input!$G$101)/A27taxstdlife))</f>
        <v>0</v>
      </c>
      <c r="L438" s="67">
        <f>IF(A27taxstdlife="n/a","n/a",IF(L$3&gt;(A27taxstdlife+$E438),(Input!$G$67-Input!$G$101)-SUM($G438:K438),(Input!$G$67-Input!$G$101)/A27taxstdlife))</f>
        <v>0</v>
      </c>
      <c r="M438" s="67">
        <f>IF(A27taxstdlife="n/a","n/a",IF(M$3&gt;(A27taxstdlife+$E438),(Input!$G$67-Input!$G$101)-SUM($G438:L438),(Input!$G$67-Input!$G$101)/A27taxstdlife))</f>
        <v>0</v>
      </c>
      <c r="N438" s="67">
        <f>IF(A27taxstdlife="n/a","n/a",IF(N$3&gt;(A27taxstdlife+$E438),(Input!$G$67-Input!$G$101)-SUM($G438:M438),(Input!$G$67-Input!$G$101)/A27taxstdlife))</f>
        <v>0</v>
      </c>
      <c r="O438" s="67">
        <f>IF(A27taxstdlife="n/a","n/a",IF(O$3&gt;(A27taxstdlife+$E438),(Input!$G$67-Input!$G$101)-SUM($G438:N438),(Input!$G$67-Input!$G$101)/A27taxstdlife))</f>
        <v>0</v>
      </c>
      <c r="P438" s="67">
        <f>IF(A27taxstdlife="n/a","n/a",IF(P$3&gt;(A27taxstdlife+$E438),(Input!$G$67-Input!$G$101)-SUM($G438:O438),(Input!$G$67-Input!$G$101)/A27taxstdlife))</f>
        <v>0</v>
      </c>
      <c r="Q438" s="67">
        <f>IF(A27taxstdlife="n/a","n/a",IF(Q$3&gt;(A27taxstdlife+$E438),(Input!$G$67-Input!$G$101)-SUM($G438:P438),(Input!$G$67-Input!$G$101)/A27taxstdlife))</f>
        <v>0</v>
      </c>
      <c r="R438" s="67"/>
      <c r="S438" s="101"/>
      <c r="T438" s="101"/>
      <c r="U438" s="101"/>
      <c r="V438" s="101"/>
      <c r="W438" s="101"/>
      <c r="X438" s="101"/>
      <c r="Y438" s="101"/>
      <c r="Z438" s="10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181"/>
      <c r="BK438" s="181"/>
      <c r="BL438" s="181"/>
      <c r="BM438" s="181"/>
      <c r="BN438" s="181"/>
      <c r="BO438" s="181"/>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271"/>
      <c r="E439" s="85">
        <v>2</v>
      </c>
      <c r="F439" s="27"/>
      <c r="G439" s="203"/>
      <c r="H439" s="143"/>
      <c r="I439" s="67">
        <f>IF(A27taxstdlife="n/a","n/a",IF(I$3&gt;(A27taxstdlife+$E439),(Input!$H$67-Input!$H$101)-SUM($H439:H439),(Input!$H$67-Input!$H$101)/A27taxstdlife))</f>
        <v>0</v>
      </c>
      <c r="J439" s="67">
        <f>IF(A27taxstdlife="n/a","n/a",IF(J$3&gt;(A27taxstdlife+$E439),(Input!$H$67-Input!$H$101)-SUM($H439:I439),(Input!$H$67-Input!$H$101)/A27taxstdlife))</f>
        <v>0</v>
      </c>
      <c r="K439" s="67">
        <f>IF(A27taxstdlife="n/a","n/a",IF(K$3&gt;(A27taxstdlife+$E439),(Input!$H$67-Input!$H$101)-SUM($H439:J439),(Input!$H$67-Input!$H$101)/A27taxstdlife))</f>
        <v>0</v>
      </c>
      <c r="L439" s="67">
        <f>IF(A27taxstdlife="n/a","n/a",IF(L$3&gt;(A27taxstdlife+$E439),(Input!$H$67-Input!$H$101)-SUM($H439:K439),(Input!$H$67-Input!$H$101)/A27taxstdlife))</f>
        <v>0</v>
      </c>
      <c r="M439" s="67">
        <f>IF(A27taxstdlife="n/a","n/a",IF(M$3&gt;(A27taxstdlife+$E439),(Input!$H$67-Input!$H$101)-SUM($H439:L439),(Input!$H$67-Input!$H$101)/A27taxstdlife))</f>
        <v>0</v>
      </c>
      <c r="N439" s="67">
        <f>IF(A27taxstdlife="n/a","n/a",IF(N$3&gt;(A27taxstdlife+$E439),(Input!$H$67-Input!$H$101)-SUM($H439:M439),(Input!$H$67-Input!$H$101)/A27taxstdlife))</f>
        <v>0</v>
      </c>
      <c r="O439" s="67">
        <f>IF(A27taxstdlife="n/a","n/a",IF(O$3&gt;(A27taxstdlife+$E439),(Input!$H$67-Input!$H$101)-SUM($H439:N439),(Input!$H$67-Input!$H$101)/A27taxstdlife))</f>
        <v>0</v>
      </c>
      <c r="P439" s="67">
        <f>IF(A27taxstdlife="n/a","n/a",IF(P$3&gt;(A27taxstdlife+$E439),(Input!$H$67-Input!$H$101)-SUM($H439:O439),(Input!$H$67-Input!$H$101)/A27taxstdlife))</f>
        <v>0</v>
      </c>
      <c r="Q439" s="67">
        <f>IF(A27taxstdlife="n/a","n/a",IF(Q$3&gt;(A27taxstdlife+$E439),(Input!$H$67-Input!$H$101)-SUM($H439:P439),(Input!$H$67-Input!$H$101)/A27taxstdlife))</f>
        <v>0</v>
      </c>
      <c r="R439" s="67"/>
      <c r="S439" s="101"/>
      <c r="T439" s="101"/>
      <c r="U439" s="101"/>
      <c r="V439" s="101"/>
      <c r="W439" s="101"/>
      <c r="X439" s="101"/>
      <c r="Y439" s="101"/>
      <c r="Z439" s="10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181"/>
      <c r="BK439" s="181"/>
      <c r="BL439" s="181"/>
      <c r="BM439" s="181"/>
      <c r="BN439" s="181"/>
      <c r="BO439" s="181"/>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271"/>
      <c r="E440" s="85">
        <v>3</v>
      </c>
      <c r="F440" s="27"/>
      <c r="G440" s="203"/>
      <c r="H440" s="144"/>
      <c r="I440" s="143"/>
      <c r="J440" s="67">
        <f>IF(A27taxstdlife="n/a","n/a",IF(J$3&gt;(A27taxstdlife+$E440),(Input!$I$67-Input!$I$101)-SUM($I440:I440),(Input!$I$67-Input!$I$101)/A27taxstdlife))</f>
        <v>0</v>
      </c>
      <c r="K440" s="67">
        <f>IF(A27taxstdlife="n/a","n/a",IF(K$3&gt;(A27taxstdlife+$E440),(Input!$I$67-Input!$I$101)-SUM($I440:J440),(Input!$I$67-Input!$I$101)/A27taxstdlife))</f>
        <v>0</v>
      </c>
      <c r="L440" s="67">
        <f>IF(A27taxstdlife="n/a","n/a",IF(L$3&gt;(A27taxstdlife+$E440),(Input!$I$67-Input!$I$101)-SUM($I440:K440),(Input!$I$67-Input!$I$101)/A27taxstdlife))</f>
        <v>0</v>
      </c>
      <c r="M440" s="67">
        <f>IF(A27taxstdlife="n/a","n/a",IF(M$3&gt;(A27taxstdlife+$E440),(Input!$I$67-Input!$I$101)-SUM($I440:L440),(Input!$I$67-Input!$I$101)/A27taxstdlife))</f>
        <v>0</v>
      </c>
      <c r="N440" s="67">
        <f>IF(A27taxstdlife="n/a","n/a",IF(N$3&gt;(A27taxstdlife+$E440),(Input!$I$67-Input!$I$101)-SUM($I440:M440),(Input!$I$67-Input!$I$101)/A27taxstdlife))</f>
        <v>0</v>
      </c>
      <c r="O440" s="67">
        <f>IF(A27taxstdlife="n/a","n/a",IF(O$3&gt;(A27taxstdlife+$E440),(Input!$I$67-Input!$I$101)-SUM($I440:N440),(Input!$I$67-Input!$I$101)/A27taxstdlife))</f>
        <v>0</v>
      </c>
      <c r="P440" s="67">
        <f>IF(A27taxstdlife="n/a","n/a",IF(P$3&gt;(A27taxstdlife+$E440),(Input!$I$67-Input!$I$101)-SUM($I440:O440),(Input!$I$67-Input!$I$101)/A27taxstdlife))</f>
        <v>0</v>
      </c>
      <c r="Q440" s="67">
        <f>IF(A27taxstdlife="n/a","n/a",IF(Q$3&gt;(A27taxstdlife+$E440),(Input!$I$67-Input!$I$101)-SUM($I440:P440),(Input!$I$67-Input!$I$101)/A27taxstdlife))</f>
        <v>0</v>
      </c>
      <c r="R440" s="67"/>
      <c r="S440" s="101"/>
      <c r="T440" s="101"/>
      <c r="U440" s="101"/>
      <c r="V440" s="101"/>
      <c r="W440" s="101"/>
      <c r="X440" s="101"/>
      <c r="Y440" s="101"/>
      <c r="Z440" s="10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3"/>
      <c r="BK440" s="181"/>
      <c r="BL440" s="181"/>
      <c r="BM440" s="181"/>
      <c r="BN440" s="181"/>
      <c r="BO440" s="181"/>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271"/>
      <c r="E441" s="85">
        <v>4</v>
      </c>
      <c r="F441" s="27"/>
      <c r="G441" s="203"/>
      <c r="H441" s="144"/>
      <c r="I441" s="144"/>
      <c r="J441" s="143"/>
      <c r="K441" s="67">
        <f>IF(A27taxstdlife="n/a","n/a",IF(K$3&gt;(A27taxstdlife+$E441),(Input!$J$67-Input!$J$101)-SUM($J441:J441),(Input!$J$67-Input!$J$101)/A27taxstdlife))</f>
        <v>0</v>
      </c>
      <c r="L441" s="67">
        <f>IF(A27taxstdlife="n/a","n/a",IF(L$3&gt;(A27taxstdlife+$E441),(Input!$J$67-Input!$J$101)-SUM($J441:K441),(Input!$J$67-Input!$J$101)/A27taxstdlife))</f>
        <v>0</v>
      </c>
      <c r="M441" s="67">
        <f>IF(A27taxstdlife="n/a","n/a",IF(M$3&gt;(A27taxstdlife+$E441),(Input!$J$67-Input!$J$101)-SUM($J441:L441),(Input!$J$67-Input!$J$101)/A27taxstdlife))</f>
        <v>0</v>
      </c>
      <c r="N441" s="67">
        <f>IF(A27taxstdlife="n/a","n/a",IF(N$3&gt;(A27taxstdlife+$E441),(Input!$J$67-Input!$J$101)-SUM($J441:M441),(Input!$J$67-Input!$J$101)/A27taxstdlife))</f>
        <v>0</v>
      </c>
      <c r="O441" s="67">
        <f>IF(A27taxstdlife="n/a","n/a",IF(O$3&gt;(A27taxstdlife+$E441),(Input!$J$67-Input!$J$101)-SUM($J441:N441),(Input!$J$67-Input!$J$101)/A27taxstdlife))</f>
        <v>0</v>
      </c>
      <c r="P441" s="67">
        <f>IF(A27taxstdlife="n/a","n/a",IF(P$3&gt;(A27taxstdlife+$E441),(Input!$J$67-Input!$J$101)-SUM($J441:O441),(Input!$J$67-Input!$J$101)/A27taxstdlife))</f>
        <v>0</v>
      </c>
      <c r="Q441" s="67">
        <f>IF(A27taxstdlife="n/a","n/a",IF(Q$3&gt;(A27taxstdlife+$E441),(Input!$J$67-Input!$J$101)-SUM($J441:P441),(Input!$J$67-Input!$J$101)/A27taxstdlife))</f>
        <v>0</v>
      </c>
      <c r="R441" s="67"/>
      <c r="S441" s="101"/>
      <c r="T441" s="101"/>
      <c r="U441" s="101"/>
      <c r="V441" s="101"/>
      <c r="W441" s="101"/>
      <c r="X441" s="101"/>
      <c r="Y441" s="101"/>
      <c r="Z441" s="10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181"/>
      <c r="BK441" s="181"/>
      <c r="BL441" s="181"/>
      <c r="BM441" s="181"/>
      <c r="BN441" s="181"/>
      <c r="BO441" s="18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271"/>
      <c r="E442" s="85">
        <v>5</v>
      </c>
      <c r="F442" s="27"/>
      <c r="G442" s="203"/>
      <c r="H442" s="144"/>
      <c r="I442" s="144"/>
      <c r="J442" s="144"/>
      <c r="K442" s="143"/>
      <c r="L442" s="67">
        <f>IF(A27taxstdlife="n/a","n/a",IF(L$3&gt;(A27taxstdlife+$E442),(Input!$K$67-Input!$K$101)-SUM($K442:K442),(Input!$K$67-Input!$K$101)/A27taxstdlife))</f>
        <v>0</v>
      </c>
      <c r="M442" s="67">
        <f>IF(A27taxstdlife="n/a","n/a",IF(M$3&gt;(A27taxstdlife+$E442),(Input!$K$67-Input!$K$101)-SUM($K442:L442),(Input!$K$67-Input!$K$101)/A27taxstdlife))</f>
        <v>0</v>
      </c>
      <c r="N442" s="67">
        <f>IF(A27taxstdlife="n/a","n/a",IF(N$3&gt;(A27taxstdlife+$E442),(Input!$K$67-Input!$K$101)-SUM($K442:M442),(Input!$K$67-Input!$K$101)/A27taxstdlife))</f>
        <v>0</v>
      </c>
      <c r="O442" s="67">
        <f>IF(A27taxstdlife="n/a","n/a",IF(O$3&gt;(A27taxstdlife+$E442),(Input!$K$67-Input!$K$101)-SUM($K442:N442),(Input!$K$67-Input!$K$101)/A27taxstdlife))</f>
        <v>0</v>
      </c>
      <c r="P442" s="67">
        <f>IF(A27taxstdlife="n/a","n/a",IF(P$3&gt;(A27taxstdlife+$E442),(Input!$K$67-Input!$K$101)-SUM($K442:O442),(Input!$K$67-Input!$K$101)/A27taxstdlife))</f>
        <v>0</v>
      </c>
      <c r="Q442" s="67">
        <f>IF(A27taxstdlife="n/a","n/a",IF(Q$3&gt;(A27taxstdlife+$E442),(Input!$K$67-Input!$K$101)-SUM($K442:P442),(Input!$K$67-Input!$K$101)/A27taxstdlife))</f>
        <v>0</v>
      </c>
      <c r="R442" s="67"/>
      <c r="S442" s="101"/>
      <c r="T442" s="101"/>
      <c r="U442" s="101"/>
      <c r="V442" s="101"/>
      <c r="W442" s="101"/>
      <c r="X442" s="101"/>
      <c r="Y442" s="101"/>
      <c r="Z442" s="10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181"/>
      <c r="BK442" s="181"/>
      <c r="BL442" s="181"/>
      <c r="BM442" s="181"/>
      <c r="BN442" s="181"/>
      <c r="BO442" s="181"/>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271"/>
      <c r="E443" s="85">
        <v>6</v>
      </c>
      <c r="F443" s="27"/>
      <c r="G443" s="203"/>
      <c r="H443" s="144"/>
      <c r="I443" s="144"/>
      <c r="J443" s="144"/>
      <c r="K443" s="144"/>
      <c r="L443" s="143"/>
      <c r="M443" s="67">
        <f>IF(A27taxstdlife="n/a","n/a",IF(M$3&gt;(A27taxstdlife+$E443),(Input!$L$67-Input!$L$101)-SUM($L443:L443),(Input!$L$67-Input!$L$101)/A27taxstdlife))</f>
        <v>0</v>
      </c>
      <c r="N443" s="67">
        <f>IF(A27taxstdlife="n/a","n/a",IF(N$3&gt;(A27taxstdlife+$E443),(Input!$L$67-Input!$L$101)-SUM($L443:M443),(Input!$L$67-Input!$L$101)/A27taxstdlife))</f>
        <v>0</v>
      </c>
      <c r="O443" s="67">
        <f>IF(A27taxstdlife="n/a","n/a",IF(O$3&gt;(A27taxstdlife+$E443),(Input!$L$67-Input!$L$101)-SUM($L443:N443),(Input!$L$67-Input!$L$101)/A27taxstdlife))</f>
        <v>0</v>
      </c>
      <c r="P443" s="67">
        <f>IF(A27taxstdlife="n/a","n/a",IF(P$3&gt;(A27taxstdlife+$E443),(Input!$L$67-Input!$L$101)-SUM($L443:O443),(Input!$L$67-Input!$L$101)/A27taxstdlife))</f>
        <v>0</v>
      </c>
      <c r="Q443" s="67">
        <f>IF(A27taxstdlife="n/a","n/a",IF(Q$3&gt;(A27taxstdlife+$E443),(Input!$L$67-Input!$L$101)-SUM($L443:P443),(Input!$L$67-Input!$L$101)/A27taxstdlife))</f>
        <v>0</v>
      </c>
      <c r="R443" s="67"/>
      <c r="S443" s="101"/>
      <c r="T443" s="101"/>
      <c r="U443" s="101"/>
      <c r="V443" s="101"/>
      <c r="W443" s="101"/>
      <c r="X443" s="101"/>
      <c r="Y443" s="101"/>
      <c r="Z443" s="10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181"/>
      <c r="BK443" s="181"/>
      <c r="BL443" s="181"/>
      <c r="BM443" s="181"/>
      <c r="BN443" s="181"/>
      <c r="BO443" s="181"/>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271"/>
      <c r="E444" s="85">
        <v>7</v>
      </c>
      <c r="F444" s="27"/>
      <c r="G444" s="203"/>
      <c r="H444" s="144"/>
      <c r="I444" s="144"/>
      <c r="J444" s="144"/>
      <c r="K444" s="144"/>
      <c r="L444" s="144"/>
      <c r="M444" s="143"/>
      <c r="N444" s="67">
        <f>IF(A27taxstdlife="n/a","n/a",IF(N$3&gt;(A27taxstdlife+$E444),(Input!$M$67-Input!$M$101)-SUM($M444:M444),(Input!$M$67-Input!$M$101)/A27taxstdlife))</f>
        <v>0</v>
      </c>
      <c r="O444" s="67">
        <f>IF(A27taxstdlife="n/a","n/a",IF(O$3&gt;(A27taxstdlife+$E444),(Input!$M$67-Input!$M$101)-SUM($M444:N444),(Input!$M$67-Input!$M$101)/A27taxstdlife))</f>
        <v>0</v>
      </c>
      <c r="P444" s="67">
        <f>IF(A27taxstdlife="n/a","n/a",IF(P$3&gt;(A27taxstdlife+$E444),(Input!$M$67-Input!$M$101)-SUM($M444:O444),(Input!$M$67-Input!$M$101)/A27taxstdlife))</f>
        <v>0</v>
      </c>
      <c r="Q444" s="67">
        <f>IF(A27taxstdlife="n/a","n/a",IF(Q$3&gt;(A27taxstdlife+$E444),(Input!$M$67-Input!$M$101)-SUM($M444:P444),(Input!$M$67-Input!$M$101)/A27taxstdlife))</f>
        <v>0</v>
      </c>
      <c r="R444" s="67"/>
      <c r="S444" s="101"/>
      <c r="T444" s="101"/>
      <c r="U444" s="101"/>
      <c r="V444" s="101"/>
      <c r="W444" s="101"/>
      <c r="X444" s="101"/>
      <c r="Y444" s="101"/>
      <c r="Z444" s="10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181"/>
      <c r="BK444" s="181"/>
      <c r="BL444" s="181"/>
      <c r="BM444" s="181"/>
      <c r="BN444" s="181"/>
      <c r="BO444" s="181"/>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271"/>
      <c r="E445" s="85">
        <v>8</v>
      </c>
      <c r="F445" s="27"/>
      <c r="G445" s="203"/>
      <c r="H445" s="144"/>
      <c r="I445" s="144"/>
      <c r="J445" s="144"/>
      <c r="K445" s="144"/>
      <c r="L445" s="144"/>
      <c r="M445" s="144"/>
      <c r="N445" s="143"/>
      <c r="O445" s="67">
        <f>IF(A27taxstdlife="n/a","n/a",IF(O$3&gt;(A27taxstdlife+$E445),(Input!$N$67-Input!$N$101)-SUM($N445:N445),(Input!$N$67-Input!$N$101)/A27taxstdlife))</f>
        <v>0</v>
      </c>
      <c r="P445" s="67">
        <f>IF(A27taxstdlife="n/a","n/a",IF(P$3&gt;(A27taxstdlife+$E445),(Input!$N$67-Input!$N$101)-SUM($N445:O445),(Input!$N$67-Input!$N$101)/A27taxstdlife))</f>
        <v>0</v>
      </c>
      <c r="Q445" s="67">
        <f>IF(A27taxstdlife="n/a","n/a",IF(Q$3&gt;(A27taxstdlife+$E445),(Input!$N$67-Input!$N$101)-SUM($N445:P445),(Input!$N$67-Input!$N$101)/A27taxstdlife))</f>
        <v>0</v>
      </c>
      <c r="R445" s="67"/>
      <c r="S445" s="101"/>
      <c r="T445" s="101"/>
      <c r="U445" s="101"/>
      <c r="V445" s="101"/>
      <c r="W445" s="101"/>
      <c r="X445" s="101"/>
      <c r="Y445" s="101"/>
      <c r="Z445" s="10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181"/>
      <c r="BK445" s="181"/>
      <c r="BL445" s="181"/>
      <c r="BM445" s="181"/>
      <c r="BN445" s="181"/>
      <c r="BO445" s="181"/>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271"/>
      <c r="E446" s="85">
        <v>9</v>
      </c>
      <c r="F446" s="27"/>
      <c r="G446" s="203"/>
      <c r="H446" s="144"/>
      <c r="I446" s="144"/>
      <c r="J446" s="144"/>
      <c r="K446" s="144"/>
      <c r="L446" s="144"/>
      <c r="M446" s="144"/>
      <c r="N446" s="144"/>
      <c r="O446" s="143"/>
      <c r="P446" s="67">
        <f>IF(A27taxstdlife="n/a","n/a",IF(P$3&gt;(A27taxstdlife+$E446),(Input!$O$67-Input!$O$101)-SUM($O446:O446),(Input!$O$67-Input!$O$101)/A27taxstdlife))</f>
        <v>0</v>
      </c>
      <c r="Q446" s="67">
        <f>IF(A27taxstdlife="n/a","n/a",IF(Q$3&gt;(A27taxstdlife+$E446),(Input!$O$67-Input!$O$101)-SUM($O446:P446),(Input!$O$67-Input!$O$101)/A27taxstdlife))</f>
        <v>0</v>
      </c>
      <c r="R446" s="67"/>
      <c r="S446" s="101"/>
      <c r="T446" s="101"/>
      <c r="U446" s="101"/>
      <c r="V446" s="101"/>
      <c r="W446" s="101"/>
      <c r="X446" s="101"/>
      <c r="Y446" s="101"/>
      <c r="Z446" s="10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181"/>
      <c r="BK446" s="181"/>
      <c r="BL446" s="181"/>
      <c r="BM446" s="181"/>
      <c r="BN446" s="181"/>
      <c r="BO446" s="181"/>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271"/>
      <c r="E447" s="85">
        <v>10</v>
      </c>
      <c r="F447" s="27"/>
      <c r="G447" s="203"/>
      <c r="H447" s="144"/>
      <c r="I447" s="144"/>
      <c r="J447" s="144"/>
      <c r="K447" s="144"/>
      <c r="L447" s="144"/>
      <c r="M447" s="144"/>
      <c r="N447" s="144"/>
      <c r="O447" s="144"/>
      <c r="P447" s="143"/>
      <c r="Q447" s="67">
        <f>IF(A27taxstdlife="n/a","n/a",IF(Q$3&gt;(A27taxstdlife+$E447),(Input!$P$67-Input!$P$101)-SUM($P447:P447),(Input!$P$67-Input!$P$101)/A27taxstdlife))</f>
        <v>0</v>
      </c>
      <c r="R447" s="67"/>
      <c r="S447" s="101"/>
      <c r="T447" s="101"/>
      <c r="U447" s="101"/>
      <c r="V447" s="101"/>
      <c r="W447" s="101"/>
      <c r="X447" s="101"/>
      <c r="Y447" s="101"/>
      <c r="Z447" s="10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181"/>
      <c r="BK447" s="181"/>
      <c r="BL447" s="181"/>
      <c r="BM447" s="181"/>
      <c r="BN447" s="181"/>
      <c r="BO447" s="181"/>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271"/>
      <c r="E448" s="86">
        <v>11</v>
      </c>
      <c r="F448" s="27"/>
      <c r="G448" s="203"/>
      <c r="H448" s="144"/>
      <c r="I448" s="144"/>
      <c r="J448" s="144"/>
      <c r="K448" s="144"/>
      <c r="L448" s="144"/>
      <c r="M448" s="144"/>
      <c r="N448" s="144"/>
      <c r="O448" s="144"/>
      <c r="P448" s="183"/>
      <c r="Q448" s="143"/>
      <c r="R448" s="67"/>
      <c r="S448" s="101"/>
      <c r="T448" s="101"/>
      <c r="U448" s="101"/>
      <c r="V448" s="101"/>
      <c r="W448" s="101"/>
      <c r="X448" s="101"/>
      <c r="Y448" s="101"/>
      <c r="Z448" s="10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181"/>
      <c r="BK448" s="181"/>
      <c r="BL448" s="181"/>
      <c r="BM448" s="181"/>
      <c r="BN448" s="181"/>
      <c r="BO448" s="181"/>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04">
        <f t="shared" ref="G449:L449" si="60">-SUM(G436:G448)</f>
        <v>0</v>
      </c>
      <c r="H449" s="157">
        <f t="shared" si="60"/>
        <v>0</v>
      </c>
      <c r="I449" s="157">
        <f t="shared" si="60"/>
        <v>0</v>
      </c>
      <c r="J449" s="157">
        <f t="shared" si="60"/>
        <v>0</v>
      </c>
      <c r="K449" s="157">
        <f t="shared" si="60"/>
        <v>0</v>
      </c>
      <c r="L449" s="157">
        <f t="shared" si="60"/>
        <v>0</v>
      </c>
      <c r="M449" s="157">
        <f>IF(Input!M173&gt;0, -SUM(M436:M448), 0)</f>
        <v>0</v>
      </c>
      <c r="N449" s="157">
        <f>IF(Input!N173&gt;0, -SUM(N436:N448), 0)</f>
        <v>0</v>
      </c>
      <c r="O449" s="157">
        <f>IF(Input!O173&gt;0, -SUM(O436:O448), 0)</f>
        <v>0</v>
      </c>
      <c r="P449" s="157">
        <f>IF(Input!P173&gt;0, -SUM(P436:P448), 0)</f>
        <v>0</v>
      </c>
      <c r="Q449" s="157">
        <f>IF(Input!Q173&gt;0, -SUM(Q436:Q448), 0)</f>
        <v>0</v>
      </c>
      <c r="R449" s="63"/>
      <c r="S449" s="100"/>
      <c r="T449" s="100"/>
      <c r="U449" s="100"/>
      <c r="V449" s="100"/>
      <c r="W449" s="100"/>
      <c r="X449" s="100"/>
      <c r="Y449" s="100"/>
      <c r="Z449" s="100"/>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181"/>
      <c r="BK449" s="181"/>
      <c r="BL449" s="181"/>
      <c r="BM449" s="181"/>
      <c r="BN449" s="181"/>
      <c r="BO449" s="181"/>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82">
        <f>Asset28</f>
        <v>0</v>
      </c>
      <c r="C450" s="32"/>
      <c r="D450" s="33" t="s">
        <v>68</v>
      </c>
      <c r="E450" s="32"/>
      <c r="F450" s="34"/>
      <c r="G450" s="200">
        <f>IF(G$3&gt;A28taxremlife,A28taxvalue-SUM($F450:F450),IF(A28taxremlife="N/A","n/a",A28taxvalue/A28taxremlife))</f>
        <v>0</v>
      </c>
      <c r="H450" s="66">
        <f>IF(H$3&gt;A28taxremlife,A28taxvalue-SUM($F450:G450),IF(A28taxremlife="N/A","n/a",A28taxvalue/A28taxremlife))</f>
        <v>0</v>
      </c>
      <c r="I450" s="66">
        <f>IF(I$3&gt;A28taxremlife,A28taxvalue-SUM($F450:H450),IF(A28taxremlife="N/A","n/a",A28taxvalue/A28taxremlife))</f>
        <v>0</v>
      </c>
      <c r="J450" s="66">
        <f>IF(J$3&gt;A28taxremlife,A28taxvalue-SUM($F450:I450),IF(A28taxremlife="N/A","n/a",A28taxvalue/A28taxremlife))</f>
        <v>0</v>
      </c>
      <c r="K450" s="66">
        <f>IF(K$3&gt;A28taxremlife,A28taxvalue-SUM($F450:J450),IF(A28taxremlife="N/A","n/a",A28taxvalue/A28taxremlife))</f>
        <v>0</v>
      </c>
      <c r="L450" s="66">
        <f>IF(L$3&gt;A28taxremlife,A28taxvalue-SUM($F450:K450),IF(A28taxremlife="N/A","n/a",A28taxvalue/A28taxremlife))</f>
        <v>0</v>
      </c>
      <c r="M450" s="66">
        <f>IF(M$3&gt;A28taxremlife,A28taxvalue-SUM($F450:L450),IF(A28taxremlife="N/A","n/a",A28taxvalue/A28taxremlife))</f>
        <v>0</v>
      </c>
      <c r="N450" s="66">
        <f>IF(N$3&gt;A28taxremlife,A28taxvalue-SUM($F450:M450),IF(A28taxremlife="N/A","n/a",A28taxvalue/A28taxremlife))</f>
        <v>0</v>
      </c>
      <c r="O450" s="66">
        <f>IF(O$3&gt;A28taxremlife,A28taxvalue-SUM($F450:N450),IF(A28taxremlife="N/A","n/a",A28taxvalue/A28taxremlife))</f>
        <v>0</v>
      </c>
      <c r="P450" s="66">
        <f>IF(P$3&gt;A28taxremlife,A28taxvalue-SUM($F450:O450),IF(A28taxremlife="N/A","n/a",A28taxvalue/A28taxremlife))</f>
        <v>0</v>
      </c>
      <c r="Q450" s="66">
        <f>IF(Q$3&gt;A28taxremlife,A28taxvalue-SUM($F450:P450),IF(A28taxremlife="N/A","n/a",A28taxvalue/A28taxremlife))</f>
        <v>0</v>
      </c>
      <c r="R450" s="66"/>
      <c r="S450" s="101"/>
      <c r="T450" s="101"/>
      <c r="U450" s="101"/>
      <c r="V450" s="101"/>
      <c r="W450" s="101"/>
      <c r="X450" s="101"/>
      <c r="Y450" s="101"/>
      <c r="Z450" s="10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181"/>
      <c r="BK450" s="181"/>
      <c r="BL450" s="181"/>
      <c r="BM450" s="181"/>
      <c r="BN450" s="181"/>
      <c r="BO450" s="181"/>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270" t="s">
        <v>86</v>
      </c>
      <c r="E451" s="85">
        <v>0</v>
      </c>
      <c r="F451" s="27"/>
      <c r="G451" s="201"/>
      <c r="H451" s="67"/>
      <c r="I451" s="67"/>
      <c r="J451" s="67"/>
      <c r="K451" s="67"/>
      <c r="L451" s="67"/>
      <c r="M451" s="67"/>
      <c r="N451" s="67"/>
      <c r="O451" s="67"/>
      <c r="P451" s="67"/>
      <c r="Q451" s="67"/>
      <c r="R451" s="67"/>
      <c r="S451" s="101"/>
      <c r="T451" s="101"/>
      <c r="U451" s="101"/>
      <c r="V451" s="101"/>
      <c r="W451" s="101"/>
      <c r="X451" s="101"/>
      <c r="Y451" s="101"/>
      <c r="Z451" s="10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181"/>
      <c r="BK451" s="181"/>
      <c r="BL451" s="181"/>
      <c r="BM451" s="181"/>
      <c r="BN451" s="181"/>
      <c r="BO451" s="18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271"/>
      <c r="E452" s="85">
        <v>1</v>
      </c>
      <c r="F452" s="27"/>
      <c r="G452" s="202"/>
      <c r="H452" s="67">
        <f>IF(A28taxstdlife="n/a","n/a",IF(H$3&gt;(A28taxstdlife+$E452),(Input!$G$68-Input!$G$102)-SUM($G452:G452),(Input!$G$68-Input!$G$102)/A28taxstdlife))</f>
        <v>0</v>
      </c>
      <c r="I452" s="67">
        <f>IF(A28taxstdlife="n/a","n/a",IF(I$3&gt;(A28taxstdlife+$E452),(Input!$G$68-Input!$G$102)-SUM($G452:H452),(Input!$G$68-Input!$G$102)/A28taxstdlife))</f>
        <v>0</v>
      </c>
      <c r="J452" s="67">
        <f>IF(A28taxstdlife="n/a","n/a",IF(J$3&gt;(A28taxstdlife+$E452),(Input!$G$68-Input!$G$102)-SUM($G452:I452),(Input!$G$68-Input!$G$102)/A28taxstdlife))</f>
        <v>0</v>
      </c>
      <c r="K452" s="67">
        <f>IF(A28taxstdlife="n/a","n/a",IF(K$3&gt;(A28taxstdlife+$E452),(Input!$G$68-Input!$G$102)-SUM($G452:J452),(Input!$G$68-Input!$G$102)/A28taxstdlife))</f>
        <v>0</v>
      </c>
      <c r="L452" s="67">
        <f>IF(A28taxstdlife="n/a","n/a",IF(L$3&gt;(A28taxstdlife+$E452),(Input!$G$68-Input!$G$102)-SUM($G452:K452),(Input!$G$68-Input!$G$102)/A28taxstdlife))</f>
        <v>0</v>
      </c>
      <c r="M452" s="67">
        <f>IF(A28taxstdlife="n/a","n/a",IF(M$3&gt;(A28taxstdlife+$E452),(Input!$G$68-Input!$G$102)-SUM($G452:L452),(Input!$G$68-Input!$G$102)/A28taxstdlife))</f>
        <v>0</v>
      </c>
      <c r="N452" s="67">
        <f>IF(A28taxstdlife="n/a","n/a",IF(N$3&gt;(A28taxstdlife+$E452),(Input!$G$68-Input!$G$102)-SUM($G452:M452),(Input!$G$68-Input!$G$102)/A28taxstdlife))</f>
        <v>0</v>
      </c>
      <c r="O452" s="67">
        <f>IF(A28taxstdlife="n/a","n/a",IF(O$3&gt;(A28taxstdlife+$E452),(Input!$G$68-Input!$G$102)-SUM($G452:N452),(Input!$G$68-Input!$G$102)/A28taxstdlife))</f>
        <v>0</v>
      </c>
      <c r="P452" s="67">
        <f>IF(A28taxstdlife="n/a","n/a",IF(P$3&gt;(A28taxstdlife+$E452),(Input!$G$68-Input!$G$102)-SUM($G452:O452),(Input!$G$68-Input!$G$102)/A28taxstdlife))</f>
        <v>0</v>
      </c>
      <c r="Q452" s="67">
        <f>IF(A28taxstdlife="n/a","n/a",IF(Q$3&gt;(A28taxstdlife+$E452),(Input!$G$68-Input!$G$102)-SUM($G452:P452),(Input!$G$68-Input!$G$102)/A28taxstdlife))</f>
        <v>0</v>
      </c>
      <c r="R452" s="67"/>
      <c r="S452" s="101"/>
      <c r="T452" s="101"/>
      <c r="U452" s="101"/>
      <c r="V452" s="101"/>
      <c r="W452" s="101"/>
      <c r="X452" s="101"/>
      <c r="Y452" s="101"/>
      <c r="Z452" s="10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181"/>
      <c r="BK452" s="181"/>
      <c r="BL452" s="181"/>
      <c r="BM452" s="181"/>
      <c r="BN452" s="181"/>
      <c r="BO452" s="181"/>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271"/>
      <c r="E453" s="85">
        <v>2</v>
      </c>
      <c r="F453" s="27"/>
      <c r="G453" s="203"/>
      <c r="H453" s="143"/>
      <c r="I453" s="67">
        <f>IF(A28taxstdlife="n/a","n/a",IF(I$3&gt;(A28taxstdlife+$E453),(Input!$H$68-Input!$H$102)-SUM($H453:H453),(Input!$H$68-Input!$H$102)/A28taxstdlife))</f>
        <v>0</v>
      </c>
      <c r="J453" s="67">
        <f>IF(A28taxstdlife="n/a","n/a",IF(J$3&gt;(A28taxstdlife+$E453),(Input!$H$68-Input!$H$102)-SUM($H453:I453),(Input!$H$68-Input!$H$102)/A28taxstdlife))</f>
        <v>0</v>
      </c>
      <c r="K453" s="67">
        <f>IF(A28taxstdlife="n/a","n/a",IF(K$3&gt;(A28taxstdlife+$E453),(Input!$H$68-Input!$H$102)-SUM($H453:J453),(Input!$H$68-Input!$H$102)/A28taxstdlife))</f>
        <v>0</v>
      </c>
      <c r="L453" s="67">
        <f>IF(A28taxstdlife="n/a","n/a",IF(L$3&gt;(A28taxstdlife+$E453),(Input!$H$68-Input!$H$102)-SUM($H453:K453),(Input!$H$68-Input!$H$102)/A28taxstdlife))</f>
        <v>0</v>
      </c>
      <c r="M453" s="67">
        <f>IF(A28taxstdlife="n/a","n/a",IF(M$3&gt;(A28taxstdlife+$E453),(Input!$H$68-Input!$H$102)-SUM($H453:L453),(Input!$H$68-Input!$H$102)/A28taxstdlife))</f>
        <v>0</v>
      </c>
      <c r="N453" s="67">
        <f>IF(A28taxstdlife="n/a","n/a",IF(N$3&gt;(A28taxstdlife+$E453),(Input!$H$68-Input!$H$102)-SUM($H453:M453),(Input!$H$68-Input!$H$102)/A28taxstdlife))</f>
        <v>0</v>
      </c>
      <c r="O453" s="67">
        <f>IF(A28taxstdlife="n/a","n/a",IF(O$3&gt;(A28taxstdlife+$E453),(Input!$H$68-Input!$H$102)-SUM($H453:N453),(Input!$H$68-Input!$H$102)/A28taxstdlife))</f>
        <v>0</v>
      </c>
      <c r="P453" s="67">
        <f>IF(A28taxstdlife="n/a","n/a",IF(P$3&gt;(A28taxstdlife+$E453),(Input!$H$68-Input!$H$102)-SUM($H453:O453),(Input!$H$68-Input!$H$102)/A28taxstdlife))</f>
        <v>0</v>
      </c>
      <c r="Q453" s="67">
        <f>IF(A28taxstdlife="n/a","n/a",IF(Q$3&gt;(A28taxstdlife+$E453),(Input!$H$68-Input!$H$102)-SUM($H453:P453),(Input!$H$68-Input!$H$102)/A28taxstdlife))</f>
        <v>0</v>
      </c>
      <c r="R453" s="67"/>
      <c r="S453" s="101"/>
      <c r="T453" s="101"/>
      <c r="U453" s="101"/>
      <c r="V453" s="101"/>
      <c r="W453" s="101"/>
      <c r="X453" s="101"/>
      <c r="Y453" s="101"/>
      <c r="Z453" s="10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181"/>
      <c r="BK453" s="181"/>
      <c r="BL453" s="181"/>
      <c r="BM453" s="181"/>
      <c r="BN453" s="181"/>
      <c r="BO453" s="181"/>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271"/>
      <c r="E454" s="85">
        <v>3</v>
      </c>
      <c r="F454" s="27"/>
      <c r="G454" s="203"/>
      <c r="H454" s="144"/>
      <c r="I454" s="143"/>
      <c r="J454" s="67">
        <f>IF(A28taxstdlife="n/a","n/a",IF(J$3&gt;(A28taxstdlife+$E454),(Input!$I$68-Input!$I$102)-SUM($I454:I454),(Input!$I$68-Input!$I$102)/A28taxstdlife))</f>
        <v>0</v>
      </c>
      <c r="K454" s="67">
        <f>IF(A28taxstdlife="n/a","n/a",IF(K$3&gt;(A28taxstdlife+$E454),(Input!$I$68-Input!$I$102)-SUM($I454:J454),(Input!$I$68-Input!$I$102)/A28taxstdlife))</f>
        <v>0</v>
      </c>
      <c r="L454" s="67">
        <f>IF(A28taxstdlife="n/a","n/a",IF(L$3&gt;(A28taxstdlife+$E454),(Input!$I$68-Input!$I$102)-SUM($I454:K454),(Input!$I$68-Input!$I$102)/A28taxstdlife))</f>
        <v>0</v>
      </c>
      <c r="M454" s="67">
        <f>IF(A28taxstdlife="n/a","n/a",IF(M$3&gt;(A28taxstdlife+$E454),(Input!$I$68-Input!$I$102)-SUM($I454:L454),(Input!$I$68-Input!$I$102)/A28taxstdlife))</f>
        <v>0</v>
      </c>
      <c r="N454" s="67">
        <f>IF(A28taxstdlife="n/a","n/a",IF(N$3&gt;(A28taxstdlife+$E454),(Input!$I$68-Input!$I$102)-SUM($I454:M454),(Input!$I$68-Input!$I$102)/A28taxstdlife))</f>
        <v>0</v>
      </c>
      <c r="O454" s="67">
        <f>IF(A28taxstdlife="n/a","n/a",IF(O$3&gt;(A28taxstdlife+$E454),(Input!$I$68-Input!$I$102)-SUM($I454:N454),(Input!$I$68-Input!$I$102)/A28taxstdlife))</f>
        <v>0</v>
      </c>
      <c r="P454" s="67">
        <f>IF(A28taxstdlife="n/a","n/a",IF(P$3&gt;(A28taxstdlife+$E454),(Input!$I$68-Input!$I$102)-SUM($I454:O454),(Input!$I$68-Input!$I$102)/A28taxstdlife))</f>
        <v>0</v>
      </c>
      <c r="Q454" s="67">
        <f>IF(A28taxstdlife="n/a","n/a",IF(Q$3&gt;(A28taxstdlife+$E454),(Input!$I$68-Input!$I$102)-SUM($I454:P454),(Input!$I$68-Input!$I$102)/A28taxstdlife))</f>
        <v>0</v>
      </c>
      <c r="R454" s="67"/>
      <c r="S454" s="101"/>
      <c r="T454" s="101"/>
      <c r="U454" s="101"/>
      <c r="V454" s="101"/>
      <c r="W454" s="101"/>
      <c r="X454" s="101"/>
      <c r="Y454" s="101"/>
      <c r="Z454" s="10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3"/>
      <c r="BK454" s="181"/>
      <c r="BL454" s="181"/>
      <c r="BM454" s="181"/>
      <c r="BN454" s="181"/>
      <c r="BO454" s="181"/>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271"/>
      <c r="E455" s="85">
        <v>4</v>
      </c>
      <c r="F455" s="27"/>
      <c r="G455" s="203"/>
      <c r="H455" s="144"/>
      <c r="I455" s="144"/>
      <c r="J455" s="143"/>
      <c r="K455" s="67">
        <f>IF(A28taxstdlife="n/a","n/a",IF(K$3&gt;(A28taxstdlife+$E455),(Input!$J$68-Input!$J$102)-SUM($J455:J455),(Input!$J$68-Input!$J$102)/A28taxstdlife))</f>
        <v>0</v>
      </c>
      <c r="L455" s="67">
        <f>IF(A28taxstdlife="n/a","n/a",IF(L$3&gt;(A28taxstdlife+$E455),(Input!$J$68-Input!$J$102)-SUM($J455:K455),(Input!$J$68-Input!$J$102)/A28taxstdlife))</f>
        <v>0</v>
      </c>
      <c r="M455" s="67">
        <f>IF(A28taxstdlife="n/a","n/a",IF(M$3&gt;(A28taxstdlife+$E455),(Input!$J$68-Input!$J$102)-SUM($J455:L455),(Input!$J$68-Input!$J$102)/A28taxstdlife))</f>
        <v>0</v>
      </c>
      <c r="N455" s="67">
        <f>IF(A28taxstdlife="n/a","n/a",IF(N$3&gt;(A28taxstdlife+$E455),(Input!$J$68-Input!$J$102)-SUM($J455:M455),(Input!$J$68-Input!$J$102)/A28taxstdlife))</f>
        <v>0</v>
      </c>
      <c r="O455" s="67">
        <f>IF(A28taxstdlife="n/a","n/a",IF(O$3&gt;(A28taxstdlife+$E455),(Input!$J$68-Input!$J$102)-SUM($J455:N455),(Input!$J$68-Input!$J$102)/A28taxstdlife))</f>
        <v>0</v>
      </c>
      <c r="P455" s="67">
        <f>IF(A28taxstdlife="n/a","n/a",IF(P$3&gt;(A28taxstdlife+$E455),(Input!$J$68-Input!$J$102)-SUM($J455:O455),(Input!$J$68-Input!$J$102)/A28taxstdlife))</f>
        <v>0</v>
      </c>
      <c r="Q455" s="67">
        <f>IF(A28taxstdlife="n/a","n/a",IF(Q$3&gt;(A28taxstdlife+$E455),(Input!$J$68-Input!$J$102)-SUM($J455:P455),(Input!$J$68-Input!$J$102)/A28taxstdlife))</f>
        <v>0</v>
      </c>
      <c r="R455" s="67"/>
      <c r="S455" s="101"/>
      <c r="T455" s="101"/>
      <c r="U455" s="101"/>
      <c r="V455" s="101"/>
      <c r="W455" s="101"/>
      <c r="X455" s="101"/>
      <c r="Y455" s="101"/>
      <c r="Z455" s="10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181"/>
      <c r="BK455" s="181"/>
      <c r="BL455" s="181"/>
      <c r="BM455" s="181"/>
      <c r="BN455" s="181"/>
      <c r="BO455" s="181"/>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271"/>
      <c r="E456" s="85">
        <v>5</v>
      </c>
      <c r="F456" s="27"/>
      <c r="G456" s="203"/>
      <c r="H456" s="144"/>
      <c r="I456" s="144"/>
      <c r="J456" s="144"/>
      <c r="K456" s="143"/>
      <c r="L456" s="67">
        <f>IF(A28taxstdlife="n/a","n/a",IF(L$3&gt;(A28taxstdlife+$E456),(Input!$K$68-Input!$K$102)-SUM($K456:K456),(Input!$K$68-Input!$K$102)/A28taxstdlife))</f>
        <v>0</v>
      </c>
      <c r="M456" s="67">
        <f>IF(A28taxstdlife="n/a","n/a",IF(M$3&gt;(A28taxstdlife+$E456),(Input!$K$68-Input!$K$102)-SUM($K456:L456),(Input!$K$68-Input!$K$102)/A28taxstdlife))</f>
        <v>0</v>
      </c>
      <c r="N456" s="67">
        <f>IF(A28taxstdlife="n/a","n/a",IF(N$3&gt;(A28taxstdlife+$E456),(Input!$K$68-Input!$K$102)-SUM($K456:M456),(Input!$K$68-Input!$K$102)/A28taxstdlife))</f>
        <v>0</v>
      </c>
      <c r="O456" s="67">
        <f>IF(A28taxstdlife="n/a","n/a",IF(O$3&gt;(A28taxstdlife+$E456),(Input!$K$68-Input!$K$102)-SUM($K456:N456),(Input!$K$68-Input!$K$102)/A28taxstdlife))</f>
        <v>0</v>
      </c>
      <c r="P456" s="67">
        <f>IF(A28taxstdlife="n/a","n/a",IF(P$3&gt;(A28taxstdlife+$E456),(Input!$K$68-Input!$K$102)-SUM($K456:O456),(Input!$K$68-Input!$K$102)/A28taxstdlife))</f>
        <v>0</v>
      </c>
      <c r="Q456" s="67">
        <f>IF(A28taxstdlife="n/a","n/a",IF(Q$3&gt;(A28taxstdlife+$E456),(Input!$K$68-Input!$K$102)-SUM($K456:P456),(Input!$K$68-Input!$K$102)/A28taxstdlife))</f>
        <v>0</v>
      </c>
      <c r="R456" s="67"/>
      <c r="S456" s="101"/>
      <c r="T456" s="101"/>
      <c r="U456" s="101"/>
      <c r="V456" s="101"/>
      <c r="W456" s="101"/>
      <c r="X456" s="101"/>
      <c r="Y456" s="101"/>
      <c r="Z456" s="10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181"/>
      <c r="BK456" s="181"/>
      <c r="BL456" s="181"/>
      <c r="BM456" s="181"/>
      <c r="BN456" s="181"/>
      <c r="BO456" s="181"/>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271"/>
      <c r="E457" s="85">
        <v>6</v>
      </c>
      <c r="F457" s="27"/>
      <c r="G457" s="203"/>
      <c r="H457" s="144"/>
      <c r="I457" s="144"/>
      <c r="J457" s="144"/>
      <c r="K457" s="144"/>
      <c r="L457" s="143"/>
      <c r="M457" s="67">
        <f>IF(A28taxstdlife="n/a","n/a",IF(M$3&gt;(A28taxstdlife+$E457),(Input!$L$68-Input!$L$102)-SUM($L457:L457),(Input!$L$68-Input!$L$102)/A28taxstdlife))</f>
        <v>0</v>
      </c>
      <c r="N457" s="67">
        <f>IF(A28taxstdlife="n/a","n/a",IF(N$3&gt;(A28taxstdlife+$E457),(Input!$L$68-Input!$L$102)-SUM($L457:M457),(Input!$L$68-Input!$L$102)/A28taxstdlife))</f>
        <v>0</v>
      </c>
      <c r="O457" s="67">
        <f>IF(A28taxstdlife="n/a","n/a",IF(O$3&gt;(A28taxstdlife+$E457),(Input!$L$68-Input!$L$102)-SUM($L457:N457),(Input!$L$68-Input!$L$102)/A28taxstdlife))</f>
        <v>0</v>
      </c>
      <c r="P457" s="67">
        <f>IF(A28taxstdlife="n/a","n/a",IF(P$3&gt;(A28taxstdlife+$E457),(Input!$L$68-Input!$L$102)-SUM($L457:O457),(Input!$L$68-Input!$L$102)/A28taxstdlife))</f>
        <v>0</v>
      </c>
      <c r="Q457" s="67">
        <f>IF(A28taxstdlife="n/a","n/a",IF(Q$3&gt;(A28taxstdlife+$E457),(Input!$L$68-Input!$L$102)-SUM($L457:P457),(Input!$L$68-Input!$L$102)/A28taxstdlife))</f>
        <v>0</v>
      </c>
      <c r="R457" s="67"/>
      <c r="S457" s="101"/>
      <c r="T457" s="101"/>
      <c r="U457" s="101"/>
      <c r="V457" s="101"/>
      <c r="W457" s="101"/>
      <c r="X457" s="101"/>
      <c r="Y457" s="101"/>
      <c r="Z457" s="10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181"/>
      <c r="BK457" s="181"/>
      <c r="BL457" s="181"/>
      <c r="BM457" s="181"/>
      <c r="BN457" s="181"/>
      <c r="BO457" s="181"/>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271"/>
      <c r="E458" s="85">
        <v>7</v>
      </c>
      <c r="F458" s="27"/>
      <c r="G458" s="203"/>
      <c r="H458" s="144"/>
      <c r="I458" s="144"/>
      <c r="J458" s="144"/>
      <c r="K458" s="144"/>
      <c r="L458" s="144"/>
      <c r="M458" s="143"/>
      <c r="N458" s="67">
        <f>IF(A28taxstdlife="n/a","n/a",IF(N$3&gt;(A28taxstdlife+$E458),(Input!$M$68-Input!$M$102)-SUM($M458:M458),(Input!$M$68-Input!$M$102)/A28taxstdlife))</f>
        <v>0</v>
      </c>
      <c r="O458" s="67">
        <f>IF(A28taxstdlife="n/a","n/a",IF(O$3&gt;(A28taxstdlife+$E458),(Input!$M$68-Input!$M$102)-SUM($M458:N458),(Input!$M$68-Input!$M$102)/A28taxstdlife))</f>
        <v>0</v>
      </c>
      <c r="P458" s="67">
        <f>IF(A28taxstdlife="n/a","n/a",IF(P$3&gt;(A28taxstdlife+$E458),(Input!$M$68-Input!$M$102)-SUM($M458:O458),(Input!$M$68-Input!$M$102)/A28taxstdlife))</f>
        <v>0</v>
      </c>
      <c r="Q458" s="67">
        <f>IF(A28taxstdlife="n/a","n/a",IF(Q$3&gt;(A28taxstdlife+$E458),(Input!$M$68-Input!$M$102)-SUM($M458:P458),(Input!$M$68-Input!$M$102)/A28taxstdlife))</f>
        <v>0</v>
      </c>
      <c r="R458" s="67"/>
      <c r="S458" s="101"/>
      <c r="T458" s="101"/>
      <c r="U458" s="101"/>
      <c r="V458" s="101"/>
      <c r="W458" s="101"/>
      <c r="X458" s="101"/>
      <c r="Y458" s="101"/>
      <c r="Z458" s="10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181"/>
      <c r="BK458" s="181"/>
      <c r="BL458" s="181"/>
      <c r="BM458" s="181"/>
      <c r="BN458" s="181"/>
      <c r="BO458" s="181"/>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271"/>
      <c r="E459" s="85">
        <v>8</v>
      </c>
      <c r="F459" s="27"/>
      <c r="G459" s="203"/>
      <c r="H459" s="144"/>
      <c r="I459" s="144"/>
      <c r="J459" s="144"/>
      <c r="K459" s="144"/>
      <c r="L459" s="144"/>
      <c r="M459" s="144"/>
      <c r="N459" s="143"/>
      <c r="O459" s="67">
        <f>IF(A28taxstdlife="n/a","n/a",IF(O$3&gt;(A28taxstdlife+$E459),(Input!$N$68-Input!$N$102)-SUM($N459:N459),(Input!$N$68-Input!$N$102)/A28taxstdlife))</f>
        <v>0</v>
      </c>
      <c r="P459" s="67">
        <f>IF(A28taxstdlife="n/a","n/a",IF(P$3&gt;(A28taxstdlife+$E459),(Input!$N$68-Input!$N$102)-SUM($N459:O459),(Input!$N$68-Input!$N$102)/A28taxstdlife))</f>
        <v>0</v>
      </c>
      <c r="Q459" s="67">
        <f>IF(A28taxstdlife="n/a","n/a",IF(Q$3&gt;(A28taxstdlife+$E459),(Input!$N$68-Input!$N$102)-SUM($N459:P459),(Input!$N$68-Input!$N$102)/A28taxstdlife))</f>
        <v>0</v>
      </c>
      <c r="R459" s="67"/>
      <c r="S459" s="101"/>
      <c r="T459" s="101"/>
      <c r="U459" s="101"/>
      <c r="V459" s="101"/>
      <c r="W459" s="101"/>
      <c r="X459" s="101"/>
      <c r="Y459" s="101"/>
      <c r="Z459" s="10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181"/>
      <c r="BK459" s="181"/>
      <c r="BL459" s="181"/>
      <c r="BM459" s="181"/>
      <c r="BN459" s="181"/>
      <c r="BO459" s="181"/>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271"/>
      <c r="E460" s="85">
        <v>9</v>
      </c>
      <c r="F460" s="27"/>
      <c r="G460" s="203"/>
      <c r="H460" s="144"/>
      <c r="I460" s="144"/>
      <c r="J460" s="144"/>
      <c r="K460" s="144"/>
      <c r="L460" s="144"/>
      <c r="M460" s="144"/>
      <c r="N460" s="144"/>
      <c r="O460" s="143"/>
      <c r="P460" s="67">
        <f>IF(A28taxstdlife="n/a","n/a",IF(P$3&gt;(A28taxstdlife+$E460),(Input!$O$68-Input!$O$102)-SUM($O460:O460),(Input!$O$68-Input!$O$102)/A28taxstdlife))</f>
        <v>0</v>
      </c>
      <c r="Q460" s="67">
        <f>IF(A28taxstdlife="n/a","n/a",IF(Q$3&gt;(A28taxstdlife+$E460),(Input!$O$68-Input!$O$102)-SUM($O460:P460),(Input!$O$68-Input!$O$102)/A28taxstdlife))</f>
        <v>0</v>
      </c>
      <c r="R460" s="67"/>
      <c r="S460" s="101"/>
      <c r="T460" s="101"/>
      <c r="U460" s="101"/>
      <c r="V460" s="101"/>
      <c r="W460" s="101"/>
      <c r="X460" s="101"/>
      <c r="Y460" s="101"/>
      <c r="Z460" s="10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181"/>
      <c r="BK460" s="181"/>
      <c r="BL460" s="181"/>
      <c r="BM460" s="181"/>
      <c r="BN460" s="181"/>
      <c r="BO460" s="181"/>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271"/>
      <c r="E461" s="85">
        <v>10</v>
      </c>
      <c r="F461" s="27"/>
      <c r="G461" s="203"/>
      <c r="H461" s="144"/>
      <c r="I461" s="144"/>
      <c r="J461" s="144"/>
      <c r="K461" s="144"/>
      <c r="L461" s="144"/>
      <c r="M461" s="144"/>
      <c r="N461" s="144"/>
      <c r="O461" s="144"/>
      <c r="P461" s="143"/>
      <c r="Q461" s="67">
        <f>IF(A28taxstdlife="n/a","n/a",IF(Q$3&gt;(A28taxstdlife+$E461),(Input!$P$68-Input!$P$102)-SUM($P461:P461),(Input!$P$68-Input!$P$102)/A28taxstdlife))</f>
        <v>0</v>
      </c>
      <c r="R461" s="67"/>
      <c r="S461" s="101"/>
      <c r="T461" s="101"/>
      <c r="U461" s="101"/>
      <c r="V461" s="101"/>
      <c r="W461" s="101"/>
      <c r="X461" s="101"/>
      <c r="Y461" s="101"/>
      <c r="Z461" s="10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181"/>
      <c r="BK461" s="181"/>
      <c r="BL461" s="181"/>
      <c r="BM461" s="181"/>
      <c r="BN461" s="181"/>
      <c r="BO461" s="18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271"/>
      <c r="E462" s="86">
        <v>11</v>
      </c>
      <c r="F462" s="27"/>
      <c r="G462" s="203"/>
      <c r="H462" s="144"/>
      <c r="I462" s="144"/>
      <c r="J462" s="144"/>
      <c r="K462" s="144"/>
      <c r="L462" s="144"/>
      <c r="M462" s="144"/>
      <c r="N462" s="144"/>
      <c r="O462" s="144"/>
      <c r="P462" s="183"/>
      <c r="Q462" s="143"/>
      <c r="R462" s="67"/>
      <c r="S462" s="101"/>
      <c r="T462" s="101"/>
      <c r="U462" s="101"/>
      <c r="V462" s="101"/>
      <c r="W462" s="101"/>
      <c r="X462" s="101"/>
      <c r="Y462" s="101"/>
      <c r="Z462" s="10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181"/>
      <c r="BK462" s="181"/>
      <c r="BL462" s="181"/>
      <c r="BM462" s="181"/>
      <c r="BN462" s="181"/>
      <c r="BO462" s="181"/>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04">
        <f t="shared" ref="G463:L463" si="61">-SUM(G450:G462)</f>
        <v>0</v>
      </c>
      <c r="H463" s="157">
        <f t="shared" si="61"/>
        <v>0</v>
      </c>
      <c r="I463" s="157">
        <f t="shared" si="61"/>
        <v>0</v>
      </c>
      <c r="J463" s="157">
        <f t="shared" si="61"/>
        <v>0</v>
      </c>
      <c r="K463" s="157">
        <f t="shared" si="61"/>
        <v>0</v>
      </c>
      <c r="L463" s="157">
        <f t="shared" si="61"/>
        <v>0</v>
      </c>
      <c r="M463" s="157">
        <f>IF(Input!M173&gt;0, -SUM(M450:M462), 0)</f>
        <v>0</v>
      </c>
      <c r="N463" s="157">
        <f>IF(Input!N173&gt;0, -SUM(N450:N462), 0)</f>
        <v>0</v>
      </c>
      <c r="O463" s="157">
        <f>IF(Input!O173&gt;0, -SUM(O450:O462), 0)</f>
        <v>0</v>
      </c>
      <c r="P463" s="157">
        <f>IF(Input!P173&gt;0, -SUM(P450:P462), 0)</f>
        <v>0</v>
      </c>
      <c r="Q463" s="157">
        <f>IF(Input!Q173&gt;0, -SUM(Q450:Q462), 0)</f>
        <v>0</v>
      </c>
      <c r="R463" s="63"/>
      <c r="S463" s="100"/>
      <c r="T463" s="100"/>
      <c r="U463" s="100"/>
      <c r="V463" s="100"/>
      <c r="W463" s="100"/>
      <c r="X463" s="100"/>
      <c r="Y463" s="100"/>
      <c r="Z463" s="100"/>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181"/>
      <c r="BK463" s="181"/>
      <c r="BL463" s="181"/>
      <c r="BM463" s="181"/>
      <c r="BN463" s="181"/>
      <c r="BO463" s="181"/>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82">
        <f>Asset29</f>
        <v>0</v>
      </c>
      <c r="C464" s="32"/>
      <c r="D464" s="33" t="s">
        <v>68</v>
      </c>
      <c r="E464" s="32"/>
      <c r="F464" s="34"/>
      <c r="G464" s="200">
        <f>IF(G$3&gt;A29taxremlife,A29taxvalue-SUM($F464:F464),IF(A29taxremlife="N/A","n/a",A29taxvalue/A29taxremlife))</f>
        <v>0</v>
      </c>
      <c r="H464" s="66">
        <f>IF(H$3&gt;A29taxremlife,A29taxvalue-SUM($F464:G464),IF(A29taxremlife="N/A","n/a",A29taxvalue/A29taxremlife))</f>
        <v>0</v>
      </c>
      <c r="I464" s="66">
        <f>IF(I$3&gt;A29taxremlife,A29taxvalue-SUM($F464:H464),IF(A29taxremlife="N/A","n/a",A29taxvalue/A29taxremlife))</f>
        <v>0</v>
      </c>
      <c r="J464" s="66">
        <f>IF(J$3&gt;A29taxremlife,A29taxvalue-SUM($F464:I464),IF(A29taxremlife="N/A","n/a",A29taxvalue/A29taxremlife))</f>
        <v>0</v>
      </c>
      <c r="K464" s="66">
        <f>IF(K$3&gt;A29taxremlife,A29taxvalue-SUM($F464:J464),IF(A29taxremlife="N/A","n/a",A29taxvalue/A29taxremlife))</f>
        <v>0</v>
      </c>
      <c r="L464" s="66">
        <f>IF(L$3&gt;A29taxremlife,A29taxvalue-SUM($F464:K464),IF(A29taxremlife="N/A","n/a",A29taxvalue/A29taxremlife))</f>
        <v>0</v>
      </c>
      <c r="M464" s="66">
        <f>IF(M$3&gt;A29taxremlife,A29taxvalue-SUM($F464:L464),IF(A29taxremlife="N/A","n/a",A29taxvalue/A29taxremlife))</f>
        <v>0</v>
      </c>
      <c r="N464" s="66">
        <f>IF(N$3&gt;A29taxremlife,A29taxvalue-SUM($F464:M464),IF(A29taxremlife="N/A","n/a",A29taxvalue/A29taxremlife))</f>
        <v>0</v>
      </c>
      <c r="O464" s="66">
        <f>IF(O$3&gt;A29taxremlife,A29taxvalue-SUM($F464:N464),IF(A29taxremlife="N/A","n/a",A29taxvalue/A29taxremlife))</f>
        <v>0</v>
      </c>
      <c r="P464" s="66">
        <f>IF(P$3&gt;A29taxremlife,A29taxvalue-SUM($F464:O464),IF(A29taxremlife="N/A","n/a",A29taxvalue/A29taxremlife))</f>
        <v>0</v>
      </c>
      <c r="Q464" s="66">
        <f>IF(Q$3&gt;A29taxremlife,A29taxvalue-SUM($F464:P464),IF(A29taxremlife="N/A","n/a",A29taxvalue/A29taxremlife))</f>
        <v>0</v>
      </c>
      <c r="R464" s="66"/>
      <c r="S464" s="101"/>
      <c r="T464" s="101"/>
      <c r="U464" s="101"/>
      <c r="V464" s="101"/>
      <c r="W464" s="101"/>
      <c r="X464" s="101"/>
      <c r="Y464" s="101"/>
      <c r="Z464" s="10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181"/>
      <c r="BK464" s="181"/>
      <c r="BL464" s="181"/>
      <c r="BM464" s="181"/>
      <c r="BN464" s="181"/>
      <c r="BO464" s="181"/>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270" t="s">
        <v>86</v>
      </c>
      <c r="E465" s="85">
        <v>0</v>
      </c>
      <c r="F465" s="27"/>
      <c r="G465" s="201"/>
      <c r="H465" s="67"/>
      <c r="I465" s="67"/>
      <c r="J465" s="67"/>
      <c r="K465" s="67"/>
      <c r="L465" s="67"/>
      <c r="M465" s="67"/>
      <c r="N465" s="67"/>
      <c r="O465" s="67"/>
      <c r="P465" s="67"/>
      <c r="Q465" s="67"/>
      <c r="R465" s="67"/>
      <c r="S465" s="101"/>
      <c r="T465" s="101"/>
      <c r="U465" s="101"/>
      <c r="V465" s="101"/>
      <c r="W465" s="101"/>
      <c r="X465" s="101"/>
      <c r="Y465" s="101"/>
      <c r="Z465" s="10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181"/>
      <c r="BK465" s="181"/>
      <c r="BL465" s="181"/>
      <c r="BM465" s="181"/>
      <c r="BN465" s="181"/>
      <c r="BO465" s="181"/>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271"/>
      <c r="E466" s="85">
        <v>1</v>
      </c>
      <c r="F466" s="27"/>
      <c r="G466" s="202"/>
      <c r="H466" s="67">
        <f>IF(A29taxstdlife="n/a","n/a",IF(H$3&gt;(A29taxstdlife+$E466),(Input!$G$69-Input!$G$103)-SUM($G466:G466),(Input!$G$69-Input!$G$103)/A29taxstdlife))</f>
        <v>0</v>
      </c>
      <c r="I466" s="67">
        <f>IF(A29taxstdlife="n/a","n/a",IF(I$3&gt;(A29taxstdlife+$E466),(Input!$G$69-Input!$G$103)-SUM($G466:H466),(Input!$G$69-Input!$G$103)/A29taxstdlife))</f>
        <v>0</v>
      </c>
      <c r="J466" s="67">
        <f>IF(A29taxstdlife="n/a","n/a",IF(J$3&gt;(A29taxstdlife+$E466),(Input!$G$69-Input!$G$103)-SUM($G466:I466),(Input!$G$69-Input!$G$103)/A29taxstdlife))</f>
        <v>0</v>
      </c>
      <c r="K466" s="67">
        <f>IF(A29taxstdlife="n/a","n/a",IF(K$3&gt;(A29taxstdlife+$E466),(Input!$G$69-Input!$G$103)-SUM($G466:J466),(Input!$G$69-Input!$G$103)/A29taxstdlife))</f>
        <v>0</v>
      </c>
      <c r="L466" s="67">
        <f>IF(A29taxstdlife="n/a","n/a",IF(L$3&gt;(A29taxstdlife+$E466),(Input!$G$69-Input!$G$103)-SUM($G466:K466),(Input!$G$69-Input!$G$103)/A29taxstdlife))</f>
        <v>0</v>
      </c>
      <c r="M466" s="67">
        <f>IF(A29taxstdlife="n/a","n/a",IF(M$3&gt;(A29taxstdlife+$E466),(Input!$G$69-Input!$G$103)-SUM($G466:L466),(Input!$G$69-Input!$G$103)/A29taxstdlife))</f>
        <v>0</v>
      </c>
      <c r="N466" s="67">
        <f>IF(A29taxstdlife="n/a","n/a",IF(N$3&gt;(A29taxstdlife+$E466),(Input!$G$69-Input!$G$103)-SUM($G466:M466),(Input!$G$69-Input!$G$103)/A29taxstdlife))</f>
        <v>0</v>
      </c>
      <c r="O466" s="67">
        <f>IF(A29taxstdlife="n/a","n/a",IF(O$3&gt;(A29taxstdlife+$E466),(Input!$G$69-Input!$G$103)-SUM($G466:N466),(Input!$G$69-Input!$G$103)/A29taxstdlife))</f>
        <v>0</v>
      </c>
      <c r="P466" s="67">
        <f>IF(A29taxstdlife="n/a","n/a",IF(P$3&gt;(A29taxstdlife+$E466),(Input!$G$69-Input!$G$103)-SUM($G466:O466),(Input!$G$69-Input!$G$103)/A29taxstdlife))</f>
        <v>0</v>
      </c>
      <c r="Q466" s="67">
        <f>IF(A29taxstdlife="n/a","n/a",IF(Q$3&gt;(A29taxstdlife+$E466),(Input!$G$69-Input!$G$103)-SUM($G466:P466),(Input!$G$69-Input!$G$103)/A29taxstdlife))</f>
        <v>0</v>
      </c>
      <c r="R466" s="67"/>
      <c r="S466" s="101"/>
      <c r="T466" s="101"/>
      <c r="U466" s="101"/>
      <c r="V466" s="101"/>
      <c r="W466" s="101"/>
      <c r="X466" s="101"/>
      <c r="Y466" s="101"/>
      <c r="Z466" s="10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181"/>
      <c r="BK466" s="181"/>
      <c r="BL466" s="181"/>
      <c r="BM466" s="181"/>
      <c r="BN466" s="181"/>
      <c r="BO466" s="181"/>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271"/>
      <c r="E467" s="85">
        <v>2</v>
      </c>
      <c r="F467" s="27"/>
      <c r="G467" s="203"/>
      <c r="H467" s="143"/>
      <c r="I467" s="67">
        <f>IF(A29taxstdlife="n/a","n/a",IF(I$3&gt;(A29taxstdlife+$E467),(Input!$H$69-Input!$H$103)-SUM($H467:H467),(Input!$H$69-Input!$H$103)/A29taxstdlife))</f>
        <v>0</v>
      </c>
      <c r="J467" s="67">
        <f>IF(A29taxstdlife="n/a","n/a",IF(J$3&gt;(A29taxstdlife+$E467),(Input!$H$69-Input!$H$103)-SUM($H467:I467),(Input!$H$69-Input!$H$103)/A29taxstdlife))</f>
        <v>0</v>
      </c>
      <c r="K467" s="67">
        <f>IF(A29taxstdlife="n/a","n/a",IF(K$3&gt;(A29taxstdlife+$E467),(Input!$H$69-Input!$H$103)-SUM($H467:J467),(Input!$H$69-Input!$H$103)/A29taxstdlife))</f>
        <v>0</v>
      </c>
      <c r="L467" s="67">
        <f>IF(A29taxstdlife="n/a","n/a",IF(L$3&gt;(A29taxstdlife+$E467),(Input!$H$69-Input!$H$103)-SUM($H467:K467),(Input!$H$69-Input!$H$103)/A29taxstdlife))</f>
        <v>0</v>
      </c>
      <c r="M467" s="67">
        <f>IF(A29taxstdlife="n/a","n/a",IF(M$3&gt;(A29taxstdlife+$E467),(Input!$H$69-Input!$H$103)-SUM($H467:L467),(Input!$H$69-Input!$H$103)/A29taxstdlife))</f>
        <v>0</v>
      </c>
      <c r="N467" s="67">
        <f>IF(A29taxstdlife="n/a","n/a",IF(N$3&gt;(A29taxstdlife+$E467),(Input!$H$69-Input!$H$103)-SUM($H467:M467),(Input!$H$69-Input!$H$103)/A29taxstdlife))</f>
        <v>0</v>
      </c>
      <c r="O467" s="67">
        <f>IF(A29taxstdlife="n/a","n/a",IF(O$3&gt;(A29taxstdlife+$E467),(Input!$H$69-Input!$H$103)-SUM($H467:N467),(Input!$H$69-Input!$H$103)/A29taxstdlife))</f>
        <v>0</v>
      </c>
      <c r="P467" s="67">
        <f>IF(A29taxstdlife="n/a","n/a",IF(P$3&gt;(A29taxstdlife+$E467),(Input!$H$69-Input!$H$103)-SUM($H467:O467),(Input!$H$69-Input!$H$103)/A29taxstdlife))</f>
        <v>0</v>
      </c>
      <c r="Q467" s="67">
        <f>IF(A29taxstdlife="n/a","n/a",IF(Q$3&gt;(A29taxstdlife+$E467),(Input!$H$69-Input!$H$103)-SUM($H467:P467),(Input!$H$69-Input!$H$103)/A29taxstdlife))</f>
        <v>0</v>
      </c>
      <c r="R467" s="67"/>
      <c r="S467" s="101"/>
      <c r="T467" s="101"/>
      <c r="U467" s="101"/>
      <c r="V467" s="101"/>
      <c r="W467" s="101"/>
      <c r="X467" s="101"/>
      <c r="Y467" s="101"/>
      <c r="Z467" s="10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181"/>
      <c r="BK467" s="181"/>
      <c r="BL467" s="181"/>
      <c r="BM467" s="181"/>
      <c r="BN467" s="181"/>
      <c r="BO467" s="181"/>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271"/>
      <c r="E468" s="85">
        <v>3</v>
      </c>
      <c r="F468" s="27"/>
      <c r="G468" s="203"/>
      <c r="H468" s="144"/>
      <c r="I468" s="143"/>
      <c r="J468" s="67">
        <f>IF(A29taxstdlife="n/a","n/a",IF(J$3&gt;(A29taxstdlife+$E468),(Input!$I$69-Input!$I$103)-SUM($I468:I468),(Input!$I$69-Input!$I$103)/A29taxstdlife))</f>
        <v>0</v>
      </c>
      <c r="K468" s="67">
        <f>IF(A29taxstdlife="n/a","n/a",IF(K$3&gt;(A29taxstdlife+$E468),(Input!$I$69-Input!$I$103)-SUM($I468:J468),(Input!$I$69-Input!$I$103)/A29taxstdlife))</f>
        <v>0</v>
      </c>
      <c r="L468" s="67">
        <f>IF(A29taxstdlife="n/a","n/a",IF(L$3&gt;(A29taxstdlife+$E468),(Input!$I$69-Input!$I$103)-SUM($I468:K468),(Input!$I$69-Input!$I$103)/A29taxstdlife))</f>
        <v>0</v>
      </c>
      <c r="M468" s="67">
        <f>IF(A29taxstdlife="n/a","n/a",IF(M$3&gt;(A29taxstdlife+$E468),(Input!$I$69-Input!$I$103)-SUM($I468:L468),(Input!$I$69-Input!$I$103)/A29taxstdlife))</f>
        <v>0</v>
      </c>
      <c r="N468" s="67">
        <f>IF(A29taxstdlife="n/a","n/a",IF(N$3&gt;(A29taxstdlife+$E468),(Input!$I$69-Input!$I$103)-SUM($I468:M468),(Input!$I$69-Input!$I$103)/A29taxstdlife))</f>
        <v>0</v>
      </c>
      <c r="O468" s="67">
        <f>IF(A29taxstdlife="n/a","n/a",IF(O$3&gt;(A29taxstdlife+$E468),(Input!$I$69-Input!$I$103)-SUM($I468:N468),(Input!$I$69-Input!$I$103)/A29taxstdlife))</f>
        <v>0</v>
      </c>
      <c r="P468" s="67">
        <f>IF(A29taxstdlife="n/a","n/a",IF(P$3&gt;(A29taxstdlife+$E468),(Input!$I$69-Input!$I$103)-SUM($I468:O468),(Input!$I$69-Input!$I$103)/A29taxstdlife))</f>
        <v>0</v>
      </c>
      <c r="Q468" s="67">
        <f>IF(A29taxstdlife="n/a","n/a",IF(Q$3&gt;(A29taxstdlife+$E468),(Input!$I$69-Input!$I$103)-SUM($I468:P468),(Input!$I$69-Input!$I$103)/A29taxstdlife))</f>
        <v>0</v>
      </c>
      <c r="R468" s="67"/>
      <c r="S468" s="101"/>
      <c r="T468" s="101"/>
      <c r="U468" s="101"/>
      <c r="V468" s="101"/>
      <c r="W468" s="101"/>
      <c r="X468" s="101"/>
      <c r="Y468" s="101"/>
      <c r="Z468" s="10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3"/>
      <c r="BK468" s="181"/>
      <c r="BL468" s="181"/>
      <c r="BM468" s="181"/>
      <c r="BN468" s="181"/>
      <c r="BO468" s="181"/>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271"/>
      <c r="E469" s="85">
        <v>4</v>
      </c>
      <c r="F469" s="27"/>
      <c r="G469" s="203"/>
      <c r="H469" s="144"/>
      <c r="I469" s="144"/>
      <c r="J469" s="143"/>
      <c r="K469" s="67">
        <f>IF(A29taxstdlife="n/a","n/a",IF(K$3&gt;(A29taxstdlife+$E469),(Input!$J$69-Input!$J$103)-SUM($J469:J469),(Input!$J$69-Input!$J$103)/A29taxstdlife))</f>
        <v>0</v>
      </c>
      <c r="L469" s="67">
        <f>IF(A29taxstdlife="n/a","n/a",IF(L$3&gt;(A29taxstdlife+$E469),(Input!$J$69-Input!$J$103)-SUM($J469:K469),(Input!$J$69-Input!$J$103)/A29taxstdlife))</f>
        <v>0</v>
      </c>
      <c r="M469" s="67">
        <f>IF(A29taxstdlife="n/a","n/a",IF(M$3&gt;(A29taxstdlife+$E469),(Input!$J$69-Input!$J$103)-SUM($J469:L469),(Input!$J$69-Input!$J$103)/A29taxstdlife))</f>
        <v>0</v>
      </c>
      <c r="N469" s="67">
        <f>IF(A29taxstdlife="n/a","n/a",IF(N$3&gt;(A29taxstdlife+$E469),(Input!$J$69-Input!$J$103)-SUM($J469:M469),(Input!$J$69-Input!$J$103)/A29taxstdlife))</f>
        <v>0</v>
      </c>
      <c r="O469" s="67">
        <f>IF(A29taxstdlife="n/a","n/a",IF(O$3&gt;(A29taxstdlife+$E469),(Input!$J$69-Input!$J$103)-SUM($J469:N469),(Input!$J$69-Input!$J$103)/A29taxstdlife))</f>
        <v>0</v>
      </c>
      <c r="P469" s="67">
        <f>IF(A29taxstdlife="n/a","n/a",IF(P$3&gt;(A29taxstdlife+$E469),(Input!$J$69-Input!$J$103)-SUM($J469:O469),(Input!$J$69-Input!$J$103)/A29taxstdlife))</f>
        <v>0</v>
      </c>
      <c r="Q469" s="67">
        <f>IF(A29taxstdlife="n/a","n/a",IF(Q$3&gt;(A29taxstdlife+$E469),(Input!$J$69-Input!$J$103)-SUM($J469:P469),(Input!$J$69-Input!$J$103)/A29taxstdlife))</f>
        <v>0</v>
      </c>
      <c r="R469" s="67"/>
      <c r="S469" s="101"/>
      <c r="T469" s="101"/>
      <c r="U469" s="101"/>
      <c r="V469" s="101"/>
      <c r="W469" s="101"/>
      <c r="X469" s="101"/>
      <c r="Y469" s="101"/>
      <c r="Z469" s="10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181"/>
      <c r="BK469" s="181"/>
      <c r="BL469" s="181"/>
      <c r="BM469" s="181"/>
      <c r="BN469" s="181"/>
      <c r="BO469" s="181"/>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271"/>
      <c r="E470" s="85">
        <v>5</v>
      </c>
      <c r="F470" s="27"/>
      <c r="G470" s="203"/>
      <c r="H470" s="144"/>
      <c r="I470" s="144"/>
      <c r="J470" s="144"/>
      <c r="K470" s="143"/>
      <c r="L470" s="67">
        <f>IF(A29taxstdlife="n/a","n/a",IF(L$3&gt;(A29taxstdlife+$E470),(Input!$K$69-Input!$K$103)-SUM($K470:K470),(Input!$K$69-Input!$K$103)/A29taxstdlife))</f>
        <v>0</v>
      </c>
      <c r="M470" s="67">
        <f>IF(A29taxstdlife="n/a","n/a",IF(M$3&gt;(A29taxstdlife+$E470),(Input!$K$69-Input!$K$103)-SUM($K470:L470),(Input!$K$69-Input!$K$103)/A29taxstdlife))</f>
        <v>0</v>
      </c>
      <c r="N470" s="67">
        <f>IF(A29taxstdlife="n/a","n/a",IF(N$3&gt;(A29taxstdlife+$E470),(Input!$K$69-Input!$K$103)-SUM($K470:M470),(Input!$K$69-Input!$K$103)/A29taxstdlife))</f>
        <v>0</v>
      </c>
      <c r="O470" s="67">
        <f>IF(A29taxstdlife="n/a","n/a",IF(O$3&gt;(A29taxstdlife+$E470),(Input!$K$69-Input!$K$103)-SUM($K470:N470),(Input!$K$69-Input!$K$103)/A29taxstdlife))</f>
        <v>0</v>
      </c>
      <c r="P470" s="67">
        <f>IF(A29taxstdlife="n/a","n/a",IF(P$3&gt;(A29taxstdlife+$E470),(Input!$K$69-Input!$K$103)-SUM($K470:O470),(Input!$K$69-Input!$K$103)/A29taxstdlife))</f>
        <v>0</v>
      </c>
      <c r="Q470" s="67">
        <f>IF(A29taxstdlife="n/a","n/a",IF(Q$3&gt;(A29taxstdlife+$E470),(Input!$K$69-Input!$K$103)-SUM($K470:P470),(Input!$K$69-Input!$K$103)/A29taxstdlife))</f>
        <v>0</v>
      </c>
      <c r="R470" s="67"/>
      <c r="S470" s="101"/>
      <c r="T470" s="101"/>
      <c r="U470" s="101"/>
      <c r="V470" s="101"/>
      <c r="W470" s="101"/>
      <c r="X470" s="101"/>
      <c r="Y470" s="101"/>
      <c r="Z470" s="10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181"/>
      <c r="BK470" s="181"/>
      <c r="BL470" s="181"/>
      <c r="BM470" s="181"/>
      <c r="BN470" s="181"/>
      <c r="BO470" s="181"/>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271"/>
      <c r="E471" s="85">
        <v>6</v>
      </c>
      <c r="F471" s="27"/>
      <c r="G471" s="203"/>
      <c r="H471" s="144"/>
      <c r="I471" s="144"/>
      <c r="J471" s="144"/>
      <c r="K471" s="144"/>
      <c r="L471" s="143"/>
      <c r="M471" s="67">
        <f>IF(A29taxstdlife="n/a","n/a",IF(M$3&gt;(A29taxstdlife+$E471),(Input!$L$69-Input!$L$103)-SUM($L471:L471),(Input!$L$69-Input!$L$103)/A29taxstdlife))</f>
        <v>0</v>
      </c>
      <c r="N471" s="67">
        <f>IF(A29taxstdlife="n/a","n/a",IF(N$3&gt;(A29taxstdlife+$E471),(Input!$L$69-Input!$L$103)-SUM($L471:M471),(Input!$L$69-Input!$L$103)/A29taxstdlife))</f>
        <v>0</v>
      </c>
      <c r="O471" s="67">
        <f>IF(A29taxstdlife="n/a","n/a",IF(O$3&gt;(A29taxstdlife+$E471),(Input!$L$69-Input!$L$103)-SUM($L471:N471),(Input!$L$69-Input!$L$103)/A29taxstdlife))</f>
        <v>0</v>
      </c>
      <c r="P471" s="67">
        <f>IF(A29taxstdlife="n/a","n/a",IF(P$3&gt;(A29taxstdlife+$E471),(Input!$L$69-Input!$L$103)-SUM($L471:O471),(Input!$L$69-Input!$L$103)/A29taxstdlife))</f>
        <v>0</v>
      </c>
      <c r="Q471" s="67">
        <f>IF(A29taxstdlife="n/a","n/a",IF(Q$3&gt;(A29taxstdlife+$E471),(Input!$L$69-Input!$L$103)-SUM($L471:P471),(Input!$L$69-Input!$L$103)/A29taxstdlife))</f>
        <v>0</v>
      </c>
      <c r="R471" s="67"/>
      <c r="S471" s="101"/>
      <c r="T471" s="101"/>
      <c r="U471" s="101"/>
      <c r="V471" s="101"/>
      <c r="W471" s="101"/>
      <c r="X471" s="101"/>
      <c r="Y471" s="101"/>
      <c r="Z471" s="10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181"/>
      <c r="BK471" s="181"/>
      <c r="BL471" s="181"/>
      <c r="BM471" s="181"/>
      <c r="BN471" s="181"/>
      <c r="BO471" s="18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271"/>
      <c r="E472" s="85">
        <v>7</v>
      </c>
      <c r="F472" s="27"/>
      <c r="G472" s="203"/>
      <c r="H472" s="144"/>
      <c r="I472" s="144"/>
      <c r="J472" s="144"/>
      <c r="K472" s="144"/>
      <c r="L472" s="144"/>
      <c r="M472" s="143"/>
      <c r="N472" s="67">
        <f>IF(A29taxstdlife="n/a","n/a",IF(N$3&gt;(A29taxstdlife+$E472),(Input!$M$69-Input!$M$103)-SUM($M472:M472),(Input!$M$69-Input!$M$103)/A29taxstdlife))</f>
        <v>0</v>
      </c>
      <c r="O472" s="67">
        <f>IF(A29taxstdlife="n/a","n/a",IF(O$3&gt;(A29taxstdlife+$E472),(Input!$M$69-Input!$M$103)-SUM($M472:N472),(Input!$M$69-Input!$M$103)/A29taxstdlife))</f>
        <v>0</v>
      </c>
      <c r="P472" s="67">
        <f>IF(A29taxstdlife="n/a","n/a",IF(P$3&gt;(A29taxstdlife+$E472),(Input!$M$69-Input!$M$103)-SUM($M472:O472),(Input!$M$69-Input!$M$103)/A29taxstdlife))</f>
        <v>0</v>
      </c>
      <c r="Q472" s="67">
        <f>IF(A29taxstdlife="n/a","n/a",IF(Q$3&gt;(A29taxstdlife+$E472),(Input!$M$69-Input!$M$103)-SUM($M472:P472),(Input!$M$69-Input!$M$103)/A29taxstdlife))</f>
        <v>0</v>
      </c>
      <c r="R472" s="67"/>
      <c r="S472" s="101"/>
      <c r="T472" s="101"/>
      <c r="U472" s="101"/>
      <c r="V472" s="101"/>
      <c r="W472" s="101"/>
      <c r="X472" s="101"/>
      <c r="Y472" s="101"/>
      <c r="Z472" s="10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c r="BI472" s="211"/>
      <c r="BJ472" s="181"/>
      <c r="BK472" s="181"/>
      <c r="BL472" s="181"/>
      <c r="BM472" s="181"/>
      <c r="BN472" s="181"/>
      <c r="BO472" s="181"/>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271"/>
      <c r="E473" s="85">
        <v>8</v>
      </c>
      <c r="F473" s="27"/>
      <c r="G473" s="203"/>
      <c r="H473" s="144"/>
      <c r="I473" s="144"/>
      <c r="J473" s="144"/>
      <c r="K473" s="144"/>
      <c r="L473" s="144"/>
      <c r="M473" s="144"/>
      <c r="N473" s="143"/>
      <c r="O473" s="67">
        <f>IF(A29taxstdlife="n/a","n/a",IF(O$3&gt;(A29taxstdlife+$E473),(Input!$N$69-Input!$N$103)-SUM($N473:N473),(Input!$N$69-Input!$N$103)/A29taxstdlife))</f>
        <v>0</v>
      </c>
      <c r="P473" s="67">
        <f>IF(A29taxstdlife="n/a","n/a",IF(P$3&gt;(A29taxstdlife+$E473),(Input!$N$69-Input!$N$103)-SUM($N473:O473),(Input!$N$69-Input!$N$103)/A29taxstdlife))</f>
        <v>0</v>
      </c>
      <c r="Q473" s="67">
        <f>IF(A29taxstdlife="n/a","n/a",IF(Q$3&gt;(A29taxstdlife+$E473),(Input!$N$69-Input!$N$103)-SUM($N473:P473),(Input!$N$69-Input!$N$103)/A29taxstdlife))</f>
        <v>0</v>
      </c>
      <c r="R473" s="67"/>
      <c r="S473" s="101"/>
      <c r="T473" s="101"/>
      <c r="U473" s="101"/>
      <c r="V473" s="101"/>
      <c r="W473" s="101"/>
      <c r="X473" s="101"/>
      <c r="Y473" s="101"/>
      <c r="Z473" s="10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c r="BI473" s="211"/>
      <c r="BJ473" s="181"/>
      <c r="BK473" s="181"/>
      <c r="BL473" s="181"/>
      <c r="BM473" s="181"/>
      <c r="BN473" s="181"/>
      <c r="BO473" s="181"/>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271"/>
      <c r="E474" s="85">
        <v>9</v>
      </c>
      <c r="F474" s="27"/>
      <c r="G474" s="203"/>
      <c r="H474" s="144"/>
      <c r="I474" s="144"/>
      <c r="J474" s="144"/>
      <c r="K474" s="144"/>
      <c r="L474" s="144"/>
      <c r="M474" s="144"/>
      <c r="N474" s="144"/>
      <c r="O474" s="143"/>
      <c r="P474" s="67">
        <f>IF(A29taxstdlife="n/a","n/a",IF(P$3&gt;(A29taxstdlife+$E474),(Input!$O$69-Input!$O$103)-SUM($O474:O474),(Input!$O$69-Input!$O$103)/A29taxstdlife))</f>
        <v>0</v>
      </c>
      <c r="Q474" s="67">
        <f>IF(A29taxstdlife="n/a","n/a",IF(Q$3&gt;(A29taxstdlife+$E474),(Input!$O$69-Input!$O$103)-SUM($O474:P474),(Input!$O$69-Input!$O$103)/A29taxstdlife))</f>
        <v>0</v>
      </c>
      <c r="R474" s="67"/>
      <c r="S474" s="101"/>
      <c r="T474" s="101"/>
      <c r="U474" s="101"/>
      <c r="V474" s="101"/>
      <c r="W474" s="101"/>
      <c r="X474" s="101"/>
      <c r="Y474" s="101"/>
      <c r="Z474" s="10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c r="BI474" s="211"/>
      <c r="BJ474" s="181"/>
      <c r="BK474" s="181"/>
      <c r="BL474" s="181"/>
      <c r="BM474" s="181"/>
      <c r="BN474" s="181"/>
      <c r="BO474" s="181"/>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271"/>
      <c r="E475" s="85">
        <v>10</v>
      </c>
      <c r="F475" s="27"/>
      <c r="G475" s="203"/>
      <c r="H475" s="144"/>
      <c r="I475" s="144"/>
      <c r="J475" s="144"/>
      <c r="K475" s="144"/>
      <c r="L475" s="144"/>
      <c r="M475" s="144"/>
      <c r="N475" s="144"/>
      <c r="O475" s="144"/>
      <c r="P475" s="143"/>
      <c r="Q475" s="67">
        <f>IF(A29taxstdlife="n/a","n/a",IF(Q$3&gt;(A29taxstdlife+$E475),(Input!$P$69-Input!$P$103)-SUM($P475:P475),(Input!$P$69-Input!$P$103)/A29taxstdlife))</f>
        <v>0</v>
      </c>
      <c r="R475" s="67"/>
      <c r="S475" s="101"/>
      <c r="T475" s="101"/>
      <c r="U475" s="101"/>
      <c r="V475" s="101"/>
      <c r="W475" s="101"/>
      <c r="X475" s="101"/>
      <c r="Y475" s="101"/>
      <c r="Z475" s="10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c r="BI475" s="211"/>
      <c r="BJ475" s="181"/>
      <c r="BK475" s="181"/>
      <c r="BL475" s="181"/>
      <c r="BM475" s="181"/>
      <c r="BN475" s="181"/>
      <c r="BO475" s="181"/>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271"/>
      <c r="E476" s="86">
        <v>11</v>
      </c>
      <c r="F476" s="27"/>
      <c r="G476" s="203"/>
      <c r="H476" s="144"/>
      <c r="I476" s="144"/>
      <c r="J476" s="144"/>
      <c r="K476" s="144"/>
      <c r="L476" s="144"/>
      <c r="M476" s="144"/>
      <c r="N476" s="144"/>
      <c r="O476" s="144"/>
      <c r="P476" s="183"/>
      <c r="Q476" s="143"/>
      <c r="R476" s="67"/>
      <c r="S476" s="101"/>
      <c r="T476" s="101"/>
      <c r="U476" s="101"/>
      <c r="V476" s="101"/>
      <c r="W476" s="101"/>
      <c r="X476" s="101"/>
      <c r="Y476" s="101"/>
      <c r="Z476" s="10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c r="BI476" s="211"/>
      <c r="BJ476" s="181"/>
      <c r="BK476" s="181"/>
      <c r="BL476" s="181"/>
      <c r="BM476" s="181"/>
      <c r="BN476" s="181"/>
      <c r="BO476" s="181"/>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04">
        <f t="shared" ref="G477:L477" si="62">-SUM(G464:G476)</f>
        <v>0</v>
      </c>
      <c r="H477" s="157">
        <f t="shared" si="62"/>
        <v>0</v>
      </c>
      <c r="I477" s="157">
        <f t="shared" si="62"/>
        <v>0</v>
      </c>
      <c r="J477" s="157">
        <f t="shared" si="62"/>
        <v>0</v>
      </c>
      <c r="K477" s="157">
        <f t="shared" si="62"/>
        <v>0</v>
      </c>
      <c r="L477" s="157">
        <f t="shared" si="62"/>
        <v>0</v>
      </c>
      <c r="M477" s="157">
        <f>IF(Input!M173&gt;0, -SUM(M464:M476), 0)</f>
        <v>0</v>
      </c>
      <c r="N477" s="157">
        <f>IF(Input!N173&gt;0, -SUM(N464:N476), 0)</f>
        <v>0</v>
      </c>
      <c r="O477" s="157">
        <f>IF(Input!O173&gt;0, -SUM(O464:O476), 0)</f>
        <v>0</v>
      </c>
      <c r="P477" s="157">
        <f>IF(Input!P173&gt;0, -SUM(P464:P476), 0)</f>
        <v>0</v>
      </c>
      <c r="Q477" s="157">
        <f>IF(Input!Q173&gt;0, -SUM(Q464:Q476), 0)</f>
        <v>0</v>
      </c>
      <c r="R477" s="63"/>
      <c r="S477" s="100"/>
      <c r="T477" s="100"/>
      <c r="U477" s="100"/>
      <c r="V477" s="100"/>
      <c r="W477" s="100"/>
      <c r="X477" s="100"/>
      <c r="Y477" s="100"/>
      <c r="Z477" s="100"/>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c r="BI477" s="212"/>
      <c r="BJ477" s="181"/>
      <c r="BK477" s="181"/>
      <c r="BL477" s="181"/>
      <c r="BM477" s="181"/>
      <c r="BN477" s="181"/>
      <c r="BO477" s="181"/>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82">
        <f>Asset30</f>
        <v>0</v>
      </c>
      <c r="C478" s="32"/>
      <c r="D478" s="33" t="s">
        <v>68</v>
      </c>
      <c r="E478" s="32"/>
      <c r="F478" s="34"/>
      <c r="G478" s="200">
        <f>IF(G$3&gt;A30taxremlife,A30taxvalue-SUM($F478:F478),IF(A30taxremlife="N/A","n/a",A30taxvalue/A30taxremlife))</f>
        <v>0</v>
      </c>
      <c r="H478" s="66">
        <f>IF(H$3&gt;A30taxremlife,A30taxvalue-SUM($F478:G478),IF(A30taxremlife="N/A","n/a",A30taxvalue/A30taxremlife))</f>
        <v>0</v>
      </c>
      <c r="I478" s="66">
        <f>IF(I$3&gt;A30taxremlife,A30taxvalue-SUM($F478:H478),IF(A30taxremlife="N/A","n/a",A30taxvalue/A30taxremlife))</f>
        <v>0</v>
      </c>
      <c r="J478" s="66">
        <f>IF(J$3&gt;A30taxremlife,A30taxvalue-SUM($F478:I478),IF(A30taxremlife="N/A","n/a",A30taxvalue/A30taxremlife))</f>
        <v>0</v>
      </c>
      <c r="K478" s="66">
        <f>IF(K$3&gt;A30taxremlife,A30taxvalue-SUM($F478:J478),IF(A30taxremlife="N/A","n/a",A30taxvalue/A30taxremlife))</f>
        <v>0</v>
      </c>
      <c r="L478" s="66">
        <f>IF(L$3&gt;A30taxremlife,A30taxvalue-SUM($F478:K478),IF(A30taxremlife="N/A","n/a",A30taxvalue/A30taxremlife))</f>
        <v>0</v>
      </c>
      <c r="M478" s="66">
        <f>IF(M$3&gt;A30taxremlife,A30taxvalue-SUM($F478:L478),IF(A30taxremlife="N/A","n/a",A30taxvalue/A30taxremlife))</f>
        <v>0</v>
      </c>
      <c r="N478" s="66">
        <f>IF(N$3&gt;A30taxremlife,A30taxvalue-SUM($F478:M478),IF(A30taxremlife="N/A","n/a",A30taxvalue/A30taxremlife))</f>
        <v>0</v>
      </c>
      <c r="O478" s="66">
        <f>IF(O$3&gt;A30taxremlife,A30taxvalue-SUM($F478:N478),IF(A30taxremlife="N/A","n/a",A30taxvalue/A30taxremlife))</f>
        <v>0</v>
      </c>
      <c r="P478" s="66">
        <f>IF(P$3&gt;A30taxremlife,A30taxvalue-SUM($F478:O478),IF(A30taxremlife="N/A","n/a",A30taxvalue/A30taxremlife))</f>
        <v>0</v>
      </c>
      <c r="Q478" s="66">
        <f>IF(Q$3&gt;A30taxremlife,A30taxvalue-SUM($F478:P478),IF(A30taxremlife="N/A","n/a",A30taxvalue/A30taxremlife))</f>
        <v>0</v>
      </c>
      <c r="R478" s="66"/>
      <c r="S478" s="101"/>
      <c r="T478" s="101"/>
      <c r="U478" s="101"/>
      <c r="V478" s="101"/>
      <c r="W478" s="101"/>
      <c r="X478" s="101"/>
      <c r="Y478" s="101"/>
      <c r="Z478" s="10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c r="BI478" s="211"/>
      <c r="BJ478" s="181"/>
      <c r="BK478" s="181"/>
      <c r="BL478" s="181"/>
      <c r="BM478" s="181"/>
      <c r="BN478" s="181"/>
      <c r="BO478" s="181"/>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270" t="s">
        <v>86</v>
      </c>
      <c r="E479" s="85">
        <v>0</v>
      </c>
      <c r="F479" s="27"/>
      <c r="G479" s="201"/>
      <c r="H479" s="67"/>
      <c r="I479" s="67"/>
      <c r="J479" s="67"/>
      <c r="K479" s="67"/>
      <c r="L479" s="67"/>
      <c r="M479" s="67"/>
      <c r="N479" s="67"/>
      <c r="O479" s="67"/>
      <c r="P479" s="67"/>
      <c r="Q479" s="67"/>
      <c r="R479" s="67"/>
      <c r="S479" s="101"/>
      <c r="T479" s="101"/>
      <c r="U479" s="101"/>
      <c r="V479" s="101"/>
      <c r="W479" s="101"/>
      <c r="X479" s="101"/>
      <c r="Y479" s="101"/>
      <c r="Z479" s="10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181"/>
      <c r="BK479" s="181"/>
      <c r="BL479" s="181"/>
      <c r="BM479" s="181"/>
      <c r="BN479" s="181"/>
      <c r="BO479" s="181"/>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271"/>
      <c r="E480" s="85">
        <v>1</v>
      </c>
      <c r="F480" s="27"/>
      <c r="G480" s="202"/>
      <c r="H480" s="67">
        <f>IF(A30taxstdlife="n/a","n/a",IF(H$3&gt;(A30taxstdlife+$E480),(Input!$G$70-Input!$G$104)-SUM($G480:G480),(Input!$G$70-Input!$G$104)/A30taxstdlife))</f>
        <v>0</v>
      </c>
      <c r="I480" s="67">
        <f>IF(A30taxstdlife="n/a","n/a",IF(I$3&gt;(A30taxstdlife+$E480),(Input!$G$70-Input!$G$104)-SUM($G480:H480),(Input!$G$70-Input!$G$104)/A30taxstdlife))</f>
        <v>0</v>
      </c>
      <c r="J480" s="67">
        <f>IF(A30taxstdlife="n/a","n/a",IF(J$3&gt;(A30taxstdlife+$E480),(Input!$G$70-Input!$G$104)-SUM($G480:I480),(Input!$G$70-Input!$G$104)/A30taxstdlife))</f>
        <v>0</v>
      </c>
      <c r="K480" s="67">
        <f>IF(A30taxstdlife="n/a","n/a",IF(K$3&gt;(A30taxstdlife+$E480),(Input!$G$70-Input!$G$104)-SUM($G480:J480),(Input!$G$70-Input!$G$104)/A30taxstdlife))</f>
        <v>0</v>
      </c>
      <c r="L480" s="67">
        <f>IF(A30taxstdlife="n/a","n/a",IF(L$3&gt;(A30taxstdlife+$E480),(Input!$G$70-Input!$G$104)-SUM($G480:K480),(Input!$G$70-Input!$G$104)/A30taxstdlife))</f>
        <v>0</v>
      </c>
      <c r="M480" s="67">
        <f>IF(A30taxstdlife="n/a","n/a",IF(M$3&gt;(A30taxstdlife+$E480),(Input!$G$70-Input!$G$104)-SUM($G480:L480),(Input!$G$70-Input!$G$104)/A30taxstdlife))</f>
        <v>0</v>
      </c>
      <c r="N480" s="67">
        <f>IF(A30taxstdlife="n/a","n/a",IF(N$3&gt;(A30taxstdlife+$E480),(Input!$G$70-Input!$G$104)-SUM($G480:M480),(Input!$G$70-Input!$G$104)/A30taxstdlife))</f>
        <v>0</v>
      </c>
      <c r="O480" s="67">
        <f>IF(A30taxstdlife="n/a","n/a",IF(O$3&gt;(A30taxstdlife+$E480),(Input!$G$70-Input!$G$104)-SUM($G480:N480),(Input!$G$70-Input!$G$104)/A30taxstdlife))</f>
        <v>0</v>
      </c>
      <c r="P480" s="67">
        <f>IF(A30taxstdlife="n/a","n/a",IF(P$3&gt;(A30taxstdlife+$E480),(Input!$G$70-Input!$G$104)-SUM($G480:O480),(Input!$G$70-Input!$G$104)/A30taxstdlife))</f>
        <v>0</v>
      </c>
      <c r="Q480" s="67">
        <f>IF(A30taxstdlife="n/a","n/a",IF(Q$3&gt;(A30taxstdlife+$E480),(Input!$G$70-Input!$G$104)-SUM($G480:P480),(Input!$G$70-Input!$G$104)/A30taxstdlife))</f>
        <v>0</v>
      </c>
      <c r="R480" s="67"/>
      <c r="S480" s="101"/>
      <c r="T480" s="101"/>
      <c r="U480" s="101"/>
      <c r="V480" s="101"/>
      <c r="W480" s="101"/>
      <c r="X480" s="101"/>
      <c r="Y480" s="101"/>
      <c r="Z480" s="10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181"/>
      <c r="BK480" s="181"/>
      <c r="BL480" s="181"/>
      <c r="BM480" s="181"/>
      <c r="BN480" s="181"/>
      <c r="BO480" s="181"/>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271"/>
      <c r="E481" s="85">
        <v>2</v>
      </c>
      <c r="F481" s="27"/>
      <c r="G481" s="203"/>
      <c r="H481" s="143"/>
      <c r="I481" s="67">
        <f>IF(A30taxstdlife="n/a","n/a",IF(I$3&gt;(A30taxstdlife+$E481),(Input!$H$70-Input!$H$104)-SUM($H481:H481),(Input!$H$70-Input!$H$104)/A30taxstdlife))</f>
        <v>0</v>
      </c>
      <c r="J481" s="67">
        <f>IF(A30taxstdlife="n/a","n/a",IF(J$3&gt;(A30taxstdlife+$E481),(Input!$H$70-Input!$H$104)-SUM($H481:I481),(Input!$H$70-Input!$H$104)/A30taxstdlife))</f>
        <v>0</v>
      </c>
      <c r="K481" s="67">
        <f>IF(A30taxstdlife="n/a","n/a",IF(K$3&gt;(A30taxstdlife+$E481),(Input!$H$70-Input!$H$104)-SUM($H481:J481),(Input!$H$70-Input!$H$104)/A30taxstdlife))</f>
        <v>0</v>
      </c>
      <c r="L481" s="67">
        <f>IF(A30taxstdlife="n/a","n/a",IF(L$3&gt;(A30taxstdlife+$E481),(Input!$H$70-Input!$H$104)-SUM($H481:K481),(Input!$H$70-Input!$H$104)/A30taxstdlife))</f>
        <v>0</v>
      </c>
      <c r="M481" s="67">
        <f>IF(A30taxstdlife="n/a","n/a",IF(M$3&gt;(A30taxstdlife+$E481),(Input!$H$70-Input!$H$104)-SUM($H481:L481),(Input!$H$70-Input!$H$104)/A30taxstdlife))</f>
        <v>0</v>
      </c>
      <c r="N481" s="67">
        <f>IF(A30taxstdlife="n/a","n/a",IF(N$3&gt;(A30taxstdlife+$E481),(Input!$H$70-Input!$H$104)-SUM($H481:M481),(Input!$H$70-Input!$H$104)/A30taxstdlife))</f>
        <v>0</v>
      </c>
      <c r="O481" s="67">
        <f>IF(A30taxstdlife="n/a","n/a",IF(O$3&gt;(A30taxstdlife+$E481),(Input!$H$70-Input!$H$104)-SUM($H481:N481),(Input!$H$70-Input!$H$104)/A30taxstdlife))</f>
        <v>0</v>
      </c>
      <c r="P481" s="67">
        <f>IF(A30taxstdlife="n/a","n/a",IF(P$3&gt;(A30taxstdlife+$E481),(Input!$H$70-Input!$H$104)-SUM($H481:O481),(Input!$H$70-Input!$H$104)/A30taxstdlife))</f>
        <v>0</v>
      </c>
      <c r="Q481" s="67">
        <f>IF(A30taxstdlife="n/a","n/a",IF(Q$3&gt;(A30taxstdlife+$E481),(Input!$H$70-Input!$H$104)-SUM($H481:P481),(Input!$H$70-Input!$H$104)/A30taxstdlife))</f>
        <v>0</v>
      </c>
      <c r="R481" s="67"/>
      <c r="S481" s="101"/>
      <c r="T481" s="101"/>
      <c r="U481" s="101"/>
      <c r="V481" s="101"/>
      <c r="W481" s="101"/>
      <c r="X481" s="101"/>
      <c r="Y481" s="101"/>
      <c r="Z481" s="10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181"/>
      <c r="BK481" s="181"/>
      <c r="BL481" s="181"/>
      <c r="BM481" s="181"/>
      <c r="BN481" s="181"/>
      <c r="BO481" s="1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271"/>
      <c r="E482" s="85">
        <v>3</v>
      </c>
      <c r="F482" s="27"/>
      <c r="G482" s="203"/>
      <c r="H482" s="144"/>
      <c r="I482" s="143"/>
      <c r="J482" s="67">
        <f>IF(A30taxstdlife="n/a","n/a",IF(J$3&gt;(A30taxstdlife+$E482),(Input!$I$70-Input!$I$104)-SUM($I482:I482),(Input!$I$70-Input!$I$104)/A30taxstdlife))</f>
        <v>0</v>
      </c>
      <c r="K482" s="67">
        <f>IF(A30taxstdlife="n/a","n/a",IF(K$3&gt;(A30taxstdlife+$E482),(Input!$I$70-Input!$I$104)-SUM($I482:J482),(Input!$I$70-Input!$I$104)/A30taxstdlife))</f>
        <v>0</v>
      </c>
      <c r="L482" s="67">
        <f>IF(A30taxstdlife="n/a","n/a",IF(L$3&gt;(A30taxstdlife+$E482),(Input!$I$70-Input!$I$104)-SUM($I482:K482),(Input!$I$70-Input!$I$104)/A30taxstdlife))</f>
        <v>0</v>
      </c>
      <c r="M482" s="67">
        <f>IF(A30taxstdlife="n/a","n/a",IF(M$3&gt;(A30taxstdlife+$E482),(Input!$I$70-Input!$I$104)-SUM($I482:L482),(Input!$I$70-Input!$I$104)/A30taxstdlife))</f>
        <v>0</v>
      </c>
      <c r="N482" s="67">
        <f>IF(A30taxstdlife="n/a","n/a",IF(N$3&gt;(A30taxstdlife+$E482),(Input!$I$70-Input!$I$104)-SUM($I482:M482),(Input!$I$70-Input!$I$104)/A30taxstdlife))</f>
        <v>0</v>
      </c>
      <c r="O482" s="67">
        <f>IF(A30taxstdlife="n/a","n/a",IF(O$3&gt;(A30taxstdlife+$E482),(Input!$I$70-Input!$I$104)-SUM($I482:N482),(Input!$I$70-Input!$I$104)/A30taxstdlife))</f>
        <v>0</v>
      </c>
      <c r="P482" s="67">
        <f>IF(A30taxstdlife="n/a","n/a",IF(P$3&gt;(A30taxstdlife+$E482),(Input!$I$70-Input!$I$104)-SUM($I482:O482),(Input!$I$70-Input!$I$104)/A30taxstdlife))</f>
        <v>0</v>
      </c>
      <c r="Q482" s="67">
        <f>IF(A30taxstdlife="n/a","n/a",IF(Q$3&gt;(A30taxstdlife+$E482),(Input!$I$70-Input!$I$104)-SUM($I482:P482),(Input!$I$70-Input!$I$104)/A30taxstdlife))</f>
        <v>0</v>
      </c>
      <c r="R482" s="67"/>
      <c r="S482" s="101"/>
      <c r="T482" s="101"/>
      <c r="U482" s="101"/>
      <c r="V482" s="101"/>
      <c r="W482" s="101"/>
      <c r="X482" s="101"/>
      <c r="Y482" s="101"/>
      <c r="Z482" s="10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3"/>
      <c r="BK482" s="181"/>
      <c r="BL482" s="181"/>
      <c r="BM482" s="181"/>
      <c r="BN482" s="181"/>
      <c r="BO482" s="181"/>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271"/>
      <c r="E483" s="85">
        <v>4</v>
      </c>
      <c r="F483" s="27"/>
      <c r="G483" s="203"/>
      <c r="H483" s="144"/>
      <c r="I483" s="144"/>
      <c r="J483" s="143"/>
      <c r="K483" s="67">
        <f>IF(A30taxstdlife="n/a","n/a",IF(K$3&gt;(A30taxstdlife+$E483),(Input!$J$70-Input!$J$104)-SUM($J483:J483),(Input!$J$70-Input!$J$104)/A30taxstdlife))</f>
        <v>0</v>
      </c>
      <c r="L483" s="67">
        <f>IF(A30taxstdlife="n/a","n/a",IF(L$3&gt;(A30taxstdlife+$E483),(Input!$J$70-Input!$J$104)-SUM($J483:K483),(Input!$J$70-Input!$J$104)/A30taxstdlife))</f>
        <v>0</v>
      </c>
      <c r="M483" s="67">
        <f>IF(A30taxstdlife="n/a","n/a",IF(M$3&gt;(A30taxstdlife+$E483),(Input!$J$70-Input!$J$104)-SUM($J483:L483),(Input!$J$70-Input!$J$104)/A30taxstdlife))</f>
        <v>0</v>
      </c>
      <c r="N483" s="67">
        <f>IF(A30taxstdlife="n/a","n/a",IF(N$3&gt;(A30taxstdlife+$E483),(Input!$J$70-Input!$J$104)-SUM($J483:M483),(Input!$J$70-Input!$J$104)/A30taxstdlife))</f>
        <v>0</v>
      </c>
      <c r="O483" s="67">
        <f>IF(A30taxstdlife="n/a","n/a",IF(O$3&gt;(A30taxstdlife+$E483),(Input!$J$70-Input!$J$104)-SUM($J483:N483),(Input!$J$70-Input!$J$104)/A30taxstdlife))</f>
        <v>0</v>
      </c>
      <c r="P483" s="67">
        <f>IF(A30taxstdlife="n/a","n/a",IF(P$3&gt;(A30taxstdlife+$E483),(Input!$J$70-Input!$J$104)-SUM($J483:O483),(Input!$J$70-Input!$J$104)/A30taxstdlife))</f>
        <v>0</v>
      </c>
      <c r="Q483" s="67">
        <f>IF(A30taxstdlife="n/a","n/a",IF(Q$3&gt;(A30taxstdlife+$E483),(Input!$J$70-Input!$J$104)-SUM($J483:P483),(Input!$J$70-Input!$J$104)/A30taxstdlife))</f>
        <v>0</v>
      </c>
      <c r="R483" s="67"/>
      <c r="S483" s="101"/>
      <c r="T483" s="101"/>
      <c r="U483" s="101"/>
      <c r="V483" s="101"/>
      <c r="W483" s="101"/>
      <c r="X483" s="101"/>
      <c r="Y483" s="101"/>
      <c r="Z483" s="10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181"/>
      <c r="BK483" s="181"/>
      <c r="BL483" s="181"/>
      <c r="BM483" s="181"/>
      <c r="BN483" s="181"/>
      <c r="BO483" s="181"/>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271"/>
      <c r="E484" s="85">
        <v>5</v>
      </c>
      <c r="F484" s="27"/>
      <c r="G484" s="203"/>
      <c r="H484" s="144"/>
      <c r="I484" s="144"/>
      <c r="J484" s="144"/>
      <c r="K484" s="143"/>
      <c r="L484" s="67">
        <f>IF(A30taxstdlife="n/a","n/a",IF(L$3&gt;(A30taxstdlife+$E484),(Input!$K$70-Input!$K$104)-SUM($K484:K484),(Input!$K$70-Input!$K$104)/A30taxstdlife))</f>
        <v>0</v>
      </c>
      <c r="M484" s="67">
        <f>IF(A30taxstdlife="n/a","n/a",IF(M$3&gt;(A30taxstdlife+$E484),(Input!$K$70-Input!$K$104)-SUM($K484:L484),(Input!$K$70-Input!$K$104)/A30taxstdlife))</f>
        <v>0</v>
      </c>
      <c r="N484" s="67">
        <f>IF(A30taxstdlife="n/a","n/a",IF(N$3&gt;(A30taxstdlife+$E484),(Input!$K$70-Input!$K$104)-SUM($K484:M484),(Input!$K$70-Input!$K$104)/A30taxstdlife))</f>
        <v>0</v>
      </c>
      <c r="O484" s="67">
        <f>IF(A30taxstdlife="n/a","n/a",IF(O$3&gt;(A30taxstdlife+$E484),(Input!$K$70-Input!$K$104)-SUM($K484:N484),(Input!$K$70-Input!$K$104)/A30taxstdlife))</f>
        <v>0</v>
      </c>
      <c r="P484" s="67">
        <f>IF(A30taxstdlife="n/a","n/a",IF(P$3&gt;(A30taxstdlife+$E484),(Input!$K$70-Input!$K$104)-SUM($K484:O484),(Input!$K$70-Input!$K$104)/A30taxstdlife))</f>
        <v>0</v>
      </c>
      <c r="Q484" s="67">
        <f>IF(A30taxstdlife="n/a","n/a",IF(Q$3&gt;(A30taxstdlife+$E484),(Input!$K$70-Input!$K$104)-SUM($K484:P484),(Input!$K$70-Input!$K$104)/A30taxstdlife))</f>
        <v>0</v>
      </c>
      <c r="R484" s="67"/>
      <c r="S484" s="101"/>
      <c r="T484" s="101"/>
      <c r="U484" s="101"/>
      <c r="V484" s="101"/>
      <c r="W484" s="101"/>
      <c r="X484" s="101"/>
      <c r="Y484" s="101"/>
      <c r="Z484" s="10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181"/>
      <c r="BK484" s="181"/>
      <c r="BL484" s="181"/>
      <c r="BM484" s="181"/>
      <c r="BN484" s="181"/>
      <c r="BO484" s="181"/>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271"/>
      <c r="E485" s="85">
        <v>6</v>
      </c>
      <c r="F485" s="27"/>
      <c r="G485" s="203"/>
      <c r="H485" s="144"/>
      <c r="I485" s="144"/>
      <c r="J485" s="144"/>
      <c r="K485" s="144"/>
      <c r="L485" s="143"/>
      <c r="M485" s="67">
        <f>IF(A30taxstdlife="n/a","n/a",IF(M$3&gt;(A30taxstdlife+$E485),(Input!$L$70-Input!$L$104)-SUM($L485:L485),(Input!$L$70-Input!$L$104)/A30taxstdlife))</f>
        <v>0</v>
      </c>
      <c r="N485" s="67">
        <f>IF(A30taxstdlife="n/a","n/a",IF(N$3&gt;(A30taxstdlife+$E485),(Input!$L$70-Input!$L$104)-SUM($L485:M485),(Input!$L$70-Input!$L$104)/A30taxstdlife))</f>
        <v>0</v>
      </c>
      <c r="O485" s="67">
        <f>IF(A30taxstdlife="n/a","n/a",IF(O$3&gt;(A30taxstdlife+$E485),(Input!$L$70-Input!$L$104)-SUM($L485:N485),(Input!$L$70-Input!$L$104)/A30taxstdlife))</f>
        <v>0</v>
      </c>
      <c r="P485" s="67">
        <f>IF(A30taxstdlife="n/a","n/a",IF(P$3&gt;(A30taxstdlife+$E485),(Input!$L$70-Input!$L$104)-SUM($L485:O485),(Input!$L$70-Input!$L$104)/A30taxstdlife))</f>
        <v>0</v>
      </c>
      <c r="Q485" s="67">
        <f>IF(A30taxstdlife="n/a","n/a",IF(Q$3&gt;(A30taxstdlife+$E485),(Input!$L$70-Input!$L$104)-SUM($L485:P485),(Input!$L$70-Input!$L$104)/A30taxstdlife))</f>
        <v>0</v>
      </c>
      <c r="R485" s="67"/>
      <c r="S485" s="101"/>
      <c r="T485" s="101"/>
      <c r="U485" s="101"/>
      <c r="V485" s="101"/>
      <c r="W485" s="101"/>
      <c r="X485" s="101"/>
      <c r="Y485" s="101"/>
      <c r="Z485" s="10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181"/>
      <c r="BK485" s="181"/>
      <c r="BL485" s="181"/>
      <c r="BM485" s="181"/>
      <c r="BN485" s="181"/>
      <c r="BO485" s="181"/>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271"/>
      <c r="E486" s="85">
        <v>7</v>
      </c>
      <c r="F486" s="27"/>
      <c r="G486" s="203"/>
      <c r="H486" s="144"/>
      <c r="I486" s="144"/>
      <c r="J486" s="144"/>
      <c r="K486" s="144"/>
      <c r="L486" s="144"/>
      <c r="M486" s="143"/>
      <c r="N486" s="67">
        <f>IF(A30taxstdlife="n/a","n/a",IF(N$3&gt;(A30taxstdlife+$E486),(Input!$M$70-Input!$M$104)-SUM($M486:M486),(Input!$M$70-Input!$M$104)/A30taxstdlife))</f>
        <v>0</v>
      </c>
      <c r="O486" s="67">
        <f>IF(A30taxstdlife="n/a","n/a",IF(O$3&gt;(A30taxstdlife+$E486),(Input!$M$70-Input!$M$104)-SUM($M486:N486),(Input!$M$70-Input!$M$104)/A30taxstdlife))</f>
        <v>0</v>
      </c>
      <c r="P486" s="67">
        <f>IF(A30taxstdlife="n/a","n/a",IF(P$3&gt;(A30taxstdlife+$E486),(Input!$M$70-Input!$M$104)-SUM($M486:O486),(Input!$M$70-Input!$M$104)/A30taxstdlife))</f>
        <v>0</v>
      </c>
      <c r="Q486" s="67">
        <f>IF(A30taxstdlife="n/a","n/a",IF(Q$3&gt;(A30taxstdlife+$E486),(Input!$M$70-Input!$M$104)-SUM($M486:P486),(Input!$M$70-Input!$M$104)/A30taxstdlife))</f>
        <v>0</v>
      </c>
      <c r="R486" s="67"/>
      <c r="S486" s="101"/>
      <c r="T486" s="101"/>
      <c r="U486" s="101"/>
      <c r="V486" s="101"/>
      <c r="W486" s="101"/>
      <c r="X486" s="101"/>
      <c r="Y486" s="101"/>
      <c r="Z486" s="10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181"/>
      <c r="BK486" s="181"/>
      <c r="BL486" s="181"/>
      <c r="BM486" s="181"/>
      <c r="BN486" s="181"/>
      <c r="BO486" s="181"/>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271"/>
      <c r="E487" s="85">
        <v>8</v>
      </c>
      <c r="F487" s="27"/>
      <c r="G487" s="203"/>
      <c r="H487" s="144"/>
      <c r="I487" s="144"/>
      <c r="J487" s="144"/>
      <c r="K487" s="144"/>
      <c r="L487" s="144"/>
      <c r="M487" s="144"/>
      <c r="N487" s="143"/>
      <c r="O487" s="67">
        <f>IF(A30taxstdlife="n/a","n/a",IF(O$3&gt;(A30taxstdlife+$E487),(Input!$N$70-Input!$N$104)-SUM($N487:N487),(Input!$N$70-Input!$N$104)/A30taxstdlife))</f>
        <v>0</v>
      </c>
      <c r="P487" s="67">
        <f>IF(A30taxstdlife="n/a","n/a",IF(P$3&gt;(A30taxstdlife+$E487),(Input!$N$70-Input!$N$104)-SUM($N487:O487),(Input!$N$70-Input!$N$104)/A30taxstdlife))</f>
        <v>0</v>
      </c>
      <c r="Q487" s="67">
        <f>IF(A30taxstdlife="n/a","n/a",IF(Q$3&gt;(A30taxstdlife+$E487),(Input!$N$70-Input!$N$104)-SUM($N487:P487),(Input!$N$70-Input!$N$104)/A30taxstdlife))</f>
        <v>0</v>
      </c>
      <c r="R487" s="67"/>
      <c r="S487" s="101"/>
      <c r="T487" s="101"/>
      <c r="U487" s="101"/>
      <c r="V487" s="101"/>
      <c r="W487" s="101"/>
      <c r="X487" s="101"/>
      <c r="Y487" s="101"/>
      <c r="Z487" s="10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181"/>
      <c r="BK487" s="181"/>
      <c r="BL487" s="181"/>
      <c r="BM487" s="181"/>
      <c r="BN487" s="181"/>
      <c r="BO487" s="181"/>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271"/>
      <c r="E488" s="85">
        <v>9</v>
      </c>
      <c r="F488" s="27"/>
      <c r="G488" s="203"/>
      <c r="H488" s="144"/>
      <c r="I488" s="144"/>
      <c r="J488" s="144"/>
      <c r="K488" s="144"/>
      <c r="L488" s="144"/>
      <c r="M488" s="144"/>
      <c r="N488" s="144"/>
      <c r="O488" s="143"/>
      <c r="P488" s="67">
        <f>IF(A30taxstdlife="n/a","n/a",IF(P$3&gt;(A30taxstdlife+$E488),(Input!$O$70-Input!$O$104)-SUM($O488:O488),(Input!$O$70-Input!$O$104)/A30taxstdlife))</f>
        <v>0</v>
      </c>
      <c r="Q488" s="67">
        <f>IF(A30taxstdlife="n/a","n/a",IF(Q$3&gt;(A30taxstdlife+$E488),(Input!$O$70-Input!$O$104)-SUM($O488:P488),(Input!$O$70-Input!$O$104)/A30taxstdlife))</f>
        <v>0</v>
      </c>
      <c r="R488" s="67"/>
      <c r="S488" s="101"/>
      <c r="T488" s="101"/>
      <c r="U488" s="101"/>
      <c r="V488" s="101"/>
      <c r="W488" s="101"/>
      <c r="X488" s="101"/>
      <c r="Y488" s="101"/>
      <c r="Z488" s="10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181"/>
      <c r="BK488" s="181"/>
      <c r="BL488" s="181"/>
      <c r="BM488" s="181"/>
      <c r="BN488" s="181"/>
      <c r="BO488" s="181"/>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271"/>
      <c r="E489" s="85">
        <v>10</v>
      </c>
      <c r="F489" s="27"/>
      <c r="G489" s="203"/>
      <c r="H489" s="144"/>
      <c r="I489" s="144"/>
      <c r="J489" s="144"/>
      <c r="K489" s="144"/>
      <c r="L489" s="144"/>
      <c r="M489" s="144"/>
      <c r="N489" s="144"/>
      <c r="O489" s="144"/>
      <c r="P489" s="143"/>
      <c r="Q489" s="67">
        <f>IF(A30taxstdlife="n/a","n/a",IF(Q$3&gt;(A30taxstdlife+$E489),(Input!$P$70-Input!$P$104)-SUM($P489:P489),(Input!$P$70-Input!$P$104)/A30taxstdlife))</f>
        <v>0</v>
      </c>
      <c r="R489" s="67"/>
      <c r="S489" s="101"/>
      <c r="T489" s="101"/>
      <c r="U489" s="101"/>
      <c r="V489" s="101"/>
      <c r="W489" s="101"/>
      <c r="X489" s="101"/>
      <c r="Y489" s="101"/>
      <c r="Z489" s="10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181"/>
      <c r="BK489" s="181"/>
      <c r="BL489" s="181"/>
      <c r="BM489" s="181"/>
      <c r="BN489" s="181"/>
      <c r="BO489" s="181"/>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271"/>
      <c r="E490" s="86">
        <v>11</v>
      </c>
      <c r="F490" s="27"/>
      <c r="G490" s="203"/>
      <c r="H490" s="144"/>
      <c r="I490" s="144"/>
      <c r="J490" s="144"/>
      <c r="K490" s="144"/>
      <c r="L490" s="144"/>
      <c r="M490" s="144"/>
      <c r="N490" s="144"/>
      <c r="O490" s="144"/>
      <c r="P490" s="183"/>
      <c r="Q490" s="143"/>
      <c r="R490" s="67"/>
      <c r="S490" s="101"/>
      <c r="T490" s="101"/>
      <c r="U490" s="101"/>
      <c r="V490" s="101"/>
      <c r="W490" s="101"/>
      <c r="X490" s="101"/>
      <c r="Y490" s="101"/>
      <c r="Z490" s="10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181"/>
      <c r="BK490" s="181"/>
      <c r="BL490" s="181"/>
      <c r="BM490" s="181"/>
      <c r="BN490" s="181"/>
      <c r="BO490" s="181"/>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04">
        <f t="shared" ref="G491:L491" si="63">-SUM(G478:G490)</f>
        <v>0</v>
      </c>
      <c r="H491" s="157">
        <f t="shared" si="63"/>
        <v>0</v>
      </c>
      <c r="I491" s="157">
        <f t="shared" si="63"/>
        <v>0</v>
      </c>
      <c r="J491" s="157">
        <f t="shared" si="63"/>
        <v>0</v>
      </c>
      <c r="K491" s="157">
        <f t="shared" si="63"/>
        <v>0</v>
      </c>
      <c r="L491" s="157">
        <f t="shared" si="63"/>
        <v>0</v>
      </c>
      <c r="M491" s="157">
        <f>IF(Input!M173&gt;0, -SUM(M478:M490), 0)</f>
        <v>0</v>
      </c>
      <c r="N491" s="157">
        <f>IF(Input!N173&gt;0, -SUM(N478:N490), 0)</f>
        <v>0</v>
      </c>
      <c r="O491" s="157">
        <f>IF(Input!O173&gt;0, -SUM(O478:O490), 0)</f>
        <v>0</v>
      </c>
      <c r="P491" s="157">
        <f>IF(Input!P173&gt;0, -SUM(P478:P490), 0)</f>
        <v>0</v>
      </c>
      <c r="Q491" s="157">
        <f>IF(Input!Q173&gt;0, -SUM(Q478:Q490), 0)</f>
        <v>0</v>
      </c>
      <c r="R491" s="63"/>
      <c r="S491" s="100"/>
      <c r="T491" s="100"/>
      <c r="U491" s="100"/>
      <c r="V491" s="100"/>
      <c r="W491" s="100"/>
      <c r="X491" s="100"/>
      <c r="Y491" s="100"/>
      <c r="Z491" s="100"/>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181"/>
      <c r="BK491" s="181"/>
      <c r="BL491" s="181"/>
      <c r="BM491" s="181"/>
      <c r="BN491" s="181"/>
      <c r="BO491" s="18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1" customFormat="1" collapsed="1">
      <c r="A492" s="12"/>
      <c r="B492" s="17"/>
      <c r="C492" s="12"/>
      <c r="D492" s="12"/>
      <c r="E492" s="12"/>
      <c r="F492" s="112"/>
      <c r="G492" s="104"/>
      <c r="H492" s="104"/>
      <c r="I492" s="104"/>
      <c r="J492" s="104"/>
      <c r="K492" s="104"/>
      <c r="L492" s="104"/>
      <c r="M492" s="104"/>
      <c r="N492" s="104"/>
      <c r="O492" s="104"/>
      <c r="P492" s="104"/>
      <c r="Q492" s="104"/>
      <c r="R492" s="104"/>
      <c r="S492" s="104"/>
      <c r="T492" s="104"/>
      <c r="U492" s="104"/>
      <c r="V492" s="104"/>
      <c r="W492" s="104"/>
      <c r="X492" s="104"/>
      <c r="Y492" s="104"/>
      <c r="Z492" s="104"/>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row>
    <row r="493" spans="1:256" s="181" customFormat="1">
      <c r="A493" s="12"/>
      <c r="B493" s="17"/>
      <c r="C493" s="12"/>
      <c r="D493" s="12"/>
      <c r="E493" s="12"/>
      <c r="F493" s="112"/>
      <c r="G493" s="104"/>
      <c r="H493" s="104"/>
      <c r="I493" s="104"/>
      <c r="J493" s="104"/>
      <c r="K493" s="104"/>
      <c r="L493" s="104"/>
      <c r="M493" s="104"/>
      <c r="N493" s="104"/>
      <c r="O493" s="104"/>
      <c r="P493" s="104"/>
      <c r="Q493" s="104"/>
      <c r="R493" s="104"/>
      <c r="S493" s="104"/>
      <c r="T493" s="104"/>
      <c r="U493" s="104"/>
      <c r="V493" s="104"/>
      <c r="W493" s="104"/>
      <c r="X493" s="104"/>
      <c r="Y493" s="104"/>
      <c r="Z493" s="104"/>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row>
    <row r="494" spans="1:256" s="181" customFormat="1">
      <c r="A494" s="12"/>
      <c r="B494" s="17"/>
      <c r="C494" s="12"/>
      <c r="D494" s="12"/>
      <c r="E494" s="12"/>
      <c r="F494" s="112"/>
      <c r="G494" s="104"/>
      <c r="H494" s="104"/>
      <c r="I494" s="104"/>
      <c r="J494" s="104"/>
      <c r="K494" s="104"/>
      <c r="L494" s="104"/>
      <c r="M494" s="104"/>
      <c r="N494" s="104"/>
      <c r="O494" s="104"/>
      <c r="P494" s="104"/>
      <c r="Q494" s="104"/>
      <c r="R494" s="104"/>
      <c r="S494" s="104"/>
      <c r="T494" s="104"/>
      <c r="U494" s="104"/>
      <c r="V494" s="104"/>
      <c r="W494" s="104"/>
      <c r="X494" s="104"/>
      <c r="Y494" s="104"/>
      <c r="Z494" s="104"/>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row>
    <row r="495" spans="1:256" s="181" customFormat="1">
      <c r="A495" s="12"/>
      <c r="B495" s="17"/>
      <c r="C495" s="12"/>
      <c r="D495" s="12"/>
      <c r="E495" s="12"/>
      <c r="F495" s="112"/>
      <c r="G495" s="104"/>
      <c r="H495" s="104"/>
      <c r="I495" s="104"/>
      <c r="J495" s="104"/>
      <c r="K495" s="104"/>
      <c r="L495" s="104"/>
      <c r="M495" s="104"/>
      <c r="N495" s="104"/>
      <c r="O495" s="104"/>
      <c r="P495" s="104"/>
      <c r="Q495" s="104"/>
      <c r="R495" s="104"/>
      <c r="S495" s="104"/>
      <c r="T495" s="104"/>
      <c r="U495" s="104"/>
      <c r="V495" s="104"/>
      <c r="W495" s="104"/>
      <c r="X495" s="104"/>
      <c r="Y495" s="104"/>
      <c r="Z495" s="104"/>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row>
    <row r="496" spans="1:256" s="181" customFormat="1">
      <c r="A496" s="12"/>
      <c r="B496" s="17"/>
      <c r="C496" s="12"/>
      <c r="D496" s="12"/>
      <c r="E496" s="12"/>
      <c r="F496" s="112"/>
      <c r="G496" s="104"/>
      <c r="H496" s="104"/>
      <c r="I496" s="104"/>
      <c r="J496" s="104"/>
      <c r="K496" s="104"/>
      <c r="L496" s="104"/>
      <c r="M496" s="104"/>
      <c r="N496" s="104"/>
      <c r="O496" s="104"/>
      <c r="P496" s="104"/>
      <c r="Q496" s="104"/>
      <c r="R496" s="104"/>
      <c r="S496" s="104"/>
      <c r="T496" s="104"/>
      <c r="U496" s="104"/>
      <c r="V496" s="104"/>
      <c r="W496" s="104"/>
      <c r="X496" s="104"/>
      <c r="Y496" s="104"/>
      <c r="Z496" s="104"/>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row>
    <row r="497" spans="1:61" s="181" customFormat="1">
      <c r="A497" s="12"/>
      <c r="B497" s="17"/>
      <c r="C497" s="12"/>
      <c r="D497" s="12"/>
      <c r="E497" s="12"/>
      <c r="F497" s="112"/>
      <c r="G497" s="104"/>
      <c r="H497" s="104"/>
      <c r="I497" s="104"/>
      <c r="J497" s="104"/>
      <c r="K497" s="104"/>
      <c r="L497" s="104"/>
      <c r="M497" s="104"/>
      <c r="N497" s="104"/>
      <c r="O497" s="104"/>
      <c r="P497" s="104"/>
      <c r="Q497" s="104"/>
      <c r="R497" s="104"/>
      <c r="S497" s="104"/>
      <c r="T497" s="104"/>
      <c r="U497" s="104"/>
      <c r="V497" s="104"/>
      <c r="W497" s="104"/>
      <c r="X497" s="104"/>
      <c r="Y497" s="104"/>
      <c r="Z497" s="104"/>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row>
    <row r="498" spans="1:61" s="181" customFormat="1">
      <c r="A498" s="12"/>
      <c r="B498" s="17"/>
      <c r="C498" s="12"/>
      <c r="D498" s="12"/>
      <c r="E498" s="12"/>
      <c r="F498" s="112"/>
      <c r="G498" s="104"/>
      <c r="H498" s="104"/>
      <c r="I498" s="104"/>
      <c r="J498" s="104"/>
      <c r="K498" s="104"/>
      <c r="L498" s="104"/>
      <c r="M498" s="104"/>
      <c r="N498" s="104"/>
      <c r="O498" s="104"/>
      <c r="P498" s="104"/>
      <c r="Q498" s="104"/>
      <c r="R498" s="104"/>
      <c r="S498" s="104"/>
      <c r="T498" s="104"/>
      <c r="U498" s="104"/>
      <c r="V498" s="104"/>
      <c r="W498" s="104"/>
      <c r="X498" s="104"/>
      <c r="Y498" s="104"/>
      <c r="Z498" s="104"/>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row>
    <row r="499" spans="1:61" s="181" customFormat="1">
      <c r="A499" s="12"/>
      <c r="B499" s="17"/>
      <c r="C499" s="12"/>
      <c r="D499" s="12"/>
      <c r="E499" s="12"/>
      <c r="F499" s="112"/>
      <c r="G499" s="104"/>
      <c r="H499" s="104"/>
      <c r="I499" s="104"/>
      <c r="J499" s="104"/>
      <c r="K499" s="104"/>
      <c r="L499" s="104"/>
      <c r="M499" s="104"/>
      <c r="N499" s="104"/>
      <c r="O499" s="104"/>
      <c r="P499" s="104"/>
      <c r="Q499" s="104"/>
      <c r="R499" s="104"/>
      <c r="S499" s="104"/>
      <c r="T499" s="104"/>
      <c r="U499" s="104"/>
      <c r="V499" s="104"/>
      <c r="W499" s="104"/>
      <c r="X499" s="104"/>
      <c r="Y499" s="104"/>
      <c r="Z499" s="104"/>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row>
    <row r="500" spans="1:61" s="181" customFormat="1">
      <c r="A500" s="12"/>
      <c r="B500" s="17"/>
      <c r="C500" s="12"/>
      <c r="D500" s="12"/>
      <c r="E500" s="12"/>
      <c r="F500" s="112"/>
      <c r="G500" s="104"/>
      <c r="H500" s="104"/>
      <c r="I500" s="104"/>
      <c r="J500" s="104"/>
      <c r="K500" s="104"/>
      <c r="L500" s="104"/>
      <c r="M500" s="104"/>
      <c r="N500" s="104"/>
      <c r="O500" s="104"/>
      <c r="P500" s="104"/>
      <c r="Q500" s="104"/>
      <c r="R500" s="104"/>
      <c r="S500" s="104"/>
      <c r="T500" s="104"/>
      <c r="U500" s="104"/>
      <c r="V500" s="104"/>
      <c r="W500" s="104"/>
      <c r="X500" s="104"/>
      <c r="Y500" s="104"/>
      <c r="Z500" s="104"/>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row>
    <row r="501" spans="1:61" s="181" customFormat="1">
      <c r="A501" s="12"/>
      <c r="B501" s="17"/>
      <c r="C501" s="12"/>
      <c r="D501" s="12"/>
      <c r="E501" s="12"/>
      <c r="F501" s="112"/>
      <c r="G501" s="104"/>
      <c r="H501" s="104"/>
      <c r="I501" s="104"/>
      <c r="J501" s="104"/>
      <c r="K501" s="104"/>
      <c r="L501" s="104"/>
      <c r="M501" s="104"/>
      <c r="N501" s="104"/>
      <c r="O501" s="104"/>
      <c r="P501" s="104"/>
      <c r="Q501" s="104"/>
      <c r="R501" s="104"/>
      <c r="S501" s="104"/>
      <c r="T501" s="104"/>
      <c r="U501" s="104"/>
      <c r="V501" s="104"/>
      <c r="W501" s="104"/>
      <c r="X501" s="104"/>
      <c r="Y501" s="104"/>
      <c r="Z501" s="104"/>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row>
  </sheetData>
  <mergeCells count="30">
    <mergeCell ref="D73:D84"/>
    <mergeCell ref="D87:D98"/>
    <mergeCell ref="D101:D112"/>
    <mergeCell ref="D115:D126"/>
    <mergeCell ref="D129:D140"/>
    <mergeCell ref="D143:D154"/>
    <mergeCell ref="D157:D168"/>
    <mergeCell ref="D171:D182"/>
    <mergeCell ref="D185:D196"/>
    <mergeCell ref="D199:D210"/>
    <mergeCell ref="D213:D224"/>
    <mergeCell ref="D227:D238"/>
    <mergeCell ref="D241:D252"/>
    <mergeCell ref="D255:D266"/>
    <mergeCell ref="D269:D280"/>
    <mergeCell ref="D283:D294"/>
    <mergeCell ref="D297:D308"/>
    <mergeCell ref="D311:D322"/>
    <mergeCell ref="D325:D336"/>
    <mergeCell ref="D339:D350"/>
    <mergeCell ref="D353:D364"/>
    <mergeCell ref="D367:D378"/>
    <mergeCell ref="D381:D392"/>
    <mergeCell ref="D395:D406"/>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223</vt:i4>
      </vt:variant>
    </vt:vector>
  </HeadingPairs>
  <TitlesOfParts>
    <vt:vector size="229"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 Distribution roll forward model (RFM) - 26 June 2008</dc:title>
  <dc:creator>AER</dc:creator>
  <cp:lastModifiedBy>Mark De Villiers</cp:lastModifiedBy>
  <cp:lastPrinted>2007-07-24T06:51:35Z</cp:lastPrinted>
  <dcterms:created xsi:type="dcterms:W3CDTF">2000-02-13T23:07:37Z</dcterms:created>
  <dcterms:modified xsi:type="dcterms:W3CDTF">2016-01-05T06:02:17Z</dcterms:modified>
</cp:coreProperties>
</file>