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35" yWindow="15" windowWidth="13425" windowHeight="12600" tabRatio="692"/>
  </bookViews>
  <sheets>
    <sheet name="Escalation" sheetId="23" r:id="rId1"/>
    <sheet name="WACC" sheetId="22" r:id="rId2"/>
    <sheet name="DNSP Inputs General" sheetId="15" r:id="rId3"/>
    <sheet name="DNSP Inputs O &amp; M" sheetId="16" r:id="rId4"/>
    <sheet name="DNSP Inputs Capex" sheetId="17" r:id="rId5"/>
    <sheet name="allocation inputs" sheetId="19" r:id="rId6"/>
    <sheet name="ACS - General" sheetId="18" r:id="rId7"/>
    <sheet name="ACS - O&amp;M" sheetId="20" r:id="rId8"/>
    <sheet name="ACS - Capex" sheetId="21" r:id="rId9"/>
  </sheets>
  <definedNames>
    <definedName name="_ftn1" localSheetId="3">'DNSP Inputs O &amp; M'!#REF!</definedName>
    <definedName name="_ftnref1" localSheetId="3">'DNSP Inputs O &amp; M'!#REF!</definedName>
  </definedNames>
  <calcPr calcId="145621" calcOnSave="0"/>
</workbook>
</file>

<file path=xl/calcChain.xml><?xml version="1.0" encoding="utf-8"?>
<calcChain xmlns="http://schemas.openxmlformats.org/spreadsheetml/2006/main">
  <c r="D9" i="18" l="1"/>
  <c r="E9" i="18"/>
  <c r="F9" i="18"/>
  <c r="G9" i="18"/>
  <c r="H9" i="18"/>
  <c r="I9" i="18"/>
  <c r="J9" i="18"/>
  <c r="D12" i="18"/>
  <c r="E12" i="18"/>
  <c r="F12" i="18"/>
  <c r="G12" i="18"/>
  <c r="H12" i="18"/>
  <c r="I12" i="18"/>
  <c r="J12" i="18"/>
  <c r="H203" i="16"/>
  <c r="H202" i="16"/>
  <c r="H201" i="16"/>
  <c r="H200" i="16"/>
  <c r="H199" i="16"/>
  <c r="H198" i="16"/>
  <c r="H163" i="16"/>
  <c r="H162" i="16"/>
  <c r="H161" i="16"/>
  <c r="H160" i="16"/>
  <c r="H159" i="16"/>
  <c r="H158" i="16"/>
  <c r="H75" i="16"/>
  <c r="H74" i="16"/>
  <c r="H73" i="16"/>
  <c r="H39" i="16"/>
  <c r="H38" i="16"/>
  <c r="H37" i="16"/>
  <c r="H36" i="16"/>
  <c r="H35" i="16"/>
  <c r="H34" i="16"/>
  <c r="B75" i="16" l="1"/>
  <c r="B74" i="16"/>
  <c r="H100" i="15" l="1"/>
  <c r="K100" i="15"/>
  <c r="J100" i="15"/>
  <c r="I100" i="15"/>
  <c r="G100" i="15"/>
  <c r="K97" i="15"/>
  <c r="G97" i="15"/>
  <c r="L97" i="15"/>
  <c r="J97" i="15"/>
  <c r="I97" i="15"/>
  <c r="H97" i="15"/>
  <c r="F43" i="19" l="1"/>
  <c r="F44" i="19"/>
  <c r="F45" i="19"/>
  <c r="F46" i="19"/>
  <c r="F47" i="19"/>
  <c r="F42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21" i="19"/>
  <c r="G140" i="16" l="1"/>
  <c r="E86" i="15"/>
  <c r="E82" i="15"/>
  <c r="E83" i="15"/>
  <c r="E84" i="15"/>
  <c r="B223" i="16" l="1"/>
  <c r="A138" i="20" l="1"/>
  <c r="A139" i="20"/>
  <c r="AY102" i="19" l="1"/>
  <c r="AZ102" i="19" s="1"/>
  <c r="BA102" i="19" s="1"/>
  <c r="BB102" i="19" s="1"/>
  <c r="BC102" i="19" s="1"/>
  <c r="BD102" i="19" s="1"/>
  <c r="AH102" i="19"/>
  <c r="AI102" i="19" s="1"/>
  <c r="AJ102" i="19" s="1"/>
  <c r="AK102" i="19" s="1"/>
  <c r="AL102" i="19" s="1"/>
  <c r="AM102" i="19" s="1"/>
  <c r="R102" i="19"/>
  <c r="S102" i="19"/>
  <c r="T102" i="19"/>
  <c r="U102" i="19" s="1"/>
  <c r="V102" i="19" s="1"/>
  <c r="Q102" i="19"/>
  <c r="B223" i="20" l="1"/>
  <c r="A223" i="20"/>
  <c r="B222" i="20"/>
  <c r="A222" i="20"/>
  <c r="A221" i="20"/>
  <c r="A181" i="20"/>
  <c r="A182" i="20"/>
  <c r="B182" i="20"/>
  <c r="A183" i="20"/>
  <c r="B183" i="20"/>
  <c r="B183" i="16"/>
  <c r="I103" i="17" l="1"/>
  <c r="H105" i="17"/>
  <c r="I104" i="17"/>
  <c r="J104" i="17" s="1"/>
  <c r="H106" i="17"/>
  <c r="J103" i="17"/>
  <c r="K104" i="17" l="1"/>
  <c r="K103" i="17"/>
  <c r="L103" i="17" l="1"/>
  <c r="L104" i="17"/>
  <c r="A140" i="20" l="1"/>
  <c r="AG53" i="19" l="1"/>
  <c r="P53" i="19"/>
  <c r="F102" i="19" s="1"/>
  <c r="I198" i="16" l="1"/>
  <c r="J198" i="16" s="1"/>
  <c r="K198" i="16" s="1"/>
  <c r="L198" i="16" s="1"/>
  <c r="H18" i="16" l="1"/>
  <c r="I18" i="16" s="1"/>
  <c r="J18" i="16" s="1"/>
  <c r="K18" i="16" s="1"/>
  <c r="L18" i="16" s="1"/>
  <c r="F16" i="19" l="1"/>
  <c r="F13" i="19"/>
  <c r="F12" i="19"/>
  <c r="F11" i="19"/>
  <c r="S93" i="17" l="1"/>
  <c r="F176" i="19" l="1"/>
  <c r="F175" i="19"/>
  <c r="F174" i="19"/>
  <c r="F170" i="19"/>
  <c r="F169" i="19"/>
  <c r="F168" i="19"/>
  <c r="F163" i="19"/>
  <c r="F160" i="19"/>
  <c r="F159" i="19"/>
  <c r="F158" i="19"/>
  <c r="F155" i="19"/>
  <c r="F154" i="19"/>
  <c r="F153" i="19"/>
  <c r="F149" i="19"/>
  <c r="F148" i="19"/>
  <c r="F147" i="19"/>
  <c r="F143" i="19"/>
  <c r="F142" i="19"/>
  <c r="F141" i="19"/>
  <c r="F134" i="19"/>
  <c r="F133" i="19"/>
  <c r="F132" i="19"/>
  <c r="F118" i="19"/>
  <c r="F106" i="19"/>
  <c r="F87" i="19"/>
  <c r="F75" i="19"/>
  <c r="F63" i="19"/>
  <c r="F54" i="19"/>
  <c r="F55" i="19"/>
  <c r="F53" i="19"/>
  <c r="H105" i="16" l="1"/>
  <c r="H106" i="16"/>
  <c r="H107" i="16"/>
  <c r="C105" i="16"/>
  <c r="B35" i="16" l="1"/>
  <c r="B36" i="16"/>
  <c r="B38" i="16"/>
  <c r="B39" i="16"/>
  <c r="I200" i="16" l="1"/>
  <c r="J200" i="16" s="1"/>
  <c r="K200" i="16" s="1"/>
  <c r="L200" i="16" s="1"/>
  <c r="I199" i="16"/>
  <c r="J199" i="16" s="1"/>
  <c r="K199" i="16" s="1"/>
  <c r="L199" i="16" s="1"/>
  <c r="AH126" i="19" l="1"/>
  <c r="AH125" i="19"/>
  <c r="AH124" i="19"/>
  <c r="AH114" i="19"/>
  <c r="AH113" i="19"/>
  <c r="AH112" i="19"/>
  <c r="AH95" i="19"/>
  <c r="AH94" i="19"/>
  <c r="AH93" i="19"/>
  <c r="AH83" i="19"/>
  <c r="AH82" i="19"/>
  <c r="AH81" i="19"/>
  <c r="AH71" i="19"/>
  <c r="AH70" i="19"/>
  <c r="AH69" i="19"/>
  <c r="Q6" i="15" l="1"/>
  <c r="D28" i="15" l="1"/>
  <c r="F137" i="19" l="1"/>
  <c r="H140" i="16" l="1"/>
  <c r="G149" i="17"/>
  <c r="F149" i="17"/>
  <c r="E149" i="17"/>
  <c r="D149" i="17"/>
  <c r="C149" i="17"/>
  <c r="F148" i="17"/>
  <c r="E148" i="17"/>
  <c r="D148" i="17"/>
  <c r="C148" i="17"/>
  <c r="H110" i="17"/>
  <c r="J109" i="17"/>
  <c r="I109" i="17"/>
  <c r="K117" i="17"/>
  <c r="J117" i="17"/>
  <c r="I117" i="17"/>
  <c r="K110" i="17" l="1"/>
  <c r="H118" i="17"/>
  <c r="L118" i="17"/>
  <c r="H69" i="17"/>
  <c r="H114" i="17"/>
  <c r="K109" i="17"/>
  <c r="L110" i="17"/>
  <c r="I118" i="17"/>
  <c r="I119" i="17"/>
  <c r="H117" i="17"/>
  <c r="L117" i="17"/>
  <c r="J110" i="17"/>
  <c r="K118" i="17"/>
  <c r="K119" i="17"/>
  <c r="H119" i="17"/>
  <c r="L119" i="17"/>
  <c r="H109" i="17"/>
  <c r="L109" i="17"/>
  <c r="I110" i="17"/>
  <c r="J118" i="17"/>
  <c r="J119" i="17"/>
  <c r="I140" i="16"/>
  <c r="J140" i="16" s="1"/>
  <c r="K140" i="16" s="1"/>
  <c r="L140" i="16" s="1"/>
  <c r="H154" i="17"/>
  <c r="I154" i="17" s="1"/>
  <c r="J154" i="17" s="1"/>
  <c r="K154" i="17" s="1"/>
  <c r="L154" i="17" s="1"/>
  <c r="H28" i="17"/>
  <c r="I28" i="17" s="1"/>
  <c r="J28" i="17" s="1"/>
  <c r="K28" i="17" s="1"/>
  <c r="L28" i="17" s="1"/>
  <c r="H136" i="17"/>
  <c r="I136" i="17" s="1"/>
  <c r="J136" i="17" s="1"/>
  <c r="K136" i="17" s="1"/>
  <c r="L136" i="17" s="1"/>
  <c r="H49" i="17"/>
  <c r="I49" i="17" s="1"/>
  <c r="J49" i="17" s="1"/>
  <c r="K49" i="17" s="1"/>
  <c r="L49" i="17" s="1"/>
  <c r="H67" i="17"/>
  <c r="I67" i="17" s="1"/>
  <c r="J67" i="17" s="1"/>
  <c r="K67" i="17" s="1"/>
  <c r="L67" i="17" s="1"/>
  <c r="H83" i="17"/>
  <c r="I83" i="17" s="1"/>
  <c r="J83" i="17" s="1"/>
  <c r="K83" i="17" s="1"/>
  <c r="L83" i="17" s="1"/>
  <c r="H14" i="16"/>
  <c r="I14" i="16" s="1"/>
  <c r="J14" i="16" s="1"/>
  <c r="K14" i="16" s="1"/>
  <c r="L14" i="16" s="1"/>
  <c r="H15" i="16"/>
  <c r="I15" i="16" s="1"/>
  <c r="J15" i="16" s="1"/>
  <c r="K15" i="16" s="1"/>
  <c r="L15" i="16" s="1"/>
  <c r="H16" i="16"/>
  <c r="I16" i="16" s="1"/>
  <c r="J16" i="16" s="1"/>
  <c r="K16" i="16" s="1"/>
  <c r="L16" i="16" s="1"/>
  <c r="H124" i="17" l="1"/>
  <c r="H156" i="17" s="1"/>
  <c r="H113" i="17"/>
  <c r="H51" i="17" s="1"/>
  <c r="H122" i="17"/>
  <c r="H30" i="17" s="1"/>
  <c r="H123" i="17"/>
  <c r="H138" i="17" s="1"/>
  <c r="AX126" i="19"/>
  <c r="AX125" i="19"/>
  <c r="AX124" i="19"/>
  <c r="AX114" i="19"/>
  <c r="AX113" i="19"/>
  <c r="AX112" i="19"/>
  <c r="AX95" i="19"/>
  <c r="AX94" i="19"/>
  <c r="AX93" i="19"/>
  <c r="AX83" i="19"/>
  <c r="AX82" i="19"/>
  <c r="AX81" i="19"/>
  <c r="AX69" i="19"/>
  <c r="AW69" i="19" s="1"/>
  <c r="AV69" i="19" s="1"/>
  <c r="AU69" i="19" s="1"/>
  <c r="AX70" i="19"/>
  <c r="AW70" i="19" s="1"/>
  <c r="AV70" i="19" s="1"/>
  <c r="AU70" i="19" s="1"/>
  <c r="AX71" i="19"/>
  <c r="AW71" i="19" s="1"/>
  <c r="AV71" i="19" s="1"/>
  <c r="AU71" i="19" s="1"/>
  <c r="V163" i="19"/>
  <c r="U163" i="19"/>
  <c r="T163" i="19"/>
  <c r="S163" i="19"/>
  <c r="R163" i="19"/>
  <c r="D99" i="21" s="1"/>
  <c r="Q163" i="19"/>
  <c r="V176" i="19"/>
  <c r="U176" i="19"/>
  <c r="T176" i="19"/>
  <c r="S176" i="19"/>
  <c r="R176" i="19"/>
  <c r="Q176" i="19"/>
  <c r="V175" i="19"/>
  <c r="U175" i="19"/>
  <c r="T175" i="19"/>
  <c r="S175" i="19"/>
  <c r="R175" i="19"/>
  <c r="Q175" i="19"/>
  <c r="V174" i="19"/>
  <c r="U174" i="19"/>
  <c r="T174" i="19"/>
  <c r="S174" i="19"/>
  <c r="R174" i="19"/>
  <c r="Q174" i="19"/>
  <c r="V170" i="19"/>
  <c r="U170" i="19"/>
  <c r="T170" i="19"/>
  <c r="S170" i="19"/>
  <c r="R170" i="19"/>
  <c r="Q170" i="19"/>
  <c r="V169" i="19"/>
  <c r="U169" i="19"/>
  <c r="T169" i="19"/>
  <c r="S169" i="19"/>
  <c r="R169" i="19"/>
  <c r="Q169" i="19"/>
  <c r="V168" i="19"/>
  <c r="U168" i="19"/>
  <c r="T168" i="19"/>
  <c r="S168" i="19"/>
  <c r="R168" i="19"/>
  <c r="Q168" i="19"/>
  <c r="V160" i="19"/>
  <c r="U160" i="19"/>
  <c r="T160" i="19"/>
  <c r="S160" i="19"/>
  <c r="R160" i="19"/>
  <c r="Q160" i="19"/>
  <c r="V159" i="19"/>
  <c r="U159" i="19"/>
  <c r="T159" i="19"/>
  <c r="S159" i="19"/>
  <c r="R159" i="19"/>
  <c r="Q159" i="19"/>
  <c r="V158" i="19"/>
  <c r="U158" i="19"/>
  <c r="T158" i="19"/>
  <c r="S158" i="19"/>
  <c r="R158" i="19"/>
  <c r="Q158" i="19"/>
  <c r="V155" i="19"/>
  <c r="U155" i="19"/>
  <c r="T155" i="19"/>
  <c r="S155" i="19"/>
  <c r="R155" i="19"/>
  <c r="Q155" i="19"/>
  <c r="V154" i="19"/>
  <c r="U154" i="19"/>
  <c r="T154" i="19"/>
  <c r="S154" i="19"/>
  <c r="R154" i="19"/>
  <c r="Q154" i="19"/>
  <c r="V153" i="19"/>
  <c r="U153" i="19"/>
  <c r="T153" i="19"/>
  <c r="S153" i="19"/>
  <c r="R153" i="19"/>
  <c r="Q153" i="19"/>
  <c r="V149" i="19"/>
  <c r="U149" i="19"/>
  <c r="T149" i="19"/>
  <c r="S149" i="19"/>
  <c r="R149" i="19"/>
  <c r="D72" i="21" s="1"/>
  <c r="Q149" i="19"/>
  <c r="V148" i="19"/>
  <c r="U148" i="19"/>
  <c r="T148" i="19"/>
  <c r="S148" i="19"/>
  <c r="R148" i="19"/>
  <c r="D71" i="21" s="1"/>
  <c r="Q148" i="19"/>
  <c r="V147" i="19"/>
  <c r="U147" i="19"/>
  <c r="T147" i="19"/>
  <c r="S147" i="19"/>
  <c r="R147" i="19"/>
  <c r="D70" i="21" s="1"/>
  <c r="Q147" i="19"/>
  <c r="V143" i="19"/>
  <c r="U143" i="19"/>
  <c r="T143" i="19"/>
  <c r="S143" i="19"/>
  <c r="R143" i="19"/>
  <c r="Q143" i="19"/>
  <c r="V142" i="19"/>
  <c r="U142" i="19"/>
  <c r="T142" i="19"/>
  <c r="S142" i="19"/>
  <c r="R142" i="19"/>
  <c r="Q142" i="19"/>
  <c r="V141" i="19"/>
  <c r="U141" i="19"/>
  <c r="T141" i="19"/>
  <c r="S141" i="19"/>
  <c r="R141" i="19"/>
  <c r="Q141" i="19"/>
  <c r="V134" i="19"/>
  <c r="U134" i="19"/>
  <c r="T134" i="19"/>
  <c r="S134" i="19"/>
  <c r="R134" i="19"/>
  <c r="Q134" i="19"/>
  <c r="V133" i="19"/>
  <c r="U133" i="19"/>
  <c r="T133" i="19"/>
  <c r="S133" i="19"/>
  <c r="R133" i="19"/>
  <c r="Q133" i="19"/>
  <c r="V132" i="19"/>
  <c r="U132" i="19"/>
  <c r="T132" i="19"/>
  <c r="S132" i="19"/>
  <c r="R132" i="19"/>
  <c r="Q132" i="19"/>
  <c r="O176" i="19"/>
  <c r="N176" i="19" s="1"/>
  <c r="M176" i="19" s="1"/>
  <c r="O175" i="19"/>
  <c r="N175" i="19" s="1"/>
  <c r="M175" i="19" s="1"/>
  <c r="O174" i="19"/>
  <c r="N174" i="19" s="1"/>
  <c r="M174" i="19" s="1"/>
  <c r="O170" i="19"/>
  <c r="N170" i="19" s="1"/>
  <c r="M170" i="19" s="1"/>
  <c r="O169" i="19"/>
  <c r="N169" i="19" s="1"/>
  <c r="M169" i="19" s="1"/>
  <c r="O168" i="19"/>
  <c r="N168" i="19" s="1"/>
  <c r="M168" i="19" s="1"/>
  <c r="O163" i="19"/>
  <c r="N163" i="19" s="1"/>
  <c r="M163" i="19" s="1"/>
  <c r="O160" i="19"/>
  <c r="N160" i="19"/>
  <c r="M160" i="19"/>
  <c r="O159" i="19"/>
  <c r="N159" i="19"/>
  <c r="M159" i="19"/>
  <c r="O158" i="19"/>
  <c r="N158" i="19" s="1"/>
  <c r="M158" i="19" s="1"/>
  <c r="O155" i="19"/>
  <c r="N155" i="19"/>
  <c r="M155" i="19"/>
  <c r="O154" i="19"/>
  <c r="N154" i="19"/>
  <c r="M154" i="19"/>
  <c r="O153" i="19"/>
  <c r="N153" i="19" s="1"/>
  <c r="M153" i="19" s="1"/>
  <c r="O149" i="19"/>
  <c r="N149" i="19" s="1"/>
  <c r="M149" i="19" s="1"/>
  <c r="O148" i="19"/>
  <c r="N148" i="19" s="1"/>
  <c r="M148" i="19" s="1"/>
  <c r="O147" i="19"/>
  <c r="N147" i="19" s="1"/>
  <c r="M147" i="19" s="1"/>
  <c r="O143" i="19"/>
  <c r="N143" i="19" s="1"/>
  <c r="M143" i="19" s="1"/>
  <c r="O142" i="19"/>
  <c r="N142" i="19" s="1"/>
  <c r="M142" i="19" s="1"/>
  <c r="O141" i="19"/>
  <c r="N141" i="19" s="1"/>
  <c r="M141" i="19" s="1"/>
  <c r="O134" i="19"/>
  <c r="N134" i="19" s="1"/>
  <c r="M134" i="19" s="1"/>
  <c r="O133" i="19"/>
  <c r="N133" i="19" s="1"/>
  <c r="M133" i="19" s="1"/>
  <c r="O132" i="19"/>
  <c r="N132" i="19" s="1"/>
  <c r="M132" i="19" s="1"/>
  <c r="D33" i="21" l="1"/>
  <c r="D117" i="21"/>
  <c r="D118" i="21"/>
  <c r="D116" i="21"/>
  <c r="D52" i="21"/>
  <c r="D53" i="21"/>
  <c r="D54" i="21"/>
  <c r="D135" i="21"/>
  <c r="D134" i="21"/>
  <c r="D136" i="21"/>
  <c r="D31" i="21"/>
  <c r="D32" i="21"/>
  <c r="AW126" i="19"/>
  <c r="AV126" i="19" s="1"/>
  <c r="AU126" i="19" s="1"/>
  <c r="BA126" i="19"/>
  <c r="AZ126" i="19"/>
  <c r="BC126" i="19"/>
  <c r="AY126" i="19"/>
  <c r="BB126" i="19"/>
  <c r="BD126" i="19"/>
  <c r="BD125" i="19"/>
  <c r="AZ125" i="19"/>
  <c r="AW125" i="19"/>
  <c r="AV125" i="19" s="1"/>
  <c r="AU125" i="19" s="1"/>
  <c r="BC125" i="19"/>
  <c r="BB125" i="19"/>
  <c r="AY125" i="19"/>
  <c r="BA125" i="19"/>
  <c r="BD124" i="19"/>
  <c r="AZ124" i="19"/>
  <c r="BB124" i="19"/>
  <c r="BC124" i="19"/>
  <c r="AW124" i="19"/>
  <c r="AV124" i="19" s="1"/>
  <c r="AU124" i="19" s="1"/>
  <c r="BA124" i="19"/>
  <c r="AY124" i="19"/>
  <c r="AW112" i="19"/>
  <c r="AV112" i="19" s="1"/>
  <c r="AU112" i="19" s="1"/>
  <c r="BA112" i="19"/>
  <c r="BC112" i="19"/>
  <c r="AY112" i="19"/>
  <c r="BB112" i="19"/>
  <c r="BD112" i="19"/>
  <c r="AZ112" i="19"/>
  <c r="AW113" i="19"/>
  <c r="AV113" i="19" s="1"/>
  <c r="AU113" i="19" s="1"/>
  <c r="BC113" i="19"/>
  <c r="AY113" i="19"/>
  <c r="BA113" i="19"/>
  <c r="BD113" i="19"/>
  <c r="AZ113" i="19"/>
  <c r="BB113" i="19"/>
  <c r="AW114" i="19"/>
  <c r="AV114" i="19" s="1"/>
  <c r="AU114" i="19" s="1"/>
  <c r="BD114" i="19"/>
  <c r="AZ114" i="19"/>
  <c r="BB114" i="19"/>
  <c r="BC114" i="19"/>
  <c r="AY114" i="19"/>
  <c r="BA114" i="19"/>
  <c r="AW95" i="19"/>
  <c r="AV95" i="19" s="1"/>
  <c r="AU95" i="19" s="1"/>
  <c r="BA95" i="19"/>
  <c r="BC95" i="19"/>
  <c r="AY95" i="19"/>
  <c r="BB95" i="19"/>
  <c r="BD95" i="19"/>
  <c r="AZ95" i="19"/>
  <c r="BA94" i="19"/>
  <c r="BC94" i="19"/>
  <c r="AW94" i="19"/>
  <c r="AV94" i="19" s="1"/>
  <c r="AU94" i="19" s="1"/>
  <c r="BD94" i="19"/>
  <c r="AZ94" i="19"/>
  <c r="AY94" i="19"/>
  <c r="BB94" i="19"/>
  <c r="BB93" i="19"/>
  <c r="AZ93" i="19"/>
  <c r="AW93" i="19"/>
  <c r="AV93" i="19" s="1"/>
  <c r="AU93" i="19" s="1"/>
  <c r="AY93" i="19"/>
  <c r="BA93" i="19"/>
  <c r="BD93" i="19"/>
  <c r="BC93" i="19"/>
  <c r="AW83" i="19"/>
  <c r="AV83" i="19" s="1"/>
  <c r="AU83" i="19" s="1"/>
  <c r="BD83" i="19"/>
  <c r="AZ83" i="19"/>
  <c r="BB83" i="19"/>
  <c r="BA83" i="19"/>
  <c r="BC83" i="19"/>
  <c r="AY83" i="19"/>
  <c r="BA82" i="19"/>
  <c r="AW82" i="19"/>
  <c r="AV82" i="19" s="1"/>
  <c r="AU82" i="19" s="1"/>
  <c r="BC82" i="19"/>
  <c r="BB82" i="19"/>
  <c r="BD82" i="19"/>
  <c r="AZ82" i="19"/>
  <c r="AY82" i="19"/>
  <c r="BB81" i="19"/>
  <c r="BD81" i="19"/>
  <c r="AZ81" i="19"/>
  <c r="AY81" i="19"/>
  <c r="AW81" i="19"/>
  <c r="AV81" i="19" s="1"/>
  <c r="AU81" i="19" s="1"/>
  <c r="BA81" i="19"/>
  <c r="BC81" i="19"/>
  <c r="AM126" i="19"/>
  <c r="AL126" i="19"/>
  <c r="AK126" i="19"/>
  <c r="AJ126" i="19"/>
  <c r="AI126" i="19"/>
  <c r="AF126" i="19"/>
  <c r="AE126" i="19" s="1"/>
  <c r="AD126" i="19" s="1"/>
  <c r="AM125" i="19"/>
  <c r="AL125" i="19"/>
  <c r="AK125" i="19"/>
  <c r="AJ125" i="19"/>
  <c r="AI125" i="19"/>
  <c r="AF125" i="19"/>
  <c r="AE125" i="19" s="1"/>
  <c r="AD125" i="19" s="1"/>
  <c r="AM124" i="19"/>
  <c r="AL124" i="19"/>
  <c r="AK124" i="19"/>
  <c r="AJ124" i="19"/>
  <c r="AI124" i="19"/>
  <c r="AF124" i="19"/>
  <c r="AE124" i="19" s="1"/>
  <c r="AD124" i="19" s="1"/>
  <c r="AM114" i="19"/>
  <c r="AL114" i="19"/>
  <c r="AK114" i="19"/>
  <c r="AJ114" i="19"/>
  <c r="AI114" i="19"/>
  <c r="AF114" i="19"/>
  <c r="AE114" i="19" s="1"/>
  <c r="AD114" i="19" s="1"/>
  <c r="AM113" i="19"/>
  <c r="AL113" i="19"/>
  <c r="AK113" i="19"/>
  <c r="AJ113" i="19"/>
  <c r="AI113" i="19"/>
  <c r="AF113" i="19"/>
  <c r="AE113" i="19" s="1"/>
  <c r="AD113" i="19" s="1"/>
  <c r="AM112" i="19"/>
  <c r="AL112" i="19"/>
  <c r="AK112" i="19"/>
  <c r="AJ112" i="19"/>
  <c r="AI112" i="19"/>
  <c r="AF112" i="19"/>
  <c r="AE112" i="19" s="1"/>
  <c r="AD112" i="19" s="1"/>
  <c r="AM95" i="19"/>
  <c r="AL95" i="19"/>
  <c r="AK95" i="19"/>
  <c r="AJ95" i="19"/>
  <c r="AI95" i="19"/>
  <c r="AF95" i="19"/>
  <c r="AE95" i="19" s="1"/>
  <c r="AD95" i="19" s="1"/>
  <c r="AM94" i="19"/>
  <c r="AL94" i="19"/>
  <c r="AK94" i="19"/>
  <c r="AJ94" i="19"/>
  <c r="AI94" i="19"/>
  <c r="AF94" i="19"/>
  <c r="AE94" i="19" s="1"/>
  <c r="AD94" i="19" s="1"/>
  <c r="AM93" i="19"/>
  <c r="AL93" i="19"/>
  <c r="AK93" i="19"/>
  <c r="AJ93" i="19"/>
  <c r="AI93" i="19"/>
  <c r="AF93" i="19"/>
  <c r="AE93" i="19" s="1"/>
  <c r="AD93" i="19" s="1"/>
  <c r="AM83" i="19"/>
  <c r="AL83" i="19"/>
  <c r="AK83" i="19"/>
  <c r="AJ83" i="19"/>
  <c r="AI83" i="19"/>
  <c r="AF83" i="19"/>
  <c r="AE83" i="19" s="1"/>
  <c r="AD83" i="19" s="1"/>
  <c r="AM82" i="19"/>
  <c r="AL82" i="19"/>
  <c r="AK82" i="19"/>
  <c r="AJ82" i="19"/>
  <c r="AI82" i="19"/>
  <c r="AF82" i="19"/>
  <c r="AE82" i="19" s="1"/>
  <c r="AD82" i="19" s="1"/>
  <c r="AM81" i="19"/>
  <c r="AL81" i="19"/>
  <c r="AK81" i="19"/>
  <c r="AJ81" i="19"/>
  <c r="AI81" i="19"/>
  <c r="AF81" i="19"/>
  <c r="AE81" i="19" s="1"/>
  <c r="AD81" i="19" s="1"/>
  <c r="AM71" i="19"/>
  <c r="AL71" i="19"/>
  <c r="AK71" i="19"/>
  <c r="AJ71" i="19"/>
  <c r="AI71" i="19"/>
  <c r="AY71" i="19"/>
  <c r="AF71" i="19"/>
  <c r="AE71" i="19" s="1"/>
  <c r="AD71" i="19" s="1"/>
  <c r="AM70" i="19"/>
  <c r="AL70" i="19"/>
  <c r="AK70" i="19"/>
  <c r="AJ70" i="19"/>
  <c r="AI70" i="19"/>
  <c r="AY70" i="19"/>
  <c r="AF70" i="19"/>
  <c r="AE70" i="19" s="1"/>
  <c r="AD70" i="19" s="1"/>
  <c r="AM69" i="19"/>
  <c r="AL69" i="19"/>
  <c r="AK69" i="19"/>
  <c r="AJ69" i="19"/>
  <c r="AI69" i="19"/>
  <c r="AZ69" i="19" s="1"/>
  <c r="AY69" i="19"/>
  <c r="AF69" i="19"/>
  <c r="AE69" i="19" s="1"/>
  <c r="AD69" i="19" s="1"/>
  <c r="V126" i="19"/>
  <c r="H219" i="20" s="1"/>
  <c r="U126" i="19"/>
  <c r="G219" i="20" s="1"/>
  <c r="T126" i="19"/>
  <c r="F219" i="20" s="1"/>
  <c r="S126" i="19"/>
  <c r="E219" i="20" s="1"/>
  <c r="R126" i="19"/>
  <c r="D219" i="20" s="1"/>
  <c r="Q126" i="19"/>
  <c r="C219" i="20" s="1"/>
  <c r="O126" i="19"/>
  <c r="N126" i="19" s="1"/>
  <c r="M126" i="19" s="1"/>
  <c r="V125" i="19"/>
  <c r="H218" i="20" s="1"/>
  <c r="U125" i="19"/>
  <c r="G218" i="20" s="1"/>
  <c r="T125" i="19"/>
  <c r="F218" i="20" s="1"/>
  <c r="S125" i="19"/>
  <c r="E218" i="20" s="1"/>
  <c r="R125" i="19"/>
  <c r="D218" i="20" s="1"/>
  <c r="Q125" i="19"/>
  <c r="C218" i="20" s="1"/>
  <c r="O125" i="19"/>
  <c r="N125" i="19" s="1"/>
  <c r="M125" i="19" s="1"/>
  <c r="V124" i="19"/>
  <c r="H217" i="20" s="1"/>
  <c r="U124" i="19"/>
  <c r="G217" i="20" s="1"/>
  <c r="T124" i="19"/>
  <c r="F217" i="20" s="1"/>
  <c r="S124" i="19"/>
  <c r="E217" i="20" s="1"/>
  <c r="R124" i="19"/>
  <c r="Q124" i="19"/>
  <c r="C217" i="20" s="1"/>
  <c r="O124" i="19"/>
  <c r="N124" i="19" s="1"/>
  <c r="M124" i="19" s="1"/>
  <c r="V95" i="19"/>
  <c r="H119" i="20" s="1"/>
  <c r="U95" i="19"/>
  <c r="G119" i="20" s="1"/>
  <c r="T95" i="19"/>
  <c r="F119" i="20" s="1"/>
  <c r="S95" i="19"/>
  <c r="E119" i="20" s="1"/>
  <c r="R95" i="19"/>
  <c r="Q95" i="19"/>
  <c r="C119" i="20" s="1"/>
  <c r="O95" i="19"/>
  <c r="N95" i="19" s="1"/>
  <c r="M95" i="19" s="1"/>
  <c r="V94" i="19"/>
  <c r="H118" i="20" s="1"/>
  <c r="U94" i="19"/>
  <c r="G118" i="20" s="1"/>
  <c r="T94" i="19"/>
  <c r="F118" i="20" s="1"/>
  <c r="S94" i="19"/>
  <c r="E118" i="20" s="1"/>
  <c r="R94" i="19"/>
  <c r="Q94" i="19"/>
  <c r="C118" i="20" s="1"/>
  <c r="O94" i="19"/>
  <c r="N94" i="19" s="1"/>
  <c r="M94" i="19" s="1"/>
  <c r="V93" i="19"/>
  <c r="H117" i="20" s="1"/>
  <c r="U93" i="19"/>
  <c r="G117" i="20" s="1"/>
  <c r="T93" i="19"/>
  <c r="F117" i="20" s="1"/>
  <c r="S93" i="19"/>
  <c r="E117" i="20" s="1"/>
  <c r="R93" i="19"/>
  <c r="Q93" i="19"/>
  <c r="C117" i="20" s="1"/>
  <c r="O93" i="19"/>
  <c r="N93" i="19" s="1"/>
  <c r="M93" i="19" s="1"/>
  <c r="V114" i="19"/>
  <c r="H179" i="20" s="1"/>
  <c r="U114" i="19"/>
  <c r="G179" i="20" s="1"/>
  <c r="T114" i="19"/>
  <c r="F179" i="20" s="1"/>
  <c r="S114" i="19"/>
  <c r="E179" i="20" s="1"/>
  <c r="R114" i="19"/>
  <c r="Q114" i="19"/>
  <c r="C179" i="20" s="1"/>
  <c r="O114" i="19"/>
  <c r="N114" i="19" s="1"/>
  <c r="M114" i="19" s="1"/>
  <c r="V113" i="19"/>
  <c r="H178" i="20" s="1"/>
  <c r="U113" i="19"/>
  <c r="G178" i="20" s="1"/>
  <c r="T113" i="19"/>
  <c r="F178" i="20" s="1"/>
  <c r="S113" i="19"/>
  <c r="E178" i="20" s="1"/>
  <c r="R113" i="19"/>
  <c r="Q113" i="19"/>
  <c r="C178" i="20" s="1"/>
  <c r="O113" i="19"/>
  <c r="V112" i="19"/>
  <c r="H177" i="20" s="1"/>
  <c r="U112" i="19"/>
  <c r="G177" i="20" s="1"/>
  <c r="T112" i="19"/>
  <c r="F177" i="20" s="1"/>
  <c r="S112" i="19"/>
  <c r="E177" i="20" s="1"/>
  <c r="R112" i="19"/>
  <c r="Q112" i="19"/>
  <c r="C177" i="20" s="1"/>
  <c r="O112" i="19"/>
  <c r="V83" i="19"/>
  <c r="H87" i="20" s="1"/>
  <c r="U83" i="19"/>
  <c r="G87" i="20" s="1"/>
  <c r="T83" i="19"/>
  <c r="F87" i="20" s="1"/>
  <c r="S83" i="19"/>
  <c r="E87" i="20" s="1"/>
  <c r="R83" i="19"/>
  <c r="Q83" i="19"/>
  <c r="C87" i="20" s="1"/>
  <c r="O83" i="19"/>
  <c r="N83" i="19" s="1"/>
  <c r="M83" i="19" s="1"/>
  <c r="V82" i="19"/>
  <c r="H86" i="20" s="1"/>
  <c r="U82" i="19"/>
  <c r="G86" i="20" s="1"/>
  <c r="T82" i="19"/>
  <c r="F86" i="20" s="1"/>
  <c r="S82" i="19"/>
  <c r="E86" i="20" s="1"/>
  <c r="R82" i="19"/>
  <c r="Q82" i="19"/>
  <c r="C86" i="20" s="1"/>
  <c r="O82" i="19"/>
  <c r="V81" i="19"/>
  <c r="H85" i="20" s="1"/>
  <c r="U81" i="19"/>
  <c r="G85" i="20" s="1"/>
  <c r="T81" i="19"/>
  <c r="F85" i="20" s="1"/>
  <c r="S81" i="19"/>
  <c r="E85" i="20" s="1"/>
  <c r="R81" i="19"/>
  <c r="Q81" i="19"/>
  <c r="C85" i="20" s="1"/>
  <c r="O81" i="19"/>
  <c r="N81" i="19" s="1"/>
  <c r="M81" i="19" s="1"/>
  <c r="V71" i="19"/>
  <c r="H55" i="20" s="1"/>
  <c r="U71" i="19"/>
  <c r="G55" i="20" s="1"/>
  <c r="T71" i="19"/>
  <c r="F55" i="20" s="1"/>
  <c r="S71" i="19"/>
  <c r="E55" i="20" s="1"/>
  <c r="R71" i="19"/>
  <c r="Q71" i="19"/>
  <c r="C55" i="20" s="1"/>
  <c r="O71" i="19"/>
  <c r="N71" i="19" s="1"/>
  <c r="M71" i="19" s="1"/>
  <c r="V70" i="19"/>
  <c r="H54" i="20" s="1"/>
  <c r="U70" i="19"/>
  <c r="G54" i="20" s="1"/>
  <c r="T70" i="19"/>
  <c r="F54" i="20" s="1"/>
  <c r="S70" i="19"/>
  <c r="E54" i="20" s="1"/>
  <c r="R70" i="19"/>
  <c r="Q70" i="19"/>
  <c r="C54" i="20" s="1"/>
  <c r="O70" i="19"/>
  <c r="N70" i="19" s="1"/>
  <c r="M70" i="19" s="1"/>
  <c r="V69" i="19"/>
  <c r="H53" i="20" s="1"/>
  <c r="U69" i="19"/>
  <c r="G53" i="20" s="1"/>
  <c r="T69" i="19"/>
  <c r="F53" i="20" s="1"/>
  <c r="S69" i="19"/>
  <c r="E53" i="20" s="1"/>
  <c r="R69" i="19"/>
  <c r="Q69" i="19"/>
  <c r="C53" i="20" s="1"/>
  <c r="O69" i="19"/>
  <c r="N69" i="19" s="1"/>
  <c r="M69" i="19" s="1"/>
  <c r="D54" i="20" l="1"/>
  <c r="AZ71" i="19"/>
  <c r="D55" i="20"/>
  <c r="AZ70" i="19"/>
  <c r="D87" i="20"/>
  <c r="D86" i="20"/>
  <c r="D179" i="20"/>
  <c r="D217" i="20"/>
  <c r="D117" i="20"/>
  <c r="D178" i="20"/>
  <c r="D119" i="20"/>
  <c r="D85" i="20"/>
  <c r="D177" i="20"/>
  <c r="D118" i="20"/>
  <c r="D53" i="20"/>
  <c r="I89" i="17"/>
  <c r="J89" i="17" s="1"/>
  <c r="K89" i="17" s="1"/>
  <c r="L89" i="17" s="1"/>
  <c r="I88" i="17"/>
  <c r="J88" i="17" s="1"/>
  <c r="K88" i="17" s="1"/>
  <c r="L88" i="17" s="1"/>
  <c r="I87" i="17"/>
  <c r="J87" i="17" s="1"/>
  <c r="K87" i="17" s="1"/>
  <c r="L87" i="17" s="1"/>
  <c r="BA71" i="19"/>
  <c r="BB71" i="19"/>
  <c r="BC71" i="19"/>
  <c r="BD71" i="19"/>
  <c r="BB70" i="19"/>
  <c r="BD70" i="19"/>
  <c r="BA70" i="19"/>
  <c r="BC70" i="19"/>
  <c r="BD69" i="19"/>
  <c r="BA69" i="19"/>
  <c r="BC69" i="19"/>
  <c r="BB69" i="19"/>
  <c r="N82" i="19"/>
  <c r="N112" i="19"/>
  <c r="N113" i="19"/>
  <c r="M113" i="19" l="1"/>
  <c r="M112" i="19"/>
  <c r="M82" i="19"/>
  <c r="Q59" i="18"/>
  <c r="Q58" i="18"/>
  <c r="Q57" i="18"/>
  <c r="Q56" i="18"/>
  <c r="Q55" i="18"/>
  <c r="Q54" i="18"/>
  <c r="Q53" i="18"/>
  <c r="Q52" i="18"/>
  <c r="Q51" i="18"/>
  <c r="Q50" i="18"/>
  <c r="Q49" i="18"/>
  <c r="Q48" i="18"/>
  <c r="Q47" i="18"/>
  <c r="Q46" i="18"/>
  <c r="Q45" i="18"/>
  <c r="Q44" i="18"/>
  <c r="Q43" i="18"/>
  <c r="Q42" i="18"/>
  <c r="Q41" i="18"/>
  <c r="D147" i="17" l="1"/>
  <c r="E147" i="17"/>
  <c r="F147" i="17"/>
  <c r="C214" i="16"/>
  <c r="D214" i="16"/>
  <c r="E214" i="16"/>
  <c r="C147" i="17"/>
  <c r="C113" i="21"/>
  <c r="C131" i="21"/>
  <c r="D131" i="21" l="1"/>
  <c r="D113" i="21" l="1"/>
  <c r="E131" i="21"/>
  <c r="F131" i="21"/>
  <c r="E113" i="21" l="1"/>
  <c r="G131" i="21"/>
  <c r="F113" i="21" l="1"/>
  <c r="H131" i="21"/>
  <c r="G113" i="21" l="1"/>
  <c r="BD176" i="19"/>
  <c r="BC176" i="19"/>
  <c r="BB176" i="19"/>
  <c r="BA176" i="19"/>
  <c r="AZ176" i="19"/>
  <c r="AY176" i="19"/>
  <c r="AW176" i="19"/>
  <c r="AV176" i="19" s="1"/>
  <c r="AU176" i="19" s="1"/>
  <c r="AM176" i="19"/>
  <c r="AL176" i="19"/>
  <c r="AK176" i="19"/>
  <c r="AJ176" i="19"/>
  <c r="AI176" i="19"/>
  <c r="AH176" i="19"/>
  <c r="BD175" i="19"/>
  <c r="BC175" i="19"/>
  <c r="BB175" i="19"/>
  <c r="BA175" i="19"/>
  <c r="AZ175" i="19"/>
  <c r="AY175" i="19"/>
  <c r="AW175" i="19"/>
  <c r="AV175" i="19" s="1"/>
  <c r="AU175" i="19" s="1"/>
  <c r="AM175" i="19"/>
  <c r="AL175" i="19"/>
  <c r="AK175" i="19"/>
  <c r="AJ175" i="19"/>
  <c r="AI175" i="19"/>
  <c r="AH175" i="19"/>
  <c r="BD174" i="19"/>
  <c r="BC174" i="19"/>
  <c r="BB174" i="19"/>
  <c r="BA174" i="19"/>
  <c r="AZ174" i="19"/>
  <c r="AY174" i="19"/>
  <c r="AW174" i="19"/>
  <c r="AV174" i="19" s="1"/>
  <c r="AU174" i="19" s="1"/>
  <c r="AM174" i="19"/>
  <c r="AL174" i="19"/>
  <c r="AK174" i="19"/>
  <c r="AJ174" i="19"/>
  <c r="AI174" i="19"/>
  <c r="AH174" i="19"/>
  <c r="BD170" i="19"/>
  <c r="BC170" i="19"/>
  <c r="BB170" i="19"/>
  <c r="BA170" i="19"/>
  <c r="AZ170" i="19"/>
  <c r="AY170" i="19"/>
  <c r="AW170" i="19"/>
  <c r="AV170" i="19" s="1"/>
  <c r="AU170" i="19" s="1"/>
  <c r="AM170" i="19"/>
  <c r="AL170" i="19"/>
  <c r="AK170" i="19"/>
  <c r="AJ170" i="19"/>
  <c r="AI170" i="19"/>
  <c r="AH170" i="19"/>
  <c r="BD169" i="19"/>
  <c r="BC169" i="19"/>
  <c r="BB169" i="19"/>
  <c r="BA169" i="19"/>
  <c r="AZ169" i="19"/>
  <c r="AY169" i="19"/>
  <c r="AW169" i="19"/>
  <c r="AV169" i="19" s="1"/>
  <c r="AU169" i="19" s="1"/>
  <c r="AM169" i="19"/>
  <c r="AL169" i="19"/>
  <c r="AK169" i="19"/>
  <c r="AJ169" i="19"/>
  <c r="AI169" i="19"/>
  <c r="AH169" i="19"/>
  <c r="BD168" i="19"/>
  <c r="BC168" i="19"/>
  <c r="BB168" i="19"/>
  <c r="BA168" i="19"/>
  <c r="AZ168" i="19"/>
  <c r="AY168" i="19"/>
  <c r="AW168" i="19"/>
  <c r="AV168" i="19" s="1"/>
  <c r="AU168" i="19" s="1"/>
  <c r="AM168" i="19"/>
  <c r="AL168" i="19"/>
  <c r="AK168" i="19"/>
  <c r="AJ168" i="19"/>
  <c r="AI168" i="19"/>
  <c r="AH168" i="19"/>
  <c r="AY16" i="19"/>
  <c r="AY13" i="19"/>
  <c r="AY12" i="19"/>
  <c r="AY11" i="19"/>
  <c r="AH16" i="19"/>
  <c r="AH13" i="19"/>
  <c r="AH12" i="19"/>
  <c r="AH11" i="19"/>
  <c r="Q16" i="19"/>
  <c r="Q13" i="19"/>
  <c r="Q12" i="19"/>
  <c r="Q11" i="19"/>
  <c r="E64" i="18"/>
  <c r="E57" i="18"/>
  <c r="E56" i="18"/>
  <c r="E54" i="18"/>
  <c r="E52" i="18"/>
  <c r="E49" i="18"/>
  <c r="E48" i="18"/>
  <c r="E44" i="18"/>
  <c r="E63" i="18"/>
  <c r="E42" i="18"/>
  <c r="E45" i="18"/>
  <c r="E53" i="18"/>
  <c r="E58" i="18"/>
  <c r="E59" i="18"/>
  <c r="E65" i="18" l="1"/>
  <c r="E41" i="18"/>
  <c r="E46" i="18"/>
  <c r="E67" i="18"/>
  <c r="E43" i="18"/>
  <c r="E47" i="18"/>
  <c r="E51" i="18"/>
  <c r="E55" i="18"/>
  <c r="E66" i="18"/>
  <c r="E50" i="18"/>
  <c r="E68" i="18"/>
  <c r="H113" i="21"/>
  <c r="D68" i="18" l="1"/>
  <c r="D67" i="18"/>
  <c r="D66" i="18"/>
  <c r="D65" i="18"/>
  <c r="D64" i="18"/>
  <c r="D63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135" i="20" l="1"/>
  <c r="H135" i="20"/>
  <c r="F135" i="20"/>
  <c r="E135" i="20"/>
  <c r="C135" i="20"/>
  <c r="G135" i="20"/>
  <c r="N53" i="15" l="1"/>
  <c r="O53" i="15" s="1"/>
  <c r="P53" i="15" s="1"/>
  <c r="Q53" i="15" s="1"/>
  <c r="M53" i="15"/>
  <c r="I9" i="15" l="1"/>
  <c r="F12" i="15"/>
  <c r="W9" i="15"/>
  <c r="I6" i="15"/>
  <c r="H6" i="15"/>
  <c r="H9" i="15"/>
  <c r="J9" i="15"/>
  <c r="G6" i="15" l="1"/>
  <c r="F9" i="15"/>
  <c r="J6" i="15"/>
  <c r="AW137" i="19" l="1"/>
  <c r="AV137" i="19" s="1"/>
  <c r="AU137" i="19" s="1"/>
  <c r="O137" i="19"/>
  <c r="N137" i="19" s="1"/>
  <c r="M137" i="19" s="1"/>
  <c r="AX164" i="19" l="1"/>
  <c r="AW163" i="19"/>
  <c r="AW164" i="19" s="1"/>
  <c r="AG164" i="19"/>
  <c r="AF164" i="19"/>
  <c r="AE164" i="19"/>
  <c r="AD164" i="19"/>
  <c r="P164" i="19"/>
  <c r="F164" i="19" s="1"/>
  <c r="AW121" i="19"/>
  <c r="AV121" i="19" s="1"/>
  <c r="AU121" i="19" s="1"/>
  <c r="AW109" i="19"/>
  <c r="AV109" i="19" s="1"/>
  <c r="AU109" i="19" s="1"/>
  <c r="AX119" i="19"/>
  <c r="AW119" i="19" s="1"/>
  <c r="AV119" i="19" s="1"/>
  <c r="AU119" i="19" s="1"/>
  <c r="AW118" i="19"/>
  <c r="AV118" i="19" s="1"/>
  <c r="AU118" i="19" s="1"/>
  <c r="AX107" i="19"/>
  <c r="AW107" i="19" s="1"/>
  <c r="AV107" i="19" s="1"/>
  <c r="AU107" i="19" s="1"/>
  <c r="AW106" i="19"/>
  <c r="AV106" i="19" s="1"/>
  <c r="AU106" i="19" s="1"/>
  <c r="AX88" i="19"/>
  <c r="AW88" i="19" s="1"/>
  <c r="AV88" i="19" s="1"/>
  <c r="AU88" i="19" s="1"/>
  <c r="AW87" i="19"/>
  <c r="AV87" i="19" s="1"/>
  <c r="AU87" i="19" s="1"/>
  <c r="AX76" i="19"/>
  <c r="AW76" i="19" s="1"/>
  <c r="AV76" i="19" s="1"/>
  <c r="AU76" i="19" s="1"/>
  <c r="AW75" i="19"/>
  <c r="AV75" i="19" s="1"/>
  <c r="AU75" i="19" s="1"/>
  <c r="AW90" i="19"/>
  <c r="AV90" i="19" s="1"/>
  <c r="AU90" i="19" s="1"/>
  <c r="AW78" i="19"/>
  <c r="AV78" i="19" s="1"/>
  <c r="AU78" i="19" s="1"/>
  <c r="AW66" i="19"/>
  <c r="AV66" i="19" s="1"/>
  <c r="AU66" i="19" s="1"/>
  <c r="AX64" i="19"/>
  <c r="AW64" i="19" s="1"/>
  <c r="AV64" i="19" s="1"/>
  <c r="AU64" i="19" s="1"/>
  <c r="AW63" i="19"/>
  <c r="AV63" i="19" s="1"/>
  <c r="AU63" i="19" s="1"/>
  <c r="AX101" i="19"/>
  <c r="AX100" i="19"/>
  <c r="AX99" i="19"/>
  <c r="AG101" i="19"/>
  <c r="AG100" i="19"/>
  <c r="AG99" i="19"/>
  <c r="P99" i="19"/>
  <c r="P100" i="19"/>
  <c r="P101" i="19"/>
  <c r="F101" i="19" s="1"/>
  <c r="AX56" i="19"/>
  <c r="AW53" i="19"/>
  <c r="AF53" i="19"/>
  <c r="AG56" i="19"/>
  <c r="P56" i="19"/>
  <c r="F56" i="19" s="1"/>
  <c r="O53" i="19"/>
  <c r="O99" i="19" l="1"/>
  <c r="F100" i="19"/>
  <c r="F99" i="19"/>
  <c r="O56" i="19"/>
  <c r="V164" i="19"/>
  <c r="R164" i="19"/>
  <c r="O164" i="19"/>
  <c r="N164" i="19" s="1"/>
  <c r="M164" i="19" s="1"/>
  <c r="U164" i="19"/>
  <c r="Q164" i="19"/>
  <c r="T164" i="19"/>
  <c r="S164" i="19"/>
  <c r="N53" i="19"/>
  <c r="AE53" i="19"/>
  <c r="O101" i="19"/>
  <c r="AW56" i="19"/>
  <c r="O100" i="19"/>
  <c r="AF99" i="19"/>
  <c r="AF100" i="19"/>
  <c r="AF101" i="19"/>
  <c r="AW99" i="19"/>
  <c r="AW100" i="19"/>
  <c r="AW101" i="19"/>
  <c r="AV163" i="19"/>
  <c r="AV164" i="19" s="1"/>
  <c r="N100" i="19"/>
  <c r="AV53" i="19"/>
  <c r="AF56" i="19"/>
  <c r="AD53" i="19" l="1"/>
  <c r="N101" i="19"/>
  <c r="N99" i="19"/>
  <c r="AE56" i="19"/>
  <c r="AE101" i="19"/>
  <c r="AE99" i="19"/>
  <c r="N56" i="19"/>
  <c r="M53" i="19"/>
  <c r="AE100" i="19"/>
  <c r="AU163" i="19"/>
  <c r="AU164" i="19" s="1"/>
  <c r="AV56" i="19"/>
  <c r="AV101" i="19"/>
  <c r="AV100" i="19"/>
  <c r="AV99" i="19"/>
  <c r="AU53" i="19"/>
  <c r="AD101" i="19"/>
  <c r="AD100" i="19"/>
  <c r="AD99" i="19"/>
  <c r="AU56" i="19"/>
  <c r="AC53" i="19"/>
  <c r="AD56" i="19"/>
  <c r="L53" i="19" l="1"/>
  <c r="L56" i="19" s="1"/>
  <c r="M99" i="19"/>
  <c r="M101" i="19"/>
  <c r="M56" i="19"/>
  <c r="M100" i="19"/>
  <c r="AT53" i="19"/>
  <c r="AC56" i="19"/>
  <c r="AU101" i="19"/>
  <c r="AU100" i="19"/>
  <c r="AU99" i="19"/>
  <c r="AG121" i="19"/>
  <c r="AF121" i="19" s="1"/>
  <c r="AE121" i="19" s="1"/>
  <c r="AD121" i="19" s="1"/>
  <c r="P121" i="19"/>
  <c r="AG109" i="19"/>
  <c r="AF109" i="19" s="1"/>
  <c r="AE109" i="19" s="1"/>
  <c r="AD109" i="19" s="1"/>
  <c r="P109" i="19"/>
  <c r="P78" i="19"/>
  <c r="P90" i="19"/>
  <c r="AG119" i="19"/>
  <c r="AF118" i="19"/>
  <c r="AE118" i="19" s="1"/>
  <c r="AD118" i="19" s="1"/>
  <c r="AG107" i="19"/>
  <c r="AF107" i="19" s="1"/>
  <c r="AE107" i="19" s="1"/>
  <c r="AD107" i="19" s="1"/>
  <c r="AF106" i="19"/>
  <c r="AE106" i="19" s="1"/>
  <c r="AD106" i="19" s="1"/>
  <c r="AG88" i="19"/>
  <c r="AG76" i="19"/>
  <c r="AF76" i="19" s="1"/>
  <c r="AE76" i="19" s="1"/>
  <c r="AD76" i="19" s="1"/>
  <c r="AG64" i="19"/>
  <c r="AF64" i="19" s="1"/>
  <c r="AE64" i="19" s="1"/>
  <c r="AD64" i="19" s="1"/>
  <c r="AF87" i="19"/>
  <c r="AE87" i="19" s="1"/>
  <c r="AD87" i="19" s="1"/>
  <c r="AF75" i="19"/>
  <c r="AE75" i="19" s="1"/>
  <c r="AD75" i="19" s="1"/>
  <c r="AF63" i="19"/>
  <c r="AE63" i="19" s="1"/>
  <c r="AD63" i="19" s="1"/>
  <c r="AF119" i="19" l="1"/>
  <c r="AE119" i="19" s="1"/>
  <c r="AD119" i="19" s="1"/>
  <c r="AF88" i="19"/>
  <c r="AE88" i="19" s="1"/>
  <c r="AD88" i="19" s="1"/>
  <c r="F121" i="19"/>
  <c r="F109" i="19"/>
  <c r="O90" i="19"/>
  <c r="N90" i="19" s="1"/>
  <c r="M90" i="19" s="1"/>
  <c r="O78" i="19"/>
  <c r="N78" i="19" s="1"/>
  <c r="M78" i="19" s="1"/>
  <c r="AT56" i="19"/>
  <c r="O121" i="19"/>
  <c r="N121" i="19" s="1"/>
  <c r="M121" i="19" s="1"/>
  <c r="O109" i="19"/>
  <c r="N109" i="19" s="1"/>
  <c r="M109" i="19" s="1"/>
  <c r="O118" i="19"/>
  <c r="N118" i="19" s="1"/>
  <c r="M118" i="19" s="1"/>
  <c r="O106" i="19"/>
  <c r="N106" i="19" s="1"/>
  <c r="M106" i="19" s="1"/>
  <c r="O87" i="19"/>
  <c r="N87" i="19" s="1"/>
  <c r="M87" i="19" s="1"/>
  <c r="O75" i="19"/>
  <c r="N75" i="19" s="1"/>
  <c r="M75" i="19" s="1"/>
  <c r="P119" i="19"/>
  <c r="O119" i="19" s="1"/>
  <c r="N119" i="19" s="1"/>
  <c r="M119" i="19" s="1"/>
  <c r="P107" i="19"/>
  <c r="P88" i="19"/>
  <c r="O88" i="19" s="1"/>
  <c r="N88" i="19" s="1"/>
  <c r="M88" i="19" s="1"/>
  <c r="P76" i="19"/>
  <c r="P64" i="19"/>
  <c r="AW16" i="19"/>
  <c r="AV16" i="19" s="1"/>
  <c r="AU16" i="19" s="1"/>
  <c r="AT16" i="19" s="1"/>
  <c r="AS16" i="19" s="1"/>
  <c r="AR16" i="19" s="1"/>
  <c r="AQ16" i="19" s="1"/>
  <c r="AP16" i="19" s="1"/>
  <c r="AO16" i="19" s="1"/>
  <c r="AW13" i="19"/>
  <c r="AW12" i="19"/>
  <c r="AW11" i="19"/>
  <c r="AF16" i="19"/>
  <c r="AE16" i="19" s="1"/>
  <c r="AD16" i="19" s="1"/>
  <c r="AC16" i="19" s="1"/>
  <c r="AB16" i="19" s="1"/>
  <c r="AA16" i="19" s="1"/>
  <c r="Z16" i="19" s="1"/>
  <c r="Y16" i="19" s="1"/>
  <c r="X16" i="19" s="1"/>
  <c r="AF13" i="19"/>
  <c r="AF12" i="19"/>
  <c r="AF11" i="19"/>
  <c r="AW55" i="19"/>
  <c r="AW54" i="19"/>
  <c r="AF55" i="19"/>
  <c r="AF54" i="19"/>
  <c r="O55" i="19"/>
  <c r="N55" i="19" s="1"/>
  <c r="M55" i="19" s="1"/>
  <c r="L55" i="19" s="1"/>
  <c r="O54" i="19"/>
  <c r="N54" i="19" s="1"/>
  <c r="M54" i="19" s="1"/>
  <c r="L54" i="19" s="1"/>
  <c r="O16" i="19"/>
  <c r="N16" i="19" s="1"/>
  <c r="M16" i="19" s="1"/>
  <c r="L16" i="19" s="1"/>
  <c r="K16" i="19" s="1"/>
  <c r="J16" i="19" s="1"/>
  <c r="I16" i="19" s="1"/>
  <c r="H16" i="19" s="1"/>
  <c r="G16" i="19" s="1"/>
  <c r="O13" i="19"/>
  <c r="N13" i="19" s="1"/>
  <c r="M13" i="19" s="1"/>
  <c r="L13" i="19" s="1"/>
  <c r="K13" i="19" s="1"/>
  <c r="O12" i="19"/>
  <c r="N12" i="19" s="1"/>
  <c r="M12" i="19" s="1"/>
  <c r="L12" i="19" s="1"/>
  <c r="K12" i="19" s="1"/>
  <c r="J12" i="19" s="1"/>
  <c r="I12" i="19" s="1"/>
  <c r="H12" i="19" s="1"/>
  <c r="G12" i="19" s="1"/>
  <c r="O11" i="19"/>
  <c r="N11" i="19" s="1"/>
  <c r="M11" i="19" s="1"/>
  <c r="L11" i="19" s="1"/>
  <c r="K11" i="19" s="1"/>
  <c r="J11" i="19" s="1"/>
  <c r="I11" i="19" s="1"/>
  <c r="H11" i="19" s="1"/>
  <c r="G11" i="19" s="1"/>
  <c r="AG90" i="19"/>
  <c r="AF90" i="19" s="1"/>
  <c r="AE90" i="19" s="1"/>
  <c r="AD90" i="19" s="1"/>
  <c r="AG78" i="19"/>
  <c r="AF78" i="19" s="1"/>
  <c r="AE78" i="19" s="1"/>
  <c r="AD78" i="19" s="1"/>
  <c r="AG66" i="19"/>
  <c r="AF66" i="19" s="1"/>
  <c r="AE66" i="19" s="1"/>
  <c r="AD66" i="19" s="1"/>
  <c r="P66" i="19"/>
  <c r="O63" i="19"/>
  <c r="N63" i="19" s="1"/>
  <c r="M63" i="19" s="1"/>
  <c r="F119" i="19" l="1"/>
  <c r="O107" i="19"/>
  <c r="N107" i="19" s="1"/>
  <c r="M107" i="19" s="1"/>
  <c r="F107" i="19"/>
  <c r="F88" i="19"/>
  <c r="O76" i="19"/>
  <c r="N76" i="19" s="1"/>
  <c r="M76" i="19" s="1"/>
  <c r="F76" i="19"/>
  <c r="O64" i="19"/>
  <c r="N64" i="19" s="1"/>
  <c r="M64" i="19" s="1"/>
  <c r="F64" i="19"/>
  <c r="F90" i="19"/>
  <c r="F78" i="19"/>
  <c r="O66" i="19"/>
  <c r="N66" i="19" s="1"/>
  <c r="M66" i="19" s="1"/>
  <c r="F66" i="19"/>
  <c r="AE54" i="19"/>
  <c r="AE55" i="19"/>
  <c r="AE11" i="19"/>
  <c r="AV11" i="19"/>
  <c r="AV54" i="19"/>
  <c r="AE12" i="19"/>
  <c r="AV12" i="19"/>
  <c r="AV55" i="19"/>
  <c r="AE13" i="19"/>
  <c r="AV13" i="19"/>
  <c r="AM39" i="19"/>
  <c r="AL39" i="19"/>
  <c r="AK39" i="19"/>
  <c r="AJ39" i="19"/>
  <c r="AI39" i="19"/>
  <c r="AH39" i="19"/>
  <c r="AM38" i="19"/>
  <c r="AL38" i="19"/>
  <c r="AK38" i="19"/>
  <c r="AJ38" i="19"/>
  <c r="AI38" i="19"/>
  <c r="AH38" i="19"/>
  <c r="AM37" i="19"/>
  <c r="AL37" i="19"/>
  <c r="AK37" i="19"/>
  <c r="AJ37" i="19"/>
  <c r="AI37" i="19"/>
  <c r="AH37" i="19"/>
  <c r="AM36" i="19"/>
  <c r="AL36" i="19"/>
  <c r="AK36" i="19"/>
  <c r="AJ36" i="19"/>
  <c r="AI36" i="19"/>
  <c r="AH36" i="19"/>
  <c r="AM35" i="19"/>
  <c r="AL35" i="19"/>
  <c r="AK35" i="19"/>
  <c r="AJ35" i="19"/>
  <c r="AI35" i="19"/>
  <c r="AH35" i="19"/>
  <c r="AM34" i="19"/>
  <c r="AL34" i="19"/>
  <c r="AK34" i="19"/>
  <c r="AJ34" i="19"/>
  <c r="AI34" i="19"/>
  <c r="AH34" i="19"/>
  <c r="AM33" i="19"/>
  <c r="AL33" i="19"/>
  <c r="AK33" i="19"/>
  <c r="AJ33" i="19"/>
  <c r="AI33" i="19"/>
  <c r="AH33" i="19"/>
  <c r="AM32" i="19"/>
  <c r="AL32" i="19"/>
  <c r="AK32" i="19"/>
  <c r="AJ32" i="19"/>
  <c r="AI32" i="19"/>
  <c r="AH32" i="19"/>
  <c r="AM31" i="19"/>
  <c r="AL31" i="19"/>
  <c r="AK31" i="19"/>
  <c r="AJ31" i="19"/>
  <c r="AI31" i="19"/>
  <c r="AH31" i="19"/>
  <c r="AM30" i="19"/>
  <c r="AL30" i="19"/>
  <c r="AK30" i="19"/>
  <c r="AJ30" i="19"/>
  <c r="AI30" i="19"/>
  <c r="AH30" i="19"/>
  <c r="AM29" i="19"/>
  <c r="AL29" i="19"/>
  <c r="AK29" i="19"/>
  <c r="AJ29" i="19"/>
  <c r="AI29" i="19"/>
  <c r="AH29" i="19"/>
  <c r="AM28" i="19"/>
  <c r="AL28" i="19"/>
  <c r="AK28" i="19"/>
  <c r="AJ28" i="19"/>
  <c r="AI28" i="19"/>
  <c r="AH28" i="19"/>
  <c r="AM27" i="19"/>
  <c r="AL27" i="19"/>
  <c r="AK27" i="19"/>
  <c r="AJ27" i="19"/>
  <c r="AI27" i="19"/>
  <c r="AH27" i="19"/>
  <c r="AM26" i="19"/>
  <c r="AL26" i="19"/>
  <c r="AK26" i="19"/>
  <c r="AJ26" i="19"/>
  <c r="AI26" i="19"/>
  <c r="AH26" i="19"/>
  <c r="AM25" i="19"/>
  <c r="AL25" i="19"/>
  <c r="AK25" i="19"/>
  <c r="AJ25" i="19"/>
  <c r="AI25" i="19"/>
  <c r="AH25" i="19"/>
  <c r="AM24" i="19"/>
  <c r="AL24" i="19"/>
  <c r="AK24" i="19"/>
  <c r="AJ24" i="19"/>
  <c r="AI24" i="19"/>
  <c r="AH24" i="19"/>
  <c r="AM23" i="19"/>
  <c r="AL23" i="19"/>
  <c r="AK23" i="19"/>
  <c r="AJ23" i="19"/>
  <c r="AI23" i="19"/>
  <c r="AH23" i="19"/>
  <c r="AM22" i="19"/>
  <c r="AL22" i="19"/>
  <c r="AK22" i="19"/>
  <c r="AJ22" i="19"/>
  <c r="AI22" i="19"/>
  <c r="AH22" i="19"/>
  <c r="AM21" i="19"/>
  <c r="AL21" i="19"/>
  <c r="AK21" i="19"/>
  <c r="AJ21" i="19"/>
  <c r="AI21" i="19"/>
  <c r="AH21" i="19"/>
  <c r="AM47" i="19"/>
  <c r="AL47" i="19"/>
  <c r="AK47" i="19"/>
  <c r="AJ47" i="19"/>
  <c r="AI47" i="19"/>
  <c r="AH47" i="19"/>
  <c r="AM46" i="19"/>
  <c r="AL46" i="19"/>
  <c r="AK46" i="19"/>
  <c r="AJ46" i="19"/>
  <c r="AI46" i="19"/>
  <c r="AH46" i="19"/>
  <c r="AM45" i="19"/>
  <c r="AL45" i="19"/>
  <c r="AK45" i="19"/>
  <c r="AJ45" i="19"/>
  <c r="AI45" i="19"/>
  <c r="AH45" i="19"/>
  <c r="AM44" i="19"/>
  <c r="AL44" i="19"/>
  <c r="AK44" i="19"/>
  <c r="AJ44" i="19"/>
  <c r="AI44" i="19"/>
  <c r="AH44" i="19"/>
  <c r="AM43" i="19"/>
  <c r="AL43" i="19"/>
  <c r="AK43" i="19"/>
  <c r="AJ43" i="19"/>
  <c r="AI43" i="19"/>
  <c r="AH43" i="19"/>
  <c r="AM42" i="19"/>
  <c r="AL42" i="19"/>
  <c r="AK42" i="19"/>
  <c r="AJ42" i="19"/>
  <c r="AI42" i="19"/>
  <c r="AH42" i="19"/>
  <c r="F1" i="19" l="1"/>
  <c r="AD13" i="19"/>
  <c r="AU55" i="19"/>
  <c r="AD12" i="19"/>
  <c r="AU11" i="19"/>
  <c r="AD55" i="19"/>
  <c r="AU13" i="19"/>
  <c r="AU12" i="19"/>
  <c r="AU54" i="19"/>
  <c r="AD11" i="19"/>
  <c r="AD54" i="19"/>
  <c r="C189" i="20" l="1"/>
  <c r="C188" i="20"/>
  <c r="C197" i="20"/>
  <c r="C201" i="20"/>
  <c r="C205" i="20"/>
  <c r="C202" i="20"/>
  <c r="C190" i="20"/>
  <c r="C199" i="20"/>
  <c r="C203" i="20"/>
  <c r="C207" i="20"/>
  <c r="C198" i="20"/>
  <c r="C206" i="20"/>
  <c r="C187" i="20"/>
  <c r="C191" i="20"/>
  <c r="C200" i="20"/>
  <c r="C204" i="20"/>
  <c r="AC55" i="19"/>
  <c r="AC12" i="19"/>
  <c r="AC13" i="19"/>
  <c r="AC11" i="19"/>
  <c r="AT12" i="19"/>
  <c r="AT11" i="19"/>
  <c r="AT55" i="19"/>
  <c r="AC54" i="19"/>
  <c r="AT54" i="19"/>
  <c r="AT13" i="19"/>
  <c r="AB13" i="19" l="1"/>
  <c r="AS13" i="19"/>
  <c r="AS12" i="19"/>
  <c r="AB12" i="19"/>
  <c r="AS11" i="19"/>
  <c r="AB11" i="19"/>
  <c r="K117" i="15"/>
  <c r="B20" i="22"/>
  <c r="B19" i="22"/>
  <c r="B18" i="22"/>
  <c r="B17" i="22"/>
  <c r="B16" i="22"/>
  <c r="B15" i="22"/>
  <c r="B14" i="22"/>
  <c r="B13" i="22"/>
  <c r="E99" i="18"/>
  <c r="E98" i="18"/>
  <c r="F134" i="17"/>
  <c r="F152" i="17" s="1"/>
  <c r="E134" i="17"/>
  <c r="E152" i="17" s="1"/>
  <c r="D134" i="17"/>
  <c r="D152" i="17" s="1"/>
  <c r="C134" i="17"/>
  <c r="C152" i="17" s="1"/>
  <c r="F133" i="17"/>
  <c r="F151" i="17" s="1"/>
  <c r="E133" i="17"/>
  <c r="E151" i="17" s="1"/>
  <c r="D133" i="17"/>
  <c r="D151" i="17" s="1"/>
  <c r="C133" i="17"/>
  <c r="C151" i="17" s="1"/>
  <c r="F132" i="17"/>
  <c r="F150" i="17" s="1"/>
  <c r="E132" i="17"/>
  <c r="E150" i="17" s="1"/>
  <c r="D132" i="17"/>
  <c r="D150" i="17" s="1"/>
  <c r="C132" i="17"/>
  <c r="C150" i="17" s="1"/>
  <c r="F130" i="17"/>
  <c r="E130" i="17"/>
  <c r="D130" i="17"/>
  <c r="C130" i="17"/>
  <c r="F129" i="17"/>
  <c r="E129" i="17"/>
  <c r="D129" i="17"/>
  <c r="C129" i="17"/>
  <c r="C151" i="20" l="1"/>
  <c r="E97" i="18"/>
  <c r="F100" i="18"/>
  <c r="C22" i="22"/>
  <c r="M6" i="22" s="1"/>
  <c r="D32" i="18"/>
  <c r="K111" i="18"/>
  <c r="F97" i="18"/>
  <c r="I97" i="18"/>
  <c r="C23" i="22"/>
  <c r="D33" i="18"/>
  <c r="F98" i="18"/>
  <c r="I98" i="18"/>
  <c r="C24" i="22"/>
  <c r="O6" i="22" s="1"/>
  <c r="O8" i="22" s="1"/>
  <c r="D34" i="18"/>
  <c r="E100" i="18"/>
  <c r="F99" i="18"/>
  <c r="I99" i="18"/>
  <c r="C25" i="22"/>
  <c r="P6" i="22" s="1"/>
  <c r="P8" i="22" s="1"/>
  <c r="D35" i="18"/>
  <c r="C21" i="22"/>
  <c r="L6" i="22" s="1"/>
  <c r="D31" i="18"/>
  <c r="C116" i="21"/>
  <c r="C64" i="20"/>
  <c r="C117" i="21"/>
  <c r="C164" i="20"/>
  <c r="C118" i="21"/>
  <c r="AR11" i="19"/>
  <c r="AQ11" i="19" s="1"/>
  <c r="AP11" i="19" s="1"/>
  <c r="AO11" i="19" s="1"/>
  <c r="AA12" i="19"/>
  <c r="Z12" i="19" s="1"/>
  <c r="Y12" i="19" s="1"/>
  <c r="X12" i="19" s="1"/>
  <c r="AA11" i="19"/>
  <c r="Z11" i="19" s="1"/>
  <c r="Y11" i="19" s="1"/>
  <c r="X11" i="19" s="1"/>
  <c r="AR12" i="19"/>
  <c r="AQ12" i="19" s="1"/>
  <c r="AP12" i="19" s="1"/>
  <c r="AO12" i="19" s="1"/>
  <c r="C131" i="17"/>
  <c r="G131" i="17"/>
  <c r="C126" i="21"/>
  <c r="D131" i="17"/>
  <c r="E131" i="17"/>
  <c r="F131" i="17"/>
  <c r="G132" i="17"/>
  <c r="G133" i="17"/>
  <c r="G134" i="17"/>
  <c r="K118" i="15"/>
  <c r="E106" i="18" l="1"/>
  <c r="E101" i="18"/>
  <c r="C96" i="20"/>
  <c r="L8" i="22"/>
  <c r="F101" i="18"/>
  <c r="F20" i="18" s="1"/>
  <c r="F106" i="18"/>
  <c r="H98" i="18"/>
  <c r="H100" i="18"/>
  <c r="K112" i="18"/>
  <c r="K26" i="18"/>
  <c r="C136" i="21"/>
  <c r="L26" i="18"/>
  <c r="C135" i="21"/>
  <c r="H97" i="18"/>
  <c r="H99" i="18"/>
  <c r="M26" i="18"/>
  <c r="G97" i="18"/>
  <c r="G99" i="18"/>
  <c r="G98" i="18"/>
  <c r="G100" i="18"/>
  <c r="N26" i="18"/>
  <c r="O26" i="18"/>
  <c r="C134" i="21"/>
  <c r="C108" i="21"/>
  <c r="M8" i="22"/>
  <c r="G151" i="17"/>
  <c r="H133" i="17"/>
  <c r="C110" i="21"/>
  <c r="C109" i="21"/>
  <c r="G150" i="17"/>
  <c r="H132" i="17"/>
  <c r="H134" i="17"/>
  <c r="G152" i="17"/>
  <c r="C111" i="21"/>
  <c r="T98" i="15"/>
  <c r="L98" i="15" s="1"/>
  <c r="K6" i="15"/>
  <c r="J118" i="15"/>
  <c r="J117" i="15"/>
  <c r="AW160" i="19"/>
  <c r="AV160" i="19" s="1"/>
  <c r="AU160" i="19" s="1"/>
  <c r="AW159" i="19"/>
  <c r="AV159" i="19" s="1"/>
  <c r="AU159" i="19" s="1"/>
  <c r="AW158" i="19"/>
  <c r="AV158" i="19" s="1"/>
  <c r="AU158" i="19" s="1"/>
  <c r="AW155" i="19"/>
  <c r="AV155" i="19" s="1"/>
  <c r="AU155" i="19" s="1"/>
  <c r="AW154" i="19"/>
  <c r="AV154" i="19" s="1"/>
  <c r="AU154" i="19" s="1"/>
  <c r="AW153" i="19"/>
  <c r="AV153" i="19" s="1"/>
  <c r="AU153" i="19" s="1"/>
  <c r="AW149" i="19"/>
  <c r="AV149" i="19" s="1"/>
  <c r="AU149" i="19" s="1"/>
  <c r="AW148" i="19"/>
  <c r="AV148" i="19" s="1"/>
  <c r="AU148" i="19" s="1"/>
  <c r="AW147" i="19"/>
  <c r="AV147" i="19" s="1"/>
  <c r="AU147" i="19" s="1"/>
  <c r="AW143" i="19"/>
  <c r="AV143" i="19" s="1"/>
  <c r="AU143" i="19" s="1"/>
  <c r="AW142" i="19"/>
  <c r="AV142" i="19" s="1"/>
  <c r="AU142" i="19" s="1"/>
  <c r="AW141" i="19"/>
  <c r="AV141" i="19" s="1"/>
  <c r="AU141" i="19" s="1"/>
  <c r="AW134" i="19"/>
  <c r="AV134" i="19" s="1"/>
  <c r="AU134" i="19" s="1"/>
  <c r="AW133" i="19"/>
  <c r="AV133" i="19" s="1"/>
  <c r="AU133" i="19" s="1"/>
  <c r="AW132" i="19"/>
  <c r="AV132" i="19" s="1"/>
  <c r="AU132" i="19" s="1"/>
  <c r="BD56" i="19"/>
  <c r="BC56" i="19"/>
  <c r="BB56" i="19"/>
  <c r="BA56" i="19"/>
  <c r="AZ56" i="19"/>
  <c r="AY56" i="19"/>
  <c r="BD55" i="19"/>
  <c r="BC55" i="19"/>
  <c r="BB55" i="19"/>
  <c r="BA55" i="19"/>
  <c r="AZ55" i="19"/>
  <c r="AY55" i="19"/>
  <c r="BD54" i="19"/>
  <c r="BC54" i="19"/>
  <c r="BB54" i="19"/>
  <c r="BA54" i="19"/>
  <c r="AZ54" i="19"/>
  <c r="AY54" i="19"/>
  <c r="BD53" i="19"/>
  <c r="BC53" i="19"/>
  <c r="BB53" i="19"/>
  <c r="BA53" i="19"/>
  <c r="AZ53" i="19"/>
  <c r="AY53" i="19"/>
  <c r="AM164" i="19"/>
  <c r="AL164" i="19"/>
  <c r="AK164" i="19"/>
  <c r="AJ164" i="19"/>
  <c r="AI164" i="19"/>
  <c r="AH164" i="19"/>
  <c r="AM163" i="19"/>
  <c r="AL163" i="19"/>
  <c r="AK163" i="19"/>
  <c r="AJ163" i="19"/>
  <c r="AI163" i="19"/>
  <c r="AH163" i="19"/>
  <c r="AM160" i="19"/>
  <c r="AL160" i="19"/>
  <c r="AK160" i="19"/>
  <c r="AJ160" i="19"/>
  <c r="AI160" i="19"/>
  <c r="AH160" i="19"/>
  <c r="AM159" i="19"/>
  <c r="AL159" i="19"/>
  <c r="AK159" i="19"/>
  <c r="AJ159" i="19"/>
  <c r="AI159" i="19"/>
  <c r="AH159" i="19"/>
  <c r="AM158" i="19"/>
  <c r="AL158" i="19"/>
  <c r="AK158" i="19"/>
  <c r="AJ158" i="19"/>
  <c r="AI158" i="19"/>
  <c r="AH158" i="19"/>
  <c r="AM155" i="19"/>
  <c r="AL155" i="19"/>
  <c r="AK155" i="19"/>
  <c r="AJ155" i="19"/>
  <c r="AI155" i="19"/>
  <c r="AH155" i="19"/>
  <c r="AM154" i="19"/>
  <c r="AL154" i="19"/>
  <c r="AK154" i="19"/>
  <c r="AJ154" i="19"/>
  <c r="AI154" i="19"/>
  <c r="AH154" i="19"/>
  <c r="AM153" i="19"/>
  <c r="AL153" i="19"/>
  <c r="AK153" i="19"/>
  <c r="AJ153" i="19"/>
  <c r="AI153" i="19"/>
  <c r="AH153" i="19"/>
  <c r="AM149" i="19"/>
  <c r="AL149" i="19"/>
  <c r="AK149" i="19"/>
  <c r="AJ149" i="19"/>
  <c r="AI149" i="19"/>
  <c r="AH149" i="19"/>
  <c r="AM148" i="19"/>
  <c r="AL148" i="19"/>
  <c r="AK148" i="19"/>
  <c r="AJ148" i="19"/>
  <c r="AI148" i="19"/>
  <c r="AH148" i="19"/>
  <c r="AM147" i="19"/>
  <c r="AL147" i="19"/>
  <c r="AK147" i="19"/>
  <c r="AJ147" i="19"/>
  <c r="AI147" i="19"/>
  <c r="AH147" i="19"/>
  <c r="AM143" i="19"/>
  <c r="AL143" i="19"/>
  <c r="AK143" i="19"/>
  <c r="AJ143" i="19"/>
  <c r="AI143" i="19"/>
  <c r="AH143" i="19"/>
  <c r="AM142" i="19"/>
  <c r="AL142" i="19"/>
  <c r="AK142" i="19"/>
  <c r="AJ142" i="19"/>
  <c r="AI142" i="19"/>
  <c r="AH142" i="19"/>
  <c r="AM141" i="19"/>
  <c r="AL141" i="19"/>
  <c r="AK141" i="19"/>
  <c r="AJ141" i="19"/>
  <c r="AI141" i="19"/>
  <c r="AH141" i="19"/>
  <c r="AM137" i="19"/>
  <c r="AL137" i="19"/>
  <c r="AK137" i="19"/>
  <c r="AJ137" i="19"/>
  <c r="AI137" i="19"/>
  <c r="AH137" i="19"/>
  <c r="AM134" i="19"/>
  <c r="AL134" i="19"/>
  <c r="AK134" i="19"/>
  <c r="AJ134" i="19"/>
  <c r="AI134" i="19"/>
  <c r="AH134" i="19"/>
  <c r="AM133" i="19"/>
  <c r="AL133" i="19"/>
  <c r="AK133" i="19"/>
  <c r="AJ133" i="19"/>
  <c r="AI133" i="19"/>
  <c r="AH133" i="19"/>
  <c r="AM132" i="19"/>
  <c r="AL132" i="19"/>
  <c r="AK132" i="19"/>
  <c r="AJ132" i="19"/>
  <c r="AI132" i="19"/>
  <c r="AH132" i="19"/>
  <c r="C100" i="21"/>
  <c r="C99" i="21"/>
  <c r="C94" i="21"/>
  <c r="C93" i="21"/>
  <c r="C92" i="21"/>
  <c r="C89" i="21"/>
  <c r="C88" i="21"/>
  <c r="C87" i="21"/>
  <c r="V137" i="19"/>
  <c r="U137" i="19"/>
  <c r="T137" i="19"/>
  <c r="S137" i="19"/>
  <c r="R137" i="19"/>
  <c r="Q137" i="19"/>
  <c r="C36" i="21" s="1"/>
  <c r="V119" i="19"/>
  <c r="U119" i="19"/>
  <c r="T119" i="19"/>
  <c r="S119" i="19"/>
  <c r="R119" i="19"/>
  <c r="Q119" i="19"/>
  <c r="V118" i="19"/>
  <c r="H210" i="20" s="1"/>
  <c r="U118" i="19"/>
  <c r="G210" i="20" s="1"/>
  <c r="T118" i="19"/>
  <c r="F210" i="20" s="1"/>
  <c r="S118" i="19"/>
  <c r="E210" i="20" s="1"/>
  <c r="R118" i="19"/>
  <c r="Q118" i="19"/>
  <c r="C210" i="20" s="1"/>
  <c r="V107" i="19"/>
  <c r="U107" i="19"/>
  <c r="T107" i="19"/>
  <c r="S107" i="19"/>
  <c r="R107" i="19"/>
  <c r="Q107" i="19"/>
  <c r="V106" i="19"/>
  <c r="U106" i="19"/>
  <c r="T106" i="19"/>
  <c r="S106" i="19"/>
  <c r="R106" i="19"/>
  <c r="Q106" i="19"/>
  <c r="V99" i="19"/>
  <c r="H140" i="20" s="1"/>
  <c r="U99" i="19"/>
  <c r="G140" i="20" s="1"/>
  <c r="T99" i="19"/>
  <c r="F140" i="20" s="1"/>
  <c r="S99" i="19"/>
  <c r="E140" i="20" s="1"/>
  <c r="R99" i="19"/>
  <c r="Q99" i="19"/>
  <c r="C140" i="20" s="1"/>
  <c r="V88" i="19"/>
  <c r="U88" i="19"/>
  <c r="T88" i="19"/>
  <c r="S88" i="19"/>
  <c r="R88" i="19"/>
  <c r="Q88" i="19"/>
  <c r="V87" i="19"/>
  <c r="U87" i="19"/>
  <c r="T87" i="19"/>
  <c r="S87" i="19"/>
  <c r="R87" i="19"/>
  <c r="Q87" i="19"/>
  <c r="V76" i="19"/>
  <c r="U76" i="19"/>
  <c r="T76" i="19"/>
  <c r="S76" i="19"/>
  <c r="R76" i="19"/>
  <c r="Q76" i="19"/>
  <c r="V75" i="19"/>
  <c r="U75" i="19"/>
  <c r="T75" i="19"/>
  <c r="S75" i="19"/>
  <c r="R75" i="19"/>
  <c r="Q75" i="19"/>
  <c r="V64" i="19"/>
  <c r="U64" i="19"/>
  <c r="T64" i="19"/>
  <c r="S64" i="19"/>
  <c r="R64" i="19"/>
  <c r="Q64" i="19"/>
  <c r="V63" i="19"/>
  <c r="U63" i="19"/>
  <c r="T63" i="19"/>
  <c r="S63" i="19"/>
  <c r="R63" i="19"/>
  <c r="Q63" i="19"/>
  <c r="V56" i="19"/>
  <c r="U56" i="19"/>
  <c r="T56" i="19"/>
  <c r="S56" i="19"/>
  <c r="R56" i="19"/>
  <c r="Q56" i="19"/>
  <c r="V55" i="19"/>
  <c r="U55" i="19"/>
  <c r="T55" i="19"/>
  <c r="S55" i="19"/>
  <c r="R55" i="19"/>
  <c r="Q55" i="19"/>
  <c r="V54" i="19"/>
  <c r="U54" i="19"/>
  <c r="T54" i="19"/>
  <c r="S54" i="19"/>
  <c r="R54" i="19"/>
  <c r="Q54" i="19"/>
  <c r="V53" i="19"/>
  <c r="U53" i="19"/>
  <c r="T53" i="19"/>
  <c r="S53" i="19"/>
  <c r="R53" i="19"/>
  <c r="Q53" i="19"/>
  <c r="AM119" i="19"/>
  <c r="AL119" i="19"/>
  <c r="AK119" i="19"/>
  <c r="AJ119" i="19"/>
  <c r="AI119" i="19"/>
  <c r="AH119" i="19"/>
  <c r="AM118" i="19"/>
  <c r="AL118" i="19"/>
  <c r="AK118" i="19"/>
  <c r="AJ118" i="19"/>
  <c r="AI118" i="19"/>
  <c r="AH118" i="19"/>
  <c r="AM107" i="19"/>
  <c r="AL107" i="19"/>
  <c r="AK107" i="19"/>
  <c r="AJ107" i="19"/>
  <c r="AI107" i="19"/>
  <c r="AH107" i="19"/>
  <c r="AM106" i="19"/>
  <c r="AL106" i="19"/>
  <c r="AK106" i="19"/>
  <c r="AJ106" i="19"/>
  <c r="AI106" i="19"/>
  <c r="AH106" i="19"/>
  <c r="AM99" i="19"/>
  <c r="AL99" i="19"/>
  <c r="AK99" i="19"/>
  <c r="AJ99" i="19"/>
  <c r="AI99" i="19"/>
  <c r="AH99" i="19"/>
  <c r="AM88" i="19"/>
  <c r="AL88" i="19"/>
  <c r="AK88" i="19"/>
  <c r="AJ88" i="19"/>
  <c r="AI88" i="19"/>
  <c r="AH88" i="19"/>
  <c r="AM87" i="19"/>
  <c r="AL87" i="19"/>
  <c r="AK87" i="19"/>
  <c r="AJ87" i="19"/>
  <c r="AI87" i="19"/>
  <c r="AH87" i="19"/>
  <c r="AM76" i="19"/>
  <c r="AL76" i="19"/>
  <c r="AK76" i="19"/>
  <c r="AJ76" i="19"/>
  <c r="AI76" i="19"/>
  <c r="AH76" i="19"/>
  <c r="AM75" i="19"/>
  <c r="AL75" i="19"/>
  <c r="AK75" i="19"/>
  <c r="AJ75" i="19"/>
  <c r="AI75" i="19"/>
  <c r="AH75" i="19"/>
  <c r="AM64" i="19"/>
  <c r="AL64" i="19"/>
  <c r="AK64" i="19"/>
  <c r="AJ64" i="19"/>
  <c r="AI64" i="19"/>
  <c r="AH64" i="19"/>
  <c r="AM63" i="19"/>
  <c r="AL63" i="19"/>
  <c r="AK63" i="19"/>
  <c r="AJ63" i="19"/>
  <c r="AI63" i="19"/>
  <c r="AH63" i="19"/>
  <c r="T99" i="15" l="1"/>
  <c r="L99" i="15" s="1"/>
  <c r="L100" i="15" s="1"/>
  <c r="D210" i="20"/>
  <c r="H106" i="18"/>
  <c r="H101" i="18"/>
  <c r="H20" i="18" s="1"/>
  <c r="G101" i="18"/>
  <c r="G20" i="18" s="1"/>
  <c r="G106" i="18"/>
  <c r="J111" i="18"/>
  <c r="J112" i="18"/>
  <c r="C70" i="21"/>
  <c r="C71" i="21"/>
  <c r="C72" i="21"/>
  <c r="C54" i="21"/>
  <c r="C53" i="21"/>
  <c r="C52" i="21"/>
  <c r="C33" i="21"/>
  <c r="C32" i="21"/>
  <c r="C31" i="21"/>
  <c r="H152" i="17"/>
  <c r="C129" i="21"/>
  <c r="I132" i="17"/>
  <c r="D109" i="21"/>
  <c r="I133" i="17"/>
  <c r="D110" i="21"/>
  <c r="D111" i="21"/>
  <c r="I134" i="17"/>
  <c r="H150" i="17"/>
  <c r="C127" i="21"/>
  <c r="H151" i="17"/>
  <c r="C128" i="21"/>
  <c r="K12" i="15"/>
  <c r="K9" i="15"/>
  <c r="AH100" i="19"/>
  <c r="AH101" i="19"/>
  <c r="AL101" i="19"/>
  <c r="AL100" i="19"/>
  <c r="S101" i="19"/>
  <c r="S100" i="19"/>
  <c r="AI101" i="19"/>
  <c r="AI100" i="19"/>
  <c r="AM101" i="19"/>
  <c r="AM100" i="19"/>
  <c r="T100" i="19"/>
  <c r="T101" i="19"/>
  <c r="AJ101" i="19"/>
  <c r="AJ100" i="19"/>
  <c r="Q100" i="19"/>
  <c r="Q101" i="19"/>
  <c r="U101" i="19"/>
  <c r="U100" i="19"/>
  <c r="AK100" i="19"/>
  <c r="AK101" i="19"/>
  <c r="R101" i="19"/>
  <c r="R100" i="19"/>
  <c r="V101" i="19"/>
  <c r="V100" i="19"/>
  <c r="BD164" i="19"/>
  <c r="BC164" i="19"/>
  <c r="BB164" i="19"/>
  <c r="BA164" i="19"/>
  <c r="AZ164" i="19"/>
  <c r="AY164" i="19"/>
  <c r="BD163" i="19"/>
  <c r="BC163" i="19"/>
  <c r="BB163" i="19"/>
  <c r="BA163" i="19"/>
  <c r="AZ163" i="19"/>
  <c r="AY163" i="19"/>
  <c r="BD160" i="19"/>
  <c r="BC160" i="19"/>
  <c r="BB160" i="19"/>
  <c r="BA160" i="19"/>
  <c r="AZ160" i="19"/>
  <c r="AY160" i="19"/>
  <c r="BD159" i="19"/>
  <c r="BC159" i="19"/>
  <c r="BB159" i="19"/>
  <c r="BA159" i="19"/>
  <c r="AZ159" i="19"/>
  <c r="AY159" i="19"/>
  <c r="BD158" i="19"/>
  <c r="BC158" i="19"/>
  <c r="BB158" i="19"/>
  <c r="BA158" i="19"/>
  <c r="AZ158" i="19"/>
  <c r="AY158" i="19"/>
  <c r="BD155" i="19"/>
  <c r="BC155" i="19"/>
  <c r="BB155" i="19"/>
  <c r="BA155" i="19"/>
  <c r="AZ155" i="19"/>
  <c r="AY155" i="19"/>
  <c r="BD154" i="19"/>
  <c r="BC154" i="19"/>
  <c r="BB154" i="19"/>
  <c r="BA154" i="19"/>
  <c r="AZ154" i="19"/>
  <c r="AY154" i="19"/>
  <c r="BD153" i="19"/>
  <c r="BC153" i="19"/>
  <c r="BB153" i="19"/>
  <c r="BA153" i="19"/>
  <c r="AZ153" i="19"/>
  <c r="AY153" i="19"/>
  <c r="BD149" i="19"/>
  <c r="BC149" i="19"/>
  <c r="BB149" i="19"/>
  <c r="BA149" i="19"/>
  <c r="AZ149" i="19"/>
  <c r="AY149" i="19"/>
  <c r="BD148" i="19"/>
  <c r="BC148" i="19"/>
  <c r="BB148" i="19"/>
  <c r="BA148" i="19"/>
  <c r="AZ148" i="19"/>
  <c r="AY148" i="19"/>
  <c r="BD147" i="19"/>
  <c r="BC147" i="19"/>
  <c r="BB147" i="19"/>
  <c r="BA147" i="19"/>
  <c r="AZ147" i="19"/>
  <c r="AY147" i="19"/>
  <c r="BD143" i="19"/>
  <c r="BC143" i="19"/>
  <c r="BB143" i="19"/>
  <c r="BA143" i="19"/>
  <c r="AZ143" i="19"/>
  <c r="AY143" i="19"/>
  <c r="BD142" i="19"/>
  <c r="BC142" i="19"/>
  <c r="BB142" i="19"/>
  <c r="BA142" i="19"/>
  <c r="AZ142" i="19"/>
  <c r="AY142" i="19"/>
  <c r="BD141" i="19"/>
  <c r="BC141" i="19"/>
  <c r="BB141" i="19"/>
  <c r="BA141" i="19"/>
  <c r="AZ141" i="19"/>
  <c r="AY141" i="19"/>
  <c r="BD137" i="19"/>
  <c r="BC137" i="19"/>
  <c r="BB137" i="19"/>
  <c r="BA137" i="19"/>
  <c r="AZ137" i="19"/>
  <c r="AY137" i="19"/>
  <c r="BD134" i="19"/>
  <c r="BC134" i="19"/>
  <c r="BB134" i="19"/>
  <c r="BA134" i="19"/>
  <c r="AZ134" i="19"/>
  <c r="AY134" i="19"/>
  <c r="BD133" i="19"/>
  <c r="BC133" i="19"/>
  <c r="BB133" i="19"/>
  <c r="BA133" i="19"/>
  <c r="AZ133" i="19"/>
  <c r="AY133" i="19"/>
  <c r="BD132" i="19"/>
  <c r="BC132" i="19"/>
  <c r="BB132" i="19"/>
  <c r="BA132" i="19"/>
  <c r="AZ132" i="19"/>
  <c r="AY132" i="19"/>
  <c r="BD119" i="19"/>
  <c r="BC119" i="19"/>
  <c r="BB119" i="19"/>
  <c r="BA119" i="19"/>
  <c r="AZ119" i="19"/>
  <c r="AY119" i="19"/>
  <c r="BD118" i="19"/>
  <c r="BC118" i="19"/>
  <c r="BB118" i="19"/>
  <c r="BA118" i="19"/>
  <c r="AZ118" i="19"/>
  <c r="AY118" i="19"/>
  <c r="BD107" i="19"/>
  <c r="BC107" i="19"/>
  <c r="BB107" i="19"/>
  <c r="BA107" i="19"/>
  <c r="AZ107" i="19"/>
  <c r="AY107" i="19"/>
  <c r="BD106" i="19"/>
  <c r="BC106" i="19"/>
  <c r="BB106" i="19"/>
  <c r="BA106" i="19"/>
  <c r="AZ106" i="19"/>
  <c r="AY106" i="19"/>
  <c r="BD99" i="19"/>
  <c r="BC99" i="19"/>
  <c r="BB99" i="19"/>
  <c r="BA99" i="19"/>
  <c r="AZ99" i="19"/>
  <c r="AY99" i="19"/>
  <c r="BD88" i="19"/>
  <c r="BC88" i="19"/>
  <c r="BB88" i="19"/>
  <c r="BA88" i="19"/>
  <c r="AZ88" i="19"/>
  <c r="AY88" i="19"/>
  <c r="BD87" i="19"/>
  <c r="BC87" i="19"/>
  <c r="BB87" i="19"/>
  <c r="BA87" i="19"/>
  <c r="AZ87" i="19"/>
  <c r="AY87" i="19"/>
  <c r="BD76" i="19"/>
  <c r="BC76" i="19"/>
  <c r="BB76" i="19"/>
  <c r="BA76" i="19"/>
  <c r="AZ76" i="19"/>
  <c r="AY76" i="19"/>
  <c r="BD75" i="19"/>
  <c r="BC75" i="19"/>
  <c r="BB75" i="19"/>
  <c r="BA75" i="19"/>
  <c r="AZ75" i="19"/>
  <c r="AY75" i="19"/>
  <c r="BD64" i="19"/>
  <c r="BC64" i="19"/>
  <c r="BB64" i="19"/>
  <c r="BA64" i="19"/>
  <c r="AZ64" i="19"/>
  <c r="AY64" i="19"/>
  <c r="BD63" i="19"/>
  <c r="BC63" i="19"/>
  <c r="BB63" i="19"/>
  <c r="BA63" i="19"/>
  <c r="AZ63" i="19"/>
  <c r="AY63" i="19"/>
  <c r="AI53" i="19"/>
  <c r="AJ53" i="19"/>
  <c r="AK53" i="19"/>
  <c r="AL53" i="19"/>
  <c r="AM53" i="19"/>
  <c r="AI54" i="19"/>
  <c r="AJ54" i="19"/>
  <c r="AK54" i="19"/>
  <c r="AL54" i="19"/>
  <c r="AM54" i="19"/>
  <c r="AI55" i="19"/>
  <c r="AJ55" i="19"/>
  <c r="AK55" i="19"/>
  <c r="AL55" i="19"/>
  <c r="AM55" i="19"/>
  <c r="AI56" i="19"/>
  <c r="AJ56" i="19"/>
  <c r="AK56" i="19"/>
  <c r="AL56" i="19"/>
  <c r="AM56" i="19"/>
  <c r="AH54" i="19"/>
  <c r="AH55" i="19"/>
  <c r="AH56" i="19"/>
  <c r="D140" i="20" l="1"/>
  <c r="L12" i="15"/>
  <c r="L6" i="15"/>
  <c r="E111" i="21"/>
  <c r="J134" i="17"/>
  <c r="I150" i="17"/>
  <c r="D127" i="21"/>
  <c r="D129" i="21"/>
  <c r="I152" i="17"/>
  <c r="J133" i="17"/>
  <c r="E110" i="21"/>
  <c r="I151" i="17"/>
  <c r="D128" i="21"/>
  <c r="E109" i="21"/>
  <c r="J132" i="17"/>
  <c r="BA101" i="19"/>
  <c r="BA100" i="19"/>
  <c r="BB100" i="19"/>
  <c r="BB101" i="19"/>
  <c r="AY101" i="19"/>
  <c r="AY100" i="19"/>
  <c r="BC101" i="19"/>
  <c r="BC100" i="19"/>
  <c r="AZ101" i="19"/>
  <c r="AZ100" i="19"/>
  <c r="BD101" i="19"/>
  <c r="BD100" i="19"/>
  <c r="AH53" i="19"/>
  <c r="BD47" i="19"/>
  <c r="BC47" i="19"/>
  <c r="BB47" i="19"/>
  <c r="BA47" i="19"/>
  <c r="AZ47" i="19"/>
  <c r="AY47" i="19"/>
  <c r="BD46" i="19"/>
  <c r="BC46" i="19"/>
  <c r="BB46" i="19"/>
  <c r="BA46" i="19"/>
  <c r="AZ46" i="19"/>
  <c r="AY46" i="19"/>
  <c r="BD45" i="19"/>
  <c r="BC45" i="19"/>
  <c r="BB45" i="19"/>
  <c r="BA45" i="19"/>
  <c r="AZ45" i="19"/>
  <c r="AY45" i="19"/>
  <c r="BD44" i="19"/>
  <c r="BC44" i="19"/>
  <c r="BB44" i="19"/>
  <c r="BA44" i="19"/>
  <c r="AZ44" i="19"/>
  <c r="AY44" i="19"/>
  <c r="BD43" i="19"/>
  <c r="BC43" i="19"/>
  <c r="BB43" i="19"/>
  <c r="BA43" i="19"/>
  <c r="AZ43" i="19"/>
  <c r="AY43" i="19"/>
  <c r="BD42" i="19"/>
  <c r="BC42" i="19"/>
  <c r="BB42" i="19"/>
  <c r="BA42" i="19"/>
  <c r="AZ42" i="19"/>
  <c r="AY42" i="19"/>
  <c r="BD39" i="19"/>
  <c r="BC39" i="19"/>
  <c r="BB39" i="19"/>
  <c r="BA39" i="19"/>
  <c r="AZ39" i="19"/>
  <c r="AY39" i="19"/>
  <c r="BD38" i="19"/>
  <c r="BC38" i="19"/>
  <c r="BB38" i="19"/>
  <c r="BA38" i="19"/>
  <c r="AZ38" i="19"/>
  <c r="AY38" i="19"/>
  <c r="BD37" i="19"/>
  <c r="BC37" i="19"/>
  <c r="BB37" i="19"/>
  <c r="BA37" i="19"/>
  <c r="AZ37" i="19"/>
  <c r="AY37" i="19"/>
  <c r="BD36" i="19"/>
  <c r="BC36" i="19"/>
  <c r="BB36" i="19"/>
  <c r="BA36" i="19"/>
  <c r="AZ36" i="19"/>
  <c r="AY36" i="19"/>
  <c r="BD35" i="19"/>
  <c r="BC35" i="19"/>
  <c r="BB35" i="19"/>
  <c r="BA35" i="19"/>
  <c r="AZ35" i="19"/>
  <c r="AY35" i="19"/>
  <c r="BD34" i="19"/>
  <c r="BC34" i="19"/>
  <c r="BB34" i="19"/>
  <c r="BA34" i="19"/>
  <c r="AZ34" i="19"/>
  <c r="AY34" i="19"/>
  <c r="BD33" i="19"/>
  <c r="BC33" i="19"/>
  <c r="BB33" i="19"/>
  <c r="BA33" i="19"/>
  <c r="AZ33" i="19"/>
  <c r="AY33" i="19"/>
  <c r="BD32" i="19"/>
  <c r="BC32" i="19"/>
  <c r="BB32" i="19"/>
  <c r="BA32" i="19"/>
  <c r="AZ32" i="19"/>
  <c r="AY32" i="19"/>
  <c r="BD31" i="19"/>
  <c r="BC31" i="19"/>
  <c r="BB31" i="19"/>
  <c r="BA31" i="19"/>
  <c r="AZ31" i="19"/>
  <c r="AY31" i="19"/>
  <c r="BD30" i="19"/>
  <c r="BC30" i="19"/>
  <c r="BB30" i="19"/>
  <c r="BA30" i="19"/>
  <c r="AZ30" i="19"/>
  <c r="AY30" i="19"/>
  <c r="BD29" i="19"/>
  <c r="BC29" i="19"/>
  <c r="BB29" i="19"/>
  <c r="BA29" i="19"/>
  <c r="AZ29" i="19"/>
  <c r="AY29" i="19"/>
  <c r="BD28" i="19"/>
  <c r="BC28" i="19"/>
  <c r="BB28" i="19"/>
  <c r="BA28" i="19"/>
  <c r="AZ28" i="19"/>
  <c r="AY28" i="19"/>
  <c r="BD27" i="19"/>
  <c r="BC27" i="19"/>
  <c r="BB27" i="19"/>
  <c r="BA27" i="19"/>
  <c r="AZ27" i="19"/>
  <c r="AY27" i="19"/>
  <c r="BD26" i="19"/>
  <c r="BC26" i="19"/>
  <c r="BB26" i="19"/>
  <c r="BA26" i="19"/>
  <c r="AZ26" i="19"/>
  <c r="AY26" i="19"/>
  <c r="BD25" i="19"/>
  <c r="BC25" i="19"/>
  <c r="BB25" i="19"/>
  <c r="BA25" i="19"/>
  <c r="AZ25" i="19"/>
  <c r="AY25" i="19"/>
  <c r="BD24" i="19"/>
  <c r="BC24" i="19"/>
  <c r="BB24" i="19"/>
  <c r="BA24" i="19"/>
  <c r="AZ24" i="19"/>
  <c r="AY24" i="19"/>
  <c r="BD23" i="19"/>
  <c r="BC23" i="19"/>
  <c r="BB23" i="19"/>
  <c r="BA23" i="19"/>
  <c r="AZ23" i="19"/>
  <c r="AY23" i="19"/>
  <c r="BD22" i="19"/>
  <c r="BC22" i="19"/>
  <c r="BB22" i="19"/>
  <c r="BA22" i="19"/>
  <c r="AZ22" i="19"/>
  <c r="AY22" i="19"/>
  <c r="BD21" i="19"/>
  <c r="BC21" i="19"/>
  <c r="BB21" i="19"/>
  <c r="BA21" i="19"/>
  <c r="AZ21" i="19"/>
  <c r="AY21" i="19"/>
  <c r="V47" i="19"/>
  <c r="U47" i="19"/>
  <c r="T47" i="19"/>
  <c r="S47" i="19"/>
  <c r="R47" i="19"/>
  <c r="Q47" i="19"/>
  <c r="V46" i="19"/>
  <c r="U46" i="19"/>
  <c r="T46" i="19"/>
  <c r="S46" i="19"/>
  <c r="R46" i="19"/>
  <c r="Q46" i="19"/>
  <c r="V45" i="19"/>
  <c r="U45" i="19"/>
  <c r="T45" i="19"/>
  <c r="S45" i="19"/>
  <c r="R45" i="19"/>
  <c r="Q45" i="19"/>
  <c r="V44" i="19"/>
  <c r="U44" i="19"/>
  <c r="T44" i="19"/>
  <c r="S44" i="19"/>
  <c r="R44" i="19"/>
  <c r="Q44" i="19"/>
  <c r="V43" i="19"/>
  <c r="U43" i="19"/>
  <c r="T43" i="19"/>
  <c r="S43" i="19"/>
  <c r="R43" i="19"/>
  <c r="Q43" i="19"/>
  <c r="V42" i="19"/>
  <c r="U42" i="19"/>
  <c r="T42" i="19"/>
  <c r="S42" i="19"/>
  <c r="R42" i="19"/>
  <c r="Q42" i="19"/>
  <c r="V39" i="19"/>
  <c r="U39" i="19"/>
  <c r="T39" i="19"/>
  <c r="S39" i="19"/>
  <c r="R39" i="19"/>
  <c r="Q39" i="19"/>
  <c r="V38" i="19"/>
  <c r="U38" i="19"/>
  <c r="T38" i="19"/>
  <c r="S38" i="19"/>
  <c r="R38" i="19"/>
  <c r="Q38" i="19"/>
  <c r="V37" i="19"/>
  <c r="U37" i="19"/>
  <c r="T37" i="19"/>
  <c r="S37" i="19"/>
  <c r="R37" i="19"/>
  <c r="Q37" i="19"/>
  <c r="V36" i="19"/>
  <c r="U36" i="19"/>
  <c r="T36" i="19"/>
  <c r="S36" i="19"/>
  <c r="R36" i="19"/>
  <c r="Q36" i="19"/>
  <c r="V35" i="19"/>
  <c r="U35" i="19"/>
  <c r="T35" i="19"/>
  <c r="S35" i="19"/>
  <c r="R35" i="19"/>
  <c r="Q35" i="19"/>
  <c r="V34" i="19"/>
  <c r="U34" i="19"/>
  <c r="T34" i="19"/>
  <c r="S34" i="19"/>
  <c r="R34" i="19"/>
  <c r="Q34" i="19"/>
  <c r="V33" i="19"/>
  <c r="U33" i="19"/>
  <c r="T33" i="19"/>
  <c r="S33" i="19"/>
  <c r="R33" i="19"/>
  <c r="Q33" i="19"/>
  <c r="V32" i="19"/>
  <c r="U32" i="19"/>
  <c r="T32" i="19"/>
  <c r="S32" i="19"/>
  <c r="R32" i="19"/>
  <c r="Q32" i="19"/>
  <c r="V31" i="19"/>
  <c r="U31" i="19"/>
  <c r="T31" i="19"/>
  <c r="S31" i="19"/>
  <c r="R31" i="19"/>
  <c r="Q31" i="19"/>
  <c r="V30" i="19"/>
  <c r="U30" i="19"/>
  <c r="T30" i="19"/>
  <c r="S30" i="19"/>
  <c r="R30" i="19"/>
  <c r="Q30" i="19"/>
  <c r="V29" i="19"/>
  <c r="U29" i="19"/>
  <c r="T29" i="19"/>
  <c r="S29" i="19"/>
  <c r="R29" i="19"/>
  <c r="Q29" i="19"/>
  <c r="V28" i="19"/>
  <c r="U28" i="19"/>
  <c r="T28" i="19"/>
  <c r="S28" i="19"/>
  <c r="R28" i="19"/>
  <c r="Q28" i="19"/>
  <c r="V27" i="19"/>
  <c r="U27" i="19"/>
  <c r="T27" i="19"/>
  <c r="S27" i="19"/>
  <c r="R27" i="19"/>
  <c r="Q27" i="19"/>
  <c r="V26" i="19"/>
  <c r="U26" i="19"/>
  <c r="T26" i="19"/>
  <c r="S26" i="19"/>
  <c r="R26" i="19"/>
  <c r="Q26" i="19"/>
  <c r="V25" i="19"/>
  <c r="U25" i="19"/>
  <c r="T25" i="19"/>
  <c r="S25" i="19"/>
  <c r="R25" i="19"/>
  <c r="Q25" i="19"/>
  <c r="V24" i="19"/>
  <c r="U24" i="19"/>
  <c r="T24" i="19"/>
  <c r="S24" i="19"/>
  <c r="R24" i="19"/>
  <c r="Q24" i="19"/>
  <c r="V23" i="19"/>
  <c r="U23" i="19"/>
  <c r="T23" i="19"/>
  <c r="S23" i="19"/>
  <c r="R23" i="19"/>
  <c r="Q23" i="19"/>
  <c r="V22" i="19"/>
  <c r="U22" i="19"/>
  <c r="T22" i="19"/>
  <c r="S22" i="19"/>
  <c r="R22" i="19"/>
  <c r="Q22" i="19"/>
  <c r="V21" i="19"/>
  <c r="U21" i="19"/>
  <c r="T21" i="19"/>
  <c r="S21" i="19"/>
  <c r="R21" i="19"/>
  <c r="Q21" i="19"/>
  <c r="L9" i="15" l="1"/>
  <c r="F109" i="21"/>
  <c r="K132" i="17"/>
  <c r="K133" i="17"/>
  <c r="F110" i="21"/>
  <c r="J152" i="17"/>
  <c r="E129" i="21"/>
  <c r="F111" i="21"/>
  <c r="K134" i="17"/>
  <c r="E127" i="21"/>
  <c r="J150" i="17"/>
  <c r="E128" i="21"/>
  <c r="J151" i="17"/>
  <c r="H94" i="17"/>
  <c r="H93" i="17"/>
  <c r="H92" i="17"/>
  <c r="F134" i="20"/>
  <c r="E134" i="20"/>
  <c r="D136" i="16"/>
  <c r="C136" i="16"/>
  <c r="H127" i="16"/>
  <c r="H126" i="16"/>
  <c r="K150" i="17" l="1"/>
  <c r="F127" i="21"/>
  <c r="K152" i="17"/>
  <c r="F129" i="21"/>
  <c r="F128" i="21"/>
  <c r="K151" i="17"/>
  <c r="L134" i="17"/>
  <c r="G111" i="21"/>
  <c r="L132" i="17"/>
  <c r="G109" i="21"/>
  <c r="G110" i="21"/>
  <c r="L133" i="17"/>
  <c r="I127" i="16"/>
  <c r="H125" i="16"/>
  <c r="I126" i="16"/>
  <c r="H81" i="17"/>
  <c r="D89" i="21"/>
  <c r="G136" i="16"/>
  <c r="C134" i="20"/>
  <c r="L136" i="16"/>
  <c r="H134" i="20"/>
  <c r="I94" i="17"/>
  <c r="D94" i="21"/>
  <c r="K136" i="16"/>
  <c r="G134" i="20"/>
  <c r="D87" i="21"/>
  <c r="I92" i="17"/>
  <c r="D92" i="21"/>
  <c r="H79" i="17"/>
  <c r="D88" i="21"/>
  <c r="I99" i="17"/>
  <c r="H136" i="16"/>
  <c r="D134" i="20"/>
  <c r="I93" i="17"/>
  <c r="D93" i="21"/>
  <c r="I100" i="17"/>
  <c r="D100" i="21"/>
  <c r="E136" i="16"/>
  <c r="I136" i="16"/>
  <c r="F136" i="16"/>
  <c r="J136" i="16"/>
  <c r="I105" i="17" l="1"/>
  <c r="I106" i="17"/>
  <c r="E99" i="21"/>
  <c r="I81" i="17"/>
  <c r="J14" i="18"/>
  <c r="H109" i="21"/>
  <c r="H111" i="21"/>
  <c r="H110" i="21"/>
  <c r="L152" i="17"/>
  <c r="G129" i="21"/>
  <c r="L151" i="17"/>
  <c r="G128" i="21"/>
  <c r="G127" i="21"/>
  <c r="L150" i="17"/>
  <c r="J127" i="16"/>
  <c r="J126" i="16"/>
  <c r="I125" i="16"/>
  <c r="J93" i="17"/>
  <c r="E93" i="21"/>
  <c r="J99" i="17"/>
  <c r="E87" i="21"/>
  <c r="J94" i="17"/>
  <c r="E94" i="21"/>
  <c r="J100" i="17"/>
  <c r="E100" i="21"/>
  <c r="E88" i="21"/>
  <c r="I79" i="17"/>
  <c r="J92" i="17"/>
  <c r="E92" i="21"/>
  <c r="E89" i="21"/>
  <c r="H36" i="21"/>
  <c r="G36" i="21"/>
  <c r="F36" i="21"/>
  <c r="E36" i="21"/>
  <c r="C26" i="21"/>
  <c r="C25" i="21"/>
  <c r="C24" i="21"/>
  <c r="I123" i="17" l="1"/>
  <c r="I138" i="17" s="1"/>
  <c r="I122" i="17"/>
  <c r="I30" i="17" s="1"/>
  <c r="I124" i="17"/>
  <c r="I156" i="17" s="1"/>
  <c r="J105" i="17"/>
  <c r="J106" i="17"/>
  <c r="I113" i="17"/>
  <c r="I51" i="17" s="1"/>
  <c r="I114" i="17"/>
  <c r="I69" i="17" s="1"/>
  <c r="F99" i="21"/>
  <c r="J81" i="17"/>
  <c r="H129" i="21"/>
  <c r="H128" i="21"/>
  <c r="H127" i="21"/>
  <c r="J125" i="16"/>
  <c r="K126" i="16"/>
  <c r="K127" i="16"/>
  <c r="K92" i="17"/>
  <c r="F92" i="21"/>
  <c r="K94" i="17"/>
  <c r="F94" i="21"/>
  <c r="F87" i="21"/>
  <c r="K93" i="17"/>
  <c r="F93" i="21"/>
  <c r="J79" i="17"/>
  <c r="K100" i="17"/>
  <c r="F100" i="21"/>
  <c r="K99" i="17"/>
  <c r="F88" i="21"/>
  <c r="F89" i="21"/>
  <c r="C65" i="21"/>
  <c r="C64" i="21"/>
  <c r="C63" i="21"/>
  <c r="C47" i="21"/>
  <c r="C46" i="21"/>
  <c r="C45" i="21"/>
  <c r="D36" i="21"/>
  <c r="E72" i="21" l="1"/>
  <c r="E70" i="21"/>
  <c r="E71" i="21"/>
  <c r="E136" i="21"/>
  <c r="E134" i="21"/>
  <c r="E135" i="21"/>
  <c r="E32" i="21"/>
  <c r="E33" i="21"/>
  <c r="E31" i="21"/>
  <c r="J113" i="17"/>
  <c r="J51" i="17" s="1"/>
  <c r="J114" i="17"/>
  <c r="J69" i="17" s="1"/>
  <c r="K105" i="17"/>
  <c r="K106" i="17"/>
  <c r="E54" i="21"/>
  <c r="E53" i="21"/>
  <c r="E52" i="21"/>
  <c r="J122" i="17"/>
  <c r="J30" i="17" s="1"/>
  <c r="J123" i="17"/>
  <c r="J138" i="17" s="1"/>
  <c r="J124" i="17"/>
  <c r="J156" i="17" s="1"/>
  <c r="E118" i="21"/>
  <c r="E116" i="21"/>
  <c r="E117" i="21"/>
  <c r="G99" i="21"/>
  <c r="K81" i="17"/>
  <c r="L126" i="16"/>
  <c r="K125" i="16"/>
  <c r="L127" i="16"/>
  <c r="G89" i="21"/>
  <c r="L99" i="17"/>
  <c r="G87" i="21"/>
  <c r="L92" i="17"/>
  <c r="G92" i="21"/>
  <c r="K79" i="17"/>
  <c r="L94" i="17"/>
  <c r="G94" i="21"/>
  <c r="G88" i="21"/>
  <c r="L100" i="17"/>
  <c r="G100" i="21"/>
  <c r="L93" i="17"/>
  <c r="G93" i="21"/>
  <c r="F134" i="21" l="1"/>
  <c r="F136" i="21"/>
  <c r="F135" i="21"/>
  <c r="K122" i="17"/>
  <c r="K30" i="17" s="1"/>
  <c r="K123" i="17"/>
  <c r="K138" i="17" s="1"/>
  <c r="K124" i="17"/>
  <c r="K156" i="17" s="1"/>
  <c r="F117" i="21"/>
  <c r="F118" i="21"/>
  <c r="F116" i="21"/>
  <c r="K113" i="17"/>
  <c r="K51" i="17" s="1"/>
  <c r="K114" i="17"/>
  <c r="K69" i="17" s="1"/>
  <c r="F53" i="21"/>
  <c r="F54" i="21"/>
  <c r="F52" i="21"/>
  <c r="L105" i="17"/>
  <c r="L106" i="17"/>
  <c r="F32" i="21"/>
  <c r="F31" i="21"/>
  <c r="F33" i="21"/>
  <c r="F71" i="21"/>
  <c r="F72" i="21"/>
  <c r="F70" i="21"/>
  <c r="H99" i="21"/>
  <c r="L81" i="17"/>
  <c r="H100" i="21"/>
  <c r="H87" i="21"/>
  <c r="H93" i="21"/>
  <c r="H94" i="21"/>
  <c r="H89" i="21"/>
  <c r="H88" i="21"/>
  <c r="H92" i="21"/>
  <c r="L125" i="16"/>
  <c r="L79" i="17"/>
  <c r="H69" i="18"/>
  <c r="G69" i="18"/>
  <c r="F69" i="18"/>
  <c r="H60" i="18"/>
  <c r="G60" i="18"/>
  <c r="F60" i="18"/>
  <c r="O68" i="18"/>
  <c r="N68" i="18"/>
  <c r="M68" i="18"/>
  <c r="L68" i="18"/>
  <c r="K68" i="18"/>
  <c r="J68" i="18"/>
  <c r="I68" i="18"/>
  <c r="O67" i="18"/>
  <c r="N67" i="18"/>
  <c r="M67" i="18"/>
  <c r="L67" i="18"/>
  <c r="K67" i="18"/>
  <c r="J67" i="18"/>
  <c r="I67" i="18"/>
  <c r="O66" i="18"/>
  <c r="N66" i="18"/>
  <c r="M66" i="18"/>
  <c r="L66" i="18"/>
  <c r="K66" i="18"/>
  <c r="J66" i="18"/>
  <c r="I66" i="18"/>
  <c r="O65" i="18"/>
  <c r="N65" i="18"/>
  <c r="M65" i="18"/>
  <c r="L65" i="18"/>
  <c r="K65" i="18"/>
  <c r="J65" i="18"/>
  <c r="I65" i="18"/>
  <c r="O64" i="18"/>
  <c r="N64" i="18"/>
  <c r="M64" i="18"/>
  <c r="L64" i="18"/>
  <c r="K64" i="18"/>
  <c r="J64" i="18"/>
  <c r="I64" i="18"/>
  <c r="O63" i="18"/>
  <c r="N63" i="18"/>
  <c r="M63" i="18"/>
  <c r="L63" i="18"/>
  <c r="K63" i="18"/>
  <c r="J63" i="18"/>
  <c r="I63" i="18"/>
  <c r="B64" i="18"/>
  <c r="B65" i="18"/>
  <c r="B66" i="18"/>
  <c r="B67" i="18"/>
  <c r="B68" i="18"/>
  <c r="B63" i="18"/>
  <c r="O59" i="18"/>
  <c r="N59" i="18"/>
  <c r="M59" i="18"/>
  <c r="L59" i="18"/>
  <c r="K59" i="18"/>
  <c r="J59" i="18"/>
  <c r="I59" i="18"/>
  <c r="O58" i="18"/>
  <c r="N58" i="18"/>
  <c r="M58" i="18"/>
  <c r="L58" i="18"/>
  <c r="K58" i="18"/>
  <c r="J58" i="18"/>
  <c r="I58" i="18"/>
  <c r="O57" i="18"/>
  <c r="N57" i="18"/>
  <c r="M57" i="18"/>
  <c r="L57" i="18"/>
  <c r="K57" i="18"/>
  <c r="J57" i="18"/>
  <c r="I57" i="18"/>
  <c r="O56" i="18"/>
  <c r="N56" i="18"/>
  <c r="M56" i="18"/>
  <c r="L56" i="18"/>
  <c r="K56" i="18"/>
  <c r="J56" i="18"/>
  <c r="I56" i="18"/>
  <c r="O55" i="18"/>
  <c r="N55" i="18"/>
  <c r="M55" i="18"/>
  <c r="L55" i="18"/>
  <c r="K55" i="18"/>
  <c r="J55" i="18"/>
  <c r="I55" i="18"/>
  <c r="O54" i="18"/>
  <c r="N54" i="18"/>
  <c r="M54" i="18"/>
  <c r="L54" i="18"/>
  <c r="K54" i="18"/>
  <c r="J54" i="18"/>
  <c r="I54" i="18"/>
  <c r="O53" i="18"/>
  <c r="N53" i="18"/>
  <c r="M53" i="18"/>
  <c r="L53" i="18"/>
  <c r="K53" i="18"/>
  <c r="J53" i="18"/>
  <c r="I53" i="18"/>
  <c r="O52" i="18"/>
  <c r="N52" i="18"/>
  <c r="M52" i="18"/>
  <c r="L52" i="18"/>
  <c r="K52" i="18"/>
  <c r="J52" i="18"/>
  <c r="I52" i="18"/>
  <c r="O51" i="18"/>
  <c r="N51" i="18"/>
  <c r="M51" i="18"/>
  <c r="L51" i="18"/>
  <c r="K51" i="18"/>
  <c r="J51" i="18"/>
  <c r="I51" i="18"/>
  <c r="O50" i="18"/>
  <c r="N50" i="18"/>
  <c r="M50" i="18"/>
  <c r="L50" i="18"/>
  <c r="K50" i="18"/>
  <c r="J50" i="18"/>
  <c r="I50" i="18"/>
  <c r="O49" i="18"/>
  <c r="N49" i="18"/>
  <c r="M49" i="18"/>
  <c r="L49" i="18"/>
  <c r="K49" i="18"/>
  <c r="J49" i="18"/>
  <c r="I49" i="18"/>
  <c r="O48" i="18"/>
  <c r="N48" i="18"/>
  <c r="M48" i="18"/>
  <c r="L48" i="18"/>
  <c r="K48" i="18"/>
  <c r="J48" i="18"/>
  <c r="I48" i="18"/>
  <c r="O47" i="18"/>
  <c r="N47" i="18"/>
  <c r="M47" i="18"/>
  <c r="L47" i="18"/>
  <c r="K47" i="18"/>
  <c r="J47" i="18"/>
  <c r="I47" i="18"/>
  <c r="O46" i="18"/>
  <c r="N46" i="18"/>
  <c r="M46" i="18"/>
  <c r="L46" i="18"/>
  <c r="K46" i="18"/>
  <c r="J46" i="18"/>
  <c r="I46" i="18"/>
  <c r="O45" i="18"/>
  <c r="N45" i="18"/>
  <c r="M45" i="18"/>
  <c r="L45" i="18"/>
  <c r="K45" i="18"/>
  <c r="J45" i="18"/>
  <c r="I45" i="18"/>
  <c r="O44" i="18"/>
  <c r="N44" i="18"/>
  <c r="M44" i="18"/>
  <c r="L44" i="18"/>
  <c r="K44" i="18"/>
  <c r="J44" i="18"/>
  <c r="I44" i="18"/>
  <c r="O43" i="18"/>
  <c r="N43" i="18"/>
  <c r="M43" i="18"/>
  <c r="L43" i="18"/>
  <c r="K43" i="18"/>
  <c r="J43" i="18"/>
  <c r="I43" i="18"/>
  <c r="O42" i="18"/>
  <c r="N42" i="18"/>
  <c r="M42" i="18"/>
  <c r="L42" i="18"/>
  <c r="K42" i="18"/>
  <c r="J42" i="18"/>
  <c r="I42" i="18"/>
  <c r="O41" i="18"/>
  <c r="N41" i="18"/>
  <c r="M41" i="18"/>
  <c r="L41" i="18"/>
  <c r="K41" i="18"/>
  <c r="J41" i="18"/>
  <c r="I41" i="18"/>
  <c r="Y4" i="19"/>
  <c r="Z4" i="19" s="1"/>
  <c r="AA4" i="19" s="1"/>
  <c r="AB4" i="19" s="1"/>
  <c r="AC4" i="19" s="1"/>
  <c r="AD4" i="19" s="1"/>
  <c r="AE4" i="19" s="1"/>
  <c r="AF4" i="19" s="1"/>
  <c r="AG4" i="19" s="1"/>
  <c r="AH4" i="19" s="1"/>
  <c r="AI4" i="19" s="1"/>
  <c r="AJ4" i="19" s="1"/>
  <c r="AK4" i="19" s="1"/>
  <c r="AL4" i="19" s="1"/>
  <c r="AM4" i="19" s="1"/>
  <c r="G70" i="21" l="1"/>
  <c r="G71" i="21"/>
  <c r="G72" i="21"/>
  <c r="G118" i="21"/>
  <c r="G117" i="21"/>
  <c r="G116" i="21"/>
  <c r="L122" i="17"/>
  <c r="L30" i="17" s="1"/>
  <c r="L123" i="17"/>
  <c r="L138" i="17" s="1"/>
  <c r="L124" i="17"/>
  <c r="L156" i="17" s="1"/>
  <c r="G54" i="21"/>
  <c r="G52" i="21"/>
  <c r="G53" i="21"/>
  <c r="G33" i="21"/>
  <c r="G31" i="21"/>
  <c r="G32" i="21"/>
  <c r="G134" i="21"/>
  <c r="G136" i="21"/>
  <c r="G135" i="21"/>
  <c r="L113" i="17"/>
  <c r="L51" i="17" s="1"/>
  <c r="L114" i="17"/>
  <c r="L69" i="17" s="1"/>
  <c r="E213" i="20"/>
  <c r="F213" i="20"/>
  <c r="C213" i="20"/>
  <c r="G213" i="20"/>
  <c r="D213" i="20"/>
  <c r="H213" i="20"/>
  <c r="F81" i="20"/>
  <c r="C113" i="20"/>
  <c r="G113" i="20"/>
  <c r="F49" i="20"/>
  <c r="C81" i="20"/>
  <c r="G81" i="20"/>
  <c r="D113" i="20"/>
  <c r="H113" i="20"/>
  <c r="C49" i="20"/>
  <c r="G49" i="20"/>
  <c r="D81" i="20"/>
  <c r="H81" i="20"/>
  <c r="E113" i="20"/>
  <c r="D49" i="20"/>
  <c r="H49" i="20"/>
  <c r="E81" i="20"/>
  <c r="F113" i="20"/>
  <c r="F173" i="20"/>
  <c r="C173" i="20"/>
  <c r="G173" i="20"/>
  <c r="E173" i="20"/>
  <c r="F71" i="18"/>
  <c r="H71" i="18"/>
  <c r="G71" i="18"/>
  <c r="L60" i="18"/>
  <c r="I60" i="18"/>
  <c r="O69" i="18"/>
  <c r="E49" i="20"/>
  <c r="K69" i="18"/>
  <c r="H173" i="20"/>
  <c r="D173" i="20"/>
  <c r="I69" i="18"/>
  <c r="M69" i="18"/>
  <c r="J69" i="18"/>
  <c r="N69" i="18"/>
  <c r="L69" i="18"/>
  <c r="J60" i="18"/>
  <c r="N60" i="18"/>
  <c r="K60" i="18"/>
  <c r="O60" i="18"/>
  <c r="M60" i="18"/>
  <c r="H136" i="20"/>
  <c r="G136" i="20"/>
  <c r="F136" i="20"/>
  <c r="E136" i="20"/>
  <c r="D136" i="20"/>
  <c r="C136" i="20"/>
  <c r="H116" i="21" l="1"/>
  <c r="H117" i="21"/>
  <c r="H118" i="21"/>
  <c r="H32" i="21"/>
  <c r="H31" i="21"/>
  <c r="H33" i="21"/>
  <c r="H72" i="21"/>
  <c r="H71" i="21"/>
  <c r="H70" i="21"/>
  <c r="H52" i="21"/>
  <c r="H54" i="21"/>
  <c r="H53" i="21"/>
  <c r="H134" i="21"/>
  <c r="H136" i="21"/>
  <c r="H135" i="21"/>
  <c r="M71" i="18"/>
  <c r="D14" i="18"/>
  <c r="N71" i="18"/>
  <c r="I71" i="18"/>
  <c r="J71" i="18"/>
  <c r="L71" i="18"/>
  <c r="K71" i="18"/>
  <c r="O71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C43" i="19"/>
  <c r="C44" i="19"/>
  <c r="C45" i="19"/>
  <c r="C46" i="19"/>
  <c r="C47" i="19"/>
  <c r="C42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21" i="19"/>
  <c r="A56" i="18" l="1"/>
  <c r="A58" i="18"/>
  <c r="A54" i="18"/>
  <c r="A50" i="18"/>
  <c r="A46" i="18"/>
  <c r="A42" i="18"/>
  <c r="A66" i="18"/>
  <c r="A57" i="18"/>
  <c r="A53" i="18"/>
  <c r="A49" i="18"/>
  <c r="A45" i="18"/>
  <c r="A63" i="18"/>
  <c r="A65" i="18"/>
  <c r="A41" i="18"/>
  <c r="A52" i="18"/>
  <c r="A48" i="18"/>
  <c r="A44" i="18"/>
  <c r="A68" i="18"/>
  <c r="A64" i="18"/>
  <c r="A59" i="18"/>
  <c r="A55" i="18"/>
  <c r="A51" i="18"/>
  <c r="A47" i="18"/>
  <c r="A43" i="18"/>
  <c r="A67" i="18"/>
  <c r="AP4" i="19"/>
  <c r="AQ4" i="19" s="1"/>
  <c r="AR4" i="19" s="1"/>
  <c r="AS4" i="19" s="1"/>
  <c r="AT4" i="19" s="1"/>
  <c r="AU4" i="19" s="1"/>
  <c r="AV4" i="19" s="1"/>
  <c r="AW4" i="19" s="1"/>
  <c r="AX4" i="19" s="1"/>
  <c r="AY4" i="19" s="1"/>
  <c r="AZ4" i="19" s="1"/>
  <c r="BA4" i="19" s="1"/>
  <c r="BB4" i="19" s="1"/>
  <c r="BC4" i="19" s="1"/>
  <c r="BD4" i="19" s="1"/>
  <c r="H4" i="19" l="1"/>
  <c r="I4" i="19" s="1"/>
  <c r="J4" i="19" s="1"/>
  <c r="K4" i="19" s="1"/>
  <c r="L4" i="19" s="1"/>
  <c r="M4" i="19" s="1"/>
  <c r="N4" i="19" s="1"/>
  <c r="O4" i="19" s="1"/>
  <c r="P4" i="19" s="1"/>
  <c r="Q4" i="19" s="1"/>
  <c r="R4" i="19" s="1"/>
  <c r="S4" i="19" s="1"/>
  <c r="T4" i="19" s="1"/>
  <c r="U4" i="19" s="1"/>
  <c r="V4" i="19" s="1"/>
  <c r="H18" i="20" l="1"/>
  <c r="G18" i="20"/>
  <c r="F18" i="20"/>
  <c r="E18" i="20"/>
  <c r="D18" i="20"/>
  <c r="H170" i="20" l="1"/>
  <c r="G170" i="20"/>
  <c r="F170" i="20"/>
  <c r="E170" i="20"/>
  <c r="D170" i="20"/>
  <c r="C170" i="20"/>
  <c r="H110" i="20"/>
  <c r="G110" i="20"/>
  <c r="F110" i="20"/>
  <c r="E110" i="20"/>
  <c r="D110" i="20"/>
  <c r="C110" i="20"/>
  <c r="H78" i="20"/>
  <c r="G78" i="20"/>
  <c r="F78" i="20"/>
  <c r="E78" i="20"/>
  <c r="D78" i="20"/>
  <c r="C78" i="20"/>
  <c r="H46" i="20"/>
  <c r="G46" i="20"/>
  <c r="F46" i="20"/>
  <c r="E46" i="20"/>
  <c r="D46" i="20"/>
  <c r="C46" i="20"/>
  <c r="A3" i="17" l="1"/>
  <c r="H65" i="17"/>
  <c r="C11" i="20"/>
  <c r="C17" i="20"/>
  <c r="C18" i="20"/>
  <c r="C24" i="20"/>
  <c r="C25" i="20"/>
  <c r="C26" i="20"/>
  <c r="C27" i="20"/>
  <c r="C34" i="20"/>
  <c r="C35" i="20"/>
  <c r="C36" i="20"/>
  <c r="C38" i="20"/>
  <c r="C40" i="20"/>
  <c r="C42" i="20"/>
  <c r="C43" i="20"/>
  <c r="C93" i="16"/>
  <c r="E94" i="16"/>
  <c r="F94" i="16"/>
  <c r="D95" i="16"/>
  <c r="C63" i="20"/>
  <c r="C96" i="16"/>
  <c r="D96" i="16"/>
  <c r="C100" i="16"/>
  <c r="D100" i="16"/>
  <c r="F101" i="16"/>
  <c r="E102" i="16"/>
  <c r="F102" i="16"/>
  <c r="C70" i="20"/>
  <c r="D103" i="16"/>
  <c r="E103" i="16"/>
  <c r="C71" i="20"/>
  <c r="C104" i="16"/>
  <c r="F105" i="16"/>
  <c r="E106" i="16"/>
  <c r="F106" i="16"/>
  <c r="D107" i="16"/>
  <c r="E107" i="16"/>
  <c r="F107" i="16"/>
  <c r="C75" i="20"/>
  <c r="F80" i="16"/>
  <c r="D93" i="16"/>
  <c r="E93" i="16"/>
  <c r="C94" i="16"/>
  <c r="D94" i="16"/>
  <c r="G94" i="16"/>
  <c r="C95" i="16"/>
  <c r="E95" i="16"/>
  <c r="F95" i="16"/>
  <c r="G95" i="16"/>
  <c r="E96" i="16"/>
  <c r="F96" i="16"/>
  <c r="E100" i="16"/>
  <c r="F100" i="16"/>
  <c r="C101" i="16"/>
  <c r="D101" i="16"/>
  <c r="E101" i="16"/>
  <c r="C102" i="16"/>
  <c r="D102" i="16"/>
  <c r="G102" i="16"/>
  <c r="C103" i="16"/>
  <c r="F103" i="16"/>
  <c r="G103" i="16"/>
  <c r="D104" i="16"/>
  <c r="E104" i="16"/>
  <c r="F104" i="16"/>
  <c r="D105" i="16"/>
  <c r="E105" i="16"/>
  <c r="C106" i="16"/>
  <c r="D106" i="16"/>
  <c r="C107" i="16"/>
  <c r="G107" i="16"/>
  <c r="C147" i="20"/>
  <c r="C148" i="20"/>
  <c r="C149" i="20"/>
  <c r="C150" i="20"/>
  <c r="C157" i="20"/>
  <c r="C158" i="20"/>
  <c r="C159" i="20"/>
  <c r="C160" i="20"/>
  <c r="C161" i="20"/>
  <c r="C162" i="20"/>
  <c r="C163" i="20"/>
  <c r="C165" i="20"/>
  <c r="C166" i="20"/>
  <c r="C167" i="20"/>
  <c r="C172" i="16"/>
  <c r="H187" i="16"/>
  <c r="H188" i="16"/>
  <c r="H189" i="16"/>
  <c r="H190" i="16"/>
  <c r="H191" i="16"/>
  <c r="H197" i="16"/>
  <c r="H149" i="17" s="1"/>
  <c r="H204" i="16"/>
  <c r="H205" i="16"/>
  <c r="H206" i="16"/>
  <c r="H207" i="16"/>
  <c r="H217" i="16"/>
  <c r="H218" i="16"/>
  <c r="H219" i="16"/>
  <c r="A1" i="15"/>
  <c r="B14" i="15"/>
  <c r="E14" i="15"/>
  <c r="C28" i="15"/>
  <c r="D35" i="15"/>
  <c r="C15" i="22" s="1"/>
  <c r="F6" i="22" s="1"/>
  <c r="F8" i="22" s="1"/>
  <c r="D36" i="15"/>
  <c r="C16" i="22" s="1"/>
  <c r="G6" i="22" s="1"/>
  <c r="G8" i="22" s="1"/>
  <c r="D37" i="15"/>
  <c r="C17" i="22" s="1"/>
  <c r="H6" i="22" s="1"/>
  <c r="H8" i="22" s="1"/>
  <c r="D38" i="15"/>
  <c r="C18" i="22" s="1"/>
  <c r="I6" i="22" s="1"/>
  <c r="I8" i="22" s="1"/>
  <c r="G40" i="15"/>
  <c r="E20" i="22" s="1"/>
  <c r="D40" i="15"/>
  <c r="C20" i="22" s="1"/>
  <c r="K6" i="22" s="1"/>
  <c r="K8" i="22" s="1"/>
  <c r="F41" i="15"/>
  <c r="F42" i="15"/>
  <c r="F43" i="15"/>
  <c r="F44" i="15"/>
  <c r="F45" i="15"/>
  <c r="L49" i="15"/>
  <c r="K53" i="15"/>
  <c r="L53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81" i="15"/>
  <c r="B82" i="15"/>
  <c r="B83" i="15"/>
  <c r="B84" i="15"/>
  <c r="B85" i="15"/>
  <c r="B86" i="15"/>
  <c r="N88" i="15"/>
  <c r="J107" i="15"/>
  <c r="J21" i="15" s="1"/>
  <c r="G112" i="15"/>
  <c r="I112" i="15"/>
  <c r="G107" i="15"/>
  <c r="G21" i="15" s="1"/>
  <c r="J112" i="15"/>
  <c r="I118" i="15"/>
  <c r="J98" i="18" l="1"/>
  <c r="D207" i="20"/>
  <c r="D203" i="20"/>
  <c r="D199" i="20"/>
  <c r="D190" i="20"/>
  <c r="D206" i="20"/>
  <c r="D202" i="20"/>
  <c r="D198" i="20"/>
  <c r="D189" i="20"/>
  <c r="I112" i="18"/>
  <c r="D205" i="20"/>
  <c r="D201" i="20"/>
  <c r="D197" i="20"/>
  <c r="D188" i="20"/>
  <c r="D204" i="20"/>
  <c r="D200" i="20"/>
  <c r="D191" i="20"/>
  <c r="D187" i="20"/>
  <c r="D65" i="21"/>
  <c r="C107" i="20"/>
  <c r="C102" i="20"/>
  <c r="C95" i="20"/>
  <c r="C103" i="20"/>
  <c r="H41" i="16"/>
  <c r="C41" i="20"/>
  <c r="C37" i="20"/>
  <c r="H33" i="16"/>
  <c r="C33" i="20"/>
  <c r="C174" i="16"/>
  <c r="G106" i="16"/>
  <c r="C74" i="20"/>
  <c r="H62" i="16"/>
  <c r="C62" i="20"/>
  <c r="H53" i="16"/>
  <c r="G105" i="16"/>
  <c r="C73" i="20"/>
  <c r="G101" i="16"/>
  <c r="G62" i="17" s="1"/>
  <c r="C69" i="20"/>
  <c r="G93" i="16"/>
  <c r="C61" i="20"/>
  <c r="C39" i="20"/>
  <c r="G104" i="16"/>
  <c r="C72" i="20"/>
  <c r="G100" i="16"/>
  <c r="C68" i="20"/>
  <c r="H64" i="16"/>
  <c r="D48" i="16"/>
  <c r="D50" i="16" s="1"/>
  <c r="G96" i="16"/>
  <c r="E80" i="16"/>
  <c r="E82" i="16" s="1"/>
  <c r="I207" i="16"/>
  <c r="I203" i="16"/>
  <c r="I191" i="16"/>
  <c r="I187" i="16"/>
  <c r="I219" i="16"/>
  <c r="I206" i="16"/>
  <c r="I202" i="16"/>
  <c r="I190" i="16"/>
  <c r="I218" i="16"/>
  <c r="I205" i="16"/>
  <c r="I201" i="16"/>
  <c r="I197" i="16"/>
  <c r="I149" i="17" s="1"/>
  <c r="I189" i="16"/>
  <c r="I217" i="16"/>
  <c r="I204" i="16"/>
  <c r="I188" i="16"/>
  <c r="I53" i="16"/>
  <c r="L213" i="16"/>
  <c r="H213" i="16"/>
  <c r="L173" i="16"/>
  <c r="H173" i="16"/>
  <c r="L113" i="16"/>
  <c r="H113" i="16"/>
  <c r="L81" i="16"/>
  <c r="H81" i="16"/>
  <c r="L49" i="16"/>
  <c r="H49" i="16"/>
  <c r="H178" i="16"/>
  <c r="F172" i="16"/>
  <c r="F174" i="16" s="1"/>
  <c r="H167" i="16"/>
  <c r="H151" i="16"/>
  <c r="H147" i="16"/>
  <c r="F112" i="16"/>
  <c r="F114" i="16" s="1"/>
  <c r="E62" i="17"/>
  <c r="C61" i="17"/>
  <c r="H87" i="16"/>
  <c r="D80" i="16"/>
  <c r="D82" i="16" s="1"/>
  <c r="G44" i="17"/>
  <c r="C44" i="17"/>
  <c r="E43" i="17"/>
  <c r="H40" i="16"/>
  <c r="F23" i="17"/>
  <c r="D22" i="17"/>
  <c r="E21" i="17"/>
  <c r="H24" i="16"/>
  <c r="E15" i="17"/>
  <c r="E14" i="17"/>
  <c r="E13" i="17"/>
  <c r="E12" i="17"/>
  <c r="F11" i="17"/>
  <c r="I65" i="17"/>
  <c r="H26" i="17"/>
  <c r="K213" i="16"/>
  <c r="G213" i="16"/>
  <c r="K173" i="16"/>
  <c r="G173" i="16"/>
  <c r="K113" i="16"/>
  <c r="G113" i="16"/>
  <c r="K81" i="16"/>
  <c r="G81" i="16"/>
  <c r="K49" i="16"/>
  <c r="G49" i="16"/>
  <c r="F14" i="15"/>
  <c r="H177" i="16"/>
  <c r="E172" i="16"/>
  <c r="E174" i="16" s="1"/>
  <c r="H166" i="16"/>
  <c r="H150" i="16"/>
  <c r="H119" i="16"/>
  <c r="E112" i="16"/>
  <c r="D62" i="17"/>
  <c r="F61" i="17"/>
  <c r="H86" i="16"/>
  <c r="C80" i="16"/>
  <c r="C82" i="16" s="1"/>
  <c r="H72" i="16"/>
  <c r="F44" i="17"/>
  <c r="H68" i="16"/>
  <c r="H100" i="16" s="1"/>
  <c r="D43" i="17"/>
  <c r="H54" i="16"/>
  <c r="E48" i="16"/>
  <c r="E50" i="16" s="1"/>
  <c r="H42" i="16"/>
  <c r="E23" i="17"/>
  <c r="C22" i="17"/>
  <c r="D21" i="17"/>
  <c r="D15" i="17"/>
  <c r="D14" i="17"/>
  <c r="D13" i="17"/>
  <c r="D12" i="17"/>
  <c r="E11" i="17"/>
  <c r="H45" i="17"/>
  <c r="H25" i="17"/>
  <c r="J213" i="16"/>
  <c r="J173" i="16"/>
  <c r="J113" i="16"/>
  <c r="J81" i="16"/>
  <c r="D172" i="16"/>
  <c r="D174" i="16" s="1"/>
  <c r="H165" i="16"/>
  <c r="H157" i="16"/>
  <c r="H149" i="16"/>
  <c r="H118" i="16"/>
  <c r="C62" i="17"/>
  <c r="E61" i="17"/>
  <c r="H85" i="16"/>
  <c r="H71" i="16"/>
  <c r="E44" i="17"/>
  <c r="C43" i="17"/>
  <c r="H61" i="16"/>
  <c r="I61" i="16" s="1"/>
  <c r="C48" i="16"/>
  <c r="C50" i="16" s="1"/>
  <c r="D23" i="17"/>
  <c r="F22" i="17"/>
  <c r="C21" i="17"/>
  <c r="H26" i="16"/>
  <c r="G15" i="17"/>
  <c r="C15" i="17"/>
  <c r="C14" i="17"/>
  <c r="C13" i="17"/>
  <c r="C12" i="17"/>
  <c r="D11" i="17"/>
  <c r="H64" i="17"/>
  <c r="H47" i="17"/>
  <c r="H24" i="17"/>
  <c r="I213" i="16"/>
  <c r="I173" i="16"/>
  <c r="I113" i="16"/>
  <c r="I81" i="16"/>
  <c r="I49" i="16"/>
  <c r="C14" i="15"/>
  <c r="D14" i="15"/>
  <c r="H179" i="16"/>
  <c r="H164" i="16"/>
  <c r="H148" i="16"/>
  <c r="H117" i="16"/>
  <c r="F62" i="17"/>
  <c r="D61" i="17"/>
  <c r="F82" i="16"/>
  <c r="H70" i="16"/>
  <c r="D44" i="17"/>
  <c r="F43" i="17"/>
  <c r="H63" i="16"/>
  <c r="F93" i="16"/>
  <c r="H55" i="16"/>
  <c r="F48" i="16"/>
  <c r="F50" i="16" s="1"/>
  <c r="H43" i="16"/>
  <c r="G23" i="17"/>
  <c r="C23" i="17"/>
  <c r="E22" i="17"/>
  <c r="F21" i="17"/>
  <c r="H25" i="16"/>
  <c r="F15" i="17"/>
  <c r="F14" i="17"/>
  <c r="F13" i="17"/>
  <c r="F12" i="17"/>
  <c r="H11" i="16"/>
  <c r="C11" i="17"/>
  <c r="H63" i="17"/>
  <c r="H46" i="17"/>
  <c r="F37" i="15"/>
  <c r="F40" i="15"/>
  <c r="F36" i="15"/>
  <c r="F35" i="15"/>
  <c r="F38" i="15"/>
  <c r="Q78" i="15"/>
  <c r="P88" i="15"/>
  <c r="B41" i="15"/>
  <c r="G39" i="15"/>
  <c r="E19" i="22" s="1"/>
  <c r="M78" i="15"/>
  <c r="H107" i="15"/>
  <c r="H21" i="15" s="1"/>
  <c r="H112" i="15"/>
  <c r="O88" i="15"/>
  <c r="K88" i="15"/>
  <c r="J109" i="15"/>
  <c r="J49" i="16"/>
  <c r="O78" i="15"/>
  <c r="K78" i="15"/>
  <c r="I117" i="15"/>
  <c r="L88" i="15"/>
  <c r="N78" i="15"/>
  <c r="N90" i="15" s="1"/>
  <c r="D112" i="16"/>
  <c r="I107" i="15"/>
  <c r="I21" i="15" s="1"/>
  <c r="Q88" i="15"/>
  <c r="M88" i="15"/>
  <c r="C112" i="16"/>
  <c r="P78" i="15"/>
  <c r="L78" i="15"/>
  <c r="G33" i="15"/>
  <c r="E13" i="22" s="1"/>
  <c r="G38" i="15"/>
  <c r="E18" i="22" s="1"/>
  <c r="D34" i="15"/>
  <c r="C14" i="22" s="1"/>
  <c r="E6" i="22" s="1"/>
  <c r="E8" i="22" s="1"/>
  <c r="D39" i="15"/>
  <c r="C19" i="22" s="1"/>
  <c r="J6" i="22" s="1"/>
  <c r="J8" i="22" s="1"/>
  <c r="G37" i="15"/>
  <c r="E17" i="22" s="1"/>
  <c r="G109" i="15"/>
  <c r="G36" i="15"/>
  <c r="E16" i="22" s="1"/>
  <c r="G35" i="15"/>
  <c r="G34" i="15"/>
  <c r="E14" i="22" s="1"/>
  <c r="I71" i="16"/>
  <c r="H69" i="16"/>
  <c r="H17" i="16"/>
  <c r="G11" i="17"/>
  <c r="H196" i="16" l="1"/>
  <c r="I196" i="16" s="1"/>
  <c r="J196" i="16" s="1"/>
  <c r="K196" i="16" s="1"/>
  <c r="L196" i="16" s="1"/>
  <c r="H193" i="16"/>
  <c r="I193" i="16" s="1"/>
  <c r="J193" i="16" s="1"/>
  <c r="K193" i="16" s="1"/>
  <c r="L193" i="16" s="1"/>
  <c r="H192" i="16"/>
  <c r="I192" i="16" s="1"/>
  <c r="J192" i="16" s="1"/>
  <c r="K192" i="16" s="1"/>
  <c r="L192" i="16" s="1"/>
  <c r="H78" i="17"/>
  <c r="I78" i="17" s="1"/>
  <c r="J78" i="17" s="1"/>
  <c r="K78" i="17" s="1"/>
  <c r="L78" i="17" s="1"/>
  <c r="H60" i="17"/>
  <c r="I60" i="17" s="1"/>
  <c r="J60" i="17" s="1"/>
  <c r="K60" i="17" s="1"/>
  <c r="L60" i="17" s="1"/>
  <c r="H42" i="17"/>
  <c r="I42" i="17" s="1"/>
  <c r="J42" i="17" s="1"/>
  <c r="K42" i="17" s="1"/>
  <c r="L42" i="17" s="1"/>
  <c r="I68" i="16"/>
  <c r="H154" i="16"/>
  <c r="I154" i="16" s="1"/>
  <c r="J154" i="16" s="1"/>
  <c r="K154" i="16" s="1"/>
  <c r="L154" i="16" s="1"/>
  <c r="H98" i="16"/>
  <c r="I98" i="16" s="1"/>
  <c r="J98" i="16" s="1"/>
  <c r="K98" i="16" s="1"/>
  <c r="L98" i="16" s="1"/>
  <c r="H32" i="16"/>
  <c r="I32" i="16" s="1"/>
  <c r="J32" i="16" s="1"/>
  <c r="K32" i="16" s="1"/>
  <c r="L32" i="16" s="1"/>
  <c r="H28" i="16"/>
  <c r="I28" i="16" s="1"/>
  <c r="J28" i="16" s="1"/>
  <c r="K28" i="16" s="1"/>
  <c r="L28" i="16" s="1"/>
  <c r="H65" i="16"/>
  <c r="I65" i="16" s="1"/>
  <c r="J65" i="16" s="1"/>
  <c r="K65" i="16" s="1"/>
  <c r="L65" i="16" s="1"/>
  <c r="H156" i="16"/>
  <c r="I156" i="16" s="1"/>
  <c r="J156" i="16" s="1"/>
  <c r="K156" i="16" s="1"/>
  <c r="L156" i="16" s="1"/>
  <c r="H152" i="16"/>
  <c r="I152" i="16" s="1"/>
  <c r="J152" i="16" s="1"/>
  <c r="K152" i="16" s="1"/>
  <c r="L152" i="16" s="1"/>
  <c r="H30" i="16"/>
  <c r="I30" i="16" s="1"/>
  <c r="J30" i="16" s="1"/>
  <c r="K30" i="16" s="1"/>
  <c r="L30" i="16" s="1"/>
  <c r="H67" i="16"/>
  <c r="I67" i="16" s="1"/>
  <c r="J67" i="16" s="1"/>
  <c r="K67" i="16" s="1"/>
  <c r="L67" i="16" s="1"/>
  <c r="H153" i="16"/>
  <c r="I153" i="16" s="1"/>
  <c r="J153" i="16" s="1"/>
  <c r="K153" i="16" s="1"/>
  <c r="L153" i="16" s="1"/>
  <c r="H97" i="16"/>
  <c r="I97" i="16" s="1"/>
  <c r="J97" i="16" s="1"/>
  <c r="K97" i="16" s="1"/>
  <c r="L97" i="16" s="1"/>
  <c r="H31" i="16"/>
  <c r="I31" i="16" s="1"/>
  <c r="J31" i="16" s="1"/>
  <c r="K31" i="16" s="1"/>
  <c r="L31" i="16" s="1"/>
  <c r="H155" i="16"/>
  <c r="I155" i="16" s="1"/>
  <c r="J155" i="16" s="1"/>
  <c r="K155" i="16" s="1"/>
  <c r="L155" i="16" s="1"/>
  <c r="H99" i="16"/>
  <c r="I99" i="16" s="1"/>
  <c r="J99" i="16" s="1"/>
  <c r="K99" i="16" s="1"/>
  <c r="L99" i="16" s="1"/>
  <c r="H29" i="16"/>
  <c r="I29" i="16" s="1"/>
  <c r="J29" i="16" s="1"/>
  <c r="K29" i="16" s="1"/>
  <c r="L29" i="16" s="1"/>
  <c r="H66" i="16"/>
  <c r="I66" i="16" s="1"/>
  <c r="J66" i="16" s="1"/>
  <c r="K66" i="16" s="1"/>
  <c r="L66" i="16" s="1"/>
  <c r="E212" i="16"/>
  <c r="D212" i="16"/>
  <c r="H194" i="16"/>
  <c r="I194" i="16" s="1"/>
  <c r="J194" i="16" s="1"/>
  <c r="K194" i="16" s="1"/>
  <c r="L194" i="16" s="1"/>
  <c r="C212" i="16"/>
  <c r="F212" i="16"/>
  <c r="F214" i="16" s="1"/>
  <c r="H195" i="16"/>
  <c r="I195" i="16" s="1"/>
  <c r="J195" i="16" s="1"/>
  <c r="K195" i="16" s="1"/>
  <c r="L195" i="16" s="1"/>
  <c r="I37" i="16"/>
  <c r="J37" i="16" s="1"/>
  <c r="D151" i="20"/>
  <c r="J99" i="18"/>
  <c r="E204" i="20"/>
  <c r="E201" i="20"/>
  <c r="E198" i="20"/>
  <c r="E187" i="20"/>
  <c r="E207" i="20"/>
  <c r="I111" i="18"/>
  <c r="I100" i="18"/>
  <c r="I101" i="18" s="1"/>
  <c r="I20" i="18" s="1"/>
  <c r="E205" i="20"/>
  <c r="E202" i="20"/>
  <c r="E191" i="20"/>
  <c r="E188" i="20"/>
  <c r="E189" i="20"/>
  <c r="E206" i="20"/>
  <c r="E199" i="20"/>
  <c r="J97" i="18"/>
  <c r="E200" i="20"/>
  <c r="E197" i="20"/>
  <c r="E190" i="20"/>
  <c r="E203" i="20"/>
  <c r="D64" i="20"/>
  <c r="I33" i="16"/>
  <c r="I23" i="17" s="1"/>
  <c r="D164" i="20"/>
  <c r="I11" i="16"/>
  <c r="E11" i="20" s="1"/>
  <c r="I63" i="16"/>
  <c r="E63" i="20" s="1"/>
  <c r="I74" i="16"/>
  <c r="I106" i="16" s="1"/>
  <c r="H131" i="17"/>
  <c r="D126" i="21"/>
  <c r="D63" i="21"/>
  <c r="D47" i="21"/>
  <c r="D25" i="21"/>
  <c r="D46" i="21"/>
  <c r="D26" i="21"/>
  <c r="D24" i="21"/>
  <c r="D64" i="21"/>
  <c r="D45" i="21"/>
  <c r="E65" i="21"/>
  <c r="D17" i="20"/>
  <c r="C62" i="21"/>
  <c r="D158" i="20"/>
  <c r="D40" i="20"/>
  <c r="D159" i="20"/>
  <c r="C106" i="20"/>
  <c r="D41" i="20"/>
  <c r="D11" i="20"/>
  <c r="D43" i="20"/>
  <c r="D63" i="20"/>
  <c r="D74" i="20"/>
  <c r="D26" i="20"/>
  <c r="D36" i="20"/>
  <c r="D165" i="20"/>
  <c r="D27" i="20"/>
  <c r="D34" i="20"/>
  <c r="D162" i="20"/>
  <c r="D163" i="20"/>
  <c r="D39" i="20"/>
  <c r="D70" i="20"/>
  <c r="C15" i="21"/>
  <c r="D75" i="20"/>
  <c r="D73" i="20"/>
  <c r="C100" i="20"/>
  <c r="C101" i="20"/>
  <c r="D33" i="20"/>
  <c r="D69" i="20"/>
  <c r="E71" i="20"/>
  <c r="D25" i="20"/>
  <c r="C23" i="21"/>
  <c r="D148" i="20"/>
  <c r="D149" i="20"/>
  <c r="D42" i="20"/>
  <c r="D68" i="20"/>
  <c r="D166" i="20"/>
  <c r="D147" i="20"/>
  <c r="D167" i="20"/>
  <c r="C104" i="20"/>
  <c r="C93" i="20"/>
  <c r="C105" i="20"/>
  <c r="C94" i="20"/>
  <c r="D37" i="20"/>
  <c r="D38" i="20"/>
  <c r="D61" i="20"/>
  <c r="D161" i="20"/>
  <c r="D72" i="20"/>
  <c r="C11" i="21"/>
  <c r="I73" i="16"/>
  <c r="I105" i="16" s="1"/>
  <c r="H93" i="16"/>
  <c r="D35" i="20"/>
  <c r="D160" i="20"/>
  <c r="D157" i="20"/>
  <c r="D150" i="20"/>
  <c r="D24" i="20"/>
  <c r="C44" i="21"/>
  <c r="I62" i="16"/>
  <c r="Q90" i="15"/>
  <c r="H11" i="17"/>
  <c r="E15" i="22"/>
  <c r="G41" i="15"/>
  <c r="E21" i="22" s="1"/>
  <c r="B21" i="22"/>
  <c r="H104" i="16"/>
  <c r="I75" i="16"/>
  <c r="J75" i="16" s="1"/>
  <c r="H23" i="17"/>
  <c r="I72" i="16"/>
  <c r="I41" i="16"/>
  <c r="J41" i="16" s="1"/>
  <c r="H95" i="16"/>
  <c r="I64" i="16"/>
  <c r="H96" i="16"/>
  <c r="H102" i="16"/>
  <c r="I39" i="16"/>
  <c r="I70" i="16"/>
  <c r="H94" i="16"/>
  <c r="D62" i="20"/>
  <c r="J61" i="16"/>
  <c r="K61" i="16" s="1"/>
  <c r="E61" i="20"/>
  <c r="H103" i="16"/>
  <c r="D71" i="20"/>
  <c r="I93" i="16"/>
  <c r="I109" i="15"/>
  <c r="B42" i="15"/>
  <c r="J197" i="16"/>
  <c r="J149" i="17" s="1"/>
  <c r="J190" i="16"/>
  <c r="J219" i="16"/>
  <c r="J203" i="16"/>
  <c r="J188" i="16"/>
  <c r="J189" i="16"/>
  <c r="J218" i="16"/>
  <c r="J206" i="16"/>
  <c r="J217" i="16"/>
  <c r="J205" i="16"/>
  <c r="J202" i="16"/>
  <c r="J191" i="16"/>
  <c r="J204" i="16"/>
  <c r="J201" i="16"/>
  <c r="J187" i="16"/>
  <c r="J207" i="16"/>
  <c r="M90" i="15"/>
  <c r="I43" i="16"/>
  <c r="I55" i="16"/>
  <c r="I117" i="16"/>
  <c r="I157" i="16"/>
  <c r="I158" i="16"/>
  <c r="I177" i="16"/>
  <c r="I26" i="17"/>
  <c r="I24" i="16"/>
  <c r="I151" i="16"/>
  <c r="J53" i="16"/>
  <c r="I46" i="17"/>
  <c r="I63" i="17"/>
  <c r="I164" i="16"/>
  <c r="I47" i="17"/>
  <c r="I64" i="17"/>
  <c r="I26" i="16"/>
  <c r="I149" i="16"/>
  <c r="I27" i="16"/>
  <c r="I34" i="16"/>
  <c r="I150" i="16"/>
  <c r="I147" i="16"/>
  <c r="I167" i="16"/>
  <c r="P90" i="15"/>
  <c r="K107" i="15"/>
  <c r="K21" i="15" s="1"/>
  <c r="I35" i="16"/>
  <c r="I160" i="16"/>
  <c r="I179" i="16"/>
  <c r="I165" i="16"/>
  <c r="I25" i="17"/>
  <c r="I45" i="17"/>
  <c r="I42" i="16"/>
  <c r="I54" i="16"/>
  <c r="I166" i="16"/>
  <c r="I87" i="16"/>
  <c r="I163" i="16"/>
  <c r="I25" i="16"/>
  <c r="I38" i="16"/>
  <c r="I148" i="16"/>
  <c r="I24" i="17"/>
  <c r="I36" i="16"/>
  <c r="I85" i="16"/>
  <c r="I118" i="16"/>
  <c r="I161" i="16"/>
  <c r="I86" i="16"/>
  <c r="I119" i="16"/>
  <c r="I162" i="16"/>
  <c r="J65" i="17"/>
  <c r="I40" i="16"/>
  <c r="I159" i="16"/>
  <c r="I178" i="16"/>
  <c r="F34" i="15"/>
  <c r="F39" i="15"/>
  <c r="L90" i="15"/>
  <c r="K90" i="15"/>
  <c r="H109" i="15"/>
  <c r="O90" i="15"/>
  <c r="H15" i="17"/>
  <c r="I17" i="16"/>
  <c r="J71" i="16"/>
  <c r="I103" i="16"/>
  <c r="H44" i="17"/>
  <c r="I69" i="16"/>
  <c r="H101" i="16"/>
  <c r="I100" i="16" l="1"/>
  <c r="J68" i="16"/>
  <c r="K68" i="16" s="1"/>
  <c r="E68" i="20"/>
  <c r="H80" i="17"/>
  <c r="H138" i="16"/>
  <c r="C138" i="20"/>
  <c r="H139" i="16"/>
  <c r="C139" i="20"/>
  <c r="E37" i="20"/>
  <c r="I107" i="16"/>
  <c r="J33" i="16"/>
  <c r="J74" i="16"/>
  <c r="J106" i="16" s="1"/>
  <c r="J11" i="16"/>
  <c r="D96" i="20"/>
  <c r="J73" i="16"/>
  <c r="G148" i="17"/>
  <c r="E74" i="20"/>
  <c r="J63" i="16"/>
  <c r="I95" i="16"/>
  <c r="E33" i="20"/>
  <c r="J70" i="16"/>
  <c r="K70" i="16" s="1"/>
  <c r="I11" i="17"/>
  <c r="E151" i="20"/>
  <c r="C32" i="20"/>
  <c r="C152" i="20"/>
  <c r="C153" i="20"/>
  <c r="F207" i="20"/>
  <c r="F204" i="20"/>
  <c r="F205" i="20"/>
  <c r="F206" i="20"/>
  <c r="F203" i="20"/>
  <c r="F200" i="20"/>
  <c r="D192" i="20"/>
  <c r="C196" i="20"/>
  <c r="C192" i="20"/>
  <c r="F187" i="20"/>
  <c r="C211" i="20"/>
  <c r="C195" i="20"/>
  <c r="F198" i="20"/>
  <c r="F191" i="20"/>
  <c r="F189" i="20"/>
  <c r="F190" i="20"/>
  <c r="C193" i="20"/>
  <c r="J100" i="18"/>
  <c r="J101" i="18" s="1"/>
  <c r="J103" i="18" s="1"/>
  <c r="F201" i="20"/>
  <c r="F202" i="20"/>
  <c r="F199" i="20"/>
  <c r="F188" i="20"/>
  <c r="F197" i="20"/>
  <c r="J93" i="16"/>
  <c r="I102" i="16"/>
  <c r="C47" i="20"/>
  <c r="E64" i="20"/>
  <c r="G130" i="17"/>
  <c r="D108" i="21"/>
  <c r="E164" i="20"/>
  <c r="G129" i="17"/>
  <c r="J72" i="16"/>
  <c r="K72" i="16" s="1"/>
  <c r="E62" i="20"/>
  <c r="G147" i="17"/>
  <c r="C194" i="20"/>
  <c r="I131" i="17"/>
  <c r="E126" i="21"/>
  <c r="F65" i="21"/>
  <c r="E45" i="21"/>
  <c r="E25" i="21"/>
  <c r="E24" i="21"/>
  <c r="E63" i="21"/>
  <c r="E64" i="21"/>
  <c r="E46" i="21"/>
  <c r="E26" i="21"/>
  <c r="E47" i="21"/>
  <c r="I94" i="16"/>
  <c r="J62" i="16"/>
  <c r="F62" i="20" s="1"/>
  <c r="E17" i="20"/>
  <c r="E36" i="20"/>
  <c r="E160" i="20"/>
  <c r="E150" i="20"/>
  <c r="D94" i="20"/>
  <c r="C79" i="20"/>
  <c r="G61" i="20"/>
  <c r="D15" i="21"/>
  <c r="E34" i="20"/>
  <c r="E69" i="20"/>
  <c r="F75" i="20"/>
  <c r="E40" i="20"/>
  <c r="E38" i="20"/>
  <c r="F37" i="20"/>
  <c r="E147" i="20"/>
  <c r="E43" i="20"/>
  <c r="F61" i="20"/>
  <c r="E70" i="20"/>
  <c r="E41" i="20"/>
  <c r="D102" i="20"/>
  <c r="D106" i="20"/>
  <c r="D100" i="20"/>
  <c r="E166" i="20"/>
  <c r="E149" i="20"/>
  <c r="E158" i="20"/>
  <c r="C111" i="20"/>
  <c r="E161" i="20"/>
  <c r="F41" i="20"/>
  <c r="E26" i="20"/>
  <c r="E24" i="20"/>
  <c r="E157" i="20"/>
  <c r="D23" i="21"/>
  <c r="D11" i="21"/>
  <c r="E103" i="20"/>
  <c r="D101" i="20"/>
  <c r="D107" i="20"/>
  <c r="D44" i="21"/>
  <c r="E25" i="20"/>
  <c r="D103" i="20"/>
  <c r="E39" i="20"/>
  <c r="C171" i="20"/>
  <c r="E72" i="20"/>
  <c r="D104" i="20"/>
  <c r="F71" i="20"/>
  <c r="E23" i="21"/>
  <c r="E162" i="20"/>
  <c r="E163" i="20"/>
  <c r="E35" i="20"/>
  <c r="I104" i="16"/>
  <c r="E159" i="20"/>
  <c r="E148" i="20"/>
  <c r="E42" i="20"/>
  <c r="E165" i="20"/>
  <c r="E167" i="20"/>
  <c r="E27" i="20"/>
  <c r="E93" i="20"/>
  <c r="E75" i="20"/>
  <c r="E73" i="20"/>
  <c r="D93" i="20"/>
  <c r="E95" i="20"/>
  <c r="D105" i="20"/>
  <c r="D95" i="20"/>
  <c r="C31" i="20"/>
  <c r="C156" i="20"/>
  <c r="C67" i="20"/>
  <c r="C65" i="20"/>
  <c r="C154" i="20"/>
  <c r="C12" i="20"/>
  <c r="C66" i="20"/>
  <c r="C30" i="20"/>
  <c r="G42" i="15"/>
  <c r="E22" i="22" s="1"/>
  <c r="B22" i="22"/>
  <c r="I96" i="16"/>
  <c r="J64" i="16"/>
  <c r="B43" i="15"/>
  <c r="B23" i="22" s="1"/>
  <c r="N6" i="22" s="1"/>
  <c r="N8" i="22" s="1"/>
  <c r="C155" i="20"/>
  <c r="C29" i="20"/>
  <c r="C13" i="20"/>
  <c r="C42" i="21"/>
  <c r="C28" i="20"/>
  <c r="C49" i="21"/>
  <c r="C60" i="21"/>
  <c r="C28" i="21"/>
  <c r="C67" i="21"/>
  <c r="J39" i="16"/>
  <c r="K109" i="15"/>
  <c r="K207" i="16"/>
  <c r="K204" i="16"/>
  <c r="K191" i="16"/>
  <c r="K218" i="16"/>
  <c r="K197" i="16"/>
  <c r="K149" i="17" s="1"/>
  <c r="K201" i="16"/>
  <c r="K217" i="16"/>
  <c r="K206" i="16"/>
  <c r="K190" i="16"/>
  <c r="K205" i="16"/>
  <c r="K188" i="16"/>
  <c r="K219" i="16"/>
  <c r="K187" i="16"/>
  <c r="K202" i="16"/>
  <c r="K189" i="16"/>
  <c r="K203" i="16"/>
  <c r="J85" i="16"/>
  <c r="J38" i="16"/>
  <c r="J25" i="17"/>
  <c r="J149" i="16"/>
  <c r="J157" i="16"/>
  <c r="J40" i="16"/>
  <c r="J162" i="16"/>
  <c r="J86" i="16"/>
  <c r="J118" i="16"/>
  <c r="J166" i="16"/>
  <c r="J42" i="16"/>
  <c r="J45" i="17"/>
  <c r="J35" i="16"/>
  <c r="J147" i="16"/>
  <c r="J26" i="16"/>
  <c r="J151" i="16"/>
  <c r="J24" i="16"/>
  <c r="J34" i="16"/>
  <c r="J63" i="17"/>
  <c r="L107" i="15"/>
  <c r="L21" i="15" s="1"/>
  <c r="J159" i="16"/>
  <c r="K65" i="17"/>
  <c r="J161" i="16"/>
  <c r="J87" i="16"/>
  <c r="J54" i="16"/>
  <c r="J160" i="16"/>
  <c r="J167" i="16"/>
  <c r="K53" i="16"/>
  <c r="J158" i="16"/>
  <c r="J117" i="16"/>
  <c r="J43" i="16"/>
  <c r="J119" i="16"/>
  <c r="J24" i="17"/>
  <c r="J150" i="16"/>
  <c r="J64" i="17"/>
  <c r="J26" i="17"/>
  <c r="H62" i="17"/>
  <c r="J178" i="16"/>
  <c r="J36" i="16"/>
  <c r="J148" i="16"/>
  <c r="J25" i="16"/>
  <c r="J163" i="16"/>
  <c r="K37" i="16"/>
  <c r="J165" i="16"/>
  <c r="J179" i="16"/>
  <c r="K41" i="16"/>
  <c r="J27" i="16"/>
  <c r="J47" i="17"/>
  <c r="J164" i="16"/>
  <c r="J46" i="17"/>
  <c r="J177" i="16"/>
  <c r="J55" i="16"/>
  <c r="H111" i="16"/>
  <c r="G112" i="16"/>
  <c r="G114" i="16" s="1"/>
  <c r="G61" i="17"/>
  <c r="G22" i="17"/>
  <c r="K71" i="16"/>
  <c r="J103" i="16"/>
  <c r="L61" i="16"/>
  <c r="K93" i="16"/>
  <c r="I44" i="17"/>
  <c r="J69" i="16"/>
  <c r="I101" i="16"/>
  <c r="G212" i="16"/>
  <c r="G214" i="16" s="1"/>
  <c r="H211" i="16"/>
  <c r="H79" i="16"/>
  <c r="G80" i="16"/>
  <c r="G82" i="16" s="1"/>
  <c r="G43" i="17"/>
  <c r="G21" i="17"/>
  <c r="K75" i="16"/>
  <c r="J107" i="16"/>
  <c r="H171" i="16"/>
  <c r="G172" i="16"/>
  <c r="G174" i="16" s="1"/>
  <c r="G48" i="16"/>
  <c r="G50" i="16" s="1"/>
  <c r="H47" i="16"/>
  <c r="G12" i="17"/>
  <c r="I15" i="17"/>
  <c r="J17" i="16"/>
  <c r="F68" i="20" l="1"/>
  <c r="E100" i="20"/>
  <c r="E94" i="20"/>
  <c r="E106" i="20"/>
  <c r="J100" i="16"/>
  <c r="I80" i="17"/>
  <c r="K11" i="16"/>
  <c r="F63" i="20"/>
  <c r="I139" i="16"/>
  <c r="D139" i="20"/>
  <c r="I138" i="16"/>
  <c r="D138" i="20"/>
  <c r="E11" i="21"/>
  <c r="K74" i="16"/>
  <c r="F70" i="20"/>
  <c r="J102" i="16"/>
  <c r="F74" i="20"/>
  <c r="K33" i="16"/>
  <c r="J23" i="17"/>
  <c r="F33" i="20"/>
  <c r="J105" i="16"/>
  <c r="F73" i="20"/>
  <c r="K73" i="16"/>
  <c r="G73" i="20" s="1"/>
  <c r="J11" i="17"/>
  <c r="F11" i="20"/>
  <c r="J104" i="16"/>
  <c r="F72" i="20"/>
  <c r="J20" i="18"/>
  <c r="J104" i="18" s="1"/>
  <c r="E96" i="20"/>
  <c r="C212" i="20"/>
  <c r="C214" i="20" s="1"/>
  <c r="C125" i="21"/>
  <c r="H148" i="17"/>
  <c r="J95" i="16"/>
  <c r="K63" i="16"/>
  <c r="F151" i="20"/>
  <c r="G190" i="20"/>
  <c r="G203" i="20"/>
  <c r="G198" i="20"/>
  <c r="G201" i="20"/>
  <c r="G204" i="20"/>
  <c r="G188" i="20"/>
  <c r="E192" i="20"/>
  <c r="G189" i="20"/>
  <c r="G197" i="20"/>
  <c r="G202" i="20"/>
  <c r="G199" i="20"/>
  <c r="G206" i="20"/>
  <c r="D193" i="20"/>
  <c r="C124" i="21"/>
  <c r="D211" i="20"/>
  <c r="G207" i="20"/>
  <c r="G200" i="20"/>
  <c r="G187" i="20"/>
  <c r="G205" i="20"/>
  <c r="G191" i="20"/>
  <c r="D196" i="20"/>
  <c r="D195" i="20"/>
  <c r="F64" i="20"/>
  <c r="C106" i="21"/>
  <c r="D47" i="20"/>
  <c r="F164" i="20"/>
  <c r="H129" i="17"/>
  <c r="I129" i="17" s="1"/>
  <c r="J129" i="17" s="1"/>
  <c r="K129" i="17" s="1"/>
  <c r="L129" i="17" s="1"/>
  <c r="H130" i="17"/>
  <c r="C107" i="21"/>
  <c r="E108" i="21"/>
  <c r="J131" i="17"/>
  <c r="H147" i="17"/>
  <c r="I147" i="17" s="1"/>
  <c r="J147" i="17" s="1"/>
  <c r="K147" i="17" s="1"/>
  <c r="L147" i="17" s="1"/>
  <c r="D194" i="20"/>
  <c r="F64" i="21"/>
  <c r="F46" i="21"/>
  <c r="F24" i="21"/>
  <c r="F63" i="21"/>
  <c r="F25" i="21"/>
  <c r="F47" i="21"/>
  <c r="F26" i="21"/>
  <c r="G65" i="21"/>
  <c r="F45" i="21"/>
  <c r="K62" i="16"/>
  <c r="J94" i="16"/>
  <c r="C61" i="21"/>
  <c r="F17" i="20"/>
  <c r="G72" i="20"/>
  <c r="D79" i="20"/>
  <c r="F148" i="20"/>
  <c r="F158" i="20"/>
  <c r="F35" i="20"/>
  <c r="F39" i="20"/>
  <c r="C98" i="20"/>
  <c r="C97" i="20"/>
  <c r="F94" i="20"/>
  <c r="F107" i="20"/>
  <c r="H61" i="20"/>
  <c r="G75" i="20"/>
  <c r="F69" i="20"/>
  <c r="F165" i="20"/>
  <c r="E44" i="21"/>
  <c r="F27" i="20"/>
  <c r="F159" i="20"/>
  <c r="C99" i="20"/>
  <c r="E101" i="20"/>
  <c r="C12" i="21"/>
  <c r="G68" i="20"/>
  <c r="E15" i="21"/>
  <c r="C21" i="21"/>
  <c r="G71" i="20"/>
  <c r="D111" i="20"/>
  <c r="G37" i="20"/>
  <c r="F36" i="20"/>
  <c r="F34" i="20"/>
  <c r="F26" i="20"/>
  <c r="F157" i="20"/>
  <c r="G70" i="20"/>
  <c r="D171" i="20"/>
  <c r="C43" i="21"/>
  <c r="C22" i="21"/>
  <c r="G41" i="20"/>
  <c r="F163" i="20"/>
  <c r="F150" i="20"/>
  <c r="F43" i="20"/>
  <c r="F167" i="20"/>
  <c r="F161" i="20"/>
  <c r="K39" i="16"/>
  <c r="L39" i="16" s="1"/>
  <c r="F42" i="20"/>
  <c r="F162" i="20"/>
  <c r="F149" i="20"/>
  <c r="F38" i="20"/>
  <c r="F103" i="20"/>
  <c r="C172" i="20"/>
  <c r="C174" i="20" s="1"/>
  <c r="F93" i="20"/>
  <c r="F100" i="20"/>
  <c r="G93" i="20"/>
  <c r="F25" i="20"/>
  <c r="D62" i="21"/>
  <c r="F160" i="20"/>
  <c r="F24" i="20"/>
  <c r="F147" i="20"/>
  <c r="F166" i="20"/>
  <c r="F40" i="20"/>
  <c r="E105" i="20"/>
  <c r="E107" i="20"/>
  <c r="E104" i="20"/>
  <c r="C112" i="20"/>
  <c r="C114" i="20" s="1"/>
  <c r="C48" i="20"/>
  <c r="C50" i="20" s="1"/>
  <c r="E102" i="20"/>
  <c r="C80" i="20"/>
  <c r="C82" i="20" s="1"/>
  <c r="B44" i="15"/>
  <c r="B24" i="22" s="1"/>
  <c r="G43" i="15"/>
  <c r="E23" i="22" s="1"/>
  <c r="K64" i="16"/>
  <c r="J96" i="16"/>
  <c r="D42" i="21"/>
  <c r="D28" i="21"/>
  <c r="D49" i="21"/>
  <c r="D67" i="21"/>
  <c r="D60" i="21"/>
  <c r="L202" i="16"/>
  <c r="L206" i="16"/>
  <c r="L204" i="16"/>
  <c r="L189" i="16"/>
  <c r="L188" i="16"/>
  <c r="L190" i="16"/>
  <c r="L197" i="16"/>
  <c r="L149" i="17" s="1"/>
  <c r="L191" i="16"/>
  <c r="L203" i="16"/>
  <c r="L219" i="16"/>
  <c r="L201" i="16"/>
  <c r="L218" i="16"/>
  <c r="L187" i="16"/>
  <c r="L205" i="16"/>
  <c r="L217" i="16"/>
  <c r="L207" i="16"/>
  <c r="K47" i="17"/>
  <c r="K165" i="16"/>
  <c r="K148" i="16"/>
  <c r="K178" i="16"/>
  <c r="K150" i="16"/>
  <c r="L65" i="17"/>
  <c r="K24" i="16"/>
  <c r="K166" i="16"/>
  <c r="K40" i="16"/>
  <c r="K38" i="16"/>
  <c r="K55" i="16"/>
  <c r="K164" i="16"/>
  <c r="K179" i="16"/>
  <c r="K25" i="16"/>
  <c r="K64" i="17"/>
  <c r="K117" i="16"/>
  <c r="L53" i="16"/>
  <c r="K54" i="16"/>
  <c r="L109" i="15"/>
  <c r="K42" i="16"/>
  <c r="K162" i="16"/>
  <c r="K46" i="17"/>
  <c r="L41" i="16"/>
  <c r="K163" i="16"/>
  <c r="K26" i="17"/>
  <c r="K119" i="16"/>
  <c r="K43" i="16"/>
  <c r="K158" i="16"/>
  <c r="K160" i="16"/>
  <c r="K161" i="16"/>
  <c r="K34" i="16"/>
  <c r="K26" i="16"/>
  <c r="K147" i="16"/>
  <c r="K45" i="17"/>
  <c r="K86" i="16"/>
  <c r="K149" i="16"/>
  <c r="K25" i="17"/>
  <c r="I62" i="17"/>
  <c r="L93" i="16"/>
  <c r="K177" i="16"/>
  <c r="K27" i="16"/>
  <c r="L37" i="16"/>
  <c r="K36" i="16"/>
  <c r="K24" i="17"/>
  <c r="K167" i="16"/>
  <c r="K87" i="16"/>
  <c r="K159" i="16"/>
  <c r="K63" i="17"/>
  <c r="K151" i="16"/>
  <c r="K35" i="16"/>
  <c r="K118" i="16"/>
  <c r="K157" i="16"/>
  <c r="K85" i="16"/>
  <c r="L70" i="16"/>
  <c r="K102" i="16"/>
  <c r="I171" i="16"/>
  <c r="H172" i="16"/>
  <c r="H174" i="16" s="1"/>
  <c r="I47" i="16"/>
  <c r="H48" i="16"/>
  <c r="H50" i="16" s="1"/>
  <c r="L71" i="16"/>
  <c r="K103" i="16"/>
  <c r="L72" i="16"/>
  <c r="K104" i="16"/>
  <c r="L68" i="16"/>
  <c r="K100" i="16"/>
  <c r="L75" i="16"/>
  <c r="K107" i="16"/>
  <c r="I79" i="16"/>
  <c r="H80" i="16"/>
  <c r="H82" i="16" s="1"/>
  <c r="J44" i="17"/>
  <c r="K69" i="16"/>
  <c r="J101" i="16"/>
  <c r="J15" i="17"/>
  <c r="K17" i="16"/>
  <c r="I211" i="16"/>
  <c r="H212" i="16"/>
  <c r="H214" i="16" s="1"/>
  <c r="I111" i="16"/>
  <c r="H112" i="16"/>
  <c r="H114" i="16" s="1"/>
  <c r="F104" i="20" l="1"/>
  <c r="F105" i="20"/>
  <c r="F102" i="20"/>
  <c r="F95" i="20"/>
  <c r="F106" i="20"/>
  <c r="F23" i="21"/>
  <c r="K11" i="17"/>
  <c r="G11" i="20"/>
  <c r="L11" i="16"/>
  <c r="J80" i="17"/>
  <c r="L74" i="16"/>
  <c r="H74" i="20" s="1"/>
  <c r="K23" i="17"/>
  <c r="G23" i="21" s="1"/>
  <c r="L33" i="16"/>
  <c r="G33" i="20"/>
  <c r="G74" i="20"/>
  <c r="K106" i="16"/>
  <c r="J138" i="16"/>
  <c r="E138" i="20"/>
  <c r="J139" i="16"/>
  <c r="E139" i="20"/>
  <c r="K105" i="16"/>
  <c r="L73" i="16"/>
  <c r="F11" i="21"/>
  <c r="F96" i="20"/>
  <c r="D212" i="20"/>
  <c r="D214" i="20" s="1"/>
  <c r="I148" i="17"/>
  <c r="D106" i="21"/>
  <c r="D125" i="21"/>
  <c r="G63" i="20"/>
  <c r="L63" i="16"/>
  <c r="K95" i="16"/>
  <c r="G151" i="20"/>
  <c r="H207" i="20"/>
  <c r="H200" i="20"/>
  <c r="H190" i="20"/>
  <c r="H206" i="20"/>
  <c r="E196" i="20"/>
  <c r="H203" i="20"/>
  <c r="H188" i="20"/>
  <c r="H199" i="20"/>
  <c r="E193" i="20"/>
  <c r="H205" i="20"/>
  <c r="H191" i="20"/>
  <c r="H189" i="20"/>
  <c r="E195" i="20"/>
  <c r="E194" i="20"/>
  <c r="E211" i="20"/>
  <c r="H201" i="20"/>
  <c r="H202" i="20"/>
  <c r="H187" i="20"/>
  <c r="H198" i="20"/>
  <c r="H197" i="20"/>
  <c r="H204" i="20"/>
  <c r="F192" i="20"/>
  <c r="G164" i="20"/>
  <c r="F126" i="21"/>
  <c r="G64" i="20"/>
  <c r="F108" i="21"/>
  <c r="E47" i="20"/>
  <c r="I130" i="17"/>
  <c r="D107" i="21"/>
  <c r="D124" i="21"/>
  <c r="K131" i="17"/>
  <c r="G126" i="21"/>
  <c r="G24" i="21"/>
  <c r="E106" i="21"/>
  <c r="G26" i="21"/>
  <c r="H65" i="21"/>
  <c r="G45" i="21"/>
  <c r="G47" i="21"/>
  <c r="G63" i="21"/>
  <c r="G25" i="21"/>
  <c r="G46" i="21"/>
  <c r="G64" i="21"/>
  <c r="G62" i="20"/>
  <c r="K94" i="16"/>
  <c r="L62" i="16"/>
  <c r="G27" i="20"/>
  <c r="G161" i="20"/>
  <c r="G17" i="20"/>
  <c r="F44" i="21"/>
  <c r="H75" i="20"/>
  <c r="H72" i="20"/>
  <c r="H71" i="20"/>
  <c r="H70" i="20"/>
  <c r="G157" i="20"/>
  <c r="G167" i="20"/>
  <c r="H37" i="20"/>
  <c r="E62" i="21"/>
  <c r="H39" i="20"/>
  <c r="G43" i="20"/>
  <c r="H41" i="20"/>
  <c r="G165" i="20"/>
  <c r="D172" i="20"/>
  <c r="D174" i="20" s="1"/>
  <c r="G103" i="20"/>
  <c r="F101" i="20"/>
  <c r="G147" i="20"/>
  <c r="G150" i="20"/>
  <c r="G39" i="20"/>
  <c r="D112" i="20"/>
  <c r="D114" i="20" s="1"/>
  <c r="F15" i="21"/>
  <c r="G40" i="20"/>
  <c r="H68" i="20"/>
  <c r="E171" i="20"/>
  <c r="G35" i="20"/>
  <c r="G159" i="20"/>
  <c r="G149" i="20"/>
  <c r="G26" i="20"/>
  <c r="G160" i="20"/>
  <c r="G42" i="20"/>
  <c r="G25" i="20"/>
  <c r="G166" i="20"/>
  <c r="G100" i="20"/>
  <c r="H93" i="20"/>
  <c r="G104" i="20"/>
  <c r="G162" i="20"/>
  <c r="E79" i="20"/>
  <c r="E111" i="20"/>
  <c r="G69" i="20"/>
  <c r="G36" i="20"/>
  <c r="G34" i="20"/>
  <c r="G158" i="20"/>
  <c r="G163" i="20"/>
  <c r="G38" i="20"/>
  <c r="G24" i="20"/>
  <c r="G148" i="20"/>
  <c r="G102" i="20"/>
  <c r="G105" i="20"/>
  <c r="G107" i="20"/>
  <c r="D80" i="20"/>
  <c r="D82" i="20" s="1"/>
  <c r="D48" i="20"/>
  <c r="D50" i="20" s="1"/>
  <c r="B45" i="15"/>
  <c r="B25" i="22" s="1"/>
  <c r="G44" i="15"/>
  <c r="E24" i="22" s="1"/>
  <c r="K96" i="16"/>
  <c r="L64" i="16"/>
  <c r="E67" i="21"/>
  <c r="E28" i="21"/>
  <c r="E60" i="21"/>
  <c r="E49" i="21"/>
  <c r="E42" i="21"/>
  <c r="L157" i="16"/>
  <c r="L159" i="16"/>
  <c r="L177" i="16"/>
  <c r="L149" i="16"/>
  <c r="L26" i="16"/>
  <c r="L43" i="16"/>
  <c r="L64" i="17"/>
  <c r="L179" i="16"/>
  <c r="L166" i="16"/>
  <c r="L178" i="16"/>
  <c r="L100" i="16"/>
  <c r="L63" i="17"/>
  <c r="L27" i="16"/>
  <c r="L25" i="17"/>
  <c r="L147" i="16"/>
  <c r="L34" i="16"/>
  <c r="L158" i="16"/>
  <c r="L163" i="16"/>
  <c r="L117" i="16"/>
  <c r="L25" i="16"/>
  <c r="L40" i="16"/>
  <c r="L24" i="16"/>
  <c r="L150" i="16"/>
  <c r="L47" i="17"/>
  <c r="J62" i="17"/>
  <c r="L107" i="16"/>
  <c r="L104" i="16"/>
  <c r="L103" i="16"/>
  <c r="L102" i="16"/>
  <c r="L35" i="16"/>
  <c r="L167" i="16"/>
  <c r="L24" i="17"/>
  <c r="L45" i="17"/>
  <c r="L160" i="16"/>
  <c r="L26" i="17"/>
  <c r="L42" i="16"/>
  <c r="L55" i="16"/>
  <c r="L165" i="16"/>
  <c r="L85" i="16"/>
  <c r="L118" i="16"/>
  <c r="L151" i="16"/>
  <c r="L87" i="16"/>
  <c r="L36" i="16"/>
  <c r="L86" i="16"/>
  <c r="L161" i="16"/>
  <c r="L119" i="16"/>
  <c r="L46" i="17"/>
  <c r="L162" i="16"/>
  <c r="L54" i="16"/>
  <c r="L164" i="16"/>
  <c r="L38" i="16"/>
  <c r="L148" i="16"/>
  <c r="J211" i="16"/>
  <c r="I212" i="16"/>
  <c r="I214" i="16" s="1"/>
  <c r="K44" i="17"/>
  <c r="L69" i="16"/>
  <c r="K101" i="16"/>
  <c r="I172" i="16"/>
  <c r="I174" i="16" s="1"/>
  <c r="J171" i="16"/>
  <c r="J111" i="16"/>
  <c r="I112" i="16"/>
  <c r="I114" i="16" s="1"/>
  <c r="K15" i="17"/>
  <c r="L17" i="16"/>
  <c r="J79" i="16"/>
  <c r="I80" i="16"/>
  <c r="I82" i="16" s="1"/>
  <c r="J47" i="16"/>
  <c r="I48" i="16"/>
  <c r="I50" i="16" s="1"/>
  <c r="G11" i="21" l="1"/>
  <c r="H33" i="20"/>
  <c r="L106" i="16"/>
  <c r="L23" i="17"/>
  <c r="G106" i="20"/>
  <c r="H73" i="20"/>
  <c r="H11" i="20"/>
  <c r="L11" i="17"/>
  <c r="K80" i="17"/>
  <c r="K139" i="16"/>
  <c r="F139" i="20"/>
  <c r="K138" i="16"/>
  <c r="F138" i="20"/>
  <c r="L105" i="16"/>
  <c r="G95" i="20"/>
  <c r="G96" i="20"/>
  <c r="E212" i="20"/>
  <c r="E214" i="20" s="1"/>
  <c r="J148" i="17"/>
  <c r="E125" i="21"/>
  <c r="H63" i="20"/>
  <c r="L95" i="16"/>
  <c r="H151" i="20"/>
  <c r="F194" i="20"/>
  <c r="F195" i="20"/>
  <c r="G192" i="20"/>
  <c r="F211" i="20"/>
  <c r="F193" i="20"/>
  <c r="F196" i="20"/>
  <c r="F47" i="20"/>
  <c r="H164" i="20"/>
  <c r="H64" i="20"/>
  <c r="E107" i="21"/>
  <c r="J130" i="17"/>
  <c r="G108" i="21"/>
  <c r="L131" i="17"/>
  <c r="E124" i="21"/>
  <c r="F106" i="21"/>
  <c r="H47" i="21"/>
  <c r="H46" i="21"/>
  <c r="H26" i="21"/>
  <c r="H25" i="21"/>
  <c r="H45" i="21"/>
  <c r="H63" i="21"/>
  <c r="H64" i="21"/>
  <c r="H24" i="21"/>
  <c r="L94" i="16"/>
  <c r="H62" i="20"/>
  <c r="G94" i="20"/>
  <c r="F111" i="20"/>
  <c r="H165" i="20"/>
  <c r="H149" i="20"/>
  <c r="E112" i="20"/>
  <c r="E114" i="20" s="1"/>
  <c r="E172" i="20"/>
  <c r="E174" i="20" s="1"/>
  <c r="H69" i="20"/>
  <c r="H35" i="20"/>
  <c r="H17" i="20"/>
  <c r="F171" i="20"/>
  <c r="G44" i="21"/>
  <c r="H38" i="20"/>
  <c r="H24" i="20"/>
  <c r="H147" i="20"/>
  <c r="E80" i="20"/>
  <c r="E82" i="20" s="1"/>
  <c r="H102" i="20"/>
  <c r="H107" i="20"/>
  <c r="H148" i="20"/>
  <c r="H150" i="20"/>
  <c r="H40" i="20"/>
  <c r="G101" i="20"/>
  <c r="E48" i="20"/>
  <c r="E50" i="20" s="1"/>
  <c r="H100" i="20"/>
  <c r="H104" i="20"/>
  <c r="F79" i="20"/>
  <c r="H162" i="20"/>
  <c r="H161" i="20"/>
  <c r="H34" i="20"/>
  <c r="G15" i="21"/>
  <c r="H36" i="20"/>
  <c r="H167" i="20"/>
  <c r="F62" i="21"/>
  <c r="H163" i="20"/>
  <c r="H166" i="20"/>
  <c r="H43" i="20"/>
  <c r="H159" i="20"/>
  <c r="H42" i="20"/>
  <c r="H160" i="20"/>
  <c r="H25" i="20"/>
  <c r="H158" i="20"/>
  <c r="H27" i="20"/>
  <c r="H26" i="20"/>
  <c r="H157" i="20"/>
  <c r="H106" i="20"/>
  <c r="H103" i="20"/>
  <c r="G45" i="15"/>
  <c r="E25" i="22" s="1"/>
  <c r="L96" i="16"/>
  <c r="F49" i="21"/>
  <c r="F28" i="21"/>
  <c r="F42" i="21"/>
  <c r="F60" i="21"/>
  <c r="F67" i="21"/>
  <c r="L15" i="17"/>
  <c r="K62" i="17"/>
  <c r="J80" i="16"/>
  <c r="J82" i="16" s="1"/>
  <c r="K79" i="16"/>
  <c r="J112" i="16"/>
  <c r="J114" i="16" s="1"/>
  <c r="K111" i="16"/>
  <c r="L44" i="17"/>
  <c r="L101" i="16"/>
  <c r="K171" i="16"/>
  <c r="J172" i="16"/>
  <c r="J174" i="16" s="1"/>
  <c r="K47" i="16"/>
  <c r="J48" i="16"/>
  <c r="J50" i="16" s="1"/>
  <c r="K211" i="16"/>
  <c r="J212" i="16"/>
  <c r="J214" i="16" s="1"/>
  <c r="H23" i="21" l="1"/>
  <c r="H105" i="20"/>
  <c r="H11" i="21"/>
  <c r="L80" i="17"/>
  <c r="L138" i="16"/>
  <c r="G138" i="20"/>
  <c r="L139" i="16"/>
  <c r="G139" i="20"/>
  <c r="H96" i="20"/>
  <c r="H95" i="20"/>
  <c r="F212" i="20"/>
  <c r="F214" i="20" s="1"/>
  <c r="F125" i="21"/>
  <c r="L148" i="17"/>
  <c r="K148" i="17"/>
  <c r="G196" i="20"/>
  <c r="G195" i="20"/>
  <c r="H192" i="20"/>
  <c r="G211" i="20"/>
  <c r="G193" i="20"/>
  <c r="G194" i="20"/>
  <c r="K130" i="17"/>
  <c r="G47" i="20"/>
  <c r="H108" i="21"/>
  <c r="H126" i="21"/>
  <c r="F107" i="21"/>
  <c r="F124" i="21"/>
  <c r="G106" i="21"/>
  <c r="H94" i="20"/>
  <c r="F172" i="20"/>
  <c r="F174" i="20" s="1"/>
  <c r="G79" i="20"/>
  <c r="H44" i="21"/>
  <c r="G111" i="20"/>
  <c r="G62" i="21"/>
  <c r="F48" i="20"/>
  <c r="F50" i="20" s="1"/>
  <c r="H101" i="20"/>
  <c r="G171" i="20"/>
  <c r="H15" i="21"/>
  <c r="F80" i="20"/>
  <c r="F82" i="20" s="1"/>
  <c r="F112" i="20"/>
  <c r="F114" i="20" s="1"/>
  <c r="G60" i="21"/>
  <c r="G28" i="21"/>
  <c r="G67" i="21"/>
  <c r="G42" i="21"/>
  <c r="G49" i="21"/>
  <c r="L62" i="17"/>
  <c r="L111" i="16"/>
  <c r="K112" i="16"/>
  <c r="K114" i="16" s="1"/>
  <c r="K48" i="16"/>
  <c r="K50" i="16" s="1"/>
  <c r="L47" i="16"/>
  <c r="L79" i="16"/>
  <c r="K80" i="16"/>
  <c r="K82" i="16" s="1"/>
  <c r="K212" i="16"/>
  <c r="K214" i="16" s="1"/>
  <c r="L211" i="16"/>
  <c r="L171" i="16"/>
  <c r="K172" i="16"/>
  <c r="K174" i="16" s="1"/>
  <c r="H139" i="20" l="1"/>
  <c r="H138" i="20"/>
  <c r="H125" i="21"/>
  <c r="G212" i="20"/>
  <c r="G214" i="20" s="1"/>
  <c r="G125" i="21"/>
  <c r="H195" i="20"/>
  <c r="H196" i="20"/>
  <c r="H193" i="20"/>
  <c r="H211" i="20"/>
  <c r="H194" i="20"/>
  <c r="H47" i="20"/>
  <c r="H106" i="21"/>
  <c r="L130" i="17"/>
  <c r="G107" i="21"/>
  <c r="G124" i="21"/>
  <c r="H49" i="21"/>
  <c r="H67" i="21"/>
  <c r="H60" i="21"/>
  <c r="H42" i="21"/>
  <c r="H28" i="21"/>
  <c r="H171" i="20"/>
  <c r="H111" i="20"/>
  <c r="G80" i="20"/>
  <c r="G82" i="20" s="1"/>
  <c r="G48" i="20"/>
  <c r="G50" i="20" s="1"/>
  <c r="G172" i="20"/>
  <c r="G174" i="20" s="1"/>
  <c r="H79" i="20"/>
  <c r="H62" i="21"/>
  <c r="G112" i="20"/>
  <c r="G114" i="20" s="1"/>
  <c r="L172" i="16"/>
  <c r="L174" i="16" s="1"/>
  <c r="L80" i="16"/>
  <c r="L82" i="16" s="1"/>
  <c r="L112" i="16"/>
  <c r="L114" i="16" s="1"/>
  <c r="L212" i="16"/>
  <c r="L214" i="16" s="1"/>
  <c r="L48" i="16"/>
  <c r="L50" i="16" s="1"/>
  <c r="H212" i="20" l="1"/>
  <c r="H214" i="20" s="1"/>
  <c r="H124" i="21"/>
  <c r="H107" i="21"/>
  <c r="H112" i="20"/>
  <c r="H114" i="20" s="1"/>
  <c r="H80" i="20"/>
  <c r="H82" i="20" s="1"/>
  <c r="H48" i="20"/>
  <c r="H50" i="20" s="1"/>
  <c r="H172" i="20"/>
  <c r="H174" i="20" s="1"/>
  <c r="C14" i="20"/>
  <c r="C16" i="20"/>
  <c r="C15" i="20"/>
  <c r="D156" i="20" l="1"/>
  <c r="D66" i="20"/>
  <c r="D30" i="20"/>
  <c r="D65" i="20"/>
  <c r="D28" i="20"/>
  <c r="D29" i="20"/>
  <c r="D153" i="20"/>
  <c r="D155" i="20"/>
  <c r="D154" i="20"/>
  <c r="D31" i="20"/>
  <c r="D32" i="20"/>
  <c r="D152" i="20"/>
  <c r="D67" i="20"/>
  <c r="D15" i="20"/>
  <c r="G14" i="17"/>
  <c r="D16" i="20"/>
  <c r="G13" i="17"/>
  <c r="D14" i="20"/>
  <c r="D97" i="20" l="1"/>
  <c r="D98" i="20"/>
  <c r="C14" i="21"/>
  <c r="C13" i="21"/>
  <c r="D99" i="20"/>
  <c r="E14" i="20"/>
  <c r="H13" i="17"/>
  <c r="E155" i="20"/>
  <c r="E28" i="20"/>
  <c r="E66" i="20"/>
  <c r="H22" i="17"/>
  <c r="E31" i="20"/>
  <c r="E15" i="20"/>
  <c r="H14" i="17"/>
  <c r="E152" i="20"/>
  <c r="E32" i="20"/>
  <c r="E154" i="20"/>
  <c r="E153" i="20"/>
  <c r="E65" i="20"/>
  <c r="H21" i="17"/>
  <c r="E30" i="20"/>
  <c r="E16" i="20"/>
  <c r="D13" i="20"/>
  <c r="D12" i="20"/>
  <c r="H43" i="17"/>
  <c r="E67" i="20"/>
  <c r="H61" i="17"/>
  <c r="E29" i="20"/>
  <c r="E156" i="20"/>
  <c r="D21" i="21" l="1"/>
  <c r="D61" i="21"/>
  <c r="E97" i="20"/>
  <c r="D22" i="21"/>
  <c r="D13" i="21"/>
  <c r="D43" i="21"/>
  <c r="E99" i="20"/>
  <c r="D14" i="21"/>
  <c r="E98" i="20"/>
  <c r="F29" i="20"/>
  <c r="F16" i="20"/>
  <c r="F153" i="20"/>
  <c r="I61" i="17"/>
  <c r="E12" i="20"/>
  <c r="H12" i="17"/>
  <c r="I21" i="17"/>
  <c r="F30" i="20"/>
  <c r="F66" i="20"/>
  <c r="F156" i="20"/>
  <c r="E13" i="20"/>
  <c r="F65" i="20"/>
  <c r="F152" i="20"/>
  <c r="I14" i="17"/>
  <c r="F15" i="20"/>
  <c r="I22" i="17"/>
  <c r="F31" i="20"/>
  <c r="I13" i="17"/>
  <c r="F14" i="20"/>
  <c r="F67" i="20"/>
  <c r="I43" i="17"/>
  <c r="F154" i="20"/>
  <c r="F32" i="20"/>
  <c r="F28" i="20"/>
  <c r="F155" i="20"/>
  <c r="E22" i="21" l="1"/>
  <c r="E61" i="21"/>
  <c r="F97" i="20"/>
  <c r="E13" i="21"/>
  <c r="E14" i="21"/>
  <c r="D12" i="21"/>
  <c r="F99" i="20"/>
  <c r="E21" i="21"/>
  <c r="E43" i="21"/>
  <c r="F98" i="20"/>
  <c r="G32" i="20"/>
  <c r="G66" i="20"/>
  <c r="G29" i="20"/>
  <c r="G155" i="20"/>
  <c r="J13" i="17"/>
  <c r="G14" i="20"/>
  <c r="J22" i="17"/>
  <c r="G31" i="20"/>
  <c r="J14" i="17"/>
  <c r="G15" i="20"/>
  <c r="G153" i="20"/>
  <c r="G28" i="20"/>
  <c r="G152" i="20"/>
  <c r="G65" i="20"/>
  <c r="F13" i="20"/>
  <c r="G156" i="20"/>
  <c r="G30" i="20"/>
  <c r="J21" i="17"/>
  <c r="G154" i="20"/>
  <c r="J43" i="17"/>
  <c r="G67" i="20"/>
  <c r="I12" i="17"/>
  <c r="F12" i="20"/>
  <c r="J61" i="17"/>
  <c r="G16" i="20"/>
  <c r="G99" i="20" l="1"/>
  <c r="F14" i="21"/>
  <c r="F13" i="21"/>
  <c r="F43" i="21"/>
  <c r="F61" i="21"/>
  <c r="F22" i="21"/>
  <c r="E12" i="21"/>
  <c r="F21" i="21"/>
  <c r="G97" i="20"/>
  <c r="G98" i="20"/>
  <c r="K61" i="17"/>
  <c r="H154" i="20"/>
  <c r="H152" i="20"/>
  <c r="H28" i="20"/>
  <c r="H155" i="20"/>
  <c r="H29" i="20"/>
  <c r="H32" i="20"/>
  <c r="H15" i="20"/>
  <c r="K14" i="17"/>
  <c r="K22" i="17"/>
  <c r="H31" i="20"/>
  <c r="K13" i="17"/>
  <c r="H14" i="20"/>
  <c r="H16" i="20"/>
  <c r="H67" i="20"/>
  <c r="K43" i="17"/>
  <c r="K21" i="17"/>
  <c r="H30" i="20"/>
  <c r="H65" i="20"/>
  <c r="H153" i="20"/>
  <c r="G12" i="20"/>
  <c r="J12" i="17"/>
  <c r="H156" i="20"/>
  <c r="G13" i="20"/>
  <c r="H66" i="20"/>
  <c r="G21" i="21" l="1"/>
  <c r="G61" i="21"/>
  <c r="G13" i="21"/>
  <c r="H98" i="20"/>
  <c r="G14" i="21"/>
  <c r="G43" i="21"/>
  <c r="H97" i="20"/>
  <c r="H99" i="20"/>
  <c r="F12" i="21"/>
  <c r="G22" i="21"/>
  <c r="L43" i="17"/>
  <c r="L13" i="17"/>
  <c r="K12" i="17"/>
  <c r="H12" i="20"/>
  <c r="L14" i="17"/>
  <c r="L22" i="17"/>
  <c r="L61" i="17"/>
  <c r="H13" i="20"/>
  <c r="L21" i="17"/>
  <c r="H43" i="21" l="1"/>
  <c r="H21" i="21"/>
  <c r="H14" i="21"/>
  <c r="H61" i="21"/>
  <c r="G12" i="21"/>
  <c r="H22" i="21"/>
  <c r="H13" i="21"/>
  <c r="L12" i="17"/>
  <c r="H12" i="21" l="1"/>
  <c r="G12" i="15"/>
  <c r="L14" i="15"/>
  <c r="L110" i="15" s="1"/>
  <c r="J12" i="15"/>
  <c r="G9" i="15"/>
  <c r="G14" i="15" l="1"/>
  <c r="G110" i="15" s="1"/>
  <c r="K14" i="15"/>
  <c r="H12" i="15"/>
  <c r="I12" i="15"/>
  <c r="J14" i="15"/>
  <c r="K110" i="15" l="1"/>
  <c r="T6" i="15"/>
  <c r="T9" i="15" s="1"/>
  <c r="J110" i="15"/>
  <c r="H14" i="15"/>
  <c r="H110" i="15" s="1"/>
  <c r="I14" i="15"/>
  <c r="I110" i="15" s="1"/>
  <c r="E14" i="18" l="1"/>
  <c r="E103" i="18" s="1"/>
  <c r="I14" i="18"/>
  <c r="I103" i="18" s="1"/>
  <c r="I104" i="18" s="1"/>
  <c r="H14" i="18"/>
  <c r="H103" i="18" s="1"/>
  <c r="H104" i="18" s="1"/>
  <c r="G14" i="18" l="1"/>
  <c r="G103" i="18" s="1"/>
  <c r="G104" i="18" s="1"/>
  <c r="F14" i="18"/>
  <c r="F103" i="18" s="1"/>
  <c r="F104" i="18" s="1"/>
</calcChain>
</file>

<file path=xl/comments1.xml><?xml version="1.0" encoding="utf-8"?>
<comments xmlns="http://schemas.openxmlformats.org/spreadsheetml/2006/main">
  <authors>
    <author>Jacqui Major</author>
  </authors>
  <commentList>
    <comment ref="C18" authorId="0">
      <text>
        <r>
          <rPr>
            <b/>
            <sz val="8"/>
            <color indexed="81"/>
            <rFont val="Tahoma"/>
            <family val="2"/>
          </rPr>
          <t>Jacqui Major:</t>
        </r>
        <r>
          <rPr>
            <sz val="8"/>
            <color indexed="81"/>
            <rFont val="Tahoma"/>
            <family val="2"/>
          </rPr>
          <t xml:space="preserve">
change in formula - links to general inputs.  ABS reset CPI numbers therefore formula does don’t work as it should anymore.</t>
        </r>
      </text>
    </comment>
  </commentList>
</comments>
</file>

<file path=xl/comments2.xml><?xml version="1.0" encoding="utf-8"?>
<comments xmlns="http://schemas.openxmlformats.org/spreadsheetml/2006/main">
  <authors>
    <author>Charlene Dunt</author>
  </authors>
  <commentList>
    <comment ref="A94" authorId="0">
      <text>
        <r>
          <rPr>
            <b/>
            <sz val="9"/>
            <color indexed="81"/>
            <rFont val="Tahoma"/>
            <family val="2"/>
          </rPr>
          <t>Charlene Dunt:</t>
        </r>
        <r>
          <rPr>
            <sz val="9"/>
            <color indexed="81"/>
            <rFont val="Tahoma"/>
            <family val="2"/>
          </rPr>
          <t xml:space="preserve">
Nets off the $30k WDV offset.</t>
        </r>
      </text>
    </comment>
  </commentList>
</comments>
</file>

<file path=xl/sharedStrings.xml><?xml version="1.0" encoding="utf-8"?>
<sst xmlns="http://schemas.openxmlformats.org/spreadsheetml/2006/main" count="1153" uniqueCount="267">
  <si>
    <t>% of Luminaires and Poles/brackets</t>
  </si>
  <si>
    <t>Capital Expenditue</t>
  </si>
  <si>
    <t>Nominal $ - Actual</t>
  </si>
  <si>
    <t>Nominal $ - Actual/Forecast</t>
  </si>
  <si>
    <t>Real 2015 $ - Forecast</t>
  </si>
  <si>
    <t>(Based on historical split)</t>
  </si>
  <si>
    <t>(Net of customer contributions)</t>
  </si>
  <si>
    <t>Poles and Brackets</t>
  </si>
  <si>
    <t>Luminaires</t>
  </si>
  <si>
    <t>Existing Lights</t>
  </si>
  <si>
    <t>Energy Efficient Lights</t>
  </si>
  <si>
    <t>Luminaires and Ballasts</t>
  </si>
  <si>
    <t>Total Net Capex</t>
  </si>
  <si>
    <t>Operating and Maintenance Expenditure</t>
  </si>
  <si>
    <t>Total O &amp; M</t>
  </si>
  <si>
    <t>WACC</t>
  </si>
  <si>
    <t>Regulatoy Period</t>
  </si>
  <si>
    <t>2006-10</t>
  </si>
  <si>
    <t>2011-15</t>
  </si>
  <si>
    <t>2016-20</t>
  </si>
  <si>
    <t>Real Pre Tax WACC</t>
  </si>
  <si>
    <t>Redetermination WACC</t>
  </si>
  <si>
    <t>Final Decision WACC</t>
  </si>
  <si>
    <t>CPI Index</t>
  </si>
  <si>
    <t>Actual CPI</t>
  </si>
  <si>
    <t>F'cast CPI</t>
  </si>
  <si>
    <t>Conversion factor to $2015</t>
  </si>
  <si>
    <t>Transitional Adjustment</t>
  </si>
  <si>
    <t>(Lagged actual capex to Forecast capex)</t>
  </si>
  <si>
    <t>Transitional Adjustment price smoothing factor</t>
  </si>
  <si>
    <t>Number Of Lights</t>
  </si>
  <si>
    <t>Actual</t>
  </si>
  <si>
    <t>Forecast</t>
  </si>
  <si>
    <t>Reference Light</t>
  </si>
  <si>
    <t>Price Factor</t>
  </si>
  <si>
    <t>Mercury vapour 80 watt</t>
  </si>
  <si>
    <t>Sodium high pressure 150 watt</t>
  </si>
  <si>
    <t>Sodium high pressure 250 watt</t>
  </si>
  <si>
    <t>Flourescent 20 watt</t>
  </si>
  <si>
    <t>Flourescent 40 watt</t>
  </si>
  <si>
    <t>Mercury vapour 50 watt</t>
  </si>
  <si>
    <t>Mercury vapour 125 watt</t>
  </si>
  <si>
    <t>Mercury vapour 250 watt</t>
  </si>
  <si>
    <t>Mercury vapour 400 watt</t>
  </si>
  <si>
    <t>Mercury vapour 700 watt</t>
  </si>
  <si>
    <t>Sodium low pressure 90 watt</t>
  </si>
  <si>
    <t>Sodium low pressure 180 watt</t>
  </si>
  <si>
    <t>Sodium high pressure 400 watt</t>
  </si>
  <si>
    <t>Incandescent 100 watt</t>
  </si>
  <si>
    <t>Incandescent 150 watt</t>
  </si>
  <si>
    <t>Metal halide 250 watt</t>
  </si>
  <si>
    <t>Metal halide 400 watt</t>
  </si>
  <si>
    <t>Metal halide 70 watt</t>
  </si>
  <si>
    <t>Metal halide 150 watt</t>
  </si>
  <si>
    <t>Total Existing Lights</t>
  </si>
  <si>
    <t>T5 2X14W</t>
  </si>
  <si>
    <t>T5 2X24W</t>
  </si>
  <si>
    <t>CF32</t>
  </si>
  <si>
    <t>CF42</t>
  </si>
  <si>
    <t>Category P LED 47 Watt</t>
  </si>
  <si>
    <t>Total Energy Efficient Lights</t>
  </si>
  <si>
    <t>Total Number of Lights</t>
  </si>
  <si>
    <t>Breakdown of Expenditure</t>
  </si>
  <si>
    <t>Total Capital Expenditure</t>
  </si>
  <si>
    <t>FC 313</t>
  </si>
  <si>
    <t>FC 450</t>
  </si>
  <si>
    <t>FC 380</t>
  </si>
  <si>
    <t>Management Fee</t>
  </si>
  <si>
    <t>Total Operating Expenditure</t>
  </si>
  <si>
    <t>Total Public Lighting Expenditure</t>
  </si>
  <si>
    <t>Check</t>
  </si>
  <si>
    <t>Management Fee as a % of operating expenditure</t>
  </si>
  <si>
    <t>Bushfire vs Non bushfire area</t>
  </si>
  <si>
    <t>Bushfire PL poles</t>
  </si>
  <si>
    <t>Non bushfire PL poles</t>
  </si>
  <si>
    <t>% of Bushfire PL poles</t>
  </si>
  <si>
    <t>% of Non bush fire PL poles</t>
  </si>
  <si>
    <t>Public Lighting Cost Build-up Model</t>
  </si>
  <si>
    <t>Powercor</t>
  </si>
  <si>
    <t>O &amp; M Data Inputs</t>
  </si>
  <si>
    <t>Real 2010 $</t>
  </si>
  <si>
    <t xml:space="preserve">Real 2015 $ </t>
  </si>
  <si>
    <t>Input parameters</t>
  </si>
  <si>
    <t>Type of cost</t>
  </si>
  <si>
    <t>Comments</t>
  </si>
  <si>
    <t>Inputs - all lamps</t>
  </si>
  <si>
    <t>Material premium for rural areas</t>
  </si>
  <si>
    <t>As per 2011-15 EDPR</t>
  </si>
  <si>
    <t>Labour rate (per hour)</t>
  </si>
  <si>
    <t>Labour</t>
  </si>
  <si>
    <t>As per 2011-15 EDPR escalated</t>
  </si>
  <si>
    <t>Labour rate for night patrols (per hour)</t>
  </si>
  <si>
    <t>Elevated platform vehicle (per hour) - urban MV,urban T5</t>
  </si>
  <si>
    <t>Contracts</t>
  </si>
  <si>
    <t>Elevated platform vehicle (per hour) - rural MV, rural T5, S-HP</t>
  </si>
  <si>
    <t>Patrol vehicle (per hour)</t>
  </si>
  <si>
    <t>Number of hours in a day</t>
  </si>
  <si>
    <t>Indirect overheads</t>
  </si>
  <si>
    <t>Inputs - MV80</t>
  </si>
  <si>
    <t>Depreciation period</t>
  </si>
  <si>
    <t>years</t>
  </si>
  <si>
    <t>Lamps - bulk change</t>
  </si>
  <si>
    <t>PE cells - bulk change</t>
  </si>
  <si>
    <t>Proportion of lamps that fail between bulk change</t>
  </si>
  <si>
    <t>Updated based on historical fault rates</t>
  </si>
  <si>
    <t>Unit cost - lamp</t>
  </si>
  <si>
    <t>Materials</t>
  </si>
  <si>
    <t>Unit cost - PE cell</t>
  </si>
  <si>
    <t>Unit cost - luminaire</t>
  </si>
  <si>
    <t>Unit cost - miscellaneous materials (bulk lamp)</t>
  </si>
  <si>
    <t>Unit cost - miscellaneous materials (repair)</t>
  </si>
  <si>
    <t>Number of men in crew</t>
  </si>
  <si>
    <t>Number of bulk lamp changes in 1 day - urban</t>
  </si>
  <si>
    <t>Number of bulk lamp changes in 1 day - rural</t>
  </si>
  <si>
    <t>Number of bulk lamp changes in 1 day - remote</t>
  </si>
  <si>
    <t>Number of repairs in 1 day - urban</t>
  </si>
  <si>
    <t>Number of repairs in 1 day - rural</t>
  </si>
  <si>
    <t>Number of repairs in 1 day - remote</t>
  </si>
  <si>
    <t xml:space="preserve">   % of repairs - lamps</t>
  </si>
  <si>
    <t xml:space="preserve">   % of repairs - PE cells</t>
  </si>
  <si>
    <t xml:space="preserve">   % of repairs - luminaires</t>
  </si>
  <si>
    <t xml:space="preserve">   % of repairs - other</t>
  </si>
  <si>
    <t>Other Maintenance and Repair costs</t>
  </si>
  <si>
    <t>Traffic control costs</t>
  </si>
  <si>
    <t>Other costs : Describe…………………………………….</t>
  </si>
  <si>
    <t>Number of Lights</t>
  </si>
  <si>
    <t>Unit Cost</t>
  </si>
  <si>
    <t>Location of selected public lighting assets within distributors' areas (%)</t>
  </si>
  <si>
    <t>Urban</t>
  </si>
  <si>
    <t>Rural</t>
  </si>
  <si>
    <t>Remote</t>
  </si>
  <si>
    <t>Inputs - S-HP150</t>
  </si>
  <si>
    <t xml:space="preserve">Depreciation period </t>
  </si>
  <si>
    <t>Number of patrols per year</t>
  </si>
  <si>
    <t>Lamps - frequency of replacement</t>
  </si>
  <si>
    <t>PE cells - frequency of replacement</t>
  </si>
  <si>
    <t>Unit cost - miscellaneous materials</t>
  </si>
  <si>
    <t>Number of men in crew - road patrols</t>
  </si>
  <si>
    <t>Number of men in crew - repairs</t>
  </si>
  <si>
    <t>Number of lamps patrolled in 1 day - urban</t>
  </si>
  <si>
    <t>Number of lamps patrolled in 1 day - rural</t>
  </si>
  <si>
    <t>Number of lamps patrolled in 1 day - remote</t>
  </si>
  <si>
    <t>Inputs - S-HP250</t>
  </si>
  <si>
    <t>Other direct costs</t>
  </si>
  <si>
    <t>Call centre</t>
  </si>
  <si>
    <t>Number of calls</t>
  </si>
  <si>
    <t>GIS and other</t>
  </si>
  <si>
    <t>Complaints handling</t>
  </si>
  <si>
    <t>ENERGY EFFICIENT LIGHTS</t>
  </si>
  <si>
    <t>Inputs - T5 (2 X 14W)</t>
  </si>
  <si>
    <t>Ballast unit life</t>
  </si>
  <si>
    <t>Proportion of luminaires that fail between bulk change</t>
  </si>
  <si>
    <t>Category P LED</t>
  </si>
  <si>
    <t>Capex Data Inputs</t>
  </si>
  <si>
    <t>Number of luminaires replaced per day - urban</t>
  </si>
  <si>
    <t>Number of luminaires replaced per day - rural</t>
  </si>
  <si>
    <t>Number of luminaires replaced per day - remote</t>
  </si>
  <si>
    <t>Other Capex unit costs Describe :………………………</t>
  </si>
  <si>
    <t>Material</t>
  </si>
  <si>
    <t>Forecast Quantities to be replaced</t>
  </si>
  <si>
    <t>Number of luminaires replaced per year - urban</t>
  </si>
  <si>
    <t>Number of luminaires replaced per year - rural</t>
  </si>
  <si>
    <t>Number of luminaires replaced per year - remote</t>
  </si>
  <si>
    <t>Updated based on the number of inventories excepted to change over</t>
  </si>
  <si>
    <t>Luminaire Replacents - Other Light types (excluding T5s)</t>
  </si>
  <si>
    <t>Number of luminaires replaced per year</t>
  </si>
  <si>
    <t>Forecast Capex</t>
  </si>
  <si>
    <t>O &amp; M</t>
  </si>
  <si>
    <t>FC 313 - faults</t>
  </si>
  <si>
    <t>FC 450 - 125W and below excluding LED</t>
  </si>
  <si>
    <t>FC 380 - all dedicated poles</t>
  </si>
  <si>
    <t>Existing Lights - Luminaires</t>
  </si>
  <si>
    <t>Energy Efficient Lights - Luminaires &amp; Ballasts</t>
  </si>
  <si>
    <t>Capital Expenditure</t>
  </si>
  <si>
    <t>Total O&amp;M</t>
  </si>
  <si>
    <t>Actuals</t>
  </si>
  <si>
    <t>No. of lights</t>
  </si>
  <si>
    <t>Breakdown of expenditure</t>
  </si>
  <si>
    <t>Capex</t>
  </si>
  <si>
    <t/>
  </si>
  <si>
    <t>Actual Volumes</t>
  </si>
  <si>
    <t>Forecast Volumes</t>
  </si>
  <si>
    <t>Dedicated street lighting poles</t>
  </si>
  <si>
    <t>Period of inspection</t>
  </si>
  <si>
    <t>Pole inspection rate</t>
  </si>
  <si>
    <t>per day</t>
  </si>
  <si>
    <t>Depreciation of dedicated street lighting pole &amp; bracket</t>
  </si>
  <si>
    <t>Proportion of lights on dedicated poles</t>
  </si>
  <si>
    <t>Average cost per call $</t>
  </si>
  <si>
    <t>MV80 Lights replaced with T5 Energy Efficient Lights</t>
  </si>
  <si>
    <t>Number of Lights MV80 replaced with T5 per year</t>
  </si>
  <si>
    <t>Cost of pole &amp; bracket</t>
  </si>
  <si>
    <t>Number of poles &amp; brackets replaced per day</t>
  </si>
  <si>
    <t>Cost of bracket on non-dedicated poles</t>
  </si>
  <si>
    <t>Number of brackets replaced per day</t>
  </si>
  <si>
    <t>Other poles &amp; brackets Capex unit costs Describe :…………………</t>
  </si>
  <si>
    <t>Number of poles &amp; brackets replaced per year - urban</t>
  </si>
  <si>
    <t>Number of poles &amp; brackets replaced per year - rural</t>
  </si>
  <si>
    <t>Number of poles &amp; brackets replaced per year - remote</t>
  </si>
  <si>
    <t>Brackets on non-dedicated poles :</t>
  </si>
  <si>
    <t>Number of brackets replaced per year - urban</t>
  </si>
  <si>
    <t>Number of brackets replaced per year - rural</t>
  </si>
  <si>
    <t>Number of brackets replaced per year - remote</t>
  </si>
  <si>
    <t>Adjusted for 2.5 yr inspection for bushfire area and 5 yr inspection for non bushfire area. Based on 2013 split of bushfire vs non bushfire areas.</t>
  </si>
  <si>
    <t>Updated based on Category Analysis data of lights vs dedicated poles</t>
  </si>
  <si>
    <t>NS - Repex</t>
  </si>
  <si>
    <t>CPI for Nominal pre tax WACC calculation</t>
  </si>
  <si>
    <t>Nominal Pre Tax WACC</t>
  </si>
  <si>
    <t>CPI</t>
  </si>
  <si>
    <t>Forecast Index</t>
  </si>
  <si>
    <t>Growth Factor</t>
  </si>
  <si>
    <t>NS - O&amp;M</t>
  </si>
  <si>
    <t>ACS - O&amp;M and Repex</t>
  </si>
  <si>
    <t>Number of Lights MV80 replaced with energy efficient lights per year</t>
  </si>
  <si>
    <t>MV80 Lights replaced with Energy Efficient Lights</t>
  </si>
  <si>
    <t>Luminaire Replacents - Other Light types (excluding energy efficient lights)</t>
  </si>
  <si>
    <t>FC 140 - Poles and Brackets</t>
  </si>
  <si>
    <t>FC 140 - Luminaires</t>
  </si>
  <si>
    <t>(Based on 2014 Capex PL Transfers Faults)</t>
  </si>
  <si>
    <t>Non Energy Efficient Luminaires</t>
  </si>
  <si>
    <t>Energy Efficient Luminaires</t>
  </si>
  <si>
    <t>Split of Poles and Brackets / Luminaires</t>
  </si>
  <si>
    <t>Split of energy efficient / non energy effcient luminairs</t>
  </si>
  <si>
    <t>(Based on 2013 actuals)</t>
  </si>
  <si>
    <t>Actual Prices</t>
  </si>
  <si>
    <t>Inputs - Category P LED</t>
  </si>
  <si>
    <t>Number of Lights MV80 replaced with per year</t>
  </si>
  <si>
    <t>Assumed</t>
  </si>
  <si>
    <t>Split of Poles and Brackets</t>
  </si>
  <si>
    <t>Poles</t>
  </si>
  <si>
    <t>Brackets</t>
  </si>
  <si>
    <t>[2015 General Service Charge Pricing Schedule]</t>
  </si>
  <si>
    <t>Category P LED 18 Watt</t>
  </si>
  <si>
    <t>Inputs - Category P LED 18 Watt</t>
  </si>
  <si>
    <t>Sheet Check:</t>
  </si>
  <si>
    <t>End of Sheet</t>
  </si>
  <si>
    <t>Accounts Manager</t>
  </si>
  <si>
    <t>Added 8 April 2015</t>
  </si>
  <si>
    <t>Total call centre costs</t>
  </si>
  <si>
    <t>Not used</t>
  </si>
  <si>
    <t>Split</t>
  </si>
  <si>
    <t>Same as for MV80</t>
  </si>
  <si>
    <t>Percentage based on 2011-2015 split</t>
  </si>
  <si>
    <t>Major (%)</t>
  </si>
  <si>
    <t>Minor (%)</t>
  </si>
  <si>
    <t>Major (Number)</t>
  </si>
  <si>
    <t>Minor (Number)</t>
  </si>
  <si>
    <t>Major split (%)</t>
  </si>
  <si>
    <t>Minor split (%)</t>
  </si>
  <si>
    <t>Major split (Number)</t>
  </si>
  <si>
    <t>Minor split (Number)</t>
  </si>
  <si>
    <t>Luminaire Replacements and Failures (excluding MV80 replaced by energy efficient light)</t>
  </si>
  <si>
    <t>Total 2014</t>
  </si>
  <si>
    <t>Option for "0.8" factor</t>
  </si>
  <si>
    <t>Factor</t>
  </si>
  <si>
    <t>Switch ( 1 = On; 0 = Off )</t>
  </si>
  <si>
    <t>(Allocn of Accounts Manager to Powercor)</t>
  </si>
  <si>
    <t>As per 2011-15 EDPR escalated.</t>
  </si>
  <si>
    <t>WDV</t>
  </si>
  <si>
    <t>Linking to ACS template for Powercor</t>
  </si>
  <si>
    <t>FC 140 - Net of customer contributions</t>
  </si>
  <si>
    <t>Updated for current contractor rates</t>
  </si>
  <si>
    <t>Updated based on historical traffic management control costs</t>
  </si>
  <si>
    <t>Estimate, 7.5 hours a day, 0.5 hours each job, 0.25 hours travel, 10 faults a day, 0.5 hours for start and close of day</t>
  </si>
  <si>
    <t>Updated based on audited annual 2013 RIN which shows actual Street lights "out" for 2014</t>
  </si>
  <si>
    <t>Estimate based on Reset RIN forecast split according to current actuals</t>
  </si>
  <si>
    <t>Reset RIN (PAL Repex WO faults.xlsx) on 30 March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</si>
</sst>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0.0"/>
    <numFmt numFmtId="169" formatCode="#,##0.000"/>
    <numFmt numFmtId="170" formatCode="_-* #,##0_-;\-* #,##0_-;_-* &quot;-&quot;??_-;_-@_-"/>
    <numFmt numFmtId="171" formatCode="0.0%"/>
    <numFmt numFmtId="172" formatCode="_(* #,##0_);_(* \(#,##0\);_(* &quot;-&quot;??_);_(@_)"/>
    <numFmt numFmtId="173" formatCode="_-* #,##0.0000_-;\-* #,##0.0000_-;_-* &quot;-&quot;??_-;_-@_-"/>
    <numFmt numFmtId="174" formatCode="&quot;Check&quot;;&quot;Check&quot;;&quot;OK&quot;"/>
    <numFmt numFmtId="175" formatCode="#,##0.0"/>
  </numFmts>
  <fonts count="33" x14ac:knownFonts="1">
    <font>
      <sz val="10"/>
      <name val="Arial"/>
    </font>
    <font>
      <sz val="10"/>
      <color theme="1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4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FF"/>
      <name val="Arial"/>
      <family val="2"/>
    </font>
    <font>
      <sz val="11"/>
      <color theme="0"/>
      <name val="Arial"/>
      <family val="2"/>
    </font>
    <font>
      <b/>
      <sz val="15"/>
      <color theme="3"/>
      <name val="Arial"/>
      <family val="2"/>
    </font>
    <font>
      <sz val="11"/>
      <name val="Arial"/>
      <family val="2"/>
    </font>
    <font>
      <b/>
      <sz val="11"/>
      <color theme="3"/>
      <name val="Arial"/>
      <family val="2"/>
    </font>
    <font>
      <b/>
      <sz val="15"/>
      <name val="Arial"/>
      <family val="2"/>
    </font>
    <font>
      <b/>
      <u/>
      <sz val="12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rgb="FF333333"/>
      <name val="Arial"/>
      <family val="2"/>
    </font>
    <font>
      <sz val="10"/>
      <color rgb="FF646464"/>
      <name val="Arial"/>
      <family val="2"/>
    </font>
    <font>
      <b/>
      <sz val="11"/>
      <color theme="0"/>
      <name val="Arial"/>
      <family val="2"/>
    </font>
    <font>
      <sz val="10"/>
      <color rgb="FFFF0000"/>
      <name val="Arial"/>
      <family val="2"/>
    </font>
    <font>
      <i/>
      <sz val="10"/>
      <color indexed="8"/>
      <name val="Arial"/>
      <family val="2"/>
    </font>
    <font>
      <sz val="10"/>
      <color indexed="10"/>
      <name val="Arial"/>
      <family val="2"/>
    </font>
    <font>
      <b/>
      <sz val="9"/>
      <color indexed="57"/>
      <name val="Arial"/>
      <family val="2"/>
    </font>
    <font>
      <b/>
      <sz val="10"/>
      <color indexed="9"/>
      <name val="Arial"/>
      <family val="2"/>
    </font>
    <font>
      <b/>
      <sz val="10"/>
      <color theme="1"/>
      <name val="Verdana"/>
      <family val="2"/>
    </font>
  </fonts>
  <fills count="1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</patternFill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C9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indexed="6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hair">
        <color rgb="FF333333"/>
      </left>
      <right style="hair">
        <color rgb="FF333333"/>
      </right>
      <top style="hair">
        <color rgb="FF333333"/>
      </top>
      <bottom style="hair">
        <color rgb="FF333333"/>
      </bottom>
      <diagonal/>
    </border>
    <border>
      <left style="thick">
        <color indexed="55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1">
    <xf numFmtId="0" fontId="0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12" fillId="0" borderId="20" applyNumberFormat="0" applyFill="0" applyAlignment="0" applyProtection="0"/>
    <xf numFmtId="0" fontId="13" fillId="0" borderId="21" applyNumberFormat="0" applyFill="0" applyAlignment="0" applyProtection="0"/>
    <xf numFmtId="0" fontId="14" fillId="6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167" fontId="3" fillId="0" borderId="0" applyFont="0" applyFill="0" applyBorder="0" applyAlignment="0" applyProtection="0"/>
    <xf numFmtId="0" fontId="3" fillId="0" borderId="23" applyNumberFormat="0" applyFill="0" applyAlignment="0"/>
    <xf numFmtId="0" fontId="3" fillId="0" borderId="0"/>
    <xf numFmtId="0" fontId="24" fillId="11" borderId="24" applyNumberFormat="0">
      <alignment horizontal="centerContinuous" vertical="center" wrapText="1"/>
    </xf>
    <xf numFmtId="0" fontId="25" fillId="12" borderId="25" applyNumberFormat="0" applyAlignment="0"/>
    <xf numFmtId="166" fontId="3" fillId="0" borderId="0" applyFont="0" applyFill="0" applyBorder="0" applyAlignment="0" applyProtection="0"/>
    <xf numFmtId="174" fontId="28" fillId="0" borderId="0" applyFont="0" applyFill="0" applyBorder="0" applyAlignment="0">
      <alignment vertical="center"/>
    </xf>
  </cellStyleXfs>
  <cellXfs count="345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3" fillId="0" borderId="0" xfId="0" applyFont="1"/>
    <xf numFmtId="0" fontId="2" fillId="0" borderId="0" xfId="0" applyFont="1"/>
    <xf numFmtId="0" fontId="2" fillId="0" borderId="0" xfId="0" applyFont="1" applyFill="1"/>
    <xf numFmtId="0" fontId="2" fillId="0" borderId="4" xfId="0" applyFont="1" applyFill="1" applyBorder="1"/>
    <xf numFmtId="0" fontId="2" fillId="0" borderId="5" xfId="0" applyFont="1" applyFill="1" applyBorder="1"/>
    <xf numFmtId="0" fontId="2" fillId="0" borderId="7" xfId="0" applyFont="1" applyFill="1" applyBorder="1"/>
    <xf numFmtId="0" fontId="2" fillId="0" borderId="0" xfId="0" applyFont="1" applyFill="1" applyBorder="1"/>
    <xf numFmtId="0" fontId="3" fillId="0" borderId="8" xfId="0" applyFont="1" applyFill="1" applyBorder="1"/>
    <xf numFmtId="0" fontId="3" fillId="0" borderId="7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3" fontId="3" fillId="0" borderId="0" xfId="0" applyNumberFormat="1" applyFont="1" applyFill="1" applyBorder="1"/>
    <xf numFmtId="3" fontId="3" fillId="0" borderId="8" xfId="0" applyNumberFormat="1" applyFont="1" applyFill="1" applyBorder="1"/>
    <xf numFmtId="0" fontId="4" fillId="0" borderId="0" xfId="0" applyFont="1" applyFill="1"/>
    <xf numFmtId="0" fontId="2" fillId="0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0" xfId="4" applyFont="1" applyFill="1"/>
    <xf numFmtId="0" fontId="2" fillId="0" borderId="0" xfId="0" applyFont="1" applyBorder="1"/>
    <xf numFmtId="0" fontId="5" fillId="0" borderId="0" xfId="0" applyFont="1" applyFill="1"/>
    <xf numFmtId="0" fontId="5" fillId="0" borderId="0" xfId="0" applyFont="1" applyAlignment="1">
      <alignment horizontal="center"/>
    </xf>
    <xf numFmtId="0" fontId="3" fillId="0" borderId="0" xfId="0" applyFont="1" applyBorder="1"/>
    <xf numFmtId="170" fontId="2" fillId="0" borderId="0" xfId="0" applyNumberFormat="1" applyFont="1"/>
    <xf numFmtId="170" fontId="3" fillId="0" borderId="0" xfId="0" applyNumberFormat="1" applyFont="1"/>
    <xf numFmtId="0" fontId="4" fillId="0" borderId="0" xfId="0" applyFont="1" applyAlignment="1"/>
    <xf numFmtId="0" fontId="4" fillId="0" borderId="0" xfId="0" applyFont="1" applyFill="1" applyAlignment="1"/>
    <xf numFmtId="0" fontId="9" fillId="0" borderId="0" xfId="0" applyFont="1"/>
    <xf numFmtId="0" fontId="9" fillId="0" borderId="0" xfId="0" applyFont="1" applyFill="1"/>
    <xf numFmtId="0" fontId="2" fillId="0" borderId="1" xfId="0" applyFont="1" applyFill="1" applyBorder="1"/>
    <xf numFmtId="0" fontId="10" fillId="0" borderId="19" xfId="0" applyFont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3" fontId="3" fillId="0" borderId="1" xfId="0" applyNumberFormat="1" applyFont="1" applyFill="1" applyBorder="1"/>
    <xf numFmtId="3" fontId="3" fillId="0" borderId="0" xfId="0" applyNumberFormat="1" applyFont="1" applyFill="1"/>
    <xf numFmtId="165" fontId="3" fillId="0" borderId="0" xfId="0" applyNumberFormat="1" applyFont="1" applyFill="1"/>
    <xf numFmtId="9" fontId="3" fillId="0" borderId="0" xfId="3" applyFont="1" applyFill="1"/>
    <xf numFmtId="0" fontId="10" fillId="0" borderId="0" xfId="0" applyFont="1"/>
    <xf numFmtId="0" fontId="10" fillId="0" borderId="0" xfId="0" applyFont="1" applyFill="1"/>
    <xf numFmtId="170" fontId="3" fillId="0" borderId="0" xfId="1" applyNumberFormat="1" applyFont="1" applyFill="1"/>
    <xf numFmtId="0" fontId="11" fillId="0" borderId="0" xfId="0" applyFont="1"/>
    <xf numFmtId="0" fontId="11" fillId="0" borderId="0" xfId="0" applyFont="1" applyFill="1"/>
    <xf numFmtId="171" fontId="3" fillId="0" borderId="0" xfId="0" applyNumberFormat="1" applyFont="1" applyFill="1"/>
    <xf numFmtId="167" fontId="3" fillId="0" borderId="0" xfId="1" applyFont="1" applyFill="1"/>
    <xf numFmtId="0" fontId="3" fillId="0" borderId="0" xfId="0" applyFont="1" applyBorder="1" applyAlignment="1">
      <alignment horizontal="left"/>
    </xf>
    <xf numFmtId="0" fontId="5" fillId="0" borderId="0" xfId="0" applyFont="1"/>
    <xf numFmtId="165" fontId="3" fillId="0" borderId="0" xfId="0" applyNumberFormat="1" applyFont="1" applyFill="1"/>
    <xf numFmtId="171" fontId="3" fillId="0" borderId="0" xfId="3" applyNumberFormat="1" applyFont="1" applyFill="1"/>
    <xf numFmtId="0" fontId="16" fillId="6" borderId="1" xfId="11" applyFont="1" applyBorder="1" applyAlignment="1">
      <alignment horizontal="centerContinuous" vertical="center"/>
    </xf>
    <xf numFmtId="0" fontId="16" fillId="8" borderId="1" xfId="12" applyFont="1" applyBorder="1" applyAlignment="1">
      <alignment horizontal="centerContinuous" vertical="center"/>
    </xf>
    <xf numFmtId="0" fontId="16" fillId="10" borderId="1" xfId="13" applyFont="1" applyBorder="1" applyAlignment="1">
      <alignment horizontal="centerContinuous" vertical="center"/>
    </xf>
    <xf numFmtId="0" fontId="17" fillId="0" borderId="20" xfId="9" applyFont="1"/>
    <xf numFmtId="0" fontId="3" fillId="9" borderId="0" xfId="0" applyFont="1" applyFill="1"/>
    <xf numFmtId="0" fontId="19" fillId="0" borderId="21" xfId="10" applyFont="1" applyAlignment="1">
      <alignment horizontal="center"/>
    </xf>
    <xf numFmtId="167" fontId="3" fillId="0" borderId="0" xfId="1" applyFont="1"/>
    <xf numFmtId="9" fontId="18" fillId="7" borderId="0" xfId="3" applyFont="1" applyFill="1"/>
    <xf numFmtId="0" fontId="20" fillId="0" borderId="20" xfId="9" applyFont="1"/>
    <xf numFmtId="0" fontId="2" fillId="2" borderId="0" xfId="4" applyFont="1" applyFill="1"/>
    <xf numFmtId="0" fontId="3" fillId="0" borderId="0" xfId="4"/>
    <xf numFmtId="0" fontId="3" fillId="0" borderId="0" xfId="4" applyBorder="1"/>
    <xf numFmtId="0" fontId="21" fillId="0" borderId="7" xfId="4" applyFont="1" applyFill="1" applyBorder="1"/>
    <xf numFmtId="0" fontId="3" fillId="0" borderId="7" xfId="4" applyBorder="1"/>
    <xf numFmtId="0" fontId="2" fillId="0" borderId="1" xfId="4" applyFont="1" applyBorder="1"/>
    <xf numFmtId="0" fontId="2" fillId="0" borderId="2" xfId="4" applyFont="1" applyBorder="1"/>
    <xf numFmtId="0" fontId="3" fillId="0" borderId="0" xfId="4" applyFill="1" applyBorder="1"/>
    <xf numFmtId="0" fontId="3" fillId="0" borderId="8" xfId="4" applyBorder="1"/>
    <xf numFmtId="0" fontId="3" fillId="0" borderId="6" xfId="4" applyBorder="1"/>
    <xf numFmtId="0" fontId="3" fillId="0" borderId="7" xfId="4" applyFont="1" applyBorder="1"/>
    <xf numFmtId="10" fontId="3" fillId="0" borderId="0" xfId="4" applyNumberFormat="1" applyFont="1" applyBorder="1"/>
    <xf numFmtId="10" fontId="3" fillId="0" borderId="8" xfId="4" applyNumberFormat="1" applyFont="1" applyBorder="1"/>
    <xf numFmtId="10" fontId="3" fillId="0" borderId="0" xfId="4" applyNumberFormat="1"/>
    <xf numFmtId="10" fontId="3" fillId="0" borderId="8" xfId="4" applyNumberFormat="1" applyBorder="1"/>
    <xf numFmtId="10" fontId="3" fillId="0" borderId="0" xfId="4" applyNumberFormat="1" applyBorder="1"/>
    <xf numFmtId="0" fontId="2" fillId="3" borderId="7" xfId="4" applyFont="1" applyFill="1" applyBorder="1"/>
    <xf numFmtId="10" fontId="2" fillId="0" borderId="0" xfId="3" applyNumberFormat="1" applyFont="1" applyFill="1" applyBorder="1"/>
    <xf numFmtId="10" fontId="2" fillId="0" borderId="8" xfId="3" applyNumberFormat="1" applyFont="1" applyFill="1" applyBorder="1"/>
    <xf numFmtId="10" fontId="0" fillId="0" borderId="0" xfId="3" applyNumberFormat="1" applyFont="1" applyBorder="1"/>
    <xf numFmtId="0" fontId="5" fillId="0" borderId="0" xfId="4" applyFont="1" applyBorder="1" applyAlignment="1">
      <alignment horizontal="left"/>
    </xf>
    <xf numFmtId="0" fontId="3" fillId="0" borderId="0" xfId="4" applyFill="1" applyBorder="1" applyAlignment="1">
      <alignment horizontal="center"/>
    </xf>
    <xf numFmtId="0" fontId="5" fillId="0" borderId="0" xfId="4" applyFont="1" applyFill="1" applyBorder="1"/>
    <xf numFmtId="17" fontId="3" fillId="0" borderId="0" xfId="4" applyNumberFormat="1" applyBorder="1" applyAlignment="1">
      <alignment horizontal="right"/>
    </xf>
    <xf numFmtId="10" fontId="0" fillId="0" borderId="0" xfId="3" applyNumberFormat="1" applyFont="1" applyFill="1" applyBorder="1" applyAlignment="1">
      <alignment horizontal="center"/>
    </xf>
    <xf numFmtId="0" fontId="3" fillId="0" borderId="0" xfId="4" applyFont="1" applyBorder="1" applyAlignment="1">
      <alignment horizontal="center"/>
    </xf>
    <xf numFmtId="167" fontId="3" fillId="0" borderId="0" xfId="14" applyFont="1" applyBorder="1" applyAlignment="1">
      <alignment horizontal="center"/>
    </xf>
    <xf numFmtId="10" fontId="3" fillId="0" borderId="0" xfId="3" applyNumberFormat="1" applyFont="1" applyFill="1" applyBorder="1" applyAlignment="1">
      <alignment horizontal="center"/>
    </xf>
    <xf numFmtId="168" fontId="3" fillId="0" borderId="0" xfId="4" applyNumberFormat="1" applyFont="1" applyFill="1" applyBorder="1" applyAlignment="1">
      <alignment horizontal="center"/>
    </xf>
    <xf numFmtId="0" fontId="2" fillId="2" borderId="0" xfId="16" applyFont="1" applyFill="1"/>
    <xf numFmtId="0" fontId="3" fillId="0" borderId="0" xfId="16"/>
    <xf numFmtId="0" fontId="3" fillId="0" borderId="0" xfId="16" applyBorder="1"/>
    <xf numFmtId="0" fontId="21" fillId="0" borderId="7" xfId="16" applyFont="1" applyFill="1" applyBorder="1"/>
    <xf numFmtId="0" fontId="3" fillId="0" borderId="7" xfId="16" applyBorder="1"/>
    <xf numFmtId="0" fontId="2" fillId="0" borderId="3" xfId="16" applyFont="1" applyBorder="1"/>
    <xf numFmtId="0" fontId="2" fillId="0" borderId="1" xfId="16" applyFont="1" applyBorder="1"/>
    <xf numFmtId="0" fontId="2" fillId="0" borderId="2" xfId="16" applyFont="1" applyBorder="1"/>
    <xf numFmtId="0" fontId="3" fillId="0" borderId="0" xfId="16" applyFill="1" applyBorder="1"/>
    <xf numFmtId="0" fontId="3" fillId="0" borderId="6" xfId="16" applyBorder="1"/>
    <xf numFmtId="0" fontId="3" fillId="0" borderId="7" xfId="16" applyFont="1" applyBorder="1"/>
    <xf numFmtId="10" fontId="3" fillId="0" borderId="7" xfId="16" applyNumberFormat="1" applyFont="1" applyBorder="1"/>
    <xf numFmtId="10" fontId="3" fillId="0" borderId="0" xfId="16" applyNumberFormat="1" applyFont="1" applyBorder="1"/>
    <xf numFmtId="10" fontId="3" fillId="0" borderId="0" xfId="16" applyNumberFormat="1" applyBorder="1"/>
    <xf numFmtId="10" fontId="6" fillId="0" borderId="0" xfId="16" applyNumberFormat="1" applyFont="1" applyBorder="1"/>
    <xf numFmtId="10" fontId="6" fillId="0" borderId="8" xfId="16" applyNumberFormat="1" applyFont="1" applyBorder="1"/>
    <xf numFmtId="10" fontId="0" fillId="0" borderId="7" xfId="3" applyNumberFormat="1" applyFont="1" applyBorder="1"/>
    <xf numFmtId="10" fontId="6" fillId="0" borderId="0" xfId="3" applyNumberFormat="1" applyFont="1" applyBorder="1"/>
    <xf numFmtId="10" fontId="2" fillId="0" borderId="7" xfId="3" applyNumberFormat="1" applyFont="1" applyFill="1" applyBorder="1"/>
    <xf numFmtId="0" fontId="3" fillId="0" borderId="13" xfId="16" applyBorder="1"/>
    <xf numFmtId="0" fontId="3" fillId="0" borderId="12" xfId="16" applyBorder="1"/>
    <xf numFmtId="0" fontId="3" fillId="0" borderId="9" xfId="16" applyBorder="1"/>
    <xf numFmtId="171" fontId="18" fillId="5" borderId="0" xfId="3" applyNumberFormat="1" applyFont="1" applyFill="1"/>
    <xf numFmtId="171" fontId="18" fillId="7" borderId="0" xfId="3" applyNumberFormat="1" applyFont="1" applyFill="1"/>
    <xf numFmtId="171" fontId="3" fillId="0" borderId="0" xfId="0" applyNumberFormat="1" applyFont="1"/>
    <xf numFmtId="171" fontId="18" fillId="13" borderId="0" xfId="3" applyNumberFormat="1" applyFont="1" applyFill="1"/>
    <xf numFmtId="0" fontId="2" fillId="0" borderId="1" xfId="0" applyFont="1" applyFill="1" applyBorder="1" applyAlignment="1">
      <alignment horizontal="center"/>
    </xf>
    <xf numFmtId="171" fontId="3" fillId="0" borderId="0" xfId="3" applyNumberFormat="1" applyFont="1"/>
    <xf numFmtId="171" fontId="3" fillId="9" borderId="0" xfId="3" applyNumberFormat="1" applyFont="1" applyFill="1"/>
    <xf numFmtId="0" fontId="3" fillId="0" borderId="0" xfId="0" applyFont="1" applyFill="1" applyBorder="1" applyAlignment="1">
      <alignment horizontal="left"/>
    </xf>
    <xf numFmtId="170" fontId="3" fillId="14" borderId="0" xfId="1" applyNumberFormat="1" applyFont="1" applyFill="1"/>
    <xf numFmtId="170" fontId="3" fillId="13" borderId="0" xfId="1" applyNumberFormat="1" applyFont="1" applyFill="1"/>
    <xf numFmtId="170" fontId="3" fillId="14" borderId="0" xfId="0" applyNumberFormat="1" applyFont="1" applyFill="1"/>
    <xf numFmtId="170" fontId="2" fillId="0" borderId="0" xfId="0" applyNumberFormat="1" applyFont="1" applyFill="1"/>
    <xf numFmtId="10" fontId="3" fillId="0" borderId="0" xfId="0" applyNumberFormat="1" applyFont="1" applyFill="1"/>
    <xf numFmtId="10" fontId="3" fillId="14" borderId="0" xfId="0" applyNumberFormat="1" applyFont="1" applyFill="1"/>
    <xf numFmtId="3" fontId="3" fillId="0" borderId="7" xfId="0" applyNumberFormat="1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4" fillId="0" borderId="7" xfId="0" applyFont="1" applyFill="1" applyBorder="1"/>
    <xf numFmtId="10" fontId="3" fillId="14" borderId="0" xfId="0" applyNumberFormat="1" applyFont="1" applyFill="1" applyBorder="1"/>
    <xf numFmtId="168" fontId="3" fillId="14" borderId="0" xfId="0" applyNumberFormat="1" applyFont="1" applyFill="1" applyBorder="1"/>
    <xf numFmtId="168" fontId="3" fillId="13" borderId="0" xfId="0" applyNumberFormat="1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4" applyFont="1" applyFill="1"/>
    <xf numFmtId="0" fontId="2" fillId="0" borderId="1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70" fontId="3" fillId="0" borderId="0" xfId="0" applyNumberFormat="1" applyFont="1" applyFill="1"/>
    <xf numFmtId="3" fontId="3" fillId="14" borderId="0" xfId="0" applyNumberFormat="1" applyFont="1" applyFill="1"/>
    <xf numFmtId="171" fontId="3" fillId="14" borderId="0" xfId="3" applyNumberFormat="1" applyFont="1" applyFill="1"/>
    <xf numFmtId="0" fontId="10" fillId="0" borderId="19" xfId="0" applyFont="1" applyFill="1" applyBorder="1" applyAlignment="1">
      <alignment horizontal="left"/>
    </xf>
    <xf numFmtId="0" fontId="3" fillId="0" borderId="4" xfId="0" applyFont="1" applyFill="1" applyBorder="1"/>
    <xf numFmtId="0" fontId="3" fillId="0" borderId="6" xfId="0" applyFont="1" applyFill="1" applyBorder="1"/>
    <xf numFmtId="0" fontId="3" fillId="0" borderId="5" xfId="0" applyFont="1" applyFill="1" applyBorder="1"/>
    <xf numFmtId="9" fontId="3" fillId="0" borderId="7" xfId="3" applyFont="1" applyFill="1" applyBorder="1"/>
    <xf numFmtId="0" fontId="5" fillId="0" borderId="7" xfId="0" applyFont="1" applyFill="1" applyBorder="1"/>
    <xf numFmtId="0" fontId="2" fillId="0" borderId="8" xfId="0" applyFont="1" applyFill="1" applyBorder="1"/>
    <xf numFmtId="0" fontId="3" fillId="0" borderId="8" xfId="0" applyFont="1" applyBorder="1"/>
    <xf numFmtId="9" fontId="3" fillId="0" borderId="0" xfId="3" applyFont="1" applyFill="1" applyBorder="1"/>
    <xf numFmtId="3" fontId="3" fillId="0" borderId="0" xfId="0" applyNumberFormat="1" applyFont="1" applyBorder="1"/>
    <xf numFmtId="3" fontId="3" fillId="4" borderId="0" xfId="0" applyNumberFormat="1" applyFont="1" applyFill="1" applyBorder="1"/>
    <xf numFmtId="0" fontId="3" fillId="0" borderId="9" xfId="0" applyFont="1" applyFill="1" applyBorder="1"/>
    <xf numFmtId="0" fontId="3" fillId="0" borderId="3" xfId="0" applyFont="1" applyFill="1" applyBorder="1"/>
    <xf numFmtId="3" fontId="3" fillId="0" borderId="1" xfId="0" applyNumberFormat="1" applyFont="1" applyBorder="1"/>
    <xf numFmtId="3" fontId="3" fillId="0" borderId="2" xfId="0" applyNumberFormat="1" applyFont="1" applyBorder="1"/>
    <xf numFmtId="9" fontId="3" fillId="0" borderId="0" xfId="3" applyFont="1"/>
    <xf numFmtId="0" fontId="3" fillId="0" borderId="4" xfId="0" applyFont="1" applyBorder="1"/>
    <xf numFmtId="0" fontId="3" fillId="0" borderId="13" xfId="0" applyFont="1" applyBorder="1"/>
    <xf numFmtId="0" fontId="3" fillId="0" borderId="12" xfId="0" applyFont="1" applyBorder="1"/>
    <xf numFmtId="0" fontId="3" fillId="0" borderId="9" xfId="0" applyFont="1" applyBorder="1"/>
    <xf numFmtId="10" fontId="3" fillId="13" borderId="0" xfId="0" applyNumberFormat="1" applyFont="1" applyFill="1" applyBorder="1"/>
    <xf numFmtId="10" fontId="3" fillId="0" borderId="0" xfId="0" applyNumberFormat="1" applyFont="1" applyFill="1" applyBorder="1"/>
    <xf numFmtId="17" fontId="3" fillId="0" borderId="0" xfId="0" applyNumberFormat="1" applyFont="1" applyFill="1" applyBorder="1" applyAlignment="1">
      <alignment horizontal="right"/>
    </xf>
    <xf numFmtId="0" fontId="3" fillId="14" borderId="0" xfId="0" applyFont="1" applyFill="1" applyBorder="1"/>
    <xf numFmtId="10" fontId="3" fillId="0" borderId="0" xfId="3" applyNumberFormat="1" applyFont="1" applyFill="1" applyBorder="1"/>
    <xf numFmtId="2" fontId="3" fillId="13" borderId="0" xfId="0" applyNumberFormat="1" applyFont="1" applyFill="1"/>
    <xf numFmtId="2" fontId="3" fillId="0" borderId="0" xfId="0" applyNumberFormat="1" applyFont="1"/>
    <xf numFmtId="10" fontId="3" fillId="13" borderId="0" xfId="3" applyNumberFormat="1" applyFont="1" applyFill="1" applyBorder="1"/>
    <xf numFmtId="168" fontId="3" fillId="14" borderId="0" xfId="0" applyNumberFormat="1" applyFont="1" applyFill="1"/>
    <xf numFmtId="10" fontId="3" fillId="14" borderId="0" xfId="3" applyNumberFormat="1" applyFont="1" applyFill="1" applyBorder="1"/>
    <xf numFmtId="17" fontId="3" fillId="0" borderId="0" xfId="0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9" fontId="3" fillId="14" borderId="0" xfId="3" applyFont="1" applyFill="1" applyBorder="1"/>
    <xf numFmtId="9" fontId="3" fillId="13" borderId="0" xfId="3" applyFont="1" applyFill="1" applyBorder="1"/>
    <xf numFmtId="0" fontId="3" fillId="0" borderId="15" xfId="0" applyFont="1" applyBorder="1"/>
    <xf numFmtId="0" fontId="3" fillId="0" borderId="6" xfId="0" applyFont="1" applyBorder="1"/>
    <xf numFmtId="169" fontId="3" fillId="14" borderId="0" xfId="0" applyNumberFormat="1" applyFont="1" applyFill="1" applyAlignment="1">
      <alignment horizontal="center"/>
    </xf>
    <xf numFmtId="169" fontId="3" fillId="0" borderId="0" xfId="0" applyNumberFormat="1" applyFont="1" applyAlignment="1">
      <alignment horizontal="center"/>
    </xf>
    <xf numFmtId="3" fontId="3" fillId="14" borderId="16" xfId="0" applyNumberFormat="1" applyFont="1" applyFill="1" applyBorder="1"/>
    <xf numFmtId="3" fontId="3" fillId="13" borderId="7" xfId="0" applyNumberFormat="1" applyFont="1" applyFill="1" applyBorder="1"/>
    <xf numFmtId="3" fontId="3" fillId="13" borderId="0" xfId="0" applyNumberFormat="1" applyFont="1" applyFill="1" applyBorder="1"/>
    <xf numFmtId="3" fontId="3" fillId="13" borderId="8" xfId="0" applyNumberFormat="1" applyFont="1" applyFill="1" applyBorder="1"/>
    <xf numFmtId="169" fontId="3" fillId="0" borderId="0" xfId="0" applyNumberFormat="1" applyFont="1" applyFill="1" applyAlignment="1">
      <alignment horizontal="center"/>
    </xf>
    <xf numFmtId="3" fontId="3" fillId="0" borderId="16" xfId="0" applyNumberFormat="1" applyFont="1" applyFill="1" applyBorder="1"/>
    <xf numFmtId="3" fontId="3" fillId="0" borderId="14" xfId="0" applyNumberFormat="1" applyFont="1" applyFill="1" applyBorder="1"/>
    <xf numFmtId="3" fontId="3" fillId="0" borderId="3" xfId="0" applyNumberFormat="1" applyFont="1" applyBorder="1"/>
    <xf numFmtId="0" fontId="3" fillId="0" borderId="16" xfId="0" applyFont="1" applyBorder="1"/>
    <xf numFmtId="0" fontId="3" fillId="0" borderId="16" xfId="0" applyFont="1" applyFill="1" applyBorder="1"/>
    <xf numFmtId="3" fontId="3" fillId="0" borderId="17" xfId="0" applyNumberFormat="1" applyFont="1" applyFill="1" applyBorder="1"/>
    <xf numFmtId="3" fontId="3" fillId="0" borderId="18" xfId="0" applyNumberFormat="1" applyFont="1" applyBorder="1"/>
    <xf numFmtId="3" fontId="3" fillId="0" borderId="10" xfId="0" applyNumberFormat="1" applyFont="1" applyBorder="1"/>
    <xf numFmtId="3" fontId="3" fillId="0" borderId="11" xfId="0" applyNumberFormat="1" applyFont="1" applyBorder="1"/>
    <xf numFmtId="3" fontId="3" fillId="0" borderId="0" xfId="0" applyNumberFormat="1" applyFont="1"/>
    <xf numFmtId="170" fontId="3" fillId="0" borderId="0" xfId="1" applyNumberFormat="1" applyFont="1"/>
    <xf numFmtId="9" fontId="3" fillId="13" borderId="0" xfId="3" applyFont="1" applyFill="1"/>
    <xf numFmtId="10" fontId="3" fillId="0" borderId="0" xfId="3" applyNumberFormat="1" applyFont="1" applyFill="1"/>
    <xf numFmtId="2" fontId="3" fillId="0" borderId="0" xfId="0" applyNumberFormat="1" applyFont="1" applyFill="1"/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71" fontId="3" fillId="14" borderId="0" xfId="0" applyNumberFormat="1" applyFont="1" applyFill="1"/>
    <xf numFmtId="171" fontId="3" fillId="13" borderId="0" xfId="0" applyNumberFormat="1" applyFont="1" applyFill="1"/>
    <xf numFmtId="165" fontId="3" fillId="14" borderId="0" xfId="0" applyNumberFormat="1" applyFont="1" applyFill="1"/>
    <xf numFmtId="166" fontId="3" fillId="14" borderId="0" xfId="2" applyFont="1" applyFill="1"/>
    <xf numFmtId="166" fontId="3" fillId="13" borderId="0" xfId="2" applyFont="1" applyFill="1"/>
    <xf numFmtId="167" fontId="3" fillId="14" borderId="0" xfId="1" applyFont="1" applyFill="1"/>
    <xf numFmtId="167" fontId="3" fillId="13" borderId="0" xfId="1" applyNumberFormat="1" applyFont="1" applyFill="1"/>
    <xf numFmtId="0" fontId="3" fillId="0" borderId="0" xfId="0" applyFont="1" applyAlignment="1">
      <alignment horizontal="right"/>
    </xf>
    <xf numFmtId="0" fontId="3" fillId="14" borderId="0" xfId="0" applyFont="1" applyFill="1"/>
    <xf numFmtId="0" fontId="3" fillId="0" borderId="0" xfId="0" applyFont="1" applyBorder="1" applyAlignment="1">
      <alignment horizontal="right"/>
    </xf>
    <xf numFmtId="3" fontId="3" fillId="13" borderId="0" xfId="0" applyNumberFormat="1" applyFont="1" applyFill="1"/>
    <xf numFmtId="171" fontId="3" fillId="0" borderId="0" xfId="5" applyNumberFormat="1" applyFont="1" applyFill="1"/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vertical="top" wrapText="1"/>
    </xf>
    <xf numFmtId="9" fontId="3" fillId="0" borderId="0" xfId="5" applyFont="1" applyFill="1"/>
    <xf numFmtId="165" fontId="3" fillId="0" borderId="0" xfId="0" applyNumberFormat="1" applyFont="1"/>
    <xf numFmtId="171" fontId="3" fillId="12" borderId="0" xfId="3" applyNumberFormat="1" applyFont="1" applyFill="1"/>
    <xf numFmtId="9" fontId="3" fillId="12" borderId="0" xfId="3" applyFont="1" applyFill="1"/>
    <xf numFmtId="165" fontId="3" fillId="13" borderId="0" xfId="0" applyNumberFormat="1" applyFont="1" applyFill="1"/>
    <xf numFmtId="165" fontId="3" fillId="13" borderId="0" xfId="0" applyNumberFormat="1" applyFont="1" applyFill="1"/>
    <xf numFmtId="165" fontId="3" fillId="14" borderId="0" xfId="0" applyNumberFormat="1" applyFont="1" applyFill="1"/>
    <xf numFmtId="0" fontId="2" fillId="0" borderId="0" xfId="0" applyFont="1" applyFill="1" applyBorder="1" applyAlignment="1">
      <alignment horizontal="center"/>
    </xf>
    <xf numFmtId="0" fontId="3" fillId="0" borderId="10" xfId="0" applyFont="1" applyFill="1" applyBorder="1"/>
    <xf numFmtId="3" fontId="3" fillId="0" borderId="3" xfId="0" applyNumberFormat="1" applyFont="1" applyFill="1" applyBorder="1"/>
    <xf numFmtId="3" fontId="3" fillId="0" borderId="2" xfId="0" applyNumberFormat="1" applyFont="1" applyFill="1" applyBorder="1"/>
    <xf numFmtId="10" fontId="3" fillId="0" borderId="0" xfId="3" applyNumberFormat="1" applyFont="1"/>
    <xf numFmtId="0" fontId="3" fillId="0" borderId="13" xfId="0" applyFont="1" applyFill="1" applyBorder="1"/>
    <xf numFmtId="0" fontId="3" fillId="0" borderId="12" xfId="0" applyFont="1" applyFill="1" applyBorder="1"/>
    <xf numFmtId="168" fontId="3" fillId="0" borderId="12" xfId="0" applyNumberFormat="1" applyFont="1" applyFill="1" applyBorder="1"/>
    <xf numFmtId="10" fontId="3" fillId="0" borderId="12" xfId="3" applyNumberFormat="1" applyFont="1" applyFill="1" applyBorder="1"/>
    <xf numFmtId="168" fontId="3" fillId="0" borderId="0" xfId="0" applyNumberFormat="1" applyFont="1" applyFill="1" applyBorder="1"/>
    <xf numFmtId="0" fontId="3" fillId="0" borderId="7" xfId="0" applyFont="1" applyBorder="1"/>
    <xf numFmtId="0" fontId="3" fillId="0" borderId="16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2" fillId="0" borderId="3" xfId="0" applyFont="1" applyBorder="1"/>
    <xf numFmtId="10" fontId="3" fillId="14" borderId="13" xfId="0" applyNumberFormat="1" applyFont="1" applyFill="1" applyBorder="1"/>
    <xf numFmtId="10" fontId="3" fillId="14" borderId="12" xfId="0" applyNumberFormat="1" applyFont="1" applyFill="1" applyBorder="1"/>
    <xf numFmtId="10" fontId="3" fillId="14" borderId="9" xfId="0" applyNumberFormat="1" applyFont="1" applyFill="1" applyBorder="1"/>
    <xf numFmtId="9" fontId="3" fillId="14" borderId="0" xfId="3" applyFont="1" applyFill="1"/>
    <xf numFmtId="0" fontId="4" fillId="0" borderId="4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17" fontId="3" fillId="0" borderId="13" xfId="0" applyNumberFormat="1" applyFont="1" applyFill="1" applyBorder="1" applyAlignment="1">
      <alignment horizontal="right"/>
    </xf>
    <xf numFmtId="10" fontId="3" fillId="0" borderId="9" xfId="3" applyNumberFormat="1" applyFont="1" applyFill="1" applyBorder="1"/>
    <xf numFmtId="17" fontId="3" fillId="0" borderId="7" xfId="0" applyNumberFormat="1" applyFont="1" applyBorder="1" applyAlignment="1">
      <alignment horizontal="right"/>
    </xf>
    <xf numFmtId="10" fontId="3" fillId="14" borderId="8" xfId="3" applyNumberFormat="1" applyFont="1" applyFill="1" applyBorder="1"/>
    <xf numFmtId="17" fontId="3" fillId="0" borderId="13" xfId="0" applyNumberFormat="1" applyFont="1" applyBorder="1" applyAlignment="1">
      <alignment horizontal="right"/>
    </xf>
    <xf numFmtId="10" fontId="3" fillId="14" borderId="9" xfId="3" applyNumberFormat="1" applyFont="1" applyFill="1" applyBorder="1"/>
    <xf numFmtId="170" fontId="3" fillId="13" borderId="0" xfId="0" applyNumberFormat="1" applyFont="1" applyFill="1"/>
    <xf numFmtId="164" fontId="3" fillId="13" borderId="0" xfId="0" applyNumberFormat="1" applyFont="1" applyFill="1"/>
    <xf numFmtId="171" fontId="3" fillId="13" borderId="0" xfId="3" applyNumberFormat="1" applyFont="1" applyFill="1"/>
    <xf numFmtId="172" fontId="3" fillId="13" borderId="0" xfId="1" applyNumberFormat="1" applyFont="1" applyFill="1"/>
    <xf numFmtId="165" fontId="3" fillId="14" borderId="16" xfId="0" applyNumberFormat="1" applyFont="1" applyFill="1" applyBorder="1" applyAlignment="1">
      <alignment horizontal="center"/>
    </xf>
    <xf numFmtId="171" fontId="3" fillId="0" borderId="0" xfId="3" applyNumberFormat="1" applyFont="1"/>
    <xf numFmtId="171" fontId="3" fillId="0" borderId="0" xfId="3" applyNumberFormat="1" applyFont="1" applyFill="1"/>
    <xf numFmtId="172" fontId="3" fillId="14" borderId="16" xfId="1" applyNumberFormat="1" applyFont="1" applyFill="1" applyBorder="1"/>
    <xf numFmtId="172" fontId="3" fillId="14" borderId="22" xfId="1" applyNumberFormat="1" applyFont="1" applyFill="1" applyBorder="1"/>
    <xf numFmtId="0" fontId="2" fillId="0" borderId="14" xfId="0" applyFont="1" applyBorder="1" applyAlignment="1">
      <alignment horizontal="center"/>
    </xf>
    <xf numFmtId="171" fontId="18" fillId="0" borderId="0" xfId="3" applyNumberFormat="1" applyFont="1" applyFill="1"/>
    <xf numFmtId="9" fontId="3" fillId="14" borderId="0" xfId="0" applyNumberFormat="1" applyFont="1" applyFill="1"/>
    <xf numFmtId="9" fontId="3" fillId="0" borderId="0" xfId="0" applyNumberFormat="1" applyFont="1"/>
    <xf numFmtId="10" fontId="3" fillId="14" borderId="0" xfId="4" applyNumberFormat="1" applyFill="1"/>
    <xf numFmtId="10" fontId="3" fillId="14" borderId="0" xfId="4" applyNumberFormat="1" applyFill="1" applyBorder="1"/>
    <xf numFmtId="10" fontId="3" fillId="14" borderId="8" xfId="4" applyNumberFormat="1" applyFill="1" applyBorder="1"/>
    <xf numFmtId="0" fontId="2" fillId="0" borderId="7" xfId="0" applyFont="1" applyFill="1" applyBorder="1" applyAlignment="1"/>
    <xf numFmtId="0" fontId="2" fillId="0" borderId="0" xfId="0" applyFont="1" applyFill="1" applyBorder="1" applyAlignment="1"/>
    <xf numFmtId="170" fontId="27" fillId="0" borderId="0" xfId="1" applyNumberFormat="1" applyFont="1"/>
    <xf numFmtId="0" fontId="2" fillId="0" borderId="3" xfId="0" applyFont="1" applyFill="1" applyBorder="1" applyAlignment="1">
      <alignment horizontal="centerContinuous"/>
    </xf>
    <xf numFmtId="0" fontId="2" fillId="0" borderId="1" xfId="0" applyFont="1" applyFill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3" fontId="3" fillId="16" borderId="0" xfId="0" applyNumberFormat="1" applyFont="1" applyFill="1"/>
    <xf numFmtId="0" fontId="3" fillId="16" borderId="0" xfId="0" applyFont="1" applyFill="1"/>
    <xf numFmtId="171" fontId="3" fillId="16" borderId="0" xfId="0" applyNumberFormat="1" applyFont="1" applyFill="1"/>
    <xf numFmtId="165" fontId="3" fillId="16" borderId="0" xfId="0" applyNumberFormat="1" applyFont="1" applyFill="1"/>
    <xf numFmtId="170" fontId="3" fillId="16" borderId="0" xfId="1" applyNumberFormat="1" applyFont="1" applyFill="1"/>
    <xf numFmtId="171" fontId="3" fillId="16" borderId="0" xfId="3" applyNumberFormat="1" applyFont="1" applyFill="1"/>
    <xf numFmtId="167" fontId="3" fillId="16" borderId="0" xfId="1" applyFont="1" applyFill="1"/>
    <xf numFmtId="166" fontId="3" fillId="16" borderId="0" xfId="2" applyFont="1" applyFill="1"/>
    <xf numFmtId="173" fontId="3" fillId="0" borderId="0" xfId="1" applyNumberFormat="1" applyFont="1"/>
    <xf numFmtId="173" fontId="3" fillId="0" borderId="0" xfId="0" applyNumberFormat="1" applyFont="1"/>
    <xf numFmtId="166" fontId="3" fillId="14" borderId="0" xfId="2" applyNumberFormat="1" applyFont="1" applyFill="1"/>
    <xf numFmtId="0" fontId="3" fillId="0" borderId="0" xfId="0" quotePrefix="1" applyFont="1" applyAlignment="1"/>
    <xf numFmtId="165" fontId="3" fillId="16" borderId="0" xfId="2" applyNumberFormat="1" applyFont="1" applyFill="1"/>
    <xf numFmtId="4" fontId="3" fillId="16" borderId="0" xfId="0" applyNumberFormat="1" applyFont="1" applyFill="1"/>
    <xf numFmtId="171" fontId="3" fillId="16" borderId="0" xfId="5" applyNumberFormat="1" applyFont="1" applyFill="1"/>
    <xf numFmtId="169" fontId="27" fillId="0" borderId="0" xfId="0" applyNumberFormat="1" applyFont="1" applyAlignment="1">
      <alignment horizontal="left"/>
    </xf>
    <xf numFmtId="174" fontId="29" fillId="0" borderId="0" xfId="20" applyFont="1" applyFill="1" applyBorder="1" applyAlignment="1">
      <alignment horizontal="center"/>
    </xf>
    <xf numFmtId="174" fontId="30" fillId="4" borderId="26" xfId="20" applyFont="1" applyFill="1" applyBorder="1" applyAlignment="1">
      <alignment horizontal="center"/>
    </xf>
    <xf numFmtId="0" fontId="31" fillId="18" borderId="0" xfId="16" applyFont="1" applyFill="1" applyAlignment="1"/>
    <xf numFmtId="0" fontId="2" fillId="18" borderId="0" xfId="16" applyFont="1" applyFill="1" applyAlignment="1"/>
    <xf numFmtId="0" fontId="10" fillId="18" borderId="0" xfId="16" applyFont="1" applyFill="1" applyAlignment="1"/>
    <xf numFmtId="0" fontId="3" fillId="18" borderId="0" xfId="16" applyFill="1" applyAlignment="1"/>
    <xf numFmtId="3" fontId="3" fillId="16" borderId="7" xfId="0" applyNumberFormat="1" applyFont="1" applyFill="1" applyBorder="1"/>
    <xf numFmtId="3" fontId="3" fillId="16" borderId="0" xfId="0" applyNumberFormat="1" applyFont="1" applyFill="1" applyBorder="1"/>
    <xf numFmtId="3" fontId="3" fillId="16" borderId="8" xfId="0" applyNumberFormat="1" applyFont="1" applyFill="1" applyBorder="1"/>
    <xf numFmtId="166" fontId="15" fillId="16" borderId="0" xfId="2" applyFont="1" applyFill="1" applyAlignment="1">
      <alignment horizontal="center"/>
    </xf>
    <xf numFmtId="169" fontId="3" fillId="17" borderId="0" xfId="0" applyNumberFormat="1" applyFont="1" applyFill="1" applyAlignment="1">
      <alignment horizontal="center"/>
    </xf>
    <xf numFmtId="0" fontId="27" fillId="0" borderId="0" xfId="0" applyFont="1"/>
    <xf numFmtId="1" fontId="3" fillId="0" borderId="0" xfId="0" applyNumberFormat="1" applyFont="1"/>
    <xf numFmtId="9" fontId="18" fillId="16" borderId="0" xfId="3" applyFont="1" applyFill="1"/>
    <xf numFmtId="171" fontId="18" fillId="16" borderId="0" xfId="3" applyNumberFormat="1" applyFont="1" applyFill="1"/>
    <xf numFmtId="0" fontId="27" fillId="17" borderId="0" xfId="0" applyFont="1" applyFill="1"/>
    <xf numFmtId="3" fontId="2" fillId="0" borderId="0" xfId="0" applyNumberFormat="1" applyFont="1"/>
    <xf numFmtId="9" fontId="3" fillId="0" borderId="27" xfId="0" applyNumberFormat="1" applyFont="1" applyFill="1" applyBorder="1"/>
    <xf numFmtId="9" fontId="0" fillId="16" borderId="27" xfId="0" applyNumberFormat="1" applyFill="1" applyBorder="1"/>
    <xf numFmtId="0" fontId="1" fillId="0" borderId="0" xfId="0" applyFont="1" applyAlignment="1">
      <alignment horizontal="left"/>
    </xf>
    <xf numFmtId="9" fontId="3" fillId="13" borderId="0" xfId="0" applyNumberFormat="1" applyFont="1" applyFill="1"/>
    <xf numFmtId="0" fontId="32" fillId="0" borderId="0" xfId="0" applyFont="1" applyAlignment="1">
      <alignment horizontal="left"/>
    </xf>
    <xf numFmtId="9" fontId="2" fillId="0" borderId="0" xfId="0" applyNumberFormat="1" applyFont="1"/>
    <xf numFmtId="0" fontId="10" fillId="0" borderId="0" xfId="0" applyFont="1" applyAlignment="1">
      <alignment horizontal="center"/>
    </xf>
    <xf numFmtId="171" fontId="18" fillId="16" borderId="0" xfId="3" applyNumberFormat="1" applyFont="1" applyFill="1" applyAlignment="1">
      <alignment horizontal="center"/>
    </xf>
    <xf numFmtId="170" fontId="3" fillId="9" borderId="0" xfId="1" applyNumberFormat="1" applyFont="1" applyFill="1"/>
    <xf numFmtId="3" fontId="15" fillId="14" borderId="27" xfId="0" applyNumberFormat="1" applyFont="1" applyFill="1" applyBorder="1"/>
    <xf numFmtId="175" fontId="3" fillId="0" borderId="27" xfId="0" applyNumberFormat="1" applyFont="1" applyFill="1" applyBorder="1"/>
    <xf numFmtId="10" fontId="15" fillId="14" borderId="0" xfId="16" applyNumberFormat="1" applyFont="1" applyFill="1" applyBorder="1"/>
    <xf numFmtId="10" fontId="6" fillId="14" borderId="0" xfId="16" applyNumberFormat="1" applyFont="1" applyFill="1" applyBorder="1"/>
    <xf numFmtId="10" fontId="15" fillId="14" borderId="8" xfId="16" applyNumberFormat="1" applyFont="1" applyFill="1" applyBorder="1"/>
    <xf numFmtId="10" fontId="0" fillId="14" borderId="0" xfId="3" applyNumberFormat="1" applyFont="1" applyFill="1"/>
    <xf numFmtId="10" fontId="0" fillId="14" borderId="8" xfId="3" applyNumberFormat="1" applyFont="1" applyFill="1" applyBorder="1"/>
    <xf numFmtId="0" fontId="3" fillId="0" borderId="0" xfId="4" applyFont="1" applyFill="1" applyBorder="1" applyAlignment="1">
      <alignment horizontal="center"/>
    </xf>
    <xf numFmtId="0" fontId="3" fillId="0" borderId="0" xfId="0" applyFont="1" applyFill="1" applyAlignment="1"/>
    <xf numFmtId="166" fontId="3" fillId="0" borderId="0" xfId="2" applyFont="1" applyFill="1"/>
    <xf numFmtId="166" fontId="3" fillId="0" borderId="0" xfId="0" applyNumberFormat="1" applyFont="1" applyFill="1"/>
    <xf numFmtId="2" fontId="3" fillId="0" borderId="0" xfId="0" applyNumberFormat="1" applyFont="1" applyFill="1" applyAlignment="1">
      <alignment horizontal="left"/>
    </xf>
    <xf numFmtId="2" fontId="3" fillId="0" borderId="0" xfId="0" applyNumberFormat="1" applyFont="1" applyFill="1" applyAlignment="1">
      <alignment horizontal="left" vertical="center"/>
    </xf>
    <xf numFmtId="171" fontId="27" fillId="0" borderId="0" xfId="3" applyNumberFormat="1" applyFont="1" applyFill="1"/>
    <xf numFmtId="170" fontId="3" fillId="16" borderId="0" xfId="0" applyNumberFormat="1" applyFont="1" applyFill="1"/>
    <xf numFmtId="170" fontId="15" fillId="14" borderId="0" xfId="0" applyNumberFormat="1" applyFont="1" applyFill="1"/>
    <xf numFmtId="43" fontId="3" fillId="14" borderId="0" xfId="1" applyNumberFormat="1" applyFont="1" applyFill="1"/>
    <xf numFmtId="170" fontId="2" fillId="0" borderId="28" xfId="0" applyNumberFormat="1" applyFont="1" applyFill="1" applyBorder="1"/>
    <xf numFmtId="170" fontId="2" fillId="0" borderId="29" xfId="0" applyNumberFormat="1" applyFont="1" applyFill="1" applyBorder="1"/>
    <xf numFmtId="170" fontId="2" fillId="0" borderId="3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6" fillId="15" borderId="3" xfId="0" applyFont="1" applyFill="1" applyBorder="1" applyAlignment="1">
      <alignment horizontal="center" vertical="center"/>
    </xf>
    <xf numFmtId="0" fontId="26" fillId="15" borderId="1" xfId="0" applyFont="1" applyFill="1" applyBorder="1" applyAlignment="1">
      <alignment horizontal="center" vertical="center"/>
    </xf>
    <xf numFmtId="0" fontId="26" fillId="15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2" xfId="0" applyFont="1" applyFill="1" applyBorder="1" applyAlignment="1"/>
  </cellXfs>
  <cellStyles count="21">
    <cellStyle name="Accent1" xfId="11" builtinId="29"/>
    <cellStyle name="Accent2" xfId="12" builtinId="33"/>
    <cellStyle name="Accent3" xfId="13" builtinId="37"/>
    <cellStyle name="Comma" xfId="1" builtinId="3"/>
    <cellStyle name="Comma 2" xfId="14"/>
    <cellStyle name="Currency" xfId="2" builtinId="4"/>
    <cellStyle name="Currency 2" xfId="19"/>
    <cellStyle name="Grid" xfId="15"/>
    <cellStyle name="Heading 1" xfId="9" builtinId="16"/>
    <cellStyle name="Heading 3" xfId="10" builtinId="18"/>
    <cellStyle name="K_Check" xfId="20"/>
    <cellStyle name="Normal" xfId="0" builtinId="0"/>
    <cellStyle name="Normal 10" xfId="16"/>
    <cellStyle name="Normal 13" xfId="4"/>
    <cellStyle name="Normal 2" xfId="6"/>
    <cellStyle name="Percent" xfId="3" builtinId="5"/>
    <cellStyle name="Percent 2" xfId="5"/>
    <cellStyle name="Percent 3" xfId="7"/>
    <cellStyle name="Style 1" xfId="8"/>
    <cellStyle name="Table_Heading" xfId="17"/>
    <cellStyle name="Technical" xfId="18"/>
  </cellStyles>
  <dxfs count="28"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  <fill>
        <patternFill>
          <bgColor indexed="51"/>
        </patternFill>
      </fill>
    </dxf>
  </dxfs>
  <tableStyles count="0" defaultTableStyle="TableStyleMedium2" defaultPivotStyle="PivotStyleLight16"/>
  <colors>
    <mruColors>
      <color rgb="FFFFEC9C"/>
      <color rgb="FFCCFFCC"/>
      <color rgb="FFFFCC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20"/>
  <sheetViews>
    <sheetView showGridLines="0" tabSelected="1" zoomScaleNormal="100" workbookViewId="0"/>
  </sheetViews>
  <sheetFormatPr defaultRowHeight="12.75" x14ac:dyDescent="0.2"/>
  <cols>
    <col min="1" max="1" width="38.5703125" style="89" customWidth="1"/>
    <col min="2" max="2" width="10.42578125" style="89" customWidth="1"/>
    <col min="3" max="3" width="9.85546875" style="89" customWidth="1"/>
    <col min="4" max="16384" width="9.140625" style="89"/>
  </cols>
  <sheetData>
    <row r="1" spans="1:19" x14ac:dyDescent="0.2">
      <c r="A1" s="88" t="s">
        <v>78</v>
      </c>
    </row>
    <row r="2" spans="1:19" x14ac:dyDescent="0.2">
      <c r="A2" s="90"/>
      <c r="B2" s="90"/>
      <c r="C2" s="90"/>
    </row>
    <row r="3" spans="1:19" ht="15.75" x14ac:dyDescent="0.25">
      <c r="A3" s="91" t="s">
        <v>210</v>
      </c>
      <c r="B3" s="90"/>
      <c r="C3" s="90"/>
    </row>
    <row r="4" spans="1:19" x14ac:dyDescent="0.2">
      <c r="A4" s="92"/>
      <c r="B4" s="90"/>
      <c r="C4" s="90"/>
      <c r="D4" s="90"/>
      <c r="E4" s="93">
        <v>2009</v>
      </c>
      <c r="F4" s="94">
        <v>2010</v>
      </c>
      <c r="G4" s="94">
        <v>2011</v>
      </c>
      <c r="H4" s="94">
        <v>2012</v>
      </c>
      <c r="I4" s="94">
        <v>2013</v>
      </c>
      <c r="J4" s="94">
        <v>2014</v>
      </c>
      <c r="K4" s="94">
        <v>2015</v>
      </c>
      <c r="L4" s="94">
        <v>2016</v>
      </c>
      <c r="M4" s="94">
        <v>2017</v>
      </c>
      <c r="N4" s="94">
        <v>2018</v>
      </c>
      <c r="O4" s="94">
        <v>2019</v>
      </c>
      <c r="P4" s="95">
        <v>2020</v>
      </c>
      <c r="Q4" s="96"/>
      <c r="R4" s="96"/>
      <c r="S4" s="96"/>
    </row>
    <row r="5" spans="1:19" x14ac:dyDescent="0.2">
      <c r="A5" s="92"/>
      <c r="B5" s="90"/>
      <c r="C5" s="90"/>
      <c r="D5" s="90"/>
      <c r="E5" s="92"/>
      <c r="F5" s="90"/>
      <c r="G5" s="90"/>
      <c r="H5" s="90"/>
      <c r="I5" s="90"/>
      <c r="J5" s="90"/>
      <c r="K5" s="90"/>
      <c r="L5" s="90"/>
      <c r="M5" s="90"/>
      <c r="N5" s="90"/>
      <c r="O5" s="90"/>
      <c r="P5" s="97"/>
    </row>
    <row r="6" spans="1:19" x14ac:dyDescent="0.2">
      <c r="A6" s="98" t="s">
        <v>89</v>
      </c>
      <c r="B6" s="90"/>
      <c r="C6" s="90"/>
      <c r="D6" s="90"/>
      <c r="E6" s="99"/>
      <c r="F6" s="100"/>
      <c r="G6" s="101"/>
      <c r="H6" s="101"/>
      <c r="I6" s="101"/>
      <c r="J6" s="101"/>
      <c r="K6" s="317">
        <v>2.164431082030327E-2</v>
      </c>
      <c r="L6" s="316">
        <v>1.873364326810889E-2</v>
      </c>
      <c r="M6" s="316">
        <v>1.6843734056402271E-2</v>
      </c>
      <c r="N6" s="316">
        <v>1.6843734056402049E-2</v>
      </c>
      <c r="O6" s="316">
        <v>1.6843734056402049E-2</v>
      </c>
      <c r="P6" s="318">
        <v>1.6843734056402049E-2</v>
      </c>
    </row>
    <row r="7" spans="1:19" x14ac:dyDescent="0.2">
      <c r="A7" s="98"/>
      <c r="B7" s="90"/>
      <c r="C7" s="90"/>
      <c r="D7" s="90"/>
      <c r="E7" s="99"/>
      <c r="F7" s="100"/>
      <c r="G7" s="101"/>
      <c r="H7" s="101"/>
      <c r="I7" s="101"/>
      <c r="J7" s="101"/>
      <c r="K7" s="102"/>
      <c r="L7" s="102"/>
      <c r="M7" s="102"/>
      <c r="N7" s="102"/>
      <c r="O7" s="102"/>
      <c r="P7" s="103"/>
    </row>
    <row r="8" spans="1:19" x14ac:dyDescent="0.2">
      <c r="A8" s="98" t="s">
        <v>106</v>
      </c>
      <c r="B8" s="90"/>
      <c r="C8" s="90"/>
      <c r="D8" s="90"/>
      <c r="E8" s="104"/>
      <c r="F8" s="78"/>
      <c r="G8" s="101"/>
      <c r="H8" s="101"/>
      <c r="I8" s="101"/>
      <c r="J8" s="101"/>
      <c r="K8" s="317">
        <v>0</v>
      </c>
      <c r="L8" s="316">
        <v>0</v>
      </c>
      <c r="M8" s="316">
        <v>0</v>
      </c>
      <c r="N8" s="316">
        <v>0</v>
      </c>
      <c r="O8" s="316">
        <v>0</v>
      </c>
      <c r="P8" s="318">
        <v>0</v>
      </c>
    </row>
    <row r="9" spans="1:19" x14ac:dyDescent="0.2">
      <c r="A9" s="98"/>
      <c r="B9" s="90"/>
      <c r="C9" s="90"/>
      <c r="D9" s="90"/>
      <c r="E9" s="104"/>
      <c r="F9" s="78"/>
      <c r="G9" s="78"/>
      <c r="H9" s="78"/>
      <c r="I9" s="78"/>
      <c r="J9" s="78"/>
      <c r="K9" s="105"/>
      <c r="L9" s="102"/>
      <c r="M9" s="102"/>
      <c r="N9" s="102"/>
      <c r="O9" s="102"/>
      <c r="P9" s="103"/>
    </row>
    <row r="10" spans="1:19" x14ac:dyDescent="0.2">
      <c r="A10" s="98" t="s">
        <v>93</v>
      </c>
      <c r="B10" s="90"/>
      <c r="C10" s="90"/>
      <c r="D10" s="90"/>
      <c r="E10" s="106"/>
      <c r="F10" s="76"/>
      <c r="G10" s="101"/>
      <c r="H10" s="101"/>
      <c r="I10" s="101"/>
      <c r="J10" s="101"/>
      <c r="K10" s="317">
        <v>1.2240601503759274E-2</v>
      </c>
      <c r="L10" s="316">
        <v>9.6491228070174628E-3</v>
      </c>
      <c r="M10" s="316">
        <v>2.1539961013645303E-2</v>
      </c>
      <c r="N10" s="316">
        <v>1.7348927875243669E-2</v>
      </c>
      <c r="O10" s="316">
        <v>1.7153996101364477E-2</v>
      </c>
      <c r="P10" s="318">
        <v>1.7446393762183154E-2</v>
      </c>
    </row>
    <row r="11" spans="1:19" x14ac:dyDescent="0.2">
      <c r="A11" s="98"/>
      <c r="B11" s="78"/>
      <c r="C11" s="90"/>
      <c r="E11" s="107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9"/>
    </row>
    <row r="12" spans="1:19" x14ac:dyDescent="0.2">
      <c r="A12" s="92"/>
      <c r="B12" s="78"/>
    </row>
    <row r="14" spans="1:19" customFormat="1" x14ac:dyDescent="0.2"/>
    <row r="15" spans="1:19" customFormat="1" x14ac:dyDescent="0.2"/>
    <row r="16" spans="1:19" customFormat="1" x14ac:dyDescent="0.2"/>
    <row r="17" customFormat="1" x14ac:dyDescent="0.2"/>
    <row r="18" customFormat="1" x14ac:dyDescent="0.2"/>
    <row r="19" customFormat="1" x14ac:dyDescent="0.2"/>
    <row r="20" customFormat="1" x14ac:dyDescent="0.2"/>
  </sheetData>
  <pageMargins left="0.75" right="0.75" top="1" bottom="1" header="0.5" footer="0.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S26"/>
  <sheetViews>
    <sheetView zoomScale="85" workbookViewId="0"/>
  </sheetViews>
  <sheetFormatPr defaultRowHeight="12.75" x14ac:dyDescent="0.2"/>
  <cols>
    <col min="1" max="1" width="38.5703125" style="60" customWidth="1"/>
    <col min="2" max="2" width="10.42578125" style="60" customWidth="1"/>
    <col min="3" max="3" width="9.85546875" style="60" customWidth="1"/>
    <col min="4" max="16384" width="9.140625" style="60"/>
  </cols>
  <sheetData>
    <row r="1" spans="1:19" x14ac:dyDescent="0.2">
      <c r="A1" s="59" t="s">
        <v>78</v>
      </c>
    </row>
    <row r="2" spans="1:19" x14ac:dyDescent="0.2">
      <c r="A2" s="61"/>
      <c r="B2" s="61"/>
      <c r="C2" s="61"/>
    </row>
    <row r="3" spans="1:19" ht="15.75" x14ac:dyDescent="0.25">
      <c r="A3" s="62" t="s">
        <v>15</v>
      </c>
      <c r="B3" s="61"/>
      <c r="C3" s="61"/>
    </row>
    <row r="4" spans="1:19" x14ac:dyDescent="0.2">
      <c r="A4" s="63"/>
      <c r="B4" s="61"/>
      <c r="C4" s="61"/>
      <c r="D4" s="61"/>
      <c r="E4" s="64">
        <v>2009</v>
      </c>
      <c r="F4" s="65">
        <v>2010</v>
      </c>
      <c r="G4" s="64">
        <v>2011</v>
      </c>
      <c r="H4" s="64">
        <v>2012</v>
      </c>
      <c r="I4" s="64">
        <v>2013</v>
      </c>
      <c r="J4" s="64">
        <v>2014</v>
      </c>
      <c r="K4" s="65">
        <v>2015</v>
      </c>
      <c r="L4" s="64">
        <v>2016</v>
      </c>
      <c r="M4" s="64">
        <v>2017</v>
      </c>
      <c r="N4" s="64">
        <v>2018</v>
      </c>
      <c r="O4" s="64">
        <v>2019</v>
      </c>
      <c r="P4" s="65">
        <v>2020</v>
      </c>
      <c r="Q4" s="66"/>
      <c r="R4" s="66"/>
      <c r="S4" s="66"/>
    </row>
    <row r="5" spans="1:19" x14ac:dyDescent="0.2">
      <c r="A5" s="63"/>
      <c r="B5" s="61"/>
      <c r="C5" s="61"/>
      <c r="D5" s="61"/>
      <c r="F5" s="67"/>
      <c r="K5" s="67"/>
      <c r="P5" s="68"/>
    </row>
    <row r="6" spans="1:19" x14ac:dyDescent="0.2">
      <c r="A6" s="69" t="s">
        <v>206</v>
      </c>
      <c r="B6" s="61"/>
      <c r="C6" s="61"/>
      <c r="D6" s="61"/>
      <c r="E6" s="70">
        <f>$C$14</f>
        <v>4.9810844892812067E-2</v>
      </c>
      <c r="F6" s="71">
        <f>$C$15</f>
        <v>1.2612612612612484E-2</v>
      </c>
      <c r="G6" s="72">
        <f>$C$16</f>
        <v>2.7876631079478242E-2</v>
      </c>
      <c r="H6" s="72">
        <f>$C$17</f>
        <v>3.5199076745527913E-2</v>
      </c>
      <c r="I6" s="72">
        <f>$C$18</f>
        <v>2.0040080160320661E-2</v>
      </c>
      <c r="J6" s="72">
        <f>$C$19</f>
        <v>2.16110019646365E-2</v>
      </c>
      <c r="K6" s="73">
        <f>$C$20</f>
        <v>3.6291578990387929E-2</v>
      </c>
      <c r="L6" s="74">
        <f>$C$21</f>
        <v>2.5999999999999999E-2</v>
      </c>
      <c r="M6" s="74">
        <f>$C$22</f>
        <v>2.5999999999999999E-2</v>
      </c>
      <c r="N6" s="74">
        <f>$C$23</f>
        <v>2.5999999999999999E-2</v>
      </c>
      <c r="O6" s="74">
        <f>$C$24</f>
        <v>2.5999999999999999E-2</v>
      </c>
      <c r="P6" s="73">
        <f>$C$25</f>
        <v>2.5999999999999999E-2</v>
      </c>
    </row>
    <row r="7" spans="1:19" x14ac:dyDescent="0.2">
      <c r="A7" s="69" t="s">
        <v>20</v>
      </c>
      <c r="B7" s="61"/>
      <c r="C7" s="61"/>
      <c r="D7" s="61"/>
      <c r="E7" s="319">
        <v>6.3E-2</v>
      </c>
      <c r="F7" s="320">
        <v>6.3E-2</v>
      </c>
      <c r="G7" s="319">
        <v>7.7571104534502444E-2</v>
      </c>
      <c r="H7" s="319">
        <v>7.7571104534502444E-2</v>
      </c>
      <c r="I7" s="319">
        <v>7.7571104534502444E-2</v>
      </c>
      <c r="J7" s="319">
        <v>7.7571104534502444E-2</v>
      </c>
      <c r="K7" s="320">
        <v>7.7571104534502444E-2</v>
      </c>
      <c r="L7" s="263">
        <v>5.5681040305713525E-2</v>
      </c>
      <c r="M7" s="264">
        <v>5.5681040305713525E-2</v>
      </c>
      <c r="N7" s="264">
        <v>5.5681040305713525E-2</v>
      </c>
      <c r="O7" s="264">
        <v>5.5681040305713525E-2</v>
      </c>
      <c r="P7" s="265">
        <v>5.5681040305713525E-2</v>
      </c>
    </row>
    <row r="8" spans="1:19" x14ac:dyDescent="0.2">
      <c r="A8" s="75" t="s">
        <v>207</v>
      </c>
      <c r="B8" s="61"/>
      <c r="C8" s="61"/>
      <c r="D8" s="61"/>
      <c r="E8" s="76">
        <f t="shared" ref="E8:P8" si="0">(1+E6)*(1+E7)-1</f>
        <v>0.11594892812105928</v>
      </c>
      <c r="F8" s="77">
        <f t="shared" si="0"/>
        <v>7.6407207207207062E-2</v>
      </c>
      <c r="G8" s="76">
        <f t="shared" si="0"/>
        <v>0.10761015667751672</v>
      </c>
      <c r="H8" s="76">
        <f t="shared" si="0"/>
        <v>0.11550061254177568</v>
      </c>
      <c r="I8" s="76">
        <f t="shared" si="0"/>
        <v>9.9165715847819191E-2</v>
      </c>
      <c r="J8" s="76">
        <f t="shared" si="0"/>
        <v>0.1008584957916332</v>
      </c>
      <c r="K8" s="77">
        <f t="shared" si="0"/>
        <v>0.11667786139247593</v>
      </c>
      <c r="L8" s="76">
        <f t="shared" si="0"/>
        <v>8.3128747353662158E-2</v>
      </c>
      <c r="M8" s="76">
        <f t="shared" si="0"/>
        <v>8.3128747353662158E-2</v>
      </c>
      <c r="N8" s="76">
        <f t="shared" si="0"/>
        <v>8.3128747353662158E-2</v>
      </c>
      <c r="O8" s="76">
        <f t="shared" si="0"/>
        <v>8.3128747353662158E-2</v>
      </c>
      <c r="P8" s="77">
        <f t="shared" si="0"/>
        <v>8.3128747353662158E-2</v>
      </c>
    </row>
    <row r="9" spans="1:19" x14ac:dyDescent="0.2">
      <c r="A9" s="63"/>
      <c r="B9" s="78"/>
      <c r="C9" s="61"/>
    </row>
    <row r="10" spans="1:19" x14ac:dyDescent="0.2">
      <c r="A10" s="63"/>
      <c r="B10" s="78"/>
    </row>
    <row r="11" spans="1:19" x14ac:dyDescent="0.2">
      <c r="A11" s="63"/>
      <c r="B11" s="78"/>
    </row>
    <row r="12" spans="1:19" s="66" customFormat="1" x14ac:dyDescent="0.2">
      <c r="B12" s="79" t="s">
        <v>23</v>
      </c>
      <c r="C12" s="80" t="s">
        <v>208</v>
      </c>
      <c r="E12" s="81" t="s">
        <v>209</v>
      </c>
      <c r="F12" s="21" t="s">
        <v>26</v>
      </c>
    </row>
    <row r="13" spans="1:19" s="66" customFormat="1" x14ac:dyDescent="0.2">
      <c r="A13" s="82">
        <v>39355</v>
      </c>
      <c r="B13" s="87">
        <f>'DNSP Inputs General'!B33</f>
        <v>158.6</v>
      </c>
      <c r="C13" s="83"/>
      <c r="D13" s="321" t="s">
        <v>31</v>
      </c>
      <c r="E13" s="85">
        <f>'DNSP Inputs General'!G33</f>
        <v>1.2215296775247255</v>
      </c>
    </row>
    <row r="14" spans="1:19" s="66" customFormat="1" x14ac:dyDescent="0.2">
      <c r="A14" s="82">
        <v>39721</v>
      </c>
      <c r="B14" s="87">
        <f>'DNSP Inputs General'!B34</f>
        <v>166.5</v>
      </c>
      <c r="C14" s="83">
        <f>'DNSP Inputs General'!D34</f>
        <v>4.9810844892812067E-2</v>
      </c>
      <c r="D14" s="321" t="s">
        <v>31</v>
      </c>
      <c r="E14" s="85">
        <f>'DNSP Inputs General'!G34</f>
        <v>1.1635712123448736</v>
      </c>
      <c r="F14" s="84"/>
      <c r="G14" s="84"/>
    </row>
    <row r="15" spans="1:19" s="66" customFormat="1" x14ac:dyDescent="0.2">
      <c r="A15" s="82">
        <v>40086</v>
      </c>
      <c r="B15" s="87">
        <f>'DNSP Inputs General'!B35</f>
        <v>168.6</v>
      </c>
      <c r="C15" s="83">
        <f>'DNSP Inputs General'!D35</f>
        <v>1.2612612612612484E-2</v>
      </c>
      <c r="D15" s="321" t="s">
        <v>31</v>
      </c>
      <c r="E15" s="85">
        <f>'DNSP Inputs General'!G35</f>
        <v>1.1490783324758094</v>
      </c>
    </row>
    <row r="16" spans="1:19" s="66" customFormat="1" x14ac:dyDescent="0.2">
      <c r="A16" s="82">
        <v>40451</v>
      </c>
      <c r="B16" s="87">
        <f>'DNSP Inputs General'!B36</f>
        <v>173.3</v>
      </c>
      <c r="C16" s="83">
        <f>'DNSP Inputs General'!D36</f>
        <v>2.7876631079478242E-2</v>
      </c>
      <c r="D16" s="321" t="s">
        <v>31</v>
      </c>
      <c r="E16" s="85">
        <f>'DNSP Inputs General'!G36</f>
        <v>1.1179146385194543</v>
      </c>
    </row>
    <row r="17" spans="1:5" s="66" customFormat="1" x14ac:dyDescent="0.2">
      <c r="A17" s="82">
        <v>40816</v>
      </c>
      <c r="B17" s="87">
        <f>'DNSP Inputs General'!B37</f>
        <v>179.4</v>
      </c>
      <c r="C17" s="83">
        <f>'DNSP Inputs General'!D37</f>
        <v>3.5199076745527913E-2</v>
      </c>
      <c r="D17" s="321" t="s">
        <v>31</v>
      </c>
      <c r="E17" s="85">
        <f>'DNSP Inputs General'!G37</f>
        <v>1.0799030482464964</v>
      </c>
    </row>
    <row r="18" spans="1:5" s="66" customFormat="1" x14ac:dyDescent="0.2">
      <c r="A18" s="82">
        <v>41182</v>
      </c>
      <c r="B18" s="87">
        <f>'DNSP Inputs General'!B38</f>
        <v>182.99519038076153</v>
      </c>
      <c r="C18" s="83">
        <f>'DNSP Inputs General'!D38</f>
        <v>2.0040080160320661E-2</v>
      </c>
      <c r="D18" s="321" t="s">
        <v>31</v>
      </c>
      <c r="E18" s="85">
        <f>'DNSP Inputs General'!G38</f>
        <v>1.0586868783398855</v>
      </c>
    </row>
    <row r="19" spans="1:5" s="66" customFormat="1" x14ac:dyDescent="0.2">
      <c r="A19" s="82">
        <v>41547</v>
      </c>
      <c r="B19" s="87">
        <f>'DNSP Inputs General'!B39</f>
        <v>186.94989979959919</v>
      </c>
      <c r="C19" s="83">
        <f>'DNSP Inputs General'!D39</f>
        <v>2.16110019646365E-2</v>
      </c>
      <c r="D19" s="321" t="s">
        <v>31</v>
      </c>
      <c r="E19" s="85">
        <f>'DNSP Inputs General'!G39</f>
        <v>1.0362915789903879</v>
      </c>
    </row>
    <row r="20" spans="1:5" s="66" customFormat="1" x14ac:dyDescent="0.2">
      <c r="A20" s="82">
        <v>41912</v>
      </c>
      <c r="B20" s="87">
        <f>'DNSP Inputs General'!B40</f>
        <v>193.73460685542145</v>
      </c>
      <c r="C20" s="83">
        <f>'DNSP Inputs General'!D40</f>
        <v>3.6291578990387929E-2</v>
      </c>
      <c r="D20" s="321" t="s">
        <v>31</v>
      </c>
      <c r="E20" s="85">
        <f>'DNSP Inputs General'!G40</f>
        <v>1</v>
      </c>
    </row>
    <row r="21" spans="1:5" x14ac:dyDescent="0.2">
      <c r="A21" s="82">
        <v>42277</v>
      </c>
      <c r="B21" s="87">
        <f>'DNSP Inputs General'!B41</f>
        <v>198.7717066336624</v>
      </c>
      <c r="C21" s="83">
        <f>'DNSP Inputs General'!E41</f>
        <v>2.5999999999999999E-2</v>
      </c>
      <c r="D21" s="321" t="s">
        <v>32</v>
      </c>
      <c r="E21" s="85">
        <f>'DNSP Inputs General'!G41</f>
        <v>0.97465886939571145</v>
      </c>
    </row>
    <row r="22" spans="1:5" x14ac:dyDescent="0.2">
      <c r="A22" s="82">
        <v>42643</v>
      </c>
      <c r="B22" s="87">
        <f>'DNSP Inputs General'!B42</f>
        <v>203.93977100613762</v>
      </c>
      <c r="C22" s="83">
        <f>'DNSP Inputs General'!E42</f>
        <v>2.5999999999999999E-2</v>
      </c>
      <c r="D22" s="321" t="s">
        <v>32</v>
      </c>
      <c r="E22" s="85">
        <f>'DNSP Inputs General'!G42</f>
        <v>0.94995991169172667</v>
      </c>
    </row>
    <row r="23" spans="1:5" x14ac:dyDescent="0.2">
      <c r="A23" s="82">
        <v>43008</v>
      </c>
      <c r="B23" s="87">
        <f>'DNSP Inputs General'!B43</f>
        <v>209.24220505229721</v>
      </c>
      <c r="C23" s="83">
        <f>'DNSP Inputs General'!E43</f>
        <v>2.5999999999999999E-2</v>
      </c>
      <c r="D23" s="321" t="s">
        <v>32</v>
      </c>
      <c r="E23" s="85">
        <f>'DNSP Inputs General'!G43</f>
        <v>0.92588685350070821</v>
      </c>
    </row>
    <row r="24" spans="1:5" x14ac:dyDescent="0.2">
      <c r="A24" s="82">
        <v>43373</v>
      </c>
      <c r="B24" s="87">
        <f>'DNSP Inputs General'!B44</f>
        <v>214.68250238365695</v>
      </c>
      <c r="C24" s="83">
        <f>'DNSP Inputs General'!E44</f>
        <v>2.5999999999999999E-2</v>
      </c>
      <c r="D24" s="321" t="s">
        <v>32</v>
      </c>
      <c r="E24" s="85">
        <f>'DNSP Inputs General'!G44</f>
        <v>0.90242383382135294</v>
      </c>
    </row>
    <row r="25" spans="1:5" x14ac:dyDescent="0.2">
      <c r="A25" s="82">
        <v>43738</v>
      </c>
      <c r="B25" s="87">
        <f>'DNSP Inputs General'!B45</f>
        <v>220.26424744563204</v>
      </c>
      <c r="C25" s="83">
        <f>'DNSP Inputs General'!E45</f>
        <v>2.5999999999999999E-2</v>
      </c>
      <c r="D25" s="321" t="s">
        <v>32</v>
      </c>
      <c r="E25" s="85">
        <f>'DNSP Inputs General'!G45</f>
        <v>0.87955539358806323</v>
      </c>
    </row>
    <row r="26" spans="1:5" x14ac:dyDescent="0.2">
      <c r="C26" s="86"/>
    </row>
  </sheetData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EC9C"/>
    <pageSetUpPr fitToPage="1"/>
  </sheetPr>
  <dimension ref="A1:W126"/>
  <sheetViews>
    <sheetView zoomScaleNormal="100" workbookViewId="0">
      <pane xSplit="1" ySplit="2" topLeftCell="B3" activePane="bottomRight" state="frozen"/>
      <selection activeCell="H30" sqref="H30"/>
      <selection pane="topRight" activeCell="H30" sqref="H30"/>
      <selection pane="bottomLeft" activeCell="H30" sqref="H30"/>
      <selection pane="bottomRight" activeCell="A8" sqref="A8"/>
    </sheetView>
  </sheetViews>
  <sheetFormatPr defaultRowHeight="12.75" x14ac:dyDescent="0.2"/>
  <cols>
    <col min="1" max="1" width="50.28515625" style="3" customWidth="1"/>
    <col min="2" max="18" width="15.7109375" style="3" customWidth="1"/>
    <col min="19" max="19" width="23.7109375" style="3" customWidth="1"/>
    <col min="20" max="20" width="21" style="3" bestFit="1" customWidth="1"/>
    <col min="21" max="21" width="9.140625" style="3"/>
    <col min="22" max="22" width="27.7109375" style="3" customWidth="1"/>
    <col min="23" max="23" width="11.85546875" style="3" customWidth="1"/>
    <col min="24" max="16384" width="9.140625" style="3"/>
  </cols>
  <sheetData>
    <row r="1" spans="1:23" x14ac:dyDescent="0.2">
      <c r="A1" s="5" t="str">
        <f>'DNSP Inputs O &amp; M'!$A$3</f>
        <v>Powercor</v>
      </c>
      <c r="M1" s="25"/>
      <c r="N1" s="25"/>
      <c r="O1" s="25"/>
      <c r="P1" s="25"/>
      <c r="Q1" s="25"/>
    </row>
    <row r="2" spans="1:23" x14ac:dyDescent="0.2">
      <c r="A2" s="139"/>
      <c r="B2" s="32">
        <v>2005</v>
      </c>
      <c r="C2" s="32">
        <v>2006</v>
      </c>
      <c r="D2" s="32">
        <v>2007</v>
      </c>
      <c r="E2" s="32">
        <v>2008</v>
      </c>
      <c r="F2" s="32">
        <v>2009</v>
      </c>
      <c r="G2" s="32">
        <v>2010</v>
      </c>
      <c r="H2" s="32">
        <v>2011</v>
      </c>
      <c r="I2" s="32">
        <v>2012</v>
      </c>
      <c r="J2" s="32">
        <v>2013</v>
      </c>
      <c r="K2" s="32">
        <v>2014</v>
      </c>
      <c r="L2" s="125">
        <v>2015</v>
      </c>
      <c r="M2" s="9"/>
      <c r="N2" s="9"/>
      <c r="O2" s="9"/>
      <c r="P2" s="9"/>
      <c r="Q2" s="9"/>
      <c r="R2" s="13"/>
    </row>
    <row r="3" spans="1:23" ht="15.75" x14ac:dyDescent="0.25">
      <c r="A3" s="127" t="s">
        <v>1</v>
      </c>
      <c r="B3" s="335" t="s">
        <v>2</v>
      </c>
      <c r="C3" s="336"/>
      <c r="D3" s="336"/>
      <c r="E3" s="336"/>
      <c r="F3" s="337"/>
      <c r="G3" s="335" t="s">
        <v>3</v>
      </c>
      <c r="H3" s="336"/>
      <c r="I3" s="336"/>
      <c r="J3" s="336"/>
      <c r="K3" s="336"/>
      <c r="L3" s="337"/>
      <c r="M3" s="266"/>
      <c r="N3" s="267"/>
      <c r="O3" s="267"/>
      <c r="P3" s="5" t="s">
        <v>228</v>
      </c>
      <c r="R3" s="13"/>
      <c r="S3" s="5" t="s">
        <v>221</v>
      </c>
      <c r="V3" s="5" t="s">
        <v>222</v>
      </c>
    </row>
    <row r="4" spans="1:23" s="13" customFormat="1" x14ac:dyDescent="0.2">
      <c r="A4" s="8" t="s">
        <v>6</v>
      </c>
      <c r="B4" s="6"/>
      <c r="C4" s="7"/>
      <c r="D4" s="7"/>
      <c r="E4" s="7"/>
      <c r="F4" s="140"/>
      <c r="G4" s="139"/>
      <c r="H4" s="141"/>
      <c r="I4" s="141"/>
      <c r="J4" s="141"/>
      <c r="K4" s="141"/>
      <c r="L4" s="140"/>
      <c r="M4" s="12"/>
      <c r="N4" s="12"/>
      <c r="O4" s="12"/>
      <c r="P4" s="13" t="s">
        <v>223</v>
      </c>
      <c r="Q4" s="4"/>
      <c r="S4" s="13" t="s">
        <v>223</v>
      </c>
      <c r="T4" s="4"/>
      <c r="V4" s="13" t="s">
        <v>218</v>
      </c>
      <c r="W4" s="4"/>
    </row>
    <row r="5" spans="1:23" s="13" customFormat="1" x14ac:dyDescent="0.2">
      <c r="A5" s="8"/>
      <c r="B5" s="8"/>
      <c r="C5" s="9"/>
      <c r="D5" s="9"/>
      <c r="E5" s="9"/>
      <c r="F5" s="10"/>
      <c r="G5" s="11"/>
      <c r="H5" s="12"/>
      <c r="I5" s="12"/>
      <c r="J5" s="12"/>
      <c r="K5" s="12"/>
      <c r="L5" s="10"/>
      <c r="M5" s="12"/>
      <c r="N5" s="12"/>
      <c r="O5" s="12"/>
      <c r="R5" s="4"/>
    </row>
    <row r="6" spans="1:23" x14ac:dyDescent="0.2">
      <c r="A6" s="11" t="s">
        <v>7</v>
      </c>
      <c r="B6" s="294">
        <v>591600</v>
      </c>
      <c r="C6" s="295">
        <v>171600</v>
      </c>
      <c r="D6" s="295">
        <v>70000</v>
      </c>
      <c r="E6" s="295">
        <v>182400</v>
      </c>
      <c r="F6" s="296">
        <v>216473.87467133769</v>
      </c>
      <c r="G6" s="124">
        <f>G98</f>
        <v>1063986.6485714279</v>
      </c>
      <c r="H6" s="14">
        <f t="shared" ref="H6:L6" si="0">H98</f>
        <v>735187.59600000049</v>
      </c>
      <c r="I6" s="14">
        <f t="shared" si="0"/>
        <v>1695675.3889145812</v>
      </c>
      <c r="J6" s="14">
        <f t="shared" si="0"/>
        <v>2267621.4713558382</v>
      </c>
      <c r="K6" s="14">
        <f t="shared" si="0"/>
        <v>3028236.0919746589</v>
      </c>
      <c r="L6" s="15">
        <f t="shared" si="0"/>
        <v>4439699.1610149844</v>
      </c>
      <c r="M6" s="14"/>
      <c r="N6" s="14"/>
      <c r="O6" s="14"/>
      <c r="P6" s="5" t="s">
        <v>229</v>
      </c>
      <c r="Q6" s="261">
        <f>1-Q7</f>
        <v>0.94664151190260115</v>
      </c>
      <c r="S6" s="5" t="s">
        <v>7</v>
      </c>
      <c r="T6" s="261">
        <f>K6/K14</f>
        <v>0.72833590258497283</v>
      </c>
    </row>
    <row r="7" spans="1:23" x14ac:dyDescent="0.2">
      <c r="A7" s="11"/>
      <c r="B7" s="142"/>
      <c r="C7" s="14"/>
      <c r="D7" s="14"/>
      <c r="E7" s="14"/>
      <c r="F7" s="15"/>
      <c r="G7" s="124"/>
      <c r="H7" s="14"/>
      <c r="I7" s="14"/>
      <c r="J7" s="14"/>
      <c r="K7" s="14"/>
      <c r="L7" s="15"/>
      <c r="M7" s="25"/>
      <c r="N7" s="25"/>
      <c r="O7" s="25"/>
      <c r="P7" s="5" t="s">
        <v>230</v>
      </c>
      <c r="Q7" s="261">
        <v>5.3358488097398897E-2</v>
      </c>
      <c r="S7" s="13"/>
      <c r="T7" s="262"/>
    </row>
    <row r="8" spans="1:23" x14ac:dyDescent="0.2">
      <c r="A8" s="143" t="s">
        <v>9</v>
      </c>
      <c r="B8" s="8"/>
      <c r="C8" s="9"/>
      <c r="D8" s="9"/>
      <c r="E8" s="9"/>
      <c r="F8" s="144"/>
      <c r="G8" s="8"/>
      <c r="H8" s="9"/>
      <c r="I8" s="9"/>
      <c r="J8" s="9"/>
      <c r="K8" s="9"/>
      <c r="L8" s="144"/>
      <c r="M8" s="25"/>
      <c r="N8" s="25"/>
      <c r="O8" s="25"/>
      <c r="P8" s="13"/>
      <c r="Q8" s="262"/>
      <c r="S8" s="13"/>
      <c r="T8" s="262"/>
      <c r="V8" s="13"/>
    </row>
    <row r="9" spans="1:23" x14ac:dyDescent="0.2">
      <c r="A9" s="11" t="s">
        <v>8</v>
      </c>
      <c r="B9" s="294">
        <v>2366400</v>
      </c>
      <c r="C9" s="295">
        <v>686400</v>
      </c>
      <c r="D9" s="295">
        <v>280000</v>
      </c>
      <c r="E9" s="295">
        <v>729600</v>
      </c>
      <c r="F9" s="14">
        <f>F$99*$W9</f>
        <v>622405.68445503013</v>
      </c>
      <c r="G9" s="124">
        <f>G$99*$W9</f>
        <v>540539.04581485712</v>
      </c>
      <c r="H9" s="14">
        <f t="shared" ref="H9:L9" si="1">H$99*$W9</f>
        <v>437172.59589120012</v>
      </c>
      <c r="I9" s="14">
        <f t="shared" si="1"/>
        <v>389009.32072819944</v>
      </c>
      <c r="J9" s="14">
        <f t="shared" si="1"/>
        <v>487489.20783708326</v>
      </c>
      <c r="K9" s="14">
        <f t="shared" si="1"/>
        <v>811892.12291404186</v>
      </c>
      <c r="L9" s="15">
        <f t="shared" si="1"/>
        <v>1346500.5544174933</v>
      </c>
      <c r="M9" s="14"/>
      <c r="N9" s="14"/>
      <c r="O9" s="14"/>
      <c r="S9" s="5" t="s">
        <v>8</v>
      </c>
      <c r="T9" s="261">
        <f>1-T6</f>
        <v>0.27166409741502717</v>
      </c>
      <c r="V9" s="5" t="s">
        <v>219</v>
      </c>
      <c r="W9" s="123">
        <f>1-W12</f>
        <v>0.71879999999999999</v>
      </c>
    </row>
    <row r="10" spans="1:23" x14ac:dyDescent="0.2">
      <c r="A10" s="11"/>
      <c r="B10" s="11"/>
      <c r="C10" s="25"/>
      <c r="D10" s="25"/>
      <c r="E10" s="25"/>
      <c r="F10" s="145"/>
      <c r="G10" s="11"/>
      <c r="H10" s="146"/>
      <c r="I10" s="12"/>
      <c r="J10" s="12"/>
      <c r="K10" s="12"/>
      <c r="L10" s="10"/>
      <c r="M10" s="25"/>
      <c r="N10" s="25"/>
      <c r="O10" s="25"/>
      <c r="P10" s="25"/>
      <c r="Q10" s="25"/>
      <c r="V10" s="13"/>
    </row>
    <row r="11" spans="1:23" x14ac:dyDescent="0.2">
      <c r="A11" s="143" t="s">
        <v>10</v>
      </c>
      <c r="B11" s="124"/>
      <c r="C11" s="147"/>
      <c r="D11" s="147"/>
      <c r="E11" s="147"/>
      <c r="F11" s="145"/>
      <c r="G11" s="11"/>
      <c r="H11" s="12"/>
      <c r="I11" s="12"/>
      <c r="J11" s="12"/>
      <c r="K11" s="12"/>
      <c r="L11" s="10"/>
      <c r="M11" s="12"/>
      <c r="N11" s="12"/>
      <c r="O11" s="12"/>
      <c r="P11" s="12"/>
      <c r="Q11" s="12"/>
      <c r="V11" s="13"/>
    </row>
    <row r="12" spans="1:23" x14ac:dyDescent="0.2">
      <c r="A12" s="11" t="s">
        <v>11</v>
      </c>
      <c r="B12" s="124"/>
      <c r="C12" s="148"/>
      <c r="D12" s="148"/>
      <c r="E12" s="148"/>
      <c r="F12" s="14">
        <f t="shared" ref="F12:L12" si="2">F$99*$W12</f>
        <v>243489.81423032063</v>
      </c>
      <c r="G12" s="124">
        <f t="shared" si="2"/>
        <v>211462.96561371427</v>
      </c>
      <c r="H12" s="14">
        <f t="shared" si="2"/>
        <v>171025.22810880005</v>
      </c>
      <c r="I12" s="14">
        <f t="shared" si="2"/>
        <v>152183.39035721993</v>
      </c>
      <c r="J12" s="14">
        <f t="shared" si="2"/>
        <v>190709.46750666085</v>
      </c>
      <c r="K12" s="14">
        <f t="shared" si="2"/>
        <v>317618.34302090784</v>
      </c>
      <c r="L12" s="15">
        <f t="shared" si="2"/>
        <v>526761.20743210788</v>
      </c>
      <c r="M12" s="14"/>
      <c r="N12" s="14"/>
      <c r="O12" s="14"/>
      <c r="P12" s="14"/>
      <c r="Q12" s="14"/>
      <c r="V12" s="5" t="s">
        <v>220</v>
      </c>
      <c r="W12" s="123">
        <v>0.28120000000000001</v>
      </c>
    </row>
    <row r="13" spans="1:23" x14ac:dyDescent="0.2">
      <c r="A13" s="11"/>
      <c r="B13" s="25"/>
      <c r="C13" s="25"/>
      <c r="D13" s="25"/>
      <c r="E13" s="25"/>
      <c r="F13" s="145"/>
      <c r="G13" s="12"/>
      <c r="H13" s="12"/>
      <c r="I13" s="12"/>
      <c r="J13" s="12"/>
      <c r="K13" s="12"/>
      <c r="L13" s="149"/>
      <c r="M13" s="25"/>
      <c r="N13" s="25"/>
      <c r="O13" s="25"/>
      <c r="P13" s="25"/>
      <c r="Q13" s="25"/>
      <c r="S13" s="13"/>
    </row>
    <row r="14" spans="1:23" x14ac:dyDescent="0.2">
      <c r="A14" s="150" t="s">
        <v>12</v>
      </c>
      <c r="B14" s="35">
        <f t="shared" ref="B14:L14" si="3">SUM(B6,B9,B12)</f>
        <v>2958000</v>
      </c>
      <c r="C14" s="151">
        <f t="shared" si="3"/>
        <v>858000</v>
      </c>
      <c r="D14" s="151">
        <f t="shared" si="3"/>
        <v>350000</v>
      </c>
      <c r="E14" s="151">
        <f t="shared" si="3"/>
        <v>912000</v>
      </c>
      <c r="F14" s="152">
        <f t="shared" si="3"/>
        <v>1082369.3733566883</v>
      </c>
      <c r="G14" s="151">
        <f t="shared" si="3"/>
        <v>1815988.6599999992</v>
      </c>
      <c r="H14" s="151">
        <f t="shared" si="3"/>
        <v>1343385.4200000006</v>
      </c>
      <c r="I14" s="151">
        <f t="shared" si="3"/>
        <v>2236868.1000000006</v>
      </c>
      <c r="J14" s="151">
        <f t="shared" si="3"/>
        <v>2945820.1466995822</v>
      </c>
      <c r="K14" s="151">
        <f t="shared" si="3"/>
        <v>4157746.5579096088</v>
      </c>
      <c r="L14" s="152">
        <f t="shared" si="3"/>
        <v>6312960.9228645861</v>
      </c>
      <c r="M14" s="147"/>
      <c r="N14" s="147"/>
      <c r="O14" s="147"/>
      <c r="P14" s="147"/>
      <c r="Q14" s="147"/>
      <c r="S14" s="13"/>
    </row>
    <row r="15" spans="1:23" x14ac:dyDescent="0.2">
      <c r="A15" s="1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25"/>
      <c r="N15" s="25"/>
      <c r="O15" s="25"/>
      <c r="P15" s="25"/>
      <c r="Q15" s="25"/>
      <c r="S15" s="13"/>
    </row>
    <row r="16" spans="1:23" x14ac:dyDescent="0.2">
      <c r="A16" s="13"/>
      <c r="M16" s="25"/>
      <c r="N16" s="25"/>
      <c r="O16" s="25"/>
      <c r="P16" s="25"/>
      <c r="Q16" s="25"/>
    </row>
    <row r="17" spans="1:17" x14ac:dyDescent="0.2">
      <c r="M17" s="12"/>
      <c r="N17" s="12"/>
      <c r="O17" s="12"/>
      <c r="P17" s="12"/>
      <c r="Q17" s="12"/>
    </row>
    <row r="18" spans="1:17" x14ac:dyDescent="0.2">
      <c r="A18" s="154"/>
      <c r="B18" s="32">
        <v>2005</v>
      </c>
      <c r="C18" s="32">
        <v>2006</v>
      </c>
      <c r="D18" s="32">
        <v>2007</v>
      </c>
      <c r="E18" s="32">
        <v>2008</v>
      </c>
      <c r="F18" s="32">
        <v>2009</v>
      </c>
      <c r="G18" s="32">
        <v>2010</v>
      </c>
      <c r="H18" s="32">
        <v>2011</v>
      </c>
      <c r="I18" s="32">
        <v>2012</v>
      </c>
      <c r="J18" s="32">
        <v>2013</v>
      </c>
      <c r="K18" s="32">
        <v>2014</v>
      </c>
      <c r="L18" s="125">
        <v>2015</v>
      </c>
      <c r="M18" s="9"/>
      <c r="N18" s="9"/>
      <c r="O18" s="9"/>
      <c r="P18" s="9"/>
      <c r="Q18" s="9"/>
    </row>
    <row r="19" spans="1:17" ht="15.75" x14ac:dyDescent="0.25">
      <c r="A19" s="127" t="s">
        <v>13</v>
      </c>
      <c r="B19" s="335" t="s">
        <v>2</v>
      </c>
      <c r="C19" s="336"/>
      <c r="D19" s="336"/>
      <c r="E19" s="336"/>
      <c r="F19" s="337"/>
      <c r="G19" s="335" t="s">
        <v>2</v>
      </c>
      <c r="H19" s="336"/>
      <c r="I19" s="336"/>
      <c r="J19" s="336"/>
      <c r="K19" s="336"/>
      <c r="L19" s="337"/>
      <c r="M19" s="334"/>
      <c r="N19" s="334"/>
      <c r="O19" s="334"/>
      <c r="P19" s="334"/>
      <c r="Q19" s="334"/>
    </row>
    <row r="20" spans="1:17" s="13" customFormat="1" ht="15.75" x14ac:dyDescent="0.25">
      <c r="A20" s="127"/>
      <c r="B20" s="17"/>
      <c r="C20" s="18"/>
      <c r="D20" s="18"/>
      <c r="E20" s="18"/>
      <c r="F20" s="19"/>
      <c r="G20" s="17"/>
      <c r="H20" s="18"/>
      <c r="I20" s="18"/>
      <c r="J20" s="18"/>
      <c r="K20" s="18"/>
      <c r="L20" s="20"/>
      <c r="M20" s="12"/>
      <c r="N20" s="12"/>
      <c r="O20" s="12"/>
      <c r="P20" s="12"/>
      <c r="Q20" s="12"/>
    </row>
    <row r="21" spans="1:17" x14ac:dyDescent="0.2">
      <c r="A21" s="11" t="s">
        <v>14</v>
      </c>
      <c r="B21" s="294">
        <v>5249076.8600000003</v>
      </c>
      <c r="C21" s="295">
        <v>5361530.4832002819</v>
      </c>
      <c r="D21" s="295">
        <v>6489173.8008586718</v>
      </c>
      <c r="E21" s="295">
        <v>8059241.976716334</v>
      </c>
      <c r="F21" s="296">
        <v>8301357.8427320719</v>
      </c>
      <c r="G21" s="14">
        <f>G107</f>
        <v>5371921.480350811</v>
      </c>
      <c r="H21" s="14">
        <f t="shared" ref="H21:L21" si="4">H107</f>
        <v>7601585.5695493072</v>
      </c>
      <c r="I21" s="14">
        <f t="shared" si="4"/>
        <v>7887657.1211831504</v>
      </c>
      <c r="J21" s="14">
        <f t="shared" si="4"/>
        <v>6534655.7723428346</v>
      </c>
      <c r="K21" s="14">
        <f t="shared" si="4"/>
        <v>6930542.0292655798</v>
      </c>
      <c r="L21" s="15">
        <f t="shared" si="4"/>
        <v>7240658.6989408936</v>
      </c>
      <c r="M21" s="14"/>
      <c r="N21" s="14"/>
      <c r="O21" s="14"/>
      <c r="P21" s="14"/>
      <c r="Q21" s="14"/>
    </row>
    <row r="22" spans="1:17" x14ac:dyDescent="0.2">
      <c r="A22" s="155"/>
      <c r="B22" s="156"/>
      <c r="C22" s="156"/>
      <c r="D22" s="156"/>
      <c r="E22" s="156"/>
      <c r="F22" s="157"/>
      <c r="G22" s="156"/>
      <c r="H22" s="156"/>
      <c r="I22" s="156"/>
      <c r="J22" s="156"/>
      <c r="K22" s="156"/>
      <c r="L22" s="157"/>
      <c r="M22" s="12"/>
      <c r="N22" s="12"/>
      <c r="O22" s="12"/>
      <c r="P22" s="12"/>
      <c r="Q22" s="12"/>
    </row>
    <row r="23" spans="1:17" x14ac:dyDescent="0.2">
      <c r="B23" s="25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25"/>
      <c r="N23" s="25"/>
      <c r="O23" s="25"/>
      <c r="P23" s="25"/>
      <c r="Q23" s="25"/>
    </row>
    <row r="24" spans="1:17" x14ac:dyDescent="0.2">
      <c r="M24" s="25"/>
      <c r="N24" s="25"/>
      <c r="O24" s="25"/>
      <c r="P24" s="25"/>
      <c r="Q24" s="25"/>
    </row>
    <row r="25" spans="1:17" x14ac:dyDescent="0.2">
      <c r="A25" s="13"/>
      <c r="B25" s="13"/>
      <c r="C25" s="13"/>
      <c r="D25" s="13"/>
      <c r="E25" s="13"/>
      <c r="F25" s="13"/>
      <c r="G25" s="13"/>
      <c r="M25" s="25"/>
      <c r="N25" s="25"/>
      <c r="O25" s="25"/>
      <c r="P25" s="25"/>
      <c r="Q25" s="25"/>
    </row>
    <row r="26" spans="1:17" ht="15.75" x14ac:dyDescent="0.25">
      <c r="A26" s="16" t="s">
        <v>15</v>
      </c>
      <c r="B26" s="13"/>
      <c r="C26" s="13"/>
      <c r="D26" s="13"/>
      <c r="E26" s="13"/>
      <c r="F26" s="13"/>
      <c r="G26" s="13"/>
      <c r="M26" s="25"/>
      <c r="N26" s="25"/>
      <c r="O26" s="25"/>
      <c r="P26" s="25"/>
      <c r="Q26" s="25"/>
    </row>
    <row r="27" spans="1:17" x14ac:dyDescent="0.2">
      <c r="A27" s="8" t="s">
        <v>16</v>
      </c>
      <c r="B27" s="114" t="s">
        <v>17</v>
      </c>
      <c r="C27" s="114" t="s">
        <v>18</v>
      </c>
      <c r="D27" s="114" t="s">
        <v>19</v>
      </c>
      <c r="E27" s="13"/>
      <c r="F27" s="13"/>
      <c r="G27" s="13"/>
      <c r="M27" s="25"/>
      <c r="N27" s="25"/>
      <c r="O27" s="25"/>
      <c r="P27" s="25"/>
      <c r="Q27" s="25"/>
    </row>
    <row r="28" spans="1:17" x14ac:dyDescent="0.2">
      <c r="A28" s="8" t="s">
        <v>20</v>
      </c>
      <c r="B28" s="128">
        <v>6.3E-2</v>
      </c>
      <c r="C28" s="158">
        <f>E28</f>
        <v>7.7571104534502444E-2</v>
      </c>
      <c r="D28" s="158">
        <f>AVERAGE(WACC!L7:P7)</f>
        <v>5.5681040305713525E-2</v>
      </c>
      <c r="E28" s="128">
        <v>7.7571104534502444E-2</v>
      </c>
      <c r="F28" s="13" t="s">
        <v>21</v>
      </c>
      <c r="G28" s="13"/>
      <c r="M28" s="25"/>
      <c r="N28" s="25"/>
      <c r="O28" s="25"/>
      <c r="P28" s="25"/>
      <c r="Q28" s="25"/>
    </row>
    <row r="29" spans="1:17" x14ac:dyDescent="0.2">
      <c r="A29" s="8"/>
      <c r="B29" s="159"/>
      <c r="C29" s="159"/>
      <c r="D29" s="13"/>
      <c r="E29" s="128">
        <v>7.3000731583555203E-2</v>
      </c>
      <c r="F29" s="13" t="s">
        <v>22</v>
      </c>
      <c r="G29" s="13"/>
    </row>
    <row r="30" spans="1:17" x14ac:dyDescent="0.2">
      <c r="A30" s="11"/>
      <c r="B30" s="13"/>
      <c r="C30" s="13"/>
      <c r="D30" s="13"/>
      <c r="E30" s="13"/>
      <c r="F30" s="13"/>
      <c r="G30" s="13"/>
    </row>
    <row r="31" spans="1:17" x14ac:dyDescent="0.2">
      <c r="A31" s="13"/>
      <c r="B31" s="13"/>
      <c r="C31" s="13"/>
      <c r="D31" s="13"/>
      <c r="E31" s="38"/>
      <c r="F31" s="13"/>
      <c r="G31" s="13"/>
    </row>
    <row r="32" spans="1:17" ht="15.75" x14ac:dyDescent="0.25">
      <c r="A32" s="16" t="s">
        <v>23</v>
      </c>
      <c r="B32" s="131" t="s">
        <v>23</v>
      </c>
      <c r="C32" s="131" t="s">
        <v>23</v>
      </c>
      <c r="D32" s="131" t="s">
        <v>24</v>
      </c>
      <c r="E32" s="131" t="s">
        <v>25</v>
      </c>
      <c r="F32" s="131"/>
      <c r="G32" s="132" t="s">
        <v>26</v>
      </c>
      <c r="H32" s="21"/>
    </row>
    <row r="33" spans="1:12" x14ac:dyDescent="0.2">
      <c r="A33" s="160">
        <v>39355</v>
      </c>
      <c r="B33" s="161">
        <v>158.6</v>
      </c>
      <c r="C33" s="13"/>
      <c r="D33" s="162"/>
      <c r="E33" s="12"/>
      <c r="F33" s="13"/>
      <c r="G33" s="163">
        <f t="shared" ref="G33:G45" si="5">$B$40/B33</f>
        <v>1.2215296775247255</v>
      </c>
      <c r="H33" s="164"/>
    </row>
    <row r="34" spans="1:12" x14ac:dyDescent="0.2">
      <c r="A34" s="160">
        <v>39721</v>
      </c>
      <c r="B34" s="129">
        <v>166.5</v>
      </c>
      <c r="C34" s="13"/>
      <c r="D34" s="165">
        <f>B34/B33-1</f>
        <v>4.9810844892812067E-2</v>
      </c>
      <c r="E34" s="12"/>
      <c r="F34" s="13" t="str">
        <f t="shared" ref="F34:F45" si="6">IF(D34="","Forecast","Actual")</f>
        <v>Actual</v>
      </c>
      <c r="G34" s="163">
        <f t="shared" si="5"/>
        <v>1.1635712123448736</v>
      </c>
      <c r="H34" s="164"/>
    </row>
    <row r="35" spans="1:12" x14ac:dyDescent="0.2">
      <c r="A35" s="160">
        <v>40086</v>
      </c>
      <c r="B35" s="129">
        <v>168.6</v>
      </c>
      <c r="C35" s="13"/>
      <c r="D35" s="165">
        <f>IF(B35="","",B35/B34-1)</f>
        <v>1.2612612612612484E-2</v>
      </c>
      <c r="E35" s="12"/>
      <c r="F35" s="13" t="str">
        <f t="shared" si="6"/>
        <v>Actual</v>
      </c>
      <c r="G35" s="163">
        <f t="shared" si="5"/>
        <v>1.1490783324758094</v>
      </c>
      <c r="H35" s="164"/>
      <c r="I35" s="164"/>
    </row>
    <row r="36" spans="1:12" x14ac:dyDescent="0.2">
      <c r="A36" s="160">
        <v>40451</v>
      </c>
      <c r="B36" s="129">
        <v>173.3</v>
      </c>
      <c r="C36" s="13"/>
      <c r="D36" s="165">
        <f>IF(B36="","",B36/B35-1)</f>
        <v>2.7876631079478242E-2</v>
      </c>
      <c r="E36" s="13"/>
      <c r="F36" s="13" t="str">
        <f t="shared" si="6"/>
        <v>Actual</v>
      </c>
      <c r="G36" s="163">
        <f t="shared" si="5"/>
        <v>1.1179146385194543</v>
      </c>
      <c r="H36" s="164"/>
    </row>
    <row r="37" spans="1:12" x14ac:dyDescent="0.2">
      <c r="A37" s="160">
        <v>40816</v>
      </c>
      <c r="B37" s="129">
        <v>179.4</v>
      </c>
      <c r="C37" s="166">
        <v>99.8</v>
      </c>
      <c r="D37" s="165">
        <f>IF(B37="","",B37/B36-1)</f>
        <v>3.5199076745527913E-2</v>
      </c>
      <c r="E37" s="13"/>
      <c r="F37" s="13" t="str">
        <f t="shared" si="6"/>
        <v>Actual</v>
      </c>
      <c r="G37" s="163">
        <f t="shared" si="5"/>
        <v>1.0799030482464964</v>
      </c>
      <c r="H37" s="164"/>
    </row>
    <row r="38" spans="1:12" x14ac:dyDescent="0.2">
      <c r="A38" s="160">
        <v>41182</v>
      </c>
      <c r="B38" s="129">
        <v>182.99519038076153</v>
      </c>
      <c r="C38" s="166">
        <v>101.8</v>
      </c>
      <c r="D38" s="165">
        <f>IF(C38="","",C38/C37-1)</f>
        <v>2.0040080160320661E-2</v>
      </c>
      <c r="E38" s="13"/>
      <c r="F38" s="13" t="str">
        <f t="shared" si="6"/>
        <v>Actual</v>
      </c>
      <c r="G38" s="163">
        <f t="shared" si="5"/>
        <v>1.0586868783398855</v>
      </c>
      <c r="H38" s="164"/>
    </row>
    <row r="39" spans="1:12" x14ac:dyDescent="0.2">
      <c r="A39" s="160">
        <v>41547</v>
      </c>
      <c r="B39" s="129">
        <v>186.94989979959919</v>
      </c>
      <c r="C39" s="166">
        <v>104</v>
      </c>
      <c r="D39" s="165">
        <f>IF(C39="","",C39/C38-1)</f>
        <v>2.16110019646365E-2</v>
      </c>
      <c r="E39" s="13"/>
      <c r="F39" s="13" t="str">
        <f t="shared" si="6"/>
        <v>Actual</v>
      </c>
      <c r="G39" s="163">
        <f t="shared" si="5"/>
        <v>1.0362915789903879</v>
      </c>
      <c r="H39" s="164"/>
    </row>
    <row r="40" spans="1:12" x14ac:dyDescent="0.2">
      <c r="A40" s="160">
        <v>41912</v>
      </c>
      <c r="B40" s="129">
        <v>193.73460685542145</v>
      </c>
      <c r="C40" s="166">
        <v>107.77432421500033</v>
      </c>
      <c r="D40" s="165">
        <f>IF(C40="","",C40/C39-1)</f>
        <v>3.6291578990387929E-2</v>
      </c>
      <c r="E40" s="162"/>
      <c r="F40" s="13" t="str">
        <f t="shared" si="6"/>
        <v>Actual</v>
      </c>
      <c r="G40" s="163">
        <f t="shared" si="5"/>
        <v>1</v>
      </c>
      <c r="H40" s="164"/>
    </row>
    <row r="41" spans="1:12" x14ac:dyDescent="0.2">
      <c r="A41" s="160">
        <v>42277</v>
      </c>
      <c r="B41" s="130">
        <f>B40*(1+E41)</f>
        <v>198.7717066336624</v>
      </c>
      <c r="C41" s="13"/>
      <c r="D41" s="13"/>
      <c r="E41" s="167">
        <v>2.5999999999999999E-2</v>
      </c>
      <c r="F41" s="13" t="str">
        <f t="shared" si="6"/>
        <v>Forecast</v>
      </c>
      <c r="G41" s="163">
        <f t="shared" si="5"/>
        <v>0.97465886939571145</v>
      </c>
      <c r="H41" s="164"/>
    </row>
    <row r="42" spans="1:12" x14ac:dyDescent="0.2">
      <c r="A42" s="160">
        <v>42643</v>
      </c>
      <c r="B42" s="130">
        <f>B41*(1+E42)</f>
        <v>203.93977100613762</v>
      </c>
      <c r="C42" s="13"/>
      <c r="D42" s="13"/>
      <c r="E42" s="167">
        <v>2.5999999999999999E-2</v>
      </c>
      <c r="F42" s="13" t="str">
        <f t="shared" si="6"/>
        <v>Forecast</v>
      </c>
      <c r="G42" s="163">
        <f t="shared" si="5"/>
        <v>0.94995991169172667</v>
      </c>
      <c r="H42" s="164"/>
    </row>
    <row r="43" spans="1:12" x14ac:dyDescent="0.2">
      <c r="A43" s="160">
        <v>43008</v>
      </c>
      <c r="B43" s="130">
        <f>B42*(1+E43)</f>
        <v>209.24220505229721</v>
      </c>
      <c r="C43" s="13"/>
      <c r="D43" s="13"/>
      <c r="E43" s="167">
        <v>2.5999999999999999E-2</v>
      </c>
      <c r="F43" s="13" t="str">
        <f t="shared" si="6"/>
        <v>Forecast</v>
      </c>
      <c r="G43" s="163">
        <f t="shared" si="5"/>
        <v>0.92588685350070821</v>
      </c>
      <c r="H43" s="164"/>
    </row>
    <row r="44" spans="1:12" x14ac:dyDescent="0.2">
      <c r="A44" s="160">
        <v>43373</v>
      </c>
      <c r="B44" s="130">
        <f>B43*(1+E44)</f>
        <v>214.68250238365695</v>
      </c>
      <c r="C44" s="13"/>
      <c r="D44" s="13"/>
      <c r="E44" s="167">
        <v>2.5999999999999999E-2</v>
      </c>
      <c r="F44" s="13" t="str">
        <f t="shared" si="6"/>
        <v>Forecast</v>
      </c>
      <c r="G44" s="163">
        <f t="shared" si="5"/>
        <v>0.90242383382135294</v>
      </c>
      <c r="H44" s="164"/>
    </row>
    <row r="45" spans="1:12" x14ac:dyDescent="0.2">
      <c r="A45" s="160">
        <v>43738</v>
      </c>
      <c r="B45" s="130">
        <f>B44*(1+E45)</f>
        <v>220.26424744563204</v>
      </c>
      <c r="C45" s="13"/>
      <c r="D45" s="13"/>
      <c r="E45" s="167">
        <v>2.5999999999999999E-2</v>
      </c>
      <c r="F45" s="13" t="str">
        <f t="shared" si="6"/>
        <v>Forecast</v>
      </c>
      <c r="G45" s="163">
        <f t="shared" si="5"/>
        <v>0.87955539358806323</v>
      </c>
      <c r="H45" s="164"/>
    </row>
    <row r="46" spans="1:12" x14ac:dyDescent="0.2">
      <c r="A46" s="168"/>
      <c r="C46" s="13"/>
      <c r="D46" s="162"/>
      <c r="E46" s="13"/>
    </row>
    <row r="47" spans="1:12" ht="15.75" x14ac:dyDescent="0.25">
      <c r="A47" s="16" t="s">
        <v>27</v>
      </c>
      <c r="B47" s="13"/>
      <c r="C47" s="13"/>
      <c r="D47" s="13"/>
      <c r="E47" s="169"/>
      <c r="F47" s="13"/>
      <c r="G47" s="13"/>
      <c r="H47" s="32">
        <v>2011</v>
      </c>
      <c r="I47" s="32">
        <v>2012</v>
      </c>
      <c r="J47" s="32">
        <v>2013</v>
      </c>
      <c r="K47" s="32">
        <v>2014</v>
      </c>
      <c r="L47" s="32">
        <v>2015</v>
      </c>
    </row>
    <row r="48" spans="1:12" x14ac:dyDescent="0.2">
      <c r="A48" s="5" t="s">
        <v>28</v>
      </c>
      <c r="B48" s="13"/>
      <c r="C48" s="13"/>
      <c r="D48" s="13"/>
      <c r="E48" s="169"/>
      <c r="F48" s="13"/>
      <c r="G48" s="13"/>
      <c r="H48" s="9"/>
      <c r="I48" s="9"/>
      <c r="J48" s="9"/>
      <c r="K48" s="9"/>
      <c r="L48" s="9"/>
    </row>
    <row r="49" spans="1:20" x14ac:dyDescent="0.2">
      <c r="A49" s="13" t="s">
        <v>29</v>
      </c>
      <c r="B49" s="13"/>
      <c r="C49" s="13"/>
      <c r="D49" s="13"/>
      <c r="E49" s="13"/>
      <c r="F49" s="13"/>
      <c r="G49" s="13"/>
      <c r="H49" s="170">
        <v>0.2</v>
      </c>
      <c r="I49" s="170">
        <v>0.2</v>
      </c>
      <c r="J49" s="170">
        <v>0.2</v>
      </c>
      <c r="K49" s="170">
        <v>0.2</v>
      </c>
      <c r="L49" s="171">
        <f>1-SUM(H49:K49)</f>
        <v>0.19999999999999996</v>
      </c>
    </row>
    <row r="50" spans="1:20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</row>
    <row r="53" spans="1:20" ht="15.75" x14ac:dyDescent="0.25">
      <c r="A53" s="16" t="s">
        <v>30</v>
      </c>
      <c r="B53" s="13"/>
      <c r="C53" s="13"/>
      <c r="D53" s="13"/>
      <c r="E53" s="13"/>
      <c r="K53" s="126">
        <f t="shared" ref="K53:L53" si="7">K$2</f>
        <v>2014</v>
      </c>
      <c r="L53" s="32">
        <f t="shared" si="7"/>
        <v>2015</v>
      </c>
      <c r="M53" s="32">
        <f>L53+1</f>
        <v>2016</v>
      </c>
      <c r="N53" s="32">
        <f t="shared" ref="N53:Q53" si="8">M53+1</f>
        <v>2017</v>
      </c>
      <c r="O53" s="32">
        <f t="shared" si="8"/>
        <v>2018</v>
      </c>
      <c r="P53" s="32">
        <f t="shared" si="8"/>
        <v>2019</v>
      </c>
      <c r="Q53" s="125">
        <f t="shared" si="8"/>
        <v>2020</v>
      </c>
      <c r="S53" s="259">
        <v>2004</v>
      </c>
    </row>
    <row r="54" spans="1:20" ht="15.75" x14ac:dyDescent="0.25">
      <c r="A54" s="16"/>
      <c r="B54" s="13"/>
      <c r="C54" s="13"/>
      <c r="D54" s="13"/>
      <c r="E54" s="13"/>
      <c r="F54" s="13"/>
      <c r="G54" s="13"/>
      <c r="K54" s="133" t="s">
        <v>31</v>
      </c>
      <c r="L54" s="335" t="s">
        <v>32</v>
      </c>
      <c r="M54" s="336"/>
      <c r="N54" s="336"/>
      <c r="O54" s="336"/>
      <c r="P54" s="336"/>
      <c r="Q54" s="337"/>
      <c r="S54" s="259" t="s">
        <v>227</v>
      </c>
    </row>
    <row r="55" spans="1:20" x14ac:dyDescent="0.2">
      <c r="A55" s="23" t="s">
        <v>9</v>
      </c>
      <c r="B55" s="23" t="s">
        <v>33</v>
      </c>
      <c r="C55" s="13"/>
      <c r="D55" s="13"/>
      <c r="E55" s="134" t="s">
        <v>34</v>
      </c>
      <c r="F55" s="24" t="s">
        <v>224</v>
      </c>
      <c r="G55" s="24"/>
      <c r="K55" s="172"/>
      <c r="Q55" s="173"/>
      <c r="S55" s="184"/>
    </row>
    <row r="56" spans="1:20" x14ac:dyDescent="0.2">
      <c r="A56" s="9" t="s">
        <v>35</v>
      </c>
      <c r="B56" s="13" t="str">
        <f>A$56</f>
        <v>Mercury vapour 80 watt</v>
      </c>
      <c r="C56" s="13"/>
      <c r="D56" s="194"/>
      <c r="E56" s="174">
        <v>1</v>
      </c>
      <c r="F56" s="297">
        <v>53.012796178782011</v>
      </c>
      <c r="G56" s="287" t="s">
        <v>231</v>
      </c>
      <c r="K56" s="176">
        <v>88973.999999999985</v>
      </c>
      <c r="L56" s="177">
        <v>64163.079999999987</v>
      </c>
      <c r="M56" s="178">
        <v>45491.366999999991</v>
      </c>
      <c r="N56" s="178">
        <v>34996.654774999995</v>
      </c>
      <c r="O56" s="178">
        <v>31496.989297499997</v>
      </c>
      <c r="P56" s="178">
        <v>28347.290367749996</v>
      </c>
      <c r="Q56" s="179">
        <v>25512.561330974997</v>
      </c>
      <c r="R56" s="175"/>
      <c r="S56" s="257">
        <v>104390.7173951391</v>
      </c>
    </row>
    <row r="57" spans="1:20" x14ac:dyDescent="0.2">
      <c r="A57" s="9" t="s">
        <v>36</v>
      </c>
      <c r="B57" s="13" t="str">
        <f>A$57</f>
        <v>Sodium high pressure 150 watt</v>
      </c>
      <c r="C57" s="13"/>
      <c r="D57" s="194"/>
      <c r="E57" s="174">
        <v>1</v>
      </c>
      <c r="F57" s="297">
        <v>87.393931677919497</v>
      </c>
      <c r="G57" s="287" t="s">
        <v>231</v>
      </c>
      <c r="K57" s="176">
        <v>27857.000000000004</v>
      </c>
      <c r="L57" s="177">
        <v>29100.959049231009</v>
      </c>
      <c r="M57" s="178">
        <v>30400.467300320208</v>
      </c>
      <c r="N57" s="178">
        <v>31758.005312277153</v>
      </c>
      <c r="O57" s="178">
        <v>33176.164413893748</v>
      </c>
      <c r="P57" s="178">
        <v>34657.651650187632</v>
      </c>
      <c r="Q57" s="179">
        <v>36205.294949729825</v>
      </c>
      <c r="R57" s="175"/>
      <c r="S57" s="257">
        <v>24111.399964243108</v>
      </c>
      <c r="T57" s="13"/>
    </row>
    <row r="58" spans="1:20" x14ac:dyDescent="0.2">
      <c r="A58" s="9" t="s">
        <v>37</v>
      </c>
      <c r="B58" s="13" t="str">
        <f>A$58</f>
        <v>Sodium high pressure 250 watt</v>
      </c>
      <c r="C58" s="13"/>
      <c r="D58" s="194"/>
      <c r="E58" s="174">
        <v>1</v>
      </c>
      <c r="F58" s="297">
        <v>90.267320994534103</v>
      </c>
      <c r="G58" s="287" t="s">
        <v>231</v>
      </c>
      <c r="K58" s="176">
        <v>12943</v>
      </c>
      <c r="L58" s="177">
        <v>13381.836975621527</v>
      </c>
      <c r="M58" s="178">
        <v>13835.552873530982</v>
      </c>
      <c r="N58" s="178">
        <v>14304.652168831304</v>
      </c>
      <c r="O58" s="178">
        <v>14789.656441031555</v>
      </c>
      <c r="P58" s="178">
        <v>15291.104953977838</v>
      </c>
      <c r="Q58" s="179">
        <v>15809.55525544697</v>
      </c>
      <c r="R58" s="175"/>
      <c r="S58" s="257">
        <v>11247.312472435277</v>
      </c>
      <c r="T58" s="13"/>
    </row>
    <row r="59" spans="1:20" x14ac:dyDescent="0.2">
      <c r="A59" s="12" t="s">
        <v>38</v>
      </c>
      <c r="B59" s="13" t="str">
        <f>A$56</f>
        <v>Mercury vapour 80 watt</v>
      </c>
      <c r="C59" s="13"/>
      <c r="D59" s="194"/>
      <c r="E59" s="298">
        <v>2.12</v>
      </c>
      <c r="F59" s="297">
        <v>147.37557337701398</v>
      </c>
      <c r="G59" s="287" t="s">
        <v>231</v>
      </c>
      <c r="K59" s="176">
        <v>0</v>
      </c>
      <c r="L59" s="177">
        <v>0</v>
      </c>
      <c r="M59" s="178">
        <v>0</v>
      </c>
      <c r="N59" s="178">
        <v>0</v>
      </c>
      <c r="O59" s="178">
        <v>0</v>
      </c>
      <c r="P59" s="178">
        <v>0</v>
      </c>
      <c r="Q59" s="179">
        <v>0</v>
      </c>
      <c r="R59" s="175"/>
      <c r="S59" s="257">
        <v>69.941957458950512</v>
      </c>
      <c r="T59" s="13"/>
    </row>
    <row r="60" spans="1:20" x14ac:dyDescent="0.2">
      <c r="A60" s="12" t="s">
        <v>39</v>
      </c>
      <c r="B60" s="13" t="str">
        <f>A$56</f>
        <v>Mercury vapour 80 watt</v>
      </c>
      <c r="C60" s="13"/>
      <c r="D60" s="194"/>
      <c r="E60" s="298">
        <v>2.12</v>
      </c>
      <c r="F60" s="297">
        <v>147.37557337701398</v>
      </c>
      <c r="G60" s="287" t="s">
        <v>231</v>
      </c>
      <c r="K60" s="176">
        <v>0</v>
      </c>
      <c r="L60" s="177">
        <v>0</v>
      </c>
      <c r="M60" s="178">
        <v>0</v>
      </c>
      <c r="N60" s="178">
        <v>0</v>
      </c>
      <c r="O60" s="178">
        <v>0</v>
      </c>
      <c r="P60" s="178">
        <v>0</v>
      </c>
      <c r="Q60" s="179">
        <v>0</v>
      </c>
      <c r="R60" s="175"/>
      <c r="S60" s="257">
        <v>27.473141821279967</v>
      </c>
      <c r="T60" s="13"/>
    </row>
    <row r="61" spans="1:20" x14ac:dyDescent="0.2">
      <c r="A61" s="12" t="s">
        <v>40</v>
      </c>
      <c r="B61" s="13" t="str">
        <f>A$56</f>
        <v>Mercury vapour 80 watt</v>
      </c>
      <c r="C61" s="13"/>
      <c r="D61" s="194"/>
      <c r="E61" s="174">
        <v>1.39</v>
      </c>
      <c r="F61" s="297">
        <v>73.687786688506989</v>
      </c>
      <c r="G61" s="287" t="s">
        <v>231</v>
      </c>
      <c r="K61" s="176">
        <v>306.00000000000006</v>
      </c>
      <c r="L61" s="177">
        <v>286.95156056588479</v>
      </c>
      <c r="M61" s="178">
        <v>269.0888827163289</v>
      </c>
      <c r="N61" s="178">
        <v>252.33815302738861</v>
      </c>
      <c r="O61" s="178">
        <v>236.63015294615099</v>
      </c>
      <c r="P61" s="178">
        <v>221.89997276092163</v>
      </c>
      <c r="Q61" s="179">
        <v>208.08674337671169</v>
      </c>
      <c r="R61" s="175"/>
      <c r="S61" s="257">
        <v>449.28398215784944</v>
      </c>
      <c r="T61" s="13"/>
    </row>
    <row r="62" spans="1:20" x14ac:dyDescent="0.2">
      <c r="A62" s="12" t="s">
        <v>41</v>
      </c>
      <c r="B62" s="13" t="str">
        <f>A$56</f>
        <v>Mercury vapour 80 watt</v>
      </c>
      <c r="C62" s="13"/>
      <c r="D62" s="194"/>
      <c r="E62" s="174">
        <v>1.35</v>
      </c>
      <c r="F62" s="297">
        <v>71.567274841355726</v>
      </c>
      <c r="G62" s="287" t="s">
        <v>231</v>
      </c>
      <c r="K62" s="176">
        <v>1170.0000000000002</v>
      </c>
      <c r="L62" s="177">
        <v>1214.7561376917984</v>
      </c>
      <c r="M62" s="178">
        <v>1261.2243368033292</v>
      </c>
      <c r="N62" s="178">
        <v>1309.470089006933</v>
      </c>
      <c r="O62" s="178">
        <v>1359.5613912350402</v>
      </c>
      <c r="P62" s="178">
        <v>1411.5688415141583</v>
      </c>
      <c r="Q62" s="179">
        <v>1465.5657384648075</v>
      </c>
      <c r="R62" s="175"/>
      <c r="S62" s="257">
        <v>1385.3608933531543</v>
      </c>
      <c r="T62" s="13"/>
    </row>
    <row r="63" spans="1:20" x14ac:dyDescent="0.2">
      <c r="A63" s="12" t="s">
        <v>42</v>
      </c>
      <c r="B63" s="13" t="str">
        <f>A$58</f>
        <v>Sodium high pressure 250 watt</v>
      </c>
      <c r="C63" s="13"/>
      <c r="D63" s="194"/>
      <c r="E63" s="174">
        <v>0.76</v>
      </c>
      <c r="F63" s="297">
        <v>68.603163955845915</v>
      </c>
      <c r="G63" s="287" t="s">
        <v>231</v>
      </c>
      <c r="K63" s="176">
        <v>287.00000000000011</v>
      </c>
      <c r="L63" s="177">
        <v>220.6493066370187</v>
      </c>
      <c r="M63" s="178">
        <v>169.63803665295154</v>
      </c>
      <c r="N63" s="178">
        <v>130.41991347295789</v>
      </c>
      <c r="O63" s="178">
        <v>100.26851386574259</v>
      </c>
      <c r="P63" s="178">
        <v>77.087728439025753</v>
      </c>
      <c r="Q63" s="179">
        <v>59.266041220535939</v>
      </c>
      <c r="R63" s="175"/>
      <c r="S63" s="257">
        <v>973.77637170719959</v>
      </c>
      <c r="T63" s="13"/>
    </row>
    <row r="64" spans="1:20" x14ac:dyDescent="0.2">
      <c r="A64" s="12" t="s">
        <v>43</v>
      </c>
      <c r="B64" s="13" t="str">
        <f>A$58</f>
        <v>Sodium high pressure 250 watt</v>
      </c>
      <c r="C64" s="13"/>
      <c r="D64" s="194"/>
      <c r="E64" s="174">
        <v>0.88</v>
      </c>
      <c r="F64" s="297">
        <v>79.435242475190009</v>
      </c>
      <c r="G64" s="287" t="s">
        <v>231</v>
      </c>
      <c r="K64" s="176">
        <v>101.99999999999999</v>
      </c>
      <c r="L64" s="177">
        <v>90.836461661291978</v>
      </c>
      <c r="M64" s="178">
        <v>80.894733011209496</v>
      </c>
      <c r="N64" s="178">
        <v>72.041091311501802</v>
      </c>
      <c r="O64" s="178">
        <v>64.156449303479107</v>
      </c>
      <c r="P64" s="178">
        <v>57.134753406667677</v>
      </c>
      <c r="Q64" s="179">
        <v>50.881557228942555</v>
      </c>
      <c r="R64" s="175"/>
      <c r="S64" s="257">
        <v>179.2766766608415</v>
      </c>
      <c r="T64" s="13"/>
    </row>
    <row r="65" spans="1:20" x14ac:dyDescent="0.2">
      <c r="A65" s="12" t="s">
        <v>44</v>
      </c>
      <c r="B65" s="13" t="str">
        <f>A$58</f>
        <v>Sodium high pressure 250 watt</v>
      </c>
      <c r="C65" s="13"/>
      <c r="D65" s="194"/>
      <c r="E65" s="174">
        <v>1.33</v>
      </c>
      <c r="F65" s="297">
        <v>120.05553692273035</v>
      </c>
      <c r="G65" s="287" t="s">
        <v>231</v>
      </c>
      <c r="K65" s="176">
        <v>0</v>
      </c>
      <c r="L65" s="177">
        <v>0</v>
      </c>
      <c r="M65" s="178">
        <v>0</v>
      </c>
      <c r="N65" s="178">
        <v>0</v>
      </c>
      <c r="O65" s="178">
        <v>0</v>
      </c>
      <c r="P65" s="178">
        <v>0</v>
      </c>
      <c r="Q65" s="179">
        <v>0</v>
      </c>
      <c r="R65" s="175"/>
      <c r="S65" s="257">
        <v>4.2749398666917422</v>
      </c>
      <c r="T65" s="13"/>
    </row>
    <row r="66" spans="1:20" x14ac:dyDescent="0.2">
      <c r="A66" s="12" t="s">
        <v>45</v>
      </c>
      <c r="B66" s="13" t="str">
        <f>A$57</f>
        <v>Sodium high pressure 150 watt</v>
      </c>
      <c r="C66" s="13"/>
      <c r="D66" s="194"/>
      <c r="E66" s="174">
        <v>1.35</v>
      </c>
      <c r="F66" s="297">
        <v>117.98180776519133</v>
      </c>
      <c r="G66" s="287" t="s">
        <v>231</v>
      </c>
      <c r="K66" s="176">
        <v>2</v>
      </c>
      <c r="L66" s="177">
        <v>0</v>
      </c>
      <c r="M66" s="178">
        <v>0</v>
      </c>
      <c r="N66" s="178">
        <v>0</v>
      </c>
      <c r="O66" s="178">
        <v>0</v>
      </c>
      <c r="P66" s="178">
        <v>0</v>
      </c>
      <c r="Q66" s="179">
        <v>0</v>
      </c>
      <c r="R66" s="175"/>
      <c r="S66" s="257">
        <v>1</v>
      </c>
      <c r="T66" s="13"/>
    </row>
    <row r="67" spans="1:20" x14ac:dyDescent="0.2">
      <c r="A67" s="12" t="s">
        <v>46</v>
      </c>
      <c r="B67" s="13" t="str">
        <f>A$57</f>
        <v>Sodium high pressure 150 watt</v>
      </c>
      <c r="C67" s="13"/>
      <c r="D67" s="194"/>
      <c r="E67" s="174">
        <v>1.35</v>
      </c>
      <c r="F67" s="297">
        <v>117.28321434982172</v>
      </c>
      <c r="G67" s="287" t="s">
        <v>231</v>
      </c>
      <c r="K67" s="176">
        <v>0</v>
      </c>
      <c r="L67" s="177">
        <v>0</v>
      </c>
      <c r="M67" s="178">
        <v>0</v>
      </c>
      <c r="N67" s="178">
        <v>0</v>
      </c>
      <c r="O67" s="178">
        <v>0</v>
      </c>
      <c r="P67" s="178">
        <v>0</v>
      </c>
      <c r="Q67" s="179">
        <v>0</v>
      </c>
      <c r="R67" s="175"/>
      <c r="S67" s="257">
        <v>0</v>
      </c>
      <c r="T67" s="13"/>
    </row>
    <row r="68" spans="1:20" x14ac:dyDescent="0.2">
      <c r="A68" s="12" t="s">
        <v>47</v>
      </c>
      <c r="B68" s="13" t="str">
        <f>A$58</f>
        <v>Sodium high pressure 250 watt</v>
      </c>
      <c r="C68" s="13"/>
      <c r="D68" s="194"/>
      <c r="E68" s="174">
        <v>1.33</v>
      </c>
      <c r="F68" s="297">
        <v>120.05553692273035</v>
      </c>
      <c r="G68" s="287" t="s">
        <v>231</v>
      </c>
      <c r="K68" s="176">
        <v>773.99999999999989</v>
      </c>
      <c r="L68" s="177">
        <v>776.66182438691987</v>
      </c>
      <c r="M68" s="178">
        <v>779.33280291992105</v>
      </c>
      <c r="N68" s="178">
        <v>782.01296708056566</v>
      </c>
      <c r="O68" s="178">
        <v>784.70234845868288</v>
      </c>
      <c r="P68" s="178">
        <v>787.40097875274068</v>
      </c>
      <c r="Q68" s="179">
        <v>790.10888977021966</v>
      </c>
      <c r="R68" s="175"/>
      <c r="S68" s="257">
        <v>779.07054546637573</v>
      </c>
      <c r="T68" s="13"/>
    </row>
    <row r="69" spans="1:20" x14ac:dyDescent="0.2">
      <c r="A69" s="12" t="s">
        <v>48</v>
      </c>
      <c r="B69" s="13" t="str">
        <f>A$56</f>
        <v>Mercury vapour 80 watt</v>
      </c>
      <c r="C69" s="13"/>
      <c r="D69" s="194"/>
      <c r="E69" s="174">
        <v>2.78</v>
      </c>
      <c r="F69" s="297">
        <v>147.37557337701398</v>
      </c>
      <c r="G69" s="287" t="s">
        <v>231</v>
      </c>
      <c r="K69" s="176">
        <v>0</v>
      </c>
      <c r="L69" s="177">
        <v>0</v>
      </c>
      <c r="M69" s="178">
        <v>0</v>
      </c>
      <c r="N69" s="178">
        <v>0</v>
      </c>
      <c r="O69" s="178">
        <v>0</v>
      </c>
      <c r="P69" s="178">
        <v>0</v>
      </c>
      <c r="Q69" s="179">
        <v>0</v>
      </c>
      <c r="R69" s="175"/>
      <c r="S69" s="257">
        <v>13</v>
      </c>
      <c r="T69" s="13"/>
    </row>
    <row r="70" spans="1:20" x14ac:dyDescent="0.2">
      <c r="A70" s="12" t="s">
        <v>49</v>
      </c>
      <c r="B70" s="13" t="str">
        <f>A$56</f>
        <v>Mercury vapour 80 watt</v>
      </c>
      <c r="C70" s="13"/>
      <c r="D70" s="194"/>
      <c r="E70" s="174">
        <v>2.78</v>
      </c>
      <c r="F70" s="297">
        <v>147.37557337701398</v>
      </c>
      <c r="G70" s="287" t="s">
        <v>231</v>
      </c>
      <c r="K70" s="176">
        <v>0</v>
      </c>
      <c r="L70" s="177">
        <v>0</v>
      </c>
      <c r="M70" s="178">
        <v>0</v>
      </c>
      <c r="N70" s="178">
        <v>0</v>
      </c>
      <c r="O70" s="178">
        <v>0</v>
      </c>
      <c r="P70" s="178">
        <v>0</v>
      </c>
      <c r="Q70" s="179">
        <v>0</v>
      </c>
      <c r="R70" s="175"/>
      <c r="S70" s="257">
        <v>4.3267487109222245</v>
      </c>
      <c r="T70" s="13"/>
    </row>
    <row r="71" spans="1:20" x14ac:dyDescent="0.2">
      <c r="A71" s="12" t="s">
        <v>50</v>
      </c>
      <c r="B71" s="13" t="str">
        <f>A$58</f>
        <v>Sodium high pressure 250 watt</v>
      </c>
      <c r="C71" s="13"/>
      <c r="D71" s="194"/>
      <c r="E71" s="174">
        <v>1.33</v>
      </c>
      <c r="F71" s="297">
        <v>120.05553692273035</v>
      </c>
      <c r="G71" s="287" t="s">
        <v>231</v>
      </c>
      <c r="K71" s="176">
        <v>366</v>
      </c>
      <c r="L71" s="177">
        <v>384.51671495975006</v>
      </c>
      <c r="M71" s="178">
        <v>403.97022973616851</v>
      </c>
      <c r="N71" s="178">
        <v>424.40793901553837</v>
      </c>
      <c r="O71" s="178">
        <v>445.87963528167421</v>
      </c>
      <c r="P71" s="178">
        <v>468.43763012557605</v>
      </c>
      <c r="Q71" s="179">
        <v>492.13688169239606</v>
      </c>
      <c r="R71" s="175"/>
      <c r="S71" s="257">
        <v>332.40957064151957</v>
      </c>
      <c r="T71" s="13"/>
    </row>
    <row r="72" spans="1:20" x14ac:dyDescent="0.2">
      <c r="A72" s="12" t="s">
        <v>51</v>
      </c>
      <c r="B72" s="13" t="str">
        <f>A$58</f>
        <v>Sodium high pressure 250 watt</v>
      </c>
      <c r="C72" s="13"/>
      <c r="D72" s="194"/>
      <c r="E72" s="174">
        <v>1.33</v>
      </c>
      <c r="F72" s="297">
        <v>120.05553692273035</v>
      </c>
      <c r="G72" s="287" t="s">
        <v>231</v>
      </c>
      <c r="K72" s="176">
        <v>0</v>
      </c>
      <c r="L72" s="177">
        <v>0</v>
      </c>
      <c r="M72" s="178">
        <v>0</v>
      </c>
      <c r="N72" s="178">
        <v>0</v>
      </c>
      <c r="O72" s="178">
        <v>0</v>
      </c>
      <c r="P72" s="178">
        <v>0</v>
      </c>
      <c r="Q72" s="179">
        <v>0</v>
      </c>
      <c r="R72" s="175"/>
      <c r="S72" s="257">
        <v>20</v>
      </c>
      <c r="T72" s="13"/>
    </row>
    <row r="73" spans="1:20" s="13" customFormat="1" x14ac:dyDescent="0.2">
      <c r="A73" s="12" t="s">
        <v>52</v>
      </c>
      <c r="B73" s="13" t="str">
        <f>A$56</f>
        <v>Mercury vapour 80 watt</v>
      </c>
      <c r="D73" s="194"/>
      <c r="E73" s="298">
        <v>2.12</v>
      </c>
      <c r="F73" s="297">
        <v>191.92192335398647</v>
      </c>
      <c r="G73" s="287" t="s">
        <v>231</v>
      </c>
      <c r="I73" s="3"/>
      <c r="J73" s="3"/>
      <c r="K73" s="176">
        <v>7</v>
      </c>
      <c r="L73" s="177">
        <v>11.2</v>
      </c>
      <c r="M73" s="178">
        <v>17.919999999999998</v>
      </c>
      <c r="N73" s="178">
        <v>28.671999999999997</v>
      </c>
      <c r="O73" s="178">
        <v>45.875199999999992</v>
      </c>
      <c r="P73" s="178">
        <v>73.400319999999994</v>
      </c>
      <c r="Q73" s="179">
        <v>117.44051199999998</v>
      </c>
      <c r="S73" s="257">
        <v>0</v>
      </c>
    </row>
    <row r="74" spans="1:20" s="13" customFormat="1" x14ac:dyDescent="0.2">
      <c r="A74" s="12" t="s">
        <v>53</v>
      </c>
      <c r="B74" s="13" t="str">
        <f>A$57</f>
        <v>Sodium high pressure 150 watt</v>
      </c>
      <c r="D74" s="194"/>
      <c r="E74" s="298">
        <v>1.33</v>
      </c>
      <c r="F74" s="297">
        <v>152.97616720185414</v>
      </c>
      <c r="G74" s="287" t="s">
        <v>231</v>
      </c>
      <c r="I74" s="3"/>
      <c r="J74" s="3"/>
      <c r="K74" s="176">
        <v>47</v>
      </c>
      <c r="L74" s="177">
        <v>49.377829516689218</v>
      </c>
      <c r="M74" s="178">
        <v>51.875958463387761</v>
      </c>
      <c r="N74" s="178">
        <v>54.500473042978975</v>
      </c>
      <c r="O74" s="178">
        <v>57.257767372236856</v>
      </c>
      <c r="P74" s="178">
        <v>60.154559059841738</v>
      </c>
      <c r="Q74" s="179">
        <v>63.19790557252081</v>
      </c>
      <c r="S74" s="258">
        <v>0</v>
      </c>
    </row>
    <row r="75" spans="1:20" s="13" customFormat="1" x14ac:dyDescent="0.2">
      <c r="A75" s="12"/>
      <c r="E75" s="180"/>
      <c r="F75" s="180"/>
      <c r="G75" s="180"/>
      <c r="H75" s="3"/>
      <c r="I75" s="3"/>
      <c r="J75" s="3"/>
      <c r="K75" s="181"/>
      <c r="L75" s="36"/>
      <c r="M75" s="14"/>
      <c r="N75" s="14"/>
      <c r="O75" s="14"/>
      <c r="P75" s="14"/>
      <c r="Q75" s="15"/>
      <c r="S75" s="12"/>
    </row>
    <row r="76" spans="1:20" s="13" customFormat="1" x14ac:dyDescent="0.2">
      <c r="A76" s="12"/>
      <c r="E76" s="180"/>
      <c r="F76" s="180"/>
      <c r="G76" s="180"/>
      <c r="H76" s="3"/>
      <c r="I76" s="3"/>
      <c r="J76" s="3"/>
      <c r="K76" s="181"/>
      <c r="L76" s="36"/>
      <c r="M76" s="14"/>
      <c r="N76" s="14"/>
      <c r="O76" s="14"/>
      <c r="P76" s="14"/>
      <c r="Q76" s="15"/>
      <c r="S76" s="12"/>
    </row>
    <row r="77" spans="1:20" s="13" customFormat="1" x14ac:dyDescent="0.2">
      <c r="A77" s="12"/>
      <c r="E77" s="180"/>
      <c r="F77" s="180"/>
      <c r="G77" s="180"/>
      <c r="H77" s="3"/>
      <c r="I77" s="3"/>
      <c r="J77" s="3"/>
      <c r="K77" s="181"/>
      <c r="L77" s="36"/>
      <c r="M77" s="14"/>
      <c r="N77" s="14"/>
      <c r="O77" s="14"/>
      <c r="P77" s="14"/>
      <c r="Q77" s="15"/>
      <c r="S77" s="12"/>
    </row>
    <row r="78" spans="1:20" x14ac:dyDescent="0.2">
      <c r="A78" s="13" t="s">
        <v>54</v>
      </c>
      <c r="B78" s="13"/>
      <c r="C78" s="13"/>
      <c r="D78" s="13"/>
      <c r="E78" s="13"/>
      <c r="K78" s="182">
        <f t="shared" ref="K78:Q78" si="9">SUM(K56:K77)</f>
        <v>132835</v>
      </c>
      <c r="L78" s="183">
        <f t="shared" si="9"/>
        <v>109680.82586027187</v>
      </c>
      <c r="M78" s="151">
        <f t="shared" si="9"/>
        <v>92761.332154154457</v>
      </c>
      <c r="N78" s="151">
        <f t="shared" si="9"/>
        <v>84113.174882066334</v>
      </c>
      <c r="O78" s="151">
        <f t="shared" si="9"/>
        <v>82557.141610888299</v>
      </c>
      <c r="P78" s="151">
        <f t="shared" si="9"/>
        <v>81453.131755974406</v>
      </c>
      <c r="Q78" s="152">
        <f t="shared" si="9"/>
        <v>80774.095805477918</v>
      </c>
    </row>
    <row r="79" spans="1:20" x14ac:dyDescent="0.2">
      <c r="A79" s="13"/>
      <c r="B79" s="13"/>
      <c r="C79" s="13"/>
      <c r="D79" s="13"/>
      <c r="E79" s="13"/>
      <c r="K79" s="184"/>
      <c r="M79" s="25"/>
      <c r="N79" s="25"/>
      <c r="O79" s="25"/>
      <c r="P79" s="25"/>
      <c r="Q79" s="145"/>
    </row>
    <row r="80" spans="1:20" x14ac:dyDescent="0.2">
      <c r="A80" s="23" t="s">
        <v>10</v>
      </c>
      <c r="B80" s="23" t="s">
        <v>33</v>
      </c>
      <c r="C80" s="13"/>
      <c r="D80" s="13"/>
      <c r="E80" s="134" t="s">
        <v>34</v>
      </c>
      <c r="F80" s="24"/>
      <c r="G80" s="24"/>
      <c r="K80" s="184"/>
      <c r="M80" s="25"/>
      <c r="N80" s="25"/>
      <c r="O80" s="25"/>
      <c r="P80" s="25"/>
      <c r="Q80" s="145"/>
      <c r="S80" s="23"/>
    </row>
    <row r="81" spans="1:20" x14ac:dyDescent="0.2">
      <c r="A81" s="13" t="s">
        <v>55</v>
      </c>
      <c r="B81" s="12" t="str">
        <f>A81</f>
        <v>T5 2X14W</v>
      </c>
      <c r="C81" s="12"/>
      <c r="D81" s="12"/>
      <c r="E81" s="174">
        <v>1</v>
      </c>
      <c r="F81" s="297">
        <v>33.60818013444802</v>
      </c>
      <c r="G81" s="287" t="s">
        <v>231</v>
      </c>
      <c r="K81" s="176">
        <v>10327</v>
      </c>
      <c r="L81" s="177">
        <v>18329.239999999998</v>
      </c>
      <c r="M81" s="178">
        <v>17962.655199999997</v>
      </c>
      <c r="N81" s="178">
        <v>17603.402095999998</v>
      </c>
      <c r="O81" s="178">
        <v>17251.334054079998</v>
      </c>
      <c r="P81" s="178">
        <v>16906.307372998399</v>
      </c>
      <c r="Q81" s="179">
        <v>16568.181225538432</v>
      </c>
    </row>
    <row r="82" spans="1:20" x14ac:dyDescent="0.2">
      <c r="A82" s="13" t="s">
        <v>56</v>
      </c>
      <c r="B82" s="12" t="str">
        <f>A81</f>
        <v>T5 2X14W</v>
      </c>
      <c r="C82" s="13"/>
      <c r="D82" s="12"/>
      <c r="E82" s="298">
        <f>F82/F$81</f>
        <v>0.98378581126179521</v>
      </c>
      <c r="F82" s="297">
        <v>33.063250758600496</v>
      </c>
      <c r="G82" s="287" t="s">
        <v>231</v>
      </c>
      <c r="K82" s="176">
        <v>819</v>
      </c>
      <c r="L82" s="177">
        <v>1464.98</v>
      </c>
      <c r="M82" s="178">
        <v>1435.6804</v>
      </c>
      <c r="N82" s="178">
        <v>1406.9667919999999</v>
      </c>
      <c r="O82" s="178">
        <v>1378.8274561599999</v>
      </c>
      <c r="P82" s="178">
        <v>1351.2509070367998</v>
      </c>
      <c r="Q82" s="179">
        <v>1324.2258888960639</v>
      </c>
    </row>
    <row r="83" spans="1:20" x14ac:dyDescent="0.2">
      <c r="A83" s="13" t="s">
        <v>57</v>
      </c>
      <c r="B83" s="12" t="str">
        <f>A81</f>
        <v>T5 2X14W</v>
      </c>
      <c r="C83" s="13"/>
      <c r="D83" s="12"/>
      <c r="E83" s="298">
        <f>F83/F$81</f>
        <v>0.96128564523509352</v>
      </c>
      <c r="F83" s="297">
        <v>32.307061125720118</v>
      </c>
      <c r="G83" s="287" t="s">
        <v>231</v>
      </c>
      <c r="K83" s="176">
        <v>3092</v>
      </c>
      <c r="L83" s="177">
        <v>4037.0239999999999</v>
      </c>
      <c r="M83" s="178">
        <v>3956.28352</v>
      </c>
      <c r="N83" s="178">
        <v>3877.1578495999997</v>
      </c>
      <c r="O83" s="178">
        <v>3799.6146926079996</v>
      </c>
      <c r="P83" s="178">
        <v>3723.6223987558396</v>
      </c>
      <c r="Q83" s="179">
        <v>3649.149950780723</v>
      </c>
    </row>
    <row r="84" spans="1:20" x14ac:dyDescent="0.2">
      <c r="A84" s="13" t="s">
        <v>58</v>
      </c>
      <c r="B84" s="12" t="str">
        <f>A81</f>
        <v>T5 2X14W</v>
      </c>
      <c r="C84" s="13"/>
      <c r="D84" s="12"/>
      <c r="E84" s="298">
        <f>F84/F$81</f>
        <v>0.96128564523509352</v>
      </c>
      <c r="F84" s="297">
        <v>32.307061125720118</v>
      </c>
      <c r="G84" s="287" t="s">
        <v>231</v>
      </c>
      <c r="K84" s="176">
        <v>4139</v>
      </c>
      <c r="L84" s="177">
        <v>4375.2560000000003</v>
      </c>
      <c r="M84" s="178">
        <v>4287.7508800000005</v>
      </c>
      <c r="N84" s="178">
        <v>4201.9958624000001</v>
      </c>
      <c r="O84" s="178">
        <v>4117.9559451519999</v>
      </c>
      <c r="P84" s="178">
        <v>4035.59682624896</v>
      </c>
      <c r="Q84" s="179">
        <v>3954.8848897239809</v>
      </c>
    </row>
    <row r="85" spans="1:20" x14ac:dyDescent="0.2">
      <c r="A85" s="13" t="s">
        <v>232</v>
      </c>
      <c r="B85" s="12" t="str">
        <f>A85</f>
        <v>Category P LED 18 Watt</v>
      </c>
      <c r="C85" s="13"/>
      <c r="D85" s="12"/>
      <c r="E85" s="174">
        <v>1</v>
      </c>
      <c r="F85" s="297">
        <v>17.821954094334206</v>
      </c>
      <c r="G85" s="287" t="s">
        <v>231</v>
      </c>
      <c r="K85" s="176">
        <v>8017.0000000000009</v>
      </c>
      <c r="L85" s="177">
        <v>21305.440000000002</v>
      </c>
      <c r="M85" s="178">
        <v>39977.152999999998</v>
      </c>
      <c r="N85" s="178">
        <v>55519.051747500002</v>
      </c>
      <c r="O85" s="178">
        <v>59960.575887300009</v>
      </c>
      <c r="P85" s="178">
        <v>64757.421958284016</v>
      </c>
      <c r="Q85" s="179">
        <v>69938.015714946741</v>
      </c>
    </row>
    <row r="86" spans="1:20" x14ac:dyDescent="0.2">
      <c r="A86" s="13" t="s">
        <v>59</v>
      </c>
      <c r="B86" s="12" t="str">
        <f>A85</f>
        <v>Category P LED 18 Watt</v>
      </c>
      <c r="C86" s="13"/>
      <c r="D86" s="12"/>
      <c r="E86" s="298">
        <f>F86/F85</f>
        <v>1</v>
      </c>
      <c r="F86" s="297">
        <v>17.821954094334206</v>
      </c>
      <c r="G86" s="287" t="s">
        <v>231</v>
      </c>
      <c r="K86" s="176">
        <v>0</v>
      </c>
      <c r="L86" s="177">
        <v>0</v>
      </c>
      <c r="M86" s="178">
        <v>0</v>
      </c>
      <c r="N86" s="178">
        <v>0</v>
      </c>
      <c r="O86" s="178">
        <v>0</v>
      </c>
      <c r="P86" s="178">
        <v>0</v>
      </c>
      <c r="Q86" s="179">
        <v>0</v>
      </c>
    </row>
    <row r="87" spans="1:20" x14ac:dyDescent="0.2">
      <c r="A87" s="13"/>
      <c r="B87" s="12"/>
      <c r="C87" s="13"/>
      <c r="D87" s="12"/>
      <c r="E87" s="13"/>
      <c r="K87" s="184"/>
      <c r="L87" s="124"/>
      <c r="M87" s="14"/>
      <c r="N87" s="14"/>
      <c r="O87" s="14"/>
      <c r="P87" s="14"/>
      <c r="Q87" s="15"/>
    </row>
    <row r="88" spans="1:20" x14ac:dyDescent="0.2">
      <c r="A88" s="13" t="s">
        <v>60</v>
      </c>
      <c r="B88" s="13"/>
      <c r="C88" s="13"/>
      <c r="D88" s="12"/>
      <c r="E88" s="13"/>
      <c r="K88" s="182">
        <f t="shared" ref="K88:Q88" si="10">SUM(K81:K87)</f>
        <v>26394</v>
      </c>
      <c r="L88" s="151">
        <f t="shared" si="10"/>
        <v>49511.94</v>
      </c>
      <c r="M88" s="151">
        <f t="shared" si="10"/>
        <v>67619.523000000001</v>
      </c>
      <c r="N88" s="151">
        <f t="shared" si="10"/>
        <v>82608.574347499991</v>
      </c>
      <c r="O88" s="151">
        <f t="shared" si="10"/>
        <v>86508.308035300011</v>
      </c>
      <c r="P88" s="151">
        <f t="shared" si="10"/>
        <v>90774.19946332401</v>
      </c>
      <c r="Q88" s="152">
        <f t="shared" si="10"/>
        <v>95434.457669885946</v>
      </c>
    </row>
    <row r="89" spans="1:20" x14ac:dyDescent="0.2">
      <c r="A89" s="13"/>
      <c r="B89" s="13"/>
      <c r="C89" s="13"/>
      <c r="D89" s="13"/>
      <c r="E89" s="13"/>
      <c r="K89" s="185"/>
      <c r="Q89" s="145"/>
    </row>
    <row r="90" spans="1:20" ht="13.5" thickBot="1" x14ac:dyDescent="0.25">
      <c r="A90" s="5" t="s">
        <v>61</v>
      </c>
      <c r="B90" s="13"/>
      <c r="C90" s="13"/>
      <c r="D90" s="13"/>
      <c r="E90" s="13"/>
      <c r="K90" s="186">
        <f t="shared" ref="K90:Q90" si="11">SUM(K78,K88)</f>
        <v>159229</v>
      </c>
      <c r="L90" s="187">
        <f t="shared" si="11"/>
        <v>159192.76586027187</v>
      </c>
      <c r="M90" s="188">
        <f t="shared" si="11"/>
        <v>160380.85515415447</v>
      </c>
      <c r="N90" s="188">
        <f t="shared" si="11"/>
        <v>166721.74922956631</v>
      </c>
      <c r="O90" s="188">
        <f t="shared" si="11"/>
        <v>169065.4496461883</v>
      </c>
      <c r="P90" s="188">
        <f t="shared" si="11"/>
        <v>172227.33121929842</v>
      </c>
      <c r="Q90" s="189">
        <f t="shared" si="11"/>
        <v>176208.55347536388</v>
      </c>
      <c r="S90" s="4"/>
    </row>
    <row r="91" spans="1:20" ht="13.5" thickTop="1" x14ac:dyDescent="0.2">
      <c r="A91" s="13"/>
      <c r="B91" s="13"/>
      <c r="C91" s="13"/>
      <c r="D91" s="13"/>
      <c r="E91" s="13"/>
      <c r="F91" s="190"/>
      <c r="G91" s="190"/>
      <c r="H91" s="190"/>
      <c r="I91" s="190"/>
      <c r="J91" s="190"/>
      <c r="K91" s="190"/>
      <c r="L91" s="190"/>
    </row>
    <row r="92" spans="1:20" x14ac:dyDescent="0.2">
      <c r="A92" s="13"/>
    </row>
    <row r="93" spans="1:20" x14ac:dyDescent="0.2">
      <c r="A93" s="13"/>
    </row>
    <row r="94" spans="1:20" ht="15.75" x14ac:dyDescent="0.25">
      <c r="A94" s="16" t="s">
        <v>62</v>
      </c>
      <c r="B94" s="32">
        <v>2005</v>
      </c>
      <c r="C94" s="32">
        <v>2006</v>
      </c>
      <c r="D94" s="32">
        <v>2007</v>
      </c>
      <c r="E94" s="32">
        <v>2008</v>
      </c>
      <c r="F94" s="32">
        <v>2009</v>
      </c>
      <c r="G94" s="32">
        <v>2010</v>
      </c>
      <c r="H94" s="32">
        <v>2011</v>
      </c>
      <c r="I94" s="32">
        <v>2012</v>
      </c>
      <c r="J94" s="32">
        <v>2013</v>
      </c>
      <c r="K94" s="32">
        <v>2014</v>
      </c>
      <c r="L94" s="125">
        <v>2015</v>
      </c>
      <c r="M94" s="126">
        <v>2016</v>
      </c>
      <c r="N94" s="32">
        <v>2017</v>
      </c>
      <c r="O94" s="32">
        <v>2018</v>
      </c>
      <c r="P94" s="32">
        <v>2019</v>
      </c>
      <c r="Q94" s="125">
        <v>2020</v>
      </c>
      <c r="R94" s="13"/>
    </row>
    <row r="95" spans="1:20" x14ac:dyDescent="0.2">
      <c r="A95" s="5"/>
      <c r="F95" s="3" t="s">
        <v>178</v>
      </c>
      <c r="G95" s="328">
        <v>1815988.6599999997</v>
      </c>
      <c r="H95" s="328">
        <v>1350885.7499999995</v>
      </c>
      <c r="I95" s="328">
        <v>2236868.1</v>
      </c>
      <c r="J95" s="328">
        <v>3085430.98</v>
      </c>
      <c r="K95" s="328">
        <v>5117802.63</v>
      </c>
      <c r="L95" s="329">
        <v>6936072.2927575922</v>
      </c>
    </row>
    <row r="96" spans="1:20" x14ac:dyDescent="0.2">
      <c r="A96" s="5" t="s">
        <v>1</v>
      </c>
      <c r="F96" s="3" t="s">
        <v>258</v>
      </c>
      <c r="G96" s="328"/>
      <c r="H96" s="328"/>
      <c r="I96" s="328"/>
      <c r="J96" s="328">
        <v>-30221</v>
      </c>
      <c r="K96" s="328">
        <v>-874455</v>
      </c>
      <c r="L96" s="329">
        <v>-623111.3698930071</v>
      </c>
      <c r="M96" s="13"/>
      <c r="T96" s="3" t="s">
        <v>0</v>
      </c>
    </row>
    <row r="97" spans="1:21" x14ac:dyDescent="0.2">
      <c r="A97" s="13" t="s">
        <v>260</v>
      </c>
      <c r="G97" s="331">
        <f>SUM(G95:G96)</f>
        <v>1815988.6599999997</v>
      </c>
      <c r="H97" s="332">
        <f t="shared" ref="H97:L97" si="12">SUM(H95:H96)</f>
        <v>1350885.7499999995</v>
      </c>
      <c r="I97" s="332">
        <f t="shared" si="12"/>
        <v>2236868.1</v>
      </c>
      <c r="J97" s="332">
        <f t="shared" si="12"/>
        <v>3055209.98</v>
      </c>
      <c r="K97" s="332">
        <f t="shared" si="12"/>
        <v>4243347.63</v>
      </c>
      <c r="L97" s="333">
        <f t="shared" si="12"/>
        <v>6312960.9228645852</v>
      </c>
      <c r="M97" s="13"/>
      <c r="T97" s="3" t="s">
        <v>5</v>
      </c>
    </row>
    <row r="98" spans="1:21" x14ac:dyDescent="0.2">
      <c r="A98" s="13" t="s">
        <v>216</v>
      </c>
      <c r="G98" s="328">
        <v>1063986.6485714279</v>
      </c>
      <c r="H98" s="328">
        <v>735187.59600000049</v>
      </c>
      <c r="I98" s="328">
        <v>1695675.3889145812</v>
      </c>
      <c r="J98" s="328">
        <v>2267621.4713558382</v>
      </c>
      <c r="K98" s="328">
        <v>3028236.0919746589</v>
      </c>
      <c r="L98" s="119">
        <f>L97*T98</f>
        <v>4439699.1610149844</v>
      </c>
      <c r="M98" s="13"/>
      <c r="S98" s="3" t="s">
        <v>216</v>
      </c>
      <c r="T98" s="192">
        <f>SUM(G98:K98)/SUM(G100:K100)</f>
        <v>0.70326732816214155</v>
      </c>
      <c r="U98" s="153"/>
    </row>
    <row r="99" spans="1:21" x14ac:dyDescent="0.2">
      <c r="A99" s="13" t="s">
        <v>217</v>
      </c>
      <c r="F99" s="328">
        <v>865895.49868535076</v>
      </c>
      <c r="G99" s="328">
        <v>752002.01142857142</v>
      </c>
      <c r="H99" s="328">
        <v>608197.82400000014</v>
      </c>
      <c r="I99" s="328">
        <v>541192.7110854194</v>
      </c>
      <c r="J99" s="328">
        <v>678198.67534374411</v>
      </c>
      <c r="K99" s="328">
        <v>1129510.4659349497</v>
      </c>
      <c r="L99" s="119">
        <f>L97*T99</f>
        <v>1873261.7618496011</v>
      </c>
      <c r="M99" s="13"/>
      <c r="S99" s="3" t="s">
        <v>217</v>
      </c>
      <c r="T99" s="192">
        <f>1-T98</f>
        <v>0.29673267183785845</v>
      </c>
      <c r="U99" s="153"/>
    </row>
    <row r="100" spans="1:21" x14ac:dyDescent="0.2">
      <c r="A100" s="5" t="s">
        <v>63</v>
      </c>
      <c r="G100" s="331">
        <f>SUM(G98:G99)</f>
        <v>1815988.6599999992</v>
      </c>
      <c r="H100" s="332">
        <f t="shared" ref="H100:L100" si="13">SUM(H98:H99)</f>
        <v>1343385.4200000006</v>
      </c>
      <c r="I100" s="332">
        <f t="shared" si="13"/>
        <v>2236868.1000000006</v>
      </c>
      <c r="J100" s="332">
        <f t="shared" si="13"/>
        <v>2945820.1466995822</v>
      </c>
      <c r="K100" s="332">
        <f t="shared" si="13"/>
        <v>4157746.5579096088</v>
      </c>
      <c r="L100" s="333">
        <f t="shared" si="13"/>
        <v>6312960.9228645852</v>
      </c>
      <c r="M100" s="13"/>
    </row>
    <row r="101" spans="1:21" x14ac:dyDescent="0.2">
      <c r="A101" s="13"/>
      <c r="G101" s="299"/>
    </row>
    <row r="102" spans="1:21" x14ac:dyDescent="0.2">
      <c r="A102" s="5" t="s">
        <v>13</v>
      </c>
      <c r="L102" s="268"/>
    </row>
    <row r="103" spans="1:21" x14ac:dyDescent="0.2">
      <c r="A103" s="13" t="s">
        <v>64</v>
      </c>
      <c r="G103" s="328">
        <v>2345396.16</v>
      </c>
      <c r="H103" s="328">
        <v>3761571.64</v>
      </c>
      <c r="I103" s="328">
        <v>4519946.870000001</v>
      </c>
      <c r="J103" s="328">
        <v>4677742.51</v>
      </c>
      <c r="K103" s="276">
        <v>4599849.68</v>
      </c>
      <c r="L103" s="119">
        <v>4389777.6750000007</v>
      </c>
    </row>
    <row r="104" spans="1:21" x14ac:dyDescent="0.2">
      <c r="A104" s="13" t="s">
        <v>65</v>
      </c>
      <c r="G104" s="328">
        <v>2000843.44</v>
      </c>
      <c r="H104" s="328">
        <v>2846022.1700000004</v>
      </c>
      <c r="I104" s="328">
        <v>2248228.31</v>
      </c>
      <c r="J104" s="328">
        <v>699839.31</v>
      </c>
      <c r="K104" s="276">
        <v>1034434.8399999999</v>
      </c>
      <c r="L104" s="119">
        <v>1707131.1575000002</v>
      </c>
    </row>
    <row r="105" spans="1:21" x14ac:dyDescent="0.2">
      <c r="A105" s="13" t="s">
        <v>66</v>
      </c>
      <c r="G105" s="328">
        <v>750680.38643293094</v>
      </c>
      <c r="H105" s="328">
        <v>758794.39850501542</v>
      </c>
      <c r="I105" s="328">
        <v>878455.38638533547</v>
      </c>
      <c r="J105" s="328">
        <v>969050.68828334461</v>
      </c>
      <c r="K105" s="276">
        <v>1097174.6629326439</v>
      </c>
      <c r="L105" s="119">
        <v>925868.78402658482</v>
      </c>
    </row>
    <row r="106" spans="1:21" x14ac:dyDescent="0.2">
      <c r="A106" s="13" t="s">
        <v>67</v>
      </c>
      <c r="G106" s="276">
        <v>275001.49391788041</v>
      </c>
      <c r="H106" s="276">
        <v>235197.36104429097</v>
      </c>
      <c r="I106" s="276">
        <v>241026.55479781321</v>
      </c>
      <c r="J106" s="276">
        <v>188023.26405948945</v>
      </c>
      <c r="K106" s="276">
        <v>199082.84633293664</v>
      </c>
      <c r="L106" s="119">
        <v>217881.08241430781</v>
      </c>
    </row>
    <row r="107" spans="1:21" x14ac:dyDescent="0.2">
      <c r="A107" s="5" t="s">
        <v>68</v>
      </c>
      <c r="G107" s="121">
        <f t="shared" ref="G107:L107" si="14">SUM(G103:G106)</f>
        <v>5371921.480350811</v>
      </c>
      <c r="H107" s="26">
        <f t="shared" si="14"/>
        <v>7601585.5695493072</v>
      </c>
      <c r="I107" s="26">
        <f t="shared" si="14"/>
        <v>7887657.1211831504</v>
      </c>
      <c r="J107" s="26">
        <f t="shared" si="14"/>
        <v>6534655.7723428346</v>
      </c>
      <c r="K107" s="26">
        <f t="shared" si="14"/>
        <v>6930542.0292655798</v>
      </c>
      <c r="L107" s="26">
        <f t="shared" si="14"/>
        <v>7240658.6989408936</v>
      </c>
    </row>
    <row r="108" spans="1:21" x14ac:dyDescent="0.2">
      <c r="A108" s="13"/>
    </row>
    <row r="109" spans="1:21" x14ac:dyDescent="0.2">
      <c r="A109" s="5" t="s">
        <v>69</v>
      </c>
      <c r="G109" s="121">
        <f t="shared" ref="G109:L109" si="15">SUM(G100,G107)</f>
        <v>7187910.1403508103</v>
      </c>
      <c r="H109" s="121">
        <f t="shared" si="15"/>
        <v>8944970.9895493072</v>
      </c>
      <c r="I109" s="121">
        <f t="shared" si="15"/>
        <v>10124525.221183151</v>
      </c>
      <c r="J109" s="121">
        <f t="shared" si="15"/>
        <v>9480475.9190424159</v>
      </c>
      <c r="K109" s="121">
        <f t="shared" si="15"/>
        <v>11088288.587175189</v>
      </c>
      <c r="L109" s="121">
        <f t="shared" si="15"/>
        <v>13553619.621805478</v>
      </c>
    </row>
    <row r="110" spans="1:21" x14ac:dyDescent="0.2">
      <c r="A110" s="13" t="s">
        <v>70</v>
      </c>
      <c r="G110" s="41">
        <f t="shared" ref="G110:L110" si="16">G109-SUM(G14,G21)</f>
        <v>0</v>
      </c>
      <c r="H110" s="41">
        <f t="shared" si="16"/>
        <v>0</v>
      </c>
      <c r="I110" s="41">
        <f t="shared" si="16"/>
        <v>0</v>
      </c>
      <c r="J110" s="41">
        <f t="shared" si="16"/>
        <v>0</v>
      </c>
      <c r="K110" s="41">
        <f t="shared" si="16"/>
        <v>0</v>
      </c>
      <c r="L110" s="41">
        <f t="shared" si="16"/>
        <v>0</v>
      </c>
    </row>
    <row r="111" spans="1:21" x14ac:dyDescent="0.2">
      <c r="A111" s="13"/>
      <c r="G111" s="13"/>
      <c r="H111" s="193"/>
      <c r="I111" s="193"/>
      <c r="J111" s="193"/>
      <c r="K111" s="193"/>
      <c r="L111" s="193"/>
    </row>
    <row r="112" spans="1:21" x14ac:dyDescent="0.2">
      <c r="A112" s="13" t="s">
        <v>71</v>
      </c>
      <c r="B112" s="13"/>
      <c r="C112" s="13"/>
      <c r="D112" s="13"/>
      <c r="E112" s="13"/>
      <c r="F112" s="13"/>
      <c r="G112" s="217">
        <f>G106/SUM(G103:G105)</f>
        <v>5.3954445949688075E-2</v>
      </c>
      <c r="H112" s="217">
        <f>H106/SUM(H103:H105)</f>
        <v>3.1928450468132946E-2</v>
      </c>
      <c r="I112" s="217">
        <f>I106/SUM(I103:I105)</f>
        <v>3.1520622410786826E-2</v>
      </c>
      <c r="J112" s="217">
        <f>J106/SUM(J103:J105)</f>
        <v>2.9625673743373319E-2</v>
      </c>
      <c r="K112" s="193"/>
      <c r="L112" s="193"/>
      <c r="M112" s="13"/>
      <c r="N112" s="13"/>
      <c r="O112" s="13"/>
      <c r="P112" s="13"/>
      <c r="Q112" s="13"/>
      <c r="R112" s="13"/>
    </row>
    <row r="113" spans="1:18" x14ac:dyDescent="0.2">
      <c r="A113" s="13"/>
      <c r="B113" s="13"/>
      <c r="C113" s="13"/>
      <c r="D113" s="13"/>
      <c r="E113" s="13"/>
      <c r="F113" s="13"/>
      <c r="G113" s="41"/>
      <c r="H113" s="41"/>
      <c r="I113" s="41"/>
      <c r="J113" s="41"/>
      <c r="K113" s="135"/>
      <c r="L113" s="135"/>
      <c r="M113" s="13"/>
      <c r="N113" s="13"/>
      <c r="O113" s="13"/>
      <c r="P113" s="13"/>
      <c r="Q113" s="13"/>
      <c r="R113" s="13"/>
    </row>
    <row r="114" spans="1:18" ht="15.75" x14ac:dyDescent="0.25">
      <c r="A114" s="16" t="s">
        <v>72</v>
      </c>
      <c r="B114" s="32">
        <v>2005</v>
      </c>
      <c r="C114" s="32">
        <v>2006</v>
      </c>
      <c r="D114" s="32">
        <v>2007</v>
      </c>
      <c r="E114" s="32">
        <v>2008</v>
      </c>
      <c r="F114" s="32">
        <v>2009</v>
      </c>
      <c r="G114" s="32">
        <v>2010</v>
      </c>
      <c r="H114" s="32">
        <v>2011</v>
      </c>
      <c r="I114" s="32">
        <v>2012</v>
      </c>
      <c r="J114" s="32">
        <v>2013</v>
      </c>
      <c r="K114" s="32">
        <v>2014</v>
      </c>
      <c r="L114" s="125">
        <v>2015</v>
      </c>
      <c r="M114" s="126">
        <v>2016</v>
      </c>
      <c r="N114" s="32">
        <v>2017</v>
      </c>
      <c r="O114" s="32">
        <v>2018</v>
      </c>
      <c r="P114" s="32">
        <v>2019</v>
      </c>
      <c r="Q114" s="125">
        <v>2020</v>
      </c>
      <c r="R114" s="13"/>
    </row>
    <row r="115" spans="1:18" x14ac:dyDescent="0.2">
      <c r="A115" s="13" t="s">
        <v>73</v>
      </c>
      <c r="B115" s="13"/>
      <c r="C115" s="13"/>
      <c r="D115" s="13"/>
      <c r="E115" s="13"/>
      <c r="F115" s="13"/>
      <c r="G115" s="13"/>
      <c r="H115" s="13"/>
      <c r="I115" s="120">
        <v>4370</v>
      </c>
      <c r="J115" s="120">
        <v>5961</v>
      </c>
      <c r="K115" s="120">
        <v>5817</v>
      </c>
      <c r="L115" s="38"/>
      <c r="M115" s="13"/>
      <c r="N115" s="13"/>
      <c r="O115" s="13"/>
      <c r="P115" s="13"/>
      <c r="Q115" s="13"/>
      <c r="R115" s="13"/>
    </row>
    <row r="116" spans="1:18" x14ac:dyDescent="0.2">
      <c r="A116" s="13" t="s">
        <v>74</v>
      </c>
      <c r="B116" s="13"/>
      <c r="C116" s="13"/>
      <c r="D116" s="13"/>
      <c r="E116" s="13"/>
      <c r="F116" s="13"/>
      <c r="G116" s="13"/>
      <c r="H116" s="13"/>
      <c r="I116" s="120">
        <v>62116</v>
      </c>
      <c r="J116" s="120">
        <v>64821</v>
      </c>
      <c r="K116" s="120">
        <v>72024</v>
      </c>
      <c r="L116" s="38"/>
      <c r="M116" s="13"/>
      <c r="N116" s="13"/>
      <c r="O116" s="13"/>
      <c r="P116" s="13"/>
      <c r="Q116" s="13"/>
      <c r="R116" s="13"/>
    </row>
    <row r="117" spans="1:18" x14ac:dyDescent="0.2">
      <c r="A117" s="13" t="s">
        <v>75</v>
      </c>
      <c r="B117" s="13"/>
      <c r="C117" s="13"/>
      <c r="D117" s="13"/>
      <c r="E117" s="13"/>
      <c r="F117" s="13"/>
      <c r="G117" s="13"/>
      <c r="H117" s="13"/>
      <c r="I117" s="218">
        <f>I115/SUM(I$115:I$116)</f>
        <v>6.5728123213909695E-2</v>
      </c>
      <c r="J117" s="218">
        <f t="shared" ref="J117:K117" si="17">J115/SUM(J$115:J$116)</f>
        <v>8.4216326184623214E-2</v>
      </c>
      <c r="K117" s="218">
        <f t="shared" si="17"/>
        <v>7.4729255790650165E-2</v>
      </c>
      <c r="L117" s="38"/>
      <c r="M117" s="13"/>
      <c r="N117" s="13"/>
      <c r="O117" s="13"/>
      <c r="P117" s="13"/>
      <c r="Q117" s="13"/>
      <c r="R117" s="13"/>
    </row>
    <row r="118" spans="1:18" x14ac:dyDescent="0.2">
      <c r="A118" s="13" t="s">
        <v>76</v>
      </c>
      <c r="B118" s="13"/>
      <c r="C118" s="13"/>
      <c r="D118" s="13"/>
      <c r="E118" s="13"/>
      <c r="F118" s="13"/>
      <c r="G118" s="13"/>
      <c r="H118" s="13"/>
      <c r="I118" s="218">
        <f>I116/SUM(I$115:I$116)</f>
        <v>0.93427187678609025</v>
      </c>
      <c r="J118" s="218">
        <f t="shared" ref="J118:K118" si="18">J116/SUM(J$115:J$116)</f>
        <v>0.91578367381537684</v>
      </c>
      <c r="K118" s="218">
        <f t="shared" si="18"/>
        <v>0.92527074420934985</v>
      </c>
      <c r="L118" s="13"/>
      <c r="M118" s="122"/>
      <c r="N118" s="122"/>
      <c r="O118" s="122"/>
      <c r="P118" s="122"/>
      <c r="Q118" s="122"/>
      <c r="R118" s="13"/>
    </row>
    <row r="119" spans="1:18" x14ac:dyDescent="0.2">
      <c r="A119" s="13"/>
      <c r="M119" s="122"/>
      <c r="N119" s="122"/>
      <c r="O119" s="122"/>
      <c r="P119" s="122"/>
      <c r="Q119" s="122"/>
    </row>
    <row r="120" spans="1:18" x14ac:dyDescent="0.2">
      <c r="A120" s="13"/>
      <c r="M120" s="13"/>
      <c r="N120" s="13"/>
      <c r="O120" s="13"/>
      <c r="P120" s="13"/>
      <c r="Q120" s="13"/>
    </row>
    <row r="121" spans="1:18" customFormat="1" x14ac:dyDescent="0.2"/>
    <row r="122" spans="1:18" customFormat="1" x14ac:dyDescent="0.2"/>
    <row r="123" spans="1:18" customFormat="1" x14ac:dyDescent="0.2"/>
    <row r="124" spans="1:18" customFormat="1" x14ac:dyDescent="0.2"/>
    <row r="125" spans="1:18" x14ac:dyDescent="0.2">
      <c r="K125" s="262"/>
      <c r="M125" s="194"/>
      <c r="N125" s="194"/>
      <c r="O125" s="194"/>
      <c r="P125" s="194"/>
      <c r="Q125" s="194"/>
    </row>
    <row r="126" spans="1:18" x14ac:dyDescent="0.2">
      <c r="K126" s="262"/>
    </row>
  </sheetData>
  <mergeCells count="6">
    <mergeCell ref="M19:Q19"/>
    <mergeCell ref="B3:F3"/>
    <mergeCell ref="G3:L3"/>
    <mergeCell ref="L54:Q54"/>
    <mergeCell ref="B19:F19"/>
    <mergeCell ref="G19:L19"/>
  </mergeCells>
  <pageMargins left="0.74803149606299213" right="0.74803149606299213" top="0.98425196850393704" bottom="0.98425196850393704" header="0.51181102362204722" footer="0.51181102362204722"/>
  <pageSetup paperSize="9" scale="3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EC9C"/>
  </sheetPr>
  <dimension ref="A1:X224"/>
  <sheetViews>
    <sheetView zoomScaleNormal="100" workbookViewId="0">
      <pane xSplit="2" ySplit="7" topLeftCell="E8" activePane="bottomRight" state="frozen"/>
      <selection activeCell="J56" sqref="J56"/>
      <selection pane="topRight" activeCell="J56" sqref="J56"/>
      <selection pane="bottomLeft" activeCell="J56" sqref="J56"/>
      <selection pane="bottomRight" activeCell="N8" sqref="N8"/>
    </sheetView>
  </sheetViews>
  <sheetFormatPr defaultRowHeight="12.75" x14ac:dyDescent="0.2"/>
  <cols>
    <col min="1" max="1" width="51.42578125" style="3" customWidth="1"/>
    <col min="2" max="6" width="9.140625" style="13"/>
    <col min="7" max="7" width="10.5703125" style="3" bestFit="1" customWidth="1"/>
    <col min="8" max="8" width="9.140625" style="3"/>
    <col min="9" max="9" width="10" style="3" customWidth="1"/>
    <col min="10" max="10" width="9.42578125" style="3" customWidth="1"/>
    <col min="11" max="12" width="9.140625" style="3"/>
    <col min="13" max="13" width="14" style="3" customWidth="1"/>
    <col min="14" max="14" width="66.42578125" style="13" customWidth="1"/>
    <col min="15" max="15" width="8.85546875" style="13" customWidth="1"/>
    <col min="16" max="16" width="9.140625" style="13"/>
    <col min="17" max="17" width="10.28515625" style="13" customWidth="1"/>
    <col min="18" max="18" width="10" style="13" customWidth="1"/>
    <col min="19" max="19" width="9.140625" style="13"/>
    <col min="20" max="20" width="11" style="13" customWidth="1"/>
    <col min="21" max="24" width="9.140625" style="13"/>
    <col min="25" max="16384" width="9.140625" style="3"/>
  </cols>
  <sheetData>
    <row r="1" spans="1:24" s="195" customFormat="1" ht="15.75" x14ac:dyDescent="0.25">
      <c r="A1" s="28" t="s">
        <v>77</v>
      </c>
      <c r="B1" s="29"/>
      <c r="C1" s="29"/>
      <c r="D1" s="29"/>
      <c r="E1" s="29"/>
      <c r="F1" s="29"/>
      <c r="G1" s="283"/>
      <c r="N1" s="325"/>
      <c r="O1" s="322"/>
      <c r="P1" s="322"/>
      <c r="Q1" s="322"/>
      <c r="R1" s="322"/>
      <c r="S1" s="322"/>
      <c r="T1" s="322"/>
      <c r="U1" s="322"/>
      <c r="V1" s="322"/>
      <c r="W1" s="322"/>
      <c r="X1" s="322"/>
    </row>
    <row r="2" spans="1:24" s="195" customFormat="1" x14ac:dyDescent="0.2">
      <c r="A2" s="196"/>
      <c r="B2" s="197"/>
      <c r="C2" s="197"/>
      <c r="D2" s="197"/>
      <c r="E2" s="197"/>
      <c r="F2" s="197"/>
      <c r="G2" s="196"/>
      <c r="H2" s="196"/>
      <c r="I2" s="196"/>
      <c r="J2" s="196"/>
      <c r="K2" s="196"/>
      <c r="L2" s="196"/>
      <c r="M2" s="196"/>
      <c r="N2" s="326"/>
      <c r="O2" s="322"/>
      <c r="P2" s="322"/>
      <c r="Q2" s="322"/>
      <c r="R2" s="322"/>
      <c r="S2" s="322"/>
      <c r="T2" s="322"/>
      <c r="U2" s="322"/>
      <c r="V2" s="322"/>
      <c r="W2" s="322"/>
      <c r="X2" s="322"/>
    </row>
    <row r="3" spans="1:24" s="195" customFormat="1" ht="15.75" x14ac:dyDescent="0.25">
      <c r="A3" s="29" t="s">
        <v>78</v>
      </c>
      <c r="B3" s="29"/>
      <c r="C3" s="340" t="s">
        <v>79</v>
      </c>
      <c r="D3" s="341"/>
      <c r="E3" s="341"/>
      <c r="F3" s="341"/>
      <c r="G3" s="341"/>
      <c r="H3" s="341"/>
      <c r="I3" s="341"/>
      <c r="J3" s="341"/>
      <c r="K3" s="341"/>
      <c r="L3" s="342"/>
      <c r="M3" s="196"/>
      <c r="N3" s="326"/>
      <c r="O3" s="322"/>
      <c r="P3" s="322"/>
      <c r="Q3" s="322"/>
      <c r="R3" s="322"/>
      <c r="S3" s="322"/>
      <c r="T3" s="322"/>
      <c r="U3" s="322"/>
      <c r="V3" s="322"/>
      <c r="W3" s="322"/>
      <c r="X3" s="322"/>
    </row>
    <row r="4" spans="1:24" s="195" customFormat="1" x14ac:dyDescent="0.2">
      <c r="A4" s="196"/>
      <c r="B4" s="197"/>
      <c r="C4" s="197"/>
      <c r="D4" s="197"/>
      <c r="E4" s="197"/>
      <c r="F4" s="197"/>
      <c r="G4" s="196"/>
      <c r="H4" s="196"/>
      <c r="I4" s="196"/>
      <c r="J4" s="196"/>
      <c r="K4" s="196"/>
      <c r="L4" s="196"/>
      <c r="M4" s="196"/>
      <c r="N4" s="326"/>
      <c r="O4" s="322"/>
      <c r="P4" s="322"/>
      <c r="Q4" s="322"/>
      <c r="R4" s="322"/>
      <c r="S4" s="322"/>
      <c r="T4" s="322"/>
      <c r="U4" s="322"/>
      <c r="V4" s="322"/>
      <c r="W4" s="322"/>
      <c r="X4" s="322"/>
    </row>
    <row r="5" spans="1:24" x14ac:dyDescent="0.2">
      <c r="C5" s="335" t="s">
        <v>80</v>
      </c>
      <c r="D5" s="336"/>
      <c r="E5" s="336"/>
      <c r="F5" s="337"/>
      <c r="G5" s="335" t="s">
        <v>81</v>
      </c>
      <c r="H5" s="338"/>
      <c r="I5" s="338"/>
      <c r="J5" s="338"/>
      <c r="K5" s="338"/>
      <c r="L5" s="339"/>
      <c r="N5" s="325"/>
    </row>
    <row r="7" spans="1:24" ht="18" x14ac:dyDescent="0.25">
      <c r="A7" s="30" t="s">
        <v>82</v>
      </c>
      <c r="B7" s="31"/>
      <c r="C7" s="32">
        <v>2011</v>
      </c>
      <c r="D7" s="32">
        <v>2012</v>
      </c>
      <c r="E7" s="32">
        <v>2013</v>
      </c>
      <c r="F7" s="32">
        <v>2014</v>
      </c>
      <c r="G7" s="32">
        <v>2015</v>
      </c>
      <c r="H7" s="32">
        <v>2016</v>
      </c>
      <c r="I7" s="32">
        <v>2017</v>
      </c>
      <c r="J7" s="32">
        <v>2018</v>
      </c>
      <c r="K7" s="32">
        <v>2019</v>
      </c>
      <c r="L7" s="32">
        <v>2020</v>
      </c>
      <c r="M7" s="4" t="s">
        <v>83</v>
      </c>
      <c r="N7" s="5" t="s">
        <v>84</v>
      </c>
    </row>
    <row r="9" spans="1:24" ht="12.75" customHeight="1" x14ac:dyDescent="0.2">
      <c r="A9" s="4" t="s">
        <v>85</v>
      </c>
      <c r="B9" s="5"/>
      <c r="C9" s="5"/>
      <c r="D9" s="5"/>
      <c r="E9" s="5"/>
      <c r="F9" s="5"/>
    </row>
    <row r="10" spans="1:24" ht="12.75" customHeight="1" x14ac:dyDescent="0.2">
      <c r="H10" s="153"/>
      <c r="I10" s="153"/>
      <c r="J10" s="153"/>
      <c r="K10" s="153"/>
      <c r="L10" s="153"/>
    </row>
    <row r="11" spans="1:24" x14ac:dyDescent="0.2">
      <c r="A11" s="3" t="s">
        <v>86</v>
      </c>
      <c r="C11" s="274">
        <v>0.05</v>
      </c>
      <c r="D11" s="274">
        <v>0.05</v>
      </c>
      <c r="E11" s="274">
        <v>0.05</v>
      </c>
      <c r="F11" s="274">
        <v>0.05</v>
      </c>
      <c r="G11" s="274">
        <v>0.05</v>
      </c>
      <c r="H11" s="199">
        <f>G11</f>
        <v>0.05</v>
      </c>
      <c r="I11" s="199">
        <f>H11</f>
        <v>0.05</v>
      </c>
      <c r="J11" s="199">
        <f>I11</f>
        <v>0.05</v>
      </c>
      <c r="K11" s="199">
        <f>J11</f>
        <v>0.05</v>
      </c>
      <c r="L11" s="199">
        <f>K11</f>
        <v>0.05</v>
      </c>
      <c r="N11" s="256" t="s">
        <v>87</v>
      </c>
      <c r="O11" s="256"/>
      <c r="P11" s="256"/>
      <c r="Q11" s="256"/>
      <c r="R11" s="256"/>
    </row>
    <row r="12" spans="1:24" x14ac:dyDescent="0.2">
      <c r="A12" s="3" t="s">
        <v>88</v>
      </c>
      <c r="C12" s="275">
        <v>78.760583935322131</v>
      </c>
      <c r="D12" s="275">
        <v>80.20721460715373</v>
      </c>
      <c r="E12" s="275">
        <v>82.114277593759724</v>
      </c>
      <c r="F12" s="275">
        <v>84.681240998431406</v>
      </c>
      <c r="G12" s="201">
        <v>121.49143532801831</v>
      </c>
      <c r="H12" s="201">
        <v>123.76741253758392</v>
      </c>
      <c r="I12" s="201">
        <v>125.85211791921601</v>
      </c>
      <c r="J12" s="201">
        <v>127.97193752388223</v>
      </c>
      <c r="K12" s="201">
        <v>130.12746280621701</v>
      </c>
      <c r="L12" s="201">
        <v>132.31929518315928</v>
      </c>
      <c r="M12" s="3" t="s">
        <v>89</v>
      </c>
      <c r="N12" s="256" t="s">
        <v>259</v>
      </c>
      <c r="O12" s="256"/>
      <c r="P12" s="256"/>
      <c r="Q12" s="256"/>
      <c r="R12" s="256"/>
    </row>
    <row r="13" spans="1:24" x14ac:dyDescent="0.2">
      <c r="A13" s="3" t="s">
        <v>91</v>
      </c>
      <c r="C13" s="275">
        <v>90.576687925618799</v>
      </c>
      <c r="D13" s="275">
        <v>92.240350234340639</v>
      </c>
      <c r="E13" s="275">
        <v>94.433521492874718</v>
      </c>
      <c r="F13" s="275">
        <v>97.385595126716296</v>
      </c>
      <c r="G13" s="201">
        <v>142.67668919367625</v>
      </c>
      <c r="H13" s="201">
        <v>145.34954339170542</v>
      </c>
      <c r="I13" s="201">
        <v>147.79777244581481</v>
      </c>
      <c r="J13" s="201">
        <v>150.28723881902076</v>
      </c>
      <c r="K13" s="201">
        <v>152.81863710175932</v>
      </c>
      <c r="L13" s="201">
        <v>155.39267358396316</v>
      </c>
      <c r="M13" s="3" t="s">
        <v>89</v>
      </c>
      <c r="N13" s="256" t="s">
        <v>259</v>
      </c>
      <c r="O13" s="256"/>
      <c r="P13" s="256"/>
      <c r="Q13" s="256"/>
      <c r="R13" s="256"/>
    </row>
    <row r="14" spans="1:24" x14ac:dyDescent="0.2">
      <c r="A14" s="3" t="s">
        <v>92</v>
      </c>
      <c r="C14" s="275">
        <v>35</v>
      </c>
      <c r="D14" s="275">
        <v>35</v>
      </c>
      <c r="E14" s="275">
        <v>35</v>
      </c>
      <c r="F14" s="275">
        <v>35</v>
      </c>
      <c r="G14" s="201">
        <v>76.953111203007509</v>
      </c>
      <c r="H14" s="202">
        <f>G14*(1+Escalation!L$10)</f>
        <v>77.695641223387398</v>
      </c>
      <c r="I14" s="202">
        <f>H14*(1+Escalation!M$10)</f>
        <v>79.369202306269329</v>
      </c>
      <c r="J14" s="202">
        <f>I14*(1+Escalation!N$10)</f>
        <v>80.746172872596418</v>
      </c>
      <c r="K14" s="202">
        <f>J14*(1+Escalation!O$10)</f>
        <v>82.131292407253042</v>
      </c>
      <c r="L14" s="202">
        <f>K14*(1+Escalation!P$10)</f>
        <v>83.564187274786988</v>
      </c>
      <c r="M14" s="13" t="s">
        <v>93</v>
      </c>
      <c r="N14" s="256" t="s">
        <v>261</v>
      </c>
      <c r="O14" s="256"/>
      <c r="P14" s="256"/>
      <c r="Q14" s="256"/>
      <c r="R14" s="256"/>
    </row>
    <row r="15" spans="1:24" x14ac:dyDescent="0.2">
      <c r="A15" s="3" t="s">
        <v>94</v>
      </c>
      <c r="C15" s="275">
        <v>45</v>
      </c>
      <c r="D15" s="275">
        <v>45</v>
      </c>
      <c r="E15" s="275">
        <v>45</v>
      </c>
      <c r="F15" s="275">
        <v>45</v>
      </c>
      <c r="G15" s="201">
        <v>57.003422506265657</v>
      </c>
      <c r="H15" s="202">
        <f>G15*(1+Escalation!L$10)</f>
        <v>57.553455530448915</v>
      </c>
      <c r="I15" s="202">
        <f>H15*(1+Escalation!M$10)</f>
        <v>58.793154718775355</v>
      </c>
      <c r="J15" s="202">
        <f>I15*(1+Escalation!N$10)</f>
        <v>59.813152919549431</v>
      </c>
      <c r="K15" s="202">
        <f>J15*(1+Escalation!O$10)</f>
        <v>60.839187511541702</v>
      </c>
      <c r="L15" s="202">
        <f>K15*(1+Escalation!P$10)</f>
        <v>61.900611933039357</v>
      </c>
      <c r="M15" s="13" t="s">
        <v>93</v>
      </c>
      <c r="N15" s="256" t="s">
        <v>261</v>
      </c>
      <c r="O15" s="256"/>
      <c r="P15" s="256"/>
      <c r="Q15" s="256"/>
      <c r="R15" s="256"/>
    </row>
    <row r="16" spans="1:24" x14ac:dyDescent="0.2">
      <c r="A16" s="3" t="s">
        <v>95</v>
      </c>
      <c r="C16" s="275">
        <v>25.43</v>
      </c>
      <c r="D16" s="275">
        <v>25.43</v>
      </c>
      <c r="E16" s="275">
        <v>25.43</v>
      </c>
      <c r="F16" s="275">
        <v>25.43</v>
      </c>
      <c r="G16" s="201">
        <v>42.500606773060689</v>
      </c>
      <c r="H16" s="202">
        <f>G16*(1+Escalation!L$10)</f>
        <v>42.910700347186712</v>
      </c>
      <c r="I16" s="202">
        <f>H16*(1+Escalation!M$10)</f>
        <v>43.834995159733332</v>
      </c>
      <c r="J16" s="202">
        <f>I16*(1+Escalation!N$10)</f>
        <v>44.595485329171197</v>
      </c>
      <c r="K16" s="202">
        <f>J16*(1+Escalation!O$10)</f>
        <v>45.360476110646253</v>
      </c>
      <c r="L16" s="202">
        <f>K16*(1+Escalation!P$10)</f>
        <v>46.151852838112688</v>
      </c>
      <c r="M16" s="13" t="s">
        <v>93</v>
      </c>
      <c r="N16" s="256" t="s">
        <v>261</v>
      </c>
      <c r="O16" s="256"/>
      <c r="P16" s="256"/>
      <c r="Q16" s="256"/>
      <c r="R16" s="256"/>
    </row>
    <row r="17" spans="1:18" x14ac:dyDescent="0.2">
      <c r="A17" s="3" t="s">
        <v>96</v>
      </c>
      <c r="C17" s="278">
        <v>8</v>
      </c>
      <c r="D17" s="278">
        <v>8</v>
      </c>
      <c r="E17" s="278">
        <v>8</v>
      </c>
      <c r="F17" s="278">
        <v>8</v>
      </c>
      <c r="G17" s="278">
        <v>8</v>
      </c>
      <c r="H17" s="204">
        <f>G17</f>
        <v>8</v>
      </c>
      <c r="I17" s="204">
        <f>H17</f>
        <v>8</v>
      </c>
      <c r="J17" s="204">
        <f>I17</f>
        <v>8</v>
      </c>
      <c r="K17" s="204">
        <f>J17</f>
        <v>8</v>
      </c>
      <c r="L17" s="204">
        <f>K17</f>
        <v>8</v>
      </c>
      <c r="O17" s="256"/>
      <c r="P17" s="256"/>
      <c r="Q17" s="256"/>
      <c r="R17" s="256"/>
    </row>
    <row r="18" spans="1:18" x14ac:dyDescent="0.2">
      <c r="A18" s="3" t="s">
        <v>97</v>
      </c>
      <c r="C18" s="274">
        <v>0.25</v>
      </c>
      <c r="D18" s="274">
        <v>0.25</v>
      </c>
      <c r="E18" s="274">
        <v>0.25</v>
      </c>
      <c r="F18" s="274">
        <v>0.25</v>
      </c>
      <c r="G18" s="198">
        <v>0.24358336000000042</v>
      </c>
      <c r="H18" s="199">
        <f>G18</f>
        <v>0.24358336000000042</v>
      </c>
      <c r="I18" s="199">
        <f t="shared" ref="I18:L18" si="0">H18</f>
        <v>0.24358336000000042</v>
      </c>
      <c r="J18" s="199">
        <f t="shared" si="0"/>
        <v>0.24358336000000042</v>
      </c>
      <c r="K18" s="199">
        <f t="shared" si="0"/>
        <v>0.24358336000000042</v>
      </c>
      <c r="L18" s="199">
        <f t="shared" si="0"/>
        <v>0.24358336000000042</v>
      </c>
      <c r="N18" s="256" t="s">
        <v>259</v>
      </c>
      <c r="O18" s="256"/>
      <c r="P18" s="256"/>
      <c r="Q18" s="256"/>
      <c r="R18" s="256"/>
    </row>
    <row r="19" spans="1:18" x14ac:dyDescent="0.2">
      <c r="N19" s="256"/>
      <c r="O19" s="256"/>
      <c r="P19" s="256"/>
      <c r="Q19" s="256"/>
      <c r="R19" s="256"/>
    </row>
    <row r="20" spans="1:18" x14ac:dyDescent="0.2">
      <c r="N20" s="256"/>
      <c r="O20" s="256"/>
      <c r="P20" s="256"/>
      <c r="Q20" s="256"/>
      <c r="R20" s="256"/>
    </row>
    <row r="21" spans="1:18" x14ac:dyDescent="0.2">
      <c r="N21" s="256"/>
      <c r="O21" s="256"/>
      <c r="P21" s="256"/>
      <c r="Q21" s="256"/>
      <c r="R21" s="256"/>
    </row>
    <row r="22" spans="1:18" x14ac:dyDescent="0.2">
      <c r="A22" s="4" t="s">
        <v>98</v>
      </c>
      <c r="B22" s="5"/>
      <c r="C22" s="5"/>
      <c r="D22" s="5"/>
      <c r="E22" s="5"/>
      <c r="F22" s="5"/>
      <c r="N22" s="256"/>
      <c r="O22" s="256"/>
      <c r="P22" s="256"/>
      <c r="Q22" s="256"/>
      <c r="R22" s="256"/>
    </row>
    <row r="23" spans="1:18" x14ac:dyDescent="0.2">
      <c r="N23" s="256"/>
      <c r="O23" s="256"/>
      <c r="P23" s="256"/>
      <c r="Q23" s="256"/>
      <c r="R23" s="256"/>
    </row>
    <row r="24" spans="1:18" x14ac:dyDescent="0.2">
      <c r="A24" s="3" t="s">
        <v>99</v>
      </c>
      <c r="B24" s="205" t="s">
        <v>100</v>
      </c>
      <c r="C24" s="273">
        <v>20</v>
      </c>
      <c r="D24" s="273">
        <v>20</v>
      </c>
      <c r="E24" s="273">
        <v>20</v>
      </c>
      <c r="F24" s="273">
        <v>20</v>
      </c>
      <c r="G24" s="273">
        <v>20</v>
      </c>
      <c r="H24" s="119">
        <f t="shared" ref="H24:L27" si="1">G24</f>
        <v>20</v>
      </c>
      <c r="I24" s="119">
        <f t="shared" si="1"/>
        <v>20</v>
      </c>
      <c r="J24" s="119">
        <f t="shared" si="1"/>
        <v>20</v>
      </c>
      <c r="K24" s="119">
        <f t="shared" si="1"/>
        <v>20</v>
      </c>
      <c r="L24" s="119">
        <f t="shared" si="1"/>
        <v>20</v>
      </c>
      <c r="N24" s="256" t="s">
        <v>87</v>
      </c>
      <c r="O24" s="256"/>
      <c r="P24" s="256"/>
      <c r="Q24" s="256"/>
      <c r="R24" s="256"/>
    </row>
    <row r="25" spans="1:18" x14ac:dyDescent="0.2">
      <c r="A25" s="3" t="s">
        <v>101</v>
      </c>
      <c r="B25" s="205" t="s">
        <v>100</v>
      </c>
      <c r="C25" s="273">
        <v>4</v>
      </c>
      <c r="D25" s="273">
        <v>4</v>
      </c>
      <c r="E25" s="273">
        <v>4</v>
      </c>
      <c r="F25" s="273">
        <v>4</v>
      </c>
      <c r="G25" s="273">
        <v>4</v>
      </c>
      <c r="H25" s="119">
        <f t="shared" si="1"/>
        <v>4</v>
      </c>
      <c r="I25" s="119">
        <f t="shared" si="1"/>
        <v>4</v>
      </c>
      <c r="J25" s="119">
        <f t="shared" si="1"/>
        <v>4</v>
      </c>
      <c r="K25" s="119">
        <f t="shared" si="1"/>
        <v>4</v>
      </c>
      <c r="L25" s="119">
        <f t="shared" si="1"/>
        <v>4</v>
      </c>
      <c r="N25" s="256" t="s">
        <v>87</v>
      </c>
      <c r="O25" s="256"/>
      <c r="P25" s="256"/>
      <c r="Q25" s="256"/>
      <c r="R25" s="256"/>
    </row>
    <row r="26" spans="1:18" x14ac:dyDescent="0.2">
      <c r="A26" s="3" t="s">
        <v>102</v>
      </c>
      <c r="B26" s="205" t="s">
        <v>100</v>
      </c>
      <c r="C26" s="273">
        <v>8</v>
      </c>
      <c r="D26" s="273">
        <v>8</v>
      </c>
      <c r="E26" s="273">
        <v>8</v>
      </c>
      <c r="F26" s="273">
        <v>8</v>
      </c>
      <c r="G26" s="273">
        <v>8</v>
      </c>
      <c r="H26" s="119">
        <f t="shared" si="1"/>
        <v>8</v>
      </c>
      <c r="I26" s="119">
        <f t="shared" si="1"/>
        <v>8</v>
      </c>
      <c r="J26" s="119">
        <f t="shared" si="1"/>
        <v>8</v>
      </c>
      <c r="K26" s="119">
        <f t="shared" si="1"/>
        <v>8</v>
      </c>
      <c r="L26" s="119">
        <f t="shared" si="1"/>
        <v>8</v>
      </c>
      <c r="N26" s="256" t="s">
        <v>87</v>
      </c>
      <c r="O26" s="256"/>
      <c r="P26" s="256"/>
      <c r="Q26" s="256"/>
      <c r="R26" s="256"/>
    </row>
    <row r="27" spans="1:18" ht="12.75" customHeight="1" x14ac:dyDescent="0.2">
      <c r="A27" s="3" t="s">
        <v>103</v>
      </c>
      <c r="C27" s="274">
        <v>0.15</v>
      </c>
      <c r="D27" s="274">
        <v>0.15</v>
      </c>
      <c r="E27" s="274">
        <v>0.15</v>
      </c>
      <c r="F27" s="274">
        <v>0.15</v>
      </c>
      <c r="G27" s="274">
        <v>0.15</v>
      </c>
      <c r="H27" s="199">
        <v>0.1554544767364745</v>
      </c>
      <c r="I27" s="199">
        <f t="shared" si="1"/>
        <v>0.1554544767364745</v>
      </c>
      <c r="J27" s="199">
        <f t="shared" si="1"/>
        <v>0.1554544767364745</v>
      </c>
      <c r="K27" s="199">
        <f t="shared" si="1"/>
        <v>0.1554544767364745</v>
      </c>
      <c r="L27" s="199">
        <f t="shared" si="1"/>
        <v>0.1554544767364745</v>
      </c>
      <c r="N27" s="256" t="s">
        <v>104</v>
      </c>
      <c r="O27" s="256"/>
      <c r="P27" s="256"/>
      <c r="Q27" s="256"/>
      <c r="R27" s="256"/>
    </row>
    <row r="28" spans="1:18" ht="12.75" customHeight="1" x14ac:dyDescent="0.2">
      <c r="A28" s="3" t="s">
        <v>105</v>
      </c>
      <c r="C28" s="275">
        <v>4.6111983922092836</v>
      </c>
      <c r="D28" s="275">
        <v>4.6810079157884017</v>
      </c>
      <c r="E28" s="275">
        <v>4.7727470501029003</v>
      </c>
      <c r="F28" s="275">
        <v>4.8945514180684508</v>
      </c>
      <c r="G28" s="200">
        <v>5.7113799058629979</v>
      </c>
      <c r="H28" s="202">
        <f>G28*(1+Escalation!L$8)</f>
        <v>5.7113799058629979</v>
      </c>
      <c r="I28" s="202">
        <f>H28*(1+Escalation!M$8)</f>
        <v>5.7113799058629979</v>
      </c>
      <c r="J28" s="202">
        <f>I28*(1+Escalation!N$8)</f>
        <v>5.7113799058629979</v>
      </c>
      <c r="K28" s="202">
        <f>J28*(1+Escalation!O$8)</f>
        <v>5.7113799058629979</v>
      </c>
      <c r="L28" s="202">
        <f>K28*(1+Escalation!P$8)</f>
        <v>5.7113799058629979</v>
      </c>
      <c r="M28" s="3" t="s">
        <v>106</v>
      </c>
      <c r="N28" s="256" t="s">
        <v>90</v>
      </c>
      <c r="O28" s="323"/>
      <c r="P28" s="256"/>
      <c r="Q28" s="256"/>
      <c r="R28" s="256"/>
    </row>
    <row r="29" spans="1:18" x14ac:dyDescent="0.2">
      <c r="A29" s="3" t="s">
        <v>107</v>
      </c>
      <c r="C29" s="275">
        <v>18.616326112967457</v>
      </c>
      <c r="D29" s="275">
        <v>18.898161060458644</v>
      </c>
      <c r="E29" s="275">
        <v>19.268530213216302</v>
      </c>
      <c r="F29" s="275">
        <v>19.760278700954686</v>
      </c>
      <c r="G29" s="200">
        <v>23.057977956930479</v>
      </c>
      <c r="H29" s="202">
        <f>G29*(1+Escalation!L$8)</f>
        <v>23.057977956930479</v>
      </c>
      <c r="I29" s="202">
        <f>H29*(1+Escalation!M$8)</f>
        <v>23.057977956930479</v>
      </c>
      <c r="J29" s="202">
        <f>I29*(1+Escalation!N$8)</f>
        <v>23.057977956930479</v>
      </c>
      <c r="K29" s="202">
        <f>J29*(1+Escalation!O$8)</f>
        <v>23.057977956930479</v>
      </c>
      <c r="L29" s="202">
        <f>K29*(1+Escalation!P$8)</f>
        <v>23.057977956930479</v>
      </c>
      <c r="M29" s="3" t="s">
        <v>106</v>
      </c>
      <c r="N29" s="256" t="s">
        <v>90</v>
      </c>
      <c r="O29" s="323"/>
      <c r="P29" s="256"/>
      <c r="Q29" s="256"/>
      <c r="R29" s="256"/>
    </row>
    <row r="30" spans="1:18" x14ac:dyDescent="0.2">
      <c r="A30" s="3" t="s">
        <v>108</v>
      </c>
      <c r="C30" s="275">
        <v>159.97932277566343</v>
      </c>
      <c r="D30" s="275">
        <v>162.40127025125844</v>
      </c>
      <c r="E30" s="275">
        <v>165.58403605991572</v>
      </c>
      <c r="F30" s="275">
        <v>169.80987469031794</v>
      </c>
      <c r="G30" s="200">
        <v>198.14863984126438</v>
      </c>
      <c r="H30" s="202">
        <f>G30*(1+Escalation!L$8)</f>
        <v>198.14863984126438</v>
      </c>
      <c r="I30" s="202">
        <f>H30*(1+Escalation!M$8)</f>
        <v>198.14863984126438</v>
      </c>
      <c r="J30" s="202">
        <f>I30*(1+Escalation!N$8)</f>
        <v>198.14863984126438</v>
      </c>
      <c r="K30" s="202">
        <f>J30*(1+Escalation!O$8)</f>
        <v>198.14863984126438</v>
      </c>
      <c r="L30" s="202">
        <f>K30*(1+Escalation!P$8)</f>
        <v>198.14863984126438</v>
      </c>
      <c r="M30" s="3" t="s">
        <v>106</v>
      </c>
      <c r="N30" s="256" t="s">
        <v>90</v>
      </c>
      <c r="O30" s="323"/>
      <c r="P30" s="256"/>
      <c r="Q30" s="256"/>
      <c r="R30" s="256"/>
    </row>
    <row r="31" spans="1:18" x14ac:dyDescent="0.2">
      <c r="A31" s="3" t="s">
        <v>109</v>
      </c>
      <c r="C31" s="275">
        <v>1.0090149654724909</v>
      </c>
      <c r="D31" s="275">
        <v>1.0242905723825824</v>
      </c>
      <c r="E31" s="275">
        <v>1.0443647812041357</v>
      </c>
      <c r="F31" s="275">
        <v>1.0710178157699017</v>
      </c>
      <c r="G31" s="200">
        <v>1.2497549028146602</v>
      </c>
      <c r="H31" s="202">
        <f>G31*(1+Escalation!L$8)</f>
        <v>1.2497549028146602</v>
      </c>
      <c r="I31" s="202">
        <f>H31*(1+Escalation!M$8)</f>
        <v>1.2497549028146602</v>
      </c>
      <c r="J31" s="202">
        <f>I31*(1+Escalation!N$8)</f>
        <v>1.2497549028146602</v>
      </c>
      <c r="K31" s="202">
        <f>J31*(1+Escalation!O$8)</f>
        <v>1.2497549028146602</v>
      </c>
      <c r="L31" s="202">
        <f>K31*(1+Escalation!P$8)</f>
        <v>1.2497549028146602</v>
      </c>
      <c r="M31" s="3" t="s">
        <v>106</v>
      </c>
      <c r="N31" s="256" t="s">
        <v>90</v>
      </c>
      <c r="O31" s="323"/>
      <c r="P31" s="256"/>
      <c r="Q31" s="256"/>
      <c r="R31" s="256"/>
    </row>
    <row r="32" spans="1:18" x14ac:dyDescent="0.2">
      <c r="A32" s="3" t="s">
        <v>110</v>
      </c>
      <c r="C32" s="275">
        <v>10.090149654724909</v>
      </c>
      <c r="D32" s="275">
        <v>10.242905723825825</v>
      </c>
      <c r="E32" s="275">
        <v>10.443647812041357</v>
      </c>
      <c r="F32" s="275">
        <v>10.710178157699017</v>
      </c>
      <c r="G32" s="221">
        <v>12.497549028146603</v>
      </c>
      <c r="H32" s="202">
        <f>G32*(1+Escalation!L$8)</f>
        <v>12.497549028146603</v>
      </c>
      <c r="I32" s="202">
        <f>H32*(1+Escalation!M$8)</f>
        <v>12.497549028146603</v>
      </c>
      <c r="J32" s="202">
        <f>I32*(1+Escalation!N$8)</f>
        <v>12.497549028146603</v>
      </c>
      <c r="K32" s="202">
        <f>J32*(1+Escalation!O$8)</f>
        <v>12.497549028146603</v>
      </c>
      <c r="L32" s="202">
        <f>K32*(1+Escalation!P$8)</f>
        <v>12.497549028146603</v>
      </c>
      <c r="M32" s="3" t="s">
        <v>106</v>
      </c>
      <c r="N32" s="256" t="s">
        <v>90</v>
      </c>
      <c r="O32" s="323"/>
      <c r="P32" s="256"/>
      <c r="Q32" s="256"/>
      <c r="R32" s="256"/>
    </row>
    <row r="33" spans="1:18" x14ac:dyDescent="0.2">
      <c r="A33" s="3" t="s">
        <v>111</v>
      </c>
      <c r="C33" s="276">
        <v>2</v>
      </c>
      <c r="D33" s="276">
        <v>2</v>
      </c>
      <c r="E33" s="276">
        <v>2</v>
      </c>
      <c r="F33" s="276">
        <v>2</v>
      </c>
      <c r="G33" s="276">
        <v>2</v>
      </c>
      <c r="H33" s="119">
        <f t="shared" ref="H33:L43" si="2">G33</f>
        <v>2</v>
      </c>
      <c r="I33" s="119">
        <f t="shared" si="2"/>
        <v>2</v>
      </c>
      <c r="J33" s="119">
        <f t="shared" si="2"/>
        <v>2</v>
      </c>
      <c r="K33" s="119">
        <f t="shared" si="2"/>
        <v>2</v>
      </c>
      <c r="L33" s="119">
        <f t="shared" si="2"/>
        <v>2</v>
      </c>
      <c r="N33" s="256" t="s">
        <v>87</v>
      </c>
      <c r="O33" s="256"/>
      <c r="P33" s="256"/>
      <c r="Q33" s="256"/>
      <c r="R33" s="256"/>
    </row>
    <row r="34" spans="1:18" x14ac:dyDescent="0.2">
      <c r="A34" s="3" t="s">
        <v>112</v>
      </c>
      <c r="C34" s="276">
        <v>86.4</v>
      </c>
      <c r="D34" s="276">
        <v>86.4</v>
      </c>
      <c r="E34" s="276">
        <v>86.4</v>
      </c>
      <c r="F34" s="276">
        <v>86.4</v>
      </c>
      <c r="G34" s="276">
        <v>86.4</v>
      </c>
      <c r="H34" s="119">
        <f t="shared" si="2"/>
        <v>86.4</v>
      </c>
      <c r="I34" s="119">
        <f t="shared" si="2"/>
        <v>86.4</v>
      </c>
      <c r="J34" s="119">
        <f t="shared" si="2"/>
        <v>86.4</v>
      </c>
      <c r="K34" s="119">
        <f t="shared" si="2"/>
        <v>86.4</v>
      </c>
      <c r="L34" s="119">
        <f t="shared" si="2"/>
        <v>86.4</v>
      </c>
      <c r="N34" s="256" t="s">
        <v>87</v>
      </c>
      <c r="O34" s="256"/>
      <c r="P34" s="256"/>
      <c r="Q34" s="256"/>
      <c r="R34" s="256"/>
    </row>
    <row r="35" spans="1:18" x14ac:dyDescent="0.2">
      <c r="A35" s="3" t="s">
        <v>113</v>
      </c>
      <c r="B35" s="305">
        <f>C35/C34</f>
        <v>0.83333333333333326</v>
      </c>
      <c r="C35" s="276">
        <v>72</v>
      </c>
      <c r="D35" s="276">
        <v>72</v>
      </c>
      <c r="E35" s="276">
        <v>72</v>
      </c>
      <c r="F35" s="276">
        <v>72</v>
      </c>
      <c r="G35" s="276">
        <v>72</v>
      </c>
      <c r="H35" s="119">
        <f t="shared" si="2"/>
        <v>72</v>
      </c>
      <c r="I35" s="119">
        <f t="shared" si="2"/>
        <v>72</v>
      </c>
      <c r="J35" s="119">
        <f t="shared" si="2"/>
        <v>72</v>
      </c>
      <c r="K35" s="119">
        <f t="shared" si="2"/>
        <v>72</v>
      </c>
      <c r="L35" s="119">
        <f t="shared" si="2"/>
        <v>72</v>
      </c>
      <c r="N35" s="256" t="s">
        <v>87</v>
      </c>
      <c r="O35" s="256"/>
      <c r="P35" s="256"/>
      <c r="Q35" s="256"/>
      <c r="R35" s="256"/>
    </row>
    <row r="36" spans="1:18" x14ac:dyDescent="0.2">
      <c r="A36" s="3" t="s">
        <v>114</v>
      </c>
      <c r="B36" s="305">
        <f>C36/C34</f>
        <v>0.69444444444444442</v>
      </c>
      <c r="C36" s="276">
        <v>60</v>
      </c>
      <c r="D36" s="276">
        <v>60</v>
      </c>
      <c r="E36" s="276">
        <v>60</v>
      </c>
      <c r="F36" s="276">
        <v>60</v>
      </c>
      <c r="G36" s="276">
        <v>60</v>
      </c>
      <c r="H36" s="119">
        <f t="shared" si="2"/>
        <v>60</v>
      </c>
      <c r="I36" s="119">
        <f t="shared" si="2"/>
        <v>60</v>
      </c>
      <c r="J36" s="119">
        <f t="shared" si="2"/>
        <v>60</v>
      </c>
      <c r="K36" s="119">
        <f t="shared" si="2"/>
        <v>60</v>
      </c>
      <c r="L36" s="119">
        <f t="shared" si="2"/>
        <v>60</v>
      </c>
      <c r="N36" s="256" t="s">
        <v>87</v>
      </c>
      <c r="O36" s="256"/>
      <c r="P36" s="256"/>
      <c r="Q36" s="256"/>
      <c r="R36" s="256"/>
    </row>
    <row r="37" spans="1:18" x14ac:dyDescent="0.2">
      <c r="A37" s="3" t="s">
        <v>115</v>
      </c>
      <c r="C37" s="276">
        <v>28.8</v>
      </c>
      <c r="D37" s="276">
        <v>28.8</v>
      </c>
      <c r="E37" s="276">
        <v>28.8</v>
      </c>
      <c r="F37" s="276">
        <v>28.8</v>
      </c>
      <c r="G37" s="276">
        <v>28.8</v>
      </c>
      <c r="H37" s="119">
        <f t="shared" si="2"/>
        <v>28.8</v>
      </c>
      <c r="I37" s="119">
        <f t="shared" si="2"/>
        <v>28.8</v>
      </c>
      <c r="J37" s="119">
        <f t="shared" si="2"/>
        <v>28.8</v>
      </c>
      <c r="K37" s="119">
        <f t="shared" si="2"/>
        <v>28.8</v>
      </c>
      <c r="L37" s="119">
        <f t="shared" si="2"/>
        <v>28.8</v>
      </c>
      <c r="N37" s="256" t="s">
        <v>87</v>
      </c>
      <c r="O37" s="256"/>
      <c r="P37" s="256"/>
      <c r="Q37" s="256"/>
      <c r="R37" s="256"/>
    </row>
    <row r="38" spans="1:18" x14ac:dyDescent="0.2">
      <c r="A38" s="3" t="s">
        <v>116</v>
      </c>
      <c r="B38" s="305">
        <f>C38/C37</f>
        <v>0.83333333333333326</v>
      </c>
      <c r="C38" s="276">
        <v>24</v>
      </c>
      <c r="D38" s="276">
        <v>24</v>
      </c>
      <c r="E38" s="276">
        <v>24</v>
      </c>
      <c r="F38" s="276">
        <v>24</v>
      </c>
      <c r="G38" s="276">
        <v>24</v>
      </c>
      <c r="H38" s="119">
        <f t="shared" si="2"/>
        <v>24</v>
      </c>
      <c r="I38" s="119">
        <f t="shared" si="2"/>
        <v>24</v>
      </c>
      <c r="J38" s="119">
        <f t="shared" si="2"/>
        <v>24</v>
      </c>
      <c r="K38" s="119">
        <f t="shared" si="2"/>
        <v>24</v>
      </c>
      <c r="L38" s="119">
        <f t="shared" si="2"/>
        <v>24</v>
      </c>
      <c r="N38" s="256" t="s">
        <v>87</v>
      </c>
      <c r="O38" s="256"/>
      <c r="P38" s="256"/>
      <c r="Q38" s="256"/>
      <c r="R38" s="256"/>
    </row>
    <row r="39" spans="1:18" x14ac:dyDescent="0.2">
      <c r="A39" s="3" t="s">
        <v>117</v>
      </c>
      <c r="B39" s="305">
        <f>C39/C37</f>
        <v>0.66666666666666663</v>
      </c>
      <c r="C39" s="276">
        <v>19.2</v>
      </c>
      <c r="D39" s="276">
        <v>19.2</v>
      </c>
      <c r="E39" s="276">
        <v>19.2</v>
      </c>
      <c r="F39" s="276">
        <v>19.2</v>
      </c>
      <c r="G39" s="276">
        <v>19.2</v>
      </c>
      <c r="H39" s="119">
        <f t="shared" si="2"/>
        <v>19.2</v>
      </c>
      <c r="I39" s="119">
        <f t="shared" si="2"/>
        <v>19.2</v>
      </c>
      <c r="J39" s="119">
        <f t="shared" si="2"/>
        <v>19.2</v>
      </c>
      <c r="K39" s="119">
        <f t="shared" si="2"/>
        <v>19.2</v>
      </c>
      <c r="L39" s="119">
        <f t="shared" si="2"/>
        <v>19.2</v>
      </c>
      <c r="N39" s="256" t="s">
        <v>87</v>
      </c>
      <c r="O39" s="256"/>
      <c r="P39" s="256"/>
      <c r="Q39" s="256"/>
      <c r="R39" s="256"/>
    </row>
    <row r="40" spans="1:18" x14ac:dyDescent="0.2">
      <c r="A40" s="3" t="s">
        <v>118</v>
      </c>
      <c r="C40" s="277">
        <v>0.6</v>
      </c>
      <c r="D40" s="277">
        <v>0.6</v>
      </c>
      <c r="E40" s="277">
        <v>0.6</v>
      </c>
      <c r="F40" s="277">
        <v>0.6</v>
      </c>
      <c r="G40" s="277">
        <v>0.6</v>
      </c>
      <c r="H40" s="199">
        <f t="shared" si="2"/>
        <v>0.6</v>
      </c>
      <c r="I40" s="199">
        <f t="shared" si="2"/>
        <v>0.6</v>
      </c>
      <c r="J40" s="199">
        <f t="shared" si="2"/>
        <v>0.6</v>
      </c>
      <c r="K40" s="199">
        <f t="shared" si="2"/>
        <v>0.6</v>
      </c>
      <c r="L40" s="199">
        <f t="shared" si="2"/>
        <v>0.6</v>
      </c>
      <c r="N40" s="256" t="s">
        <v>87</v>
      </c>
      <c r="O40" s="256"/>
      <c r="P40" s="256"/>
      <c r="Q40" s="256"/>
      <c r="R40" s="256"/>
    </row>
    <row r="41" spans="1:18" x14ac:dyDescent="0.2">
      <c r="A41" s="3" t="s">
        <v>119</v>
      </c>
      <c r="C41" s="277">
        <v>0.5</v>
      </c>
      <c r="D41" s="277">
        <v>0.5</v>
      </c>
      <c r="E41" s="277">
        <v>0.5</v>
      </c>
      <c r="F41" s="277">
        <v>0.5</v>
      </c>
      <c r="G41" s="277">
        <v>0.5</v>
      </c>
      <c r="H41" s="199">
        <f t="shared" si="2"/>
        <v>0.5</v>
      </c>
      <c r="I41" s="199">
        <f t="shared" si="2"/>
        <v>0.5</v>
      </c>
      <c r="J41" s="199">
        <f t="shared" si="2"/>
        <v>0.5</v>
      </c>
      <c r="K41" s="199">
        <f t="shared" si="2"/>
        <v>0.5</v>
      </c>
      <c r="L41" s="199">
        <f t="shared" si="2"/>
        <v>0.5</v>
      </c>
      <c r="N41" s="256" t="s">
        <v>87</v>
      </c>
      <c r="O41" s="256"/>
      <c r="P41" s="256"/>
      <c r="Q41" s="256"/>
      <c r="R41" s="256"/>
    </row>
    <row r="42" spans="1:18" x14ac:dyDescent="0.2">
      <c r="A42" s="3" t="s">
        <v>120</v>
      </c>
      <c r="C42" s="277">
        <v>0.15</v>
      </c>
      <c r="D42" s="277">
        <v>0.15</v>
      </c>
      <c r="E42" s="277">
        <v>0.15</v>
      </c>
      <c r="F42" s="277">
        <v>0.15</v>
      </c>
      <c r="G42" s="277">
        <v>0.15</v>
      </c>
      <c r="H42" s="199">
        <f t="shared" si="2"/>
        <v>0.15</v>
      </c>
      <c r="I42" s="199">
        <f t="shared" si="2"/>
        <v>0.15</v>
      </c>
      <c r="J42" s="199">
        <f t="shared" si="2"/>
        <v>0.15</v>
      </c>
      <c r="K42" s="199">
        <f t="shared" si="2"/>
        <v>0.15</v>
      </c>
      <c r="L42" s="199">
        <f t="shared" si="2"/>
        <v>0.15</v>
      </c>
      <c r="N42" s="256" t="s">
        <v>87</v>
      </c>
      <c r="O42" s="256"/>
      <c r="P42" s="256"/>
      <c r="Q42" s="256"/>
      <c r="R42" s="256"/>
    </row>
    <row r="43" spans="1:18" x14ac:dyDescent="0.2">
      <c r="A43" s="3" t="s">
        <v>121</v>
      </c>
      <c r="C43" s="277">
        <v>0.1</v>
      </c>
      <c r="D43" s="277">
        <v>0.1</v>
      </c>
      <c r="E43" s="277">
        <v>0.1</v>
      </c>
      <c r="F43" s="277">
        <v>0.1</v>
      </c>
      <c r="G43" s="277">
        <v>0.1</v>
      </c>
      <c r="H43" s="199">
        <f t="shared" si="2"/>
        <v>0.1</v>
      </c>
      <c r="I43" s="199">
        <f t="shared" si="2"/>
        <v>0.1</v>
      </c>
      <c r="J43" s="199">
        <f t="shared" si="2"/>
        <v>0.1</v>
      </c>
      <c r="K43" s="199">
        <f t="shared" si="2"/>
        <v>0.1</v>
      </c>
      <c r="L43" s="199">
        <f t="shared" si="2"/>
        <v>0.1</v>
      </c>
      <c r="N43" s="256" t="s">
        <v>87</v>
      </c>
      <c r="O43" s="256"/>
      <c r="P43" s="256"/>
      <c r="Q43" s="256"/>
      <c r="R43" s="256"/>
    </row>
    <row r="44" spans="1:18" x14ac:dyDescent="0.2">
      <c r="C44" s="191"/>
      <c r="D44" s="191"/>
      <c r="E44" s="191"/>
      <c r="F44" s="191"/>
      <c r="G44" s="191"/>
      <c r="N44" s="256"/>
      <c r="O44" s="256"/>
      <c r="P44" s="256"/>
      <c r="Q44" s="256"/>
      <c r="R44" s="256"/>
    </row>
    <row r="45" spans="1:18" x14ac:dyDescent="0.2">
      <c r="A45" s="33" t="s">
        <v>122</v>
      </c>
      <c r="B45" s="34"/>
      <c r="C45" s="207"/>
      <c r="D45" s="207"/>
      <c r="E45" s="207"/>
      <c r="F45" s="207"/>
      <c r="G45" s="207"/>
      <c r="H45" s="38"/>
      <c r="I45" s="38"/>
      <c r="J45" s="38"/>
      <c r="K45" s="38"/>
      <c r="L45" s="38"/>
      <c r="N45" s="256"/>
      <c r="O45" s="256"/>
      <c r="P45" s="256"/>
      <c r="Q45" s="256"/>
      <c r="R45" s="256"/>
    </row>
    <row r="46" spans="1:18" x14ac:dyDescent="0.2">
      <c r="A46" s="3" t="s">
        <v>123</v>
      </c>
      <c r="C46" s="272">
        <v>32245.611232835621</v>
      </c>
      <c r="D46" s="272">
        <v>27415.875474394135</v>
      </c>
      <c r="E46" s="272">
        <v>24537.152181735339</v>
      </c>
      <c r="F46" s="272">
        <v>24537.152181735339</v>
      </c>
      <c r="G46" s="136">
        <v>32889.516748963528</v>
      </c>
      <c r="H46" s="136">
        <v>23674.264676256367</v>
      </c>
      <c r="I46" s="136">
        <v>17876.712832467572</v>
      </c>
      <c r="J46" s="136">
        <v>16313.260415198956</v>
      </c>
      <c r="K46" s="136">
        <v>14789.84248612072</v>
      </c>
      <c r="L46" s="136">
        <v>13330.921392987184</v>
      </c>
      <c r="M46" s="13" t="s">
        <v>93</v>
      </c>
      <c r="N46" s="256" t="s">
        <v>262</v>
      </c>
      <c r="O46" s="256"/>
      <c r="P46" s="256"/>
      <c r="Q46" s="256"/>
      <c r="R46" s="256"/>
    </row>
    <row r="47" spans="1:18" x14ac:dyDescent="0.2">
      <c r="A47" s="3" t="s">
        <v>124</v>
      </c>
      <c r="C47" s="272">
        <v>0</v>
      </c>
      <c r="D47" s="272">
        <v>0</v>
      </c>
      <c r="E47" s="272">
        <v>0</v>
      </c>
      <c r="F47" s="272">
        <v>0</v>
      </c>
      <c r="G47" s="136">
        <v>0</v>
      </c>
      <c r="H47" s="208">
        <f>G47</f>
        <v>0</v>
      </c>
      <c r="I47" s="208">
        <f>H47</f>
        <v>0</v>
      </c>
      <c r="J47" s="208">
        <f>I47</f>
        <v>0</v>
      </c>
      <c r="K47" s="208">
        <f>J47</f>
        <v>0</v>
      </c>
      <c r="L47" s="208">
        <f>K47</f>
        <v>0</v>
      </c>
      <c r="N47" s="256"/>
      <c r="O47" s="256"/>
      <c r="P47" s="256"/>
      <c r="Q47" s="256"/>
      <c r="R47" s="256"/>
    </row>
    <row r="48" spans="1:18" x14ac:dyDescent="0.2">
      <c r="C48" s="35">
        <f t="shared" ref="C48:L48" si="3">SUM(C46:C47)</f>
        <v>32245.611232835621</v>
      </c>
      <c r="D48" s="35">
        <f t="shared" si="3"/>
        <v>27415.875474394135</v>
      </c>
      <c r="E48" s="35">
        <f t="shared" si="3"/>
        <v>24537.152181735339</v>
      </c>
      <c r="F48" s="35">
        <f t="shared" si="3"/>
        <v>24537.152181735339</v>
      </c>
      <c r="G48" s="35">
        <f t="shared" si="3"/>
        <v>32889.516748963528</v>
      </c>
      <c r="H48" s="35">
        <f t="shared" si="3"/>
        <v>23674.264676256367</v>
      </c>
      <c r="I48" s="35">
        <f t="shared" si="3"/>
        <v>17876.712832467572</v>
      </c>
      <c r="J48" s="35">
        <f t="shared" si="3"/>
        <v>16313.260415198956</v>
      </c>
      <c r="K48" s="35">
        <f t="shared" si="3"/>
        <v>14789.84248612072</v>
      </c>
      <c r="L48" s="35">
        <f t="shared" si="3"/>
        <v>13330.921392987184</v>
      </c>
      <c r="N48" s="256"/>
      <c r="O48" s="256"/>
      <c r="P48" s="256"/>
      <c r="Q48" s="256"/>
      <c r="R48" s="256"/>
    </row>
    <row r="49" spans="1:18" x14ac:dyDescent="0.2">
      <c r="A49" s="3" t="s">
        <v>125</v>
      </c>
      <c r="C49" s="36">
        <v>50817</v>
      </c>
      <c r="D49" s="36">
        <v>25408.5</v>
      </c>
      <c r="E49" s="36">
        <v>5000</v>
      </c>
      <c r="F49" s="36">
        <v>5000</v>
      </c>
      <c r="G49" s="36">
        <f>'DNSP Inputs General'!L56</f>
        <v>64163.079999999987</v>
      </c>
      <c r="H49" s="36">
        <f>'DNSP Inputs General'!M56</f>
        <v>45491.366999999991</v>
      </c>
      <c r="I49" s="36">
        <f>'DNSP Inputs General'!N56</f>
        <v>34996.654774999995</v>
      </c>
      <c r="J49" s="36">
        <f>'DNSP Inputs General'!O56</f>
        <v>31496.989297499997</v>
      </c>
      <c r="K49" s="36">
        <f>'DNSP Inputs General'!P56</f>
        <v>28347.290367749996</v>
      </c>
      <c r="L49" s="36">
        <f>'DNSP Inputs General'!Q56</f>
        <v>25512.561330974997</v>
      </c>
      <c r="M49" s="36"/>
      <c r="N49" s="256"/>
      <c r="O49" s="256"/>
      <c r="P49" s="256"/>
      <c r="Q49" s="256"/>
      <c r="R49" s="256"/>
    </row>
    <row r="50" spans="1:18" x14ac:dyDescent="0.2">
      <c r="A50" s="3" t="s">
        <v>126</v>
      </c>
      <c r="C50" s="37">
        <f t="shared" ref="C50:L50" si="4">IF(C49=0,0,C48/C49)</f>
        <v>0.63454377930290295</v>
      </c>
      <c r="D50" s="37">
        <f t="shared" si="4"/>
        <v>1.0790040921106769</v>
      </c>
      <c r="E50" s="37">
        <f t="shared" si="4"/>
        <v>4.9074304363470675</v>
      </c>
      <c r="F50" s="37">
        <f t="shared" si="4"/>
        <v>4.9074304363470675</v>
      </c>
      <c r="G50" s="37">
        <f t="shared" si="4"/>
        <v>0.51259254931283749</v>
      </c>
      <c r="H50" s="37">
        <f t="shared" si="4"/>
        <v>0.52041225044427375</v>
      </c>
      <c r="I50" s="37">
        <f t="shared" si="4"/>
        <v>0.51081204610555742</v>
      </c>
      <c r="J50" s="37">
        <f t="shared" si="4"/>
        <v>0.51793078573683815</v>
      </c>
      <c r="K50" s="37">
        <f t="shared" si="4"/>
        <v>0.52173743219375757</v>
      </c>
      <c r="L50" s="37">
        <f t="shared" si="4"/>
        <v>0.52252383522159374</v>
      </c>
      <c r="M50" s="37"/>
      <c r="N50" s="256"/>
      <c r="O50" s="256"/>
      <c r="P50" s="256"/>
      <c r="Q50" s="256"/>
      <c r="R50" s="256"/>
    </row>
    <row r="51" spans="1:18" x14ac:dyDescent="0.2">
      <c r="G51" s="37"/>
      <c r="H51" s="38"/>
      <c r="I51" s="38"/>
      <c r="J51" s="38"/>
      <c r="K51" s="38"/>
      <c r="L51" s="38"/>
      <c r="M51" s="37"/>
      <c r="N51" s="256"/>
      <c r="O51" s="256"/>
      <c r="P51" s="256"/>
      <c r="Q51" s="256"/>
      <c r="R51" s="256"/>
    </row>
    <row r="52" spans="1:18" x14ac:dyDescent="0.2">
      <c r="A52" s="39" t="s">
        <v>127</v>
      </c>
      <c r="B52" s="40"/>
      <c r="C52" s="40"/>
      <c r="D52" s="40"/>
      <c r="E52" s="40"/>
      <c r="F52" s="40"/>
      <c r="G52" s="191"/>
      <c r="H52" s="191"/>
      <c r="I52" s="191"/>
      <c r="J52" s="191"/>
      <c r="K52" s="191"/>
      <c r="L52" s="191"/>
      <c r="M52" s="191"/>
      <c r="N52" s="256"/>
      <c r="O52" s="256"/>
      <c r="P52" s="256"/>
      <c r="Q52" s="256"/>
      <c r="R52" s="256"/>
    </row>
    <row r="53" spans="1:18" x14ac:dyDescent="0.2">
      <c r="A53" s="3" t="s">
        <v>128</v>
      </c>
      <c r="C53" s="277">
        <v>0.39</v>
      </c>
      <c r="D53" s="277">
        <v>0.39</v>
      </c>
      <c r="E53" s="277">
        <v>0.39</v>
      </c>
      <c r="F53" s="277">
        <v>0.39</v>
      </c>
      <c r="G53" s="277">
        <v>0.39</v>
      </c>
      <c r="H53" s="199">
        <f t="shared" ref="H53:L55" si="5">G53</f>
        <v>0.39</v>
      </c>
      <c r="I53" s="199">
        <f t="shared" si="5"/>
        <v>0.39</v>
      </c>
      <c r="J53" s="199">
        <f t="shared" si="5"/>
        <v>0.39</v>
      </c>
      <c r="K53" s="199">
        <f t="shared" si="5"/>
        <v>0.39</v>
      </c>
      <c r="L53" s="199">
        <f t="shared" si="5"/>
        <v>0.39</v>
      </c>
      <c r="N53" s="256" t="s">
        <v>87</v>
      </c>
      <c r="O53" s="256"/>
      <c r="P53" s="256"/>
      <c r="Q53" s="256"/>
      <c r="R53" s="256"/>
    </row>
    <row r="54" spans="1:18" x14ac:dyDescent="0.2">
      <c r="A54" s="3" t="s">
        <v>129</v>
      </c>
      <c r="C54" s="277">
        <v>0.57099999999999995</v>
      </c>
      <c r="D54" s="277">
        <v>0.57099999999999995</v>
      </c>
      <c r="E54" s="277">
        <v>0.57099999999999995</v>
      </c>
      <c r="F54" s="277">
        <v>0.57099999999999995</v>
      </c>
      <c r="G54" s="277">
        <v>0.57099999999999995</v>
      </c>
      <c r="H54" s="199">
        <f t="shared" si="5"/>
        <v>0.57099999999999995</v>
      </c>
      <c r="I54" s="199">
        <f t="shared" si="5"/>
        <v>0.57099999999999995</v>
      </c>
      <c r="J54" s="199">
        <f t="shared" si="5"/>
        <v>0.57099999999999995</v>
      </c>
      <c r="K54" s="199">
        <f t="shared" si="5"/>
        <v>0.57099999999999995</v>
      </c>
      <c r="L54" s="199">
        <f t="shared" si="5"/>
        <v>0.57099999999999995</v>
      </c>
      <c r="N54" s="256" t="s">
        <v>87</v>
      </c>
      <c r="O54" s="256"/>
      <c r="P54" s="256"/>
      <c r="Q54" s="256"/>
      <c r="R54" s="256"/>
    </row>
    <row r="55" spans="1:18" x14ac:dyDescent="0.2">
      <c r="A55" s="3" t="s">
        <v>130</v>
      </c>
      <c r="C55" s="277">
        <v>3.9E-2</v>
      </c>
      <c r="D55" s="277">
        <v>3.9E-2</v>
      </c>
      <c r="E55" s="277">
        <v>3.9E-2</v>
      </c>
      <c r="F55" s="277">
        <v>3.9E-2</v>
      </c>
      <c r="G55" s="277">
        <v>3.9E-2</v>
      </c>
      <c r="H55" s="199">
        <f t="shared" si="5"/>
        <v>3.9E-2</v>
      </c>
      <c r="I55" s="199">
        <f t="shared" si="5"/>
        <v>3.9E-2</v>
      </c>
      <c r="J55" s="199">
        <f t="shared" si="5"/>
        <v>3.9E-2</v>
      </c>
      <c r="K55" s="199">
        <f t="shared" si="5"/>
        <v>3.9E-2</v>
      </c>
      <c r="L55" s="199">
        <f t="shared" si="5"/>
        <v>3.9E-2</v>
      </c>
      <c r="N55" s="256" t="s">
        <v>87</v>
      </c>
      <c r="O55" s="256"/>
      <c r="P55" s="256"/>
      <c r="Q55" s="256"/>
      <c r="R55" s="256"/>
    </row>
    <row r="56" spans="1:18" x14ac:dyDescent="0.2">
      <c r="G56" s="191"/>
      <c r="N56" s="256"/>
      <c r="O56" s="256"/>
      <c r="P56" s="256"/>
      <c r="Q56" s="256"/>
      <c r="R56" s="256"/>
    </row>
    <row r="57" spans="1:18" x14ac:dyDescent="0.2">
      <c r="G57" s="280"/>
      <c r="N57" s="256"/>
      <c r="O57" s="256"/>
      <c r="P57" s="256"/>
      <c r="Q57" s="256"/>
      <c r="R57" s="256"/>
    </row>
    <row r="58" spans="1:18" x14ac:dyDescent="0.2">
      <c r="G58" s="280"/>
      <c r="N58" s="256"/>
      <c r="O58" s="256"/>
      <c r="P58" s="256"/>
      <c r="Q58" s="256"/>
      <c r="R58" s="256"/>
    </row>
    <row r="59" spans="1:18" x14ac:dyDescent="0.2">
      <c r="A59" s="4" t="s">
        <v>131</v>
      </c>
      <c r="B59" s="5"/>
      <c r="C59" s="5"/>
      <c r="D59" s="5"/>
      <c r="E59" s="5"/>
      <c r="F59" s="5"/>
      <c r="G59" s="281"/>
      <c r="N59" s="256"/>
      <c r="O59" s="256"/>
      <c r="P59" s="256"/>
      <c r="Q59" s="256"/>
      <c r="R59" s="256"/>
    </row>
    <row r="60" spans="1:18" x14ac:dyDescent="0.2">
      <c r="N60" s="256"/>
      <c r="O60" s="256"/>
      <c r="P60" s="256"/>
      <c r="Q60" s="256"/>
      <c r="R60" s="256"/>
    </row>
    <row r="61" spans="1:18" x14ac:dyDescent="0.2">
      <c r="A61" s="3" t="s">
        <v>132</v>
      </c>
      <c r="B61" s="205" t="s">
        <v>100</v>
      </c>
      <c r="C61" s="276">
        <v>20</v>
      </c>
      <c r="D61" s="276">
        <v>20</v>
      </c>
      <c r="E61" s="276">
        <v>20</v>
      </c>
      <c r="F61" s="276">
        <v>20</v>
      </c>
      <c r="G61" s="276">
        <v>20</v>
      </c>
      <c r="H61" s="119">
        <f t="shared" ref="H61:L64" si="6">G61</f>
        <v>20</v>
      </c>
      <c r="I61" s="119">
        <f t="shared" si="6"/>
        <v>20</v>
      </c>
      <c r="J61" s="119">
        <f t="shared" si="6"/>
        <v>20</v>
      </c>
      <c r="K61" s="119">
        <f t="shared" si="6"/>
        <v>20</v>
      </c>
      <c r="L61" s="119">
        <f t="shared" si="6"/>
        <v>20</v>
      </c>
      <c r="N61" s="256" t="s">
        <v>87</v>
      </c>
      <c r="O61" s="256"/>
      <c r="P61" s="256"/>
      <c r="Q61" s="256"/>
      <c r="R61" s="256"/>
    </row>
    <row r="62" spans="1:18" x14ac:dyDescent="0.2">
      <c r="A62" s="3" t="s">
        <v>133</v>
      </c>
      <c r="B62" s="205"/>
      <c r="C62" s="276">
        <v>3</v>
      </c>
      <c r="D62" s="276">
        <v>3</v>
      </c>
      <c r="E62" s="276">
        <v>3</v>
      </c>
      <c r="F62" s="276">
        <v>3</v>
      </c>
      <c r="G62" s="276">
        <v>3</v>
      </c>
      <c r="H62" s="119">
        <f t="shared" si="6"/>
        <v>3</v>
      </c>
      <c r="I62" s="119">
        <f t="shared" si="6"/>
        <v>3</v>
      </c>
      <c r="J62" s="119">
        <f t="shared" si="6"/>
        <v>3</v>
      </c>
      <c r="K62" s="119">
        <f t="shared" si="6"/>
        <v>3</v>
      </c>
      <c r="L62" s="119">
        <f t="shared" si="6"/>
        <v>3</v>
      </c>
      <c r="N62" s="256" t="s">
        <v>87</v>
      </c>
      <c r="O62" s="256"/>
      <c r="P62" s="256"/>
      <c r="Q62" s="256"/>
      <c r="R62" s="256"/>
    </row>
    <row r="63" spans="1:18" x14ac:dyDescent="0.2">
      <c r="A63" s="3" t="s">
        <v>134</v>
      </c>
      <c r="B63" s="205" t="s">
        <v>100</v>
      </c>
      <c r="C63" s="276">
        <v>5</v>
      </c>
      <c r="D63" s="276">
        <v>5</v>
      </c>
      <c r="E63" s="276">
        <v>5</v>
      </c>
      <c r="F63" s="276">
        <v>5</v>
      </c>
      <c r="G63" s="276">
        <v>5</v>
      </c>
      <c r="H63" s="119">
        <f t="shared" si="6"/>
        <v>5</v>
      </c>
      <c r="I63" s="119">
        <f t="shared" si="6"/>
        <v>5</v>
      </c>
      <c r="J63" s="119">
        <f t="shared" si="6"/>
        <v>5</v>
      </c>
      <c r="K63" s="119">
        <f t="shared" si="6"/>
        <v>5</v>
      </c>
      <c r="L63" s="119">
        <f t="shared" si="6"/>
        <v>5</v>
      </c>
      <c r="N63" s="256" t="s">
        <v>87</v>
      </c>
      <c r="O63" s="256"/>
      <c r="P63" s="256"/>
      <c r="Q63" s="256"/>
      <c r="R63" s="256"/>
    </row>
    <row r="64" spans="1:18" x14ac:dyDescent="0.2">
      <c r="A64" s="3" t="s">
        <v>135</v>
      </c>
      <c r="B64" s="205" t="s">
        <v>100</v>
      </c>
      <c r="C64" s="276">
        <v>10</v>
      </c>
      <c r="D64" s="276">
        <v>10</v>
      </c>
      <c r="E64" s="276">
        <v>10</v>
      </c>
      <c r="F64" s="276">
        <v>10</v>
      </c>
      <c r="G64" s="276">
        <v>10</v>
      </c>
      <c r="H64" s="119">
        <f t="shared" si="6"/>
        <v>10</v>
      </c>
      <c r="I64" s="119">
        <f t="shared" si="6"/>
        <v>10</v>
      </c>
      <c r="J64" s="119">
        <f t="shared" si="6"/>
        <v>10</v>
      </c>
      <c r="K64" s="119">
        <f t="shared" si="6"/>
        <v>10</v>
      </c>
      <c r="L64" s="119">
        <f t="shared" si="6"/>
        <v>10</v>
      </c>
      <c r="N64" s="256" t="s">
        <v>87</v>
      </c>
      <c r="O64" s="256"/>
      <c r="P64" s="256"/>
      <c r="Q64" s="256"/>
      <c r="R64" s="256"/>
    </row>
    <row r="65" spans="1:18" x14ac:dyDescent="0.2">
      <c r="A65" s="3" t="s">
        <v>105</v>
      </c>
      <c r="C65" s="279">
        <v>33.347944608865824</v>
      </c>
      <c r="D65" s="279">
        <v>33.852803417244345</v>
      </c>
      <c r="E65" s="279">
        <v>34.516256018796682</v>
      </c>
      <c r="F65" s="279">
        <v>35.397138811195248</v>
      </c>
      <c r="G65" s="282">
        <v>41.304399538024512</v>
      </c>
      <c r="H65" s="202">
        <f>G65*(1+Escalation!L$8)</f>
        <v>41.304399538024512</v>
      </c>
      <c r="I65" s="202">
        <f>H65*(1+Escalation!M$8)</f>
        <v>41.304399538024512</v>
      </c>
      <c r="J65" s="202">
        <f>I65*(1+Escalation!N$8)</f>
        <v>41.304399538024512</v>
      </c>
      <c r="K65" s="202">
        <f>J65*(1+Escalation!O$8)</f>
        <v>41.304399538024512</v>
      </c>
      <c r="L65" s="202">
        <f>K65*(1+Escalation!P$8)</f>
        <v>41.304399538024512</v>
      </c>
      <c r="M65" s="3" t="s">
        <v>106</v>
      </c>
      <c r="N65" s="256" t="s">
        <v>90</v>
      </c>
      <c r="O65" s="323"/>
      <c r="P65" s="256"/>
      <c r="Q65" s="256"/>
      <c r="R65" s="256"/>
    </row>
    <row r="66" spans="1:18" x14ac:dyDescent="0.2">
      <c r="A66" s="3" t="s">
        <v>107</v>
      </c>
      <c r="C66" s="279">
        <v>18.111818630231213</v>
      </c>
      <c r="D66" s="279">
        <v>18.386015774267353</v>
      </c>
      <c r="E66" s="279">
        <v>18.746347822614233</v>
      </c>
      <c r="F66" s="279">
        <v>19.224769793069736</v>
      </c>
      <c r="G66" s="282">
        <v>22.43310050552315</v>
      </c>
      <c r="H66" s="202">
        <f>G66*(1+Escalation!L$8)</f>
        <v>22.43310050552315</v>
      </c>
      <c r="I66" s="202">
        <f>H66*(1+Escalation!M$8)</f>
        <v>22.43310050552315</v>
      </c>
      <c r="J66" s="202">
        <f>I66*(1+Escalation!N$8)</f>
        <v>22.43310050552315</v>
      </c>
      <c r="K66" s="202">
        <f>J66*(1+Escalation!O$8)</f>
        <v>22.43310050552315</v>
      </c>
      <c r="L66" s="202">
        <f>K66*(1+Escalation!P$8)</f>
        <v>22.43310050552315</v>
      </c>
      <c r="M66" s="3" t="s">
        <v>106</v>
      </c>
      <c r="N66" s="256" t="s">
        <v>90</v>
      </c>
      <c r="O66" s="323"/>
      <c r="P66" s="256"/>
      <c r="Q66" s="256"/>
      <c r="R66" s="256"/>
    </row>
    <row r="67" spans="1:18" x14ac:dyDescent="0.2">
      <c r="A67" s="3" t="s">
        <v>136</v>
      </c>
      <c r="C67" s="279">
        <v>2.0180299309449818</v>
      </c>
      <c r="D67" s="279">
        <v>2.0485811447651647</v>
      </c>
      <c r="E67" s="279">
        <v>2.0887295624082713</v>
      </c>
      <c r="F67" s="279">
        <v>2.1420356315398035</v>
      </c>
      <c r="G67" s="282">
        <v>2.4995098056293203</v>
      </c>
      <c r="H67" s="202">
        <f>G67*(1+Escalation!L$8)</f>
        <v>2.4995098056293203</v>
      </c>
      <c r="I67" s="202">
        <f>H67*(1+Escalation!M$8)</f>
        <v>2.4995098056293203</v>
      </c>
      <c r="J67" s="202">
        <f>I67*(1+Escalation!N$8)</f>
        <v>2.4995098056293203</v>
      </c>
      <c r="K67" s="202">
        <f>J67*(1+Escalation!O$8)</f>
        <v>2.4995098056293203</v>
      </c>
      <c r="L67" s="202">
        <f>K67*(1+Escalation!P$8)</f>
        <v>2.4995098056293203</v>
      </c>
      <c r="M67" s="3" t="s">
        <v>106</v>
      </c>
      <c r="N67" s="256" t="s">
        <v>90</v>
      </c>
      <c r="O67" s="323"/>
      <c r="P67" s="256"/>
      <c r="Q67" s="256"/>
      <c r="R67" s="256"/>
    </row>
    <row r="68" spans="1:18" x14ac:dyDescent="0.2">
      <c r="A68" s="3" t="s">
        <v>137</v>
      </c>
      <c r="C68" s="276">
        <v>2</v>
      </c>
      <c r="D68" s="276">
        <v>2</v>
      </c>
      <c r="E68" s="276">
        <v>2</v>
      </c>
      <c r="F68" s="276">
        <v>2</v>
      </c>
      <c r="G68" s="276">
        <v>2</v>
      </c>
      <c r="H68" s="119">
        <f t="shared" ref="H68:L75" si="7">G68</f>
        <v>2</v>
      </c>
      <c r="I68" s="119">
        <f t="shared" si="7"/>
        <v>2</v>
      </c>
      <c r="J68" s="119">
        <f t="shared" si="7"/>
        <v>2</v>
      </c>
      <c r="K68" s="119">
        <f t="shared" si="7"/>
        <v>2</v>
      </c>
      <c r="L68" s="119">
        <f t="shared" si="7"/>
        <v>2</v>
      </c>
      <c r="N68" s="256" t="s">
        <v>87</v>
      </c>
      <c r="O68" s="256"/>
      <c r="P68" s="256"/>
      <c r="Q68" s="256"/>
      <c r="R68" s="256"/>
    </row>
    <row r="69" spans="1:18" x14ac:dyDescent="0.2">
      <c r="A69" s="3" t="s">
        <v>138</v>
      </c>
      <c r="C69" s="276">
        <v>2</v>
      </c>
      <c r="D69" s="276">
        <v>2</v>
      </c>
      <c r="E69" s="276">
        <v>2</v>
      </c>
      <c r="F69" s="276">
        <v>2</v>
      </c>
      <c r="G69" s="276">
        <v>2</v>
      </c>
      <c r="H69" s="119">
        <f t="shared" si="7"/>
        <v>2</v>
      </c>
      <c r="I69" s="119">
        <f t="shared" si="7"/>
        <v>2</v>
      </c>
      <c r="J69" s="119">
        <f t="shared" si="7"/>
        <v>2</v>
      </c>
      <c r="K69" s="119">
        <f t="shared" si="7"/>
        <v>2</v>
      </c>
      <c r="L69" s="119">
        <f t="shared" si="7"/>
        <v>2</v>
      </c>
      <c r="N69" s="256" t="s">
        <v>87</v>
      </c>
      <c r="O69" s="256"/>
      <c r="P69" s="256"/>
      <c r="Q69" s="256"/>
      <c r="R69" s="256"/>
    </row>
    <row r="70" spans="1:18" x14ac:dyDescent="0.2">
      <c r="A70" s="3" t="s">
        <v>139</v>
      </c>
      <c r="C70" s="276">
        <v>3000</v>
      </c>
      <c r="D70" s="276">
        <v>3000</v>
      </c>
      <c r="E70" s="276">
        <v>3000</v>
      </c>
      <c r="F70" s="276">
        <v>3000</v>
      </c>
      <c r="G70" s="276">
        <v>3000</v>
      </c>
      <c r="H70" s="119">
        <f t="shared" si="7"/>
        <v>3000</v>
      </c>
      <c r="I70" s="119">
        <f t="shared" si="7"/>
        <v>3000</v>
      </c>
      <c r="J70" s="119">
        <f t="shared" si="7"/>
        <v>3000</v>
      </c>
      <c r="K70" s="119">
        <f t="shared" si="7"/>
        <v>3000</v>
      </c>
      <c r="L70" s="119">
        <f t="shared" si="7"/>
        <v>3000</v>
      </c>
      <c r="N70" s="256" t="s">
        <v>87</v>
      </c>
      <c r="O70" s="256"/>
      <c r="P70" s="256"/>
      <c r="Q70" s="256"/>
      <c r="R70" s="256"/>
    </row>
    <row r="71" spans="1:18" x14ac:dyDescent="0.2">
      <c r="A71" s="3" t="s">
        <v>140</v>
      </c>
      <c r="C71" s="276">
        <v>2000</v>
      </c>
      <c r="D71" s="276">
        <v>2000</v>
      </c>
      <c r="E71" s="276">
        <v>2000</v>
      </c>
      <c r="F71" s="276">
        <v>2000</v>
      </c>
      <c r="G71" s="276">
        <v>2000</v>
      </c>
      <c r="H71" s="119">
        <f t="shared" si="7"/>
        <v>2000</v>
      </c>
      <c r="I71" s="119">
        <f t="shared" si="7"/>
        <v>2000</v>
      </c>
      <c r="J71" s="119">
        <f t="shared" si="7"/>
        <v>2000</v>
      </c>
      <c r="K71" s="119">
        <f t="shared" si="7"/>
        <v>2000</v>
      </c>
      <c r="L71" s="119">
        <f t="shared" si="7"/>
        <v>2000</v>
      </c>
      <c r="N71" s="256" t="s">
        <v>87</v>
      </c>
      <c r="O71" s="256"/>
      <c r="P71" s="256"/>
      <c r="Q71" s="256"/>
      <c r="R71" s="256"/>
    </row>
    <row r="72" spans="1:18" x14ac:dyDescent="0.2">
      <c r="A72" s="3" t="s">
        <v>141</v>
      </c>
      <c r="C72" s="276">
        <v>1000</v>
      </c>
      <c r="D72" s="276">
        <v>1000</v>
      </c>
      <c r="E72" s="276">
        <v>1000</v>
      </c>
      <c r="F72" s="276">
        <v>1000</v>
      </c>
      <c r="G72" s="276">
        <v>1000</v>
      </c>
      <c r="H72" s="119">
        <f t="shared" si="7"/>
        <v>1000</v>
      </c>
      <c r="I72" s="119">
        <f t="shared" si="7"/>
        <v>1000</v>
      </c>
      <c r="J72" s="119">
        <f t="shared" si="7"/>
        <v>1000</v>
      </c>
      <c r="K72" s="119">
        <f t="shared" si="7"/>
        <v>1000</v>
      </c>
      <c r="L72" s="119">
        <f t="shared" si="7"/>
        <v>1000</v>
      </c>
      <c r="N72" s="256" t="s">
        <v>87</v>
      </c>
      <c r="O72" s="256"/>
      <c r="P72" s="256"/>
      <c r="Q72" s="256"/>
      <c r="R72" s="256"/>
    </row>
    <row r="73" spans="1:18" x14ac:dyDescent="0.2">
      <c r="A73" s="3" t="s">
        <v>115</v>
      </c>
      <c r="C73" s="276">
        <v>19.2</v>
      </c>
      <c r="D73" s="276">
        <v>19.2</v>
      </c>
      <c r="E73" s="276">
        <v>19.2</v>
      </c>
      <c r="F73" s="276">
        <v>19.2</v>
      </c>
      <c r="G73" s="276">
        <v>19.2</v>
      </c>
      <c r="H73" s="119">
        <f t="shared" si="7"/>
        <v>19.2</v>
      </c>
      <c r="I73" s="119">
        <f t="shared" si="7"/>
        <v>19.2</v>
      </c>
      <c r="J73" s="119">
        <f t="shared" si="7"/>
        <v>19.2</v>
      </c>
      <c r="K73" s="119">
        <f t="shared" si="7"/>
        <v>19.2</v>
      </c>
      <c r="L73" s="119">
        <f t="shared" si="7"/>
        <v>19.2</v>
      </c>
      <c r="N73" s="256" t="s">
        <v>263</v>
      </c>
      <c r="O73" s="256"/>
      <c r="P73" s="256"/>
      <c r="Q73" s="256"/>
      <c r="R73" s="256"/>
    </row>
    <row r="74" spans="1:18" x14ac:dyDescent="0.2">
      <c r="A74" s="3" t="s">
        <v>116</v>
      </c>
      <c r="B74" s="305">
        <f>C74/C73</f>
        <v>0.8</v>
      </c>
      <c r="C74" s="276">
        <v>15.36</v>
      </c>
      <c r="D74" s="276">
        <v>15.36</v>
      </c>
      <c r="E74" s="276">
        <v>15.36</v>
      </c>
      <c r="F74" s="276">
        <v>15.36</v>
      </c>
      <c r="G74" s="276">
        <v>15.36</v>
      </c>
      <c r="H74" s="119">
        <f t="shared" si="7"/>
        <v>15.36</v>
      </c>
      <c r="I74" s="119">
        <f t="shared" si="7"/>
        <v>15.36</v>
      </c>
      <c r="J74" s="119">
        <f t="shared" si="7"/>
        <v>15.36</v>
      </c>
      <c r="K74" s="119">
        <f t="shared" si="7"/>
        <v>15.36</v>
      </c>
      <c r="L74" s="119">
        <f t="shared" si="7"/>
        <v>15.36</v>
      </c>
      <c r="N74" s="255" t="s">
        <v>242</v>
      </c>
      <c r="O74" s="256"/>
      <c r="P74" s="256"/>
      <c r="Q74" s="256"/>
      <c r="R74" s="256"/>
    </row>
    <row r="75" spans="1:18" x14ac:dyDescent="0.2">
      <c r="A75" s="3" t="s">
        <v>117</v>
      </c>
      <c r="B75" s="305">
        <f>C75/C73</f>
        <v>0.6</v>
      </c>
      <c r="C75" s="276">
        <v>11.52</v>
      </c>
      <c r="D75" s="276">
        <v>11.52</v>
      </c>
      <c r="E75" s="276">
        <v>11.52</v>
      </c>
      <c r="F75" s="276">
        <v>11.52</v>
      </c>
      <c r="G75" s="276">
        <v>11.52</v>
      </c>
      <c r="H75" s="119">
        <f t="shared" si="7"/>
        <v>11.52</v>
      </c>
      <c r="I75" s="119">
        <f t="shared" si="7"/>
        <v>11.52</v>
      </c>
      <c r="J75" s="119">
        <f t="shared" si="7"/>
        <v>11.52</v>
      </c>
      <c r="K75" s="119">
        <f t="shared" si="7"/>
        <v>11.52</v>
      </c>
      <c r="L75" s="119">
        <f t="shared" si="7"/>
        <v>11.52</v>
      </c>
      <c r="N75" s="255" t="s">
        <v>242</v>
      </c>
      <c r="O75" s="256"/>
      <c r="P75" s="256"/>
      <c r="Q75" s="256"/>
      <c r="R75" s="256"/>
    </row>
    <row r="76" spans="1:18" x14ac:dyDescent="0.2">
      <c r="N76" s="256"/>
      <c r="O76" s="256"/>
      <c r="P76" s="256"/>
      <c r="Q76" s="256"/>
      <c r="R76" s="256"/>
    </row>
    <row r="77" spans="1:18" x14ac:dyDescent="0.2">
      <c r="A77" s="33" t="s">
        <v>122</v>
      </c>
      <c r="B77" s="34"/>
      <c r="C77" s="34"/>
      <c r="D77" s="34"/>
      <c r="E77" s="34"/>
      <c r="F77" s="34"/>
      <c r="G77" s="207"/>
      <c r="H77" s="38"/>
      <c r="I77" s="38"/>
      <c r="J77" s="38"/>
      <c r="K77" s="38"/>
      <c r="L77" s="38"/>
      <c r="N77" s="256"/>
      <c r="O77" s="256"/>
      <c r="P77" s="256"/>
      <c r="Q77" s="256"/>
      <c r="R77" s="256"/>
    </row>
    <row r="78" spans="1:18" x14ac:dyDescent="0.2">
      <c r="A78" s="3" t="s">
        <v>123</v>
      </c>
      <c r="C78" s="276">
        <v>11300</v>
      </c>
      <c r="D78" s="276">
        <v>11300</v>
      </c>
      <c r="E78" s="276">
        <v>11300</v>
      </c>
      <c r="F78" s="276">
        <v>11300</v>
      </c>
      <c r="G78" s="118">
        <v>224382.20967720391</v>
      </c>
      <c r="H78" s="118">
        <v>227738.84977879378</v>
      </c>
      <c r="I78" s="118">
        <v>234423.82848871886</v>
      </c>
      <c r="J78" s="118">
        <v>239753.55657901833</v>
      </c>
      <c r="K78" s="118">
        <v>245186.51324928569</v>
      </c>
      <c r="L78" s="118">
        <v>250827.72444798352</v>
      </c>
      <c r="M78" s="13" t="s">
        <v>93</v>
      </c>
      <c r="N78" s="256" t="s">
        <v>262</v>
      </c>
      <c r="O78" s="256"/>
      <c r="P78" s="256"/>
      <c r="Q78" s="256"/>
      <c r="R78" s="256"/>
    </row>
    <row r="79" spans="1:18" x14ac:dyDescent="0.2">
      <c r="A79" s="3" t="s">
        <v>124</v>
      </c>
      <c r="C79" s="276">
        <v>0</v>
      </c>
      <c r="D79" s="276">
        <v>0</v>
      </c>
      <c r="E79" s="276">
        <v>0</v>
      </c>
      <c r="F79" s="276">
        <v>0</v>
      </c>
      <c r="G79" s="118">
        <v>0</v>
      </c>
      <c r="H79" s="208">
        <f>G79</f>
        <v>0</v>
      </c>
      <c r="I79" s="208">
        <f>H79</f>
        <v>0</v>
      </c>
      <c r="J79" s="208">
        <f>I79</f>
        <v>0</v>
      </c>
      <c r="K79" s="208">
        <f>J79</f>
        <v>0</v>
      </c>
      <c r="L79" s="208">
        <f>K79</f>
        <v>0</v>
      </c>
      <c r="N79" s="256"/>
      <c r="O79" s="256"/>
      <c r="P79" s="256"/>
      <c r="Q79" s="256"/>
      <c r="R79" s="256"/>
    </row>
    <row r="80" spans="1:18" x14ac:dyDescent="0.2">
      <c r="C80" s="35">
        <f t="shared" ref="C80:L80" si="8">SUM(C78:C79)</f>
        <v>11300</v>
      </c>
      <c r="D80" s="35">
        <f t="shared" si="8"/>
        <v>11300</v>
      </c>
      <c r="E80" s="35">
        <f t="shared" si="8"/>
        <v>11300</v>
      </c>
      <c r="F80" s="35">
        <f t="shared" si="8"/>
        <v>11300</v>
      </c>
      <c r="G80" s="35">
        <f t="shared" si="8"/>
        <v>224382.20967720391</v>
      </c>
      <c r="H80" s="35">
        <f t="shared" si="8"/>
        <v>227738.84977879378</v>
      </c>
      <c r="I80" s="35">
        <f t="shared" si="8"/>
        <v>234423.82848871886</v>
      </c>
      <c r="J80" s="35">
        <f t="shared" si="8"/>
        <v>239753.55657901833</v>
      </c>
      <c r="K80" s="35">
        <f t="shared" si="8"/>
        <v>245186.51324928569</v>
      </c>
      <c r="L80" s="35">
        <f t="shared" si="8"/>
        <v>250827.72444798352</v>
      </c>
      <c r="N80" s="256"/>
      <c r="O80" s="256"/>
      <c r="P80" s="256"/>
      <c r="Q80" s="256"/>
      <c r="R80" s="256"/>
    </row>
    <row r="81" spans="1:18" x14ac:dyDescent="0.2">
      <c r="A81" s="3" t="s">
        <v>125</v>
      </c>
      <c r="C81" s="272">
        <v>25814.111639612031</v>
      </c>
      <c r="D81" s="272">
        <v>27637.066314298172</v>
      </c>
      <c r="E81" s="272">
        <v>29588.755372423664</v>
      </c>
      <c r="F81" s="272">
        <v>31678.269847193907</v>
      </c>
      <c r="G81" s="36">
        <f>'DNSP Inputs General'!L57</f>
        <v>29100.959049231009</v>
      </c>
      <c r="H81" s="36">
        <f>'DNSP Inputs General'!M57</f>
        <v>30400.467300320208</v>
      </c>
      <c r="I81" s="36">
        <f>'DNSP Inputs General'!N57</f>
        <v>31758.005312277153</v>
      </c>
      <c r="J81" s="36">
        <f>'DNSP Inputs General'!O57</f>
        <v>33176.164413893748</v>
      </c>
      <c r="K81" s="36">
        <f>'DNSP Inputs General'!P57</f>
        <v>34657.651650187632</v>
      </c>
      <c r="L81" s="36">
        <f>'DNSP Inputs General'!Q57</f>
        <v>36205.294949729825</v>
      </c>
      <c r="N81" s="256"/>
      <c r="O81" s="256"/>
      <c r="P81" s="256"/>
      <c r="Q81" s="256"/>
      <c r="R81" s="256"/>
    </row>
    <row r="82" spans="1:18" x14ac:dyDescent="0.2">
      <c r="A82" s="3" t="s">
        <v>126</v>
      </c>
      <c r="C82" s="37">
        <f t="shared" ref="C82:L82" si="9">IF(C81=0,0,C80/C81)</f>
        <v>0.43774506586777245</v>
      </c>
      <c r="D82" s="37">
        <f t="shared" si="9"/>
        <v>0.40887118305150533</v>
      </c>
      <c r="E82" s="37">
        <f t="shared" si="9"/>
        <v>0.38190183594310473</v>
      </c>
      <c r="F82" s="37">
        <f t="shared" si="9"/>
        <v>0.35671140041762617</v>
      </c>
      <c r="G82" s="37">
        <f t="shared" si="9"/>
        <v>7.7104747406300067</v>
      </c>
      <c r="H82" s="37">
        <f t="shared" si="9"/>
        <v>7.4912943781096093</v>
      </c>
      <c r="I82" s="37">
        <f t="shared" si="9"/>
        <v>7.3815665116125615</v>
      </c>
      <c r="J82" s="37">
        <f t="shared" si="9"/>
        <v>7.226680986624622</v>
      </c>
      <c r="K82" s="37">
        <f t="shared" si="9"/>
        <v>7.0745276028521191</v>
      </c>
      <c r="L82" s="37">
        <f t="shared" si="9"/>
        <v>6.9279293207320016</v>
      </c>
      <c r="M82" s="37"/>
      <c r="N82" s="256"/>
      <c r="O82" s="256"/>
      <c r="P82" s="256"/>
      <c r="Q82" s="256"/>
      <c r="R82" s="256"/>
    </row>
    <row r="83" spans="1:18" x14ac:dyDescent="0.2">
      <c r="G83" s="37"/>
      <c r="H83" s="37"/>
      <c r="I83" s="37"/>
      <c r="J83" s="37"/>
      <c r="K83" s="37"/>
      <c r="L83" s="37"/>
      <c r="M83" s="37"/>
      <c r="N83" s="256"/>
      <c r="O83" s="256"/>
      <c r="P83" s="256"/>
      <c r="Q83" s="256"/>
      <c r="R83" s="256"/>
    </row>
    <row r="84" spans="1:18" x14ac:dyDescent="0.2">
      <c r="A84" s="39" t="s">
        <v>127</v>
      </c>
      <c r="B84" s="40"/>
      <c r="C84" s="40"/>
      <c r="D84" s="40"/>
      <c r="E84" s="40"/>
      <c r="F84" s="40"/>
      <c r="G84" s="191"/>
      <c r="H84" s="191"/>
      <c r="I84" s="191"/>
      <c r="J84" s="191"/>
      <c r="K84" s="191"/>
      <c r="L84" s="191"/>
      <c r="M84" s="191"/>
      <c r="N84" s="256"/>
      <c r="O84" s="256"/>
      <c r="P84" s="256"/>
      <c r="Q84" s="256"/>
      <c r="R84" s="256"/>
    </row>
    <row r="85" spans="1:18" x14ac:dyDescent="0.2">
      <c r="A85" s="3" t="s">
        <v>128</v>
      </c>
      <c r="C85" s="277">
        <v>0.52</v>
      </c>
      <c r="D85" s="277">
        <v>0.52</v>
      </c>
      <c r="E85" s="277">
        <v>0.52</v>
      </c>
      <c r="F85" s="277">
        <v>0.52</v>
      </c>
      <c r="G85" s="277">
        <v>0.52</v>
      </c>
      <c r="H85" s="199">
        <f t="shared" ref="H85:L87" si="10">G85</f>
        <v>0.52</v>
      </c>
      <c r="I85" s="199">
        <f t="shared" si="10"/>
        <v>0.52</v>
      </c>
      <c r="J85" s="199">
        <f t="shared" si="10"/>
        <v>0.52</v>
      </c>
      <c r="K85" s="199">
        <f t="shared" si="10"/>
        <v>0.52</v>
      </c>
      <c r="L85" s="199">
        <f t="shared" si="10"/>
        <v>0.52</v>
      </c>
      <c r="N85" s="256" t="s">
        <v>87</v>
      </c>
      <c r="O85" s="256"/>
      <c r="P85" s="256"/>
      <c r="Q85" s="256"/>
      <c r="R85" s="256"/>
    </row>
    <row r="86" spans="1:18" x14ac:dyDescent="0.2">
      <c r="A86" s="3" t="s">
        <v>129</v>
      </c>
      <c r="C86" s="277">
        <v>0.441</v>
      </c>
      <c r="D86" s="277">
        <v>0.441</v>
      </c>
      <c r="E86" s="277">
        <v>0.441</v>
      </c>
      <c r="F86" s="277">
        <v>0.441</v>
      </c>
      <c r="G86" s="277">
        <v>0.441</v>
      </c>
      <c r="H86" s="199">
        <f t="shared" si="10"/>
        <v>0.441</v>
      </c>
      <c r="I86" s="199">
        <f t="shared" si="10"/>
        <v>0.441</v>
      </c>
      <c r="J86" s="199">
        <f t="shared" si="10"/>
        <v>0.441</v>
      </c>
      <c r="K86" s="199">
        <f t="shared" si="10"/>
        <v>0.441</v>
      </c>
      <c r="L86" s="199">
        <f t="shared" si="10"/>
        <v>0.441</v>
      </c>
      <c r="N86" s="256" t="s">
        <v>87</v>
      </c>
      <c r="O86" s="256"/>
      <c r="P86" s="256"/>
      <c r="Q86" s="256"/>
      <c r="R86" s="256"/>
    </row>
    <row r="87" spans="1:18" x14ac:dyDescent="0.2">
      <c r="A87" s="3" t="s">
        <v>130</v>
      </c>
      <c r="C87" s="277">
        <v>3.9E-2</v>
      </c>
      <c r="D87" s="277">
        <v>3.9E-2</v>
      </c>
      <c r="E87" s="277">
        <v>3.9E-2</v>
      </c>
      <c r="F87" s="277">
        <v>3.9E-2</v>
      </c>
      <c r="G87" s="277">
        <v>3.9E-2</v>
      </c>
      <c r="H87" s="199">
        <f t="shared" si="10"/>
        <v>3.9E-2</v>
      </c>
      <c r="I87" s="199">
        <f t="shared" si="10"/>
        <v>3.9E-2</v>
      </c>
      <c r="J87" s="199">
        <f t="shared" si="10"/>
        <v>3.9E-2</v>
      </c>
      <c r="K87" s="199">
        <f t="shared" si="10"/>
        <v>3.9E-2</v>
      </c>
      <c r="L87" s="199">
        <f t="shared" si="10"/>
        <v>3.9E-2</v>
      </c>
      <c r="N87" s="256" t="s">
        <v>87</v>
      </c>
      <c r="O87" s="256"/>
      <c r="P87" s="256"/>
      <c r="Q87" s="256"/>
      <c r="R87" s="256"/>
    </row>
    <row r="88" spans="1:18" x14ac:dyDescent="0.2">
      <c r="N88" s="256"/>
      <c r="O88" s="256"/>
      <c r="P88" s="256"/>
      <c r="Q88" s="256"/>
      <c r="R88" s="256"/>
    </row>
    <row r="89" spans="1:18" x14ac:dyDescent="0.2">
      <c r="N89" s="256"/>
      <c r="O89" s="256"/>
      <c r="P89" s="256"/>
      <c r="Q89" s="256"/>
      <c r="R89" s="256"/>
    </row>
    <row r="90" spans="1:18" x14ac:dyDescent="0.2">
      <c r="N90" s="256"/>
      <c r="O90" s="256"/>
      <c r="P90" s="256"/>
      <c r="Q90" s="256"/>
      <c r="R90" s="256"/>
    </row>
    <row r="91" spans="1:18" x14ac:dyDescent="0.2">
      <c r="A91" s="4" t="s">
        <v>142</v>
      </c>
      <c r="B91" s="5"/>
      <c r="C91" s="5"/>
      <c r="D91" s="5"/>
      <c r="E91" s="5"/>
      <c r="F91" s="5"/>
      <c r="N91" s="256"/>
      <c r="O91" s="256"/>
      <c r="P91" s="256"/>
      <c r="Q91" s="256"/>
      <c r="R91" s="256"/>
    </row>
    <row r="92" spans="1:18" x14ac:dyDescent="0.2">
      <c r="N92" s="256"/>
      <c r="O92" s="256"/>
      <c r="P92" s="256"/>
      <c r="Q92" s="256"/>
      <c r="R92" s="256"/>
    </row>
    <row r="93" spans="1:18" x14ac:dyDescent="0.2">
      <c r="A93" s="3" t="s">
        <v>132</v>
      </c>
      <c r="B93" s="205" t="s">
        <v>100</v>
      </c>
      <c r="C93" s="3">
        <f t="shared" ref="C93:L93" si="11">C61</f>
        <v>20</v>
      </c>
      <c r="D93" s="3">
        <f t="shared" si="11"/>
        <v>20</v>
      </c>
      <c r="E93" s="3">
        <f t="shared" si="11"/>
        <v>20</v>
      </c>
      <c r="F93" s="3">
        <f t="shared" si="11"/>
        <v>20</v>
      </c>
      <c r="G93" s="3">
        <f t="shared" si="11"/>
        <v>20</v>
      </c>
      <c r="H93" s="3">
        <f t="shared" si="11"/>
        <v>20</v>
      </c>
      <c r="I93" s="3">
        <f t="shared" si="11"/>
        <v>20</v>
      </c>
      <c r="J93" s="3">
        <f t="shared" si="11"/>
        <v>20</v>
      </c>
      <c r="K93" s="3">
        <f t="shared" si="11"/>
        <v>20</v>
      </c>
      <c r="L93" s="3">
        <f t="shared" si="11"/>
        <v>20</v>
      </c>
      <c r="N93" s="256"/>
      <c r="O93" s="256"/>
      <c r="P93" s="256"/>
      <c r="Q93" s="256"/>
      <c r="R93" s="256"/>
    </row>
    <row r="94" spans="1:18" x14ac:dyDescent="0.2">
      <c r="A94" s="3" t="s">
        <v>133</v>
      </c>
      <c r="B94" s="205"/>
      <c r="C94" s="3">
        <f t="shared" ref="C94:L94" si="12">C62</f>
        <v>3</v>
      </c>
      <c r="D94" s="3">
        <f t="shared" si="12"/>
        <v>3</v>
      </c>
      <c r="E94" s="3">
        <f t="shared" si="12"/>
        <v>3</v>
      </c>
      <c r="F94" s="3">
        <f t="shared" si="12"/>
        <v>3</v>
      </c>
      <c r="G94" s="3">
        <f t="shared" si="12"/>
        <v>3</v>
      </c>
      <c r="H94" s="3">
        <f t="shared" si="12"/>
        <v>3</v>
      </c>
      <c r="I94" s="3">
        <f t="shared" si="12"/>
        <v>3</v>
      </c>
      <c r="J94" s="3">
        <f t="shared" si="12"/>
        <v>3</v>
      </c>
      <c r="K94" s="3">
        <f t="shared" si="12"/>
        <v>3</v>
      </c>
      <c r="L94" s="3">
        <f t="shared" si="12"/>
        <v>3</v>
      </c>
      <c r="N94" s="256"/>
      <c r="O94" s="256"/>
      <c r="P94" s="256"/>
      <c r="Q94" s="256"/>
      <c r="R94" s="256"/>
    </row>
    <row r="95" spans="1:18" x14ac:dyDescent="0.2">
      <c r="A95" s="3" t="s">
        <v>134</v>
      </c>
      <c r="B95" s="205" t="s">
        <v>100</v>
      </c>
      <c r="C95" s="3">
        <f t="shared" ref="C95:L95" si="13">C63</f>
        <v>5</v>
      </c>
      <c r="D95" s="3">
        <f t="shared" si="13"/>
        <v>5</v>
      </c>
      <c r="E95" s="3">
        <f t="shared" si="13"/>
        <v>5</v>
      </c>
      <c r="F95" s="3">
        <f t="shared" si="13"/>
        <v>5</v>
      </c>
      <c r="G95" s="3">
        <f t="shared" si="13"/>
        <v>5</v>
      </c>
      <c r="H95" s="3">
        <f t="shared" si="13"/>
        <v>5</v>
      </c>
      <c r="I95" s="3">
        <f t="shared" si="13"/>
        <v>5</v>
      </c>
      <c r="J95" s="3">
        <f t="shared" si="13"/>
        <v>5</v>
      </c>
      <c r="K95" s="3">
        <f t="shared" si="13"/>
        <v>5</v>
      </c>
      <c r="L95" s="3">
        <f t="shared" si="13"/>
        <v>5</v>
      </c>
      <c r="N95" s="256"/>
      <c r="O95" s="256"/>
      <c r="P95" s="256"/>
      <c r="Q95" s="256"/>
      <c r="R95" s="256"/>
    </row>
    <row r="96" spans="1:18" x14ac:dyDescent="0.2">
      <c r="A96" s="3" t="s">
        <v>135</v>
      </c>
      <c r="B96" s="205" t="s">
        <v>100</v>
      </c>
      <c r="C96" s="3">
        <f t="shared" ref="C96:L96" si="14">C64</f>
        <v>10</v>
      </c>
      <c r="D96" s="3">
        <f t="shared" si="14"/>
        <v>10</v>
      </c>
      <c r="E96" s="3">
        <f t="shared" si="14"/>
        <v>10</v>
      </c>
      <c r="F96" s="3">
        <f t="shared" si="14"/>
        <v>10</v>
      </c>
      <c r="G96" s="3">
        <f t="shared" si="14"/>
        <v>10</v>
      </c>
      <c r="H96" s="3">
        <f t="shared" si="14"/>
        <v>10</v>
      </c>
      <c r="I96" s="3">
        <f t="shared" si="14"/>
        <v>10</v>
      </c>
      <c r="J96" s="3">
        <f t="shared" si="14"/>
        <v>10</v>
      </c>
      <c r="K96" s="3">
        <f t="shared" si="14"/>
        <v>10</v>
      </c>
      <c r="L96" s="3">
        <f t="shared" si="14"/>
        <v>10</v>
      </c>
      <c r="N96" s="256"/>
      <c r="O96" s="256"/>
      <c r="P96" s="256"/>
      <c r="Q96" s="256"/>
      <c r="R96" s="256"/>
    </row>
    <row r="97" spans="1:18" x14ac:dyDescent="0.2">
      <c r="A97" s="3" t="s">
        <v>105</v>
      </c>
      <c r="C97" s="284">
        <v>33.509387003341423</v>
      </c>
      <c r="D97" s="284">
        <v>34.016689908825562</v>
      </c>
      <c r="E97" s="284">
        <v>34.68335438378935</v>
      </c>
      <c r="F97" s="284">
        <v>35.568501661718436</v>
      </c>
      <c r="G97" s="201">
        <v>41.504360322474867</v>
      </c>
      <c r="H97" s="202">
        <f>G97*(1+Escalation!L$8)</f>
        <v>41.504360322474867</v>
      </c>
      <c r="I97" s="202">
        <f>H97*(1+Escalation!M$8)</f>
        <v>41.504360322474867</v>
      </c>
      <c r="J97" s="202">
        <f>I97*(1+Escalation!N$8)</f>
        <v>41.504360322474867</v>
      </c>
      <c r="K97" s="202">
        <f>J97*(1+Escalation!O$8)</f>
        <v>41.504360322474867</v>
      </c>
      <c r="L97" s="202">
        <f>K97*(1+Escalation!P$8)</f>
        <v>41.504360322474867</v>
      </c>
      <c r="M97" s="3" t="s">
        <v>106</v>
      </c>
      <c r="N97" s="256" t="s">
        <v>90</v>
      </c>
      <c r="O97" s="323"/>
      <c r="P97" s="256"/>
      <c r="Q97" s="256"/>
      <c r="R97" s="256"/>
    </row>
    <row r="98" spans="1:18" x14ac:dyDescent="0.2">
      <c r="A98" s="3" t="s">
        <v>107</v>
      </c>
      <c r="C98" s="284">
        <v>18.111818630231213</v>
      </c>
      <c r="D98" s="284">
        <v>18.386015774267353</v>
      </c>
      <c r="E98" s="284">
        <v>18.746347822614233</v>
      </c>
      <c r="F98" s="284">
        <v>19.224769793069736</v>
      </c>
      <c r="G98" s="201">
        <v>22.43310050552315</v>
      </c>
      <c r="H98" s="202">
        <f>G98*(1+Escalation!L$8)</f>
        <v>22.43310050552315</v>
      </c>
      <c r="I98" s="202">
        <f>H98*(1+Escalation!M$8)</f>
        <v>22.43310050552315</v>
      </c>
      <c r="J98" s="202">
        <f>I98*(1+Escalation!N$8)</f>
        <v>22.43310050552315</v>
      </c>
      <c r="K98" s="202">
        <f>J98*(1+Escalation!O$8)</f>
        <v>22.43310050552315</v>
      </c>
      <c r="L98" s="202">
        <f>K98*(1+Escalation!P$8)</f>
        <v>22.43310050552315</v>
      </c>
      <c r="M98" s="3" t="s">
        <v>106</v>
      </c>
      <c r="N98" s="256" t="s">
        <v>90</v>
      </c>
      <c r="O98" s="323"/>
      <c r="P98" s="256"/>
      <c r="Q98" s="256"/>
      <c r="R98" s="256"/>
    </row>
    <row r="99" spans="1:18" x14ac:dyDescent="0.2">
      <c r="A99" s="3" t="s">
        <v>136</v>
      </c>
      <c r="C99" s="284">
        <v>2.0180299309449818</v>
      </c>
      <c r="D99" s="284">
        <v>2.0485811447651647</v>
      </c>
      <c r="E99" s="284">
        <v>2.0887295624082713</v>
      </c>
      <c r="F99" s="284">
        <v>2.1420356315398035</v>
      </c>
      <c r="G99" s="201">
        <v>2.4995098056293203</v>
      </c>
      <c r="H99" s="202">
        <f>G99*(1+Escalation!L$8)</f>
        <v>2.4995098056293203</v>
      </c>
      <c r="I99" s="202">
        <f>H99*(1+Escalation!M$8)</f>
        <v>2.4995098056293203</v>
      </c>
      <c r="J99" s="202">
        <f>I99*(1+Escalation!N$8)</f>
        <v>2.4995098056293203</v>
      </c>
      <c r="K99" s="202">
        <f>J99*(1+Escalation!O$8)</f>
        <v>2.4995098056293203</v>
      </c>
      <c r="L99" s="202">
        <f>K99*(1+Escalation!P$8)</f>
        <v>2.4995098056293203</v>
      </c>
      <c r="M99" s="3" t="s">
        <v>106</v>
      </c>
      <c r="N99" s="256" t="s">
        <v>90</v>
      </c>
      <c r="O99" s="323"/>
      <c r="P99" s="256"/>
      <c r="Q99" s="256"/>
      <c r="R99" s="256"/>
    </row>
    <row r="100" spans="1:18" x14ac:dyDescent="0.2">
      <c r="A100" s="3" t="s">
        <v>137</v>
      </c>
      <c r="C100" s="3">
        <f t="shared" ref="C100:L100" si="15">C68</f>
        <v>2</v>
      </c>
      <c r="D100" s="3">
        <f t="shared" si="15"/>
        <v>2</v>
      </c>
      <c r="E100" s="3">
        <f t="shared" si="15"/>
        <v>2</v>
      </c>
      <c r="F100" s="3">
        <f t="shared" si="15"/>
        <v>2</v>
      </c>
      <c r="G100" s="3">
        <f t="shared" si="15"/>
        <v>2</v>
      </c>
      <c r="H100" s="3">
        <f t="shared" si="15"/>
        <v>2</v>
      </c>
      <c r="I100" s="3">
        <f t="shared" si="15"/>
        <v>2</v>
      </c>
      <c r="J100" s="3">
        <f t="shared" si="15"/>
        <v>2</v>
      </c>
      <c r="K100" s="3">
        <f t="shared" si="15"/>
        <v>2</v>
      </c>
      <c r="L100" s="3">
        <f t="shared" si="15"/>
        <v>2</v>
      </c>
      <c r="N100" s="256"/>
      <c r="O100" s="256"/>
      <c r="P100" s="256"/>
      <c r="Q100" s="256"/>
      <c r="R100" s="256"/>
    </row>
    <row r="101" spans="1:18" x14ac:dyDescent="0.2">
      <c r="A101" s="3" t="s">
        <v>138</v>
      </c>
      <c r="C101" s="3">
        <f t="shared" ref="C101:L101" si="16">C69</f>
        <v>2</v>
      </c>
      <c r="D101" s="3">
        <f t="shared" si="16"/>
        <v>2</v>
      </c>
      <c r="E101" s="3">
        <f t="shared" si="16"/>
        <v>2</v>
      </c>
      <c r="F101" s="3">
        <f t="shared" si="16"/>
        <v>2</v>
      </c>
      <c r="G101" s="3">
        <f t="shared" si="16"/>
        <v>2</v>
      </c>
      <c r="H101" s="3">
        <f t="shared" si="16"/>
        <v>2</v>
      </c>
      <c r="I101" s="3">
        <f t="shared" si="16"/>
        <v>2</v>
      </c>
      <c r="J101" s="3">
        <f t="shared" si="16"/>
        <v>2</v>
      </c>
      <c r="K101" s="3">
        <f t="shared" si="16"/>
        <v>2</v>
      </c>
      <c r="L101" s="3">
        <f t="shared" si="16"/>
        <v>2</v>
      </c>
      <c r="N101" s="256"/>
      <c r="O101" s="256"/>
      <c r="P101" s="256"/>
      <c r="Q101" s="256"/>
      <c r="R101" s="256"/>
    </row>
    <row r="102" spans="1:18" x14ac:dyDescent="0.2">
      <c r="A102" s="3" t="s">
        <v>139</v>
      </c>
      <c r="C102" s="27">
        <f t="shared" ref="C102:L102" si="17">C70</f>
        <v>3000</v>
      </c>
      <c r="D102" s="27">
        <f t="shared" si="17"/>
        <v>3000</v>
      </c>
      <c r="E102" s="27">
        <f t="shared" si="17"/>
        <v>3000</v>
      </c>
      <c r="F102" s="27">
        <f t="shared" si="17"/>
        <v>3000</v>
      </c>
      <c r="G102" s="27">
        <f t="shared" si="17"/>
        <v>3000</v>
      </c>
      <c r="H102" s="27">
        <f t="shared" si="17"/>
        <v>3000</v>
      </c>
      <c r="I102" s="27">
        <f t="shared" si="17"/>
        <v>3000</v>
      </c>
      <c r="J102" s="27">
        <f t="shared" si="17"/>
        <v>3000</v>
      </c>
      <c r="K102" s="27">
        <f t="shared" si="17"/>
        <v>3000</v>
      </c>
      <c r="L102" s="27">
        <f t="shared" si="17"/>
        <v>3000</v>
      </c>
      <c r="N102" s="256"/>
      <c r="O102" s="256"/>
      <c r="P102" s="256"/>
      <c r="Q102" s="256"/>
      <c r="R102" s="256"/>
    </row>
    <row r="103" spans="1:18" x14ac:dyDescent="0.2">
      <c r="A103" s="3" t="s">
        <v>140</v>
      </c>
      <c r="C103" s="27">
        <f t="shared" ref="C103:L103" si="18">C71</f>
        <v>2000</v>
      </c>
      <c r="D103" s="27">
        <f t="shared" si="18"/>
        <v>2000</v>
      </c>
      <c r="E103" s="27">
        <f t="shared" si="18"/>
        <v>2000</v>
      </c>
      <c r="F103" s="27">
        <f t="shared" si="18"/>
        <v>2000</v>
      </c>
      <c r="G103" s="27">
        <f t="shared" si="18"/>
        <v>2000</v>
      </c>
      <c r="H103" s="27">
        <f t="shared" si="18"/>
        <v>2000</v>
      </c>
      <c r="I103" s="27">
        <f t="shared" si="18"/>
        <v>2000</v>
      </c>
      <c r="J103" s="27">
        <f t="shared" si="18"/>
        <v>2000</v>
      </c>
      <c r="K103" s="27">
        <f t="shared" si="18"/>
        <v>2000</v>
      </c>
      <c r="L103" s="27">
        <f t="shared" si="18"/>
        <v>2000</v>
      </c>
      <c r="N103" s="256"/>
      <c r="O103" s="256"/>
      <c r="P103" s="256"/>
      <c r="Q103" s="256"/>
      <c r="R103" s="256"/>
    </row>
    <row r="104" spans="1:18" x14ac:dyDescent="0.2">
      <c r="A104" s="3" t="s">
        <v>141</v>
      </c>
      <c r="C104" s="27">
        <f t="shared" ref="C104:L104" si="19">C72</f>
        <v>1000</v>
      </c>
      <c r="D104" s="27">
        <f t="shared" si="19"/>
        <v>1000</v>
      </c>
      <c r="E104" s="27">
        <f t="shared" si="19"/>
        <v>1000</v>
      </c>
      <c r="F104" s="27">
        <f t="shared" si="19"/>
        <v>1000</v>
      </c>
      <c r="G104" s="27">
        <f t="shared" si="19"/>
        <v>1000</v>
      </c>
      <c r="H104" s="27">
        <f t="shared" si="19"/>
        <v>1000</v>
      </c>
      <c r="I104" s="27">
        <f t="shared" si="19"/>
        <v>1000</v>
      </c>
      <c r="J104" s="27">
        <f t="shared" si="19"/>
        <v>1000</v>
      </c>
      <c r="K104" s="27">
        <f t="shared" si="19"/>
        <v>1000</v>
      </c>
      <c r="L104" s="27">
        <f t="shared" si="19"/>
        <v>1000</v>
      </c>
      <c r="N104" s="256"/>
      <c r="O104" s="256"/>
      <c r="P104" s="256"/>
      <c r="Q104" s="256"/>
      <c r="R104" s="256"/>
    </row>
    <row r="105" spans="1:18" x14ac:dyDescent="0.2">
      <c r="A105" s="3" t="s">
        <v>115</v>
      </c>
      <c r="C105" s="300">
        <f>C73</f>
        <v>19.2</v>
      </c>
      <c r="D105" s="300">
        <f t="shared" ref="D105:L105" si="20">D73</f>
        <v>19.2</v>
      </c>
      <c r="E105" s="300">
        <f t="shared" si="20"/>
        <v>19.2</v>
      </c>
      <c r="F105" s="300">
        <f t="shared" si="20"/>
        <v>19.2</v>
      </c>
      <c r="G105" s="300">
        <f t="shared" si="20"/>
        <v>19.2</v>
      </c>
      <c r="H105" s="300">
        <f t="shared" ref="H105" si="21">H73</f>
        <v>19.2</v>
      </c>
      <c r="I105" s="300">
        <f t="shared" si="20"/>
        <v>19.2</v>
      </c>
      <c r="J105" s="300">
        <f t="shared" si="20"/>
        <v>19.2</v>
      </c>
      <c r="K105" s="300">
        <f t="shared" si="20"/>
        <v>19.2</v>
      </c>
      <c r="L105" s="300">
        <f t="shared" si="20"/>
        <v>19.2</v>
      </c>
      <c r="N105" s="256"/>
      <c r="O105" s="256"/>
      <c r="P105" s="256"/>
      <c r="Q105" s="256"/>
      <c r="R105" s="256"/>
    </row>
    <row r="106" spans="1:18" x14ac:dyDescent="0.2">
      <c r="A106" s="3" t="s">
        <v>116</v>
      </c>
      <c r="C106" s="300">
        <f t="shared" ref="C106:L106" si="22">C74</f>
        <v>15.36</v>
      </c>
      <c r="D106" s="300">
        <f t="shared" si="22"/>
        <v>15.36</v>
      </c>
      <c r="E106" s="300">
        <f t="shared" si="22"/>
        <v>15.36</v>
      </c>
      <c r="F106" s="300">
        <f t="shared" si="22"/>
        <v>15.36</v>
      </c>
      <c r="G106" s="300">
        <f t="shared" si="22"/>
        <v>15.36</v>
      </c>
      <c r="H106" s="300">
        <f t="shared" ref="H106" si="23">H74</f>
        <v>15.36</v>
      </c>
      <c r="I106" s="300">
        <f t="shared" si="22"/>
        <v>15.36</v>
      </c>
      <c r="J106" s="300">
        <f t="shared" si="22"/>
        <v>15.36</v>
      </c>
      <c r="K106" s="300">
        <f t="shared" si="22"/>
        <v>15.36</v>
      </c>
      <c r="L106" s="300">
        <f t="shared" si="22"/>
        <v>15.36</v>
      </c>
      <c r="N106" s="256"/>
      <c r="O106" s="256"/>
      <c r="P106" s="256"/>
      <c r="Q106" s="256"/>
      <c r="R106" s="256"/>
    </row>
    <row r="107" spans="1:18" x14ac:dyDescent="0.2">
      <c r="A107" s="3" t="s">
        <v>117</v>
      </c>
      <c r="C107" s="300">
        <f t="shared" ref="C107:L107" si="24">C75</f>
        <v>11.52</v>
      </c>
      <c r="D107" s="300">
        <f t="shared" si="24"/>
        <v>11.52</v>
      </c>
      <c r="E107" s="300">
        <f t="shared" si="24"/>
        <v>11.52</v>
      </c>
      <c r="F107" s="300">
        <f t="shared" si="24"/>
        <v>11.52</v>
      </c>
      <c r="G107" s="300">
        <f t="shared" si="24"/>
        <v>11.52</v>
      </c>
      <c r="H107" s="300">
        <f t="shared" ref="H107" si="25">H75</f>
        <v>11.52</v>
      </c>
      <c r="I107" s="300">
        <f t="shared" si="24"/>
        <v>11.52</v>
      </c>
      <c r="J107" s="300">
        <f t="shared" si="24"/>
        <v>11.52</v>
      </c>
      <c r="K107" s="300">
        <f t="shared" si="24"/>
        <v>11.52</v>
      </c>
      <c r="L107" s="300">
        <f t="shared" si="24"/>
        <v>11.52</v>
      </c>
      <c r="N107" s="256"/>
      <c r="O107" s="256"/>
      <c r="P107" s="256"/>
      <c r="Q107" s="256"/>
      <c r="R107" s="256"/>
    </row>
    <row r="108" spans="1:18" x14ac:dyDescent="0.2">
      <c r="N108" s="256"/>
      <c r="O108" s="256"/>
      <c r="P108" s="256"/>
      <c r="Q108" s="256"/>
      <c r="R108" s="256"/>
    </row>
    <row r="109" spans="1:18" x14ac:dyDescent="0.2">
      <c r="A109" s="33" t="s">
        <v>122</v>
      </c>
      <c r="B109" s="34"/>
      <c r="C109" s="34"/>
      <c r="D109" s="34"/>
      <c r="E109" s="34"/>
      <c r="F109" s="34"/>
      <c r="G109" s="207"/>
      <c r="H109" s="38"/>
      <c r="I109" s="38"/>
      <c r="J109" s="38"/>
      <c r="K109" s="38"/>
      <c r="L109" s="38"/>
      <c r="N109" s="256"/>
      <c r="O109" s="256"/>
      <c r="P109" s="256"/>
      <c r="Q109" s="256"/>
      <c r="R109" s="256"/>
    </row>
    <row r="110" spans="1:18" x14ac:dyDescent="0.2">
      <c r="A110" s="3" t="s">
        <v>123</v>
      </c>
      <c r="C110" s="276">
        <v>11300</v>
      </c>
      <c r="D110" s="276">
        <v>11300</v>
      </c>
      <c r="E110" s="276">
        <v>11300</v>
      </c>
      <c r="F110" s="276">
        <v>11300</v>
      </c>
      <c r="G110" s="118">
        <v>103180.31598375842</v>
      </c>
      <c r="H110" s="118">
        <v>103646.19945952088</v>
      </c>
      <c r="I110" s="118">
        <v>105590.74140971116</v>
      </c>
      <c r="J110" s="118">
        <v>106880.12900111309</v>
      </c>
      <c r="K110" s="118">
        <v>108177.344075025</v>
      </c>
      <c r="L110" s="118">
        <v>109527.48140194378</v>
      </c>
      <c r="M110" s="13" t="s">
        <v>93</v>
      </c>
      <c r="N110" s="256" t="s">
        <v>262</v>
      </c>
      <c r="O110" s="256"/>
      <c r="P110" s="256"/>
      <c r="Q110" s="256"/>
      <c r="R110" s="256"/>
    </row>
    <row r="111" spans="1:18" x14ac:dyDescent="0.2">
      <c r="A111" s="3" t="s">
        <v>124</v>
      </c>
      <c r="C111" s="276">
        <v>0</v>
      </c>
      <c r="D111" s="276">
        <v>0</v>
      </c>
      <c r="E111" s="276">
        <v>0</v>
      </c>
      <c r="F111" s="276">
        <v>0</v>
      </c>
      <c r="G111" s="118">
        <v>0</v>
      </c>
      <c r="H111" s="208">
        <f>G111</f>
        <v>0</v>
      </c>
      <c r="I111" s="208">
        <f>H111</f>
        <v>0</v>
      </c>
      <c r="J111" s="208">
        <f>I111</f>
        <v>0</v>
      </c>
      <c r="K111" s="208">
        <f>J111</f>
        <v>0</v>
      </c>
      <c r="L111" s="208">
        <f>K111</f>
        <v>0</v>
      </c>
      <c r="N111" s="256"/>
      <c r="O111" s="256"/>
      <c r="P111" s="256"/>
      <c r="Q111" s="256"/>
      <c r="R111" s="256"/>
    </row>
    <row r="112" spans="1:18" x14ac:dyDescent="0.2">
      <c r="C112" s="35">
        <f t="shared" ref="C112:L112" si="26">SUM(C110:C111)</f>
        <v>11300</v>
      </c>
      <c r="D112" s="35">
        <f t="shared" si="26"/>
        <v>11300</v>
      </c>
      <c r="E112" s="35">
        <f t="shared" si="26"/>
        <v>11300</v>
      </c>
      <c r="F112" s="35">
        <f t="shared" si="26"/>
        <v>11300</v>
      </c>
      <c r="G112" s="35">
        <f t="shared" si="26"/>
        <v>103180.31598375842</v>
      </c>
      <c r="H112" s="35">
        <f t="shared" si="26"/>
        <v>103646.19945952088</v>
      </c>
      <c r="I112" s="35">
        <f t="shared" si="26"/>
        <v>105590.74140971116</v>
      </c>
      <c r="J112" s="35">
        <f t="shared" si="26"/>
        <v>106880.12900111309</v>
      </c>
      <c r="K112" s="35">
        <f t="shared" si="26"/>
        <v>108177.344075025</v>
      </c>
      <c r="L112" s="35">
        <f t="shared" si="26"/>
        <v>109527.48140194378</v>
      </c>
      <c r="N112" s="256"/>
      <c r="O112" s="256"/>
      <c r="P112" s="256"/>
      <c r="Q112" s="256"/>
      <c r="R112" s="256"/>
    </row>
    <row r="113" spans="1:18" x14ac:dyDescent="0.2">
      <c r="A113" s="3" t="s">
        <v>125</v>
      </c>
      <c r="C113" s="272">
        <v>11713.151653018345</v>
      </c>
      <c r="D113" s="272">
        <v>12198.284877640659</v>
      </c>
      <c r="E113" s="272">
        <v>12703.511263574666</v>
      </c>
      <c r="F113" s="272">
        <v>13229.663025789385</v>
      </c>
      <c r="G113" s="208">
        <f>'DNSP Inputs General'!L58</f>
        <v>13381.836975621527</v>
      </c>
      <c r="H113" s="208">
        <f>'DNSP Inputs General'!M58</f>
        <v>13835.552873530982</v>
      </c>
      <c r="I113" s="208">
        <f>'DNSP Inputs General'!N58</f>
        <v>14304.652168831304</v>
      </c>
      <c r="J113" s="208">
        <f>'DNSP Inputs General'!O58</f>
        <v>14789.656441031555</v>
      </c>
      <c r="K113" s="208">
        <f>'DNSP Inputs General'!P58</f>
        <v>15291.104953977838</v>
      </c>
      <c r="L113" s="208">
        <f>'DNSP Inputs General'!Q58</f>
        <v>15809.55525544697</v>
      </c>
      <c r="N113" s="256"/>
      <c r="O113" s="256"/>
      <c r="P113" s="256"/>
      <c r="Q113" s="256"/>
      <c r="R113" s="256"/>
    </row>
    <row r="114" spans="1:18" x14ac:dyDescent="0.2">
      <c r="A114" s="3" t="s">
        <v>126</v>
      </c>
      <c r="C114" s="275">
        <v>0.9647275417191512</v>
      </c>
      <c r="D114" s="275">
        <v>0.92635973936899874</v>
      </c>
      <c r="E114" s="275">
        <v>0.88951784790406607</v>
      </c>
      <c r="F114" s="37">
        <f t="shared" ref="F114:L114" si="27">IF(F113=0,0,F112/F113)</f>
        <v>0.85414118091838198</v>
      </c>
      <c r="G114" s="37">
        <f t="shared" si="27"/>
        <v>7.7104747406300067</v>
      </c>
      <c r="H114" s="37">
        <f t="shared" si="27"/>
        <v>7.4912943781096084</v>
      </c>
      <c r="I114" s="37">
        <f t="shared" si="27"/>
        <v>7.3815665116125624</v>
      </c>
      <c r="J114" s="37">
        <f t="shared" si="27"/>
        <v>7.2266809866246202</v>
      </c>
      <c r="K114" s="37">
        <f t="shared" si="27"/>
        <v>7.0745276028521191</v>
      </c>
      <c r="L114" s="37">
        <f t="shared" si="27"/>
        <v>6.9279293207320016</v>
      </c>
      <c r="N114" s="256"/>
      <c r="O114" s="256"/>
      <c r="P114" s="256"/>
      <c r="Q114" s="256"/>
      <c r="R114" s="256"/>
    </row>
    <row r="115" spans="1:18" x14ac:dyDescent="0.2">
      <c r="G115" s="13"/>
      <c r="N115" s="256"/>
      <c r="O115" s="256"/>
      <c r="P115" s="256"/>
      <c r="Q115" s="256"/>
      <c r="R115" s="256"/>
    </row>
    <row r="116" spans="1:18" x14ac:dyDescent="0.2">
      <c r="A116" s="39" t="s">
        <v>127</v>
      </c>
      <c r="B116" s="40"/>
      <c r="C116" s="40"/>
      <c r="D116" s="40"/>
      <c r="E116" s="40"/>
      <c r="F116" s="40"/>
      <c r="G116" s="40"/>
      <c r="N116" s="256"/>
      <c r="O116" s="256"/>
      <c r="P116" s="256"/>
      <c r="Q116" s="256"/>
      <c r="R116" s="256"/>
    </row>
    <row r="117" spans="1:18" x14ac:dyDescent="0.2">
      <c r="A117" s="3" t="s">
        <v>128</v>
      </c>
      <c r="C117" s="277">
        <v>0.48</v>
      </c>
      <c r="D117" s="277">
        <v>0.48</v>
      </c>
      <c r="E117" s="277">
        <v>0.48</v>
      </c>
      <c r="F117" s="277">
        <v>0.48</v>
      </c>
      <c r="G117" s="277">
        <v>0.48</v>
      </c>
      <c r="H117" s="199">
        <f t="shared" ref="H117:L119" si="28">G117</f>
        <v>0.48</v>
      </c>
      <c r="I117" s="199">
        <f t="shared" si="28"/>
        <v>0.48</v>
      </c>
      <c r="J117" s="199">
        <f t="shared" si="28"/>
        <v>0.48</v>
      </c>
      <c r="K117" s="199">
        <f t="shared" si="28"/>
        <v>0.48</v>
      </c>
      <c r="L117" s="199">
        <f t="shared" si="28"/>
        <v>0.48</v>
      </c>
      <c r="N117" s="256"/>
      <c r="O117" s="256"/>
      <c r="P117" s="256"/>
      <c r="Q117" s="256"/>
      <c r="R117" s="256"/>
    </row>
    <row r="118" spans="1:18" x14ac:dyDescent="0.2">
      <c r="A118" s="3" t="s">
        <v>129</v>
      </c>
      <c r="C118" s="277">
        <v>0.48099999999999998</v>
      </c>
      <c r="D118" s="277">
        <v>0.48099999999999998</v>
      </c>
      <c r="E118" s="277">
        <v>0.48099999999999998</v>
      </c>
      <c r="F118" s="277">
        <v>0.48099999999999998</v>
      </c>
      <c r="G118" s="277">
        <v>0.48099999999999998</v>
      </c>
      <c r="H118" s="199">
        <f t="shared" si="28"/>
        <v>0.48099999999999998</v>
      </c>
      <c r="I118" s="199">
        <f t="shared" si="28"/>
        <v>0.48099999999999998</v>
      </c>
      <c r="J118" s="199">
        <f t="shared" si="28"/>
        <v>0.48099999999999998</v>
      </c>
      <c r="K118" s="199">
        <f t="shared" si="28"/>
        <v>0.48099999999999998</v>
      </c>
      <c r="L118" s="199">
        <f t="shared" si="28"/>
        <v>0.48099999999999998</v>
      </c>
      <c r="N118" s="256"/>
      <c r="O118" s="256"/>
      <c r="P118" s="256"/>
      <c r="Q118" s="256"/>
      <c r="R118" s="256"/>
    </row>
    <row r="119" spans="1:18" x14ac:dyDescent="0.2">
      <c r="A119" s="3" t="s">
        <v>130</v>
      </c>
      <c r="C119" s="277">
        <v>3.9E-2</v>
      </c>
      <c r="D119" s="277">
        <v>3.9E-2</v>
      </c>
      <c r="E119" s="277">
        <v>3.9E-2</v>
      </c>
      <c r="F119" s="277">
        <v>3.9E-2</v>
      </c>
      <c r="G119" s="277">
        <v>3.9E-2</v>
      </c>
      <c r="H119" s="199">
        <f t="shared" si="28"/>
        <v>3.9E-2</v>
      </c>
      <c r="I119" s="199">
        <f t="shared" si="28"/>
        <v>3.9E-2</v>
      </c>
      <c r="J119" s="199">
        <f t="shared" si="28"/>
        <v>3.9E-2</v>
      </c>
      <c r="K119" s="199">
        <f t="shared" si="28"/>
        <v>3.9E-2</v>
      </c>
      <c r="L119" s="199">
        <f t="shared" si="28"/>
        <v>3.9E-2</v>
      </c>
      <c r="N119" s="256"/>
      <c r="O119" s="256"/>
      <c r="P119" s="256"/>
      <c r="Q119" s="256"/>
      <c r="R119" s="256"/>
    </row>
    <row r="120" spans="1:18" x14ac:dyDescent="0.2">
      <c r="H120" s="49"/>
      <c r="I120" s="49"/>
      <c r="J120" s="49"/>
      <c r="K120" s="49"/>
      <c r="L120" s="49"/>
      <c r="M120" s="209"/>
      <c r="N120" s="256"/>
      <c r="O120" s="256"/>
      <c r="P120" s="256"/>
      <c r="Q120" s="256"/>
      <c r="R120" s="256"/>
    </row>
    <row r="121" spans="1:18" x14ac:dyDescent="0.2">
      <c r="H121" s="49"/>
      <c r="I121" s="49"/>
      <c r="J121" s="49"/>
      <c r="K121" s="49"/>
      <c r="L121" s="49"/>
      <c r="M121" s="209"/>
      <c r="N121" s="256"/>
      <c r="O121" s="256"/>
      <c r="P121" s="256"/>
      <c r="Q121" s="256"/>
      <c r="R121" s="256"/>
    </row>
    <row r="122" spans="1:18" x14ac:dyDescent="0.2">
      <c r="H122" s="49"/>
      <c r="I122" s="49"/>
      <c r="J122" s="49"/>
      <c r="K122" s="49"/>
      <c r="L122" s="49"/>
      <c r="M122" s="209"/>
      <c r="N122" s="256"/>
      <c r="O122" s="256"/>
      <c r="P122" s="256"/>
      <c r="Q122" s="256"/>
      <c r="R122" s="256"/>
    </row>
    <row r="123" spans="1:18" x14ac:dyDescent="0.2">
      <c r="A123" s="4" t="s">
        <v>182</v>
      </c>
      <c r="B123" s="5"/>
      <c r="C123" s="269" t="s">
        <v>80</v>
      </c>
      <c r="D123" s="270"/>
      <c r="E123" s="270"/>
      <c r="F123" s="270"/>
      <c r="G123" s="271"/>
      <c r="N123" s="256"/>
      <c r="O123" s="256"/>
      <c r="P123" s="256"/>
      <c r="Q123" s="256"/>
      <c r="R123" s="256"/>
    </row>
    <row r="124" spans="1:18" x14ac:dyDescent="0.2">
      <c r="N124" s="256"/>
      <c r="O124" s="256"/>
      <c r="P124" s="256"/>
      <c r="Q124" s="256"/>
      <c r="R124" s="256"/>
    </row>
    <row r="125" spans="1:18" x14ac:dyDescent="0.2">
      <c r="A125" s="3" t="s">
        <v>183</v>
      </c>
      <c r="B125" s="205" t="s">
        <v>100</v>
      </c>
      <c r="C125" s="272">
        <v>5</v>
      </c>
      <c r="D125" s="272">
        <v>5</v>
      </c>
      <c r="E125" s="272">
        <v>5</v>
      </c>
      <c r="F125" s="272">
        <v>5</v>
      </c>
      <c r="G125" s="272">
        <v>5</v>
      </c>
      <c r="H125" s="208">
        <f>G125</f>
        <v>5</v>
      </c>
      <c r="I125" s="208">
        <f t="shared" ref="I125:L127" si="29">H125</f>
        <v>5</v>
      </c>
      <c r="J125" s="208">
        <f t="shared" si="29"/>
        <v>5</v>
      </c>
      <c r="K125" s="208">
        <f t="shared" si="29"/>
        <v>5</v>
      </c>
      <c r="L125" s="208">
        <f t="shared" si="29"/>
        <v>5</v>
      </c>
      <c r="N125" s="256" t="s">
        <v>203</v>
      </c>
      <c r="O125" s="256"/>
      <c r="P125" s="256"/>
      <c r="Q125" s="256"/>
      <c r="R125" s="256"/>
    </row>
    <row r="126" spans="1:18" x14ac:dyDescent="0.2">
      <c r="A126" s="3" t="s">
        <v>184</v>
      </c>
      <c r="B126" s="205" t="s">
        <v>185</v>
      </c>
      <c r="C126" s="272">
        <v>72</v>
      </c>
      <c r="D126" s="272">
        <v>72</v>
      </c>
      <c r="E126" s="272">
        <v>72</v>
      </c>
      <c r="F126" s="272">
        <v>72</v>
      </c>
      <c r="G126" s="272">
        <v>72</v>
      </c>
      <c r="H126" s="208">
        <f>G126</f>
        <v>72</v>
      </c>
      <c r="I126" s="208">
        <f t="shared" si="29"/>
        <v>72</v>
      </c>
      <c r="J126" s="208">
        <f t="shared" si="29"/>
        <v>72</v>
      </c>
      <c r="K126" s="208">
        <f t="shared" si="29"/>
        <v>72</v>
      </c>
      <c r="L126" s="208">
        <f t="shared" si="29"/>
        <v>72</v>
      </c>
      <c r="N126" s="256" t="s">
        <v>87</v>
      </c>
      <c r="O126" s="256"/>
      <c r="P126" s="256"/>
      <c r="Q126" s="256"/>
      <c r="R126" s="256"/>
    </row>
    <row r="127" spans="1:18" x14ac:dyDescent="0.2">
      <c r="A127" s="3" t="s">
        <v>186</v>
      </c>
      <c r="B127" s="205" t="s">
        <v>100</v>
      </c>
      <c r="C127" s="272">
        <v>35</v>
      </c>
      <c r="D127" s="272">
        <v>35</v>
      </c>
      <c r="E127" s="272">
        <v>35</v>
      </c>
      <c r="F127" s="272">
        <v>35</v>
      </c>
      <c r="G127" s="272">
        <v>35</v>
      </c>
      <c r="H127" s="208">
        <f>G127</f>
        <v>35</v>
      </c>
      <c r="I127" s="208">
        <f t="shared" si="29"/>
        <v>35</v>
      </c>
      <c r="J127" s="208">
        <f t="shared" si="29"/>
        <v>35</v>
      </c>
      <c r="K127" s="208">
        <f t="shared" si="29"/>
        <v>35</v>
      </c>
      <c r="L127" s="208">
        <f t="shared" si="29"/>
        <v>35</v>
      </c>
      <c r="N127" s="256" t="s">
        <v>87</v>
      </c>
      <c r="O127" s="256"/>
      <c r="P127" s="256"/>
      <c r="Q127" s="256"/>
      <c r="R127" s="256"/>
    </row>
    <row r="128" spans="1:18" x14ac:dyDescent="0.2">
      <c r="A128" s="3" t="s">
        <v>187</v>
      </c>
      <c r="C128" s="277">
        <v>0.28800286795458091</v>
      </c>
      <c r="D128" s="277">
        <v>0.28800286795458091</v>
      </c>
      <c r="E128" s="277">
        <v>0.28800286795458091</v>
      </c>
      <c r="F128" s="277">
        <v>0.28800286795458091</v>
      </c>
      <c r="G128" s="277">
        <v>0.28800286795458091</v>
      </c>
      <c r="H128" s="199"/>
      <c r="I128" s="199"/>
      <c r="J128" s="199"/>
      <c r="K128" s="199"/>
      <c r="L128" s="199"/>
      <c r="N128" s="256" t="s">
        <v>204</v>
      </c>
      <c r="O128" s="256"/>
      <c r="P128" s="256"/>
      <c r="Q128" s="256"/>
      <c r="R128" s="256"/>
    </row>
    <row r="129" spans="1:18" s="13" customFormat="1" x14ac:dyDescent="0.2">
      <c r="G129" s="49"/>
      <c r="H129" s="49"/>
      <c r="I129" s="49"/>
      <c r="J129" s="49"/>
      <c r="K129" s="49"/>
      <c r="L129" s="49"/>
      <c r="M129" s="209"/>
      <c r="N129" s="256"/>
      <c r="O129" s="256"/>
      <c r="P129" s="256"/>
      <c r="Q129" s="256"/>
      <c r="R129" s="256"/>
    </row>
    <row r="130" spans="1:18" s="13" customFormat="1" x14ac:dyDescent="0.2">
      <c r="G130" s="49"/>
      <c r="H130" s="49"/>
      <c r="I130" s="49"/>
      <c r="J130" s="49"/>
      <c r="K130" s="49"/>
      <c r="L130" s="49"/>
      <c r="M130" s="209"/>
      <c r="N130" s="256"/>
      <c r="O130" s="256"/>
      <c r="P130" s="256"/>
      <c r="Q130" s="256"/>
      <c r="R130" s="256"/>
    </row>
    <row r="131" spans="1:18" x14ac:dyDescent="0.2">
      <c r="N131" s="256"/>
      <c r="O131" s="256"/>
      <c r="P131" s="256"/>
      <c r="Q131" s="256"/>
      <c r="R131" s="256"/>
    </row>
    <row r="132" spans="1:18" x14ac:dyDescent="0.2">
      <c r="A132" s="4" t="s">
        <v>143</v>
      </c>
      <c r="B132" s="5"/>
      <c r="C132" s="269" t="s">
        <v>80</v>
      </c>
      <c r="D132" s="270"/>
      <c r="E132" s="270"/>
      <c r="F132" s="270"/>
      <c r="G132" s="271"/>
      <c r="N132" s="256"/>
      <c r="O132" s="256"/>
      <c r="P132" s="256"/>
      <c r="Q132" s="256"/>
      <c r="R132" s="256"/>
    </row>
    <row r="133" spans="1:18" x14ac:dyDescent="0.2">
      <c r="A133" s="39" t="s">
        <v>144</v>
      </c>
      <c r="B133" s="40"/>
      <c r="C133" s="40"/>
      <c r="D133" s="40"/>
      <c r="E133" s="40"/>
      <c r="F133" s="40"/>
      <c r="N133" s="256"/>
      <c r="O133" s="256"/>
      <c r="P133" s="256"/>
      <c r="Q133" s="256"/>
      <c r="R133" s="256"/>
    </row>
    <row r="134" spans="1:18" x14ac:dyDescent="0.2">
      <c r="A134" s="3" t="s">
        <v>145</v>
      </c>
      <c r="C134" s="285">
        <v>4000</v>
      </c>
      <c r="D134" s="285">
        <v>4000</v>
      </c>
      <c r="E134" s="285">
        <v>4000</v>
      </c>
      <c r="F134" s="285">
        <v>4000</v>
      </c>
      <c r="G134" s="285">
        <v>4000</v>
      </c>
      <c r="H134" s="330">
        <v>6293.6174065682699</v>
      </c>
      <c r="I134" s="330">
        <v>6399.6254244172496</v>
      </c>
      <c r="J134" s="330">
        <v>6507.4190131267233</v>
      </c>
      <c r="K134" s="330">
        <v>6617.0282483774045</v>
      </c>
      <c r="L134" s="330">
        <v>6728.4837124367732</v>
      </c>
      <c r="M134" s="13" t="s">
        <v>89</v>
      </c>
      <c r="N134" s="256" t="s">
        <v>264</v>
      </c>
      <c r="O134" s="256"/>
      <c r="P134" s="256"/>
      <c r="Q134" s="256"/>
      <c r="R134" s="256"/>
    </row>
    <row r="135" spans="1:18" x14ac:dyDescent="0.2">
      <c r="A135" s="210" t="s">
        <v>188</v>
      </c>
      <c r="B135" s="211"/>
      <c r="C135" s="285">
        <v>10</v>
      </c>
      <c r="D135" s="285">
        <v>10</v>
      </c>
      <c r="E135" s="285">
        <v>10</v>
      </c>
      <c r="F135" s="285">
        <v>10</v>
      </c>
      <c r="G135" s="285">
        <v>10</v>
      </c>
      <c r="H135" s="330">
        <v>15.819908149468777</v>
      </c>
      <c r="I135" s="330">
        <v>16.086374475135141</v>
      </c>
      <c r="J135" s="330">
        <v>16.357329088726011</v>
      </c>
      <c r="K135" s="330">
        <v>16.632847589769561</v>
      </c>
      <c r="L135" s="330">
        <v>16.913006851172309</v>
      </c>
      <c r="M135" s="13" t="s">
        <v>89</v>
      </c>
      <c r="N135" s="256"/>
      <c r="O135" s="256"/>
      <c r="P135" s="256"/>
      <c r="Q135" s="256"/>
      <c r="R135" s="256"/>
    </row>
    <row r="136" spans="1:18" x14ac:dyDescent="0.2">
      <c r="A136" s="210" t="s">
        <v>238</v>
      </c>
      <c r="B136" s="213"/>
      <c r="C136" s="35">
        <f t="shared" ref="C136:L136" si="30">C134*C135</f>
        <v>40000</v>
      </c>
      <c r="D136" s="35">
        <f t="shared" si="30"/>
        <v>40000</v>
      </c>
      <c r="E136" s="35">
        <f t="shared" si="30"/>
        <v>40000</v>
      </c>
      <c r="F136" s="35">
        <f t="shared" si="30"/>
        <v>40000</v>
      </c>
      <c r="G136" s="35">
        <f t="shared" si="30"/>
        <v>40000</v>
      </c>
      <c r="H136" s="35">
        <f t="shared" si="30"/>
        <v>99564.449299807922</v>
      </c>
      <c r="I136" s="35">
        <f t="shared" si="30"/>
        <v>102946.77107777154</v>
      </c>
      <c r="J136" s="35">
        <f t="shared" si="30"/>
        <v>106443.99431594646</v>
      </c>
      <c r="K136" s="35">
        <f t="shared" si="30"/>
        <v>110060.02235246121</v>
      </c>
      <c r="L136" s="35">
        <f t="shared" si="30"/>
        <v>113798.89112644443</v>
      </c>
      <c r="M136" s="13"/>
      <c r="N136" s="256"/>
      <c r="O136" s="256"/>
      <c r="P136" s="256"/>
      <c r="Q136" s="256"/>
      <c r="R136" s="256"/>
    </row>
    <row r="137" spans="1:18" s="13" customFormat="1" x14ac:dyDescent="0.2">
      <c r="A137" s="213"/>
      <c r="B137" s="213"/>
      <c r="C137" s="213"/>
      <c r="D137" s="213"/>
      <c r="E137" s="213"/>
      <c r="F137" s="213"/>
      <c r="N137" s="256"/>
      <c r="O137" s="256"/>
      <c r="P137" s="256"/>
      <c r="Q137" s="256"/>
      <c r="R137" s="256"/>
    </row>
    <row r="138" spans="1:18" x14ac:dyDescent="0.2">
      <c r="A138" s="3" t="s">
        <v>146</v>
      </c>
      <c r="C138" s="272">
        <v>100000</v>
      </c>
      <c r="D138" s="272">
        <v>100000</v>
      </c>
      <c r="E138" s="272">
        <v>100000</v>
      </c>
      <c r="F138" s="272">
        <v>100000</v>
      </c>
      <c r="G138" s="136">
        <v>114907.83324758094</v>
      </c>
      <c r="H138" s="208">
        <f>G138*(1+Escalation!L$6)</f>
        <v>117060.47560435247</v>
      </c>
      <c r="I138" s="208">
        <f>H138*(1+Escalation!M$6)</f>
        <v>119032.21112394815</v>
      </c>
      <c r="J138" s="208">
        <f>I138*(1+Escalation!N$6)</f>
        <v>121037.15803226543</v>
      </c>
      <c r="K138" s="208">
        <f>J138*(1+Escalation!O$6)</f>
        <v>123075.87573310362</v>
      </c>
      <c r="L138" s="208">
        <f>K138*(1+Escalation!P$6)</f>
        <v>125148.9330527108</v>
      </c>
      <c r="M138" s="13" t="s">
        <v>89</v>
      </c>
      <c r="N138" s="256" t="s">
        <v>90</v>
      </c>
      <c r="O138" s="256"/>
      <c r="P138" s="256"/>
      <c r="Q138" s="256"/>
      <c r="R138" s="256"/>
    </row>
    <row r="139" spans="1:18" x14ac:dyDescent="0.2">
      <c r="A139" s="3" t="s">
        <v>147</v>
      </c>
      <c r="C139" s="272">
        <v>30000</v>
      </c>
      <c r="D139" s="272">
        <v>30000</v>
      </c>
      <c r="E139" s="272">
        <v>30000</v>
      </c>
      <c r="F139" s="272">
        <v>30000</v>
      </c>
      <c r="G139" s="136">
        <v>34472.349974274279</v>
      </c>
      <c r="H139" s="208">
        <f>G139*(1+Escalation!L$6)</f>
        <v>35118.142681305733</v>
      </c>
      <c r="I139" s="208">
        <f>H139*(1+Escalation!M$6)</f>
        <v>35709.663337184436</v>
      </c>
      <c r="J139" s="208">
        <f>I139*(1+Escalation!N$6)</f>
        <v>36311.147409679623</v>
      </c>
      <c r="K139" s="208">
        <f>J139*(1+Escalation!O$6)</f>
        <v>36922.762719931081</v>
      </c>
      <c r="L139" s="208">
        <f>K139*(1+Escalation!P$6)</f>
        <v>37544.679915813234</v>
      </c>
      <c r="M139" s="13" t="s">
        <v>89</v>
      </c>
      <c r="N139" s="256" t="s">
        <v>90</v>
      </c>
      <c r="O139" s="256"/>
      <c r="P139" s="256"/>
      <c r="Q139" s="256"/>
      <c r="R139" s="256"/>
    </row>
    <row r="140" spans="1:18" x14ac:dyDescent="0.2">
      <c r="A140" s="3" t="s">
        <v>236</v>
      </c>
      <c r="B140" s="136">
        <v>150000</v>
      </c>
      <c r="C140" s="54"/>
      <c r="D140" s="54"/>
      <c r="E140" s="54"/>
      <c r="F140" s="54"/>
      <c r="G140" s="36">
        <f>B140*B141</f>
        <v>134023.02686467546</v>
      </c>
      <c r="H140" s="208">
        <f>G140*(1+Escalation!L$6)</f>
        <v>136533.76643967046</v>
      </c>
      <c r="I140" s="208">
        <f>H140*(1+Escalation!M$6)</f>
        <v>138833.50489129921</v>
      </c>
      <c r="J140" s="208">
        <f>I140*(1+Escalation!N$6)</f>
        <v>141171.97952580644</v>
      </c>
      <c r="K140" s="208">
        <f>J140*(1+Escalation!O$6)</f>
        <v>143549.84280515497</v>
      </c>
      <c r="L140" s="208">
        <f>K140*(1+Escalation!P$6)</f>
        <v>145967.75818120333</v>
      </c>
      <c r="M140" s="13" t="s">
        <v>89</v>
      </c>
      <c r="N140" s="256"/>
      <c r="O140" s="256"/>
      <c r="P140" s="256"/>
      <c r="Q140" s="256"/>
      <c r="R140" s="256"/>
    </row>
    <row r="141" spans="1:18" x14ac:dyDescent="0.2">
      <c r="A141" s="3" t="s">
        <v>256</v>
      </c>
      <c r="B141" s="277">
        <v>0.89348684576450299</v>
      </c>
      <c r="N141" s="256"/>
      <c r="O141" s="256"/>
      <c r="P141" s="256"/>
      <c r="Q141" s="256"/>
      <c r="R141" s="256"/>
    </row>
    <row r="142" spans="1:18" x14ac:dyDescent="0.2">
      <c r="A142" s="13"/>
      <c r="N142" s="256"/>
      <c r="O142" s="256"/>
      <c r="P142" s="256"/>
      <c r="Q142" s="256"/>
      <c r="R142" s="256"/>
    </row>
    <row r="143" spans="1:18" ht="15.75" x14ac:dyDescent="0.25">
      <c r="A143" s="16" t="s">
        <v>148</v>
      </c>
      <c r="B143" s="16"/>
      <c r="C143" s="16"/>
      <c r="D143" s="16"/>
      <c r="E143" s="16"/>
      <c r="F143" s="16"/>
      <c r="N143" s="256"/>
      <c r="O143" s="256"/>
      <c r="P143" s="256"/>
      <c r="Q143" s="256"/>
      <c r="R143" s="256"/>
    </row>
    <row r="144" spans="1:18" x14ac:dyDescent="0.2">
      <c r="A144" s="13"/>
      <c r="N144" s="256"/>
      <c r="O144" s="256"/>
      <c r="P144" s="256"/>
      <c r="Q144" s="256"/>
      <c r="R144" s="256"/>
    </row>
    <row r="145" spans="1:18" x14ac:dyDescent="0.2">
      <c r="A145" s="5" t="s">
        <v>149</v>
      </c>
      <c r="B145" s="5"/>
      <c r="C145" s="5"/>
      <c r="D145" s="5"/>
      <c r="E145" s="5"/>
      <c r="F145" s="5"/>
      <c r="N145" s="256"/>
      <c r="O145" s="256"/>
      <c r="P145" s="256"/>
      <c r="Q145" s="256"/>
      <c r="R145" s="256"/>
    </row>
    <row r="146" spans="1:18" x14ac:dyDescent="0.2">
      <c r="A146" s="13"/>
      <c r="N146" s="256"/>
      <c r="O146" s="256"/>
      <c r="P146" s="256"/>
      <c r="Q146" s="256"/>
      <c r="R146" s="256"/>
    </row>
    <row r="147" spans="1:18" x14ac:dyDescent="0.2">
      <c r="A147" s="13" t="s">
        <v>99</v>
      </c>
      <c r="B147" s="205" t="s">
        <v>100</v>
      </c>
      <c r="C147" s="272">
        <v>20</v>
      </c>
      <c r="D147" s="272">
        <v>20</v>
      </c>
      <c r="E147" s="272">
        <v>20</v>
      </c>
      <c r="F147" s="272">
        <v>20</v>
      </c>
      <c r="G147" s="272">
        <v>20</v>
      </c>
      <c r="H147" s="208">
        <f t="shared" ref="H147:L151" si="31">G147</f>
        <v>20</v>
      </c>
      <c r="I147" s="208">
        <f t="shared" si="31"/>
        <v>20</v>
      </c>
      <c r="J147" s="208">
        <f t="shared" si="31"/>
        <v>20</v>
      </c>
      <c r="K147" s="208">
        <f t="shared" si="31"/>
        <v>20</v>
      </c>
      <c r="L147" s="208">
        <f t="shared" si="31"/>
        <v>20</v>
      </c>
      <c r="N147" s="256" t="s">
        <v>87</v>
      </c>
      <c r="O147" s="256"/>
      <c r="P147" s="256"/>
      <c r="Q147" s="256"/>
      <c r="R147" s="256"/>
    </row>
    <row r="148" spans="1:18" x14ac:dyDescent="0.2">
      <c r="A148" s="13" t="s">
        <v>101</v>
      </c>
      <c r="B148" s="205" t="s">
        <v>100</v>
      </c>
      <c r="C148" s="272">
        <v>4</v>
      </c>
      <c r="D148" s="272">
        <v>4</v>
      </c>
      <c r="E148" s="272">
        <v>4</v>
      </c>
      <c r="F148" s="272">
        <v>4</v>
      </c>
      <c r="G148" s="272">
        <v>4</v>
      </c>
      <c r="H148" s="208">
        <f t="shared" si="31"/>
        <v>4</v>
      </c>
      <c r="I148" s="208">
        <f t="shared" si="31"/>
        <v>4</v>
      </c>
      <c r="J148" s="208">
        <f t="shared" si="31"/>
        <v>4</v>
      </c>
      <c r="K148" s="208">
        <f t="shared" si="31"/>
        <v>4</v>
      </c>
      <c r="L148" s="208">
        <f t="shared" si="31"/>
        <v>4</v>
      </c>
      <c r="N148" s="256" t="s">
        <v>87</v>
      </c>
      <c r="O148" s="256"/>
      <c r="P148" s="256"/>
      <c r="Q148" s="256"/>
      <c r="R148" s="256"/>
    </row>
    <row r="149" spans="1:18" x14ac:dyDescent="0.2">
      <c r="A149" s="13" t="s">
        <v>102</v>
      </c>
      <c r="B149" s="205" t="s">
        <v>100</v>
      </c>
      <c r="C149" s="272">
        <v>8</v>
      </c>
      <c r="D149" s="272">
        <v>8</v>
      </c>
      <c r="E149" s="272">
        <v>8</v>
      </c>
      <c r="F149" s="272">
        <v>8</v>
      </c>
      <c r="G149" s="272">
        <v>8</v>
      </c>
      <c r="H149" s="208">
        <f t="shared" si="31"/>
        <v>8</v>
      </c>
      <c r="I149" s="208">
        <f t="shared" si="31"/>
        <v>8</v>
      </c>
      <c r="J149" s="208">
        <f t="shared" si="31"/>
        <v>8</v>
      </c>
      <c r="K149" s="208">
        <f t="shared" si="31"/>
        <v>8</v>
      </c>
      <c r="L149" s="208">
        <f t="shared" si="31"/>
        <v>8</v>
      </c>
      <c r="N149" s="256" t="s">
        <v>87</v>
      </c>
      <c r="O149" s="256"/>
      <c r="P149" s="256"/>
      <c r="Q149" s="256"/>
      <c r="R149" s="256"/>
    </row>
    <row r="150" spans="1:18" x14ac:dyDescent="0.2">
      <c r="A150" s="13" t="s">
        <v>150</v>
      </c>
      <c r="B150" s="205" t="s">
        <v>100</v>
      </c>
      <c r="C150" s="272">
        <v>20</v>
      </c>
      <c r="D150" s="272">
        <v>20</v>
      </c>
      <c r="E150" s="272">
        <v>20</v>
      </c>
      <c r="F150" s="272">
        <v>20</v>
      </c>
      <c r="G150" s="272">
        <v>20</v>
      </c>
      <c r="H150" s="208">
        <f t="shared" si="31"/>
        <v>20</v>
      </c>
      <c r="I150" s="208">
        <f t="shared" si="31"/>
        <v>20</v>
      </c>
      <c r="J150" s="208">
        <f t="shared" si="31"/>
        <v>20</v>
      </c>
      <c r="K150" s="208">
        <f t="shared" si="31"/>
        <v>20</v>
      </c>
      <c r="L150" s="208">
        <f t="shared" si="31"/>
        <v>20</v>
      </c>
      <c r="N150" s="256" t="s">
        <v>87</v>
      </c>
      <c r="O150" s="256"/>
      <c r="P150" s="256"/>
      <c r="Q150" s="256"/>
      <c r="R150" s="256"/>
    </row>
    <row r="151" spans="1:18" x14ac:dyDescent="0.2">
      <c r="A151" s="13" t="s">
        <v>151</v>
      </c>
      <c r="C151" s="277">
        <v>0.114</v>
      </c>
      <c r="D151" s="277">
        <v>0.114</v>
      </c>
      <c r="E151" s="277">
        <v>0.114</v>
      </c>
      <c r="F151" s="277">
        <v>0.114</v>
      </c>
      <c r="G151" s="277">
        <v>0.114</v>
      </c>
      <c r="H151" s="199">
        <f t="shared" si="31"/>
        <v>0.114</v>
      </c>
      <c r="I151" s="199">
        <f t="shared" si="31"/>
        <v>0.114</v>
      </c>
      <c r="J151" s="199">
        <f t="shared" si="31"/>
        <v>0.114</v>
      </c>
      <c r="K151" s="199">
        <f t="shared" si="31"/>
        <v>0.114</v>
      </c>
      <c r="L151" s="199">
        <f t="shared" si="31"/>
        <v>0.114</v>
      </c>
      <c r="N151" s="256"/>
      <c r="O151" s="256"/>
      <c r="P151" s="256"/>
      <c r="Q151" s="256"/>
      <c r="R151" s="256"/>
    </row>
    <row r="152" spans="1:18" x14ac:dyDescent="0.2">
      <c r="A152" s="13" t="s">
        <v>105</v>
      </c>
      <c r="C152" s="284">
        <v>8.0721197237799274</v>
      </c>
      <c r="D152" s="284">
        <v>8.1943245790606589</v>
      </c>
      <c r="E152" s="284">
        <v>8.3549182496330854</v>
      </c>
      <c r="F152" s="284">
        <v>8.5681425261592139</v>
      </c>
      <c r="G152" s="201">
        <v>9.9980392225172814</v>
      </c>
      <c r="H152" s="202">
        <f>G152*(1+Escalation!L$8)</f>
        <v>9.9980392225172814</v>
      </c>
      <c r="I152" s="202">
        <f>H152*(1+Escalation!M$8)</f>
        <v>9.9980392225172814</v>
      </c>
      <c r="J152" s="202">
        <f>I152*(1+Escalation!N$8)</f>
        <v>9.9980392225172814</v>
      </c>
      <c r="K152" s="202">
        <f>J152*(1+Escalation!O$8)</f>
        <v>9.9980392225172814</v>
      </c>
      <c r="L152" s="202">
        <f>K152*(1+Escalation!P$8)</f>
        <v>9.9980392225172814</v>
      </c>
      <c r="M152" s="3" t="s">
        <v>106</v>
      </c>
      <c r="N152" s="256" t="s">
        <v>90</v>
      </c>
      <c r="O152" s="323"/>
      <c r="P152" s="256"/>
      <c r="Q152" s="256"/>
      <c r="R152" s="256"/>
    </row>
    <row r="153" spans="1:18" x14ac:dyDescent="0.2">
      <c r="A153" s="13" t="s">
        <v>107</v>
      </c>
      <c r="C153" s="284">
        <v>13.621702033878627</v>
      </c>
      <c r="D153" s="284">
        <v>13.827922727164863</v>
      </c>
      <c r="E153" s="284">
        <v>14.098924546255832</v>
      </c>
      <c r="F153" s="284">
        <v>14.458740512893673</v>
      </c>
      <c r="G153" s="201">
        <v>16.871691187997911</v>
      </c>
      <c r="H153" s="202">
        <f>G153*(1+Escalation!L$8)</f>
        <v>16.871691187997911</v>
      </c>
      <c r="I153" s="202">
        <f>H153*(1+Escalation!M$8)</f>
        <v>16.871691187997911</v>
      </c>
      <c r="J153" s="202">
        <f>I153*(1+Escalation!N$8)</f>
        <v>16.871691187997911</v>
      </c>
      <c r="K153" s="202">
        <f>J153*(1+Escalation!O$8)</f>
        <v>16.871691187997911</v>
      </c>
      <c r="L153" s="202">
        <f>K153*(1+Escalation!P$8)</f>
        <v>16.871691187997911</v>
      </c>
      <c r="M153" s="3" t="s">
        <v>106</v>
      </c>
      <c r="N153" s="256" t="s">
        <v>90</v>
      </c>
      <c r="O153" s="323"/>
      <c r="P153" s="256"/>
      <c r="Q153" s="256"/>
      <c r="R153" s="256"/>
    </row>
    <row r="154" spans="1:18" x14ac:dyDescent="0.2">
      <c r="A154" s="13" t="s">
        <v>108</v>
      </c>
      <c r="C154" s="284">
        <v>243.35422937265537</v>
      </c>
      <c r="D154" s="284">
        <v>247.03840024723121</v>
      </c>
      <c r="E154" s="284">
        <v>251.87989793081346</v>
      </c>
      <c r="F154" s="284">
        <v>258.30807680738491</v>
      </c>
      <c r="G154" s="201">
        <v>301.41588746083977</v>
      </c>
      <c r="H154" s="202">
        <f>G154*(1+Escalation!L$8)</f>
        <v>301.41588746083977</v>
      </c>
      <c r="I154" s="202">
        <f>H154*(1+Escalation!M$8)</f>
        <v>301.41588746083977</v>
      </c>
      <c r="J154" s="202">
        <f>I154*(1+Escalation!N$8)</f>
        <v>301.41588746083977</v>
      </c>
      <c r="K154" s="202">
        <f>J154*(1+Escalation!O$8)</f>
        <v>301.41588746083977</v>
      </c>
      <c r="L154" s="202">
        <f>K154*(1+Escalation!P$8)</f>
        <v>301.41588746083977</v>
      </c>
      <c r="M154" s="3" t="s">
        <v>106</v>
      </c>
      <c r="N154" s="256" t="s">
        <v>90</v>
      </c>
      <c r="O154" s="323"/>
      <c r="P154" s="256"/>
      <c r="Q154" s="256"/>
      <c r="R154" s="256"/>
    </row>
    <row r="155" spans="1:18" x14ac:dyDescent="0.2">
      <c r="A155" s="13" t="s">
        <v>109</v>
      </c>
      <c r="C155" s="284">
        <v>1.0090149654724909</v>
      </c>
      <c r="D155" s="284">
        <v>1.0242905723825824</v>
      </c>
      <c r="E155" s="284">
        <v>1.0443647812041357</v>
      </c>
      <c r="F155" s="284">
        <v>1.0710178157699017</v>
      </c>
      <c r="G155" s="201">
        <v>1.2497549028146602</v>
      </c>
      <c r="H155" s="202">
        <f>G155*(1+Escalation!L$8)</f>
        <v>1.2497549028146602</v>
      </c>
      <c r="I155" s="202">
        <f>H155*(1+Escalation!M$8)</f>
        <v>1.2497549028146602</v>
      </c>
      <c r="J155" s="202">
        <f>I155*(1+Escalation!N$8)</f>
        <v>1.2497549028146602</v>
      </c>
      <c r="K155" s="202">
        <f>J155*(1+Escalation!O$8)</f>
        <v>1.2497549028146602</v>
      </c>
      <c r="L155" s="202">
        <f>K155*(1+Escalation!P$8)</f>
        <v>1.2497549028146602</v>
      </c>
      <c r="M155" s="3" t="s">
        <v>106</v>
      </c>
      <c r="N155" s="256" t="s">
        <v>90</v>
      </c>
      <c r="O155" s="323"/>
      <c r="P155" s="256"/>
      <c r="Q155" s="256"/>
      <c r="R155" s="256"/>
    </row>
    <row r="156" spans="1:18" x14ac:dyDescent="0.2">
      <c r="A156" s="13" t="s">
        <v>110</v>
      </c>
      <c r="C156" s="284">
        <v>10.090149654724909</v>
      </c>
      <c r="D156" s="284">
        <v>10.242905723825825</v>
      </c>
      <c r="E156" s="284">
        <v>10.443647812041357</v>
      </c>
      <c r="F156" s="284">
        <v>10.710178157699017</v>
      </c>
      <c r="G156" s="201">
        <v>12.497549028146603</v>
      </c>
      <c r="H156" s="202">
        <f>G156*(1+Escalation!L$8)</f>
        <v>12.497549028146603</v>
      </c>
      <c r="I156" s="202">
        <f>H156*(1+Escalation!M$8)</f>
        <v>12.497549028146603</v>
      </c>
      <c r="J156" s="202">
        <f>I156*(1+Escalation!N$8)</f>
        <v>12.497549028146603</v>
      </c>
      <c r="K156" s="202">
        <f>J156*(1+Escalation!O$8)</f>
        <v>12.497549028146603</v>
      </c>
      <c r="L156" s="202">
        <f>K156*(1+Escalation!P$8)</f>
        <v>12.497549028146603</v>
      </c>
      <c r="M156" s="3" t="s">
        <v>106</v>
      </c>
      <c r="N156" s="256" t="s">
        <v>90</v>
      </c>
      <c r="O156" s="323"/>
      <c r="P156" s="256"/>
      <c r="Q156" s="256"/>
      <c r="R156" s="256"/>
    </row>
    <row r="157" spans="1:18" x14ac:dyDescent="0.2">
      <c r="A157" s="13" t="s">
        <v>111</v>
      </c>
      <c r="C157" s="272">
        <v>2</v>
      </c>
      <c r="D157" s="272">
        <v>2</v>
      </c>
      <c r="E157" s="272">
        <v>2</v>
      </c>
      <c r="F157" s="272">
        <v>2</v>
      </c>
      <c r="G157" s="272">
        <v>2</v>
      </c>
      <c r="H157" s="208">
        <f t="shared" ref="H157:L167" si="32">G157</f>
        <v>2</v>
      </c>
      <c r="I157" s="208">
        <f t="shared" si="32"/>
        <v>2</v>
      </c>
      <c r="J157" s="208">
        <f t="shared" si="32"/>
        <v>2</v>
      </c>
      <c r="K157" s="208">
        <f t="shared" si="32"/>
        <v>2</v>
      </c>
      <c r="L157" s="208">
        <f t="shared" si="32"/>
        <v>2</v>
      </c>
      <c r="N157" s="256" t="s">
        <v>87</v>
      </c>
      <c r="O157" s="256"/>
      <c r="P157" s="256"/>
      <c r="Q157" s="256"/>
      <c r="R157" s="256"/>
    </row>
    <row r="158" spans="1:18" x14ac:dyDescent="0.2">
      <c r="A158" s="13" t="s">
        <v>112</v>
      </c>
      <c r="C158" s="272">
        <v>73.92</v>
      </c>
      <c r="D158" s="272">
        <v>73.92</v>
      </c>
      <c r="E158" s="272">
        <v>73.92</v>
      </c>
      <c r="F158" s="272">
        <v>73.92</v>
      </c>
      <c r="G158" s="272">
        <v>73.92</v>
      </c>
      <c r="H158" s="208">
        <f t="shared" si="32"/>
        <v>73.92</v>
      </c>
      <c r="I158" s="208">
        <f t="shared" si="32"/>
        <v>73.92</v>
      </c>
      <c r="J158" s="208">
        <f t="shared" si="32"/>
        <v>73.92</v>
      </c>
      <c r="K158" s="208">
        <f t="shared" si="32"/>
        <v>73.92</v>
      </c>
      <c r="L158" s="208">
        <f t="shared" si="32"/>
        <v>73.92</v>
      </c>
      <c r="N158" s="256" t="s">
        <v>241</v>
      </c>
      <c r="O158" s="256"/>
      <c r="P158" s="256"/>
      <c r="Q158" s="256"/>
      <c r="R158" s="256"/>
    </row>
    <row r="159" spans="1:18" x14ac:dyDescent="0.2">
      <c r="A159" s="13" t="s">
        <v>113</v>
      </c>
      <c r="C159" s="272">
        <v>61.44</v>
      </c>
      <c r="D159" s="272">
        <v>61.44</v>
      </c>
      <c r="E159" s="272">
        <v>61.44</v>
      </c>
      <c r="F159" s="272">
        <v>61.44</v>
      </c>
      <c r="G159" s="272">
        <v>61.44</v>
      </c>
      <c r="H159" s="208">
        <f t="shared" si="32"/>
        <v>61.44</v>
      </c>
      <c r="I159" s="208">
        <f t="shared" si="32"/>
        <v>61.44</v>
      </c>
      <c r="J159" s="208">
        <f t="shared" si="32"/>
        <v>61.44</v>
      </c>
      <c r="K159" s="208">
        <f t="shared" si="32"/>
        <v>61.44</v>
      </c>
      <c r="L159" s="208">
        <f t="shared" si="32"/>
        <v>61.44</v>
      </c>
      <c r="N159" s="256" t="s">
        <v>241</v>
      </c>
      <c r="O159" s="256"/>
      <c r="P159" s="256"/>
      <c r="Q159" s="256"/>
      <c r="R159" s="256"/>
    </row>
    <row r="160" spans="1:18" x14ac:dyDescent="0.2">
      <c r="A160" s="13" t="s">
        <v>114</v>
      </c>
      <c r="C160" s="272">
        <v>48.96</v>
      </c>
      <c r="D160" s="272">
        <v>48.96</v>
      </c>
      <c r="E160" s="272">
        <v>48.96</v>
      </c>
      <c r="F160" s="272">
        <v>48.96</v>
      </c>
      <c r="G160" s="272">
        <v>48.96</v>
      </c>
      <c r="H160" s="208">
        <f t="shared" si="32"/>
        <v>48.96</v>
      </c>
      <c r="I160" s="208">
        <f t="shared" si="32"/>
        <v>48.96</v>
      </c>
      <c r="J160" s="208">
        <f t="shared" si="32"/>
        <v>48.96</v>
      </c>
      <c r="K160" s="208">
        <f t="shared" si="32"/>
        <v>48.96</v>
      </c>
      <c r="L160" s="208">
        <f t="shared" si="32"/>
        <v>48.96</v>
      </c>
      <c r="N160" s="256" t="s">
        <v>241</v>
      </c>
      <c r="O160" s="256"/>
      <c r="P160" s="256"/>
      <c r="Q160" s="256"/>
      <c r="R160" s="256"/>
    </row>
    <row r="161" spans="1:18" x14ac:dyDescent="0.2">
      <c r="A161" s="13" t="s">
        <v>115</v>
      </c>
      <c r="C161" s="272">
        <v>24.96</v>
      </c>
      <c r="D161" s="272">
        <v>24.96</v>
      </c>
      <c r="E161" s="272">
        <v>24.96</v>
      </c>
      <c r="F161" s="272">
        <v>24.96</v>
      </c>
      <c r="G161" s="272">
        <v>24.96</v>
      </c>
      <c r="H161" s="208">
        <f t="shared" si="32"/>
        <v>24.96</v>
      </c>
      <c r="I161" s="208">
        <f t="shared" si="32"/>
        <v>24.96</v>
      </c>
      <c r="J161" s="208">
        <f t="shared" si="32"/>
        <v>24.96</v>
      </c>
      <c r="K161" s="208">
        <f t="shared" si="32"/>
        <v>24.96</v>
      </c>
      <c r="L161" s="208">
        <f t="shared" si="32"/>
        <v>24.96</v>
      </c>
      <c r="N161" s="256" t="s">
        <v>241</v>
      </c>
      <c r="O161" s="256"/>
      <c r="P161" s="256"/>
      <c r="Q161" s="256"/>
      <c r="R161" s="256"/>
    </row>
    <row r="162" spans="1:18" x14ac:dyDescent="0.2">
      <c r="A162" s="13" t="s">
        <v>116</v>
      </c>
      <c r="C162" s="272">
        <v>20.16</v>
      </c>
      <c r="D162" s="272">
        <v>20.16</v>
      </c>
      <c r="E162" s="272">
        <v>20.16</v>
      </c>
      <c r="F162" s="272">
        <v>20.16</v>
      </c>
      <c r="G162" s="272">
        <v>20.16</v>
      </c>
      <c r="H162" s="208">
        <f t="shared" si="32"/>
        <v>20.16</v>
      </c>
      <c r="I162" s="208">
        <f t="shared" si="32"/>
        <v>20.16</v>
      </c>
      <c r="J162" s="208">
        <f t="shared" si="32"/>
        <v>20.16</v>
      </c>
      <c r="K162" s="208">
        <f t="shared" si="32"/>
        <v>20.16</v>
      </c>
      <c r="L162" s="208">
        <f t="shared" si="32"/>
        <v>20.16</v>
      </c>
      <c r="N162" s="256" t="s">
        <v>241</v>
      </c>
      <c r="O162" s="256"/>
      <c r="P162" s="256"/>
      <c r="Q162" s="256"/>
      <c r="R162" s="256"/>
    </row>
    <row r="163" spans="1:18" x14ac:dyDescent="0.2">
      <c r="A163" s="13" t="s">
        <v>117</v>
      </c>
      <c r="C163" s="272">
        <v>16.32</v>
      </c>
      <c r="D163" s="272">
        <v>16.32</v>
      </c>
      <c r="E163" s="272">
        <v>16.32</v>
      </c>
      <c r="F163" s="272">
        <v>16.32</v>
      </c>
      <c r="G163" s="272">
        <v>16.32</v>
      </c>
      <c r="H163" s="208">
        <f t="shared" si="32"/>
        <v>16.32</v>
      </c>
      <c r="I163" s="208">
        <f t="shared" si="32"/>
        <v>16.32</v>
      </c>
      <c r="J163" s="208">
        <f t="shared" si="32"/>
        <v>16.32</v>
      </c>
      <c r="K163" s="208">
        <f t="shared" si="32"/>
        <v>16.32</v>
      </c>
      <c r="L163" s="208">
        <f t="shared" si="32"/>
        <v>16.32</v>
      </c>
      <c r="N163" s="256" t="s">
        <v>241</v>
      </c>
      <c r="O163" s="256"/>
      <c r="P163" s="256"/>
      <c r="Q163" s="256"/>
      <c r="R163" s="256"/>
    </row>
    <row r="164" spans="1:18" x14ac:dyDescent="0.2">
      <c r="A164" s="13" t="s">
        <v>118</v>
      </c>
      <c r="C164" s="277">
        <v>0.6</v>
      </c>
      <c r="D164" s="277">
        <v>0.6</v>
      </c>
      <c r="E164" s="277">
        <v>0.6</v>
      </c>
      <c r="F164" s="277">
        <v>0.6</v>
      </c>
      <c r="G164" s="277">
        <v>0.6</v>
      </c>
      <c r="H164" s="199">
        <f t="shared" si="32"/>
        <v>0.6</v>
      </c>
      <c r="I164" s="199">
        <f t="shared" si="32"/>
        <v>0.6</v>
      </c>
      <c r="J164" s="199">
        <f t="shared" si="32"/>
        <v>0.6</v>
      </c>
      <c r="K164" s="199">
        <f t="shared" si="32"/>
        <v>0.6</v>
      </c>
      <c r="L164" s="199">
        <f t="shared" si="32"/>
        <v>0.6</v>
      </c>
      <c r="N164" s="256" t="s">
        <v>87</v>
      </c>
      <c r="O164" s="256"/>
      <c r="P164" s="256"/>
      <c r="Q164" s="256"/>
      <c r="R164" s="256"/>
    </row>
    <row r="165" spans="1:18" x14ac:dyDescent="0.2">
      <c r="A165" s="13" t="s">
        <v>119</v>
      </c>
      <c r="C165" s="277">
        <v>0.5</v>
      </c>
      <c r="D165" s="277">
        <v>0.5</v>
      </c>
      <c r="E165" s="277">
        <v>0.5</v>
      </c>
      <c r="F165" s="277">
        <v>0.5</v>
      </c>
      <c r="G165" s="277">
        <v>0.5</v>
      </c>
      <c r="H165" s="199">
        <f t="shared" si="32"/>
        <v>0.5</v>
      </c>
      <c r="I165" s="199">
        <f t="shared" si="32"/>
        <v>0.5</v>
      </c>
      <c r="J165" s="199">
        <f t="shared" si="32"/>
        <v>0.5</v>
      </c>
      <c r="K165" s="199">
        <f t="shared" si="32"/>
        <v>0.5</v>
      </c>
      <c r="L165" s="199">
        <f t="shared" si="32"/>
        <v>0.5</v>
      </c>
      <c r="N165" s="256" t="s">
        <v>87</v>
      </c>
      <c r="O165" s="256"/>
      <c r="P165" s="256"/>
      <c r="Q165" s="256"/>
      <c r="R165" s="256"/>
    </row>
    <row r="166" spans="1:18" x14ac:dyDescent="0.2">
      <c r="A166" s="13" t="s">
        <v>120</v>
      </c>
      <c r="C166" s="277">
        <v>0.15</v>
      </c>
      <c r="D166" s="277">
        <v>0.15</v>
      </c>
      <c r="E166" s="277">
        <v>0.15</v>
      </c>
      <c r="F166" s="277">
        <v>0.15</v>
      </c>
      <c r="G166" s="277">
        <v>0.15</v>
      </c>
      <c r="H166" s="199">
        <f t="shared" si="32"/>
        <v>0.15</v>
      </c>
      <c r="I166" s="199">
        <f t="shared" si="32"/>
        <v>0.15</v>
      </c>
      <c r="J166" s="199">
        <f t="shared" si="32"/>
        <v>0.15</v>
      </c>
      <c r="K166" s="199">
        <f t="shared" si="32"/>
        <v>0.15</v>
      </c>
      <c r="L166" s="199">
        <f t="shared" si="32"/>
        <v>0.15</v>
      </c>
      <c r="N166" s="256" t="s">
        <v>87</v>
      </c>
      <c r="O166" s="256"/>
      <c r="P166" s="256"/>
      <c r="Q166" s="256"/>
      <c r="R166" s="256"/>
    </row>
    <row r="167" spans="1:18" x14ac:dyDescent="0.2">
      <c r="A167" s="13" t="s">
        <v>121</v>
      </c>
      <c r="C167" s="277">
        <v>0.1</v>
      </c>
      <c r="D167" s="277">
        <v>0.1</v>
      </c>
      <c r="E167" s="277">
        <v>0.1</v>
      </c>
      <c r="F167" s="277">
        <v>0.1</v>
      </c>
      <c r="G167" s="277">
        <v>0.1</v>
      </c>
      <c r="H167" s="199">
        <f t="shared" si="32"/>
        <v>0.1</v>
      </c>
      <c r="I167" s="199">
        <f t="shared" si="32"/>
        <v>0.1</v>
      </c>
      <c r="J167" s="199">
        <f t="shared" si="32"/>
        <v>0.1</v>
      </c>
      <c r="K167" s="199">
        <f t="shared" si="32"/>
        <v>0.1</v>
      </c>
      <c r="L167" s="199">
        <f t="shared" si="32"/>
        <v>0.1</v>
      </c>
      <c r="N167" s="256" t="s">
        <v>87</v>
      </c>
      <c r="O167" s="256"/>
      <c r="P167" s="256"/>
      <c r="Q167" s="256"/>
      <c r="R167" s="256"/>
    </row>
    <row r="168" spans="1:18" x14ac:dyDescent="0.2">
      <c r="A168" s="214"/>
      <c r="B168" s="214"/>
      <c r="C168" s="214"/>
      <c r="D168" s="214"/>
      <c r="E168" s="214"/>
      <c r="F168" s="214"/>
      <c r="G168" s="41"/>
      <c r="N168" s="256"/>
      <c r="O168" s="256"/>
      <c r="P168" s="256"/>
      <c r="Q168" s="256"/>
      <c r="R168" s="256"/>
    </row>
    <row r="169" spans="1:18" x14ac:dyDescent="0.2">
      <c r="A169" s="138" t="s">
        <v>122</v>
      </c>
      <c r="B169" s="34"/>
      <c r="C169" s="34"/>
      <c r="D169" s="34"/>
      <c r="E169" s="34"/>
      <c r="F169" s="34"/>
      <c r="G169" s="207"/>
      <c r="H169" s="38"/>
      <c r="I169" s="38"/>
      <c r="J169" s="38"/>
      <c r="K169" s="38"/>
      <c r="L169" s="38"/>
      <c r="M169" s="215"/>
      <c r="N169" s="256"/>
      <c r="O169" s="256"/>
      <c r="P169" s="256"/>
      <c r="Q169" s="256"/>
      <c r="R169" s="256"/>
    </row>
    <row r="170" spans="1:18" x14ac:dyDescent="0.2">
      <c r="A170" s="13" t="s">
        <v>123</v>
      </c>
      <c r="C170" s="276">
        <v>12143.383291192556</v>
      </c>
      <c r="D170" s="276">
        <v>18483.531036538017</v>
      </c>
      <c r="E170" s="276">
        <v>24649.492300140748</v>
      </c>
      <c r="F170" s="276">
        <v>25391.874915368626</v>
      </c>
      <c r="G170" s="118">
        <v>9395.4318585668316</v>
      </c>
      <c r="H170" s="118">
        <v>9347.9858165865371</v>
      </c>
      <c r="I170" s="118">
        <v>8992.0298430766161</v>
      </c>
      <c r="J170" s="118">
        <v>8934.9970016383268</v>
      </c>
      <c r="K170" s="118">
        <v>8820.6533966665775</v>
      </c>
      <c r="L170" s="118">
        <v>8657.2695966147476</v>
      </c>
      <c r="M170" s="13" t="s">
        <v>93</v>
      </c>
      <c r="N170" s="256" t="s">
        <v>262</v>
      </c>
      <c r="O170" s="256"/>
      <c r="P170" s="256"/>
      <c r="Q170" s="256"/>
      <c r="R170" s="256"/>
    </row>
    <row r="171" spans="1:18" x14ac:dyDescent="0.2">
      <c r="A171" s="13" t="s">
        <v>124</v>
      </c>
      <c r="C171" s="276">
        <v>0</v>
      </c>
      <c r="D171" s="276">
        <v>0</v>
      </c>
      <c r="E171" s="276">
        <v>0</v>
      </c>
      <c r="F171" s="276">
        <v>0</v>
      </c>
      <c r="G171" s="118">
        <v>0</v>
      </c>
      <c r="H171" s="208">
        <f>G171</f>
        <v>0</v>
      </c>
      <c r="I171" s="208">
        <f>H171</f>
        <v>0</v>
      </c>
      <c r="J171" s="208">
        <f>I171</f>
        <v>0</v>
      </c>
      <c r="K171" s="208">
        <f>J171</f>
        <v>0</v>
      </c>
      <c r="L171" s="208">
        <f>K171</f>
        <v>0</v>
      </c>
      <c r="N171" s="256"/>
      <c r="O171" s="256"/>
      <c r="P171" s="256"/>
      <c r="Q171" s="256"/>
      <c r="R171" s="256"/>
    </row>
    <row r="172" spans="1:18" x14ac:dyDescent="0.2">
      <c r="A172" s="13"/>
      <c r="C172" s="35">
        <f t="shared" ref="C172:L172" si="33">SUM(C170:C171)</f>
        <v>12143.383291192556</v>
      </c>
      <c r="D172" s="35">
        <f t="shared" si="33"/>
        <v>18483.531036538017</v>
      </c>
      <c r="E172" s="35">
        <f t="shared" si="33"/>
        <v>24649.492300140748</v>
      </c>
      <c r="F172" s="35">
        <f t="shared" si="33"/>
        <v>25391.874915368626</v>
      </c>
      <c r="G172" s="35">
        <f t="shared" si="33"/>
        <v>9395.4318585668316</v>
      </c>
      <c r="H172" s="35">
        <f t="shared" si="33"/>
        <v>9347.9858165865371</v>
      </c>
      <c r="I172" s="35">
        <f t="shared" si="33"/>
        <v>8992.0298430766161</v>
      </c>
      <c r="J172" s="35">
        <f t="shared" si="33"/>
        <v>8934.9970016383268</v>
      </c>
      <c r="K172" s="35">
        <f t="shared" si="33"/>
        <v>8820.6533966665775</v>
      </c>
      <c r="L172" s="35">
        <f t="shared" si="33"/>
        <v>8657.2695966147476</v>
      </c>
      <c r="N172" s="256"/>
      <c r="O172" s="256"/>
      <c r="P172" s="256"/>
      <c r="Q172" s="256"/>
      <c r="R172" s="256"/>
    </row>
    <row r="173" spans="1:18" x14ac:dyDescent="0.2">
      <c r="A173" s="13" t="s">
        <v>125</v>
      </c>
      <c r="C173" s="36">
        <v>53573.717395139123</v>
      </c>
      <c r="D173" s="36">
        <v>78982.217395139116</v>
      </c>
      <c r="E173" s="36">
        <v>99390.717395139116</v>
      </c>
      <c r="F173" s="36">
        <v>102222.20790554147</v>
      </c>
      <c r="G173" s="36">
        <f>'DNSP Inputs General'!L81</f>
        <v>18329.239999999998</v>
      </c>
      <c r="H173" s="36">
        <f>'DNSP Inputs General'!M81</f>
        <v>17962.655199999997</v>
      </c>
      <c r="I173" s="36">
        <f>'DNSP Inputs General'!N81</f>
        <v>17603.402095999998</v>
      </c>
      <c r="J173" s="36">
        <f>'DNSP Inputs General'!O81</f>
        <v>17251.334054079998</v>
      </c>
      <c r="K173" s="36">
        <f>'DNSP Inputs General'!P81</f>
        <v>16906.307372998399</v>
      </c>
      <c r="L173" s="36">
        <f>'DNSP Inputs General'!Q81</f>
        <v>16568.181225538432</v>
      </c>
      <c r="N173" s="256"/>
      <c r="O173" s="256"/>
      <c r="P173" s="256"/>
      <c r="Q173" s="256"/>
      <c r="R173" s="256"/>
    </row>
    <row r="174" spans="1:18" x14ac:dyDescent="0.2">
      <c r="A174" s="13" t="s">
        <v>126</v>
      </c>
      <c r="C174" s="37">
        <f t="shared" ref="C174:L174" si="34">IF(C173=0,0,C172/C173)</f>
        <v>0.22666680382896776</v>
      </c>
      <c r="D174" s="37">
        <f t="shared" si="34"/>
        <v>0.2340214246463479</v>
      </c>
      <c r="E174" s="37">
        <f t="shared" si="34"/>
        <v>0.24800598029838022</v>
      </c>
      <c r="F174" s="37">
        <f t="shared" si="34"/>
        <v>0.24839881113536516</v>
      </c>
      <c r="G174" s="37">
        <f t="shared" si="34"/>
        <v>0.51259254931283749</v>
      </c>
      <c r="H174" s="37">
        <f t="shared" si="34"/>
        <v>0.52041225044427386</v>
      </c>
      <c r="I174" s="37">
        <f t="shared" si="34"/>
        <v>0.51081204610555742</v>
      </c>
      <c r="J174" s="37">
        <f t="shared" si="34"/>
        <v>0.51793078573683815</v>
      </c>
      <c r="K174" s="37">
        <f t="shared" si="34"/>
        <v>0.52173743219375768</v>
      </c>
      <c r="L174" s="37">
        <f t="shared" si="34"/>
        <v>0.52252383522159385</v>
      </c>
      <c r="M174" s="37"/>
      <c r="N174" s="256"/>
      <c r="O174" s="256"/>
      <c r="P174" s="256"/>
      <c r="Q174" s="256"/>
      <c r="R174" s="256"/>
    </row>
    <row r="175" spans="1:18" x14ac:dyDescent="0.2">
      <c r="A175" s="214"/>
      <c r="B175" s="214"/>
      <c r="C175" s="214"/>
      <c r="D175" s="214"/>
      <c r="E175" s="214"/>
      <c r="F175" s="214"/>
      <c r="G175" s="41"/>
      <c r="H175" s="41"/>
      <c r="I175" s="41"/>
      <c r="J175" s="41"/>
      <c r="K175" s="41"/>
      <c r="L175" s="41"/>
      <c r="M175" s="41"/>
      <c r="N175" s="256"/>
      <c r="O175" s="256"/>
      <c r="P175" s="256"/>
      <c r="Q175" s="256"/>
      <c r="R175" s="256"/>
    </row>
    <row r="176" spans="1:18" x14ac:dyDescent="0.2">
      <c r="A176" s="40" t="s">
        <v>127</v>
      </c>
      <c r="B176" s="40"/>
      <c r="C176" s="40"/>
      <c r="D176" s="40"/>
      <c r="E176" s="40"/>
      <c r="F176" s="40"/>
      <c r="N176" s="256"/>
      <c r="O176" s="256"/>
      <c r="P176" s="256"/>
      <c r="Q176" s="256"/>
      <c r="R176" s="256"/>
    </row>
    <row r="177" spans="1:18" x14ac:dyDescent="0.2">
      <c r="A177" s="13" t="s">
        <v>128</v>
      </c>
      <c r="C177" s="277">
        <v>0.39</v>
      </c>
      <c r="D177" s="277">
        <v>0.39</v>
      </c>
      <c r="E177" s="277">
        <v>0.39</v>
      </c>
      <c r="F177" s="277">
        <v>0.39</v>
      </c>
      <c r="G177" s="277">
        <v>0.39</v>
      </c>
      <c r="H177" s="199">
        <f t="shared" ref="H177:L179" si="35">G177</f>
        <v>0.39</v>
      </c>
      <c r="I177" s="199">
        <f t="shared" si="35"/>
        <v>0.39</v>
      </c>
      <c r="J177" s="199">
        <f t="shared" si="35"/>
        <v>0.39</v>
      </c>
      <c r="K177" s="199">
        <f t="shared" si="35"/>
        <v>0.39</v>
      </c>
      <c r="L177" s="199">
        <f t="shared" si="35"/>
        <v>0.39</v>
      </c>
      <c r="N177" s="256" t="s">
        <v>87</v>
      </c>
      <c r="O177" s="256"/>
      <c r="P177" s="256"/>
      <c r="Q177" s="256"/>
      <c r="R177" s="256"/>
    </row>
    <row r="178" spans="1:18" x14ac:dyDescent="0.2">
      <c r="A178" s="13" t="s">
        <v>129</v>
      </c>
      <c r="C178" s="277">
        <v>0.57099999999999995</v>
      </c>
      <c r="D178" s="277">
        <v>0.57099999999999995</v>
      </c>
      <c r="E178" s="277">
        <v>0.57099999999999995</v>
      </c>
      <c r="F178" s="277">
        <v>0.57099999999999995</v>
      </c>
      <c r="G178" s="277">
        <v>0.57099999999999995</v>
      </c>
      <c r="H178" s="199">
        <f t="shared" si="35"/>
        <v>0.57099999999999995</v>
      </c>
      <c r="I178" s="199">
        <f t="shared" si="35"/>
        <v>0.57099999999999995</v>
      </c>
      <c r="J178" s="199">
        <f t="shared" si="35"/>
        <v>0.57099999999999995</v>
      </c>
      <c r="K178" s="199">
        <f t="shared" si="35"/>
        <v>0.57099999999999995</v>
      </c>
      <c r="L178" s="199">
        <f t="shared" si="35"/>
        <v>0.57099999999999995</v>
      </c>
      <c r="N178" s="256" t="s">
        <v>87</v>
      </c>
      <c r="O178" s="256"/>
      <c r="P178" s="256"/>
      <c r="Q178" s="256"/>
      <c r="R178" s="256"/>
    </row>
    <row r="179" spans="1:18" x14ac:dyDescent="0.2">
      <c r="A179" s="13" t="s">
        <v>130</v>
      </c>
      <c r="C179" s="277">
        <v>3.9E-2</v>
      </c>
      <c r="D179" s="277">
        <v>3.9E-2</v>
      </c>
      <c r="E179" s="277">
        <v>3.9E-2</v>
      </c>
      <c r="F179" s="277">
        <v>3.9E-2</v>
      </c>
      <c r="G179" s="277">
        <v>3.9E-2</v>
      </c>
      <c r="H179" s="199">
        <f t="shared" si="35"/>
        <v>3.9E-2</v>
      </c>
      <c r="I179" s="199">
        <f t="shared" si="35"/>
        <v>3.9E-2</v>
      </c>
      <c r="J179" s="199">
        <f t="shared" si="35"/>
        <v>3.9E-2</v>
      </c>
      <c r="K179" s="199">
        <f t="shared" si="35"/>
        <v>3.9E-2</v>
      </c>
      <c r="L179" s="199">
        <f t="shared" si="35"/>
        <v>3.9E-2</v>
      </c>
      <c r="N179" s="256" t="s">
        <v>87</v>
      </c>
      <c r="O179" s="256"/>
      <c r="P179" s="256"/>
      <c r="Q179" s="256"/>
      <c r="R179" s="256"/>
    </row>
    <row r="180" spans="1:18" x14ac:dyDescent="0.2">
      <c r="A180" s="43"/>
      <c r="B180" s="43"/>
      <c r="C180" s="43"/>
      <c r="D180" s="43"/>
      <c r="E180" s="43"/>
      <c r="F180" s="43"/>
      <c r="N180" s="256"/>
      <c r="O180" s="256"/>
      <c r="P180" s="256"/>
      <c r="Q180" s="256"/>
      <c r="R180" s="256"/>
    </row>
    <row r="181" spans="1:18" x14ac:dyDescent="0.2">
      <c r="A181" s="5" t="s">
        <v>253</v>
      </c>
      <c r="B181" s="43"/>
      <c r="C181" s="43"/>
      <c r="D181" s="43"/>
      <c r="E181" s="43"/>
      <c r="F181" s="43"/>
      <c r="N181" s="256"/>
      <c r="O181" s="256"/>
      <c r="P181" s="256"/>
      <c r="Q181" s="256"/>
      <c r="R181" s="256"/>
    </row>
    <row r="182" spans="1:18" x14ac:dyDescent="0.2">
      <c r="A182" s="13" t="s">
        <v>255</v>
      </c>
      <c r="B182" s="314">
        <v>1</v>
      </c>
      <c r="C182" s="43"/>
      <c r="D182" s="43"/>
      <c r="E182" s="43"/>
      <c r="F182" s="43"/>
      <c r="N182" s="256"/>
      <c r="O182" s="256"/>
      <c r="P182" s="256"/>
      <c r="Q182" s="256"/>
      <c r="R182" s="256"/>
    </row>
    <row r="183" spans="1:18" x14ac:dyDescent="0.2">
      <c r="A183" s="13" t="s">
        <v>254</v>
      </c>
      <c r="B183" s="315">
        <f>IF(B182=1,0.8,1)</f>
        <v>0.8</v>
      </c>
      <c r="C183" s="43"/>
      <c r="D183" s="43"/>
      <c r="E183" s="43"/>
      <c r="F183" s="43"/>
      <c r="N183" s="256"/>
      <c r="O183" s="256"/>
      <c r="P183" s="256"/>
      <c r="Q183" s="256"/>
      <c r="R183" s="256"/>
    </row>
    <row r="184" spans="1:18" x14ac:dyDescent="0.2">
      <c r="A184" s="43"/>
      <c r="B184" s="43"/>
      <c r="C184" s="43"/>
      <c r="D184" s="43"/>
      <c r="E184" s="43"/>
      <c r="F184" s="43"/>
      <c r="N184" s="256"/>
      <c r="O184" s="256"/>
      <c r="P184" s="256"/>
      <c r="Q184" s="256"/>
      <c r="R184" s="256"/>
    </row>
    <row r="185" spans="1:18" x14ac:dyDescent="0.2">
      <c r="A185" s="5" t="s">
        <v>225</v>
      </c>
      <c r="B185" s="5"/>
      <c r="C185" s="5"/>
      <c r="D185" s="5"/>
      <c r="E185" s="5"/>
      <c r="F185" s="5"/>
      <c r="N185" s="256"/>
      <c r="O185" s="256"/>
      <c r="P185" s="256"/>
      <c r="Q185" s="256"/>
      <c r="R185" s="256"/>
    </row>
    <row r="186" spans="1:18" x14ac:dyDescent="0.2">
      <c r="A186" s="13"/>
      <c r="N186" s="256"/>
      <c r="O186" s="256"/>
      <c r="P186" s="256"/>
      <c r="Q186" s="256"/>
      <c r="R186" s="256"/>
    </row>
    <row r="187" spans="1:18" x14ac:dyDescent="0.2">
      <c r="A187" s="13" t="s">
        <v>99</v>
      </c>
      <c r="B187" s="205" t="s">
        <v>100</v>
      </c>
      <c r="C187" s="273">
        <v>20</v>
      </c>
      <c r="D187" s="273">
        <v>20</v>
      </c>
      <c r="E187" s="273">
        <v>20</v>
      </c>
      <c r="F187" s="273">
        <v>20</v>
      </c>
      <c r="G187" s="273">
        <v>20</v>
      </c>
      <c r="H187" s="208">
        <f t="shared" ref="H187:L191" si="36">G187</f>
        <v>20</v>
      </c>
      <c r="I187" s="208">
        <f t="shared" si="36"/>
        <v>20</v>
      </c>
      <c r="J187" s="208">
        <f t="shared" si="36"/>
        <v>20</v>
      </c>
      <c r="K187" s="208">
        <f t="shared" si="36"/>
        <v>20</v>
      </c>
      <c r="L187" s="208">
        <f t="shared" si="36"/>
        <v>20</v>
      </c>
      <c r="N187" s="256" t="s">
        <v>87</v>
      </c>
      <c r="O187" s="256"/>
      <c r="P187" s="256"/>
      <c r="Q187" s="256"/>
      <c r="R187" s="256"/>
    </row>
    <row r="188" spans="1:18" x14ac:dyDescent="0.2">
      <c r="A188" s="13" t="s">
        <v>101</v>
      </c>
      <c r="B188" s="205" t="s">
        <v>100</v>
      </c>
      <c r="C188" s="273">
        <v>20</v>
      </c>
      <c r="D188" s="273">
        <v>20</v>
      </c>
      <c r="E188" s="273">
        <v>20</v>
      </c>
      <c r="F188" s="273">
        <v>20</v>
      </c>
      <c r="G188" s="273">
        <v>20</v>
      </c>
      <c r="H188" s="208">
        <f t="shared" si="36"/>
        <v>20</v>
      </c>
      <c r="I188" s="208">
        <f t="shared" si="36"/>
        <v>20</v>
      </c>
      <c r="J188" s="208">
        <f t="shared" si="36"/>
        <v>20</v>
      </c>
      <c r="K188" s="208">
        <f t="shared" si="36"/>
        <v>20</v>
      </c>
      <c r="L188" s="208">
        <f t="shared" si="36"/>
        <v>20</v>
      </c>
      <c r="N188" s="256" t="s">
        <v>87</v>
      </c>
      <c r="O188" s="256"/>
      <c r="P188" s="256"/>
      <c r="Q188" s="256"/>
      <c r="R188" s="256"/>
    </row>
    <row r="189" spans="1:18" x14ac:dyDescent="0.2">
      <c r="A189" s="13" t="s">
        <v>102</v>
      </c>
      <c r="B189" s="205" t="s">
        <v>100</v>
      </c>
      <c r="C189" s="273">
        <v>8</v>
      </c>
      <c r="D189" s="273">
        <v>8</v>
      </c>
      <c r="E189" s="273">
        <v>8</v>
      </c>
      <c r="F189" s="273">
        <v>8</v>
      </c>
      <c r="G189" s="273">
        <v>8</v>
      </c>
      <c r="H189" s="208">
        <f t="shared" si="36"/>
        <v>8</v>
      </c>
      <c r="I189" s="208">
        <f t="shared" si="36"/>
        <v>8</v>
      </c>
      <c r="J189" s="208">
        <f t="shared" si="36"/>
        <v>8</v>
      </c>
      <c r="K189" s="208">
        <f t="shared" si="36"/>
        <v>8</v>
      </c>
      <c r="L189" s="208">
        <f t="shared" si="36"/>
        <v>8</v>
      </c>
      <c r="N189" s="256" t="s">
        <v>87</v>
      </c>
      <c r="O189" s="256"/>
      <c r="P189" s="256"/>
      <c r="Q189" s="256"/>
      <c r="R189" s="256"/>
    </row>
    <row r="190" spans="1:18" x14ac:dyDescent="0.2">
      <c r="A190" s="13" t="s">
        <v>150</v>
      </c>
      <c r="B190" s="205" t="s">
        <v>100</v>
      </c>
      <c r="C190" s="273">
        <v>20</v>
      </c>
      <c r="D190" s="273">
        <v>20</v>
      </c>
      <c r="E190" s="273">
        <v>20</v>
      </c>
      <c r="F190" s="273">
        <v>20</v>
      </c>
      <c r="G190" s="273">
        <v>20</v>
      </c>
      <c r="H190" s="208">
        <f t="shared" si="36"/>
        <v>20</v>
      </c>
      <c r="I190" s="208">
        <f t="shared" si="36"/>
        <v>20</v>
      </c>
      <c r="J190" s="208">
        <f t="shared" si="36"/>
        <v>20</v>
      </c>
      <c r="K190" s="208">
        <f t="shared" si="36"/>
        <v>20</v>
      </c>
      <c r="L190" s="208">
        <f t="shared" si="36"/>
        <v>20</v>
      </c>
      <c r="N190" s="256" t="s">
        <v>87</v>
      </c>
      <c r="O190" s="256"/>
      <c r="P190" s="256"/>
      <c r="Q190" s="256"/>
      <c r="R190" s="256"/>
    </row>
    <row r="191" spans="1:18" x14ac:dyDescent="0.2">
      <c r="A191" s="13" t="s">
        <v>151</v>
      </c>
      <c r="C191" s="277">
        <v>0.114</v>
      </c>
      <c r="D191" s="277">
        <v>0.114</v>
      </c>
      <c r="E191" s="277">
        <v>0.114</v>
      </c>
      <c r="F191" s="277">
        <v>0.114</v>
      </c>
      <c r="G191" s="277">
        <v>0.114</v>
      </c>
      <c r="H191" s="199">
        <f t="shared" si="36"/>
        <v>0.114</v>
      </c>
      <c r="I191" s="199">
        <f t="shared" si="36"/>
        <v>0.114</v>
      </c>
      <c r="J191" s="199">
        <f t="shared" si="36"/>
        <v>0.114</v>
      </c>
      <c r="K191" s="199">
        <f t="shared" si="36"/>
        <v>0.114</v>
      </c>
      <c r="L191" s="199">
        <f t="shared" si="36"/>
        <v>0.114</v>
      </c>
      <c r="N191" s="256"/>
      <c r="O191" s="256"/>
      <c r="P191" s="256"/>
      <c r="Q191" s="256"/>
      <c r="R191" s="256"/>
    </row>
    <row r="192" spans="1:18" x14ac:dyDescent="0.2">
      <c r="A192" s="13" t="s">
        <v>105</v>
      </c>
      <c r="C192" s="279">
        <v>0</v>
      </c>
      <c r="D192" s="279">
        <v>0</v>
      </c>
      <c r="E192" s="279">
        <v>0</v>
      </c>
      <c r="F192" s="279">
        <v>0</v>
      </c>
      <c r="G192" s="201">
        <v>0</v>
      </c>
      <c r="H192" s="202">
        <f>G192*(1+Escalation!L$8)</f>
        <v>0</v>
      </c>
      <c r="I192" s="202">
        <f>H192*(1+Escalation!M$8)</f>
        <v>0</v>
      </c>
      <c r="J192" s="202">
        <f>I192*(1+Escalation!N$8)</f>
        <v>0</v>
      </c>
      <c r="K192" s="202">
        <f>J192*(1+Escalation!O$8)</f>
        <v>0</v>
      </c>
      <c r="L192" s="202">
        <f>K192*(1+Escalation!P$8)</f>
        <v>0</v>
      </c>
      <c r="M192" s="3" t="s">
        <v>106</v>
      </c>
      <c r="N192" s="256" t="s">
        <v>90</v>
      </c>
      <c r="O192" s="323"/>
      <c r="P192" s="256"/>
      <c r="Q192" s="256"/>
      <c r="R192" s="256"/>
    </row>
    <row r="193" spans="1:18" x14ac:dyDescent="0.2">
      <c r="A193" s="13" t="s">
        <v>107</v>
      </c>
      <c r="C193" s="279">
        <v>13.621702033878627</v>
      </c>
      <c r="D193" s="279">
        <v>13.827922727164863</v>
      </c>
      <c r="E193" s="279">
        <v>14.098924546255832</v>
      </c>
      <c r="F193" s="279">
        <v>14.458740512893673</v>
      </c>
      <c r="G193" s="201">
        <v>16.871691187997911</v>
      </c>
      <c r="H193" s="202">
        <f>G193*(1+Escalation!L$8)</f>
        <v>16.871691187997911</v>
      </c>
      <c r="I193" s="202">
        <f>H193*(1+Escalation!M$8)</f>
        <v>16.871691187997911</v>
      </c>
      <c r="J193" s="202">
        <f>I193*(1+Escalation!N$8)</f>
        <v>16.871691187997911</v>
      </c>
      <c r="K193" s="202">
        <f>J193*(1+Escalation!O$8)</f>
        <v>16.871691187997911</v>
      </c>
      <c r="L193" s="202">
        <f>K193*(1+Escalation!P$8)</f>
        <v>16.871691187997911</v>
      </c>
      <c r="M193" s="3" t="s">
        <v>106</v>
      </c>
      <c r="N193" s="256" t="s">
        <v>90</v>
      </c>
      <c r="O193" s="323"/>
      <c r="P193" s="256"/>
      <c r="Q193" s="256"/>
      <c r="R193" s="256"/>
    </row>
    <row r="194" spans="1:18" x14ac:dyDescent="0.2">
      <c r="A194" s="13" t="s">
        <v>108</v>
      </c>
      <c r="C194" s="279">
        <v>318</v>
      </c>
      <c r="D194" s="279">
        <v>318</v>
      </c>
      <c r="E194" s="279">
        <v>318</v>
      </c>
      <c r="F194" s="279">
        <v>312.91199999999998</v>
      </c>
      <c r="G194" s="201">
        <v>352.72875158740868</v>
      </c>
      <c r="H194" s="202">
        <f>G194*(1+Escalation!L$8)</f>
        <v>352.72875158740868</v>
      </c>
      <c r="I194" s="202">
        <f>H194*(1+Escalation!M$8)</f>
        <v>352.72875158740868</v>
      </c>
      <c r="J194" s="202">
        <f>I194*(1+Escalation!N$8)</f>
        <v>352.72875158740868</v>
      </c>
      <c r="K194" s="202">
        <f>J194*(1+Escalation!O$8)</f>
        <v>352.72875158740868</v>
      </c>
      <c r="L194" s="202">
        <f>K194*(1+Escalation!P$8)</f>
        <v>352.72875158740868</v>
      </c>
      <c r="M194" s="3" t="s">
        <v>106</v>
      </c>
      <c r="N194" s="256" t="s">
        <v>90</v>
      </c>
      <c r="O194" s="323"/>
      <c r="P194" s="256"/>
      <c r="Q194" s="256"/>
      <c r="R194" s="256"/>
    </row>
    <row r="195" spans="1:18" x14ac:dyDescent="0.2">
      <c r="A195" s="13" t="s">
        <v>109</v>
      </c>
      <c r="C195" s="279">
        <v>0</v>
      </c>
      <c r="D195" s="279">
        <v>0</v>
      </c>
      <c r="E195" s="279">
        <v>0</v>
      </c>
      <c r="F195" s="279">
        <v>0</v>
      </c>
      <c r="G195" s="201">
        <v>0</v>
      </c>
      <c r="H195" s="202">
        <f>G195*(1+Escalation!L$8)</f>
        <v>0</v>
      </c>
      <c r="I195" s="202">
        <f>H195*(1+Escalation!M$8)</f>
        <v>0</v>
      </c>
      <c r="J195" s="202">
        <f>I195*(1+Escalation!N$8)</f>
        <v>0</v>
      </c>
      <c r="K195" s="202">
        <f>J195*(1+Escalation!O$8)</f>
        <v>0</v>
      </c>
      <c r="L195" s="202">
        <f>K195*(1+Escalation!P$8)</f>
        <v>0</v>
      </c>
      <c r="M195" s="3" t="s">
        <v>106</v>
      </c>
      <c r="N195" s="256" t="s">
        <v>90</v>
      </c>
      <c r="O195" s="323"/>
      <c r="P195" s="256"/>
      <c r="Q195" s="256"/>
      <c r="R195" s="256"/>
    </row>
    <row r="196" spans="1:18" x14ac:dyDescent="0.2">
      <c r="A196" s="13" t="s">
        <v>110</v>
      </c>
      <c r="C196" s="279">
        <v>10.090149654724909</v>
      </c>
      <c r="D196" s="279">
        <v>10.242905723825825</v>
      </c>
      <c r="E196" s="279">
        <v>10.443647812041357</v>
      </c>
      <c r="F196" s="279">
        <v>10.710178157699017</v>
      </c>
      <c r="G196" s="201">
        <v>12.497549028146603</v>
      </c>
      <c r="H196" s="202">
        <f>G196*(1+Escalation!L$8)</f>
        <v>12.497549028146603</v>
      </c>
      <c r="I196" s="202">
        <f>H196*(1+Escalation!M$8)</f>
        <v>12.497549028146603</v>
      </c>
      <c r="J196" s="202">
        <f>I196*(1+Escalation!N$8)</f>
        <v>12.497549028146603</v>
      </c>
      <c r="K196" s="202">
        <f>J196*(1+Escalation!O$8)</f>
        <v>12.497549028146603</v>
      </c>
      <c r="L196" s="202">
        <f>K196*(1+Escalation!P$8)</f>
        <v>12.497549028146603</v>
      </c>
      <c r="M196" s="3" t="s">
        <v>106</v>
      </c>
      <c r="N196" s="256" t="s">
        <v>90</v>
      </c>
      <c r="O196" s="323"/>
      <c r="P196" s="256"/>
      <c r="Q196" s="256"/>
      <c r="R196" s="256"/>
    </row>
    <row r="197" spans="1:18" x14ac:dyDescent="0.2">
      <c r="A197" s="13" t="s">
        <v>111</v>
      </c>
      <c r="C197" s="276">
        <v>2</v>
      </c>
      <c r="D197" s="276">
        <v>2</v>
      </c>
      <c r="E197" s="276">
        <v>2</v>
      </c>
      <c r="F197" s="276">
        <v>2</v>
      </c>
      <c r="G197" s="276">
        <v>2</v>
      </c>
      <c r="H197" s="208">
        <f t="shared" ref="H197:L207" si="37">G197</f>
        <v>2</v>
      </c>
      <c r="I197" s="208">
        <f t="shared" si="37"/>
        <v>2</v>
      </c>
      <c r="J197" s="208">
        <f t="shared" si="37"/>
        <v>2</v>
      </c>
      <c r="K197" s="208">
        <f t="shared" si="37"/>
        <v>2</v>
      </c>
      <c r="L197" s="208">
        <f t="shared" si="37"/>
        <v>2</v>
      </c>
      <c r="N197" s="256" t="s">
        <v>87</v>
      </c>
      <c r="O197" s="256"/>
      <c r="P197" s="256"/>
      <c r="Q197" s="256"/>
      <c r="R197" s="256"/>
    </row>
    <row r="198" spans="1:18" x14ac:dyDescent="0.2">
      <c r="A198" s="13" t="s">
        <v>112</v>
      </c>
      <c r="C198" s="276">
        <v>73.92</v>
      </c>
      <c r="D198" s="276">
        <v>73.92</v>
      </c>
      <c r="E198" s="276">
        <v>73.92</v>
      </c>
      <c r="F198" s="276">
        <v>73.92</v>
      </c>
      <c r="G198" s="276">
        <v>73.92</v>
      </c>
      <c r="H198" s="208">
        <f t="shared" ref="H198:I198" si="38">G198</f>
        <v>73.92</v>
      </c>
      <c r="I198" s="208">
        <f t="shared" si="38"/>
        <v>73.92</v>
      </c>
      <c r="J198" s="208">
        <f t="shared" ref="J198" si="39">I198</f>
        <v>73.92</v>
      </c>
      <c r="K198" s="208">
        <f t="shared" ref="K198" si="40">J198</f>
        <v>73.92</v>
      </c>
      <c r="L198" s="208">
        <f t="shared" ref="L198" si="41">K198</f>
        <v>73.92</v>
      </c>
      <c r="N198" s="256" t="s">
        <v>87</v>
      </c>
      <c r="O198" s="327"/>
      <c r="P198" s="256"/>
      <c r="Q198" s="256"/>
      <c r="R198" s="256"/>
    </row>
    <row r="199" spans="1:18" x14ac:dyDescent="0.2">
      <c r="A199" s="13" t="s">
        <v>113</v>
      </c>
      <c r="C199" s="276">
        <v>61.44</v>
      </c>
      <c r="D199" s="276">
        <v>61.44</v>
      </c>
      <c r="E199" s="276">
        <v>61.44</v>
      </c>
      <c r="F199" s="276">
        <v>61.44</v>
      </c>
      <c r="G199" s="276">
        <v>61.44</v>
      </c>
      <c r="H199" s="208">
        <f t="shared" ref="H199:I199" si="42">G199</f>
        <v>61.44</v>
      </c>
      <c r="I199" s="208">
        <f t="shared" si="42"/>
        <v>61.44</v>
      </c>
      <c r="J199" s="208">
        <f t="shared" ref="J199" si="43">I199</f>
        <v>61.44</v>
      </c>
      <c r="K199" s="208">
        <f t="shared" ref="K199" si="44">J199</f>
        <v>61.44</v>
      </c>
      <c r="L199" s="208">
        <f t="shared" ref="L199" si="45">K199</f>
        <v>61.44</v>
      </c>
      <c r="N199" s="256" t="s">
        <v>87</v>
      </c>
      <c r="O199" s="256"/>
      <c r="P199" s="256"/>
      <c r="Q199" s="256"/>
      <c r="R199" s="256"/>
    </row>
    <row r="200" spans="1:18" x14ac:dyDescent="0.2">
      <c r="A200" s="13" t="s">
        <v>114</v>
      </c>
      <c r="C200" s="276">
        <v>48.96</v>
      </c>
      <c r="D200" s="276">
        <v>48.96</v>
      </c>
      <c r="E200" s="276">
        <v>48.96</v>
      </c>
      <c r="F200" s="276">
        <v>48.96</v>
      </c>
      <c r="G200" s="276">
        <v>48.96</v>
      </c>
      <c r="H200" s="208">
        <f t="shared" ref="H200:I200" si="46">G200</f>
        <v>48.96</v>
      </c>
      <c r="I200" s="208">
        <f t="shared" si="46"/>
        <v>48.96</v>
      </c>
      <c r="J200" s="208">
        <f t="shared" ref="J200" si="47">I200</f>
        <v>48.96</v>
      </c>
      <c r="K200" s="208">
        <f t="shared" ref="K200" si="48">J200</f>
        <v>48.96</v>
      </c>
      <c r="L200" s="208">
        <f t="shared" ref="L200" si="49">K200</f>
        <v>48.96</v>
      </c>
      <c r="N200" s="256" t="s">
        <v>87</v>
      </c>
      <c r="O200" s="256"/>
      <c r="P200" s="256"/>
      <c r="Q200" s="256"/>
      <c r="R200" s="256"/>
    </row>
    <row r="201" spans="1:18" x14ac:dyDescent="0.2">
      <c r="A201" s="13" t="s">
        <v>115</v>
      </c>
      <c r="C201" s="276">
        <v>24.96</v>
      </c>
      <c r="D201" s="276">
        <v>24.96</v>
      </c>
      <c r="E201" s="276">
        <v>24.96</v>
      </c>
      <c r="F201" s="276">
        <v>24.96</v>
      </c>
      <c r="G201" s="276">
        <v>24.96</v>
      </c>
      <c r="H201" s="208">
        <f t="shared" si="37"/>
        <v>24.96</v>
      </c>
      <c r="I201" s="208">
        <f t="shared" si="37"/>
        <v>24.96</v>
      </c>
      <c r="J201" s="208">
        <f t="shared" si="37"/>
        <v>24.96</v>
      </c>
      <c r="K201" s="208">
        <f t="shared" si="37"/>
        <v>24.96</v>
      </c>
      <c r="L201" s="208">
        <f t="shared" si="37"/>
        <v>24.96</v>
      </c>
      <c r="N201" s="256" t="s">
        <v>87</v>
      </c>
      <c r="O201" s="256"/>
      <c r="P201" s="256"/>
      <c r="Q201" s="256"/>
      <c r="R201" s="256"/>
    </row>
    <row r="202" spans="1:18" x14ac:dyDescent="0.2">
      <c r="A202" s="13" t="s">
        <v>116</v>
      </c>
      <c r="C202" s="276">
        <v>20.16</v>
      </c>
      <c r="D202" s="276">
        <v>20.16</v>
      </c>
      <c r="E202" s="276">
        <v>20.16</v>
      </c>
      <c r="F202" s="276">
        <v>20.16</v>
      </c>
      <c r="G202" s="276">
        <v>20.16</v>
      </c>
      <c r="H202" s="208">
        <f t="shared" si="37"/>
        <v>20.16</v>
      </c>
      <c r="I202" s="208">
        <f t="shared" si="37"/>
        <v>20.16</v>
      </c>
      <c r="J202" s="208">
        <f t="shared" si="37"/>
        <v>20.16</v>
      </c>
      <c r="K202" s="208">
        <f t="shared" si="37"/>
        <v>20.16</v>
      </c>
      <c r="L202" s="208">
        <f t="shared" si="37"/>
        <v>20.16</v>
      </c>
      <c r="N202" s="256" t="s">
        <v>87</v>
      </c>
      <c r="O202" s="256"/>
      <c r="P202" s="256"/>
      <c r="Q202" s="256"/>
      <c r="R202" s="256"/>
    </row>
    <row r="203" spans="1:18" x14ac:dyDescent="0.2">
      <c r="A203" s="13" t="s">
        <v>117</v>
      </c>
      <c r="C203" s="276">
        <v>16.32</v>
      </c>
      <c r="D203" s="276">
        <v>16.32</v>
      </c>
      <c r="E203" s="276">
        <v>16.32</v>
      </c>
      <c r="F203" s="276">
        <v>16.32</v>
      </c>
      <c r="G203" s="276">
        <v>16.32</v>
      </c>
      <c r="H203" s="208">
        <f t="shared" si="37"/>
        <v>16.32</v>
      </c>
      <c r="I203" s="208">
        <f t="shared" si="37"/>
        <v>16.32</v>
      </c>
      <c r="J203" s="208">
        <f t="shared" si="37"/>
        <v>16.32</v>
      </c>
      <c r="K203" s="208">
        <f t="shared" si="37"/>
        <v>16.32</v>
      </c>
      <c r="L203" s="208">
        <f t="shared" si="37"/>
        <v>16.32</v>
      </c>
      <c r="N203" s="256" t="s">
        <v>87</v>
      </c>
      <c r="O203" s="256"/>
      <c r="P203" s="256"/>
      <c r="Q203" s="256"/>
      <c r="R203" s="256"/>
    </row>
    <row r="204" spans="1:18" x14ac:dyDescent="0.2">
      <c r="A204" s="13" t="s">
        <v>118</v>
      </c>
      <c r="C204" s="286">
        <v>0.6</v>
      </c>
      <c r="D204" s="286">
        <v>0.6</v>
      </c>
      <c r="E204" s="286">
        <v>0.6</v>
      </c>
      <c r="F204" s="286">
        <v>0.6</v>
      </c>
      <c r="G204" s="286">
        <v>0.6</v>
      </c>
      <c r="H204" s="199">
        <f t="shared" si="37"/>
        <v>0.6</v>
      </c>
      <c r="I204" s="199">
        <f t="shared" si="37"/>
        <v>0.6</v>
      </c>
      <c r="J204" s="199">
        <f t="shared" si="37"/>
        <v>0.6</v>
      </c>
      <c r="K204" s="199">
        <f t="shared" si="37"/>
        <v>0.6</v>
      </c>
      <c r="L204" s="199">
        <f t="shared" si="37"/>
        <v>0.6</v>
      </c>
      <c r="N204" s="256" t="s">
        <v>87</v>
      </c>
      <c r="O204" s="256"/>
      <c r="P204" s="256"/>
      <c r="Q204" s="256"/>
      <c r="R204" s="256"/>
    </row>
    <row r="205" spans="1:18" x14ac:dyDescent="0.2">
      <c r="A205" s="13" t="s">
        <v>119</v>
      </c>
      <c r="C205" s="286">
        <v>0.5</v>
      </c>
      <c r="D205" s="286">
        <v>0.5</v>
      </c>
      <c r="E205" s="286">
        <v>0.5</v>
      </c>
      <c r="F205" s="286">
        <v>0.5</v>
      </c>
      <c r="G205" s="286">
        <v>0.5</v>
      </c>
      <c r="H205" s="199">
        <f t="shared" si="37"/>
        <v>0.5</v>
      </c>
      <c r="I205" s="199">
        <f t="shared" si="37"/>
        <v>0.5</v>
      </c>
      <c r="J205" s="199">
        <f t="shared" si="37"/>
        <v>0.5</v>
      </c>
      <c r="K205" s="199">
        <f t="shared" si="37"/>
        <v>0.5</v>
      </c>
      <c r="L205" s="199">
        <f t="shared" si="37"/>
        <v>0.5</v>
      </c>
      <c r="N205" s="256" t="s">
        <v>87</v>
      </c>
      <c r="O205" s="256"/>
      <c r="P205" s="256"/>
      <c r="Q205" s="256"/>
      <c r="R205" s="256"/>
    </row>
    <row r="206" spans="1:18" x14ac:dyDescent="0.2">
      <c r="A206" s="13" t="s">
        <v>120</v>
      </c>
      <c r="C206" s="286">
        <v>0.15</v>
      </c>
      <c r="D206" s="286">
        <v>0.15</v>
      </c>
      <c r="E206" s="286">
        <v>0.15</v>
      </c>
      <c r="F206" s="286">
        <v>0.15</v>
      </c>
      <c r="G206" s="286">
        <v>0.15</v>
      </c>
      <c r="H206" s="199">
        <f t="shared" si="37"/>
        <v>0.15</v>
      </c>
      <c r="I206" s="199">
        <f t="shared" si="37"/>
        <v>0.15</v>
      </c>
      <c r="J206" s="199">
        <f t="shared" si="37"/>
        <v>0.15</v>
      </c>
      <c r="K206" s="199">
        <f t="shared" si="37"/>
        <v>0.15</v>
      </c>
      <c r="L206" s="199">
        <f t="shared" si="37"/>
        <v>0.15</v>
      </c>
      <c r="N206" s="256" t="s">
        <v>87</v>
      </c>
      <c r="O206" s="256"/>
      <c r="P206" s="256"/>
      <c r="Q206" s="256"/>
      <c r="R206" s="256"/>
    </row>
    <row r="207" spans="1:18" x14ac:dyDescent="0.2">
      <c r="A207" s="13" t="s">
        <v>121</v>
      </c>
      <c r="C207" s="286">
        <v>0.1</v>
      </c>
      <c r="D207" s="286">
        <v>0.1</v>
      </c>
      <c r="E207" s="286">
        <v>0.1</v>
      </c>
      <c r="F207" s="286">
        <v>0.1</v>
      </c>
      <c r="G207" s="286">
        <v>0.1</v>
      </c>
      <c r="H207" s="199">
        <f t="shared" si="37"/>
        <v>0.1</v>
      </c>
      <c r="I207" s="199">
        <f t="shared" si="37"/>
        <v>0.1</v>
      </c>
      <c r="J207" s="199">
        <f t="shared" si="37"/>
        <v>0.1</v>
      </c>
      <c r="K207" s="199">
        <f t="shared" si="37"/>
        <v>0.1</v>
      </c>
      <c r="L207" s="199">
        <f t="shared" si="37"/>
        <v>0.1</v>
      </c>
      <c r="N207" s="256" t="s">
        <v>87</v>
      </c>
      <c r="O207" s="256"/>
      <c r="P207" s="256"/>
      <c r="Q207" s="256"/>
      <c r="R207" s="256"/>
    </row>
    <row r="208" spans="1:18" x14ac:dyDescent="0.2">
      <c r="A208" s="214"/>
      <c r="B208" s="214"/>
      <c r="C208" s="41"/>
      <c r="D208" s="41"/>
      <c r="E208" s="41"/>
      <c r="F208" s="41"/>
      <c r="G208" s="41"/>
      <c r="N208" s="256"/>
      <c r="O208" s="256"/>
      <c r="P208" s="256"/>
      <c r="Q208" s="256"/>
      <c r="R208" s="256"/>
    </row>
    <row r="209" spans="1:18" x14ac:dyDescent="0.2">
      <c r="A209" s="138" t="s">
        <v>122</v>
      </c>
      <c r="B209" s="34"/>
      <c r="C209" s="207"/>
      <c r="D209" s="207"/>
      <c r="E209" s="207"/>
      <c r="F209" s="207"/>
      <c r="G209" s="207"/>
      <c r="H209" s="215"/>
      <c r="I209" s="215"/>
      <c r="J209" s="215"/>
      <c r="K209" s="215"/>
      <c r="L209" s="215"/>
      <c r="M209" s="215"/>
      <c r="N209" s="256"/>
      <c r="O209" s="256"/>
      <c r="P209" s="256"/>
      <c r="Q209" s="256"/>
      <c r="R209" s="256"/>
    </row>
    <row r="210" spans="1:18" x14ac:dyDescent="0.2">
      <c r="A210" s="13" t="s">
        <v>123</v>
      </c>
      <c r="C210" s="272">
        <v>0</v>
      </c>
      <c r="D210" s="272">
        <v>0</v>
      </c>
      <c r="E210" s="272">
        <v>9000</v>
      </c>
      <c r="F210" s="272">
        <v>18000</v>
      </c>
      <c r="G210" s="136">
        <v>10921.009803831703</v>
      </c>
      <c r="H210" s="136">
        <v>20804.60015908505</v>
      </c>
      <c r="I210" s="136">
        <v>28359.800420980799</v>
      </c>
      <c r="J210" s="136">
        <v>31055.428182542601</v>
      </c>
      <c r="K210" s="136">
        <v>33786.371048002758</v>
      </c>
      <c r="L210" s="136">
        <v>36544.280199162073</v>
      </c>
      <c r="M210" s="13" t="s">
        <v>93</v>
      </c>
      <c r="N210" s="256" t="s">
        <v>262</v>
      </c>
      <c r="O210" s="256"/>
      <c r="P210" s="256"/>
      <c r="Q210" s="256"/>
      <c r="R210" s="256"/>
    </row>
    <row r="211" spans="1:18" x14ac:dyDescent="0.2">
      <c r="A211" s="13" t="s">
        <v>124</v>
      </c>
      <c r="C211" s="272">
        <v>0</v>
      </c>
      <c r="D211" s="272">
        <v>0</v>
      </c>
      <c r="E211" s="272">
        <v>0</v>
      </c>
      <c r="F211" s="272">
        <v>0</v>
      </c>
      <c r="G211" s="136">
        <v>0</v>
      </c>
      <c r="H211" s="208">
        <f>G211</f>
        <v>0</v>
      </c>
      <c r="I211" s="208">
        <f>H211</f>
        <v>0</v>
      </c>
      <c r="J211" s="208">
        <f>I211</f>
        <v>0</v>
      </c>
      <c r="K211" s="208">
        <f>J211</f>
        <v>0</v>
      </c>
      <c r="L211" s="208">
        <f>K211</f>
        <v>0</v>
      </c>
      <c r="N211" s="256"/>
      <c r="O211" s="256"/>
      <c r="P211" s="256"/>
      <c r="Q211" s="256"/>
      <c r="R211" s="256"/>
    </row>
    <row r="212" spans="1:18" x14ac:dyDescent="0.2">
      <c r="A212" s="13"/>
      <c r="C212" s="35">
        <f t="shared" ref="C212:F212" si="50">SUM(C210:C211)</f>
        <v>0</v>
      </c>
      <c r="D212" s="35">
        <f t="shared" si="50"/>
        <v>0</v>
      </c>
      <c r="E212" s="35">
        <f t="shared" si="50"/>
        <v>9000</v>
      </c>
      <c r="F212" s="35">
        <f t="shared" si="50"/>
        <v>18000</v>
      </c>
      <c r="G212" s="35">
        <f t="shared" ref="G212:L212" si="51">SUM(G210:G211)</f>
        <v>10921.009803831703</v>
      </c>
      <c r="H212" s="35">
        <f t="shared" si="51"/>
        <v>20804.60015908505</v>
      </c>
      <c r="I212" s="35">
        <f t="shared" si="51"/>
        <v>28359.800420980799</v>
      </c>
      <c r="J212" s="35">
        <f t="shared" si="51"/>
        <v>31055.428182542601</v>
      </c>
      <c r="K212" s="35">
        <f t="shared" si="51"/>
        <v>33786.371048002758</v>
      </c>
      <c r="L212" s="35">
        <f t="shared" si="51"/>
        <v>36544.280199162073</v>
      </c>
      <c r="N212" s="256"/>
      <c r="O212" s="256"/>
      <c r="P212" s="256"/>
      <c r="Q212" s="256"/>
      <c r="R212" s="256"/>
    </row>
    <row r="213" spans="1:18" x14ac:dyDescent="0.2">
      <c r="A213" s="13" t="s">
        <v>125</v>
      </c>
      <c r="C213" s="272">
        <v>0</v>
      </c>
      <c r="D213" s="272">
        <v>0</v>
      </c>
      <c r="E213" s="272">
        <v>5000</v>
      </c>
      <c r="F213" s="272">
        <v>10000</v>
      </c>
      <c r="G213" s="36">
        <f>'DNSP Inputs General'!L85</f>
        <v>21305.440000000002</v>
      </c>
      <c r="H213" s="36">
        <f>'DNSP Inputs General'!M85</f>
        <v>39977.152999999998</v>
      </c>
      <c r="I213" s="36">
        <f>'DNSP Inputs General'!N85</f>
        <v>55519.051747500002</v>
      </c>
      <c r="J213" s="36">
        <f>'DNSP Inputs General'!O85</f>
        <v>59960.575887300009</v>
      </c>
      <c r="K213" s="36">
        <f>'DNSP Inputs General'!P85</f>
        <v>64757.421958284016</v>
      </c>
      <c r="L213" s="36">
        <f>'DNSP Inputs General'!Q85</f>
        <v>69938.015714946741</v>
      </c>
      <c r="N213" s="256"/>
      <c r="O213" s="256"/>
      <c r="P213" s="256"/>
      <c r="Q213" s="256"/>
      <c r="R213" s="256"/>
    </row>
    <row r="214" spans="1:18" x14ac:dyDescent="0.2">
      <c r="A214" s="13" t="s">
        <v>126</v>
      </c>
      <c r="C214" s="37">
        <f t="shared" ref="C214:F214" si="52">IF(C213=0,0,C212/C213)</f>
        <v>0</v>
      </c>
      <c r="D214" s="37">
        <f t="shared" si="52"/>
        <v>0</v>
      </c>
      <c r="E214" s="37">
        <f t="shared" si="52"/>
        <v>1.8</v>
      </c>
      <c r="F214" s="37">
        <f t="shared" si="52"/>
        <v>1.8</v>
      </c>
      <c r="G214" s="37">
        <f t="shared" ref="G214:L214" si="53">IF(G213=0,0,G212/G213)</f>
        <v>0.5125925493128376</v>
      </c>
      <c r="H214" s="37">
        <f t="shared" si="53"/>
        <v>0.52041225044427375</v>
      </c>
      <c r="I214" s="37">
        <f t="shared" si="53"/>
        <v>0.51081204610555742</v>
      </c>
      <c r="J214" s="37">
        <f t="shared" si="53"/>
        <v>0.51793078573683804</v>
      </c>
      <c r="K214" s="37">
        <f t="shared" si="53"/>
        <v>0.52173743219375768</v>
      </c>
      <c r="L214" s="37">
        <f t="shared" si="53"/>
        <v>0.52252383522159385</v>
      </c>
      <c r="N214" s="256"/>
      <c r="O214" s="256"/>
      <c r="P214" s="256"/>
      <c r="Q214" s="256"/>
      <c r="R214" s="256"/>
    </row>
    <row r="215" spans="1:18" x14ac:dyDescent="0.2">
      <c r="A215" s="214"/>
      <c r="B215" s="214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N215" s="256"/>
      <c r="O215" s="256"/>
      <c r="P215" s="256"/>
      <c r="Q215" s="256"/>
      <c r="R215" s="256"/>
    </row>
    <row r="216" spans="1:18" x14ac:dyDescent="0.2">
      <c r="A216" s="40" t="s">
        <v>127</v>
      </c>
      <c r="B216" s="40"/>
      <c r="C216" s="3"/>
      <c r="D216" s="3"/>
      <c r="E216" s="3"/>
      <c r="F216" s="3"/>
      <c r="N216" s="256"/>
      <c r="O216" s="256"/>
      <c r="P216" s="256"/>
      <c r="Q216" s="256"/>
      <c r="R216" s="256"/>
    </row>
    <row r="217" spans="1:18" x14ac:dyDescent="0.2">
      <c r="A217" s="13" t="s">
        <v>128</v>
      </c>
      <c r="C217" s="286">
        <v>0.39</v>
      </c>
      <c r="D217" s="286">
        <v>0.39</v>
      </c>
      <c r="E217" s="286">
        <v>0.39</v>
      </c>
      <c r="F217" s="286">
        <v>0.39</v>
      </c>
      <c r="G217" s="286">
        <v>0.39</v>
      </c>
      <c r="H217" s="199">
        <f t="shared" ref="H217:L219" si="54">G217</f>
        <v>0.39</v>
      </c>
      <c r="I217" s="199">
        <f t="shared" si="54"/>
        <v>0.39</v>
      </c>
      <c r="J217" s="199">
        <f t="shared" si="54"/>
        <v>0.39</v>
      </c>
      <c r="K217" s="199">
        <f t="shared" si="54"/>
        <v>0.39</v>
      </c>
      <c r="L217" s="199">
        <f t="shared" si="54"/>
        <v>0.39</v>
      </c>
      <c r="N217" s="256" t="s">
        <v>87</v>
      </c>
      <c r="O217" s="256"/>
      <c r="P217" s="256"/>
      <c r="Q217" s="256"/>
      <c r="R217" s="256"/>
    </row>
    <row r="218" spans="1:18" x14ac:dyDescent="0.2">
      <c r="A218" s="13" t="s">
        <v>129</v>
      </c>
      <c r="C218" s="286">
        <v>0.57099999999999995</v>
      </c>
      <c r="D218" s="286">
        <v>0.57099999999999995</v>
      </c>
      <c r="E218" s="286">
        <v>0.57099999999999995</v>
      </c>
      <c r="F218" s="286">
        <v>0.57099999999999995</v>
      </c>
      <c r="G218" s="286">
        <v>0.57099999999999995</v>
      </c>
      <c r="H218" s="199">
        <f t="shared" si="54"/>
        <v>0.57099999999999995</v>
      </c>
      <c r="I218" s="199">
        <f t="shared" si="54"/>
        <v>0.57099999999999995</v>
      </c>
      <c r="J218" s="199">
        <f t="shared" si="54"/>
        <v>0.57099999999999995</v>
      </c>
      <c r="K218" s="199">
        <f t="shared" si="54"/>
        <v>0.57099999999999995</v>
      </c>
      <c r="L218" s="199">
        <f t="shared" si="54"/>
        <v>0.57099999999999995</v>
      </c>
      <c r="N218" s="256" t="s">
        <v>87</v>
      </c>
      <c r="O218" s="256"/>
      <c r="P218" s="256"/>
      <c r="Q218" s="256"/>
      <c r="R218" s="256"/>
    </row>
    <row r="219" spans="1:18" x14ac:dyDescent="0.2">
      <c r="A219" s="13" t="s">
        <v>130</v>
      </c>
      <c r="C219" s="286">
        <v>3.9E-2</v>
      </c>
      <c r="D219" s="286">
        <v>3.9E-2</v>
      </c>
      <c r="E219" s="286">
        <v>3.9E-2</v>
      </c>
      <c r="F219" s="286">
        <v>3.9E-2</v>
      </c>
      <c r="G219" s="286">
        <v>3.9E-2</v>
      </c>
      <c r="H219" s="199">
        <f t="shared" si="54"/>
        <v>3.9E-2</v>
      </c>
      <c r="I219" s="199">
        <f t="shared" si="54"/>
        <v>3.9E-2</v>
      </c>
      <c r="J219" s="199">
        <f t="shared" si="54"/>
        <v>3.9E-2</v>
      </c>
      <c r="K219" s="199">
        <f t="shared" si="54"/>
        <v>3.9E-2</v>
      </c>
      <c r="L219" s="199">
        <f t="shared" si="54"/>
        <v>3.9E-2</v>
      </c>
      <c r="N219" s="256" t="s">
        <v>87</v>
      </c>
      <c r="O219" s="256"/>
      <c r="P219" s="256"/>
      <c r="Q219" s="256"/>
      <c r="R219" s="256"/>
    </row>
    <row r="220" spans="1:18" x14ac:dyDescent="0.2">
      <c r="A220" s="43"/>
      <c r="B220" s="43"/>
      <c r="C220" s="43"/>
      <c r="D220" s="43"/>
      <c r="E220" s="43"/>
      <c r="F220" s="43"/>
    </row>
    <row r="221" spans="1:18" x14ac:dyDescent="0.2">
      <c r="A221" s="5" t="s">
        <v>253</v>
      </c>
      <c r="B221" s="43"/>
      <c r="C221" s="43"/>
      <c r="D221" s="43"/>
      <c r="E221" s="43"/>
      <c r="F221" s="43"/>
      <c r="H221" s="216"/>
      <c r="I221" s="216"/>
      <c r="J221" s="216"/>
      <c r="K221" s="216"/>
      <c r="L221" s="216"/>
    </row>
    <row r="222" spans="1:18" x14ac:dyDescent="0.2">
      <c r="A222" s="13" t="s">
        <v>255</v>
      </c>
      <c r="B222" s="314">
        <v>1</v>
      </c>
    </row>
    <row r="223" spans="1:18" x14ac:dyDescent="0.2">
      <c r="A223" s="13" t="s">
        <v>254</v>
      </c>
      <c r="B223" s="315">
        <f>IF(B222=1,0.9,1)</f>
        <v>0.9</v>
      </c>
    </row>
    <row r="224" spans="1:18" x14ac:dyDescent="0.2">
      <c r="A224" s="13"/>
    </row>
  </sheetData>
  <mergeCells count="3">
    <mergeCell ref="G5:L5"/>
    <mergeCell ref="C5:F5"/>
    <mergeCell ref="C3:L3"/>
  </mergeCells>
  <pageMargins left="0.54" right="0.7" top="0.78" bottom="0.67" header="0.34" footer="0.31"/>
  <pageSetup paperSize="9" scale="75" orientation="portrait" r:id="rId1"/>
  <headerFooter alignWithMargins="0">
    <oddHeader>&amp;CReview of Public Lighting Excluded Service Charge - Draft Decision
Cost Build-up Model</oddHeader>
    <oddFooter>&amp;LEssential Services Commission&amp;R&amp;D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EC9C"/>
  </sheetPr>
  <dimension ref="A1:S160"/>
  <sheetViews>
    <sheetView zoomScaleNormal="100" workbookViewId="0">
      <pane xSplit="2" ySplit="7" topLeftCell="C8" activePane="bottomRight" state="frozen"/>
      <selection activeCell="J56" sqref="J56"/>
      <selection pane="topRight" activeCell="J56" sqref="J56"/>
      <selection pane="bottomLeft" activeCell="J56" sqref="J56"/>
      <selection pane="bottomRight" activeCell="N31" sqref="N31"/>
    </sheetView>
  </sheetViews>
  <sheetFormatPr defaultRowHeight="12.75" x14ac:dyDescent="0.2"/>
  <cols>
    <col min="1" max="1" width="51.42578125" style="3" customWidth="1"/>
    <col min="2" max="2" width="9.140625" style="13" customWidth="1"/>
    <col min="3" max="6" width="10" style="13" customWidth="1"/>
    <col min="7" max="8" width="9.7109375" style="3" customWidth="1"/>
    <col min="9" max="9" width="10" style="3" customWidth="1"/>
    <col min="10" max="10" width="9.42578125" style="3" customWidth="1"/>
    <col min="11" max="11" width="9.85546875" style="3" customWidth="1"/>
    <col min="12" max="12" width="9.7109375" style="3" customWidth="1"/>
    <col min="13" max="13" width="13.85546875" style="3" customWidth="1"/>
    <col min="14" max="14" width="69.28515625" style="13" customWidth="1"/>
    <col min="15" max="15" width="11.28515625" style="13" bestFit="1" customWidth="1"/>
    <col min="16" max="16" width="9.140625" style="13"/>
    <col min="17" max="17" width="10.28515625" style="13" customWidth="1"/>
    <col min="18" max="18" width="10" style="3" customWidth="1"/>
    <col min="19" max="19" width="9.140625" style="3"/>
    <col min="20" max="20" width="11" style="3" customWidth="1"/>
    <col min="21" max="16384" width="9.140625" style="3"/>
  </cols>
  <sheetData>
    <row r="1" spans="1:17" s="195" customFormat="1" ht="15.75" x14ac:dyDescent="0.25">
      <c r="A1" s="28" t="s">
        <v>77</v>
      </c>
      <c r="B1" s="29"/>
      <c r="C1" s="29"/>
      <c r="D1" s="29"/>
      <c r="E1" s="29"/>
      <c r="F1" s="29"/>
      <c r="G1" s="283"/>
      <c r="N1" s="322"/>
      <c r="O1" s="322"/>
      <c r="P1" s="322"/>
      <c r="Q1" s="322"/>
    </row>
    <row r="2" spans="1:17" s="195" customFormat="1" x14ac:dyDescent="0.2">
      <c r="A2" s="196"/>
      <c r="B2" s="197"/>
      <c r="C2" s="197"/>
      <c r="D2" s="197"/>
      <c r="E2" s="197"/>
      <c r="F2" s="197"/>
      <c r="G2" s="196"/>
      <c r="H2" s="196"/>
      <c r="I2" s="196"/>
      <c r="J2" s="196"/>
      <c r="K2" s="196"/>
      <c r="L2" s="196"/>
      <c r="M2" s="196"/>
      <c r="N2" s="197"/>
      <c r="O2" s="322"/>
      <c r="P2" s="322"/>
      <c r="Q2" s="322"/>
    </row>
    <row r="3" spans="1:17" s="195" customFormat="1" ht="15.75" x14ac:dyDescent="0.25">
      <c r="A3" s="5" t="str">
        <f>'DNSP Inputs O &amp; M'!$A$3</f>
        <v>Powercor</v>
      </c>
      <c r="B3" s="29"/>
      <c r="C3" s="340" t="s">
        <v>153</v>
      </c>
      <c r="D3" s="341"/>
      <c r="E3" s="341"/>
      <c r="F3" s="341"/>
      <c r="G3" s="341"/>
      <c r="H3" s="341"/>
      <c r="I3" s="341"/>
      <c r="J3" s="341"/>
      <c r="K3" s="341"/>
      <c r="L3" s="342"/>
      <c r="M3" s="196"/>
      <c r="N3" s="197"/>
      <c r="O3" s="322"/>
      <c r="P3" s="322"/>
      <c r="Q3" s="322"/>
    </row>
    <row r="4" spans="1:17" s="195" customFormat="1" x14ac:dyDescent="0.2">
      <c r="A4" s="196"/>
      <c r="B4" s="197"/>
      <c r="C4" s="197"/>
      <c r="D4" s="197"/>
      <c r="E4" s="197"/>
      <c r="F4" s="197"/>
      <c r="G4" s="196"/>
      <c r="H4" s="196"/>
      <c r="I4" s="196"/>
      <c r="J4" s="196"/>
      <c r="K4" s="196"/>
      <c r="L4" s="196"/>
      <c r="M4" s="196"/>
      <c r="N4" s="197"/>
      <c r="O4" s="322"/>
      <c r="P4" s="322"/>
      <c r="Q4" s="322"/>
    </row>
    <row r="5" spans="1:17" x14ac:dyDescent="0.2">
      <c r="C5" s="335" t="s">
        <v>80</v>
      </c>
      <c r="D5" s="336"/>
      <c r="E5" s="336"/>
      <c r="F5" s="337"/>
      <c r="G5" s="335" t="s">
        <v>81</v>
      </c>
      <c r="H5" s="338"/>
      <c r="I5" s="338"/>
      <c r="J5" s="338"/>
      <c r="K5" s="338"/>
      <c r="L5" s="339"/>
    </row>
    <row r="7" spans="1:17" ht="18" x14ac:dyDescent="0.25">
      <c r="A7" s="30" t="s">
        <v>82</v>
      </c>
      <c r="B7" s="31"/>
      <c r="C7" s="32">
        <v>2011</v>
      </c>
      <c r="D7" s="32">
        <v>2012</v>
      </c>
      <c r="E7" s="32">
        <v>2013</v>
      </c>
      <c r="F7" s="32">
        <v>2014</v>
      </c>
      <c r="G7" s="32">
        <v>2015</v>
      </c>
      <c r="H7" s="32">
        <v>2016</v>
      </c>
      <c r="I7" s="32">
        <v>2017</v>
      </c>
      <c r="J7" s="32">
        <v>2018</v>
      </c>
      <c r="K7" s="32">
        <v>2019</v>
      </c>
      <c r="L7" s="32">
        <v>2020</v>
      </c>
      <c r="M7" s="4" t="s">
        <v>83</v>
      </c>
      <c r="N7" s="5" t="s">
        <v>84</v>
      </c>
    </row>
    <row r="9" spans="1:17" ht="12.75" customHeight="1" x14ac:dyDescent="0.2">
      <c r="A9" s="4" t="s">
        <v>85</v>
      </c>
      <c r="B9" s="5"/>
      <c r="C9" s="5"/>
      <c r="D9" s="5"/>
      <c r="E9" s="5"/>
      <c r="F9" s="5"/>
    </row>
    <row r="10" spans="1:17" ht="12.75" customHeight="1" x14ac:dyDescent="0.2"/>
    <row r="11" spans="1:17" x14ac:dyDescent="0.2">
      <c r="A11" s="3" t="s">
        <v>86</v>
      </c>
      <c r="C11" s="44">
        <f>'DNSP Inputs O &amp; M'!C11</f>
        <v>0.05</v>
      </c>
      <c r="D11" s="44">
        <f>'DNSP Inputs O &amp; M'!D11</f>
        <v>0.05</v>
      </c>
      <c r="E11" s="44">
        <f>'DNSP Inputs O &amp; M'!E11</f>
        <v>0.05</v>
      </c>
      <c r="F11" s="44">
        <f>'DNSP Inputs O &amp; M'!F11</f>
        <v>0.05</v>
      </c>
      <c r="G11" s="44">
        <f>'DNSP Inputs O &amp; M'!G11</f>
        <v>0.05</v>
      </c>
      <c r="H11" s="44">
        <f>'DNSP Inputs O &amp; M'!H11</f>
        <v>0.05</v>
      </c>
      <c r="I11" s="44">
        <f>'DNSP Inputs O &amp; M'!I11</f>
        <v>0.05</v>
      </c>
      <c r="J11" s="44">
        <f>'DNSP Inputs O &amp; M'!J11</f>
        <v>0.05</v>
      </c>
      <c r="K11" s="44">
        <f>'DNSP Inputs O &amp; M'!K11</f>
        <v>0.05</v>
      </c>
      <c r="L11" s="44">
        <f>'DNSP Inputs O &amp; M'!L11</f>
        <v>0.05</v>
      </c>
    </row>
    <row r="12" spans="1:17" x14ac:dyDescent="0.2">
      <c r="A12" s="3" t="s">
        <v>88</v>
      </c>
      <c r="C12" s="37">
        <f>'DNSP Inputs O &amp; M'!C12</f>
        <v>78.760583935322131</v>
      </c>
      <c r="D12" s="37">
        <f>'DNSP Inputs O &amp; M'!D12</f>
        <v>80.20721460715373</v>
      </c>
      <c r="E12" s="37">
        <f>'DNSP Inputs O &amp; M'!E12</f>
        <v>82.114277593759724</v>
      </c>
      <c r="F12" s="37">
        <f>'DNSP Inputs O &amp; M'!F12</f>
        <v>84.681240998431406</v>
      </c>
      <c r="G12" s="37">
        <f>'DNSP Inputs O &amp; M'!G12</f>
        <v>121.49143532801831</v>
      </c>
      <c r="H12" s="37">
        <f>'DNSP Inputs O &amp; M'!H12</f>
        <v>123.76741253758392</v>
      </c>
      <c r="I12" s="37">
        <f>'DNSP Inputs O &amp; M'!I12</f>
        <v>125.85211791921601</v>
      </c>
      <c r="J12" s="37">
        <f>'DNSP Inputs O &amp; M'!J12</f>
        <v>127.97193752388223</v>
      </c>
      <c r="K12" s="37">
        <f>'DNSP Inputs O &amp; M'!K12</f>
        <v>130.12746280621701</v>
      </c>
      <c r="L12" s="37">
        <f>'DNSP Inputs O &amp; M'!L12</f>
        <v>132.31929518315928</v>
      </c>
    </row>
    <row r="13" spans="1:17" x14ac:dyDescent="0.2">
      <c r="A13" s="3" t="s">
        <v>92</v>
      </c>
      <c r="C13" s="37">
        <f>'DNSP Inputs O &amp; M'!C14</f>
        <v>35</v>
      </c>
      <c r="D13" s="37">
        <f>'DNSP Inputs O &amp; M'!D14</f>
        <v>35</v>
      </c>
      <c r="E13" s="37">
        <f>'DNSP Inputs O &amp; M'!E14</f>
        <v>35</v>
      </c>
      <c r="F13" s="37">
        <f>'DNSP Inputs O &amp; M'!F14</f>
        <v>35</v>
      </c>
      <c r="G13" s="37">
        <f>'DNSP Inputs O &amp; M'!G14</f>
        <v>76.953111203007509</v>
      </c>
      <c r="H13" s="37">
        <f>'DNSP Inputs O &amp; M'!H14</f>
        <v>77.695641223387398</v>
      </c>
      <c r="I13" s="37">
        <f>'DNSP Inputs O &amp; M'!I14</f>
        <v>79.369202306269329</v>
      </c>
      <c r="J13" s="37">
        <f>'DNSP Inputs O &amp; M'!J14</f>
        <v>80.746172872596418</v>
      </c>
      <c r="K13" s="37">
        <f>'DNSP Inputs O &amp; M'!K14</f>
        <v>82.131292407253042</v>
      </c>
      <c r="L13" s="37">
        <f>'DNSP Inputs O &amp; M'!L14</f>
        <v>83.564187274786988</v>
      </c>
    </row>
    <row r="14" spans="1:17" x14ac:dyDescent="0.2">
      <c r="A14" s="3" t="s">
        <v>94</v>
      </c>
      <c r="C14" s="37">
        <f>'DNSP Inputs O &amp; M'!C15</f>
        <v>45</v>
      </c>
      <c r="D14" s="37">
        <f>'DNSP Inputs O &amp; M'!D15</f>
        <v>45</v>
      </c>
      <c r="E14" s="37">
        <f>'DNSP Inputs O &amp; M'!E15</f>
        <v>45</v>
      </c>
      <c r="F14" s="37">
        <f>'DNSP Inputs O &amp; M'!F15</f>
        <v>45</v>
      </c>
      <c r="G14" s="37">
        <f>'DNSP Inputs O &amp; M'!G15</f>
        <v>57.003422506265657</v>
      </c>
      <c r="H14" s="37">
        <f>'DNSP Inputs O &amp; M'!H15</f>
        <v>57.553455530448915</v>
      </c>
      <c r="I14" s="37">
        <f>'DNSP Inputs O &amp; M'!I15</f>
        <v>58.793154718775355</v>
      </c>
      <c r="J14" s="37">
        <f>'DNSP Inputs O &amp; M'!J15</f>
        <v>59.813152919549431</v>
      </c>
      <c r="K14" s="37">
        <f>'DNSP Inputs O &amp; M'!K15</f>
        <v>60.839187511541702</v>
      </c>
      <c r="L14" s="37">
        <f>'DNSP Inputs O &amp; M'!L15</f>
        <v>61.900611933039357</v>
      </c>
    </row>
    <row r="15" spans="1:17" x14ac:dyDescent="0.2">
      <c r="A15" s="3" t="s">
        <v>96</v>
      </c>
      <c r="C15" s="45">
        <f>'DNSP Inputs O &amp; M'!C17</f>
        <v>8</v>
      </c>
      <c r="D15" s="45">
        <f>'DNSP Inputs O &amp; M'!D17</f>
        <v>8</v>
      </c>
      <c r="E15" s="45">
        <f>'DNSP Inputs O &amp; M'!E17</f>
        <v>8</v>
      </c>
      <c r="F15" s="45">
        <f>'DNSP Inputs O &amp; M'!F17</f>
        <v>8</v>
      </c>
      <c r="G15" s="45">
        <f>'DNSP Inputs O &amp; M'!G17</f>
        <v>8</v>
      </c>
      <c r="H15" s="45">
        <f>'DNSP Inputs O &amp; M'!H17</f>
        <v>8</v>
      </c>
      <c r="I15" s="45">
        <f>'DNSP Inputs O &amp; M'!I17</f>
        <v>8</v>
      </c>
      <c r="J15" s="45">
        <f>'DNSP Inputs O &amp; M'!J17</f>
        <v>8</v>
      </c>
      <c r="K15" s="45">
        <f>'DNSP Inputs O &amp; M'!K17</f>
        <v>8</v>
      </c>
      <c r="L15" s="45">
        <f>'DNSP Inputs O &amp; M'!L17</f>
        <v>8</v>
      </c>
    </row>
    <row r="16" spans="1:17" x14ac:dyDescent="0.2">
      <c r="C16" s="3"/>
      <c r="D16" s="3"/>
      <c r="E16" s="3"/>
      <c r="F16" s="3"/>
    </row>
    <row r="17" spans="1:14" x14ac:dyDescent="0.2">
      <c r="C17" s="3"/>
      <c r="D17" s="3"/>
      <c r="E17" s="3"/>
      <c r="F17" s="3"/>
    </row>
    <row r="18" spans="1:14" x14ac:dyDescent="0.2">
      <c r="C18" s="3"/>
      <c r="D18" s="3"/>
      <c r="E18" s="3"/>
      <c r="F18" s="3"/>
    </row>
    <row r="19" spans="1:14" x14ac:dyDescent="0.2">
      <c r="A19" s="4" t="s">
        <v>98</v>
      </c>
      <c r="B19" s="5"/>
      <c r="C19" s="3"/>
      <c r="D19" s="3"/>
      <c r="E19" s="3"/>
      <c r="F19" s="3"/>
    </row>
    <row r="20" spans="1:14" x14ac:dyDescent="0.2">
      <c r="C20" s="3"/>
      <c r="D20" s="3"/>
      <c r="E20" s="3"/>
      <c r="F20" s="3"/>
    </row>
    <row r="21" spans="1:14" x14ac:dyDescent="0.2">
      <c r="A21" s="3" t="s">
        <v>108</v>
      </c>
      <c r="C21" s="37">
        <f>'DNSP Inputs O &amp; M'!C30</f>
        <v>159.97932277566343</v>
      </c>
      <c r="D21" s="37">
        <f>'DNSP Inputs O &amp; M'!D30</f>
        <v>162.40127025125844</v>
      </c>
      <c r="E21" s="37">
        <f>'DNSP Inputs O &amp; M'!E30</f>
        <v>165.58403605991572</v>
      </c>
      <c r="F21" s="37">
        <f>'DNSP Inputs O &amp; M'!F30</f>
        <v>169.80987469031794</v>
      </c>
      <c r="G21" s="37">
        <f>'DNSP Inputs O &amp; M'!G30</f>
        <v>198.14863984126438</v>
      </c>
      <c r="H21" s="37">
        <f>'DNSP Inputs O &amp; M'!H30</f>
        <v>198.14863984126438</v>
      </c>
      <c r="I21" s="37">
        <f>'DNSP Inputs O &amp; M'!I30</f>
        <v>198.14863984126438</v>
      </c>
      <c r="J21" s="37">
        <f>'DNSP Inputs O &amp; M'!J30</f>
        <v>198.14863984126438</v>
      </c>
      <c r="K21" s="37">
        <f>'DNSP Inputs O &amp; M'!K30</f>
        <v>198.14863984126438</v>
      </c>
      <c r="L21" s="37">
        <f>'DNSP Inputs O &amp; M'!L30</f>
        <v>198.14863984126438</v>
      </c>
    </row>
    <row r="22" spans="1:14" x14ac:dyDescent="0.2">
      <c r="A22" s="3" t="s">
        <v>109</v>
      </c>
      <c r="C22" s="37">
        <f>'DNSP Inputs O &amp; M'!C31</f>
        <v>1.0090149654724909</v>
      </c>
      <c r="D22" s="37">
        <f>'DNSP Inputs O &amp; M'!D31</f>
        <v>1.0242905723825824</v>
      </c>
      <c r="E22" s="37">
        <f>'DNSP Inputs O &amp; M'!E31</f>
        <v>1.0443647812041357</v>
      </c>
      <c r="F22" s="37">
        <f>'DNSP Inputs O &amp; M'!F31</f>
        <v>1.0710178157699017</v>
      </c>
      <c r="G22" s="37">
        <f>'DNSP Inputs O &amp; M'!G31</f>
        <v>1.2497549028146602</v>
      </c>
      <c r="H22" s="37">
        <f>'DNSP Inputs O &amp; M'!H31</f>
        <v>1.2497549028146602</v>
      </c>
      <c r="I22" s="37">
        <f>'DNSP Inputs O &amp; M'!I31</f>
        <v>1.2497549028146602</v>
      </c>
      <c r="J22" s="37">
        <f>'DNSP Inputs O &amp; M'!J31</f>
        <v>1.2497549028146602</v>
      </c>
      <c r="K22" s="37">
        <f>'DNSP Inputs O &amp; M'!K31</f>
        <v>1.2497549028146602</v>
      </c>
      <c r="L22" s="37">
        <f>'DNSP Inputs O &amp; M'!L31</f>
        <v>1.2497549028146602</v>
      </c>
    </row>
    <row r="23" spans="1:14" x14ac:dyDescent="0.2">
      <c r="A23" s="3" t="s">
        <v>111</v>
      </c>
      <c r="C23" s="41">
        <f>'DNSP Inputs O &amp; M'!C33</f>
        <v>2</v>
      </c>
      <c r="D23" s="41">
        <f>'DNSP Inputs O &amp; M'!D33</f>
        <v>2</v>
      </c>
      <c r="E23" s="41">
        <f>'DNSP Inputs O &amp; M'!E33</f>
        <v>2</v>
      </c>
      <c r="F23" s="41">
        <f>'DNSP Inputs O &amp; M'!F33</f>
        <v>2</v>
      </c>
      <c r="G23" s="41">
        <f>'DNSP Inputs O &amp; M'!G33</f>
        <v>2</v>
      </c>
      <c r="H23" s="41">
        <f>'DNSP Inputs O &amp; M'!H33</f>
        <v>2</v>
      </c>
      <c r="I23" s="41">
        <f>'DNSP Inputs O &amp; M'!I33</f>
        <v>2</v>
      </c>
      <c r="J23" s="41">
        <f>'DNSP Inputs O &amp; M'!J33</f>
        <v>2</v>
      </c>
      <c r="K23" s="41">
        <f>'DNSP Inputs O &amp; M'!K33</f>
        <v>2</v>
      </c>
      <c r="L23" s="41">
        <f>'DNSP Inputs O &amp; M'!L33</f>
        <v>2</v>
      </c>
    </row>
    <row r="24" spans="1:14" x14ac:dyDescent="0.2">
      <c r="A24" s="3" t="s">
        <v>154</v>
      </c>
      <c r="C24" s="276">
        <v>15.36</v>
      </c>
      <c r="D24" s="276">
        <v>15.36</v>
      </c>
      <c r="E24" s="276">
        <v>15.36</v>
      </c>
      <c r="F24" s="276">
        <v>15.36</v>
      </c>
      <c r="G24" s="276">
        <v>15.36</v>
      </c>
      <c r="H24" s="119">
        <f t="shared" ref="H24:L26" si="0">G24</f>
        <v>15.36</v>
      </c>
      <c r="I24" s="119">
        <f t="shared" si="0"/>
        <v>15.36</v>
      </c>
      <c r="J24" s="119">
        <f t="shared" si="0"/>
        <v>15.36</v>
      </c>
      <c r="K24" s="119">
        <f t="shared" si="0"/>
        <v>15.36</v>
      </c>
      <c r="L24" s="119">
        <f t="shared" si="0"/>
        <v>15.36</v>
      </c>
      <c r="N24" s="256" t="s">
        <v>87</v>
      </c>
    </row>
    <row r="25" spans="1:14" x14ac:dyDescent="0.2">
      <c r="A25" s="3" t="s">
        <v>155</v>
      </c>
      <c r="C25" s="276">
        <v>12.48</v>
      </c>
      <c r="D25" s="276">
        <v>12.48</v>
      </c>
      <c r="E25" s="276">
        <v>12.48</v>
      </c>
      <c r="F25" s="276">
        <v>12.48</v>
      </c>
      <c r="G25" s="276">
        <v>12.48</v>
      </c>
      <c r="H25" s="119">
        <f t="shared" si="0"/>
        <v>12.48</v>
      </c>
      <c r="I25" s="119">
        <f t="shared" si="0"/>
        <v>12.48</v>
      </c>
      <c r="J25" s="119">
        <f t="shared" si="0"/>
        <v>12.48</v>
      </c>
      <c r="K25" s="119">
        <f t="shared" si="0"/>
        <v>12.48</v>
      </c>
      <c r="L25" s="119">
        <f t="shared" si="0"/>
        <v>12.48</v>
      </c>
      <c r="N25" s="256" t="s">
        <v>87</v>
      </c>
    </row>
    <row r="26" spans="1:14" x14ac:dyDescent="0.2">
      <c r="A26" s="3" t="s">
        <v>156</v>
      </c>
      <c r="C26" s="276">
        <v>9.6</v>
      </c>
      <c r="D26" s="276">
        <v>9.6</v>
      </c>
      <c r="E26" s="276">
        <v>9.6</v>
      </c>
      <c r="F26" s="276">
        <v>9.6</v>
      </c>
      <c r="G26" s="276">
        <v>9.6</v>
      </c>
      <c r="H26" s="119">
        <f t="shared" si="0"/>
        <v>9.6</v>
      </c>
      <c r="I26" s="119">
        <f t="shared" si="0"/>
        <v>9.6</v>
      </c>
      <c r="J26" s="119">
        <f t="shared" si="0"/>
        <v>9.6</v>
      </c>
      <c r="K26" s="119">
        <f t="shared" si="0"/>
        <v>9.6</v>
      </c>
      <c r="L26" s="119">
        <f t="shared" si="0"/>
        <v>9.6</v>
      </c>
      <c r="N26" s="256" t="s">
        <v>87</v>
      </c>
    </row>
    <row r="27" spans="1:14" x14ac:dyDescent="0.2">
      <c r="C27" s="49"/>
      <c r="D27" s="49"/>
      <c r="E27" s="49"/>
      <c r="F27" s="49"/>
      <c r="G27" s="49"/>
      <c r="H27" s="49"/>
      <c r="I27" s="49"/>
      <c r="J27" s="49"/>
      <c r="K27" s="49"/>
      <c r="L27" s="49"/>
    </row>
    <row r="28" spans="1:14" x14ac:dyDescent="0.2">
      <c r="A28" s="46" t="s">
        <v>157</v>
      </c>
      <c r="B28" s="207"/>
      <c r="C28" s="275">
        <v>0</v>
      </c>
      <c r="D28" s="275">
        <v>0</v>
      </c>
      <c r="E28" s="275">
        <v>0</v>
      </c>
      <c r="F28" s="275">
        <v>0</v>
      </c>
      <c r="G28" s="275">
        <v>0</v>
      </c>
      <c r="H28" s="219">
        <f>G28*(1+Escalation!L$8)</f>
        <v>0</v>
      </c>
      <c r="I28" s="219">
        <f>H28*(1+Escalation!M$8)</f>
        <v>0</v>
      </c>
      <c r="J28" s="219">
        <f>I28*(1+Escalation!N$8)</f>
        <v>0</v>
      </c>
      <c r="K28" s="219">
        <f>J28*(1+Escalation!O$8)</f>
        <v>0</v>
      </c>
      <c r="L28" s="219">
        <f>K28*(1+Escalation!P$8)</f>
        <v>0</v>
      </c>
      <c r="M28" s="3" t="s">
        <v>158</v>
      </c>
      <c r="N28" s="256" t="s">
        <v>87</v>
      </c>
    </row>
    <row r="29" spans="1:14" x14ac:dyDescent="0.2">
      <c r="B29" s="205"/>
      <c r="C29" s="37"/>
      <c r="D29" s="37"/>
      <c r="E29" s="37"/>
      <c r="F29" s="37"/>
      <c r="G29" s="37"/>
      <c r="H29" s="37"/>
      <c r="I29" s="37"/>
      <c r="J29" s="37"/>
      <c r="K29" s="37"/>
      <c r="L29" s="37"/>
    </row>
    <row r="30" spans="1:14" x14ac:dyDescent="0.2">
      <c r="A30" s="39" t="s">
        <v>159</v>
      </c>
      <c r="B30" s="40"/>
      <c r="C30" s="191"/>
      <c r="D30" s="191"/>
      <c r="E30" s="191"/>
      <c r="F30" s="191"/>
      <c r="G30" s="191"/>
      <c r="H30" s="118">
        <f>H122</f>
        <v>105.27716148432097</v>
      </c>
      <c r="I30" s="118">
        <f t="shared" ref="I30:L30" si="1">I122</f>
        <v>77.47841284310455</v>
      </c>
      <c r="J30" s="118">
        <f t="shared" si="1"/>
        <v>69.352254444491066</v>
      </c>
      <c r="K30" s="118">
        <f t="shared" si="1"/>
        <v>61.678244006091056</v>
      </c>
      <c r="L30" s="118">
        <f t="shared" si="1"/>
        <v>54.515493288378046</v>
      </c>
      <c r="N30" s="256" t="s">
        <v>265</v>
      </c>
    </row>
    <row r="31" spans="1:14" x14ac:dyDescent="0.2">
      <c r="A31" s="3" t="s">
        <v>160</v>
      </c>
      <c r="C31" s="276">
        <v>20</v>
      </c>
      <c r="D31" s="276">
        <v>20</v>
      </c>
      <c r="E31" s="276">
        <v>20</v>
      </c>
      <c r="F31" s="276">
        <v>20</v>
      </c>
      <c r="G31" s="276">
        <v>20</v>
      </c>
      <c r="H31" s="313"/>
      <c r="I31" s="313"/>
      <c r="J31" s="313"/>
      <c r="K31" s="313"/>
      <c r="L31" s="313"/>
      <c r="N31" s="256" t="s">
        <v>87</v>
      </c>
    </row>
    <row r="32" spans="1:14" x14ac:dyDescent="0.2">
      <c r="A32" s="3" t="s">
        <v>161</v>
      </c>
      <c r="C32" s="276">
        <v>30</v>
      </c>
      <c r="D32" s="276">
        <v>30</v>
      </c>
      <c r="E32" s="276">
        <v>30</v>
      </c>
      <c r="F32" s="276">
        <v>30</v>
      </c>
      <c r="G32" s="276">
        <v>30</v>
      </c>
      <c r="H32" s="313"/>
      <c r="I32" s="313"/>
      <c r="J32" s="313"/>
      <c r="K32" s="313"/>
      <c r="L32" s="313"/>
      <c r="N32" s="256" t="s">
        <v>87</v>
      </c>
    </row>
    <row r="33" spans="1:15" x14ac:dyDescent="0.2">
      <c r="A33" s="3" t="s">
        <v>162</v>
      </c>
      <c r="C33" s="276">
        <v>2</v>
      </c>
      <c r="D33" s="276">
        <v>2</v>
      </c>
      <c r="E33" s="276">
        <v>2</v>
      </c>
      <c r="F33" s="276">
        <v>2</v>
      </c>
      <c r="G33" s="276">
        <v>2</v>
      </c>
      <c r="H33" s="313"/>
      <c r="I33" s="313"/>
      <c r="J33" s="313"/>
      <c r="K33" s="313"/>
      <c r="L33" s="313"/>
      <c r="N33" s="256" t="s">
        <v>87</v>
      </c>
    </row>
    <row r="34" spans="1:15" x14ac:dyDescent="0.2">
      <c r="C34" s="191"/>
      <c r="D34" s="191"/>
      <c r="E34" s="191"/>
      <c r="F34" s="191"/>
      <c r="G34" s="191"/>
      <c r="H34" s="268"/>
      <c r="I34" s="191"/>
      <c r="J34" s="191"/>
      <c r="K34" s="191"/>
      <c r="L34" s="191"/>
    </row>
    <row r="35" spans="1:15" x14ac:dyDescent="0.2">
      <c r="A35" s="39" t="s">
        <v>214</v>
      </c>
      <c r="C35" s="191"/>
      <c r="D35" s="191"/>
      <c r="E35" s="191"/>
      <c r="F35" s="191"/>
      <c r="G35" s="191"/>
    </row>
    <row r="36" spans="1:15" x14ac:dyDescent="0.2">
      <c r="A36" s="3" t="s">
        <v>226</v>
      </c>
      <c r="C36" s="276">
        <v>25408.5</v>
      </c>
      <c r="D36" s="276">
        <v>25408.5</v>
      </c>
      <c r="E36" s="276">
        <v>20408.5</v>
      </c>
      <c r="F36" s="118">
        <v>15666</v>
      </c>
      <c r="G36" s="119">
        <v>24810.92</v>
      </c>
      <c r="H36" s="119">
        <v>18671.712999999996</v>
      </c>
      <c r="I36" s="119">
        <v>10494.712224999996</v>
      </c>
      <c r="J36" s="119">
        <v>3499.6654774999988</v>
      </c>
      <c r="K36" s="119">
        <v>3149.6989297500004</v>
      </c>
      <c r="L36" s="119">
        <v>2834.7290367749993</v>
      </c>
      <c r="N36" s="256" t="s">
        <v>163</v>
      </c>
    </row>
    <row r="37" spans="1:15" x14ac:dyDescent="0.2">
      <c r="C37" s="191"/>
      <c r="D37" s="191"/>
      <c r="E37" s="191"/>
      <c r="F37" s="191"/>
      <c r="G37" s="191"/>
      <c r="H37" s="191"/>
      <c r="I37" s="191"/>
      <c r="J37" s="191"/>
      <c r="K37" s="191"/>
      <c r="L37" s="191"/>
    </row>
    <row r="38" spans="1:15" x14ac:dyDescent="0.2">
      <c r="C38" s="191"/>
      <c r="D38" s="191"/>
      <c r="E38" s="191"/>
      <c r="F38" s="191"/>
      <c r="G38" s="191"/>
      <c r="H38" s="191"/>
      <c r="I38" s="191"/>
      <c r="J38" s="191"/>
      <c r="K38" s="191"/>
      <c r="L38" s="191"/>
    </row>
    <row r="39" spans="1:15" x14ac:dyDescent="0.2">
      <c r="C39" s="191"/>
      <c r="D39" s="191"/>
      <c r="E39" s="191"/>
      <c r="F39" s="191"/>
      <c r="G39" s="191"/>
      <c r="H39" s="191"/>
      <c r="I39" s="191"/>
      <c r="J39" s="191"/>
      <c r="K39" s="191"/>
      <c r="L39" s="191"/>
    </row>
    <row r="40" spans="1:15" x14ac:dyDescent="0.2">
      <c r="A40" s="4" t="s">
        <v>131</v>
      </c>
      <c r="B40" s="5"/>
      <c r="C40" s="3"/>
      <c r="D40" s="3"/>
      <c r="E40" s="3"/>
      <c r="F40" s="3"/>
    </row>
    <row r="41" spans="1:15" x14ac:dyDescent="0.2">
      <c r="C41" s="3"/>
      <c r="D41" s="3"/>
      <c r="E41" s="3"/>
      <c r="F41" s="3"/>
    </row>
    <row r="42" spans="1:15" x14ac:dyDescent="0.2">
      <c r="A42" s="3" t="s">
        <v>108</v>
      </c>
      <c r="C42" s="275">
        <v>189.33156812125819</v>
      </c>
      <c r="D42" s="275">
        <v>192.19788300186775</v>
      </c>
      <c r="E42" s="275">
        <v>195.96460754514399</v>
      </c>
      <c r="F42" s="275">
        <v>200.96578295106434</v>
      </c>
      <c r="G42" s="221">
        <v>234.50400996414282</v>
      </c>
      <c r="H42" s="219">
        <f>G42*(1+Escalation!L$8)</f>
        <v>234.50400996414282</v>
      </c>
      <c r="I42" s="219">
        <f>H42*(1+Escalation!M$8)</f>
        <v>234.50400996414282</v>
      </c>
      <c r="J42" s="219">
        <f>I42*(1+Escalation!N$8)</f>
        <v>234.50400996414282</v>
      </c>
      <c r="K42" s="219">
        <f>J42*(1+Escalation!O$8)</f>
        <v>234.50400996414282</v>
      </c>
      <c r="L42" s="219">
        <f>K42*(1+Escalation!P$8)</f>
        <v>234.50400996414282</v>
      </c>
      <c r="M42" s="3" t="s">
        <v>158</v>
      </c>
      <c r="N42" s="256" t="s">
        <v>257</v>
      </c>
      <c r="O42" s="323"/>
    </row>
    <row r="43" spans="1:15" x14ac:dyDescent="0.2">
      <c r="A43" s="3" t="s">
        <v>136</v>
      </c>
      <c r="C43" s="37">
        <f>'DNSP Inputs O &amp; M'!C67</f>
        <v>2.0180299309449818</v>
      </c>
      <c r="D43" s="37">
        <f>'DNSP Inputs O &amp; M'!D67</f>
        <v>2.0485811447651647</v>
      </c>
      <c r="E43" s="37">
        <f>'DNSP Inputs O &amp; M'!E67</f>
        <v>2.0887295624082713</v>
      </c>
      <c r="F43" s="37">
        <f>'DNSP Inputs O &amp; M'!F67</f>
        <v>2.1420356315398035</v>
      </c>
      <c r="G43" s="37">
        <f>'DNSP Inputs O &amp; M'!G67</f>
        <v>2.4995098056293203</v>
      </c>
      <c r="H43" s="37">
        <f>'DNSP Inputs O &amp; M'!H67</f>
        <v>2.4995098056293203</v>
      </c>
      <c r="I43" s="37">
        <f>'DNSP Inputs O &amp; M'!I67</f>
        <v>2.4995098056293203</v>
      </c>
      <c r="J43" s="37">
        <f>'DNSP Inputs O &amp; M'!J67</f>
        <v>2.4995098056293203</v>
      </c>
      <c r="K43" s="37">
        <f>'DNSP Inputs O &amp; M'!K67</f>
        <v>2.4995098056293203</v>
      </c>
      <c r="L43" s="37">
        <f>'DNSP Inputs O &amp; M'!L67</f>
        <v>2.4995098056293203</v>
      </c>
    </row>
    <row r="44" spans="1:15" x14ac:dyDescent="0.2">
      <c r="A44" s="3" t="s">
        <v>138</v>
      </c>
      <c r="C44" s="41">
        <f>'DNSP Inputs O &amp; M'!C69</f>
        <v>2</v>
      </c>
      <c r="D44" s="41">
        <f>'DNSP Inputs O &amp; M'!D69</f>
        <v>2</v>
      </c>
      <c r="E44" s="41">
        <f>'DNSP Inputs O &amp; M'!E69</f>
        <v>2</v>
      </c>
      <c r="F44" s="41">
        <f>'DNSP Inputs O &amp; M'!F69</f>
        <v>2</v>
      </c>
      <c r="G44" s="41">
        <f>'DNSP Inputs O &amp; M'!G69</f>
        <v>2</v>
      </c>
      <c r="H44" s="41">
        <f>'DNSP Inputs O &amp; M'!H69</f>
        <v>2</v>
      </c>
      <c r="I44" s="41">
        <f>'DNSP Inputs O &amp; M'!I69</f>
        <v>2</v>
      </c>
      <c r="J44" s="41">
        <f>'DNSP Inputs O &amp; M'!J69</f>
        <v>2</v>
      </c>
      <c r="K44" s="41">
        <f>'DNSP Inputs O &amp; M'!K69</f>
        <v>2</v>
      </c>
      <c r="L44" s="41">
        <f>'DNSP Inputs O &amp; M'!L69</f>
        <v>2</v>
      </c>
    </row>
    <row r="45" spans="1:15" x14ac:dyDescent="0.2">
      <c r="A45" s="3" t="s">
        <v>154</v>
      </c>
      <c r="C45" s="276">
        <v>15.36</v>
      </c>
      <c r="D45" s="276">
        <v>15.36</v>
      </c>
      <c r="E45" s="276">
        <v>15.36</v>
      </c>
      <c r="F45" s="276">
        <v>15.36</v>
      </c>
      <c r="G45" s="276">
        <v>15.36</v>
      </c>
      <c r="H45" s="119">
        <f t="shared" ref="H45:L47" si="2">G45</f>
        <v>15.36</v>
      </c>
      <c r="I45" s="119">
        <f t="shared" si="2"/>
        <v>15.36</v>
      </c>
      <c r="J45" s="119">
        <f t="shared" si="2"/>
        <v>15.36</v>
      </c>
      <c r="K45" s="119">
        <f t="shared" si="2"/>
        <v>15.36</v>
      </c>
      <c r="L45" s="119">
        <f t="shared" si="2"/>
        <v>15.36</v>
      </c>
      <c r="N45" s="256" t="s">
        <v>87</v>
      </c>
    </row>
    <row r="46" spans="1:15" x14ac:dyDescent="0.2">
      <c r="A46" s="3" t="s">
        <v>155</v>
      </c>
      <c r="C46" s="276">
        <v>12.48</v>
      </c>
      <c r="D46" s="276">
        <v>12.48</v>
      </c>
      <c r="E46" s="276">
        <v>12.48</v>
      </c>
      <c r="F46" s="276">
        <v>12.48</v>
      </c>
      <c r="G46" s="276">
        <v>12.48</v>
      </c>
      <c r="H46" s="119">
        <f t="shared" si="2"/>
        <v>12.48</v>
      </c>
      <c r="I46" s="119">
        <f t="shared" si="2"/>
        <v>12.48</v>
      </c>
      <c r="J46" s="119">
        <f t="shared" si="2"/>
        <v>12.48</v>
      </c>
      <c r="K46" s="119">
        <f t="shared" si="2"/>
        <v>12.48</v>
      </c>
      <c r="L46" s="119">
        <f t="shared" si="2"/>
        <v>12.48</v>
      </c>
      <c r="N46" s="256" t="s">
        <v>87</v>
      </c>
    </row>
    <row r="47" spans="1:15" x14ac:dyDescent="0.2">
      <c r="A47" s="3" t="s">
        <v>156</v>
      </c>
      <c r="C47" s="276">
        <v>9.6</v>
      </c>
      <c r="D47" s="276">
        <v>9.6</v>
      </c>
      <c r="E47" s="276">
        <v>9.6</v>
      </c>
      <c r="F47" s="276">
        <v>9.6</v>
      </c>
      <c r="G47" s="276">
        <v>9.6</v>
      </c>
      <c r="H47" s="119">
        <f t="shared" si="2"/>
        <v>9.6</v>
      </c>
      <c r="I47" s="119">
        <f t="shared" si="2"/>
        <v>9.6</v>
      </c>
      <c r="J47" s="119">
        <f t="shared" si="2"/>
        <v>9.6</v>
      </c>
      <c r="K47" s="119">
        <f t="shared" si="2"/>
        <v>9.6</v>
      </c>
      <c r="L47" s="119">
        <f t="shared" si="2"/>
        <v>9.6</v>
      </c>
      <c r="N47" s="256" t="s">
        <v>87</v>
      </c>
    </row>
    <row r="48" spans="1:15" x14ac:dyDescent="0.2">
      <c r="C48" s="49"/>
      <c r="D48" s="49"/>
      <c r="E48" s="49"/>
      <c r="F48" s="49"/>
      <c r="G48" s="49"/>
      <c r="H48" s="49"/>
      <c r="I48" s="49"/>
      <c r="J48" s="49"/>
      <c r="K48" s="49"/>
      <c r="L48" s="49"/>
    </row>
    <row r="49" spans="1:15" x14ac:dyDescent="0.2">
      <c r="A49" s="46" t="s">
        <v>157</v>
      </c>
      <c r="B49" s="207"/>
      <c r="C49" s="275">
        <v>0</v>
      </c>
      <c r="D49" s="275">
        <v>0</v>
      </c>
      <c r="E49" s="275">
        <v>0</v>
      </c>
      <c r="F49" s="275">
        <v>0</v>
      </c>
      <c r="G49" s="275">
        <v>0</v>
      </c>
      <c r="H49" s="219">
        <f>G49*(1+Escalation!L$8)</f>
        <v>0</v>
      </c>
      <c r="I49" s="219">
        <f>H49*(1+Escalation!M$8)</f>
        <v>0</v>
      </c>
      <c r="J49" s="219">
        <f>I49*(1+Escalation!N$8)</f>
        <v>0</v>
      </c>
      <c r="K49" s="219">
        <f>J49*(1+Escalation!O$8)</f>
        <v>0</v>
      </c>
      <c r="L49" s="219">
        <f>K49*(1+Escalation!P$8)</f>
        <v>0</v>
      </c>
      <c r="M49" s="3" t="s">
        <v>158</v>
      </c>
    </row>
    <row r="50" spans="1:15" x14ac:dyDescent="0.2">
      <c r="B50" s="205"/>
      <c r="C50" s="37"/>
      <c r="D50" s="37"/>
      <c r="E50" s="37"/>
      <c r="F50" s="37"/>
      <c r="G50" s="37"/>
      <c r="H50" s="37"/>
      <c r="I50" s="37"/>
      <c r="J50" s="37"/>
      <c r="K50" s="37"/>
      <c r="L50" s="37"/>
    </row>
    <row r="51" spans="1:15" x14ac:dyDescent="0.2">
      <c r="A51" s="39" t="s">
        <v>159</v>
      </c>
      <c r="B51" s="40"/>
      <c r="C51" s="191"/>
      <c r="D51" s="191"/>
      <c r="E51" s="191"/>
      <c r="F51" s="191"/>
      <c r="G51" s="191"/>
      <c r="H51" s="118">
        <f>H113</f>
        <v>1012.7326019321538</v>
      </c>
      <c r="I51" s="118">
        <f t="shared" ref="I51:L51" si="3">I113</f>
        <v>1016.0025690474237</v>
      </c>
      <c r="J51" s="118">
        <f t="shared" si="3"/>
        <v>1019.2597455471306</v>
      </c>
      <c r="K51" s="118">
        <f t="shared" si="3"/>
        <v>1022.5040331148722</v>
      </c>
      <c r="L51" s="118">
        <f t="shared" si="3"/>
        <v>1025.7353355842663</v>
      </c>
      <c r="N51" s="256" t="s">
        <v>265</v>
      </c>
    </row>
    <row r="52" spans="1:15" x14ac:dyDescent="0.2">
      <c r="A52" s="3" t="s">
        <v>160</v>
      </c>
      <c r="C52" s="276">
        <v>20</v>
      </c>
      <c r="D52" s="276">
        <v>20</v>
      </c>
      <c r="E52" s="276">
        <v>20</v>
      </c>
      <c r="F52" s="276">
        <v>20</v>
      </c>
      <c r="G52" s="276">
        <v>20</v>
      </c>
      <c r="H52" s="313"/>
      <c r="I52" s="313"/>
      <c r="J52" s="313"/>
      <c r="K52" s="313"/>
      <c r="L52" s="313"/>
      <c r="N52" s="256" t="s">
        <v>87</v>
      </c>
    </row>
    <row r="53" spans="1:15" x14ac:dyDescent="0.2">
      <c r="A53" s="3" t="s">
        <v>161</v>
      </c>
      <c r="C53" s="276">
        <v>30</v>
      </c>
      <c r="D53" s="276">
        <v>30</v>
      </c>
      <c r="E53" s="276">
        <v>30</v>
      </c>
      <c r="F53" s="276">
        <v>30</v>
      </c>
      <c r="G53" s="276">
        <v>30</v>
      </c>
      <c r="H53" s="313"/>
      <c r="I53" s="313"/>
      <c r="J53" s="313"/>
      <c r="K53" s="313"/>
      <c r="L53" s="313"/>
      <c r="N53" s="256" t="s">
        <v>87</v>
      </c>
    </row>
    <row r="54" spans="1:15" x14ac:dyDescent="0.2">
      <c r="A54" s="3" t="s">
        <v>156</v>
      </c>
      <c r="C54" s="276">
        <v>2</v>
      </c>
      <c r="D54" s="276">
        <v>2</v>
      </c>
      <c r="E54" s="276">
        <v>2</v>
      </c>
      <c r="F54" s="276">
        <v>2</v>
      </c>
      <c r="G54" s="276">
        <v>2</v>
      </c>
      <c r="H54" s="313"/>
      <c r="I54" s="313"/>
      <c r="J54" s="313"/>
      <c r="K54" s="313"/>
      <c r="L54" s="313"/>
      <c r="N54" s="256" t="s">
        <v>87</v>
      </c>
    </row>
    <row r="55" spans="1:15" x14ac:dyDescent="0.2">
      <c r="C55" s="3"/>
      <c r="D55" s="3"/>
      <c r="E55" s="3"/>
      <c r="F55" s="3"/>
      <c r="H55" s="268"/>
    </row>
    <row r="56" spans="1:15" x14ac:dyDescent="0.2">
      <c r="C56" s="3"/>
      <c r="D56" s="3"/>
      <c r="E56" s="3"/>
      <c r="F56" s="3"/>
    </row>
    <row r="57" spans="1:15" x14ac:dyDescent="0.2">
      <c r="C57" s="3"/>
      <c r="D57" s="3"/>
      <c r="E57" s="3"/>
      <c r="F57" s="3"/>
    </row>
    <row r="58" spans="1:15" x14ac:dyDescent="0.2">
      <c r="A58" s="4" t="s">
        <v>142</v>
      </c>
      <c r="B58" s="5"/>
      <c r="C58" s="3"/>
      <c r="D58" s="3"/>
      <c r="E58" s="3"/>
      <c r="F58" s="3"/>
    </row>
    <row r="59" spans="1:15" x14ac:dyDescent="0.2">
      <c r="C59" s="3"/>
      <c r="D59" s="3"/>
      <c r="E59" s="3"/>
      <c r="F59" s="3"/>
    </row>
    <row r="60" spans="1:15" x14ac:dyDescent="0.2">
      <c r="A60" s="3" t="s">
        <v>108</v>
      </c>
      <c r="C60" s="275">
        <v>192.15681002458118</v>
      </c>
      <c r="D60" s="275">
        <v>195.06589660453898</v>
      </c>
      <c r="E60" s="275">
        <v>198.88882893251559</v>
      </c>
      <c r="F60" s="275">
        <v>203.96463283522007</v>
      </c>
      <c r="G60" s="221">
        <v>238.00332369202388</v>
      </c>
      <c r="H60" s="219">
        <f>G60*(1+Escalation!L$8)</f>
        <v>238.00332369202388</v>
      </c>
      <c r="I60" s="219">
        <f>H60*(1+Escalation!M$8)</f>
        <v>238.00332369202388</v>
      </c>
      <c r="J60" s="219">
        <f>I60*(1+Escalation!N$8)</f>
        <v>238.00332369202388</v>
      </c>
      <c r="K60" s="219">
        <f>J60*(1+Escalation!O$8)</f>
        <v>238.00332369202388</v>
      </c>
      <c r="L60" s="219">
        <f>K60*(1+Escalation!P$8)</f>
        <v>238.00332369202388</v>
      </c>
      <c r="M60" s="3" t="s">
        <v>158</v>
      </c>
      <c r="N60" s="256" t="s">
        <v>90</v>
      </c>
      <c r="O60" s="324"/>
    </row>
    <row r="61" spans="1:15" x14ac:dyDescent="0.2">
      <c r="A61" s="3" t="s">
        <v>136</v>
      </c>
      <c r="C61" s="37">
        <f>'DNSP Inputs O &amp; M'!C99</f>
        <v>2.0180299309449818</v>
      </c>
      <c r="D61" s="37">
        <f>'DNSP Inputs O &amp; M'!D99</f>
        <v>2.0485811447651647</v>
      </c>
      <c r="E61" s="37">
        <f>'DNSP Inputs O &amp; M'!E99</f>
        <v>2.0887295624082713</v>
      </c>
      <c r="F61" s="37">
        <f>'DNSP Inputs O &amp; M'!F99</f>
        <v>2.1420356315398035</v>
      </c>
      <c r="G61" s="37">
        <f>'DNSP Inputs O &amp; M'!G99</f>
        <v>2.4995098056293203</v>
      </c>
      <c r="H61" s="37">
        <f>'DNSP Inputs O &amp; M'!H99</f>
        <v>2.4995098056293203</v>
      </c>
      <c r="I61" s="37">
        <f>'DNSP Inputs O &amp; M'!I99</f>
        <v>2.4995098056293203</v>
      </c>
      <c r="J61" s="37">
        <f>'DNSP Inputs O &amp; M'!J99</f>
        <v>2.4995098056293203</v>
      </c>
      <c r="K61" s="37">
        <f>'DNSP Inputs O &amp; M'!K99</f>
        <v>2.4995098056293203</v>
      </c>
      <c r="L61" s="37">
        <f>'DNSP Inputs O &amp; M'!L99</f>
        <v>2.4995098056293203</v>
      </c>
    </row>
    <row r="62" spans="1:15" x14ac:dyDescent="0.2">
      <c r="A62" s="3" t="s">
        <v>138</v>
      </c>
      <c r="C62" s="41">
        <f>'DNSP Inputs O &amp; M'!C101</f>
        <v>2</v>
      </c>
      <c r="D62" s="41">
        <f>'DNSP Inputs O &amp; M'!D101</f>
        <v>2</v>
      </c>
      <c r="E62" s="41">
        <f>'DNSP Inputs O &amp; M'!E101</f>
        <v>2</v>
      </c>
      <c r="F62" s="41">
        <f>'DNSP Inputs O &amp; M'!F101</f>
        <v>2</v>
      </c>
      <c r="G62" s="41">
        <f>'DNSP Inputs O &amp; M'!G101</f>
        <v>2</v>
      </c>
      <c r="H62" s="41">
        <f>'DNSP Inputs O &amp; M'!H101</f>
        <v>2</v>
      </c>
      <c r="I62" s="41">
        <f>'DNSP Inputs O &amp; M'!I101</f>
        <v>2</v>
      </c>
      <c r="J62" s="41">
        <f>'DNSP Inputs O &amp; M'!J101</f>
        <v>2</v>
      </c>
      <c r="K62" s="41">
        <f>'DNSP Inputs O &amp; M'!K101</f>
        <v>2</v>
      </c>
      <c r="L62" s="41">
        <f>'DNSP Inputs O &amp; M'!L101</f>
        <v>2</v>
      </c>
    </row>
    <row r="63" spans="1:15" x14ac:dyDescent="0.2">
      <c r="A63" s="3" t="s">
        <v>154</v>
      </c>
      <c r="C63" s="276">
        <v>15.36</v>
      </c>
      <c r="D63" s="276">
        <v>15.36</v>
      </c>
      <c r="E63" s="276">
        <v>15.36</v>
      </c>
      <c r="F63" s="276">
        <v>15.36</v>
      </c>
      <c r="G63" s="276">
        <v>15.36</v>
      </c>
      <c r="H63" s="119">
        <f t="shared" ref="H63:L65" si="4">G63</f>
        <v>15.36</v>
      </c>
      <c r="I63" s="119">
        <f t="shared" si="4"/>
        <v>15.36</v>
      </c>
      <c r="J63" s="119">
        <f t="shared" si="4"/>
        <v>15.36</v>
      </c>
      <c r="K63" s="119">
        <f t="shared" si="4"/>
        <v>15.36</v>
      </c>
      <c r="L63" s="119">
        <f t="shared" si="4"/>
        <v>15.36</v>
      </c>
      <c r="N63" s="256" t="s">
        <v>87</v>
      </c>
    </row>
    <row r="64" spans="1:15" x14ac:dyDescent="0.2">
      <c r="A64" s="3" t="s">
        <v>155</v>
      </c>
      <c r="C64" s="276">
        <v>12.48</v>
      </c>
      <c r="D64" s="276">
        <v>12.48</v>
      </c>
      <c r="E64" s="276">
        <v>12.48</v>
      </c>
      <c r="F64" s="276">
        <v>12.48</v>
      </c>
      <c r="G64" s="276">
        <v>12.48</v>
      </c>
      <c r="H64" s="119">
        <f t="shared" si="4"/>
        <v>12.48</v>
      </c>
      <c r="I64" s="119">
        <f t="shared" si="4"/>
        <v>12.48</v>
      </c>
      <c r="J64" s="119">
        <f t="shared" si="4"/>
        <v>12.48</v>
      </c>
      <c r="K64" s="119">
        <f t="shared" si="4"/>
        <v>12.48</v>
      </c>
      <c r="L64" s="119">
        <f t="shared" si="4"/>
        <v>12.48</v>
      </c>
      <c r="N64" s="256" t="s">
        <v>87</v>
      </c>
    </row>
    <row r="65" spans="1:15" x14ac:dyDescent="0.2">
      <c r="A65" s="3" t="s">
        <v>156</v>
      </c>
      <c r="C65" s="276">
        <v>9.6</v>
      </c>
      <c r="D65" s="276">
        <v>9.6</v>
      </c>
      <c r="E65" s="276">
        <v>9.6</v>
      </c>
      <c r="F65" s="276">
        <v>9.6</v>
      </c>
      <c r="G65" s="276">
        <v>9.6</v>
      </c>
      <c r="H65" s="119">
        <f t="shared" si="4"/>
        <v>9.6</v>
      </c>
      <c r="I65" s="119">
        <f t="shared" si="4"/>
        <v>9.6</v>
      </c>
      <c r="J65" s="119">
        <f t="shared" si="4"/>
        <v>9.6</v>
      </c>
      <c r="K65" s="119">
        <f t="shared" si="4"/>
        <v>9.6</v>
      </c>
      <c r="L65" s="119">
        <f t="shared" si="4"/>
        <v>9.6</v>
      </c>
      <c r="N65" s="256" t="s">
        <v>87</v>
      </c>
    </row>
    <row r="66" spans="1:15" x14ac:dyDescent="0.2">
      <c r="C66" s="49"/>
      <c r="D66" s="49"/>
      <c r="E66" s="49"/>
      <c r="F66" s="49"/>
      <c r="G66" s="49"/>
      <c r="H66" s="49"/>
      <c r="I66" s="49"/>
      <c r="J66" s="49"/>
      <c r="K66" s="49"/>
      <c r="L66" s="49"/>
    </row>
    <row r="67" spans="1:15" x14ac:dyDescent="0.2">
      <c r="A67" s="46" t="s">
        <v>157</v>
      </c>
      <c r="B67" s="207"/>
      <c r="C67" s="275">
        <v>0</v>
      </c>
      <c r="D67" s="275">
        <v>0</v>
      </c>
      <c r="E67" s="275">
        <v>0</v>
      </c>
      <c r="F67" s="275">
        <v>0</v>
      </c>
      <c r="G67" s="275">
        <v>0</v>
      </c>
      <c r="H67" s="219">
        <f>G67*(1+Escalation!L$8)</f>
        <v>0</v>
      </c>
      <c r="I67" s="219">
        <f>H67*(1+Escalation!M$8)</f>
        <v>0</v>
      </c>
      <c r="J67" s="219">
        <f>I67*(1+Escalation!N$8)</f>
        <v>0</v>
      </c>
      <c r="K67" s="219">
        <f>J67*(1+Escalation!O$8)</f>
        <v>0</v>
      </c>
      <c r="L67" s="219">
        <f>K67*(1+Escalation!P$8)</f>
        <v>0</v>
      </c>
      <c r="M67" s="3" t="s">
        <v>158</v>
      </c>
    </row>
    <row r="68" spans="1:15" x14ac:dyDescent="0.2">
      <c r="B68" s="205"/>
      <c r="C68" s="37"/>
      <c r="D68" s="37"/>
      <c r="E68" s="37"/>
      <c r="F68" s="37"/>
      <c r="G68" s="37"/>
      <c r="H68" s="37"/>
      <c r="I68" s="37"/>
      <c r="J68" s="37"/>
      <c r="K68" s="37"/>
      <c r="L68" s="37"/>
    </row>
    <row r="69" spans="1:15" x14ac:dyDescent="0.2">
      <c r="A69" s="39" t="s">
        <v>159</v>
      </c>
      <c r="B69" s="40"/>
      <c r="C69" s="191"/>
      <c r="D69" s="191"/>
      <c r="E69" s="191"/>
      <c r="F69" s="191"/>
      <c r="G69" s="191"/>
      <c r="H69" s="118">
        <f>H114</f>
        <v>460.90460789177843</v>
      </c>
      <c r="I69" s="118">
        <f t="shared" ref="I69:L69" si="5">I114</f>
        <v>476.53174102762432</v>
      </c>
      <c r="J69" s="118">
        <f t="shared" si="5"/>
        <v>492.68871761884924</v>
      </c>
      <c r="K69" s="118">
        <f t="shared" si="5"/>
        <v>509.39350219450444</v>
      </c>
      <c r="L69" s="118">
        <f t="shared" si="5"/>
        <v>526.66466837732867</v>
      </c>
      <c r="N69" s="256" t="s">
        <v>265</v>
      </c>
    </row>
    <row r="70" spans="1:15" x14ac:dyDescent="0.2">
      <c r="A70" s="3" t="s">
        <v>160</v>
      </c>
      <c r="C70" s="276">
        <v>20</v>
      </c>
      <c r="D70" s="276">
        <v>20</v>
      </c>
      <c r="E70" s="276">
        <v>20</v>
      </c>
      <c r="F70" s="276">
        <v>20</v>
      </c>
      <c r="G70" s="276">
        <v>20</v>
      </c>
      <c r="H70" s="313"/>
      <c r="I70" s="313"/>
      <c r="J70" s="313"/>
      <c r="K70" s="313"/>
      <c r="L70" s="313"/>
      <c r="N70" s="256" t="s">
        <v>87</v>
      </c>
    </row>
    <row r="71" spans="1:15" x14ac:dyDescent="0.2">
      <c r="A71" s="3" t="s">
        <v>161</v>
      </c>
      <c r="C71" s="276">
        <v>30</v>
      </c>
      <c r="D71" s="276">
        <v>30</v>
      </c>
      <c r="E71" s="276">
        <v>30</v>
      </c>
      <c r="F71" s="276">
        <v>30</v>
      </c>
      <c r="G71" s="276">
        <v>30</v>
      </c>
      <c r="H71" s="313"/>
      <c r="I71" s="313"/>
      <c r="J71" s="313"/>
      <c r="K71" s="313"/>
      <c r="L71" s="313"/>
      <c r="N71" s="256" t="s">
        <v>87</v>
      </c>
    </row>
    <row r="72" spans="1:15" x14ac:dyDescent="0.2">
      <c r="A72" s="3" t="s">
        <v>156</v>
      </c>
      <c r="C72" s="276">
        <v>2</v>
      </c>
      <c r="D72" s="276">
        <v>2</v>
      </c>
      <c r="E72" s="276">
        <v>2</v>
      </c>
      <c r="F72" s="276">
        <v>2</v>
      </c>
      <c r="G72" s="276">
        <v>2</v>
      </c>
      <c r="H72" s="313"/>
      <c r="I72" s="313"/>
      <c r="J72" s="313"/>
      <c r="K72" s="313"/>
      <c r="L72" s="313"/>
      <c r="N72" s="256" t="s">
        <v>87</v>
      </c>
    </row>
    <row r="73" spans="1:15" x14ac:dyDescent="0.2">
      <c r="C73" s="3"/>
      <c r="D73" s="3"/>
      <c r="E73" s="3"/>
      <c r="F73" s="3"/>
      <c r="H73" s="268"/>
    </row>
    <row r="74" spans="1:15" x14ac:dyDescent="0.2">
      <c r="C74" s="3"/>
      <c r="D74" s="3"/>
      <c r="E74" s="3"/>
      <c r="F74" s="3"/>
    </row>
    <row r="75" spans="1:15" x14ac:dyDescent="0.2">
      <c r="C75" s="3"/>
      <c r="D75" s="3"/>
      <c r="E75" s="3"/>
      <c r="F75" s="3"/>
    </row>
    <row r="76" spans="1:15" x14ac:dyDescent="0.2">
      <c r="A76" s="4" t="s">
        <v>182</v>
      </c>
      <c r="B76" s="5"/>
      <c r="C76" s="3"/>
      <c r="D76" s="3"/>
      <c r="E76" s="3"/>
      <c r="F76" s="3"/>
    </row>
    <row r="77" spans="1:15" x14ac:dyDescent="0.2">
      <c r="C77" s="3"/>
      <c r="D77" s="3"/>
      <c r="E77" s="3"/>
      <c r="F77" s="3"/>
    </row>
    <row r="78" spans="1:15" x14ac:dyDescent="0.2">
      <c r="A78" s="3" t="s">
        <v>191</v>
      </c>
      <c r="C78" s="275">
        <v>1442.53291328</v>
      </c>
      <c r="D78" s="275">
        <v>1429.27289376</v>
      </c>
      <c r="E78" s="275">
        <v>1415.5446718400001</v>
      </c>
      <c r="F78" s="275">
        <v>1402.57480592</v>
      </c>
      <c r="G78" s="221">
        <v>1598.2516292542912</v>
      </c>
      <c r="H78" s="220">
        <f>G78*(1+Escalation!L$8)</f>
        <v>1598.2516292542912</v>
      </c>
      <c r="I78" s="220">
        <f>H78*(1+Escalation!M$8)</f>
        <v>1598.2516292542912</v>
      </c>
      <c r="J78" s="220">
        <f>I78*(1+Escalation!N$8)</f>
        <v>1598.2516292542912</v>
      </c>
      <c r="K78" s="220">
        <f>J78*(1+Escalation!O$8)</f>
        <v>1598.2516292542912</v>
      </c>
      <c r="L78" s="220">
        <f>K78*(1+Escalation!P$8)</f>
        <v>1598.2516292542912</v>
      </c>
      <c r="M78" s="3" t="s">
        <v>158</v>
      </c>
      <c r="N78" s="256" t="s">
        <v>90</v>
      </c>
      <c r="O78" s="324"/>
    </row>
    <row r="79" spans="1:15" x14ac:dyDescent="0.2">
      <c r="A79" s="3" t="s">
        <v>192</v>
      </c>
      <c r="C79" s="276">
        <v>3.84</v>
      </c>
      <c r="D79" s="276">
        <v>3.84</v>
      </c>
      <c r="E79" s="276">
        <v>3.84</v>
      </c>
      <c r="F79" s="276">
        <v>3.84</v>
      </c>
      <c r="G79" s="276">
        <v>3.84</v>
      </c>
      <c r="H79" s="119">
        <f>G79</f>
        <v>3.84</v>
      </c>
      <c r="I79" s="119">
        <f>H79</f>
        <v>3.84</v>
      </c>
      <c r="J79" s="119">
        <f>I79</f>
        <v>3.84</v>
      </c>
      <c r="K79" s="119">
        <f>J79</f>
        <v>3.84</v>
      </c>
      <c r="L79" s="119">
        <f>K79</f>
        <v>3.84</v>
      </c>
      <c r="N79" s="256" t="s">
        <v>87</v>
      </c>
    </row>
    <row r="80" spans="1:15" x14ac:dyDescent="0.2">
      <c r="A80" s="3" t="s">
        <v>193</v>
      </c>
      <c r="C80" s="275">
        <v>43.750239999999998</v>
      </c>
      <c r="D80" s="275">
        <v>43.348079999999996</v>
      </c>
      <c r="E80" s="275">
        <v>42.931719999999999</v>
      </c>
      <c r="F80" s="275">
        <v>42.538359999999997</v>
      </c>
      <c r="G80" s="275">
        <v>48.472996155959329</v>
      </c>
      <c r="H80" s="220">
        <f>G80*(1+Escalation!L$8)</f>
        <v>48.472996155959329</v>
      </c>
      <c r="I80" s="220">
        <f>H80*(1+Escalation!M$8)</f>
        <v>48.472996155959329</v>
      </c>
      <c r="J80" s="220">
        <f>I80*(1+Escalation!N$8)</f>
        <v>48.472996155959329</v>
      </c>
      <c r="K80" s="220">
        <f>J80*(1+Escalation!O$8)</f>
        <v>48.472996155959329</v>
      </c>
      <c r="L80" s="220">
        <f>K80*(1+Escalation!P$8)</f>
        <v>48.472996155959329</v>
      </c>
      <c r="M80" s="3" t="s">
        <v>158</v>
      </c>
      <c r="N80" s="256" t="s">
        <v>90</v>
      </c>
      <c r="O80" s="324"/>
    </row>
    <row r="81" spans="1:19" x14ac:dyDescent="0.2">
      <c r="A81" s="3" t="s">
        <v>194</v>
      </c>
      <c r="C81" s="276">
        <v>19.2</v>
      </c>
      <c r="D81" s="276">
        <v>19.2</v>
      </c>
      <c r="E81" s="276">
        <v>19.2</v>
      </c>
      <c r="F81" s="276">
        <v>19.2</v>
      </c>
      <c r="G81" s="276">
        <v>19.2</v>
      </c>
      <c r="H81" s="119">
        <f>G81</f>
        <v>19.2</v>
      </c>
      <c r="I81" s="119">
        <f>H81</f>
        <v>19.2</v>
      </c>
      <c r="J81" s="119">
        <f>I81</f>
        <v>19.2</v>
      </c>
      <c r="K81" s="119">
        <f>J81</f>
        <v>19.2</v>
      </c>
      <c r="L81" s="119">
        <f>K81</f>
        <v>19.2</v>
      </c>
      <c r="N81" s="256" t="s">
        <v>87</v>
      </c>
    </row>
    <row r="82" spans="1:19" x14ac:dyDescent="0.2">
      <c r="C82" s="3"/>
      <c r="D82" s="3"/>
      <c r="E82" s="3"/>
      <c r="F82" s="3"/>
    </row>
    <row r="83" spans="1:19" x14ac:dyDescent="0.2">
      <c r="A83" s="46" t="s">
        <v>195</v>
      </c>
      <c r="C83" s="275">
        <v>0</v>
      </c>
      <c r="D83" s="275">
        <v>0</v>
      </c>
      <c r="E83" s="275">
        <v>0</v>
      </c>
      <c r="F83" s="275">
        <v>0</v>
      </c>
      <c r="G83" s="275">
        <v>0</v>
      </c>
      <c r="H83" s="220">
        <f>G83*(1+Escalation!L$8)</f>
        <v>0</v>
      </c>
      <c r="I83" s="220">
        <f>H83*(1+Escalation!M$8)</f>
        <v>0</v>
      </c>
      <c r="J83" s="220">
        <f>I83*(1+Escalation!N$8)</f>
        <v>0</v>
      </c>
      <c r="K83" s="220">
        <f>J83*(1+Escalation!O$8)</f>
        <v>0</v>
      </c>
      <c r="L83" s="220">
        <f>K83*(1+Escalation!P$8)</f>
        <v>0</v>
      </c>
      <c r="M83" s="3" t="s">
        <v>158</v>
      </c>
    </row>
    <row r="84" spans="1:19" x14ac:dyDescent="0.2">
      <c r="C84" s="3"/>
      <c r="D84" s="3"/>
      <c r="E84" s="3"/>
      <c r="F84" s="3"/>
    </row>
    <row r="85" spans="1:19" x14ac:dyDescent="0.2">
      <c r="C85" s="3"/>
      <c r="D85" s="3"/>
      <c r="E85" s="3"/>
      <c r="F85" s="3"/>
    </row>
    <row r="86" spans="1:19" x14ac:dyDescent="0.2">
      <c r="A86" s="39" t="s">
        <v>159</v>
      </c>
      <c r="B86" s="40"/>
      <c r="C86" s="191"/>
      <c r="D86" s="191"/>
      <c r="E86" s="191"/>
      <c r="F86" s="191"/>
      <c r="G86" s="191"/>
      <c r="H86" s="191"/>
      <c r="I86" s="191"/>
      <c r="J86" s="191"/>
      <c r="K86" s="191"/>
      <c r="L86" s="191"/>
    </row>
    <row r="87" spans="1:19" x14ac:dyDescent="0.2">
      <c r="A87" s="3" t="s">
        <v>196</v>
      </c>
      <c r="C87" s="276">
        <v>51</v>
      </c>
      <c r="D87" s="276">
        <v>51</v>
      </c>
      <c r="E87" s="276">
        <v>51</v>
      </c>
      <c r="F87" s="276">
        <v>51</v>
      </c>
      <c r="G87" s="276">
        <v>51</v>
      </c>
      <c r="H87" s="118">
        <v>101.14448514448515</v>
      </c>
      <c r="I87" s="119">
        <f>H87</f>
        <v>101.14448514448515</v>
      </c>
      <c r="J87" s="119">
        <f t="shared" ref="J87:L87" si="6">I87</f>
        <v>101.14448514448515</v>
      </c>
      <c r="K87" s="119">
        <f t="shared" si="6"/>
        <v>101.14448514448515</v>
      </c>
      <c r="L87" s="119">
        <f t="shared" si="6"/>
        <v>101.14448514448515</v>
      </c>
      <c r="N87" s="256" t="s">
        <v>266</v>
      </c>
    </row>
    <row r="88" spans="1:19" x14ac:dyDescent="0.2">
      <c r="A88" s="3" t="s">
        <v>197</v>
      </c>
      <c r="C88" s="276">
        <v>74</v>
      </c>
      <c r="D88" s="276">
        <v>74</v>
      </c>
      <c r="E88" s="276">
        <v>74</v>
      </c>
      <c r="F88" s="276">
        <v>74</v>
      </c>
      <c r="G88" s="276">
        <v>74</v>
      </c>
      <c r="H88" s="118">
        <v>240.39723239723239</v>
      </c>
      <c r="I88" s="119">
        <f t="shared" ref="I88:L89" si="7">H88</f>
        <v>240.39723239723239</v>
      </c>
      <c r="J88" s="119">
        <f t="shared" si="7"/>
        <v>240.39723239723239</v>
      </c>
      <c r="K88" s="119">
        <f t="shared" si="7"/>
        <v>240.39723239723239</v>
      </c>
      <c r="L88" s="119">
        <f t="shared" si="7"/>
        <v>240.39723239723239</v>
      </c>
      <c r="N88" s="256" t="s">
        <v>266</v>
      </c>
    </row>
    <row r="89" spans="1:19" x14ac:dyDescent="0.2">
      <c r="A89" s="3" t="s">
        <v>198</v>
      </c>
      <c r="C89" s="276">
        <v>5</v>
      </c>
      <c r="D89" s="276">
        <v>5</v>
      </c>
      <c r="E89" s="276">
        <v>5</v>
      </c>
      <c r="F89" s="276">
        <v>5</v>
      </c>
      <c r="G89" s="276">
        <v>5</v>
      </c>
      <c r="H89" s="118">
        <v>10.458282458282458</v>
      </c>
      <c r="I89" s="119">
        <f t="shared" si="7"/>
        <v>10.458282458282458</v>
      </c>
      <c r="J89" s="119">
        <f t="shared" si="7"/>
        <v>10.458282458282458</v>
      </c>
      <c r="K89" s="119">
        <f t="shared" si="7"/>
        <v>10.458282458282458</v>
      </c>
      <c r="L89" s="119">
        <f t="shared" si="7"/>
        <v>10.458282458282458</v>
      </c>
      <c r="N89" s="256" t="s">
        <v>266</v>
      </c>
    </row>
    <row r="90" spans="1:19" x14ac:dyDescent="0.2">
      <c r="C90" s="3"/>
      <c r="D90" s="3"/>
      <c r="E90" s="3"/>
      <c r="F90" s="3"/>
    </row>
    <row r="91" spans="1:19" x14ac:dyDescent="0.2">
      <c r="A91" s="39" t="s">
        <v>199</v>
      </c>
      <c r="C91" s="3"/>
      <c r="D91" s="3"/>
      <c r="E91" s="3"/>
      <c r="F91" s="3"/>
    </row>
    <row r="92" spans="1:19" x14ac:dyDescent="0.2">
      <c r="A92" s="3" t="s">
        <v>200</v>
      </c>
      <c r="C92" s="276">
        <v>20</v>
      </c>
      <c r="D92" s="276">
        <v>20</v>
      </c>
      <c r="E92" s="276">
        <v>20</v>
      </c>
      <c r="F92" s="276">
        <v>20</v>
      </c>
      <c r="G92" s="276">
        <v>20</v>
      </c>
      <c r="H92" s="119">
        <f t="shared" ref="H92:L94" si="8">G92</f>
        <v>20</v>
      </c>
      <c r="I92" s="119">
        <f t="shared" si="8"/>
        <v>20</v>
      </c>
      <c r="J92" s="119">
        <f t="shared" si="8"/>
        <v>20</v>
      </c>
      <c r="K92" s="119">
        <f t="shared" si="8"/>
        <v>20</v>
      </c>
      <c r="L92" s="119">
        <f t="shared" si="8"/>
        <v>20</v>
      </c>
      <c r="N92" s="256" t="s">
        <v>87</v>
      </c>
    </row>
    <row r="93" spans="1:19" x14ac:dyDescent="0.2">
      <c r="A93" s="3" t="s">
        <v>201</v>
      </c>
      <c r="C93" s="276">
        <v>30</v>
      </c>
      <c r="D93" s="276">
        <v>30</v>
      </c>
      <c r="E93" s="276">
        <v>30</v>
      </c>
      <c r="F93" s="276">
        <v>30</v>
      </c>
      <c r="G93" s="276">
        <v>30</v>
      </c>
      <c r="H93" s="119">
        <f t="shared" si="8"/>
        <v>30</v>
      </c>
      <c r="I93" s="119">
        <f t="shared" si="8"/>
        <v>30</v>
      </c>
      <c r="J93" s="119">
        <f t="shared" si="8"/>
        <v>30</v>
      </c>
      <c r="K93" s="119">
        <f t="shared" si="8"/>
        <v>30</v>
      </c>
      <c r="L93" s="119">
        <f t="shared" si="8"/>
        <v>30</v>
      </c>
      <c r="N93" s="256" t="s">
        <v>87</v>
      </c>
      <c r="S93" s="304">
        <f>SUM(C109:C119)</f>
        <v>0</v>
      </c>
    </row>
    <row r="94" spans="1:19" x14ac:dyDescent="0.2">
      <c r="A94" s="3" t="s">
        <v>202</v>
      </c>
      <c r="C94" s="276">
        <v>2</v>
      </c>
      <c r="D94" s="276">
        <v>2</v>
      </c>
      <c r="E94" s="276">
        <v>2</v>
      </c>
      <c r="F94" s="276">
        <v>2</v>
      </c>
      <c r="G94" s="276">
        <v>2</v>
      </c>
      <c r="H94" s="119">
        <f t="shared" si="8"/>
        <v>2</v>
      </c>
      <c r="I94" s="119">
        <f t="shared" si="8"/>
        <v>2</v>
      </c>
      <c r="J94" s="119">
        <f t="shared" si="8"/>
        <v>2</v>
      </c>
      <c r="K94" s="119">
        <f t="shared" si="8"/>
        <v>2</v>
      </c>
      <c r="L94" s="119">
        <f t="shared" si="8"/>
        <v>2</v>
      </c>
      <c r="N94" s="256" t="s">
        <v>87</v>
      </c>
    </row>
    <row r="95" spans="1:19" x14ac:dyDescent="0.2">
      <c r="C95" s="3"/>
      <c r="D95" s="3"/>
      <c r="E95" s="3"/>
      <c r="F95" s="3"/>
    </row>
    <row r="96" spans="1:19" x14ac:dyDescent="0.2">
      <c r="C96" s="3"/>
      <c r="D96" s="3"/>
      <c r="E96" s="3"/>
      <c r="F96" s="3"/>
    </row>
    <row r="97" spans="1:14" x14ac:dyDescent="0.2">
      <c r="C97" s="3"/>
      <c r="D97" s="3"/>
      <c r="E97" s="3"/>
      <c r="F97" s="3"/>
    </row>
    <row r="98" spans="1:14" x14ac:dyDescent="0.2">
      <c r="A98" s="4" t="s">
        <v>251</v>
      </c>
      <c r="C98" s="3"/>
      <c r="D98" s="3"/>
      <c r="E98" s="3"/>
      <c r="F98" s="3"/>
      <c r="H98" s="299"/>
    </row>
    <row r="99" spans="1:14" x14ac:dyDescent="0.2">
      <c r="A99" s="3" t="s">
        <v>165</v>
      </c>
      <c r="C99" s="276">
        <v>0</v>
      </c>
      <c r="D99" s="276">
        <v>0</v>
      </c>
      <c r="E99" s="276">
        <v>0</v>
      </c>
      <c r="F99" s="276">
        <v>0</v>
      </c>
      <c r="G99" s="276">
        <v>0</v>
      </c>
      <c r="H99" s="118">
        <v>1713</v>
      </c>
      <c r="I99" s="208">
        <f t="shared" ref="I99:L100" si="9">H99</f>
        <v>1713</v>
      </c>
      <c r="J99" s="208">
        <f t="shared" si="9"/>
        <v>1713</v>
      </c>
      <c r="K99" s="208">
        <f t="shared" si="9"/>
        <v>1713</v>
      </c>
      <c r="L99" s="208">
        <f t="shared" si="9"/>
        <v>1713</v>
      </c>
      <c r="N99" s="256" t="s">
        <v>266</v>
      </c>
    </row>
    <row r="100" spans="1:14" x14ac:dyDescent="0.2">
      <c r="A100" s="46" t="s">
        <v>166</v>
      </c>
      <c r="C100" s="276">
        <v>0</v>
      </c>
      <c r="D100" s="276">
        <v>0</v>
      </c>
      <c r="E100" s="276">
        <v>0</v>
      </c>
      <c r="F100" s="276">
        <v>0</v>
      </c>
      <c r="G100" s="276">
        <v>0</v>
      </c>
      <c r="H100" s="208">
        <v>1436304</v>
      </c>
      <c r="I100" s="208">
        <f t="shared" si="9"/>
        <v>1436304</v>
      </c>
      <c r="J100" s="208">
        <f t="shared" si="9"/>
        <v>1436304</v>
      </c>
      <c r="K100" s="208">
        <f t="shared" si="9"/>
        <v>1436304</v>
      </c>
      <c r="L100" s="208">
        <f t="shared" si="9"/>
        <v>1436304</v>
      </c>
      <c r="N100" s="256" t="s">
        <v>266</v>
      </c>
    </row>
    <row r="102" spans="1:14" x14ac:dyDescent="0.2">
      <c r="A102" s="4" t="s">
        <v>240</v>
      </c>
    </row>
    <row r="103" spans="1:14" x14ac:dyDescent="0.2">
      <c r="A103" s="307" t="s">
        <v>243</v>
      </c>
      <c r="C103" s="54"/>
      <c r="D103" s="54"/>
      <c r="E103" s="54"/>
      <c r="F103" s="54"/>
      <c r="G103" s="54"/>
      <c r="H103" s="306">
        <v>0.86026690591005961</v>
      </c>
      <c r="I103" s="308">
        <f>H103</f>
        <v>0.86026690591005961</v>
      </c>
      <c r="J103" s="308">
        <f t="shared" ref="J103:L103" si="10">I103</f>
        <v>0.86026690591005961</v>
      </c>
      <c r="K103" s="308">
        <f t="shared" si="10"/>
        <v>0.86026690591005961</v>
      </c>
      <c r="L103" s="308">
        <f t="shared" si="10"/>
        <v>0.86026690591005961</v>
      </c>
    </row>
    <row r="104" spans="1:14" x14ac:dyDescent="0.2">
      <c r="A104" s="307" t="s">
        <v>244</v>
      </c>
      <c r="C104" s="54"/>
      <c r="D104" s="54"/>
      <c r="E104" s="54"/>
      <c r="F104" s="54"/>
      <c r="G104" s="54"/>
      <c r="H104" s="306">
        <v>0.13973309408994036</v>
      </c>
      <c r="I104" s="308">
        <f>H104</f>
        <v>0.13973309408994036</v>
      </c>
      <c r="J104" s="308">
        <f t="shared" ref="J104:L104" si="11">I104</f>
        <v>0.13973309408994036</v>
      </c>
      <c r="K104" s="308">
        <f t="shared" si="11"/>
        <v>0.13973309408994036</v>
      </c>
      <c r="L104" s="308">
        <f t="shared" si="11"/>
        <v>0.13973309408994036</v>
      </c>
    </row>
    <row r="105" spans="1:14" x14ac:dyDescent="0.2">
      <c r="A105" s="307" t="s">
        <v>245</v>
      </c>
      <c r="C105" s="54"/>
      <c r="D105" s="54"/>
      <c r="E105" s="54"/>
      <c r="F105" s="54"/>
      <c r="G105" s="54"/>
      <c r="H105" s="41">
        <f>H103*H99</f>
        <v>1473.6372098239322</v>
      </c>
      <c r="I105" s="41">
        <f t="shared" ref="I105:L105" si="12">I103*I99</f>
        <v>1473.6372098239322</v>
      </c>
      <c r="J105" s="41">
        <f t="shared" si="12"/>
        <v>1473.6372098239322</v>
      </c>
      <c r="K105" s="41">
        <f t="shared" si="12"/>
        <v>1473.6372098239322</v>
      </c>
      <c r="L105" s="41">
        <f t="shared" si="12"/>
        <v>1473.6372098239322</v>
      </c>
    </row>
    <row r="106" spans="1:14" x14ac:dyDescent="0.2">
      <c r="A106" s="307" t="s">
        <v>246</v>
      </c>
      <c r="C106" s="54"/>
      <c r="D106" s="54"/>
      <c r="E106" s="54"/>
      <c r="F106" s="54"/>
      <c r="G106" s="54"/>
      <c r="H106" s="41">
        <f>H104*H99</f>
        <v>239.36279017606785</v>
      </c>
      <c r="I106" s="41">
        <f t="shared" ref="I106:L106" si="13">I104*I99</f>
        <v>239.36279017606785</v>
      </c>
      <c r="J106" s="41">
        <f t="shared" si="13"/>
        <v>239.36279017606785</v>
      </c>
      <c r="K106" s="41">
        <f t="shared" si="13"/>
        <v>239.36279017606785</v>
      </c>
      <c r="L106" s="41">
        <f t="shared" si="13"/>
        <v>239.36279017606785</v>
      </c>
    </row>
    <row r="107" spans="1:14" x14ac:dyDescent="0.2">
      <c r="C107" s="54"/>
      <c r="D107" s="54"/>
      <c r="E107" s="54"/>
      <c r="F107" s="54"/>
      <c r="G107" s="54"/>
    </row>
    <row r="108" spans="1:14" x14ac:dyDescent="0.2">
      <c r="A108" s="309" t="s">
        <v>247</v>
      </c>
      <c r="C108" s="54"/>
      <c r="D108" s="54"/>
      <c r="E108" s="54"/>
      <c r="F108" s="54"/>
      <c r="G108" s="54"/>
    </row>
    <row r="109" spans="1:14" x14ac:dyDescent="0.2">
      <c r="A109" s="3" t="s">
        <v>36</v>
      </c>
      <c r="B109" s="3"/>
      <c r="C109" s="54"/>
      <c r="D109" s="54"/>
      <c r="E109" s="54"/>
      <c r="F109" s="54"/>
      <c r="G109" s="54"/>
      <c r="H109" s="262">
        <f>'DNSP Inputs General'!M57 / ('DNSP Inputs General'!M$57+'DNSP Inputs General'!M$58)</f>
        <v>0.68723332661581849</v>
      </c>
      <c r="I109" s="262">
        <f>'DNSP Inputs General'!N57 / ('DNSP Inputs General'!N$57+'DNSP Inputs General'!N$58)</f>
        <v>0.68945230364318366</v>
      </c>
      <c r="J109" s="262">
        <f>'DNSP Inputs General'!O57 / ('DNSP Inputs General'!O$57+'DNSP Inputs General'!O$58)</f>
        <v>0.69166260104745192</v>
      </c>
      <c r="K109" s="262">
        <f>'DNSP Inputs General'!P57 / ('DNSP Inputs General'!P$57+'DNSP Inputs General'!P$58)</f>
        <v>0.69386415211179375</v>
      </c>
      <c r="L109" s="262">
        <f>'DNSP Inputs General'!Q57 / ('DNSP Inputs General'!Q$57+'DNSP Inputs General'!Q$58)</f>
        <v>0.69605689157836859</v>
      </c>
    </row>
    <row r="110" spans="1:14" x14ac:dyDescent="0.2">
      <c r="A110" s="3" t="s">
        <v>37</v>
      </c>
      <c r="B110" s="3"/>
      <c r="C110" s="54"/>
      <c r="D110" s="54"/>
      <c r="E110" s="54"/>
      <c r="F110" s="54"/>
      <c r="G110" s="54"/>
      <c r="H110" s="262">
        <f>'DNSP Inputs General'!M58/('DNSP Inputs General'!$M$57+'DNSP Inputs General'!$M$58)</f>
        <v>0.31276667338418157</v>
      </c>
      <c r="I110" s="262">
        <f>'DNSP Inputs General'!N58/('DNSP Inputs General'!$M$57+'DNSP Inputs General'!$M$58)</f>
        <v>0.32337113765236669</v>
      </c>
      <c r="J110" s="262">
        <f>'DNSP Inputs General'!O58/('DNSP Inputs General'!$M$57+'DNSP Inputs General'!$M$58)</f>
        <v>0.33433515001817504</v>
      </c>
      <c r="K110" s="262">
        <f>'DNSP Inputs General'!P58/('DNSP Inputs General'!$M$57+'DNSP Inputs General'!$M$58)</f>
        <v>0.34567090108654758</v>
      </c>
      <c r="L110" s="262">
        <f>'DNSP Inputs General'!Q58/('DNSP Inputs General'!$M$57+'DNSP Inputs General'!$M$58)</f>
        <v>0.35739099478918135</v>
      </c>
    </row>
    <row r="111" spans="1:14" x14ac:dyDescent="0.2">
      <c r="B111" s="3"/>
      <c r="C111" s="54"/>
      <c r="D111" s="54"/>
      <c r="E111" s="54"/>
      <c r="F111" s="54"/>
      <c r="G111" s="54"/>
      <c r="H111" s="262"/>
      <c r="I111" s="262"/>
      <c r="J111" s="262"/>
      <c r="K111" s="262"/>
      <c r="L111" s="262"/>
    </row>
    <row r="112" spans="1:14" x14ac:dyDescent="0.2">
      <c r="A112" s="309" t="s">
        <v>249</v>
      </c>
      <c r="B112" s="3"/>
      <c r="C112" s="54"/>
      <c r="D112" s="54"/>
      <c r="E112" s="54"/>
      <c r="F112" s="54"/>
      <c r="G112" s="54"/>
      <c r="H112" s="262"/>
      <c r="I112" s="262"/>
      <c r="J112" s="262"/>
      <c r="K112" s="262"/>
      <c r="L112" s="262"/>
    </row>
    <row r="113" spans="1:12" x14ac:dyDescent="0.2">
      <c r="A113" s="3" t="s">
        <v>36</v>
      </c>
      <c r="B113" s="3"/>
      <c r="C113" s="54"/>
      <c r="D113" s="54"/>
      <c r="E113" s="54"/>
      <c r="F113" s="54"/>
      <c r="G113" s="54"/>
      <c r="H113" s="36">
        <f>H109*H105</f>
        <v>1012.7326019321538</v>
      </c>
      <c r="I113" s="36">
        <f t="shared" ref="I113:L113" si="14">I109*I105</f>
        <v>1016.0025690474237</v>
      </c>
      <c r="J113" s="36">
        <f t="shared" si="14"/>
        <v>1019.2597455471306</v>
      </c>
      <c r="K113" s="36">
        <f t="shared" si="14"/>
        <v>1022.5040331148722</v>
      </c>
      <c r="L113" s="36">
        <f t="shared" si="14"/>
        <v>1025.7353355842663</v>
      </c>
    </row>
    <row r="114" spans="1:12" x14ac:dyDescent="0.2">
      <c r="A114" s="3" t="s">
        <v>37</v>
      </c>
      <c r="B114" s="3"/>
      <c r="C114" s="54"/>
      <c r="D114" s="54"/>
      <c r="E114" s="54"/>
      <c r="F114" s="54"/>
      <c r="G114" s="54"/>
      <c r="H114" s="36">
        <f>H110*H105</f>
        <v>460.90460789177843</v>
      </c>
      <c r="I114" s="36">
        <f t="shared" ref="I114:L114" si="15">I110*I105</f>
        <v>476.53174102762432</v>
      </c>
      <c r="J114" s="36">
        <f t="shared" si="15"/>
        <v>492.68871761884924</v>
      </c>
      <c r="K114" s="36">
        <f t="shared" si="15"/>
        <v>509.39350219450444</v>
      </c>
      <c r="L114" s="36">
        <f t="shared" si="15"/>
        <v>526.66466837732867</v>
      </c>
    </row>
    <row r="115" spans="1:12" x14ac:dyDescent="0.2">
      <c r="B115" s="3"/>
      <c r="C115" s="54"/>
      <c r="D115" s="54"/>
      <c r="E115" s="54"/>
      <c r="F115" s="54"/>
      <c r="G115" s="54"/>
      <c r="H115" s="262"/>
      <c r="I115" s="262"/>
      <c r="J115" s="262"/>
      <c r="K115" s="262"/>
      <c r="L115" s="262"/>
    </row>
    <row r="116" spans="1:12" x14ac:dyDescent="0.2">
      <c r="A116" s="309" t="s">
        <v>248</v>
      </c>
      <c r="B116" s="3"/>
      <c r="C116" s="54"/>
      <c r="D116" s="54"/>
      <c r="E116" s="54"/>
      <c r="F116" s="54"/>
      <c r="G116" s="54"/>
      <c r="H116" s="262"/>
      <c r="I116" s="262"/>
      <c r="J116" s="262"/>
      <c r="K116" s="262"/>
      <c r="L116" s="262"/>
    </row>
    <row r="117" spans="1:12" x14ac:dyDescent="0.2">
      <c r="A117" s="3" t="s">
        <v>35</v>
      </c>
      <c r="B117" s="3"/>
      <c r="C117" s="54"/>
      <c r="D117" s="54"/>
      <c r="E117" s="54"/>
      <c r="F117" s="54"/>
      <c r="G117" s="54"/>
      <c r="H117" s="262">
        <f>'DNSP Inputs General'!M56 / ('DNSP Inputs General'!M$56+'DNSP Inputs General'!M$81+'DNSP Inputs General'!M$85)</f>
        <v>0.43982258648841099</v>
      </c>
      <c r="I117" s="262">
        <f>'DNSP Inputs General'!N56 / ('DNSP Inputs General'!N$56+'DNSP Inputs General'!N$81+'DNSP Inputs General'!N$85)</f>
        <v>0.3236861200778694</v>
      </c>
      <c r="J117" s="262">
        <f>'DNSP Inputs General'!O56 / ('DNSP Inputs General'!O$56+'DNSP Inputs General'!O$81+'DNSP Inputs General'!O$85)</f>
        <v>0.28973699042143392</v>
      </c>
      <c r="K117" s="262">
        <f>'DNSP Inputs General'!P56 / ('DNSP Inputs General'!P$56+'DNSP Inputs General'!P$81+'DNSP Inputs General'!P$85)</f>
        <v>0.25767682587891982</v>
      </c>
      <c r="L117" s="262">
        <f>'DNSP Inputs General'!Q56 / ('DNSP Inputs General'!Q$56+'DNSP Inputs General'!Q$81+'DNSP Inputs General'!Q$85)</f>
        <v>0.22775258112707553</v>
      </c>
    </row>
    <row r="118" spans="1:12" x14ac:dyDescent="0.2">
      <c r="A118" s="3" t="s">
        <v>55</v>
      </c>
      <c r="B118" s="3"/>
      <c r="C118" s="54"/>
      <c r="D118" s="54"/>
      <c r="E118" s="54"/>
      <c r="F118" s="54"/>
      <c r="G118" s="54"/>
      <c r="H118" s="262">
        <f>'DNSP Inputs General'!M81 / ('DNSP Inputs General'!M$56+'DNSP Inputs General'!M$81+'DNSP Inputs General'!M$85)</f>
        <v>0.17366770865037989</v>
      </c>
      <c r="I118" s="262">
        <f>'DNSP Inputs General'!N81 / ('DNSP Inputs General'!N$56+'DNSP Inputs General'!N$81+'DNSP Inputs General'!N$85)</f>
        <v>0.16281490220303133</v>
      </c>
      <c r="J118" s="262">
        <f>'DNSP Inputs General'!O81 / ('DNSP Inputs General'!O$56+'DNSP Inputs General'!O$81+'DNSP Inputs General'!O$85)</f>
        <v>0.15869293291408859</v>
      </c>
      <c r="K118" s="262">
        <f>'DNSP Inputs General'!P81 / ('DNSP Inputs General'!P$56+'DNSP Inputs General'!P$81+'DNSP Inputs General'!P$85)</f>
        <v>0.15367830803905452</v>
      </c>
      <c r="L118" s="262">
        <f>'DNSP Inputs General'!Q81 / ('DNSP Inputs General'!Q$56+'DNSP Inputs General'!Q$81+'DNSP Inputs General'!Q$85)</f>
        <v>0.14790541763896367</v>
      </c>
    </row>
    <row r="119" spans="1:12" x14ac:dyDescent="0.2">
      <c r="A119" s="3" t="s">
        <v>232</v>
      </c>
      <c r="B119" s="3"/>
      <c r="C119" s="54"/>
      <c r="D119" s="54"/>
      <c r="E119" s="54"/>
      <c r="F119" s="54"/>
      <c r="G119" s="54"/>
      <c r="H119" s="262">
        <f>'DNSP Inputs General'!M85 / ('DNSP Inputs General'!M$56+'DNSP Inputs General'!M$81+'DNSP Inputs General'!M$85)</f>
        <v>0.386509704861209</v>
      </c>
      <c r="I119" s="262">
        <f>'DNSP Inputs General'!N85 / ('DNSP Inputs General'!N$56+'DNSP Inputs General'!N$81+'DNSP Inputs General'!N$85)</f>
        <v>0.51349897771909925</v>
      </c>
      <c r="J119" s="262">
        <f>'DNSP Inputs General'!O85 / ('DNSP Inputs General'!O$56+'DNSP Inputs General'!O$81+'DNSP Inputs General'!O$85)</f>
        <v>0.55157007666447755</v>
      </c>
      <c r="K119" s="262">
        <f>'DNSP Inputs General'!P85 / ('DNSP Inputs General'!P$56+'DNSP Inputs General'!P$81+'DNSP Inputs General'!P$85)</f>
        <v>0.5886448660820256</v>
      </c>
      <c r="L119" s="262">
        <f>'DNSP Inputs General'!Q85 / ('DNSP Inputs General'!Q$56+'DNSP Inputs General'!Q$81+'DNSP Inputs General'!Q$85)</f>
        <v>0.62434200123396077</v>
      </c>
    </row>
    <row r="120" spans="1:12" x14ac:dyDescent="0.2">
      <c r="C120" s="54"/>
      <c r="D120" s="54"/>
      <c r="E120" s="54"/>
      <c r="F120" s="54"/>
      <c r="G120" s="54"/>
    </row>
    <row r="121" spans="1:12" x14ac:dyDescent="0.2">
      <c r="A121" s="309" t="s">
        <v>250</v>
      </c>
      <c r="C121" s="54"/>
      <c r="D121" s="54"/>
      <c r="E121" s="54"/>
      <c r="F121" s="54"/>
      <c r="G121" s="54"/>
    </row>
    <row r="122" spans="1:12" x14ac:dyDescent="0.2">
      <c r="A122" s="3" t="s">
        <v>35</v>
      </c>
      <c r="C122" s="54"/>
      <c r="D122" s="54"/>
      <c r="E122" s="54"/>
      <c r="F122" s="54"/>
      <c r="G122" s="54"/>
      <c r="H122" s="36">
        <f>H117*H106</f>
        <v>105.27716148432097</v>
      </c>
      <c r="I122" s="36">
        <f t="shared" ref="I122:L122" si="16">I117*I106</f>
        <v>77.47841284310455</v>
      </c>
      <c r="J122" s="36">
        <f t="shared" si="16"/>
        <v>69.352254444491066</v>
      </c>
      <c r="K122" s="36">
        <f t="shared" si="16"/>
        <v>61.678244006091056</v>
      </c>
      <c r="L122" s="36">
        <f t="shared" si="16"/>
        <v>54.515493288378046</v>
      </c>
    </row>
    <row r="123" spans="1:12" x14ac:dyDescent="0.2">
      <c r="A123" s="3" t="s">
        <v>55</v>
      </c>
      <c r="C123" s="54"/>
      <c r="D123" s="54"/>
      <c r="E123" s="54"/>
      <c r="F123" s="54"/>
      <c r="G123" s="54"/>
      <c r="H123" s="36">
        <f>H118*H106</f>
        <v>41.569587306039367</v>
      </c>
      <c r="I123" s="36">
        <f t="shared" ref="I123:L123" si="17">I118*I106</f>
        <v>38.971829273561191</v>
      </c>
      <c r="J123" s="36">
        <f t="shared" si="17"/>
        <v>37.985183203539798</v>
      </c>
      <c r="K123" s="36">
        <f t="shared" si="17"/>
        <v>36.784868601765325</v>
      </c>
      <c r="L123" s="36">
        <f t="shared" si="17"/>
        <v>35.403053448218948</v>
      </c>
    </row>
    <row r="124" spans="1:12" x14ac:dyDescent="0.2">
      <c r="A124" s="3" t="s">
        <v>232</v>
      </c>
      <c r="C124" s="54"/>
      <c r="D124" s="54"/>
      <c r="E124" s="54"/>
      <c r="F124" s="54"/>
      <c r="G124" s="54"/>
      <c r="H124" s="36">
        <f>H119*H106</f>
        <v>92.516041385707481</v>
      </c>
      <c r="I124" s="36">
        <f t="shared" ref="I124:L124" si="18">I119*I106</f>
        <v>122.9125480594021</v>
      </c>
      <c r="J124" s="36">
        <f t="shared" si="18"/>
        <v>132.02535252803699</v>
      </c>
      <c r="K124" s="36">
        <f t="shared" si="18"/>
        <v>140.89967756821144</v>
      </c>
      <c r="L124" s="36">
        <f t="shared" si="18"/>
        <v>149.44424343947085</v>
      </c>
    </row>
    <row r="127" spans="1:12" x14ac:dyDescent="0.2">
      <c r="A127" s="5" t="s">
        <v>149</v>
      </c>
      <c r="B127" s="5"/>
      <c r="C127" s="3"/>
      <c r="D127" s="3"/>
      <c r="E127" s="3"/>
      <c r="F127" s="3"/>
    </row>
    <row r="128" spans="1:12" x14ac:dyDescent="0.2">
      <c r="C128" s="3"/>
      <c r="D128" s="3"/>
      <c r="E128" s="3"/>
      <c r="F128" s="3"/>
    </row>
    <row r="129" spans="1:15" x14ac:dyDescent="0.2">
      <c r="A129" s="3" t="s">
        <v>108</v>
      </c>
      <c r="C129" s="200">
        <f>'DNSP Inputs O &amp; M'!C154</f>
        <v>243.35422937265537</v>
      </c>
      <c r="D129" s="200">
        <f>'DNSP Inputs O &amp; M'!D154</f>
        <v>247.03840024723121</v>
      </c>
      <c r="E129" s="200">
        <f>'DNSP Inputs O &amp; M'!E154</f>
        <v>251.87989793081346</v>
      </c>
      <c r="F129" s="200">
        <f>'DNSP Inputs O &amp; M'!F154</f>
        <v>258.30807680738491</v>
      </c>
      <c r="G129" s="200">
        <f>'DNSP Inputs O &amp; M'!G154</f>
        <v>301.41588746083977</v>
      </c>
      <c r="H129" s="221">
        <f>'DNSP Inputs O &amp; M'!H154</f>
        <v>301.41588746083977</v>
      </c>
      <c r="I129" s="220">
        <f>H129*(1+Escalation!M$8)</f>
        <v>301.41588746083977</v>
      </c>
      <c r="J129" s="219">
        <f>I129*(1+Escalation!N$8)</f>
        <v>301.41588746083977</v>
      </c>
      <c r="K129" s="219">
        <f>J129*(1+Escalation!O$8)</f>
        <v>301.41588746083977</v>
      </c>
      <c r="L129" s="219">
        <f>K129*(1+Escalation!P$8)</f>
        <v>301.41588746083977</v>
      </c>
      <c r="M129" s="3" t="s">
        <v>158</v>
      </c>
      <c r="N129" s="256" t="s">
        <v>90</v>
      </c>
      <c r="O129" s="324"/>
    </row>
    <row r="130" spans="1:15" x14ac:dyDescent="0.2">
      <c r="A130" s="3" t="s">
        <v>136</v>
      </c>
      <c r="C130" s="37">
        <f>'DNSP Inputs O &amp; M'!C155</f>
        <v>1.0090149654724909</v>
      </c>
      <c r="D130" s="37">
        <f>'DNSP Inputs O &amp; M'!D155</f>
        <v>1.0242905723825824</v>
      </c>
      <c r="E130" s="37">
        <f>'DNSP Inputs O &amp; M'!E155</f>
        <v>1.0443647812041357</v>
      </c>
      <c r="F130" s="37">
        <f>'DNSP Inputs O &amp; M'!F155</f>
        <v>1.0710178157699017</v>
      </c>
      <c r="G130" s="37">
        <f>'DNSP Inputs O &amp; M'!G155</f>
        <v>1.2497549028146602</v>
      </c>
      <c r="H130" s="37">
        <f>'DNSP Inputs O &amp; M'!H155</f>
        <v>1.2497549028146602</v>
      </c>
      <c r="I130" s="37">
        <f>'DNSP Inputs O &amp; M'!I155</f>
        <v>1.2497549028146602</v>
      </c>
      <c r="J130" s="37">
        <f>'DNSP Inputs O &amp; M'!J155</f>
        <v>1.2497549028146602</v>
      </c>
      <c r="K130" s="37">
        <f>'DNSP Inputs O &amp; M'!K155</f>
        <v>1.2497549028146602</v>
      </c>
      <c r="L130" s="37">
        <f>'DNSP Inputs O &amp; M'!L155</f>
        <v>1.2497549028146602</v>
      </c>
    </row>
    <row r="131" spans="1:15" x14ac:dyDescent="0.2">
      <c r="A131" s="3" t="s">
        <v>138</v>
      </c>
      <c r="C131" s="41">
        <f>'DNSP Inputs O &amp; M'!C157</f>
        <v>2</v>
      </c>
      <c r="D131" s="41">
        <f>'DNSP Inputs O &amp; M'!D157</f>
        <v>2</v>
      </c>
      <c r="E131" s="41">
        <f>'DNSP Inputs O &amp; M'!E157</f>
        <v>2</v>
      </c>
      <c r="F131" s="41">
        <f>'DNSP Inputs O &amp; M'!F157</f>
        <v>2</v>
      </c>
      <c r="G131" s="41">
        <f>'DNSP Inputs O &amp; M'!G157</f>
        <v>2</v>
      </c>
      <c r="H131" s="41">
        <f>'DNSP Inputs O &amp; M'!H157</f>
        <v>2</v>
      </c>
      <c r="I131" s="41">
        <f>'DNSP Inputs O &amp; M'!I157</f>
        <v>2</v>
      </c>
      <c r="J131" s="41">
        <f>'DNSP Inputs O &amp; M'!J157</f>
        <v>2</v>
      </c>
      <c r="K131" s="41">
        <f>'DNSP Inputs O &amp; M'!K157</f>
        <v>2</v>
      </c>
      <c r="L131" s="41">
        <f>'DNSP Inputs O &amp; M'!L157</f>
        <v>2</v>
      </c>
    </row>
    <row r="132" spans="1:15" x14ac:dyDescent="0.2">
      <c r="A132" s="3" t="s">
        <v>154</v>
      </c>
      <c r="C132" s="276">
        <f t="shared" ref="C132:G134" si="19">C24</f>
        <v>15.36</v>
      </c>
      <c r="D132" s="276">
        <f t="shared" si="19"/>
        <v>15.36</v>
      </c>
      <c r="E132" s="276">
        <f t="shared" si="19"/>
        <v>15.36</v>
      </c>
      <c r="F132" s="276">
        <f t="shared" si="19"/>
        <v>15.36</v>
      </c>
      <c r="G132" s="276">
        <f t="shared" si="19"/>
        <v>15.36</v>
      </c>
      <c r="H132" s="119">
        <f t="shared" ref="H132:H134" si="20">G132</f>
        <v>15.36</v>
      </c>
      <c r="I132" s="119">
        <f t="shared" ref="I132:I134" si="21">H132</f>
        <v>15.36</v>
      </c>
      <c r="J132" s="119">
        <f t="shared" ref="J132:J134" si="22">I132</f>
        <v>15.36</v>
      </c>
      <c r="K132" s="119">
        <f t="shared" ref="K132:K134" si="23">J132</f>
        <v>15.36</v>
      </c>
      <c r="L132" s="119">
        <f t="shared" ref="L132:L134" si="24">K132</f>
        <v>15.36</v>
      </c>
      <c r="N132" s="256" t="s">
        <v>87</v>
      </c>
    </row>
    <row r="133" spans="1:15" x14ac:dyDescent="0.2">
      <c r="A133" s="3" t="s">
        <v>155</v>
      </c>
      <c r="C133" s="276">
        <f t="shared" si="19"/>
        <v>12.48</v>
      </c>
      <c r="D133" s="276">
        <f t="shared" si="19"/>
        <v>12.48</v>
      </c>
      <c r="E133" s="276">
        <f t="shared" si="19"/>
        <v>12.48</v>
      </c>
      <c r="F133" s="276">
        <f t="shared" si="19"/>
        <v>12.48</v>
      </c>
      <c r="G133" s="276">
        <f t="shared" si="19"/>
        <v>12.48</v>
      </c>
      <c r="H133" s="119">
        <f t="shared" si="20"/>
        <v>12.48</v>
      </c>
      <c r="I133" s="119">
        <f t="shared" si="21"/>
        <v>12.48</v>
      </c>
      <c r="J133" s="119">
        <f t="shared" si="22"/>
        <v>12.48</v>
      </c>
      <c r="K133" s="119">
        <f t="shared" si="23"/>
        <v>12.48</v>
      </c>
      <c r="L133" s="119">
        <f t="shared" si="24"/>
        <v>12.48</v>
      </c>
      <c r="N133" s="256" t="s">
        <v>87</v>
      </c>
    </row>
    <row r="134" spans="1:15" x14ac:dyDescent="0.2">
      <c r="A134" s="3" t="s">
        <v>156</v>
      </c>
      <c r="C134" s="276">
        <f t="shared" si="19"/>
        <v>9.6</v>
      </c>
      <c r="D134" s="276">
        <f t="shared" si="19"/>
        <v>9.6</v>
      </c>
      <c r="E134" s="276">
        <f t="shared" si="19"/>
        <v>9.6</v>
      </c>
      <c r="F134" s="276">
        <f t="shared" si="19"/>
        <v>9.6</v>
      </c>
      <c r="G134" s="276">
        <f t="shared" si="19"/>
        <v>9.6</v>
      </c>
      <c r="H134" s="119">
        <f t="shared" si="20"/>
        <v>9.6</v>
      </c>
      <c r="I134" s="119">
        <f t="shared" si="21"/>
        <v>9.6</v>
      </c>
      <c r="J134" s="119">
        <f t="shared" si="22"/>
        <v>9.6</v>
      </c>
      <c r="K134" s="119">
        <f t="shared" si="23"/>
        <v>9.6</v>
      </c>
      <c r="L134" s="119">
        <f t="shared" si="24"/>
        <v>9.6</v>
      </c>
      <c r="N134" s="256" t="s">
        <v>87</v>
      </c>
    </row>
    <row r="135" spans="1:15" x14ac:dyDescent="0.2">
      <c r="C135" s="256"/>
      <c r="D135" s="256"/>
      <c r="E135" s="256"/>
      <c r="F135" s="256"/>
      <c r="G135" s="256"/>
      <c r="H135" s="256"/>
      <c r="I135" s="256"/>
      <c r="J135" s="256"/>
      <c r="K135" s="256"/>
      <c r="L135" s="256"/>
    </row>
    <row r="136" spans="1:15" x14ac:dyDescent="0.2">
      <c r="A136" s="46" t="s">
        <v>157</v>
      </c>
      <c r="B136" s="207"/>
      <c r="C136" s="200">
        <v>0</v>
      </c>
      <c r="D136" s="200">
        <v>0</v>
      </c>
      <c r="E136" s="200">
        <v>0</v>
      </c>
      <c r="F136" s="200">
        <v>0</v>
      </c>
      <c r="G136" s="200">
        <v>0</v>
      </c>
      <c r="H136" s="219">
        <f>G136*(1+Escalation!L$8)</f>
        <v>0</v>
      </c>
      <c r="I136" s="219">
        <f>H136*(1+Escalation!M$8)</f>
        <v>0</v>
      </c>
      <c r="J136" s="219">
        <f>I136*(1+Escalation!N$8)</f>
        <v>0</v>
      </c>
      <c r="K136" s="219">
        <f>J136*(1+Escalation!O$8)</f>
        <v>0</v>
      </c>
      <c r="L136" s="219">
        <f>K136*(1+Escalation!P$8)</f>
        <v>0</v>
      </c>
      <c r="M136" s="3" t="s">
        <v>158</v>
      </c>
    </row>
    <row r="137" spans="1:15" x14ac:dyDescent="0.2">
      <c r="B137" s="205"/>
      <c r="C137" s="37"/>
      <c r="D137" s="37"/>
      <c r="E137" s="37"/>
      <c r="F137" s="37"/>
      <c r="G137" s="37"/>
      <c r="H137" s="37"/>
      <c r="I137" s="37"/>
      <c r="J137" s="37"/>
      <c r="K137" s="37"/>
      <c r="L137" s="37"/>
    </row>
    <row r="138" spans="1:15" x14ac:dyDescent="0.2">
      <c r="A138" s="39" t="s">
        <v>159</v>
      </c>
      <c r="B138" s="40"/>
      <c r="C138" s="191"/>
      <c r="D138" s="191"/>
      <c r="E138" s="191"/>
      <c r="F138" s="191"/>
      <c r="G138" s="191"/>
      <c r="H138" s="118">
        <f>H123</f>
        <v>41.569587306039367</v>
      </c>
      <c r="I138" s="118">
        <f t="shared" ref="I138:L138" si="25">I123</f>
        <v>38.971829273561191</v>
      </c>
      <c r="J138" s="118">
        <f t="shared" si="25"/>
        <v>37.985183203539798</v>
      </c>
      <c r="K138" s="118">
        <f t="shared" si="25"/>
        <v>36.784868601765325</v>
      </c>
      <c r="L138" s="118">
        <f t="shared" si="25"/>
        <v>35.403053448218948</v>
      </c>
      <c r="N138" s="256" t="s">
        <v>265</v>
      </c>
    </row>
    <row r="139" spans="1:15" x14ac:dyDescent="0.2">
      <c r="A139" s="3" t="s">
        <v>160</v>
      </c>
      <c r="C139" s="276"/>
      <c r="D139" s="276"/>
      <c r="E139" s="276"/>
      <c r="F139" s="276"/>
      <c r="G139" s="276">
        <v>26.91</v>
      </c>
      <c r="H139" s="313"/>
      <c r="I139" s="313"/>
      <c r="J139" s="313"/>
      <c r="K139" s="313"/>
      <c r="L139" s="313"/>
      <c r="N139" s="256" t="s">
        <v>87</v>
      </c>
    </row>
    <row r="140" spans="1:15" x14ac:dyDescent="0.2">
      <c r="A140" s="3" t="s">
        <v>161</v>
      </c>
      <c r="C140" s="276"/>
      <c r="D140" s="276"/>
      <c r="E140" s="276"/>
      <c r="F140" s="276"/>
      <c r="G140" s="276">
        <v>39.398999999999994</v>
      </c>
      <c r="H140" s="313"/>
      <c r="I140" s="313"/>
      <c r="J140" s="313"/>
      <c r="K140" s="313"/>
      <c r="L140" s="313"/>
      <c r="N140" s="256" t="s">
        <v>87</v>
      </c>
    </row>
    <row r="141" spans="1:15" x14ac:dyDescent="0.2">
      <c r="A141" s="3" t="s">
        <v>156</v>
      </c>
      <c r="C141" s="276"/>
      <c r="D141" s="276"/>
      <c r="E141" s="276"/>
      <c r="F141" s="276"/>
      <c r="G141" s="276">
        <v>2.6909999999999998</v>
      </c>
      <c r="H141" s="313"/>
      <c r="I141" s="313"/>
      <c r="J141" s="313"/>
      <c r="K141" s="313"/>
      <c r="L141" s="313"/>
      <c r="N141" s="256" t="s">
        <v>87</v>
      </c>
    </row>
    <row r="142" spans="1:15" x14ac:dyDescent="0.2">
      <c r="H142" s="268"/>
    </row>
    <row r="145" spans="1:15" x14ac:dyDescent="0.2">
      <c r="A145" s="5" t="s">
        <v>225</v>
      </c>
      <c r="B145" s="5"/>
      <c r="C145" s="3"/>
      <c r="D145" s="3"/>
      <c r="E145" s="3"/>
      <c r="F145" s="3"/>
    </row>
    <row r="146" spans="1:15" x14ac:dyDescent="0.2">
      <c r="C146" s="3"/>
      <c r="D146" s="3"/>
      <c r="E146" s="3"/>
      <c r="F146" s="3"/>
    </row>
    <row r="147" spans="1:15" x14ac:dyDescent="0.2">
      <c r="A147" s="3" t="s">
        <v>108</v>
      </c>
      <c r="C147" s="200">
        <f>'DNSP Inputs O &amp; M'!C194</f>
        <v>318</v>
      </c>
      <c r="D147" s="200">
        <f>'DNSP Inputs O &amp; M'!D194</f>
        <v>318</v>
      </c>
      <c r="E147" s="200">
        <f>'DNSP Inputs O &amp; M'!E194</f>
        <v>318</v>
      </c>
      <c r="F147" s="200">
        <f>'DNSP Inputs O &amp; M'!F194</f>
        <v>312.91199999999998</v>
      </c>
      <c r="G147" s="200">
        <f>'DNSP Inputs O &amp; M'!G194</f>
        <v>352.72875158740868</v>
      </c>
      <c r="H147" s="221">
        <f>'DNSP Inputs O &amp; M'!H194</f>
        <v>352.72875158740868</v>
      </c>
      <c r="I147" s="219">
        <f>H147*(1+Escalation!M$8)</f>
        <v>352.72875158740868</v>
      </c>
      <c r="J147" s="219">
        <f>I147*(1+Escalation!N$8)</f>
        <v>352.72875158740868</v>
      </c>
      <c r="K147" s="219">
        <f>J147*(1+Escalation!O$8)</f>
        <v>352.72875158740868</v>
      </c>
      <c r="L147" s="219">
        <f>K147*(1+Escalation!P$8)</f>
        <v>352.72875158740868</v>
      </c>
      <c r="M147" s="3" t="s">
        <v>158</v>
      </c>
      <c r="N147" s="256" t="s">
        <v>90</v>
      </c>
      <c r="O147" s="324"/>
    </row>
    <row r="148" spans="1:15" x14ac:dyDescent="0.2">
      <c r="A148" s="3" t="s">
        <v>136</v>
      </c>
      <c r="C148" s="37">
        <f>'DNSP Inputs O &amp; M'!C195</f>
        <v>0</v>
      </c>
      <c r="D148" s="37">
        <f>'DNSP Inputs O &amp; M'!D195</f>
        <v>0</v>
      </c>
      <c r="E148" s="37">
        <f>'DNSP Inputs O &amp; M'!E195</f>
        <v>0</v>
      </c>
      <c r="F148" s="37">
        <f>'DNSP Inputs O &amp; M'!F195</f>
        <v>0</v>
      </c>
      <c r="G148" s="37">
        <f>'DNSP Inputs O &amp; M'!G195</f>
        <v>0</v>
      </c>
      <c r="H148" s="37">
        <f>'DNSP Inputs O &amp; M'!H195</f>
        <v>0</v>
      </c>
      <c r="I148" s="37">
        <f>'DNSP Inputs O &amp; M'!I195</f>
        <v>0</v>
      </c>
      <c r="J148" s="37">
        <f>'DNSP Inputs O &amp; M'!J195</f>
        <v>0</v>
      </c>
      <c r="K148" s="37">
        <f>'DNSP Inputs O &amp; M'!K195</f>
        <v>0</v>
      </c>
      <c r="L148" s="37">
        <f>'DNSP Inputs O &amp; M'!L195</f>
        <v>0</v>
      </c>
    </row>
    <row r="149" spans="1:15" x14ac:dyDescent="0.2">
      <c r="A149" s="3" t="s">
        <v>138</v>
      </c>
      <c r="C149" s="41">
        <f>'DNSP Inputs O &amp; M'!C197</f>
        <v>2</v>
      </c>
      <c r="D149" s="41">
        <f>'DNSP Inputs O &amp; M'!D197</f>
        <v>2</v>
      </c>
      <c r="E149" s="41">
        <f>'DNSP Inputs O &amp; M'!E197</f>
        <v>2</v>
      </c>
      <c r="F149" s="41">
        <f>'DNSP Inputs O &amp; M'!F197</f>
        <v>2</v>
      </c>
      <c r="G149" s="41">
        <f>'DNSP Inputs O &amp; M'!G197</f>
        <v>2</v>
      </c>
      <c r="H149" s="41">
        <f>'DNSP Inputs O &amp; M'!H197</f>
        <v>2</v>
      </c>
      <c r="I149" s="41">
        <f>'DNSP Inputs O &amp; M'!I197</f>
        <v>2</v>
      </c>
      <c r="J149" s="41">
        <f>'DNSP Inputs O &amp; M'!J197</f>
        <v>2</v>
      </c>
      <c r="K149" s="41">
        <f>'DNSP Inputs O &amp; M'!K197</f>
        <v>2</v>
      </c>
      <c r="L149" s="41">
        <f>'DNSP Inputs O &amp; M'!L197</f>
        <v>2</v>
      </c>
    </row>
    <row r="150" spans="1:15" x14ac:dyDescent="0.2">
      <c r="A150" s="3" t="s">
        <v>154</v>
      </c>
      <c r="C150" s="276">
        <f t="shared" ref="C150:F150" si="26">C132</f>
        <v>15.36</v>
      </c>
      <c r="D150" s="276">
        <f t="shared" si="26"/>
        <v>15.36</v>
      </c>
      <c r="E150" s="276">
        <f t="shared" si="26"/>
        <v>15.36</v>
      </c>
      <c r="F150" s="276">
        <f t="shared" si="26"/>
        <v>15.36</v>
      </c>
      <c r="G150" s="276">
        <f>G132</f>
        <v>15.36</v>
      </c>
      <c r="H150" s="119">
        <f t="shared" ref="H150:H152" si="27">G150</f>
        <v>15.36</v>
      </c>
      <c r="I150" s="119">
        <f t="shared" ref="I150:I152" si="28">H150</f>
        <v>15.36</v>
      </c>
      <c r="J150" s="119">
        <f t="shared" ref="J150:J152" si="29">I150</f>
        <v>15.36</v>
      </c>
      <c r="K150" s="119">
        <f t="shared" ref="K150:K152" si="30">J150</f>
        <v>15.36</v>
      </c>
      <c r="L150" s="119">
        <f t="shared" ref="L150:L152" si="31">K150</f>
        <v>15.36</v>
      </c>
      <c r="N150" s="256" t="s">
        <v>87</v>
      </c>
    </row>
    <row r="151" spans="1:15" x14ac:dyDescent="0.2">
      <c r="A151" s="3" t="s">
        <v>155</v>
      </c>
      <c r="C151" s="276">
        <f t="shared" ref="C151:G151" si="32">C133</f>
        <v>12.48</v>
      </c>
      <c r="D151" s="276">
        <f t="shared" si="32"/>
        <v>12.48</v>
      </c>
      <c r="E151" s="276">
        <f t="shared" si="32"/>
        <v>12.48</v>
      </c>
      <c r="F151" s="276">
        <f t="shared" si="32"/>
        <v>12.48</v>
      </c>
      <c r="G151" s="276">
        <f t="shared" si="32"/>
        <v>12.48</v>
      </c>
      <c r="H151" s="119">
        <f t="shared" si="27"/>
        <v>12.48</v>
      </c>
      <c r="I151" s="119">
        <f t="shared" si="28"/>
        <v>12.48</v>
      </c>
      <c r="J151" s="119">
        <f t="shared" si="29"/>
        <v>12.48</v>
      </c>
      <c r="K151" s="119">
        <f t="shared" si="30"/>
        <v>12.48</v>
      </c>
      <c r="L151" s="119">
        <f t="shared" si="31"/>
        <v>12.48</v>
      </c>
      <c r="N151" s="256" t="s">
        <v>87</v>
      </c>
    </row>
    <row r="152" spans="1:15" x14ac:dyDescent="0.2">
      <c r="A152" s="3" t="s">
        <v>156</v>
      </c>
      <c r="C152" s="276">
        <f t="shared" ref="C152:G152" si="33">C134</f>
        <v>9.6</v>
      </c>
      <c r="D152" s="276">
        <f t="shared" si="33"/>
        <v>9.6</v>
      </c>
      <c r="E152" s="276">
        <f t="shared" si="33"/>
        <v>9.6</v>
      </c>
      <c r="F152" s="276">
        <f t="shared" si="33"/>
        <v>9.6</v>
      </c>
      <c r="G152" s="276">
        <f t="shared" si="33"/>
        <v>9.6</v>
      </c>
      <c r="H152" s="119">
        <f t="shared" si="27"/>
        <v>9.6</v>
      </c>
      <c r="I152" s="119">
        <f t="shared" si="28"/>
        <v>9.6</v>
      </c>
      <c r="J152" s="119">
        <f t="shared" si="29"/>
        <v>9.6</v>
      </c>
      <c r="K152" s="119">
        <f t="shared" si="30"/>
        <v>9.6</v>
      </c>
      <c r="L152" s="119">
        <f t="shared" si="31"/>
        <v>9.6</v>
      </c>
      <c r="N152" s="256" t="s">
        <v>87</v>
      </c>
    </row>
    <row r="153" spans="1:15" x14ac:dyDescent="0.2">
      <c r="C153" s="256"/>
      <c r="D153" s="256"/>
      <c r="E153" s="256"/>
      <c r="F153" s="256"/>
      <c r="G153" s="256"/>
      <c r="H153" s="256"/>
      <c r="I153" s="256"/>
      <c r="J153" s="256"/>
      <c r="K153" s="256"/>
      <c r="L153" s="256"/>
    </row>
    <row r="154" spans="1:15" x14ac:dyDescent="0.2">
      <c r="A154" s="46" t="s">
        <v>157</v>
      </c>
      <c r="B154" s="207"/>
      <c r="C154" s="200">
        <v>0</v>
      </c>
      <c r="D154" s="200">
        <v>0</v>
      </c>
      <c r="E154" s="200">
        <v>0</v>
      </c>
      <c r="F154" s="200">
        <v>0</v>
      </c>
      <c r="G154" s="200">
        <v>0</v>
      </c>
      <c r="H154" s="219">
        <f>G154*(1+Escalation!L$8)</f>
        <v>0</v>
      </c>
      <c r="I154" s="219">
        <f>H154*(1+Escalation!M$8)</f>
        <v>0</v>
      </c>
      <c r="J154" s="219">
        <f>I154*(1+Escalation!N$8)</f>
        <v>0</v>
      </c>
      <c r="K154" s="219">
        <f>J154*(1+Escalation!O$8)</f>
        <v>0</v>
      </c>
      <c r="L154" s="219">
        <f>K154*(1+Escalation!P$8)</f>
        <v>0</v>
      </c>
      <c r="M154" s="3" t="s">
        <v>158</v>
      </c>
    </row>
    <row r="155" spans="1:15" x14ac:dyDescent="0.2">
      <c r="B155" s="205"/>
      <c r="C155" s="37"/>
      <c r="D155" s="37"/>
      <c r="E155" s="37"/>
      <c r="F155" s="37"/>
      <c r="G155" s="37"/>
      <c r="H155" s="37"/>
      <c r="I155" s="37"/>
      <c r="J155" s="37"/>
      <c r="K155" s="37"/>
      <c r="L155" s="37"/>
    </row>
    <row r="156" spans="1:15" x14ac:dyDescent="0.2">
      <c r="A156" s="39" t="s">
        <v>159</v>
      </c>
      <c r="B156" s="40"/>
      <c r="C156" s="191"/>
      <c r="D156" s="191"/>
      <c r="E156" s="191"/>
      <c r="F156" s="191"/>
      <c r="G156" s="191"/>
      <c r="H156" s="118">
        <f>H124</f>
        <v>92.516041385707481</v>
      </c>
      <c r="I156" s="118">
        <f t="shared" ref="I156:L156" si="34">I124</f>
        <v>122.9125480594021</v>
      </c>
      <c r="J156" s="118">
        <f t="shared" si="34"/>
        <v>132.02535252803699</v>
      </c>
      <c r="K156" s="118">
        <f t="shared" si="34"/>
        <v>140.89967756821144</v>
      </c>
      <c r="L156" s="118">
        <f t="shared" si="34"/>
        <v>149.44424343947085</v>
      </c>
      <c r="N156" s="256" t="s">
        <v>265</v>
      </c>
    </row>
    <row r="157" spans="1:15" x14ac:dyDescent="0.2">
      <c r="A157" s="3" t="s">
        <v>160</v>
      </c>
      <c r="C157" s="276"/>
      <c r="D157" s="276"/>
      <c r="E157" s="276"/>
      <c r="F157" s="276"/>
      <c r="G157" s="276">
        <v>80.790413168940205</v>
      </c>
      <c r="H157" s="313"/>
      <c r="I157" s="313"/>
      <c r="J157" s="313"/>
      <c r="K157" s="313"/>
      <c r="L157" s="313"/>
      <c r="N157" s="256" t="s">
        <v>87</v>
      </c>
    </row>
    <row r="158" spans="1:15" x14ac:dyDescent="0.2">
      <c r="A158" s="3" t="s">
        <v>161</v>
      </c>
      <c r="C158" s="276"/>
      <c r="D158" s="276"/>
      <c r="E158" s="276"/>
      <c r="F158" s="276"/>
      <c r="G158" s="276">
        <v>118.28545107555091</v>
      </c>
      <c r="H158" s="313"/>
      <c r="I158" s="313"/>
      <c r="J158" s="313"/>
      <c r="K158" s="313"/>
      <c r="L158" s="313"/>
      <c r="N158" s="256" t="s">
        <v>87</v>
      </c>
    </row>
    <row r="159" spans="1:15" x14ac:dyDescent="0.2">
      <c r="A159" s="3" t="s">
        <v>156</v>
      </c>
      <c r="C159" s="276"/>
      <c r="D159" s="276"/>
      <c r="E159" s="276"/>
      <c r="F159" s="276"/>
      <c r="G159" s="276">
        <v>8.0790413168940205</v>
      </c>
      <c r="H159" s="313"/>
      <c r="I159" s="313"/>
      <c r="J159" s="313"/>
      <c r="K159" s="313"/>
      <c r="L159" s="313"/>
      <c r="N159" s="256" t="s">
        <v>87</v>
      </c>
    </row>
    <row r="160" spans="1:15" x14ac:dyDescent="0.2">
      <c r="H160" s="268"/>
    </row>
  </sheetData>
  <mergeCells count="3">
    <mergeCell ref="G5:L5"/>
    <mergeCell ref="C5:F5"/>
    <mergeCell ref="C3:L3"/>
  </mergeCells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2"/>
  </sheetPr>
  <dimension ref="A1:BG183"/>
  <sheetViews>
    <sheetView zoomScale="85" zoomScaleNormal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2.75" x14ac:dyDescent="0.2"/>
  <cols>
    <col min="1" max="2" width="2.7109375" style="3" customWidth="1"/>
    <col min="3" max="3" width="53.85546875" style="3" customWidth="1"/>
    <col min="4" max="4" width="27.140625" style="3" bestFit="1" customWidth="1"/>
    <col min="5" max="5" width="23.28515625" style="3" bestFit="1" customWidth="1"/>
    <col min="6" max="18" width="9.140625" style="3"/>
    <col min="19" max="51" width="9.140625" style="3" customWidth="1"/>
    <col min="52" max="58" width="9.140625" style="3"/>
    <col min="59" max="59" width="20.85546875" style="3" bestFit="1" customWidth="1"/>
    <col min="60" max="16384" width="9.140625" style="3"/>
  </cols>
  <sheetData>
    <row r="1" spans="3:56" ht="14.25" thickTop="1" thickBot="1" x14ac:dyDescent="0.25">
      <c r="E1" s="205" t="s">
        <v>234</v>
      </c>
      <c r="F1" s="289">
        <f>SUM(F5:F183)</f>
        <v>0</v>
      </c>
    </row>
    <row r="2" spans="3:56" ht="15" thickTop="1" x14ac:dyDescent="0.2">
      <c r="G2" s="50" t="s">
        <v>212</v>
      </c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X2" s="51" t="s">
        <v>211</v>
      </c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O2" s="52" t="s">
        <v>205</v>
      </c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</row>
    <row r="4" spans="3:56" x14ac:dyDescent="0.2">
      <c r="F4" s="4" t="s">
        <v>70</v>
      </c>
      <c r="G4" s="1">
        <v>2005</v>
      </c>
      <c r="H4" s="1">
        <f>G4+1</f>
        <v>2006</v>
      </c>
      <c r="I4" s="1">
        <f t="shared" ref="I4:V4" si="0">H4+1</f>
        <v>2007</v>
      </c>
      <c r="J4" s="1">
        <f t="shared" si="0"/>
        <v>2008</v>
      </c>
      <c r="K4" s="1">
        <f t="shared" si="0"/>
        <v>2009</v>
      </c>
      <c r="L4" s="1">
        <f t="shared" si="0"/>
        <v>2010</v>
      </c>
      <c r="M4" s="1">
        <f t="shared" si="0"/>
        <v>2011</v>
      </c>
      <c r="N4" s="1">
        <f t="shared" si="0"/>
        <v>2012</v>
      </c>
      <c r="O4" s="1">
        <f t="shared" si="0"/>
        <v>2013</v>
      </c>
      <c r="P4" s="1">
        <f t="shared" si="0"/>
        <v>2014</v>
      </c>
      <c r="Q4" s="1">
        <f t="shared" si="0"/>
        <v>2015</v>
      </c>
      <c r="R4" s="1">
        <f t="shared" si="0"/>
        <v>2016</v>
      </c>
      <c r="S4" s="1">
        <f t="shared" si="0"/>
        <v>2017</v>
      </c>
      <c r="T4" s="1">
        <f t="shared" si="0"/>
        <v>2018</v>
      </c>
      <c r="U4" s="1">
        <f t="shared" si="0"/>
        <v>2019</v>
      </c>
      <c r="V4" s="1">
        <f t="shared" si="0"/>
        <v>2020</v>
      </c>
      <c r="X4" s="1">
        <v>2005</v>
      </c>
      <c r="Y4" s="1">
        <f>X4+1</f>
        <v>2006</v>
      </c>
      <c r="Z4" s="1">
        <f t="shared" ref="Z4" si="1">Y4+1</f>
        <v>2007</v>
      </c>
      <c r="AA4" s="1">
        <f t="shared" ref="AA4" si="2">Z4+1</f>
        <v>2008</v>
      </c>
      <c r="AB4" s="1">
        <f t="shared" ref="AB4" si="3">AA4+1</f>
        <v>2009</v>
      </c>
      <c r="AC4" s="1">
        <f t="shared" ref="AC4" si="4">AB4+1</f>
        <v>2010</v>
      </c>
      <c r="AD4" s="1">
        <f t="shared" ref="AD4" si="5">AC4+1</f>
        <v>2011</v>
      </c>
      <c r="AE4" s="1">
        <f t="shared" ref="AE4" si="6">AD4+1</f>
        <v>2012</v>
      </c>
      <c r="AF4" s="1">
        <f t="shared" ref="AF4" si="7">AE4+1</f>
        <v>2013</v>
      </c>
      <c r="AG4" s="1">
        <f t="shared" ref="AG4" si="8">AF4+1</f>
        <v>2014</v>
      </c>
      <c r="AH4" s="1">
        <f t="shared" ref="AH4" si="9">AG4+1</f>
        <v>2015</v>
      </c>
      <c r="AI4" s="1">
        <f t="shared" ref="AI4" si="10">AH4+1</f>
        <v>2016</v>
      </c>
      <c r="AJ4" s="1">
        <f t="shared" ref="AJ4" si="11">AI4+1</f>
        <v>2017</v>
      </c>
      <c r="AK4" s="1">
        <f t="shared" ref="AK4" si="12">AJ4+1</f>
        <v>2018</v>
      </c>
      <c r="AL4" s="1">
        <f t="shared" ref="AL4" si="13">AK4+1</f>
        <v>2019</v>
      </c>
      <c r="AM4" s="1">
        <f t="shared" ref="AM4" si="14">AL4+1</f>
        <v>2020</v>
      </c>
      <c r="AO4" s="1">
        <v>2005</v>
      </c>
      <c r="AP4" s="1">
        <f>AO4+1</f>
        <v>2006</v>
      </c>
      <c r="AQ4" s="1">
        <f t="shared" ref="AQ4:BD4" si="15">AP4+1</f>
        <v>2007</v>
      </c>
      <c r="AR4" s="1">
        <f t="shared" si="15"/>
        <v>2008</v>
      </c>
      <c r="AS4" s="1">
        <f t="shared" si="15"/>
        <v>2009</v>
      </c>
      <c r="AT4" s="1">
        <f t="shared" si="15"/>
        <v>2010</v>
      </c>
      <c r="AU4" s="1">
        <f t="shared" si="15"/>
        <v>2011</v>
      </c>
      <c r="AV4" s="1">
        <f t="shared" si="15"/>
        <v>2012</v>
      </c>
      <c r="AW4" s="1">
        <f t="shared" si="15"/>
        <v>2013</v>
      </c>
      <c r="AX4" s="1">
        <f t="shared" si="15"/>
        <v>2014</v>
      </c>
      <c r="AY4" s="1">
        <f t="shared" si="15"/>
        <v>2015</v>
      </c>
      <c r="AZ4" s="1">
        <f t="shared" si="15"/>
        <v>2016</v>
      </c>
      <c r="BA4" s="1">
        <f t="shared" si="15"/>
        <v>2017</v>
      </c>
      <c r="BB4" s="1">
        <f t="shared" si="15"/>
        <v>2018</v>
      </c>
      <c r="BC4" s="1">
        <f t="shared" si="15"/>
        <v>2019</v>
      </c>
      <c r="BD4" s="1">
        <f t="shared" si="15"/>
        <v>2020</v>
      </c>
    </row>
    <row r="5" spans="3:56" x14ac:dyDescent="0.2"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</row>
    <row r="6" spans="3:56" ht="20.25" thickBot="1" x14ac:dyDescent="0.35">
      <c r="C6" s="53" t="s">
        <v>175</v>
      </c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</row>
    <row r="7" spans="3:56" ht="13.5" thickTop="1" x14ac:dyDescent="0.2"/>
    <row r="8" spans="3:56" x14ac:dyDescent="0.2">
      <c r="C8" s="47" t="s">
        <v>173</v>
      </c>
    </row>
    <row r="9" spans="3:56" x14ac:dyDescent="0.2">
      <c r="C9" s="4" t="s">
        <v>6</v>
      </c>
    </row>
    <row r="11" spans="3:56" ht="14.25" x14ac:dyDescent="0.2">
      <c r="C11" s="3" t="s">
        <v>7</v>
      </c>
      <c r="F11" s="288">
        <f t="shared" ref="F11:F13" si="16">SUM(P11,AG11,AX11) - 1</f>
        <v>0</v>
      </c>
      <c r="G11" s="113">
        <f t="shared" ref="G11:N11" si="17">H11</f>
        <v>0</v>
      </c>
      <c r="H11" s="113">
        <f t="shared" si="17"/>
        <v>0</v>
      </c>
      <c r="I11" s="113">
        <f t="shared" si="17"/>
        <v>0</v>
      </c>
      <c r="J11" s="113">
        <f t="shared" si="17"/>
        <v>0</v>
      </c>
      <c r="K11" s="113">
        <f t="shared" si="17"/>
        <v>0</v>
      </c>
      <c r="L11" s="113">
        <f t="shared" si="17"/>
        <v>0</v>
      </c>
      <c r="M11" s="113">
        <f t="shared" si="17"/>
        <v>0</v>
      </c>
      <c r="N11" s="113">
        <f t="shared" si="17"/>
        <v>0</v>
      </c>
      <c r="O11" s="113">
        <f>P11</f>
        <v>0</v>
      </c>
      <c r="P11" s="110">
        <v>0</v>
      </c>
      <c r="Q11" s="113">
        <f>P11</f>
        <v>0</v>
      </c>
      <c r="R11" s="54"/>
      <c r="S11" s="54"/>
      <c r="T11" s="54"/>
      <c r="U11" s="54"/>
      <c r="V11" s="54"/>
      <c r="X11" s="113">
        <f t="shared" ref="X11:AE11" si="18">Y11</f>
        <v>0</v>
      </c>
      <c r="Y11" s="113">
        <f t="shared" si="18"/>
        <v>0</v>
      </c>
      <c r="Z11" s="113">
        <f t="shared" si="18"/>
        <v>0</v>
      </c>
      <c r="AA11" s="113">
        <f t="shared" si="18"/>
        <v>0</v>
      </c>
      <c r="AB11" s="113">
        <f t="shared" si="18"/>
        <v>0</v>
      </c>
      <c r="AC11" s="113">
        <f t="shared" si="18"/>
        <v>0</v>
      </c>
      <c r="AD11" s="113">
        <f t="shared" si="18"/>
        <v>0</v>
      </c>
      <c r="AE11" s="113">
        <f t="shared" si="18"/>
        <v>0</v>
      </c>
      <c r="AF11" s="113">
        <f>AG11</f>
        <v>0</v>
      </c>
      <c r="AG11" s="110">
        <v>0</v>
      </c>
      <c r="AH11" s="113">
        <f>AG11</f>
        <v>0</v>
      </c>
      <c r="AI11" s="54"/>
      <c r="AJ11" s="54"/>
      <c r="AK11" s="54"/>
      <c r="AL11" s="54"/>
      <c r="AM11" s="54"/>
      <c r="AO11" s="113">
        <f t="shared" ref="AO11:AV11" si="19">AP11</f>
        <v>1</v>
      </c>
      <c r="AP11" s="113">
        <f t="shared" si="19"/>
        <v>1</v>
      </c>
      <c r="AQ11" s="113">
        <f t="shared" si="19"/>
        <v>1</v>
      </c>
      <c r="AR11" s="113">
        <f t="shared" si="19"/>
        <v>1</v>
      </c>
      <c r="AS11" s="113">
        <f t="shared" si="19"/>
        <v>1</v>
      </c>
      <c r="AT11" s="113">
        <f t="shared" si="19"/>
        <v>1</v>
      </c>
      <c r="AU11" s="113">
        <f t="shared" si="19"/>
        <v>1</v>
      </c>
      <c r="AV11" s="113">
        <f t="shared" si="19"/>
        <v>1</v>
      </c>
      <c r="AW11" s="113">
        <f>AX11</f>
        <v>1</v>
      </c>
      <c r="AX11" s="110">
        <v>1</v>
      </c>
      <c r="AY11" s="113">
        <f>AX11</f>
        <v>1</v>
      </c>
      <c r="AZ11" s="54"/>
      <c r="BA11" s="54"/>
      <c r="BB11" s="54"/>
      <c r="BC11" s="54"/>
      <c r="BD11" s="54"/>
    </row>
    <row r="12" spans="3:56" ht="14.25" x14ac:dyDescent="0.2">
      <c r="C12" s="3" t="s">
        <v>171</v>
      </c>
      <c r="F12" s="288">
        <f t="shared" si="16"/>
        <v>0</v>
      </c>
      <c r="G12" s="113">
        <f t="shared" ref="G12:O12" si="20">H12</f>
        <v>0.49726002649644707</v>
      </c>
      <c r="H12" s="113">
        <f t="shared" si="20"/>
        <v>0.49726002649644707</v>
      </c>
      <c r="I12" s="113">
        <f t="shared" si="20"/>
        <v>0.49726002649644707</v>
      </c>
      <c r="J12" s="113">
        <f t="shared" si="20"/>
        <v>0.49726002649644707</v>
      </c>
      <c r="K12" s="113">
        <f t="shared" si="20"/>
        <v>0.49726002649644707</v>
      </c>
      <c r="L12" s="113">
        <f t="shared" si="20"/>
        <v>0.49726002649644707</v>
      </c>
      <c r="M12" s="113">
        <f t="shared" si="20"/>
        <v>0.49726002649644707</v>
      </c>
      <c r="N12" s="113">
        <f t="shared" si="20"/>
        <v>0.49726002649644707</v>
      </c>
      <c r="O12" s="113">
        <f t="shared" si="20"/>
        <v>0.49726002649644707</v>
      </c>
      <c r="P12" s="302">
        <v>0.49726002649644707</v>
      </c>
      <c r="Q12" s="113">
        <f t="shared" ref="Q12:Q16" si="21">P12</f>
        <v>0.49726002649644707</v>
      </c>
      <c r="R12" s="54"/>
      <c r="S12" s="54"/>
      <c r="T12" s="54"/>
      <c r="U12" s="54"/>
      <c r="V12" s="54"/>
      <c r="X12" s="113">
        <f t="shared" ref="X12:AF12" si="22">Y12</f>
        <v>0</v>
      </c>
      <c r="Y12" s="113">
        <f t="shared" si="22"/>
        <v>0</v>
      </c>
      <c r="Z12" s="113">
        <f t="shared" si="22"/>
        <v>0</v>
      </c>
      <c r="AA12" s="113">
        <f t="shared" si="22"/>
        <v>0</v>
      </c>
      <c r="AB12" s="113">
        <f t="shared" si="22"/>
        <v>0</v>
      </c>
      <c r="AC12" s="113">
        <f t="shared" si="22"/>
        <v>0</v>
      </c>
      <c r="AD12" s="113">
        <f t="shared" si="22"/>
        <v>0</v>
      </c>
      <c r="AE12" s="113">
        <f t="shared" si="22"/>
        <v>0</v>
      </c>
      <c r="AF12" s="113">
        <f t="shared" si="22"/>
        <v>0</v>
      </c>
      <c r="AG12" s="110">
        <v>0</v>
      </c>
      <c r="AH12" s="113">
        <f t="shared" ref="AH12:AH16" si="23">AG12</f>
        <v>0</v>
      </c>
      <c r="AI12" s="54"/>
      <c r="AJ12" s="54"/>
      <c r="AK12" s="54"/>
      <c r="AL12" s="54"/>
      <c r="AM12" s="54"/>
      <c r="AO12" s="113">
        <f t="shared" ref="AO12:AW12" si="24">AP12</f>
        <v>0.50273997350355293</v>
      </c>
      <c r="AP12" s="113">
        <f t="shared" si="24"/>
        <v>0.50273997350355293</v>
      </c>
      <c r="AQ12" s="113">
        <f t="shared" si="24"/>
        <v>0.50273997350355293</v>
      </c>
      <c r="AR12" s="113">
        <f t="shared" si="24"/>
        <v>0.50273997350355293</v>
      </c>
      <c r="AS12" s="113">
        <f t="shared" si="24"/>
        <v>0.50273997350355293</v>
      </c>
      <c r="AT12" s="113">
        <f t="shared" si="24"/>
        <v>0.50273997350355293</v>
      </c>
      <c r="AU12" s="113">
        <f t="shared" si="24"/>
        <v>0.50273997350355293</v>
      </c>
      <c r="AV12" s="113">
        <f t="shared" si="24"/>
        <v>0.50273997350355293</v>
      </c>
      <c r="AW12" s="113">
        <f t="shared" si="24"/>
        <v>0.50273997350355293</v>
      </c>
      <c r="AX12" s="302">
        <v>0.50273997350355293</v>
      </c>
      <c r="AY12" s="113">
        <f t="shared" ref="AY12:AY16" si="25">AX12</f>
        <v>0.50273997350355293</v>
      </c>
      <c r="AZ12" s="54"/>
      <c r="BA12" s="54"/>
      <c r="BB12" s="54"/>
      <c r="BC12" s="54"/>
      <c r="BD12" s="54"/>
    </row>
    <row r="13" spans="3:56" ht="14.25" x14ac:dyDescent="0.2">
      <c r="C13" s="3" t="s">
        <v>172</v>
      </c>
      <c r="F13" s="288">
        <f t="shared" si="16"/>
        <v>0</v>
      </c>
      <c r="G13" s="54"/>
      <c r="H13" s="54"/>
      <c r="I13" s="54"/>
      <c r="J13" s="54"/>
      <c r="K13" s="113">
        <f t="shared" ref="K13:O13" si="26">L13</f>
        <v>0.48732714529266907</v>
      </c>
      <c r="L13" s="113">
        <f t="shared" si="26"/>
        <v>0.48732714529266907</v>
      </c>
      <c r="M13" s="113">
        <f t="shared" si="26"/>
        <v>0.48732714529266907</v>
      </c>
      <c r="N13" s="113">
        <f t="shared" si="26"/>
        <v>0.48732714529266907</v>
      </c>
      <c r="O13" s="113">
        <f t="shared" si="26"/>
        <v>0.48732714529266907</v>
      </c>
      <c r="P13" s="302">
        <v>0.48732714529266907</v>
      </c>
      <c r="Q13" s="113">
        <f t="shared" si="21"/>
        <v>0.48732714529266907</v>
      </c>
      <c r="R13" s="54"/>
      <c r="S13" s="54"/>
      <c r="T13" s="54"/>
      <c r="U13" s="54"/>
      <c r="V13" s="54"/>
      <c r="X13" s="54"/>
      <c r="Y13" s="54"/>
      <c r="Z13" s="54"/>
      <c r="AA13" s="54"/>
      <c r="AB13" s="113">
        <f t="shared" ref="AB13:AF13" si="27">AC13</f>
        <v>0</v>
      </c>
      <c r="AC13" s="113">
        <f t="shared" si="27"/>
        <v>0</v>
      </c>
      <c r="AD13" s="113">
        <f t="shared" si="27"/>
        <v>0</v>
      </c>
      <c r="AE13" s="113">
        <f t="shared" si="27"/>
        <v>0</v>
      </c>
      <c r="AF13" s="113">
        <f t="shared" si="27"/>
        <v>0</v>
      </c>
      <c r="AG13" s="110">
        <v>0</v>
      </c>
      <c r="AH13" s="113">
        <f t="shared" si="23"/>
        <v>0</v>
      </c>
      <c r="AI13" s="54"/>
      <c r="AJ13" s="54"/>
      <c r="AK13" s="54"/>
      <c r="AL13" s="54"/>
      <c r="AM13" s="54"/>
      <c r="AO13" s="54"/>
      <c r="AP13" s="54"/>
      <c r="AQ13" s="54"/>
      <c r="AR13" s="54"/>
      <c r="AS13" s="113">
        <f t="shared" ref="AS13:AW13" si="28">AT13</f>
        <v>0.51267285470733093</v>
      </c>
      <c r="AT13" s="113">
        <f t="shared" si="28"/>
        <v>0.51267285470733093</v>
      </c>
      <c r="AU13" s="113">
        <f t="shared" si="28"/>
        <v>0.51267285470733093</v>
      </c>
      <c r="AV13" s="113">
        <f t="shared" si="28"/>
        <v>0.51267285470733093</v>
      </c>
      <c r="AW13" s="113">
        <f t="shared" si="28"/>
        <v>0.51267285470733093</v>
      </c>
      <c r="AX13" s="302">
        <v>0.51267285470733093</v>
      </c>
      <c r="AY13" s="113">
        <f t="shared" si="25"/>
        <v>0.51267285470733093</v>
      </c>
      <c r="AZ13" s="54"/>
      <c r="BA13" s="54"/>
      <c r="BB13" s="54"/>
      <c r="BC13" s="54"/>
      <c r="BD13" s="54"/>
    </row>
    <row r="16" spans="3:56" ht="14.25" x14ac:dyDescent="0.2">
      <c r="C16" s="23" t="s">
        <v>174</v>
      </c>
      <c r="F16" s="288">
        <f t="shared" ref="F16" si="29">SUM(P16,AG16,AX16) - 1</f>
        <v>0</v>
      </c>
      <c r="G16" s="113">
        <f t="shared" ref="G16:O16" si="30">H16</f>
        <v>0.49561362194884545</v>
      </c>
      <c r="H16" s="113">
        <f t="shared" si="30"/>
        <v>0.49561362194884545</v>
      </c>
      <c r="I16" s="113">
        <f t="shared" si="30"/>
        <v>0.49561362194884545</v>
      </c>
      <c r="J16" s="113">
        <f t="shared" si="30"/>
        <v>0.49561362194884545</v>
      </c>
      <c r="K16" s="113">
        <f t="shared" si="30"/>
        <v>0.49561362194884545</v>
      </c>
      <c r="L16" s="113">
        <f t="shared" si="30"/>
        <v>0.49561362194884545</v>
      </c>
      <c r="M16" s="113">
        <f t="shared" si="30"/>
        <v>0.49561362194884545</v>
      </c>
      <c r="N16" s="113">
        <f t="shared" si="30"/>
        <v>0.49561362194884545</v>
      </c>
      <c r="O16" s="113">
        <f t="shared" si="30"/>
        <v>0.49561362194884545</v>
      </c>
      <c r="P16" s="302">
        <v>0.49561362194884545</v>
      </c>
      <c r="Q16" s="113">
        <f t="shared" si="21"/>
        <v>0.49561362194884545</v>
      </c>
      <c r="R16" s="54"/>
      <c r="S16" s="54"/>
      <c r="T16" s="54"/>
      <c r="U16" s="54"/>
      <c r="V16" s="54"/>
      <c r="X16" s="113">
        <f t="shared" ref="X16:AF16" si="31">Y16</f>
        <v>0.50438637805115449</v>
      </c>
      <c r="Y16" s="113">
        <f t="shared" si="31"/>
        <v>0.50438637805115449</v>
      </c>
      <c r="Z16" s="113">
        <f t="shared" si="31"/>
        <v>0.50438637805115449</v>
      </c>
      <c r="AA16" s="113">
        <f t="shared" si="31"/>
        <v>0.50438637805115449</v>
      </c>
      <c r="AB16" s="113">
        <f t="shared" si="31"/>
        <v>0.50438637805115449</v>
      </c>
      <c r="AC16" s="113">
        <f t="shared" si="31"/>
        <v>0.50438637805115449</v>
      </c>
      <c r="AD16" s="113">
        <f t="shared" si="31"/>
        <v>0.50438637805115449</v>
      </c>
      <c r="AE16" s="113">
        <f t="shared" si="31"/>
        <v>0.50438637805115449</v>
      </c>
      <c r="AF16" s="113">
        <f t="shared" si="31"/>
        <v>0.50438637805115449</v>
      </c>
      <c r="AG16" s="302">
        <v>0.50438637805115449</v>
      </c>
      <c r="AH16" s="113">
        <f t="shared" si="23"/>
        <v>0.50438637805115449</v>
      </c>
      <c r="AI16" s="54"/>
      <c r="AJ16" s="54"/>
      <c r="AK16" s="54"/>
      <c r="AL16" s="54"/>
      <c r="AM16" s="54"/>
      <c r="AO16" s="113">
        <f t="shared" ref="AO16:AW16" si="32">AP16</f>
        <v>0</v>
      </c>
      <c r="AP16" s="113">
        <f t="shared" si="32"/>
        <v>0</v>
      </c>
      <c r="AQ16" s="113">
        <f t="shared" si="32"/>
        <v>0</v>
      </c>
      <c r="AR16" s="113">
        <f t="shared" si="32"/>
        <v>0</v>
      </c>
      <c r="AS16" s="113">
        <f t="shared" si="32"/>
        <v>0</v>
      </c>
      <c r="AT16" s="113">
        <f t="shared" si="32"/>
        <v>0</v>
      </c>
      <c r="AU16" s="113">
        <f t="shared" si="32"/>
        <v>0</v>
      </c>
      <c r="AV16" s="113">
        <f t="shared" si="32"/>
        <v>0</v>
      </c>
      <c r="AW16" s="113">
        <f t="shared" si="32"/>
        <v>0</v>
      </c>
      <c r="AX16" s="110">
        <v>0</v>
      </c>
      <c r="AY16" s="113">
        <f t="shared" si="25"/>
        <v>0</v>
      </c>
      <c r="AZ16" s="54"/>
      <c r="BA16" s="54"/>
      <c r="BB16" s="54"/>
      <c r="BC16" s="54"/>
      <c r="BD16" s="54"/>
    </row>
    <row r="17" spans="3:56" x14ac:dyDescent="0.2">
      <c r="P17" s="262"/>
    </row>
    <row r="18" spans="3:56" ht="20.25" thickBot="1" x14ac:dyDescent="0.35">
      <c r="C18" s="53" t="s">
        <v>176</v>
      </c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</row>
    <row r="19" spans="3:56" ht="13.5" thickTop="1" x14ac:dyDescent="0.2"/>
    <row r="20" spans="3:56" ht="15.75" thickBot="1" x14ac:dyDescent="0.3">
      <c r="C20" s="47" t="s">
        <v>9</v>
      </c>
      <c r="D20" s="55" t="s">
        <v>33</v>
      </c>
      <c r="E20" s="55"/>
    </row>
    <row r="21" spans="3:56" ht="14.25" x14ac:dyDescent="0.2">
      <c r="C21" s="3" t="str">
        <f>'DNSP Inputs General'!A56</f>
        <v>Mercury vapour 80 watt</v>
      </c>
      <c r="D21" s="3" t="s">
        <v>35</v>
      </c>
      <c r="E21" s="56"/>
      <c r="F21" s="288">
        <f>IF( SUM(P21,AVERAGE(AG21,AX21) ) = 0, 1, SUM(P21,AVERAGE(AG21,AX21) ) ) - 1</f>
        <v>0</v>
      </c>
      <c r="G21" s="54"/>
      <c r="H21" s="54"/>
      <c r="I21" s="54"/>
      <c r="J21" s="54"/>
      <c r="K21" s="54"/>
      <c r="L21" s="54"/>
      <c r="M21" s="54"/>
      <c r="N21" s="54"/>
      <c r="O21" s="54"/>
      <c r="P21" s="301">
        <v>0.54522056757516157</v>
      </c>
      <c r="Q21" s="57">
        <f>$P21</f>
        <v>0.54522056757516157</v>
      </c>
      <c r="R21" s="57">
        <f t="shared" ref="R21:V36" si="33">$P21</f>
        <v>0.54522056757516157</v>
      </c>
      <c r="S21" s="57">
        <f t="shared" si="33"/>
        <v>0.54522056757516157</v>
      </c>
      <c r="T21" s="57">
        <f t="shared" si="33"/>
        <v>0.54522056757516157</v>
      </c>
      <c r="U21" s="57">
        <f t="shared" si="33"/>
        <v>0.54522056757516157</v>
      </c>
      <c r="V21" s="57">
        <f t="shared" si="33"/>
        <v>0.54522056757516157</v>
      </c>
      <c r="X21" s="54"/>
      <c r="Y21" s="54"/>
      <c r="Z21" s="54"/>
      <c r="AA21" s="54"/>
      <c r="AB21" s="54"/>
      <c r="AC21" s="54"/>
      <c r="AD21" s="54"/>
      <c r="AE21" s="54"/>
      <c r="AF21" s="54"/>
      <c r="AG21" s="301">
        <v>0.45477943242483843</v>
      </c>
      <c r="AH21" s="57">
        <f t="shared" ref="AH21:AM36" si="34">$AG21</f>
        <v>0.45477943242483843</v>
      </c>
      <c r="AI21" s="57">
        <f t="shared" si="34"/>
        <v>0.45477943242483843</v>
      </c>
      <c r="AJ21" s="57">
        <f t="shared" si="34"/>
        <v>0.45477943242483843</v>
      </c>
      <c r="AK21" s="57">
        <f t="shared" si="34"/>
        <v>0.45477943242483843</v>
      </c>
      <c r="AL21" s="57">
        <f t="shared" si="34"/>
        <v>0.45477943242483843</v>
      </c>
      <c r="AM21" s="57">
        <f t="shared" si="34"/>
        <v>0.45477943242483843</v>
      </c>
      <c r="AO21" s="54"/>
      <c r="AP21" s="54"/>
      <c r="AQ21" s="54"/>
      <c r="AR21" s="54"/>
      <c r="AS21" s="54"/>
      <c r="AT21" s="54"/>
      <c r="AU21" s="54"/>
      <c r="AV21" s="54"/>
      <c r="AW21" s="54"/>
      <c r="AX21" s="301">
        <v>0.45477943242483843</v>
      </c>
      <c r="AY21" s="57">
        <f>$AX21</f>
        <v>0.45477943242483843</v>
      </c>
      <c r="AZ21" s="57">
        <f t="shared" ref="AZ21:BD36" si="35">$AX21</f>
        <v>0.45477943242483843</v>
      </c>
      <c r="BA21" s="57">
        <f t="shared" si="35"/>
        <v>0.45477943242483843</v>
      </c>
      <c r="BB21" s="57">
        <f t="shared" si="35"/>
        <v>0.45477943242483843</v>
      </c>
      <c r="BC21" s="57">
        <f t="shared" si="35"/>
        <v>0.45477943242483843</v>
      </c>
      <c r="BD21" s="57">
        <f t="shared" si="35"/>
        <v>0.45477943242483843</v>
      </c>
    </row>
    <row r="22" spans="3:56" ht="14.25" x14ac:dyDescent="0.2">
      <c r="C22" s="3" t="str">
        <f>'DNSP Inputs General'!A57</f>
        <v>Sodium high pressure 150 watt</v>
      </c>
      <c r="D22" s="3" t="s">
        <v>36</v>
      </c>
      <c r="E22" s="56"/>
      <c r="F22" s="288">
        <f t="shared" ref="F22:F39" si="36">IF( SUM(P22,AVERAGE(AG22,AX22) ) = 0, 1, SUM(P22,AVERAGE(AG22,AX22) ) ) - 1</f>
        <v>0</v>
      </c>
      <c r="G22" s="54"/>
      <c r="H22" s="54"/>
      <c r="I22" s="54"/>
      <c r="J22" s="54"/>
      <c r="K22" s="54"/>
      <c r="L22" s="54"/>
      <c r="M22" s="54"/>
      <c r="N22" s="54"/>
      <c r="O22" s="54"/>
      <c r="P22" s="301">
        <v>0.43742148523025015</v>
      </c>
      <c r="Q22" s="57">
        <f t="shared" ref="Q22:V37" si="37">$P22</f>
        <v>0.43742148523025015</v>
      </c>
      <c r="R22" s="57">
        <f t="shared" si="33"/>
        <v>0.43742148523025015</v>
      </c>
      <c r="S22" s="57">
        <f t="shared" si="33"/>
        <v>0.43742148523025015</v>
      </c>
      <c r="T22" s="57">
        <f t="shared" si="33"/>
        <v>0.43742148523025015</v>
      </c>
      <c r="U22" s="57">
        <f t="shared" si="33"/>
        <v>0.43742148523025015</v>
      </c>
      <c r="V22" s="57">
        <f t="shared" si="33"/>
        <v>0.43742148523025015</v>
      </c>
      <c r="X22" s="54"/>
      <c r="Y22" s="54"/>
      <c r="Z22" s="54"/>
      <c r="AA22" s="54"/>
      <c r="AB22" s="54"/>
      <c r="AC22" s="54"/>
      <c r="AD22" s="54"/>
      <c r="AE22" s="54"/>
      <c r="AF22" s="54"/>
      <c r="AG22" s="301">
        <v>0.56257851476974985</v>
      </c>
      <c r="AH22" s="57">
        <f t="shared" si="34"/>
        <v>0.56257851476974985</v>
      </c>
      <c r="AI22" s="57">
        <f t="shared" si="34"/>
        <v>0.56257851476974985</v>
      </c>
      <c r="AJ22" s="57">
        <f t="shared" si="34"/>
        <v>0.56257851476974985</v>
      </c>
      <c r="AK22" s="57">
        <f t="shared" si="34"/>
        <v>0.56257851476974985</v>
      </c>
      <c r="AL22" s="57">
        <f t="shared" si="34"/>
        <v>0.56257851476974985</v>
      </c>
      <c r="AM22" s="57">
        <f t="shared" si="34"/>
        <v>0.56257851476974985</v>
      </c>
      <c r="AO22" s="54"/>
      <c r="AP22" s="54"/>
      <c r="AQ22" s="54"/>
      <c r="AR22" s="54"/>
      <c r="AS22" s="54"/>
      <c r="AT22" s="54"/>
      <c r="AU22" s="54"/>
      <c r="AV22" s="54"/>
      <c r="AW22" s="54"/>
      <c r="AX22" s="301">
        <v>0.56257851476974985</v>
      </c>
      <c r="AY22" s="57">
        <f t="shared" ref="AY22:BD37" si="38">$AX22</f>
        <v>0.56257851476974985</v>
      </c>
      <c r="AZ22" s="57">
        <f t="shared" si="35"/>
        <v>0.56257851476974985</v>
      </c>
      <c r="BA22" s="57">
        <f t="shared" si="35"/>
        <v>0.56257851476974985</v>
      </c>
      <c r="BB22" s="57">
        <f t="shared" si="35"/>
        <v>0.56257851476974985</v>
      </c>
      <c r="BC22" s="57">
        <f t="shared" si="35"/>
        <v>0.56257851476974985</v>
      </c>
      <c r="BD22" s="57">
        <f t="shared" si="35"/>
        <v>0.56257851476974985</v>
      </c>
    </row>
    <row r="23" spans="3:56" ht="14.25" x14ac:dyDescent="0.2">
      <c r="C23" s="3" t="str">
        <f>'DNSP Inputs General'!A58</f>
        <v>Sodium high pressure 250 watt</v>
      </c>
      <c r="D23" s="3" t="s">
        <v>37</v>
      </c>
      <c r="E23" s="56"/>
      <c r="F23" s="288">
        <f t="shared" si="36"/>
        <v>0</v>
      </c>
      <c r="G23" s="54"/>
      <c r="H23" s="54"/>
      <c r="I23" s="54"/>
      <c r="J23" s="54"/>
      <c r="K23" s="54"/>
      <c r="L23" s="54"/>
      <c r="M23" s="54"/>
      <c r="N23" s="54"/>
      <c r="O23" s="54"/>
      <c r="P23" s="301">
        <v>0.29528076002162662</v>
      </c>
      <c r="Q23" s="57">
        <f t="shared" si="37"/>
        <v>0.29528076002162662</v>
      </c>
      <c r="R23" s="57">
        <f t="shared" si="33"/>
        <v>0.29528076002162662</v>
      </c>
      <c r="S23" s="57">
        <f t="shared" si="33"/>
        <v>0.29528076002162662</v>
      </c>
      <c r="T23" s="57">
        <f t="shared" si="33"/>
        <v>0.29528076002162662</v>
      </c>
      <c r="U23" s="57">
        <f t="shared" si="33"/>
        <v>0.29528076002162662</v>
      </c>
      <c r="V23" s="57">
        <f t="shared" si="33"/>
        <v>0.29528076002162662</v>
      </c>
      <c r="X23" s="54"/>
      <c r="Y23" s="54"/>
      <c r="Z23" s="54"/>
      <c r="AA23" s="54"/>
      <c r="AB23" s="54"/>
      <c r="AC23" s="54"/>
      <c r="AD23" s="54"/>
      <c r="AE23" s="54"/>
      <c r="AF23" s="54"/>
      <c r="AG23" s="301">
        <v>0.70471923997837338</v>
      </c>
      <c r="AH23" s="57">
        <f t="shared" si="34"/>
        <v>0.70471923997837338</v>
      </c>
      <c r="AI23" s="57">
        <f t="shared" si="34"/>
        <v>0.70471923997837338</v>
      </c>
      <c r="AJ23" s="57">
        <f t="shared" si="34"/>
        <v>0.70471923997837338</v>
      </c>
      <c r="AK23" s="57">
        <f t="shared" si="34"/>
        <v>0.70471923997837338</v>
      </c>
      <c r="AL23" s="57">
        <f t="shared" si="34"/>
        <v>0.70471923997837338</v>
      </c>
      <c r="AM23" s="57">
        <f t="shared" si="34"/>
        <v>0.70471923997837338</v>
      </c>
      <c r="AO23" s="54"/>
      <c r="AP23" s="54"/>
      <c r="AQ23" s="54"/>
      <c r="AR23" s="54"/>
      <c r="AS23" s="54"/>
      <c r="AT23" s="54"/>
      <c r="AU23" s="54"/>
      <c r="AV23" s="54"/>
      <c r="AW23" s="54"/>
      <c r="AX23" s="301">
        <v>0.70471923997837338</v>
      </c>
      <c r="AY23" s="57">
        <f t="shared" si="38"/>
        <v>0.70471923997837338</v>
      </c>
      <c r="AZ23" s="57">
        <f t="shared" si="35"/>
        <v>0.70471923997837338</v>
      </c>
      <c r="BA23" s="57">
        <f t="shared" si="35"/>
        <v>0.70471923997837338</v>
      </c>
      <c r="BB23" s="57">
        <f t="shared" si="35"/>
        <v>0.70471923997837338</v>
      </c>
      <c r="BC23" s="57">
        <f t="shared" si="35"/>
        <v>0.70471923997837338</v>
      </c>
      <c r="BD23" s="57">
        <f t="shared" si="35"/>
        <v>0.70471923997837338</v>
      </c>
    </row>
    <row r="24" spans="3:56" ht="14.25" x14ac:dyDescent="0.2">
      <c r="C24" s="3" t="str">
        <f>'DNSP Inputs General'!A59</f>
        <v>Flourescent 20 watt</v>
      </c>
      <c r="D24" s="3" t="s">
        <v>35</v>
      </c>
      <c r="E24" s="56"/>
      <c r="F24" s="288">
        <f t="shared" si="36"/>
        <v>0</v>
      </c>
      <c r="G24" s="54"/>
      <c r="H24" s="54"/>
      <c r="I24" s="54"/>
      <c r="J24" s="54"/>
      <c r="K24" s="54"/>
      <c r="L24" s="54"/>
      <c r="M24" s="54"/>
      <c r="N24" s="54"/>
      <c r="O24" s="54"/>
      <c r="P24" s="301">
        <v>0</v>
      </c>
      <c r="Q24" s="57">
        <f t="shared" si="37"/>
        <v>0</v>
      </c>
      <c r="R24" s="57">
        <f t="shared" si="33"/>
        <v>0</v>
      </c>
      <c r="S24" s="57">
        <f t="shared" si="33"/>
        <v>0</v>
      </c>
      <c r="T24" s="57">
        <f t="shared" si="33"/>
        <v>0</v>
      </c>
      <c r="U24" s="57">
        <f t="shared" si="33"/>
        <v>0</v>
      </c>
      <c r="V24" s="57">
        <f t="shared" si="33"/>
        <v>0</v>
      </c>
      <c r="X24" s="54"/>
      <c r="Y24" s="54"/>
      <c r="Z24" s="54"/>
      <c r="AA24" s="54"/>
      <c r="AB24" s="54"/>
      <c r="AC24" s="54"/>
      <c r="AD24" s="54"/>
      <c r="AE24" s="54"/>
      <c r="AF24" s="54"/>
      <c r="AG24" s="301">
        <v>1</v>
      </c>
      <c r="AH24" s="57">
        <f t="shared" si="34"/>
        <v>1</v>
      </c>
      <c r="AI24" s="57">
        <f t="shared" si="34"/>
        <v>1</v>
      </c>
      <c r="AJ24" s="57">
        <f t="shared" si="34"/>
        <v>1</v>
      </c>
      <c r="AK24" s="57">
        <f t="shared" si="34"/>
        <v>1</v>
      </c>
      <c r="AL24" s="57">
        <f t="shared" si="34"/>
        <v>1</v>
      </c>
      <c r="AM24" s="57">
        <f t="shared" si="34"/>
        <v>1</v>
      </c>
      <c r="AO24" s="54"/>
      <c r="AP24" s="54"/>
      <c r="AQ24" s="54"/>
      <c r="AR24" s="54"/>
      <c r="AS24" s="54"/>
      <c r="AT24" s="54"/>
      <c r="AU24" s="54"/>
      <c r="AV24" s="54"/>
      <c r="AW24" s="54"/>
      <c r="AX24" s="301">
        <v>1</v>
      </c>
      <c r="AY24" s="57">
        <f t="shared" si="38"/>
        <v>1</v>
      </c>
      <c r="AZ24" s="57">
        <f t="shared" si="35"/>
        <v>1</v>
      </c>
      <c r="BA24" s="57">
        <f t="shared" si="35"/>
        <v>1</v>
      </c>
      <c r="BB24" s="57">
        <f t="shared" si="35"/>
        <v>1</v>
      </c>
      <c r="BC24" s="57">
        <f t="shared" si="35"/>
        <v>1</v>
      </c>
      <c r="BD24" s="57">
        <f t="shared" si="35"/>
        <v>1</v>
      </c>
    </row>
    <row r="25" spans="3:56" ht="14.25" x14ac:dyDescent="0.2">
      <c r="C25" s="3" t="str">
        <f>'DNSP Inputs General'!A60</f>
        <v>Flourescent 40 watt</v>
      </c>
      <c r="D25" s="3" t="s">
        <v>35</v>
      </c>
      <c r="E25" s="56"/>
      <c r="F25" s="288">
        <f t="shared" si="36"/>
        <v>0</v>
      </c>
      <c r="G25" s="54"/>
      <c r="H25" s="54"/>
      <c r="I25" s="54"/>
      <c r="J25" s="54"/>
      <c r="K25" s="54"/>
      <c r="L25" s="54"/>
      <c r="M25" s="54"/>
      <c r="N25" s="54"/>
      <c r="O25" s="54"/>
      <c r="P25" s="301">
        <v>0</v>
      </c>
      <c r="Q25" s="57">
        <f t="shared" si="37"/>
        <v>0</v>
      </c>
      <c r="R25" s="57">
        <f t="shared" si="33"/>
        <v>0</v>
      </c>
      <c r="S25" s="57">
        <f t="shared" si="33"/>
        <v>0</v>
      </c>
      <c r="T25" s="57">
        <f t="shared" si="33"/>
        <v>0</v>
      </c>
      <c r="U25" s="57">
        <f t="shared" si="33"/>
        <v>0</v>
      </c>
      <c r="V25" s="57">
        <f t="shared" si="33"/>
        <v>0</v>
      </c>
      <c r="X25" s="54"/>
      <c r="Y25" s="54"/>
      <c r="Z25" s="54"/>
      <c r="AA25" s="54"/>
      <c r="AB25" s="54"/>
      <c r="AC25" s="54"/>
      <c r="AD25" s="54"/>
      <c r="AE25" s="54"/>
      <c r="AF25" s="54"/>
      <c r="AG25" s="301">
        <v>1</v>
      </c>
      <c r="AH25" s="57">
        <f t="shared" si="34"/>
        <v>1</v>
      </c>
      <c r="AI25" s="57">
        <f t="shared" si="34"/>
        <v>1</v>
      </c>
      <c r="AJ25" s="57">
        <f t="shared" si="34"/>
        <v>1</v>
      </c>
      <c r="AK25" s="57">
        <f t="shared" si="34"/>
        <v>1</v>
      </c>
      <c r="AL25" s="57">
        <f t="shared" si="34"/>
        <v>1</v>
      </c>
      <c r="AM25" s="57">
        <f t="shared" si="34"/>
        <v>1</v>
      </c>
      <c r="AO25" s="54"/>
      <c r="AP25" s="54"/>
      <c r="AQ25" s="54"/>
      <c r="AR25" s="54"/>
      <c r="AS25" s="54"/>
      <c r="AT25" s="54"/>
      <c r="AU25" s="54"/>
      <c r="AV25" s="54"/>
      <c r="AW25" s="54"/>
      <c r="AX25" s="301">
        <v>1</v>
      </c>
      <c r="AY25" s="57">
        <f t="shared" si="38"/>
        <v>1</v>
      </c>
      <c r="AZ25" s="57">
        <f t="shared" si="35"/>
        <v>1</v>
      </c>
      <c r="BA25" s="57">
        <f t="shared" si="35"/>
        <v>1</v>
      </c>
      <c r="BB25" s="57">
        <f t="shared" si="35"/>
        <v>1</v>
      </c>
      <c r="BC25" s="57">
        <f t="shared" si="35"/>
        <v>1</v>
      </c>
      <c r="BD25" s="57">
        <f t="shared" si="35"/>
        <v>1</v>
      </c>
    </row>
    <row r="26" spans="3:56" ht="14.25" x14ac:dyDescent="0.2">
      <c r="C26" s="3" t="str">
        <f>'DNSP Inputs General'!A61</f>
        <v>Mercury vapour 50 watt</v>
      </c>
      <c r="D26" s="3" t="s">
        <v>35</v>
      </c>
      <c r="E26" s="56"/>
      <c r="F26" s="288">
        <f t="shared" si="36"/>
        <v>0</v>
      </c>
      <c r="G26" s="54"/>
      <c r="H26" s="54"/>
      <c r="I26" s="54"/>
      <c r="J26" s="54"/>
      <c r="K26" s="54"/>
      <c r="L26" s="54"/>
      <c r="M26" s="54"/>
      <c r="N26" s="54"/>
      <c r="O26" s="54"/>
      <c r="P26" s="301">
        <v>0.90522875816993464</v>
      </c>
      <c r="Q26" s="57">
        <f t="shared" si="37"/>
        <v>0.90522875816993464</v>
      </c>
      <c r="R26" s="57">
        <f t="shared" si="33"/>
        <v>0.90522875816993464</v>
      </c>
      <c r="S26" s="57">
        <f t="shared" si="33"/>
        <v>0.90522875816993464</v>
      </c>
      <c r="T26" s="57">
        <f t="shared" si="33"/>
        <v>0.90522875816993464</v>
      </c>
      <c r="U26" s="57">
        <f t="shared" si="33"/>
        <v>0.90522875816993464</v>
      </c>
      <c r="V26" s="57">
        <f t="shared" si="33"/>
        <v>0.90522875816993464</v>
      </c>
      <c r="X26" s="54"/>
      <c r="Y26" s="54"/>
      <c r="Z26" s="54"/>
      <c r="AA26" s="54"/>
      <c r="AB26" s="54"/>
      <c r="AC26" s="54"/>
      <c r="AD26" s="54"/>
      <c r="AE26" s="54"/>
      <c r="AF26" s="54"/>
      <c r="AG26" s="301">
        <v>9.4771241830065356E-2</v>
      </c>
      <c r="AH26" s="57">
        <f t="shared" si="34"/>
        <v>9.4771241830065356E-2</v>
      </c>
      <c r="AI26" s="57">
        <f t="shared" si="34"/>
        <v>9.4771241830065356E-2</v>
      </c>
      <c r="AJ26" s="57">
        <f t="shared" si="34"/>
        <v>9.4771241830065356E-2</v>
      </c>
      <c r="AK26" s="57">
        <f t="shared" si="34"/>
        <v>9.4771241830065356E-2</v>
      </c>
      <c r="AL26" s="57">
        <f t="shared" si="34"/>
        <v>9.4771241830065356E-2</v>
      </c>
      <c r="AM26" s="57">
        <f t="shared" si="34"/>
        <v>9.4771241830065356E-2</v>
      </c>
      <c r="AO26" s="54"/>
      <c r="AP26" s="54"/>
      <c r="AQ26" s="54"/>
      <c r="AR26" s="54"/>
      <c r="AS26" s="54"/>
      <c r="AT26" s="54"/>
      <c r="AU26" s="54"/>
      <c r="AV26" s="54"/>
      <c r="AW26" s="54"/>
      <c r="AX26" s="301">
        <v>9.4771241830065356E-2</v>
      </c>
      <c r="AY26" s="57">
        <f t="shared" si="38"/>
        <v>9.4771241830065356E-2</v>
      </c>
      <c r="AZ26" s="57">
        <f t="shared" si="35"/>
        <v>9.4771241830065356E-2</v>
      </c>
      <c r="BA26" s="57">
        <f t="shared" si="35"/>
        <v>9.4771241830065356E-2</v>
      </c>
      <c r="BB26" s="57">
        <f t="shared" si="35"/>
        <v>9.4771241830065356E-2</v>
      </c>
      <c r="BC26" s="57">
        <f t="shared" si="35"/>
        <v>9.4771241830065356E-2</v>
      </c>
      <c r="BD26" s="57">
        <f t="shared" si="35"/>
        <v>9.4771241830065356E-2</v>
      </c>
    </row>
    <row r="27" spans="3:56" ht="14.25" x14ac:dyDescent="0.2">
      <c r="C27" s="3" t="str">
        <f>'DNSP Inputs General'!A62</f>
        <v>Mercury vapour 125 watt</v>
      </c>
      <c r="D27" s="3" t="s">
        <v>35</v>
      </c>
      <c r="E27" s="56"/>
      <c r="F27" s="288">
        <f t="shared" si="36"/>
        <v>0</v>
      </c>
      <c r="G27" s="54"/>
      <c r="H27" s="54"/>
      <c r="I27" s="54"/>
      <c r="J27" s="54"/>
      <c r="K27" s="54"/>
      <c r="L27" s="54"/>
      <c r="M27" s="54"/>
      <c r="N27" s="54"/>
      <c r="O27" s="54"/>
      <c r="P27" s="301">
        <v>0.67122117847993168</v>
      </c>
      <c r="Q27" s="57">
        <f t="shared" si="37"/>
        <v>0.67122117847993168</v>
      </c>
      <c r="R27" s="57">
        <f t="shared" si="33"/>
        <v>0.67122117847993168</v>
      </c>
      <c r="S27" s="57">
        <f t="shared" si="33"/>
        <v>0.67122117847993168</v>
      </c>
      <c r="T27" s="57">
        <f t="shared" si="33"/>
        <v>0.67122117847993168</v>
      </c>
      <c r="U27" s="57">
        <f t="shared" si="33"/>
        <v>0.67122117847993168</v>
      </c>
      <c r="V27" s="57">
        <f t="shared" si="33"/>
        <v>0.67122117847993168</v>
      </c>
      <c r="X27" s="54"/>
      <c r="Y27" s="54"/>
      <c r="Z27" s="54"/>
      <c r="AA27" s="54"/>
      <c r="AB27" s="54"/>
      <c r="AC27" s="54"/>
      <c r="AD27" s="54"/>
      <c r="AE27" s="54"/>
      <c r="AF27" s="54"/>
      <c r="AG27" s="301">
        <v>0.32877882152006832</v>
      </c>
      <c r="AH27" s="57">
        <f t="shared" si="34"/>
        <v>0.32877882152006832</v>
      </c>
      <c r="AI27" s="57">
        <f t="shared" si="34"/>
        <v>0.32877882152006832</v>
      </c>
      <c r="AJ27" s="57">
        <f t="shared" si="34"/>
        <v>0.32877882152006832</v>
      </c>
      <c r="AK27" s="57">
        <f t="shared" si="34"/>
        <v>0.32877882152006832</v>
      </c>
      <c r="AL27" s="57">
        <f t="shared" si="34"/>
        <v>0.32877882152006832</v>
      </c>
      <c r="AM27" s="57">
        <f t="shared" si="34"/>
        <v>0.32877882152006832</v>
      </c>
      <c r="AO27" s="54"/>
      <c r="AP27" s="54"/>
      <c r="AQ27" s="54"/>
      <c r="AR27" s="54"/>
      <c r="AS27" s="54"/>
      <c r="AT27" s="54"/>
      <c r="AU27" s="54"/>
      <c r="AV27" s="54"/>
      <c r="AW27" s="54"/>
      <c r="AX27" s="301">
        <v>0.32877882152006832</v>
      </c>
      <c r="AY27" s="57">
        <f t="shared" si="38"/>
        <v>0.32877882152006832</v>
      </c>
      <c r="AZ27" s="57">
        <f t="shared" si="35"/>
        <v>0.32877882152006832</v>
      </c>
      <c r="BA27" s="57">
        <f t="shared" si="35"/>
        <v>0.32877882152006832</v>
      </c>
      <c r="BB27" s="57">
        <f t="shared" si="35"/>
        <v>0.32877882152006832</v>
      </c>
      <c r="BC27" s="57">
        <f t="shared" si="35"/>
        <v>0.32877882152006832</v>
      </c>
      <c r="BD27" s="57">
        <f t="shared" si="35"/>
        <v>0.32877882152006832</v>
      </c>
    </row>
    <row r="28" spans="3:56" ht="14.25" x14ac:dyDescent="0.2">
      <c r="C28" s="3" t="str">
        <f>'DNSP Inputs General'!A63</f>
        <v>Mercury vapour 250 watt</v>
      </c>
      <c r="D28" s="3" t="s">
        <v>37</v>
      </c>
      <c r="E28" s="56"/>
      <c r="F28" s="288">
        <f t="shared" si="36"/>
        <v>0</v>
      </c>
      <c r="G28" s="54"/>
      <c r="H28" s="54"/>
      <c r="I28" s="54"/>
      <c r="J28" s="54"/>
      <c r="K28" s="54"/>
      <c r="L28" s="54"/>
      <c r="M28" s="54"/>
      <c r="N28" s="54"/>
      <c r="O28" s="54"/>
      <c r="P28" s="301">
        <v>0.68041237113402064</v>
      </c>
      <c r="Q28" s="57">
        <f t="shared" si="37"/>
        <v>0.68041237113402064</v>
      </c>
      <c r="R28" s="57">
        <f t="shared" si="33"/>
        <v>0.68041237113402064</v>
      </c>
      <c r="S28" s="57">
        <f t="shared" si="33"/>
        <v>0.68041237113402064</v>
      </c>
      <c r="T28" s="57">
        <f t="shared" si="33"/>
        <v>0.68041237113402064</v>
      </c>
      <c r="U28" s="57">
        <f t="shared" si="33"/>
        <v>0.68041237113402064</v>
      </c>
      <c r="V28" s="57">
        <f t="shared" si="33"/>
        <v>0.68041237113402064</v>
      </c>
      <c r="X28" s="54"/>
      <c r="Y28" s="54"/>
      <c r="Z28" s="54"/>
      <c r="AA28" s="54"/>
      <c r="AB28" s="54"/>
      <c r="AC28" s="54"/>
      <c r="AD28" s="54"/>
      <c r="AE28" s="54"/>
      <c r="AF28" s="54"/>
      <c r="AG28" s="301">
        <v>0.31958762886597936</v>
      </c>
      <c r="AH28" s="57">
        <f t="shared" si="34"/>
        <v>0.31958762886597936</v>
      </c>
      <c r="AI28" s="57">
        <f t="shared" si="34"/>
        <v>0.31958762886597936</v>
      </c>
      <c r="AJ28" s="57">
        <f t="shared" si="34"/>
        <v>0.31958762886597936</v>
      </c>
      <c r="AK28" s="57">
        <f t="shared" si="34"/>
        <v>0.31958762886597936</v>
      </c>
      <c r="AL28" s="57">
        <f t="shared" si="34"/>
        <v>0.31958762886597936</v>
      </c>
      <c r="AM28" s="57">
        <f t="shared" si="34"/>
        <v>0.31958762886597936</v>
      </c>
      <c r="AO28" s="54"/>
      <c r="AP28" s="54"/>
      <c r="AQ28" s="54"/>
      <c r="AR28" s="54"/>
      <c r="AS28" s="54"/>
      <c r="AT28" s="54"/>
      <c r="AU28" s="54"/>
      <c r="AV28" s="54"/>
      <c r="AW28" s="54"/>
      <c r="AX28" s="301">
        <v>0.31958762886597936</v>
      </c>
      <c r="AY28" s="57">
        <f t="shared" si="38"/>
        <v>0.31958762886597936</v>
      </c>
      <c r="AZ28" s="57">
        <f t="shared" si="35"/>
        <v>0.31958762886597936</v>
      </c>
      <c r="BA28" s="57">
        <f t="shared" si="35"/>
        <v>0.31958762886597936</v>
      </c>
      <c r="BB28" s="57">
        <f t="shared" si="35"/>
        <v>0.31958762886597936</v>
      </c>
      <c r="BC28" s="57">
        <f t="shared" si="35"/>
        <v>0.31958762886597936</v>
      </c>
      <c r="BD28" s="57">
        <f t="shared" si="35"/>
        <v>0.31958762886597936</v>
      </c>
    </row>
    <row r="29" spans="3:56" ht="14.25" x14ac:dyDescent="0.2">
      <c r="C29" s="3" t="str">
        <f>'DNSP Inputs General'!A64</f>
        <v>Mercury vapour 400 watt</v>
      </c>
      <c r="D29" s="3" t="s">
        <v>37</v>
      </c>
      <c r="E29" s="56"/>
      <c r="F29" s="288">
        <f t="shared" si="36"/>
        <v>0</v>
      </c>
      <c r="G29" s="54"/>
      <c r="H29" s="54"/>
      <c r="I29" s="54"/>
      <c r="J29" s="54"/>
      <c r="K29" s="54"/>
      <c r="L29" s="54"/>
      <c r="M29" s="54"/>
      <c r="N29" s="54"/>
      <c r="O29" s="54"/>
      <c r="P29" s="301">
        <v>0.72815533980582525</v>
      </c>
      <c r="Q29" s="57">
        <f t="shared" si="37"/>
        <v>0.72815533980582525</v>
      </c>
      <c r="R29" s="57">
        <f t="shared" si="33"/>
        <v>0.72815533980582525</v>
      </c>
      <c r="S29" s="57">
        <f t="shared" si="33"/>
        <v>0.72815533980582525</v>
      </c>
      <c r="T29" s="57">
        <f t="shared" si="33"/>
        <v>0.72815533980582525</v>
      </c>
      <c r="U29" s="57">
        <f t="shared" si="33"/>
        <v>0.72815533980582525</v>
      </c>
      <c r="V29" s="57">
        <f t="shared" si="33"/>
        <v>0.72815533980582525</v>
      </c>
      <c r="X29" s="54"/>
      <c r="Y29" s="54"/>
      <c r="Z29" s="54"/>
      <c r="AA29" s="54"/>
      <c r="AB29" s="54"/>
      <c r="AC29" s="54"/>
      <c r="AD29" s="54"/>
      <c r="AE29" s="54"/>
      <c r="AF29" s="54"/>
      <c r="AG29" s="301">
        <v>0.27184466019417475</v>
      </c>
      <c r="AH29" s="57">
        <f t="shared" si="34"/>
        <v>0.27184466019417475</v>
      </c>
      <c r="AI29" s="57">
        <f t="shared" si="34"/>
        <v>0.27184466019417475</v>
      </c>
      <c r="AJ29" s="57">
        <f t="shared" si="34"/>
        <v>0.27184466019417475</v>
      </c>
      <c r="AK29" s="57">
        <f t="shared" si="34"/>
        <v>0.27184466019417475</v>
      </c>
      <c r="AL29" s="57">
        <f t="shared" si="34"/>
        <v>0.27184466019417475</v>
      </c>
      <c r="AM29" s="57">
        <f t="shared" si="34"/>
        <v>0.27184466019417475</v>
      </c>
      <c r="AO29" s="54"/>
      <c r="AP29" s="54"/>
      <c r="AQ29" s="54"/>
      <c r="AR29" s="54"/>
      <c r="AS29" s="54"/>
      <c r="AT29" s="54"/>
      <c r="AU29" s="54"/>
      <c r="AV29" s="54"/>
      <c r="AW29" s="54"/>
      <c r="AX29" s="301">
        <v>0.27184466019417475</v>
      </c>
      <c r="AY29" s="57">
        <f t="shared" si="38"/>
        <v>0.27184466019417475</v>
      </c>
      <c r="AZ29" s="57">
        <f t="shared" si="35"/>
        <v>0.27184466019417475</v>
      </c>
      <c r="BA29" s="57">
        <f t="shared" si="35"/>
        <v>0.27184466019417475</v>
      </c>
      <c r="BB29" s="57">
        <f t="shared" si="35"/>
        <v>0.27184466019417475</v>
      </c>
      <c r="BC29" s="57">
        <f t="shared" si="35"/>
        <v>0.27184466019417475</v>
      </c>
      <c r="BD29" s="57">
        <f t="shared" si="35"/>
        <v>0.27184466019417475</v>
      </c>
    </row>
    <row r="30" spans="3:56" ht="14.25" x14ac:dyDescent="0.2">
      <c r="C30" s="3" t="str">
        <f>'DNSP Inputs General'!A65</f>
        <v>Mercury vapour 700 watt</v>
      </c>
      <c r="D30" s="3" t="s">
        <v>37</v>
      </c>
      <c r="E30" s="56"/>
      <c r="F30" s="288">
        <f t="shared" si="36"/>
        <v>0</v>
      </c>
      <c r="G30" s="54"/>
      <c r="H30" s="54"/>
      <c r="I30" s="54"/>
      <c r="J30" s="54"/>
      <c r="K30" s="54"/>
      <c r="L30" s="54"/>
      <c r="M30" s="54"/>
      <c r="N30" s="54"/>
      <c r="O30" s="54"/>
      <c r="P30" s="301">
        <v>0</v>
      </c>
      <c r="Q30" s="57">
        <f t="shared" si="37"/>
        <v>0</v>
      </c>
      <c r="R30" s="57">
        <f t="shared" si="33"/>
        <v>0</v>
      </c>
      <c r="S30" s="57">
        <f t="shared" si="33"/>
        <v>0</v>
      </c>
      <c r="T30" s="57">
        <f t="shared" si="33"/>
        <v>0</v>
      </c>
      <c r="U30" s="57">
        <f t="shared" si="33"/>
        <v>0</v>
      </c>
      <c r="V30" s="57">
        <f t="shared" si="33"/>
        <v>0</v>
      </c>
      <c r="X30" s="54"/>
      <c r="Y30" s="54"/>
      <c r="Z30" s="54"/>
      <c r="AA30" s="54"/>
      <c r="AB30" s="54"/>
      <c r="AC30" s="54"/>
      <c r="AD30" s="54"/>
      <c r="AE30" s="54"/>
      <c r="AF30" s="54"/>
      <c r="AG30" s="301">
        <v>1</v>
      </c>
      <c r="AH30" s="57">
        <f t="shared" si="34"/>
        <v>1</v>
      </c>
      <c r="AI30" s="57">
        <f t="shared" si="34"/>
        <v>1</v>
      </c>
      <c r="AJ30" s="57">
        <f t="shared" si="34"/>
        <v>1</v>
      </c>
      <c r="AK30" s="57">
        <f t="shared" si="34"/>
        <v>1</v>
      </c>
      <c r="AL30" s="57">
        <f t="shared" si="34"/>
        <v>1</v>
      </c>
      <c r="AM30" s="57">
        <f t="shared" si="34"/>
        <v>1</v>
      </c>
      <c r="AO30" s="54"/>
      <c r="AP30" s="54"/>
      <c r="AQ30" s="54"/>
      <c r="AR30" s="54"/>
      <c r="AS30" s="54"/>
      <c r="AT30" s="54"/>
      <c r="AU30" s="54"/>
      <c r="AV30" s="54"/>
      <c r="AW30" s="54"/>
      <c r="AX30" s="301">
        <v>1</v>
      </c>
      <c r="AY30" s="57">
        <f t="shared" si="38"/>
        <v>1</v>
      </c>
      <c r="AZ30" s="57">
        <f t="shared" si="35"/>
        <v>1</v>
      </c>
      <c r="BA30" s="57">
        <f t="shared" si="35"/>
        <v>1</v>
      </c>
      <c r="BB30" s="57">
        <f t="shared" si="35"/>
        <v>1</v>
      </c>
      <c r="BC30" s="57">
        <f t="shared" si="35"/>
        <v>1</v>
      </c>
      <c r="BD30" s="57">
        <f t="shared" si="35"/>
        <v>1</v>
      </c>
    </row>
    <row r="31" spans="3:56" ht="14.25" x14ac:dyDescent="0.2">
      <c r="C31" s="3" t="str">
        <f>'DNSP Inputs General'!A66</f>
        <v>Sodium low pressure 90 watt</v>
      </c>
      <c r="D31" s="3" t="s">
        <v>36</v>
      </c>
      <c r="E31" s="56"/>
      <c r="F31" s="288">
        <f t="shared" si="36"/>
        <v>0</v>
      </c>
      <c r="G31" s="54"/>
      <c r="H31" s="54"/>
      <c r="I31" s="54"/>
      <c r="J31" s="54"/>
      <c r="K31" s="54"/>
      <c r="L31" s="54"/>
      <c r="M31" s="54"/>
      <c r="N31" s="54"/>
      <c r="O31" s="54"/>
      <c r="P31" s="301">
        <v>0</v>
      </c>
      <c r="Q31" s="57">
        <f t="shared" si="37"/>
        <v>0</v>
      </c>
      <c r="R31" s="57">
        <f t="shared" si="33"/>
        <v>0</v>
      </c>
      <c r="S31" s="57">
        <f t="shared" si="33"/>
        <v>0</v>
      </c>
      <c r="T31" s="57">
        <f t="shared" si="33"/>
        <v>0</v>
      </c>
      <c r="U31" s="57">
        <f t="shared" si="33"/>
        <v>0</v>
      </c>
      <c r="V31" s="57">
        <f t="shared" si="33"/>
        <v>0</v>
      </c>
      <c r="X31" s="54"/>
      <c r="Y31" s="54"/>
      <c r="Z31" s="54"/>
      <c r="AA31" s="54"/>
      <c r="AB31" s="54"/>
      <c r="AC31" s="54"/>
      <c r="AD31" s="54"/>
      <c r="AE31" s="54"/>
      <c r="AF31" s="54"/>
      <c r="AG31" s="301">
        <v>1</v>
      </c>
      <c r="AH31" s="57">
        <f t="shared" si="34"/>
        <v>1</v>
      </c>
      <c r="AI31" s="57">
        <f t="shared" si="34"/>
        <v>1</v>
      </c>
      <c r="AJ31" s="57">
        <f t="shared" si="34"/>
        <v>1</v>
      </c>
      <c r="AK31" s="57">
        <f t="shared" si="34"/>
        <v>1</v>
      </c>
      <c r="AL31" s="57">
        <f t="shared" si="34"/>
        <v>1</v>
      </c>
      <c r="AM31" s="57">
        <f t="shared" si="34"/>
        <v>1</v>
      </c>
      <c r="AO31" s="54"/>
      <c r="AP31" s="54"/>
      <c r="AQ31" s="54"/>
      <c r="AR31" s="54"/>
      <c r="AS31" s="54"/>
      <c r="AT31" s="54"/>
      <c r="AU31" s="54"/>
      <c r="AV31" s="54"/>
      <c r="AW31" s="54"/>
      <c r="AX31" s="301">
        <v>1</v>
      </c>
      <c r="AY31" s="57">
        <f t="shared" si="38"/>
        <v>1</v>
      </c>
      <c r="AZ31" s="57">
        <f t="shared" si="35"/>
        <v>1</v>
      </c>
      <c r="BA31" s="57">
        <f t="shared" si="35"/>
        <v>1</v>
      </c>
      <c r="BB31" s="57">
        <f t="shared" si="35"/>
        <v>1</v>
      </c>
      <c r="BC31" s="57">
        <f t="shared" si="35"/>
        <v>1</v>
      </c>
      <c r="BD31" s="57">
        <f t="shared" si="35"/>
        <v>1</v>
      </c>
    </row>
    <row r="32" spans="3:56" ht="14.25" x14ac:dyDescent="0.2">
      <c r="C32" s="3" t="str">
        <f>'DNSP Inputs General'!A67</f>
        <v>Sodium low pressure 180 watt</v>
      </c>
      <c r="D32" s="3" t="s">
        <v>36</v>
      </c>
      <c r="E32" s="56"/>
      <c r="F32" s="288">
        <f t="shared" si="36"/>
        <v>0</v>
      </c>
      <c r="G32" s="54"/>
      <c r="H32" s="54"/>
      <c r="I32" s="54"/>
      <c r="J32" s="54"/>
      <c r="K32" s="54"/>
      <c r="L32" s="54"/>
      <c r="M32" s="54"/>
      <c r="N32" s="54"/>
      <c r="O32" s="54"/>
      <c r="P32" s="301">
        <v>0</v>
      </c>
      <c r="Q32" s="57">
        <f t="shared" si="37"/>
        <v>0</v>
      </c>
      <c r="R32" s="57">
        <f t="shared" si="33"/>
        <v>0</v>
      </c>
      <c r="S32" s="57">
        <f t="shared" si="33"/>
        <v>0</v>
      </c>
      <c r="T32" s="57">
        <f t="shared" si="33"/>
        <v>0</v>
      </c>
      <c r="U32" s="57">
        <f t="shared" si="33"/>
        <v>0</v>
      </c>
      <c r="V32" s="57">
        <f t="shared" si="33"/>
        <v>0</v>
      </c>
      <c r="X32" s="54"/>
      <c r="Y32" s="54"/>
      <c r="Z32" s="54"/>
      <c r="AA32" s="54"/>
      <c r="AB32" s="54"/>
      <c r="AC32" s="54"/>
      <c r="AD32" s="54"/>
      <c r="AE32" s="54"/>
      <c r="AF32" s="54"/>
      <c r="AG32" s="301">
        <v>1</v>
      </c>
      <c r="AH32" s="57">
        <f t="shared" si="34"/>
        <v>1</v>
      </c>
      <c r="AI32" s="57">
        <f t="shared" si="34"/>
        <v>1</v>
      </c>
      <c r="AJ32" s="57">
        <f t="shared" si="34"/>
        <v>1</v>
      </c>
      <c r="AK32" s="57">
        <f t="shared" si="34"/>
        <v>1</v>
      </c>
      <c r="AL32" s="57">
        <f t="shared" si="34"/>
        <v>1</v>
      </c>
      <c r="AM32" s="57">
        <f t="shared" si="34"/>
        <v>1</v>
      </c>
      <c r="AO32" s="54"/>
      <c r="AP32" s="54"/>
      <c r="AQ32" s="54"/>
      <c r="AR32" s="54"/>
      <c r="AS32" s="54"/>
      <c r="AT32" s="54"/>
      <c r="AU32" s="54"/>
      <c r="AV32" s="54"/>
      <c r="AW32" s="54"/>
      <c r="AX32" s="301">
        <v>1</v>
      </c>
      <c r="AY32" s="57">
        <f t="shared" si="38"/>
        <v>1</v>
      </c>
      <c r="AZ32" s="57">
        <f t="shared" si="35"/>
        <v>1</v>
      </c>
      <c r="BA32" s="57">
        <f t="shared" si="35"/>
        <v>1</v>
      </c>
      <c r="BB32" s="57">
        <f t="shared" si="35"/>
        <v>1</v>
      </c>
      <c r="BC32" s="57">
        <f t="shared" si="35"/>
        <v>1</v>
      </c>
      <c r="BD32" s="57">
        <f t="shared" si="35"/>
        <v>1</v>
      </c>
    </row>
    <row r="33" spans="3:56" ht="14.25" x14ac:dyDescent="0.2">
      <c r="C33" s="3" t="str">
        <f>'DNSP Inputs General'!A68</f>
        <v>Sodium high pressure 400 watt</v>
      </c>
      <c r="D33" s="3" t="s">
        <v>37</v>
      </c>
      <c r="E33" s="56"/>
      <c r="F33" s="288">
        <f t="shared" si="36"/>
        <v>0</v>
      </c>
      <c r="G33" s="54"/>
      <c r="H33" s="54"/>
      <c r="I33" s="54"/>
      <c r="J33" s="54"/>
      <c r="K33" s="54"/>
      <c r="L33" s="54"/>
      <c r="M33" s="54"/>
      <c r="N33" s="54"/>
      <c r="O33" s="54"/>
      <c r="P33" s="301">
        <v>0.19896640826873385</v>
      </c>
      <c r="Q33" s="57">
        <f t="shared" si="37"/>
        <v>0.19896640826873385</v>
      </c>
      <c r="R33" s="57">
        <f t="shared" si="33"/>
        <v>0.19896640826873385</v>
      </c>
      <c r="S33" s="57">
        <f t="shared" si="33"/>
        <v>0.19896640826873385</v>
      </c>
      <c r="T33" s="57">
        <f t="shared" si="33"/>
        <v>0.19896640826873385</v>
      </c>
      <c r="U33" s="57">
        <f t="shared" si="33"/>
        <v>0.19896640826873385</v>
      </c>
      <c r="V33" s="57">
        <f t="shared" si="33"/>
        <v>0.19896640826873385</v>
      </c>
      <c r="X33" s="54"/>
      <c r="Y33" s="54"/>
      <c r="Z33" s="54"/>
      <c r="AA33" s="54"/>
      <c r="AB33" s="54"/>
      <c r="AC33" s="54"/>
      <c r="AD33" s="54"/>
      <c r="AE33" s="54"/>
      <c r="AF33" s="54"/>
      <c r="AG33" s="301">
        <v>0.8010335917312662</v>
      </c>
      <c r="AH33" s="57">
        <f t="shared" si="34"/>
        <v>0.8010335917312662</v>
      </c>
      <c r="AI33" s="57">
        <f t="shared" si="34"/>
        <v>0.8010335917312662</v>
      </c>
      <c r="AJ33" s="57">
        <f t="shared" si="34"/>
        <v>0.8010335917312662</v>
      </c>
      <c r="AK33" s="57">
        <f t="shared" si="34"/>
        <v>0.8010335917312662</v>
      </c>
      <c r="AL33" s="57">
        <f t="shared" si="34"/>
        <v>0.8010335917312662</v>
      </c>
      <c r="AM33" s="57">
        <f t="shared" si="34"/>
        <v>0.8010335917312662</v>
      </c>
      <c r="AO33" s="54"/>
      <c r="AP33" s="54"/>
      <c r="AQ33" s="54"/>
      <c r="AR33" s="54"/>
      <c r="AS33" s="54"/>
      <c r="AT33" s="54"/>
      <c r="AU33" s="54"/>
      <c r="AV33" s="54"/>
      <c r="AW33" s="54"/>
      <c r="AX33" s="301">
        <v>0.8010335917312662</v>
      </c>
      <c r="AY33" s="57">
        <f t="shared" si="38"/>
        <v>0.8010335917312662</v>
      </c>
      <c r="AZ33" s="57">
        <f t="shared" si="35"/>
        <v>0.8010335917312662</v>
      </c>
      <c r="BA33" s="57">
        <f t="shared" si="35"/>
        <v>0.8010335917312662</v>
      </c>
      <c r="BB33" s="57">
        <f t="shared" si="35"/>
        <v>0.8010335917312662</v>
      </c>
      <c r="BC33" s="57">
        <f t="shared" si="35"/>
        <v>0.8010335917312662</v>
      </c>
      <c r="BD33" s="57">
        <f t="shared" si="35"/>
        <v>0.8010335917312662</v>
      </c>
    </row>
    <row r="34" spans="3:56" ht="14.25" x14ac:dyDescent="0.2">
      <c r="C34" s="3" t="str">
        <f>'DNSP Inputs General'!A69</f>
        <v>Incandescent 100 watt</v>
      </c>
      <c r="D34" s="3" t="s">
        <v>35</v>
      </c>
      <c r="E34" s="56"/>
      <c r="F34" s="288">
        <f t="shared" si="36"/>
        <v>0</v>
      </c>
      <c r="G34" s="54"/>
      <c r="H34" s="54"/>
      <c r="I34" s="54"/>
      <c r="J34" s="54"/>
      <c r="K34" s="54"/>
      <c r="L34" s="54"/>
      <c r="M34" s="54"/>
      <c r="N34" s="54"/>
      <c r="O34" s="54"/>
      <c r="P34" s="301">
        <v>0</v>
      </c>
      <c r="Q34" s="57">
        <f t="shared" si="37"/>
        <v>0</v>
      </c>
      <c r="R34" s="57">
        <f t="shared" si="33"/>
        <v>0</v>
      </c>
      <c r="S34" s="57">
        <f t="shared" si="33"/>
        <v>0</v>
      </c>
      <c r="T34" s="57">
        <f t="shared" si="33"/>
        <v>0</v>
      </c>
      <c r="U34" s="57">
        <f t="shared" si="33"/>
        <v>0</v>
      </c>
      <c r="V34" s="57">
        <f t="shared" si="33"/>
        <v>0</v>
      </c>
      <c r="X34" s="54"/>
      <c r="Y34" s="54"/>
      <c r="Z34" s="54"/>
      <c r="AA34" s="54"/>
      <c r="AB34" s="54"/>
      <c r="AC34" s="54"/>
      <c r="AD34" s="54"/>
      <c r="AE34" s="54"/>
      <c r="AF34" s="54"/>
      <c r="AG34" s="301">
        <v>1</v>
      </c>
      <c r="AH34" s="57">
        <f t="shared" si="34"/>
        <v>1</v>
      </c>
      <c r="AI34" s="57">
        <f t="shared" si="34"/>
        <v>1</v>
      </c>
      <c r="AJ34" s="57">
        <f t="shared" si="34"/>
        <v>1</v>
      </c>
      <c r="AK34" s="57">
        <f t="shared" si="34"/>
        <v>1</v>
      </c>
      <c r="AL34" s="57">
        <f t="shared" si="34"/>
        <v>1</v>
      </c>
      <c r="AM34" s="57">
        <f t="shared" si="34"/>
        <v>1</v>
      </c>
      <c r="AO34" s="54"/>
      <c r="AP34" s="54"/>
      <c r="AQ34" s="54"/>
      <c r="AR34" s="54"/>
      <c r="AS34" s="54"/>
      <c r="AT34" s="54"/>
      <c r="AU34" s="54"/>
      <c r="AV34" s="54"/>
      <c r="AW34" s="54"/>
      <c r="AX34" s="301">
        <v>1</v>
      </c>
      <c r="AY34" s="57">
        <f t="shared" si="38"/>
        <v>1</v>
      </c>
      <c r="AZ34" s="57">
        <f t="shared" si="35"/>
        <v>1</v>
      </c>
      <c r="BA34" s="57">
        <f t="shared" si="35"/>
        <v>1</v>
      </c>
      <c r="BB34" s="57">
        <f t="shared" si="35"/>
        <v>1</v>
      </c>
      <c r="BC34" s="57">
        <f t="shared" si="35"/>
        <v>1</v>
      </c>
      <c r="BD34" s="57">
        <f t="shared" si="35"/>
        <v>1</v>
      </c>
    </row>
    <row r="35" spans="3:56" ht="14.25" x14ac:dyDescent="0.2">
      <c r="C35" s="3" t="str">
        <f>'DNSP Inputs General'!A70</f>
        <v>Incandescent 150 watt</v>
      </c>
      <c r="D35" s="3" t="s">
        <v>35</v>
      </c>
      <c r="E35" s="56"/>
      <c r="F35" s="288">
        <f t="shared" si="36"/>
        <v>0</v>
      </c>
      <c r="G35" s="54"/>
      <c r="H35" s="54"/>
      <c r="I35" s="54"/>
      <c r="J35" s="54"/>
      <c r="K35" s="54"/>
      <c r="L35" s="54"/>
      <c r="M35" s="54"/>
      <c r="N35" s="54"/>
      <c r="O35" s="54"/>
      <c r="P35" s="301">
        <v>0</v>
      </c>
      <c r="Q35" s="57">
        <f t="shared" si="37"/>
        <v>0</v>
      </c>
      <c r="R35" s="57">
        <f t="shared" si="33"/>
        <v>0</v>
      </c>
      <c r="S35" s="57">
        <f t="shared" si="33"/>
        <v>0</v>
      </c>
      <c r="T35" s="57">
        <f t="shared" si="33"/>
        <v>0</v>
      </c>
      <c r="U35" s="57">
        <f t="shared" si="33"/>
        <v>0</v>
      </c>
      <c r="V35" s="57">
        <f t="shared" si="33"/>
        <v>0</v>
      </c>
      <c r="X35" s="54"/>
      <c r="Y35" s="54"/>
      <c r="Z35" s="54"/>
      <c r="AA35" s="54"/>
      <c r="AB35" s="54"/>
      <c r="AC35" s="54"/>
      <c r="AD35" s="54"/>
      <c r="AE35" s="54"/>
      <c r="AF35" s="54"/>
      <c r="AG35" s="301">
        <v>1</v>
      </c>
      <c r="AH35" s="57">
        <f t="shared" si="34"/>
        <v>1</v>
      </c>
      <c r="AI35" s="57">
        <f t="shared" si="34"/>
        <v>1</v>
      </c>
      <c r="AJ35" s="57">
        <f t="shared" si="34"/>
        <v>1</v>
      </c>
      <c r="AK35" s="57">
        <f t="shared" si="34"/>
        <v>1</v>
      </c>
      <c r="AL35" s="57">
        <f t="shared" si="34"/>
        <v>1</v>
      </c>
      <c r="AM35" s="57">
        <f t="shared" si="34"/>
        <v>1</v>
      </c>
      <c r="AO35" s="54"/>
      <c r="AP35" s="54"/>
      <c r="AQ35" s="54"/>
      <c r="AR35" s="54"/>
      <c r="AS35" s="54"/>
      <c r="AT35" s="54"/>
      <c r="AU35" s="54"/>
      <c r="AV35" s="54"/>
      <c r="AW35" s="54"/>
      <c r="AX35" s="301">
        <v>1</v>
      </c>
      <c r="AY35" s="57">
        <f t="shared" si="38"/>
        <v>1</v>
      </c>
      <c r="AZ35" s="57">
        <f t="shared" si="35"/>
        <v>1</v>
      </c>
      <c r="BA35" s="57">
        <f t="shared" si="35"/>
        <v>1</v>
      </c>
      <c r="BB35" s="57">
        <f t="shared" si="35"/>
        <v>1</v>
      </c>
      <c r="BC35" s="57">
        <f t="shared" si="35"/>
        <v>1</v>
      </c>
      <c r="BD35" s="57">
        <f t="shared" si="35"/>
        <v>1</v>
      </c>
    </row>
    <row r="36" spans="3:56" ht="14.25" x14ac:dyDescent="0.2">
      <c r="C36" s="3" t="str">
        <f>'DNSP Inputs General'!A71</f>
        <v>Metal halide 250 watt</v>
      </c>
      <c r="D36" s="3" t="s">
        <v>37</v>
      </c>
      <c r="E36" s="56"/>
      <c r="F36" s="288">
        <f t="shared" si="36"/>
        <v>0</v>
      </c>
      <c r="G36" s="54"/>
      <c r="H36" s="54"/>
      <c r="I36" s="54"/>
      <c r="J36" s="54"/>
      <c r="K36" s="54"/>
      <c r="L36" s="54"/>
      <c r="M36" s="54"/>
      <c r="N36" s="54"/>
      <c r="O36" s="54"/>
      <c r="P36" s="301">
        <v>0.13387978142076504</v>
      </c>
      <c r="Q36" s="57">
        <f t="shared" si="37"/>
        <v>0.13387978142076504</v>
      </c>
      <c r="R36" s="57">
        <f t="shared" si="33"/>
        <v>0.13387978142076504</v>
      </c>
      <c r="S36" s="57">
        <f t="shared" si="33"/>
        <v>0.13387978142076504</v>
      </c>
      <c r="T36" s="57">
        <f t="shared" si="33"/>
        <v>0.13387978142076504</v>
      </c>
      <c r="U36" s="57">
        <f t="shared" si="33"/>
        <v>0.13387978142076504</v>
      </c>
      <c r="V36" s="57">
        <f t="shared" si="33"/>
        <v>0.13387978142076504</v>
      </c>
      <c r="X36" s="54"/>
      <c r="Y36" s="54"/>
      <c r="Z36" s="54"/>
      <c r="AA36" s="54"/>
      <c r="AB36" s="54"/>
      <c r="AC36" s="54"/>
      <c r="AD36" s="54"/>
      <c r="AE36" s="54"/>
      <c r="AF36" s="54"/>
      <c r="AG36" s="301">
        <v>0.86612021857923494</v>
      </c>
      <c r="AH36" s="57">
        <f t="shared" si="34"/>
        <v>0.86612021857923494</v>
      </c>
      <c r="AI36" s="57">
        <f t="shared" si="34"/>
        <v>0.86612021857923494</v>
      </c>
      <c r="AJ36" s="57">
        <f t="shared" si="34"/>
        <v>0.86612021857923494</v>
      </c>
      <c r="AK36" s="57">
        <f t="shared" si="34"/>
        <v>0.86612021857923494</v>
      </c>
      <c r="AL36" s="57">
        <f t="shared" si="34"/>
        <v>0.86612021857923494</v>
      </c>
      <c r="AM36" s="57">
        <f t="shared" si="34"/>
        <v>0.86612021857923494</v>
      </c>
      <c r="AO36" s="54"/>
      <c r="AP36" s="54"/>
      <c r="AQ36" s="54"/>
      <c r="AR36" s="54"/>
      <c r="AS36" s="54"/>
      <c r="AT36" s="54"/>
      <c r="AU36" s="54"/>
      <c r="AV36" s="54"/>
      <c r="AW36" s="54"/>
      <c r="AX36" s="301">
        <v>0.86612021857923494</v>
      </c>
      <c r="AY36" s="57">
        <f t="shared" si="38"/>
        <v>0.86612021857923494</v>
      </c>
      <c r="AZ36" s="57">
        <f t="shared" si="35"/>
        <v>0.86612021857923494</v>
      </c>
      <c r="BA36" s="57">
        <f t="shared" si="35"/>
        <v>0.86612021857923494</v>
      </c>
      <c r="BB36" s="57">
        <f t="shared" si="35"/>
        <v>0.86612021857923494</v>
      </c>
      <c r="BC36" s="57">
        <f t="shared" si="35"/>
        <v>0.86612021857923494</v>
      </c>
      <c r="BD36" s="57">
        <f t="shared" si="35"/>
        <v>0.86612021857923494</v>
      </c>
    </row>
    <row r="37" spans="3:56" ht="14.25" x14ac:dyDescent="0.2">
      <c r="C37" s="3" t="str">
        <f>'DNSP Inputs General'!A72</f>
        <v>Metal halide 400 watt</v>
      </c>
      <c r="D37" s="3" t="s">
        <v>37</v>
      </c>
      <c r="E37" s="56"/>
      <c r="F37" s="288">
        <f t="shared" si="36"/>
        <v>0</v>
      </c>
      <c r="G37" s="54"/>
      <c r="H37" s="54"/>
      <c r="I37" s="54"/>
      <c r="J37" s="54"/>
      <c r="K37" s="54"/>
      <c r="L37" s="54"/>
      <c r="M37" s="54"/>
      <c r="N37" s="54"/>
      <c r="O37" s="54"/>
      <c r="P37" s="301">
        <v>0</v>
      </c>
      <c r="Q37" s="57">
        <f t="shared" si="37"/>
        <v>0</v>
      </c>
      <c r="R37" s="57">
        <f t="shared" si="37"/>
        <v>0</v>
      </c>
      <c r="S37" s="57">
        <f t="shared" si="37"/>
        <v>0</v>
      </c>
      <c r="T37" s="57">
        <f t="shared" si="37"/>
        <v>0</v>
      </c>
      <c r="U37" s="57">
        <f t="shared" si="37"/>
        <v>0</v>
      </c>
      <c r="V37" s="57">
        <f t="shared" si="37"/>
        <v>0</v>
      </c>
      <c r="X37" s="54"/>
      <c r="Y37" s="54"/>
      <c r="Z37" s="54"/>
      <c r="AA37" s="54"/>
      <c r="AB37" s="54"/>
      <c r="AC37" s="54"/>
      <c r="AD37" s="54"/>
      <c r="AE37" s="54"/>
      <c r="AF37" s="54"/>
      <c r="AG37" s="301">
        <v>1</v>
      </c>
      <c r="AH37" s="57">
        <f t="shared" ref="AH37:AM39" si="39">$AG37</f>
        <v>1</v>
      </c>
      <c r="AI37" s="57">
        <f t="shared" si="39"/>
        <v>1</v>
      </c>
      <c r="AJ37" s="57">
        <f t="shared" si="39"/>
        <v>1</v>
      </c>
      <c r="AK37" s="57">
        <f t="shared" si="39"/>
        <v>1</v>
      </c>
      <c r="AL37" s="57">
        <f t="shared" si="39"/>
        <v>1</v>
      </c>
      <c r="AM37" s="57">
        <f t="shared" si="39"/>
        <v>1</v>
      </c>
      <c r="AO37" s="54"/>
      <c r="AP37" s="54"/>
      <c r="AQ37" s="54"/>
      <c r="AR37" s="54"/>
      <c r="AS37" s="54"/>
      <c r="AT37" s="54"/>
      <c r="AU37" s="54"/>
      <c r="AV37" s="54"/>
      <c r="AW37" s="54"/>
      <c r="AX37" s="301">
        <v>1</v>
      </c>
      <c r="AY37" s="57">
        <f t="shared" si="38"/>
        <v>1</v>
      </c>
      <c r="AZ37" s="57">
        <f t="shared" si="38"/>
        <v>1</v>
      </c>
      <c r="BA37" s="57">
        <f t="shared" si="38"/>
        <v>1</v>
      </c>
      <c r="BB37" s="57">
        <f t="shared" si="38"/>
        <v>1</v>
      </c>
      <c r="BC37" s="57">
        <f t="shared" si="38"/>
        <v>1</v>
      </c>
      <c r="BD37" s="57">
        <f t="shared" si="38"/>
        <v>1</v>
      </c>
    </row>
    <row r="38" spans="3:56" ht="14.25" x14ac:dyDescent="0.2">
      <c r="C38" s="3" t="str">
        <f>'DNSP Inputs General'!A73</f>
        <v>Metal halide 70 watt</v>
      </c>
      <c r="D38" s="3" t="s">
        <v>35</v>
      </c>
      <c r="E38" s="56"/>
      <c r="F38" s="288">
        <f t="shared" si="36"/>
        <v>0</v>
      </c>
      <c r="G38" s="54"/>
      <c r="H38" s="54"/>
      <c r="I38" s="54"/>
      <c r="J38" s="54"/>
      <c r="K38" s="54"/>
      <c r="L38" s="54"/>
      <c r="M38" s="54"/>
      <c r="N38" s="54"/>
      <c r="O38" s="54"/>
      <c r="P38" s="301">
        <v>0</v>
      </c>
      <c r="Q38" s="57">
        <f t="shared" ref="Q38:V39" si="40">$P38</f>
        <v>0</v>
      </c>
      <c r="R38" s="57">
        <f t="shared" si="40"/>
        <v>0</v>
      </c>
      <c r="S38" s="57">
        <f t="shared" si="40"/>
        <v>0</v>
      </c>
      <c r="T38" s="57">
        <f t="shared" si="40"/>
        <v>0</v>
      </c>
      <c r="U38" s="57">
        <f t="shared" si="40"/>
        <v>0</v>
      </c>
      <c r="V38" s="57">
        <f t="shared" si="40"/>
        <v>0</v>
      </c>
      <c r="X38" s="54"/>
      <c r="Y38" s="54"/>
      <c r="Z38" s="54"/>
      <c r="AA38" s="54"/>
      <c r="AB38" s="54"/>
      <c r="AC38" s="54"/>
      <c r="AD38" s="54"/>
      <c r="AE38" s="54"/>
      <c r="AF38" s="54"/>
      <c r="AG38" s="301">
        <v>1</v>
      </c>
      <c r="AH38" s="57">
        <f t="shared" si="39"/>
        <v>1</v>
      </c>
      <c r="AI38" s="57">
        <f t="shared" si="39"/>
        <v>1</v>
      </c>
      <c r="AJ38" s="57">
        <f t="shared" si="39"/>
        <v>1</v>
      </c>
      <c r="AK38" s="57">
        <f t="shared" si="39"/>
        <v>1</v>
      </c>
      <c r="AL38" s="57">
        <f t="shared" si="39"/>
        <v>1</v>
      </c>
      <c r="AM38" s="57">
        <f t="shared" si="39"/>
        <v>1</v>
      </c>
      <c r="AO38" s="54"/>
      <c r="AP38" s="54"/>
      <c r="AQ38" s="54"/>
      <c r="AR38" s="54"/>
      <c r="AS38" s="54"/>
      <c r="AT38" s="54"/>
      <c r="AU38" s="54"/>
      <c r="AV38" s="54"/>
      <c r="AW38" s="54"/>
      <c r="AX38" s="301">
        <v>1</v>
      </c>
      <c r="AY38" s="57">
        <f t="shared" ref="AY38:BD39" si="41">$AX38</f>
        <v>1</v>
      </c>
      <c r="AZ38" s="57">
        <f t="shared" si="41"/>
        <v>1</v>
      </c>
      <c r="BA38" s="57">
        <f t="shared" si="41"/>
        <v>1</v>
      </c>
      <c r="BB38" s="57">
        <f t="shared" si="41"/>
        <v>1</v>
      </c>
      <c r="BC38" s="57">
        <f t="shared" si="41"/>
        <v>1</v>
      </c>
      <c r="BD38" s="57">
        <f t="shared" si="41"/>
        <v>1</v>
      </c>
    </row>
    <row r="39" spans="3:56" ht="14.25" x14ac:dyDescent="0.2">
      <c r="C39" s="3" t="str">
        <f>'DNSP Inputs General'!A74</f>
        <v>Metal halide 150 watt</v>
      </c>
      <c r="D39" s="3" t="s">
        <v>36</v>
      </c>
      <c r="E39" s="56"/>
      <c r="F39" s="288">
        <f t="shared" si="36"/>
        <v>0</v>
      </c>
      <c r="G39" s="54"/>
      <c r="H39" s="54"/>
      <c r="I39" s="54"/>
      <c r="J39" s="54"/>
      <c r="K39" s="54"/>
      <c r="L39" s="54"/>
      <c r="M39" s="54"/>
      <c r="N39" s="54"/>
      <c r="O39" s="54"/>
      <c r="P39" s="301">
        <v>0</v>
      </c>
      <c r="Q39" s="57">
        <f t="shared" si="40"/>
        <v>0</v>
      </c>
      <c r="R39" s="57">
        <f t="shared" si="40"/>
        <v>0</v>
      </c>
      <c r="S39" s="57">
        <f t="shared" si="40"/>
        <v>0</v>
      </c>
      <c r="T39" s="57">
        <f t="shared" si="40"/>
        <v>0</v>
      </c>
      <c r="U39" s="57">
        <f t="shared" si="40"/>
        <v>0</v>
      </c>
      <c r="V39" s="57">
        <f t="shared" si="40"/>
        <v>0</v>
      </c>
      <c r="X39" s="54"/>
      <c r="Y39" s="54"/>
      <c r="Z39" s="54"/>
      <c r="AA39" s="54"/>
      <c r="AB39" s="54"/>
      <c r="AC39" s="54"/>
      <c r="AD39" s="54"/>
      <c r="AE39" s="54"/>
      <c r="AF39" s="54"/>
      <c r="AG39" s="301">
        <v>1</v>
      </c>
      <c r="AH39" s="57">
        <f t="shared" si="39"/>
        <v>1</v>
      </c>
      <c r="AI39" s="57">
        <f t="shared" si="39"/>
        <v>1</v>
      </c>
      <c r="AJ39" s="57">
        <f t="shared" si="39"/>
        <v>1</v>
      </c>
      <c r="AK39" s="57">
        <f t="shared" si="39"/>
        <v>1</v>
      </c>
      <c r="AL39" s="57">
        <f t="shared" si="39"/>
        <v>1</v>
      </c>
      <c r="AM39" s="57">
        <f t="shared" si="39"/>
        <v>1</v>
      </c>
      <c r="AO39" s="54"/>
      <c r="AP39" s="54"/>
      <c r="AQ39" s="54"/>
      <c r="AR39" s="54"/>
      <c r="AS39" s="54"/>
      <c r="AT39" s="54"/>
      <c r="AU39" s="54"/>
      <c r="AV39" s="54"/>
      <c r="AW39" s="54"/>
      <c r="AX39" s="301">
        <v>1</v>
      </c>
      <c r="AY39" s="57">
        <f t="shared" si="41"/>
        <v>1</v>
      </c>
      <c r="AZ39" s="57">
        <f t="shared" si="41"/>
        <v>1</v>
      </c>
      <c r="BA39" s="57">
        <f t="shared" si="41"/>
        <v>1</v>
      </c>
      <c r="BB39" s="57">
        <f t="shared" si="41"/>
        <v>1</v>
      </c>
      <c r="BC39" s="57">
        <f t="shared" si="41"/>
        <v>1</v>
      </c>
      <c r="BD39" s="57">
        <f t="shared" si="41"/>
        <v>1</v>
      </c>
    </row>
    <row r="41" spans="3:56" ht="15.75" thickBot="1" x14ac:dyDescent="0.3">
      <c r="C41" s="47" t="s">
        <v>10</v>
      </c>
      <c r="D41" s="55" t="s">
        <v>33</v>
      </c>
      <c r="E41" s="55"/>
    </row>
    <row r="42" spans="3:56" ht="14.25" x14ac:dyDescent="0.2">
      <c r="C42" s="3" t="str">
        <f>'DNSP Inputs General'!A81</f>
        <v>T5 2X14W</v>
      </c>
      <c r="D42" s="3" t="s">
        <v>55</v>
      </c>
      <c r="E42" s="56"/>
      <c r="F42" s="288">
        <f t="shared" ref="F42:F47" si="42">IF( SUM(P42,AVERAGE(AG42,AX42) ) = 0, 1, SUM(P42,AVERAGE(AG42,AX42) ) ) - 1</f>
        <v>0</v>
      </c>
      <c r="G42" s="54"/>
      <c r="H42" s="54"/>
      <c r="I42" s="54"/>
      <c r="J42" s="54"/>
      <c r="K42" s="54"/>
      <c r="L42" s="54"/>
      <c r="M42" s="54"/>
      <c r="N42" s="54"/>
      <c r="O42" s="54"/>
      <c r="P42" s="301">
        <v>0.37493947903553793</v>
      </c>
      <c r="Q42" s="57">
        <f t="shared" ref="Q42:V47" si="43">$P42</f>
        <v>0.37493947903553793</v>
      </c>
      <c r="R42" s="57">
        <f t="shared" si="43"/>
        <v>0.37493947903553793</v>
      </c>
      <c r="S42" s="57">
        <f t="shared" si="43"/>
        <v>0.37493947903553793</v>
      </c>
      <c r="T42" s="57">
        <f t="shared" si="43"/>
        <v>0.37493947903553793</v>
      </c>
      <c r="U42" s="57">
        <f t="shared" si="43"/>
        <v>0.37493947903553793</v>
      </c>
      <c r="V42" s="57">
        <f t="shared" si="43"/>
        <v>0.37493947903553793</v>
      </c>
      <c r="X42" s="54"/>
      <c r="Y42" s="54"/>
      <c r="Z42" s="54"/>
      <c r="AA42" s="54"/>
      <c r="AB42" s="54"/>
      <c r="AC42" s="54"/>
      <c r="AD42" s="54"/>
      <c r="AE42" s="54"/>
      <c r="AF42" s="54"/>
      <c r="AG42" s="301">
        <v>0.62506052096446207</v>
      </c>
      <c r="AH42" s="57">
        <f t="shared" ref="AH42:AM47" si="44">$AG42</f>
        <v>0.62506052096446207</v>
      </c>
      <c r="AI42" s="57">
        <f t="shared" si="44"/>
        <v>0.62506052096446207</v>
      </c>
      <c r="AJ42" s="57">
        <f t="shared" si="44"/>
        <v>0.62506052096446207</v>
      </c>
      <c r="AK42" s="57">
        <f t="shared" si="44"/>
        <v>0.62506052096446207</v>
      </c>
      <c r="AL42" s="57">
        <f t="shared" si="44"/>
        <v>0.62506052096446207</v>
      </c>
      <c r="AM42" s="57">
        <f t="shared" si="44"/>
        <v>0.62506052096446207</v>
      </c>
      <c r="AO42" s="54"/>
      <c r="AP42" s="54"/>
      <c r="AQ42" s="54"/>
      <c r="AR42" s="54"/>
      <c r="AS42" s="54"/>
      <c r="AT42" s="54"/>
      <c r="AU42" s="54"/>
      <c r="AV42" s="54"/>
      <c r="AW42" s="54"/>
      <c r="AX42" s="301">
        <v>0.62506052096446207</v>
      </c>
      <c r="AY42" s="57">
        <f t="shared" ref="AY42:BD47" si="45">$AX42</f>
        <v>0.62506052096446207</v>
      </c>
      <c r="AZ42" s="57">
        <f t="shared" si="45"/>
        <v>0.62506052096446207</v>
      </c>
      <c r="BA42" s="57">
        <f t="shared" si="45"/>
        <v>0.62506052096446207</v>
      </c>
      <c r="BB42" s="57">
        <f t="shared" si="45"/>
        <v>0.62506052096446207</v>
      </c>
      <c r="BC42" s="57">
        <f t="shared" si="45"/>
        <v>0.62506052096446207</v>
      </c>
      <c r="BD42" s="57">
        <f t="shared" si="45"/>
        <v>0.62506052096446207</v>
      </c>
    </row>
    <row r="43" spans="3:56" ht="14.25" x14ac:dyDescent="0.2">
      <c r="C43" s="3" t="str">
        <f>'DNSP Inputs General'!A82</f>
        <v>T5 2X24W</v>
      </c>
      <c r="D43" s="3" t="s">
        <v>55</v>
      </c>
      <c r="E43" s="56"/>
      <c r="F43" s="288">
        <f t="shared" si="42"/>
        <v>0</v>
      </c>
      <c r="G43" s="54"/>
      <c r="H43" s="54"/>
      <c r="I43" s="54"/>
      <c r="J43" s="54"/>
      <c r="K43" s="54"/>
      <c r="L43" s="54"/>
      <c r="M43" s="54"/>
      <c r="N43" s="54"/>
      <c r="O43" s="54"/>
      <c r="P43" s="301">
        <v>0.58241758241758246</v>
      </c>
      <c r="Q43" s="57">
        <f t="shared" si="43"/>
        <v>0.58241758241758246</v>
      </c>
      <c r="R43" s="57">
        <f t="shared" si="43"/>
        <v>0.58241758241758246</v>
      </c>
      <c r="S43" s="57">
        <f t="shared" si="43"/>
        <v>0.58241758241758246</v>
      </c>
      <c r="T43" s="57">
        <f t="shared" si="43"/>
        <v>0.58241758241758246</v>
      </c>
      <c r="U43" s="57">
        <f t="shared" si="43"/>
        <v>0.58241758241758246</v>
      </c>
      <c r="V43" s="57">
        <f t="shared" si="43"/>
        <v>0.58241758241758246</v>
      </c>
      <c r="X43" s="54"/>
      <c r="Y43" s="54"/>
      <c r="Z43" s="54"/>
      <c r="AA43" s="54"/>
      <c r="AB43" s="54"/>
      <c r="AC43" s="54"/>
      <c r="AD43" s="54"/>
      <c r="AE43" s="54"/>
      <c r="AF43" s="54"/>
      <c r="AG43" s="301">
        <v>0.4175824175824176</v>
      </c>
      <c r="AH43" s="57">
        <f t="shared" si="44"/>
        <v>0.4175824175824176</v>
      </c>
      <c r="AI43" s="57">
        <f t="shared" si="44"/>
        <v>0.4175824175824176</v>
      </c>
      <c r="AJ43" s="57">
        <f t="shared" si="44"/>
        <v>0.4175824175824176</v>
      </c>
      <c r="AK43" s="57">
        <f t="shared" si="44"/>
        <v>0.4175824175824176</v>
      </c>
      <c r="AL43" s="57">
        <f t="shared" si="44"/>
        <v>0.4175824175824176</v>
      </c>
      <c r="AM43" s="57">
        <f t="shared" si="44"/>
        <v>0.4175824175824176</v>
      </c>
      <c r="AO43" s="54"/>
      <c r="AP43" s="54"/>
      <c r="AQ43" s="54"/>
      <c r="AR43" s="54"/>
      <c r="AS43" s="54"/>
      <c r="AT43" s="54"/>
      <c r="AU43" s="54"/>
      <c r="AV43" s="54"/>
      <c r="AW43" s="54"/>
      <c r="AX43" s="301">
        <v>0.4175824175824176</v>
      </c>
      <c r="AY43" s="57">
        <f t="shared" si="45"/>
        <v>0.4175824175824176</v>
      </c>
      <c r="AZ43" s="57">
        <f t="shared" si="45"/>
        <v>0.4175824175824176</v>
      </c>
      <c r="BA43" s="57">
        <f t="shared" si="45"/>
        <v>0.4175824175824176</v>
      </c>
      <c r="BB43" s="57">
        <f t="shared" si="45"/>
        <v>0.4175824175824176</v>
      </c>
      <c r="BC43" s="57">
        <f t="shared" si="45"/>
        <v>0.4175824175824176</v>
      </c>
      <c r="BD43" s="57">
        <f t="shared" si="45"/>
        <v>0.4175824175824176</v>
      </c>
    </row>
    <row r="44" spans="3:56" ht="14.25" x14ac:dyDescent="0.2">
      <c r="C44" s="3" t="str">
        <f>'DNSP Inputs General'!A83</f>
        <v>CF32</v>
      </c>
      <c r="D44" s="3" t="s">
        <v>55</v>
      </c>
      <c r="E44" s="56"/>
      <c r="F44" s="288">
        <f t="shared" si="42"/>
        <v>0</v>
      </c>
      <c r="G44" s="54"/>
      <c r="H44" s="54"/>
      <c r="I44" s="54"/>
      <c r="J44" s="54"/>
      <c r="K44" s="54"/>
      <c r="L44" s="54"/>
      <c r="M44" s="54"/>
      <c r="N44" s="54"/>
      <c r="O44" s="54"/>
      <c r="P44" s="301">
        <v>0.71151358344113846</v>
      </c>
      <c r="Q44" s="57">
        <f t="shared" si="43"/>
        <v>0.71151358344113846</v>
      </c>
      <c r="R44" s="57">
        <f t="shared" si="43"/>
        <v>0.71151358344113846</v>
      </c>
      <c r="S44" s="57">
        <f t="shared" si="43"/>
        <v>0.71151358344113846</v>
      </c>
      <c r="T44" s="57">
        <f t="shared" si="43"/>
        <v>0.71151358344113846</v>
      </c>
      <c r="U44" s="57">
        <f t="shared" si="43"/>
        <v>0.71151358344113846</v>
      </c>
      <c r="V44" s="57">
        <f t="shared" si="43"/>
        <v>0.71151358344113846</v>
      </c>
      <c r="X44" s="54"/>
      <c r="Y44" s="54"/>
      <c r="Z44" s="54"/>
      <c r="AA44" s="54"/>
      <c r="AB44" s="54"/>
      <c r="AC44" s="54"/>
      <c r="AD44" s="54"/>
      <c r="AE44" s="54"/>
      <c r="AF44" s="54"/>
      <c r="AG44" s="301">
        <v>0.28848641655886159</v>
      </c>
      <c r="AH44" s="57">
        <f t="shared" si="44"/>
        <v>0.28848641655886159</v>
      </c>
      <c r="AI44" s="57">
        <f t="shared" si="44"/>
        <v>0.28848641655886159</v>
      </c>
      <c r="AJ44" s="57">
        <f t="shared" si="44"/>
        <v>0.28848641655886159</v>
      </c>
      <c r="AK44" s="57">
        <f t="shared" si="44"/>
        <v>0.28848641655886159</v>
      </c>
      <c r="AL44" s="57">
        <f t="shared" si="44"/>
        <v>0.28848641655886159</v>
      </c>
      <c r="AM44" s="57">
        <f t="shared" si="44"/>
        <v>0.28848641655886159</v>
      </c>
      <c r="AO44" s="54"/>
      <c r="AP44" s="54"/>
      <c r="AQ44" s="54"/>
      <c r="AR44" s="54"/>
      <c r="AS44" s="54"/>
      <c r="AT44" s="54"/>
      <c r="AU44" s="54"/>
      <c r="AV44" s="54"/>
      <c r="AW44" s="54"/>
      <c r="AX44" s="301">
        <v>0.28848641655886159</v>
      </c>
      <c r="AY44" s="57">
        <f t="shared" si="45"/>
        <v>0.28848641655886159</v>
      </c>
      <c r="AZ44" s="57">
        <f t="shared" si="45"/>
        <v>0.28848641655886159</v>
      </c>
      <c r="BA44" s="57">
        <f t="shared" si="45"/>
        <v>0.28848641655886159</v>
      </c>
      <c r="BB44" s="57">
        <f t="shared" si="45"/>
        <v>0.28848641655886159</v>
      </c>
      <c r="BC44" s="57">
        <f t="shared" si="45"/>
        <v>0.28848641655886159</v>
      </c>
      <c r="BD44" s="57">
        <f t="shared" si="45"/>
        <v>0.28848641655886159</v>
      </c>
    </row>
    <row r="45" spans="3:56" ht="14.25" x14ac:dyDescent="0.2">
      <c r="C45" s="3" t="str">
        <f>'DNSP Inputs General'!A84</f>
        <v>CF42</v>
      </c>
      <c r="D45" s="3" t="s">
        <v>55</v>
      </c>
      <c r="E45" s="56"/>
      <c r="F45" s="288">
        <f t="shared" si="42"/>
        <v>0</v>
      </c>
      <c r="G45" s="54"/>
      <c r="H45" s="54"/>
      <c r="I45" s="54"/>
      <c r="J45" s="54"/>
      <c r="K45" s="54"/>
      <c r="L45" s="54"/>
      <c r="M45" s="54"/>
      <c r="N45" s="54"/>
      <c r="O45" s="54"/>
      <c r="P45" s="301">
        <v>0.18212560386473431</v>
      </c>
      <c r="Q45" s="57">
        <f t="shared" si="43"/>
        <v>0.18212560386473431</v>
      </c>
      <c r="R45" s="57">
        <f t="shared" si="43"/>
        <v>0.18212560386473431</v>
      </c>
      <c r="S45" s="57">
        <f t="shared" si="43"/>
        <v>0.18212560386473431</v>
      </c>
      <c r="T45" s="57">
        <f t="shared" si="43"/>
        <v>0.18212560386473431</v>
      </c>
      <c r="U45" s="57">
        <f t="shared" si="43"/>
        <v>0.18212560386473431</v>
      </c>
      <c r="V45" s="57">
        <f t="shared" si="43"/>
        <v>0.18212560386473431</v>
      </c>
      <c r="X45" s="54"/>
      <c r="Y45" s="54"/>
      <c r="Z45" s="54"/>
      <c r="AA45" s="54"/>
      <c r="AB45" s="54"/>
      <c r="AC45" s="54"/>
      <c r="AD45" s="54"/>
      <c r="AE45" s="54"/>
      <c r="AF45" s="54"/>
      <c r="AG45" s="301">
        <v>0.81787439613526569</v>
      </c>
      <c r="AH45" s="57">
        <f t="shared" si="44"/>
        <v>0.81787439613526569</v>
      </c>
      <c r="AI45" s="57">
        <f t="shared" si="44"/>
        <v>0.81787439613526569</v>
      </c>
      <c r="AJ45" s="57">
        <f t="shared" si="44"/>
        <v>0.81787439613526569</v>
      </c>
      <c r="AK45" s="57">
        <f t="shared" si="44"/>
        <v>0.81787439613526569</v>
      </c>
      <c r="AL45" s="57">
        <f t="shared" si="44"/>
        <v>0.81787439613526569</v>
      </c>
      <c r="AM45" s="57">
        <f t="shared" si="44"/>
        <v>0.81787439613526569</v>
      </c>
      <c r="AO45" s="54"/>
      <c r="AP45" s="54"/>
      <c r="AQ45" s="54"/>
      <c r="AR45" s="54"/>
      <c r="AS45" s="54"/>
      <c r="AT45" s="54"/>
      <c r="AU45" s="54"/>
      <c r="AV45" s="54"/>
      <c r="AW45" s="54"/>
      <c r="AX45" s="301">
        <v>0.81787439613526569</v>
      </c>
      <c r="AY45" s="57">
        <f t="shared" si="45"/>
        <v>0.81787439613526569</v>
      </c>
      <c r="AZ45" s="57">
        <f t="shared" si="45"/>
        <v>0.81787439613526569</v>
      </c>
      <c r="BA45" s="57">
        <f t="shared" si="45"/>
        <v>0.81787439613526569</v>
      </c>
      <c r="BB45" s="57">
        <f t="shared" si="45"/>
        <v>0.81787439613526569</v>
      </c>
      <c r="BC45" s="57">
        <f t="shared" si="45"/>
        <v>0.81787439613526569</v>
      </c>
      <c r="BD45" s="57">
        <f t="shared" si="45"/>
        <v>0.81787439613526569</v>
      </c>
    </row>
    <row r="46" spans="3:56" ht="14.25" x14ac:dyDescent="0.2">
      <c r="C46" s="3" t="str">
        <f>'DNSP Inputs General'!A85</f>
        <v>Category P LED 18 Watt</v>
      </c>
      <c r="D46" s="3" t="s">
        <v>232</v>
      </c>
      <c r="E46" s="56"/>
      <c r="F46" s="288">
        <f t="shared" si="42"/>
        <v>0</v>
      </c>
      <c r="G46" s="54"/>
      <c r="H46" s="54"/>
      <c r="I46" s="54"/>
      <c r="J46" s="54"/>
      <c r="K46" s="54"/>
      <c r="L46" s="54"/>
      <c r="M46" s="54"/>
      <c r="N46" s="54"/>
      <c r="O46" s="54"/>
      <c r="P46" s="301">
        <v>0.69352625670450296</v>
      </c>
      <c r="Q46" s="57">
        <f t="shared" si="43"/>
        <v>0.69352625670450296</v>
      </c>
      <c r="R46" s="57">
        <f t="shared" si="43"/>
        <v>0.69352625670450296</v>
      </c>
      <c r="S46" s="57">
        <f t="shared" si="43"/>
        <v>0.69352625670450296</v>
      </c>
      <c r="T46" s="57">
        <f t="shared" si="43"/>
        <v>0.69352625670450296</v>
      </c>
      <c r="U46" s="57">
        <f t="shared" si="43"/>
        <v>0.69352625670450296</v>
      </c>
      <c r="V46" s="57">
        <f t="shared" si="43"/>
        <v>0.69352625670450296</v>
      </c>
      <c r="X46" s="54"/>
      <c r="Y46" s="54"/>
      <c r="Z46" s="54"/>
      <c r="AA46" s="54"/>
      <c r="AB46" s="54"/>
      <c r="AC46" s="54"/>
      <c r="AD46" s="54"/>
      <c r="AE46" s="54"/>
      <c r="AF46" s="54"/>
      <c r="AG46" s="301">
        <v>0.30647374329549709</v>
      </c>
      <c r="AH46" s="57">
        <f t="shared" si="44"/>
        <v>0.30647374329549709</v>
      </c>
      <c r="AI46" s="57">
        <f t="shared" si="44"/>
        <v>0.30647374329549709</v>
      </c>
      <c r="AJ46" s="57">
        <f t="shared" si="44"/>
        <v>0.30647374329549709</v>
      </c>
      <c r="AK46" s="57">
        <f t="shared" si="44"/>
        <v>0.30647374329549709</v>
      </c>
      <c r="AL46" s="57">
        <f t="shared" si="44"/>
        <v>0.30647374329549709</v>
      </c>
      <c r="AM46" s="57">
        <f t="shared" si="44"/>
        <v>0.30647374329549709</v>
      </c>
      <c r="AO46" s="54"/>
      <c r="AP46" s="54"/>
      <c r="AQ46" s="54"/>
      <c r="AR46" s="54"/>
      <c r="AS46" s="54"/>
      <c r="AT46" s="54"/>
      <c r="AU46" s="54"/>
      <c r="AV46" s="54"/>
      <c r="AW46" s="54"/>
      <c r="AX46" s="301">
        <v>0.30647374329549709</v>
      </c>
      <c r="AY46" s="57">
        <f t="shared" si="45"/>
        <v>0.30647374329549709</v>
      </c>
      <c r="AZ46" s="57">
        <f t="shared" si="45"/>
        <v>0.30647374329549709</v>
      </c>
      <c r="BA46" s="57">
        <f t="shared" si="45"/>
        <v>0.30647374329549709</v>
      </c>
      <c r="BB46" s="57">
        <f t="shared" si="45"/>
        <v>0.30647374329549709</v>
      </c>
      <c r="BC46" s="57">
        <f t="shared" si="45"/>
        <v>0.30647374329549709</v>
      </c>
      <c r="BD46" s="57">
        <f t="shared" si="45"/>
        <v>0.30647374329549709</v>
      </c>
    </row>
    <row r="47" spans="3:56" ht="14.25" x14ac:dyDescent="0.2">
      <c r="C47" s="3" t="str">
        <f>'DNSP Inputs General'!A86</f>
        <v>Category P LED 47 Watt</v>
      </c>
      <c r="D47" s="3" t="s">
        <v>232</v>
      </c>
      <c r="E47" s="56"/>
      <c r="F47" s="288">
        <f t="shared" si="42"/>
        <v>0</v>
      </c>
      <c r="G47" s="54"/>
      <c r="H47" s="54"/>
      <c r="I47" s="54"/>
      <c r="J47" s="54"/>
      <c r="K47" s="54"/>
      <c r="L47" s="54"/>
      <c r="M47" s="54"/>
      <c r="N47" s="54"/>
      <c r="O47" s="54"/>
      <c r="P47" s="301">
        <v>0</v>
      </c>
      <c r="Q47" s="57">
        <f t="shared" si="43"/>
        <v>0</v>
      </c>
      <c r="R47" s="57">
        <f t="shared" si="43"/>
        <v>0</v>
      </c>
      <c r="S47" s="57">
        <f t="shared" si="43"/>
        <v>0</v>
      </c>
      <c r="T47" s="57">
        <f t="shared" si="43"/>
        <v>0</v>
      </c>
      <c r="U47" s="57">
        <f t="shared" si="43"/>
        <v>0</v>
      </c>
      <c r="V47" s="57">
        <f t="shared" si="43"/>
        <v>0</v>
      </c>
      <c r="X47" s="54"/>
      <c r="Y47" s="54"/>
      <c r="Z47" s="54"/>
      <c r="AA47" s="54"/>
      <c r="AB47" s="54"/>
      <c r="AC47" s="54"/>
      <c r="AD47" s="54"/>
      <c r="AE47" s="54"/>
      <c r="AF47" s="54"/>
      <c r="AG47" s="301">
        <v>0</v>
      </c>
      <c r="AH47" s="57">
        <f t="shared" si="44"/>
        <v>0</v>
      </c>
      <c r="AI47" s="57">
        <f t="shared" si="44"/>
        <v>0</v>
      </c>
      <c r="AJ47" s="57">
        <f t="shared" si="44"/>
        <v>0</v>
      </c>
      <c r="AK47" s="57">
        <f t="shared" si="44"/>
        <v>0</v>
      </c>
      <c r="AL47" s="57">
        <f t="shared" si="44"/>
        <v>0</v>
      </c>
      <c r="AM47" s="57">
        <f t="shared" si="44"/>
        <v>0</v>
      </c>
      <c r="AO47" s="54"/>
      <c r="AP47" s="54"/>
      <c r="AQ47" s="54"/>
      <c r="AR47" s="54"/>
      <c r="AS47" s="54"/>
      <c r="AT47" s="54"/>
      <c r="AU47" s="54"/>
      <c r="AV47" s="54"/>
      <c r="AW47" s="54"/>
      <c r="AX47" s="301">
        <v>0</v>
      </c>
      <c r="AY47" s="57">
        <f t="shared" si="45"/>
        <v>0</v>
      </c>
      <c r="AZ47" s="57">
        <f t="shared" si="45"/>
        <v>0</v>
      </c>
      <c r="BA47" s="57">
        <f t="shared" si="45"/>
        <v>0</v>
      </c>
      <c r="BB47" s="57">
        <f t="shared" si="45"/>
        <v>0</v>
      </c>
      <c r="BC47" s="57">
        <f t="shared" si="45"/>
        <v>0</v>
      </c>
      <c r="BD47" s="57">
        <f t="shared" si="45"/>
        <v>0</v>
      </c>
    </row>
    <row r="49" spans="3:56" ht="20.25" thickBot="1" x14ac:dyDescent="0.35">
      <c r="C49" s="53" t="s">
        <v>177</v>
      </c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</row>
    <row r="50" spans="3:56" ht="13.5" thickTop="1" x14ac:dyDescent="0.2"/>
    <row r="52" spans="3:56" x14ac:dyDescent="0.2">
      <c r="C52" s="47" t="s">
        <v>13</v>
      </c>
    </row>
    <row r="53" spans="3:56" ht="14.25" x14ac:dyDescent="0.2">
      <c r="C53" s="3" t="s">
        <v>168</v>
      </c>
      <c r="F53" s="288">
        <f>SUM(P53,AG53,AX53) - 1</f>
        <v>0</v>
      </c>
      <c r="G53" s="54"/>
      <c r="H53" s="54"/>
      <c r="I53" s="54"/>
      <c r="J53" s="54"/>
      <c r="K53" s="54"/>
      <c r="L53" s="113">
        <f t="shared" ref="L53" si="46">M53</f>
        <v>0.49561362194884545</v>
      </c>
      <c r="M53" s="113">
        <f t="shared" ref="M53" si="47">N53</f>
        <v>0.49561362194884545</v>
      </c>
      <c r="N53" s="113">
        <f t="shared" ref="N53" si="48">O53</f>
        <v>0.49561362194884545</v>
      </c>
      <c r="O53" s="113">
        <f t="shared" ref="O53" si="49">P53</f>
        <v>0.49561362194884545</v>
      </c>
      <c r="P53" s="302">
        <f>P16</f>
        <v>0.49561362194884545</v>
      </c>
      <c r="Q53" s="111">
        <f t="shared" ref="Q53:V56" si="50">$P53</f>
        <v>0.49561362194884545</v>
      </c>
      <c r="R53" s="111">
        <f t="shared" si="50"/>
        <v>0.49561362194884545</v>
      </c>
      <c r="S53" s="111">
        <f t="shared" si="50"/>
        <v>0.49561362194884545</v>
      </c>
      <c r="T53" s="111">
        <f t="shared" si="50"/>
        <v>0.49561362194884545</v>
      </c>
      <c r="U53" s="111">
        <f t="shared" si="50"/>
        <v>0.49561362194884545</v>
      </c>
      <c r="V53" s="111">
        <f t="shared" si="50"/>
        <v>0.49561362194884545</v>
      </c>
      <c r="X53" s="54"/>
      <c r="Y53" s="54"/>
      <c r="Z53" s="54"/>
      <c r="AA53" s="54"/>
      <c r="AB53" s="54"/>
      <c r="AC53" s="113">
        <f t="shared" ref="AC53" si="51">AD53</f>
        <v>0.50438637805115449</v>
      </c>
      <c r="AD53" s="113">
        <f t="shared" ref="AD53" si="52">AE53</f>
        <v>0.50438637805115449</v>
      </c>
      <c r="AE53" s="113">
        <f t="shared" ref="AE53" si="53">AF53</f>
        <v>0.50438637805115449</v>
      </c>
      <c r="AF53" s="113">
        <f t="shared" ref="AF53" si="54">AG53</f>
        <v>0.50438637805115449</v>
      </c>
      <c r="AG53" s="302">
        <f>AG16</f>
        <v>0.50438637805115449</v>
      </c>
      <c r="AH53" s="111">
        <f>$AG53</f>
        <v>0.50438637805115449</v>
      </c>
      <c r="AI53" s="111">
        <f t="shared" ref="AI53:AM53" si="55">$AG53</f>
        <v>0.50438637805115449</v>
      </c>
      <c r="AJ53" s="111">
        <f t="shared" si="55"/>
        <v>0.50438637805115449</v>
      </c>
      <c r="AK53" s="111">
        <f t="shared" si="55"/>
        <v>0.50438637805115449</v>
      </c>
      <c r="AL53" s="111">
        <f t="shared" si="55"/>
        <v>0.50438637805115449</v>
      </c>
      <c r="AM53" s="111">
        <f t="shared" si="55"/>
        <v>0.50438637805115449</v>
      </c>
      <c r="AO53" s="54"/>
      <c r="AP53" s="54"/>
      <c r="AQ53" s="54"/>
      <c r="AR53" s="54"/>
      <c r="AS53" s="54"/>
      <c r="AT53" s="113">
        <f t="shared" ref="AT53" si="56">AU53</f>
        <v>0</v>
      </c>
      <c r="AU53" s="113">
        <f t="shared" ref="AU53" si="57">AV53</f>
        <v>0</v>
      </c>
      <c r="AV53" s="113">
        <f t="shared" ref="AV53" si="58">AW53</f>
        <v>0</v>
      </c>
      <c r="AW53" s="113">
        <f t="shared" ref="AW53" si="59">AX53</f>
        <v>0</v>
      </c>
      <c r="AX53" s="110">
        <v>0</v>
      </c>
      <c r="AY53" s="111">
        <f t="shared" ref="AY53:BD56" si="60">$AX53</f>
        <v>0</v>
      </c>
      <c r="AZ53" s="111">
        <f t="shared" si="60"/>
        <v>0</v>
      </c>
      <c r="BA53" s="111">
        <f t="shared" si="60"/>
        <v>0</v>
      </c>
      <c r="BB53" s="111">
        <f t="shared" si="60"/>
        <v>0</v>
      </c>
      <c r="BC53" s="111">
        <f t="shared" si="60"/>
        <v>0</v>
      </c>
      <c r="BD53" s="111">
        <f t="shared" si="60"/>
        <v>0</v>
      </c>
    </row>
    <row r="54" spans="3:56" ht="14.25" x14ac:dyDescent="0.2">
      <c r="C54" s="13" t="s">
        <v>169</v>
      </c>
      <c r="F54" s="288">
        <f t="shared" ref="F54:F56" si="61">SUM(P54,AG54,AX54) - 1</f>
        <v>0</v>
      </c>
      <c r="G54" s="54"/>
      <c r="H54" s="54"/>
      <c r="I54" s="54"/>
      <c r="J54" s="54"/>
      <c r="K54" s="54"/>
      <c r="L54" s="113">
        <f t="shared" ref="L54:N54" si="62">M54</f>
        <v>0.69288577154308617</v>
      </c>
      <c r="M54" s="113">
        <f t="shared" si="62"/>
        <v>0.69288577154308617</v>
      </c>
      <c r="N54" s="113">
        <f t="shared" si="62"/>
        <v>0.69288577154308617</v>
      </c>
      <c r="O54" s="113">
        <f>P54</f>
        <v>0.69288577154308617</v>
      </c>
      <c r="P54" s="302">
        <v>0.69288577154308617</v>
      </c>
      <c r="Q54" s="111">
        <f t="shared" si="50"/>
        <v>0.69288577154308617</v>
      </c>
      <c r="R54" s="111">
        <f t="shared" si="50"/>
        <v>0.69288577154308617</v>
      </c>
      <c r="S54" s="111">
        <f t="shared" si="50"/>
        <v>0.69288577154308617</v>
      </c>
      <c r="T54" s="111">
        <f t="shared" si="50"/>
        <v>0.69288577154308617</v>
      </c>
      <c r="U54" s="111">
        <f t="shared" si="50"/>
        <v>0.69288577154308617</v>
      </c>
      <c r="V54" s="111">
        <f t="shared" si="50"/>
        <v>0.69288577154308617</v>
      </c>
      <c r="X54" s="54"/>
      <c r="Y54" s="54"/>
      <c r="Z54" s="54"/>
      <c r="AA54" s="54"/>
      <c r="AB54" s="54"/>
      <c r="AC54" s="113">
        <f t="shared" ref="AC54:AE54" si="63">AD54</f>
        <v>0.30711422845691383</v>
      </c>
      <c r="AD54" s="113">
        <f t="shared" si="63"/>
        <v>0.30711422845691383</v>
      </c>
      <c r="AE54" s="113">
        <f t="shared" si="63"/>
        <v>0.30711422845691383</v>
      </c>
      <c r="AF54" s="113">
        <f>AG54</f>
        <v>0.30711422845691383</v>
      </c>
      <c r="AG54" s="302">
        <v>0.30711422845691383</v>
      </c>
      <c r="AH54" s="111">
        <f t="shared" ref="AH54:AM56" si="64">$AG54</f>
        <v>0.30711422845691383</v>
      </c>
      <c r="AI54" s="111">
        <f t="shared" si="64"/>
        <v>0.30711422845691383</v>
      </c>
      <c r="AJ54" s="111">
        <f t="shared" si="64"/>
        <v>0.30711422845691383</v>
      </c>
      <c r="AK54" s="111">
        <f t="shared" si="64"/>
        <v>0.30711422845691383</v>
      </c>
      <c r="AL54" s="111">
        <f t="shared" si="64"/>
        <v>0.30711422845691383</v>
      </c>
      <c r="AM54" s="111">
        <f t="shared" si="64"/>
        <v>0.30711422845691383</v>
      </c>
      <c r="AO54" s="54"/>
      <c r="AP54" s="54"/>
      <c r="AQ54" s="54"/>
      <c r="AR54" s="54"/>
      <c r="AS54" s="54"/>
      <c r="AT54" s="113">
        <f t="shared" ref="AT54:AV54" si="65">AU54</f>
        <v>0</v>
      </c>
      <c r="AU54" s="113">
        <f t="shared" si="65"/>
        <v>0</v>
      </c>
      <c r="AV54" s="113">
        <f t="shared" si="65"/>
        <v>0</v>
      </c>
      <c r="AW54" s="113">
        <f>AX54</f>
        <v>0</v>
      </c>
      <c r="AX54" s="110">
        <v>0</v>
      </c>
      <c r="AY54" s="111">
        <f t="shared" si="60"/>
        <v>0</v>
      </c>
      <c r="AZ54" s="111">
        <f t="shared" si="60"/>
        <v>0</v>
      </c>
      <c r="BA54" s="111">
        <f t="shared" si="60"/>
        <v>0</v>
      </c>
      <c r="BB54" s="111">
        <f t="shared" si="60"/>
        <v>0</v>
      </c>
      <c r="BC54" s="111">
        <f t="shared" si="60"/>
        <v>0</v>
      </c>
      <c r="BD54" s="111">
        <f t="shared" si="60"/>
        <v>0</v>
      </c>
    </row>
    <row r="55" spans="3:56" ht="14.25" x14ac:dyDescent="0.2">
      <c r="C55" s="3" t="s">
        <v>170</v>
      </c>
      <c r="F55" s="288">
        <f t="shared" si="61"/>
        <v>0</v>
      </c>
      <c r="G55" s="54"/>
      <c r="H55" s="54"/>
      <c r="I55" s="54"/>
      <c r="J55" s="54"/>
      <c r="K55" s="54"/>
      <c r="L55" s="113">
        <f t="shared" ref="L55:O55" si="66">M55</f>
        <v>0</v>
      </c>
      <c r="M55" s="113">
        <f t="shared" si="66"/>
        <v>0</v>
      </c>
      <c r="N55" s="113">
        <f t="shared" si="66"/>
        <v>0</v>
      </c>
      <c r="O55" s="113">
        <f t="shared" si="66"/>
        <v>0</v>
      </c>
      <c r="P55" s="110">
        <v>0</v>
      </c>
      <c r="Q55" s="111">
        <f t="shared" si="50"/>
        <v>0</v>
      </c>
      <c r="R55" s="111">
        <f t="shared" si="50"/>
        <v>0</v>
      </c>
      <c r="S55" s="111">
        <f t="shared" si="50"/>
        <v>0</v>
      </c>
      <c r="T55" s="111">
        <f t="shared" si="50"/>
        <v>0</v>
      </c>
      <c r="U55" s="111">
        <f t="shared" si="50"/>
        <v>0</v>
      </c>
      <c r="V55" s="111">
        <f t="shared" si="50"/>
        <v>0</v>
      </c>
      <c r="X55" s="54"/>
      <c r="Y55" s="54"/>
      <c r="Z55" s="54"/>
      <c r="AA55" s="54"/>
      <c r="AB55" s="54"/>
      <c r="AC55" s="113">
        <f t="shared" ref="AC55:AF55" si="67">AD55</f>
        <v>1</v>
      </c>
      <c r="AD55" s="113">
        <f t="shared" si="67"/>
        <v>1</v>
      </c>
      <c r="AE55" s="113">
        <f t="shared" si="67"/>
        <v>1</v>
      </c>
      <c r="AF55" s="113">
        <f t="shared" si="67"/>
        <v>1</v>
      </c>
      <c r="AG55" s="110">
        <v>1</v>
      </c>
      <c r="AH55" s="111">
        <f t="shared" si="64"/>
        <v>1</v>
      </c>
      <c r="AI55" s="111">
        <f t="shared" si="64"/>
        <v>1</v>
      </c>
      <c r="AJ55" s="111">
        <f t="shared" si="64"/>
        <v>1</v>
      </c>
      <c r="AK55" s="111">
        <f t="shared" si="64"/>
        <v>1</v>
      </c>
      <c r="AL55" s="111">
        <f t="shared" si="64"/>
        <v>1</v>
      </c>
      <c r="AM55" s="111">
        <f t="shared" si="64"/>
        <v>1</v>
      </c>
      <c r="AO55" s="54"/>
      <c r="AP55" s="54"/>
      <c r="AQ55" s="54"/>
      <c r="AR55" s="54"/>
      <c r="AS55" s="54"/>
      <c r="AT55" s="113">
        <f t="shared" ref="AT55:AW55" si="68">AU55</f>
        <v>0</v>
      </c>
      <c r="AU55" s="113">
        <f t="shared" si="68"/>
        <v>0</v>
      </c>
      <c r="AV55" s="113">
        <f t="shared" si="68"/>
        <v>0</v>
      </c>
      <c r="AW55" s="113">
        <f t="shared" si="68"/>
        <v>0</v>
      </c>
      <c r="AX55" s="110">
        <v>0</v>
      </c>
      <c r="AY55" s="111">
        <f t="shared" si="60"/>
        <v>0</v>
      </c>
      <c r="AZ55" s="111">
        <f t="shared" si="60"/>
        <v>0</v>
      </c>
      <c r="BA55" s="111">
        <f t="shared" si="60"/>
        <v>0</v>
      </c>
      <c r="BB55" s="111">
        <f t="shared" si="60"/>
        <v>0</v>
      </c>
      <c r="BC55" s="111">
        <f t="shared" si="60"/>
        <v>0</v>
      </c>
      <c r="BD55" s="111">
        <f t="shared" si="60"/>
        <v>0</v>
      </c>
    </row>
    <row r="56" spans="3:56" ht="14.25" x14ac:dyDescent="0.2">
      <c r="C56" s="3" t="s">
        <v>67</v>
      </c>
      <c r="F56" s="288">
        <f t="shared" si="61"/>
        <v>0</v>
      </c>
      <c r="G56" s="54"/>
      <c r="H56" s="54"/>
      <c r="I56" s="54"/>
      <c r="J56" s="54"/>
      <c r="K56" s="54"/>
      <c r="L56" s="113">
        <f>L53</f>
        <v>0.49561362194884545</v>
      </c>
      <c r="M56" s="113">
        <f t="shared" ref="M56:P56" si="69">M53</f>
        <v>0.49561362194884545</v>
      </c>
      <c r="N56" s="113">
        <f t="shared" si="69"/>
        <v>0.49561362194884545</v>
      </c>
      <c r="O56" s="113">
        <f t="shared" si="69"/>
        <v>0.49561362194884545</v>
      </c>
      <c r="P56" s="113">
        <f t="shared" si="69"/>
        <v>0.49561362194884545</v>
      </c>
      <c r="Q56" s="111">
        <f t="shared" si="50"/>
        <v>0.49561362194884545</v>
      </c>
      <c r="R56" s="111">
        <f t="shared" si="50"/>
        <v>0.49561362194884545</v>
      </c>
      <c r="S56" s="111">
        <f t="shared" si="50"/>
        <v>0.49561362194884545</v>
      </c>
      <c r="T56" s="111">
        <f t="shared" si="50"/>
        <v>0.49561362194884545</v>
      </c>
      <c r="U56" s="111">
        <f t="shared" si="50"/>
        <v>0.49561362194884545</v>
      </c>
      <c r="V56" s="111">
        <f t="shared" si="50"/>
        <v>0.49561362194884545</v>
      </c>
      <c r="X56" s="54"/>
      <c r="Y56" s="54"/>
      <c r="Z56" s="54"/>
      <c r="AA56" s="54"/>
      <c r="AB56" s="54"/>
      <c r="AC56" s="113">
        <f>AC53</f>
        <v>0.50438637805115449</v>
      </c>
      <c r="AD56" s="113">
        <f t="shared" ref="AD56:AG56" si="70">AD53</f>
        <v>0.50438637805115449</v>
      </c>
      <c r="AE56" s="113">
        <f t="shared" si="70"/>
        <v>0.50438637805115449</v>
      </c>
      <c r="AF56" s="113">
        <f t="shared" si="70"/>
        <v>0.50438637805115449</v>
      </c>
      <c r="AG56" s="113">
        <f t="shared" si="70"/>
        <v>0.50438637805115449</v>
      </c>
      <c r="AH56" s="111">
        <f t="shared" si="64"/>
        <v>0.50438637805115449</v>
      </c>
      <c r="AI56" s="111">
        <f t="shared" si="64"/>
        <v>0.50438637805115449</v>
      </c>
      <c r="AJ56" s="111">
        <f t="shared" si="64"/>
        <v>0.50438637805115449</v>
      </c>
      <c r="AK56" s="111">
        <f t="shared" si="64"/>
        <v>0.50438637805115449</v>
      </c>
      <c r="AL56" s="111">
        <f t="shared" si="64"/>
        <v>0.50438637805115449</v>
      </c>
      <c r="AM56" s="111">
        <f t="shared" si="64"/>
        <v>0.50438637805115449</v>
      </c>
      <c r="AO56" s="54"/>
      <c r="AP56" s="54"/>
      <c r="AQ56" s="54"/>
      <c r="AR56" s="54"/>
      <c r="AS56" s="54"/>
      <c r="AT56" s="113">
        <f>AT53</f>
        <v>0</v>
      </c>
      <c r="AU56" s="113">
        <f t="shared" ref="AU56:AX56" si="71">AU53</f>
        <v>0</v>
      </c>
      <c r="AV56" s="113">
        <f t="shared" si="71"/>
        <v>0</v>
      </c>
      <c r="AW56" s="113">
        <f t="shared" si="71"/>
        <v>0</v>
      </c>
      <c r="AX56" s="113">
        <f t="shared" si="71"/>
        <v>0</v>
      </c>
      <c r="AY56" s="111">
        <f t="shared" si="60"/>
        <v>0</v>
      </c>
      <c r="AZ56" s="111">
        <f t="shared" si="60"/>
        <v>0</v>
      </c>
      <c r="BA56" s="111">
        <f t="shared" si="60"/>
        <v>0</v>
      </c>
      <c r="BB56" s="111">
        <f t="shared" si="60"/>
        <v>0</v>
      </c>
      <c r="BC56" s="111">
        <f t="shared" si="60"/>
        <v>0</v>
      </c>
      <c r="BD56" s="111">
        <f t="shared" si="60"/>
        <v>0</v>
      </c>
    </row>
    <row r="57" spans="3:56" x14ac:dyDescent="0.2"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AT57" s="112"/>
      <c r="AU57" s="112"/>
      <c r="AV57" s="112"/>
      <c r="AW57" s="112"/>
      <c r="AX57" s="112"/>
      <c r="AY57" s="112"/>
      <c r="AZ57" s="112"/>
      <c r="BA57" s="112"/>
      <c r="BB57" s="112"/>
      <c r="BC57" s="112"/>
      <c r="BD57" s="112"/>
    </row>
    <row r="59" spans="3:56" ht="20.25" thickBot="1" x14ac:dyDescent="0.35">
      <c r="C59" s="53" t="s">
        <v>167</v>
      </c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</row>
    <row r="60" spans="3:56" ht="13.5" thickTop="1" x14ac:dyDescent="0.2"/>
    <row r="61" spans="3:56" x14ac:dyDescent="0.2">
      <c r="C61" s="47" t="s">
        <v>98</v>
      </c>
    </row>
    <row r="62" spans="3:56" x14ac:dyDescent="0.2">
      <c r="C62" s="4" t="s">
        <v>122</v>
      </c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U62" s="115"/>
      <c r="AV62" s="115"/>
      <c r="AW62" s="115"/>
      <c r="AX62" s="115"/>
      <c r="AY62" s="115"/>
      <c r="AZ62" s="115"/>
      <c r="BA62" s="115"/>
      <c r="BB62" s="115"/>
      <c r="BC62" s="115"/>
      <c r="BD62" s="115"/>
    </row>
    <row r="63" spans="3:56" ht="14.25" x14ac:dyDescent="0.2">
      <c r="C63" s="13" t="s">
        <v>123</v>
      </c>
      <c r="F63" s="288">
        <f t="shared" ref="F63:F64" si="72">SUM(P63,AG63,AX63) - 1</f>
        <v>0</v>
      </c>
      <c r="G63" s="54"/>
      <c r="H63" s="54"/>
      <c r="I63" s="54"/>
      <c r="J63" s="54"/>
      <c r="K63" s="54"/>
      <c r="L63" s="54"/>
      <c r="M63" s="113">
        <f t="shared" ref="M63:O64" si="73">N63</f>
        <v>0.90994592052668699</v>
      </c>
      <c r="N63" s="113">
        <f t="shared" si="73"/>
        <v>0.90994592052668699</v>
      </c>
      <c r="O63" s="113">
        <f t="shared" si="73"/>
        <v>0.90994592052668699</v>
      </c>
      <c r="P63" s="302">
        <v>0.90994592052668699</v>
      </c>
      <c r="Q63" s="111">
        <f t="shared" ref="Q63:V64" si="74">$P63</f>
        <v>0.90994592052668699</v>
      </c>
      <c r="R63" s="111">
        <f t="shared" si="74"/>
        <v>0.90994592052668699</v>
      </c>
      <c r="S63" s="111">
        <f t="shared" si="74"/>
        <v>0.90994592052668699</v>
      </c>
      <c r="T63" s="111">
        <f t="shared" si="74"/>
        <v>0.90994592052668699</v>
      </c>
      <c r="U63" s="111">
        <f t="shared" si="74"/>
        <v>0.90994592052668699</v>
      </c>
      <c r="V63" s="111">
        <f t="shared" si="74"/>
        <v>0.90994592052668699</v>
      </c>
      <c r="X63" s="54"/>
      <c r="Y63" s="54"/>
      <c r="Z63" s="54"/>
      <c r="AA63" s="54"/>
      <c r="AB63" s="54"/>
      <c r="AC63" s="54"/>
      <c r="AD63" s="113">
        <f t="shared" ref="AD63:AD64" si="75">AE63</f>
        <v>9.0054079473312953E-2</v>
      </c>
      <c r="AE63" s="113">
        <f t="shared" ref="AE63:AE64" si="76">AF63</f>
        <v>9.0054079473312953E-2</v>
      </c>
      <c r="AF63" s="113">
        <f t="shared" ref="AF63:AF64" si="77">AG63</f>
        <v>9.0054079473312953E-2</v>
      </c>
      <c r="AG63" s="302">
        <v>9.0054079473312953E-2</v>
      </c>
      <c r="AH63" s="111">
        <f t="shared" ref="AH63:AM64" si="78">$AG63</f>
        <v>9.0054079473312953E-2</v>
      </c>
      <c r="AI63" s="111">
        <f t="shared" si="78"/>
        <v>9.0054079473312953E-2</v>
      </c>
      <c r="AJ63" s="111">
        <f t="shared" si="78"/>
        <v>9.0054079473312953E-2</v>
      </c>
      <c r="AK63" s="111">
        <f t="shared" si="78"/>
        <v>9.0054079473312953E-2</v>
      </c>
      <c r="AL63" s="111">
        <f t="shared" si="78"/>
        <v>9.0054079473312953E-2</v>
      </c>
      <c r="AM63" s="111">
        <f t="shared" si="78"/>
        <v>9.0054079473312953E-2</v>
      </c>
      <c r="AO63" s="54"/>
      <c r="AP63" s="54"/>
      <c r="AQ63" s="54"/>
      <c r="AR63" s="54"/>
      <c r="AS63" s="54"/>
      <c r="AT63" s="54"/>
      <c r="AU63" s="113">
        <f t="shared" ref="AU63:AU64" si="79">AV63</f>
        <v>0</v>
      </c>
      <c r="AV63" s="113">
        <f t="shared" ref="AV63:AV64" si="80">AW63</f>
        <v>0</v>
      </c>
      <c r="AW63" s="113">
        <f t="shared" ref="AW63:AW64" si="81">AX63</f>
        <v>0</v>
      </c>
      <c r="AX63" s="110">
        <v>0</v>
      </c>
      <c r="AY63" s="111">
        <f t="shared" ref="AY63:BD64" si="82">$AX63</f>
        <v>0</v>
      </c>
      <c r="AZ63" s="111">
        <f t="shared" si="82"/>
        <v>0</v>
      </c>
      <c r="BA63" s="111">
        <f t="shared" si="82"/>
        <v>0</v>
      </c>
      <c r="BB63" s="111">
        <f t="shared" si="82"/>
        <v>0</v>
      </c>
      <c r="BC63" s="111">
        <f t="shared" si="82"/>
        <v>0</v>
      </c>
      <c r="BD63" s="111">
        <f t="shared" si="82"/>
        <v>0</v>
      </c>
    </row>
    <row r="64" spans="3:56" ht="14.25" x14ac:dyDescent="0.2">
      <c r="C64" s="3" t="s">
        <v>124</v>
      </c>
      <c r="F64" s="288">
        <f t="shared" si="72"/>
        <v>0</v>
      </c>
      <c r="G64" s="54"/>
      <c r="H64" s="54"/>
      <c r="I64" s="54"/>
      <c r="J64" s="54"/>
      <c r="K64" s="54"/>
      <c r="L64" s="54"/>
      <c r="M64" s="113">
        <f t="shared" si="73"/>
        <v>0.90994592052668699</v>
      </c>
      <c r="N64" s="113">
        <f t="shared" si="73"/>
        <v>0.90994592052668699</v>
      </c>
      <c r="O64" s="113">
        <f t="shared" si="73"/>
        <v>0.90994592052668699</v>
      </c>
      <c r="P64" s="113">
        <f>P63</f>
        <v>0.90994592052668699</v>
      </c>
      <c r="Q64" s="111">
        <f t="shared" si="74"/>
        <v>0.90994592052668699</v>
      </c>
      <c r="R64" s="111">
        <f t="shared" si="74"/>
        <v>0.90994592052668699</v>
      </c>
      <c r="S64" s="111">
        <f t="shared" si="74"/>
        <v>0.90994592052668699</v>
      </c>
      <c r="T64" s="111">
        <f t="shared" si="74"/>
        <v>0.90994592052668699</v>
      </c>
      <c r="U64" s="111">
        <f t="shared" si="74"/>
        <v>0.90994592052668699</v>
      </c>
      <c r="V64" s="111">
        <f t="shared" si="74"/>
        <v>0.90994592052668699</v>
      </c>
      <c r="X64" s="54"/>
      <c r="Y64" s="54"/>
      <c r="Z64" s="54"/>
      <c r="AA64" s="54"/>
      <c r="AB64" s="54"/>
      <c r="AC64" s="54"/>
      <c r="AD64" s="113">
        <f t="shared" si="75"/>
        <v>9.0054079473312953E-2</v>
      </c>
      <c r="AE64" s="113">
        <f t="shared" si="76"/>
        <v>9.0054079473312953E-2</v>
      </c>
      <c r="AF64" s="113">
        <f t="shared" si="77"/>
        <v>9.0054079473312953E-2</v>
      </c>
      <c r="AG64" s="113">
        <f>AG63</f>
        <v>9.0054079473312953E-2</v>
      </c>
      <c r="AH64" s="111">
        <f t="shared" si="78"/>
        <v>9.0054079473312953E-2</v>
      </c>
      <c r="AI64" s="111">
        <f t="shared" si="78"/>
        <v>9.0054079473312953E-2</v>
      </c>
      <c r="AJ64" s="111">
        <f t="shared" si="78"/>
        <v>9.0054079473312953E-2</v>
      </c>
      <c r="AK64" s="111">
        <f t="shared" si="78"/>
        <v>9.0054079473312953E-2</v>
      </c>
      <c r="AL64" s="111">
        <f t="shared" si="78"/>
        <v>9.0054079473312953E-2</v>
      </c>
      <c r="AM64" s="111">
        <f t="shared" si="78"/>
        <v>9.0054079473312953E-2</v>
      </c>
      <c r="AO64" s="54"/>
      <c r="AP64" s="54"/>
      <c r="AQ64" s="54"/>
      <c r="AR64" s="54"/>
      <c r="AS64" s="54"/>
      <c r="AT64" s="54"/>
      <c r="AU64" s="113">
        <f t="shared" si="79"/>
        <v>0</v>
      </c>
      <c r="AV64" s="113">
        <f t="shared" si="80"/>
        <v>0</v>
      </c>
      <c r="AW64" s="113">
        <f t="shared" si="81"/>
        <v>0</v>
      </c>
      <c r="AX64" s="113">
        <f>AX63</f>
        <v>0</v>
      </c>
      <c r="AY64" s="111">
        <f t="shared" si="82"/>
        <v>0</v>
      </c>
      <c r="AZ64" s="111">
        <f t="shared" si="82"/>
        <v>0</v>
      </c>
      <c r="BA64" s="111">
        <f t="shared" si="82"/>
        <v>0</v>
      </c>
      <c r="BB64" s="111">
        <f t="shared" si="82"/>
        <v>0</v>
      </c>
      <c r="BC64" s="111">
        <f t="shared" si="82"/>
        <v>0</v>
      </c>
      <c r="BD64" s="111">
        <f t="shared" si="82"/>
        <v>0</v>
      </c>
    </row>
    <row r="65" spans="3:59" x14ac:dyDescent="0.2"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</row>
    <row r="66" spans="3:59" ht="14.25" x14ac:dyDescent="0.2">
      <c r="C66" s="3" t="s">
        <v>125</v>
      </c>
      <c r="F66" s="288">
        <f>SUM(P66,AG66,AX66) - 1</f>
        <v>0</v>
      </c>
      <c r="G66" s="54"/>
      <c r="H66" s="54"/>
      <c r="I66" s="54"/>
      <c r="J66" s="54"/>
      <c r="K66" s="54"/>
      <c r="L66" s="54"/>
      <c r="M66" s="113">
        <f t="shared" ref="M66" si="83">N66</f>
        <v>0.54522056757516157</v>
      </c>
      <c r="N66" s="113">
        <f t="shared" ref="N66" si="84">O66</f>
        <v>0.54522056757516157</v>
      </c>
      <c r="O66" s="113">
        <f>P66</f>
        <v>0.54522056757516157</v>
      </c>
      <c r="P66" s="302">
        <f>P21</f>
        <v>0.54522056757516157</v>
      </c>
      <c r="Q66" s="116"/>
      <c r="R66" s="116"/>
      <c r="S66" s="116"/>
      <c r="T66" s="116"/>
      <c r="U66" s="116"/>
      <c r="V66" s="116"/>
      <c r="X66" s="54"/>
      <c r="Y66" s="54"/>
      <c r="Z66" s="54"/>
      <c r="AA66" s="54"/>
      <c r="AB66" s="54"/>
      <c r="AC66" s="54"/>
      <c r="AD66" s="113">
        <f t="shared" ref="AD66" si="85">AE66</f>
        <v>0.45477943242483843</v>
      </c>
      <c r="AE66" s="113">
        <f t="shared" ref="AE66" si="86">AF66</f>
        <v>0.45477943242483843</v>
      </c>
      <c r="AF66" s="113">
        <f>AG66</f>
        <v>0.45477943242483843</v>
      </c>
      <c r="AG66" s="302">
        <f>AG21</f>
        <v>0.45477943242483843</v>
      </c>
      <c r="AH66" s="116"/>
      <c r="AI66" s="116"/>
      <c r="AJ66" s="116"/>
      <c r="AK66" s="116"/>
      <c r="AL66" s="116"/>
      <c r="AM66" s="116"/>
      <c r="AO66" s="54"/>
      <c r="AP66" s="54"/>
      <c r="AQ66" s="54"/>
      <c r="AR66" s="54"/>
      <c r="AS66" s="54"/>
      <c r="AT66" s="54"/>
      <c r="AU66" s="113">
        <f t="shared" ref="AU66" si="87">AV66</f>
        <v>0</v>
      </c>
      <c r="AV66" s="113">
        <f t="shared" ref="AV66" si="88">AW66</f>
        <v>0</v>
      </c>
      <c r="AW66" s="113">
        <f>AX66</f>
        <v>0</v>
      </c>
      <c r="AX66" s="110">
        <v>0</v>
      </c>
      <c r="AY66" s="116"/>
      <c r="AZ66" s="116"/>
      <c r="BA66" s="116"/>
      <c r="BB66" s="116"/>
      <c r="BC66" s="116"/>
      <c r="BD66" s="116"/>
    </row>
    <row r="67" spans="3:59" x14ac:dyDescent="0.2">
      <c r="M67" s="255"/>
      <c r="N67" s="255"/>
      <c r="O67" s="255"/>
      <c r="P67" s="255"/>
      <c r="Q67" s="255"/>
      <c r="R67" s="255"/>
      <c r="S67" s="255"/>
      <c r="T67" s="255"/>
      <c r="U67" s="255"/>
      <c r="V67" s="255"/>
      <c r="AD67" s="255"/>
      <c r="AE67" s="255"/>
      <c r="AF67" s="255"/>
      <c r="AG67" s="255"/>
      <c r="AH67" s="255"/>
      <c r="AI67" s="255"/>
      <c r="AJ67" s="255"/>
      <c r="AK67" s="255"/>
      <c r="AL67" s="255"/>
      <c r="AM67" s="255"/>
      <c r="AU67" s="255"/>
      <c r="AV67" s="255"/>
      <c r="AW67" s="255"/>
      <c r="AX67" s="255"/>
      <c r="AY67" s="255"/>
      <c r="AZ67" s="255"/>
      <c r="BA67" s="255"/>
      <c r="BB67" s="255"/>
      <c r="BC67" s="255"/>
      <c r="BD67" s="255"/>
    </row>
    <row r="68" spans="3:59" x14ac:dyDescent="0.2">
      <c r="C68" s="4" t="s">
        <v>127</v>
      </c>
      <c r="D68" s="40"/>
      <c r="E68" s="40"/>
      <c r="F68" s="40"/>
      <c r="G68" s="40"/>
      <c r="H68" s="13"/>
      <c r="M68" s="40"/>
      <c r="N68" s="191"/>
      <c r="O68" s="191"/>
      <c r="P68" s="191"/>
      <c r="Q68" s="191"/>
      <c r="R68" s="191"/>
      <c r="S68" s="191"/>
      <c r="T68" s="255"/>
      <c r="U68" s="255"/>
      <c r="V68" s="255"/>
      <c r="AD68" s="255"/>
      <c r="AE68" s="255"/>
      <c r="AF68" s="255"/>
      <c r="AG68" s="255"/>
      <c r="AH68" s="255"/>
      <c r="AI68" s="255"/>
      <c r="AJ68" s="255"/>
      <c r="AK68" s="255"/>
      <c r="AL68" s="255"/>
      <c r="AM68" s="255"/>
      <c r="AU68" s="255"/>
      <c r="AV68" s="255"/>
      <c r="AW68" s="255"/>
      <c r="AX68" s="255"/>
      <c r="AY68" s="255"/>
      <c r="AZ68" s="255"/>
      <c r="BA68" s="255"/>
      <c r="BB68" s="255"/>
      <c r="BC68" s="255"/>
      <c r="BD68" s="255"/>
      <c r="BF68" s="262"/>
      <c r="BG68" s="262"/>
    </row>
    <row r="69" spans="3:59" ht="14.25" x14ac:dyDescent="0.2">
      <c r="C69" s="3" t="s">
        <v>128</v>
      </c>
      <c r="D69" s="13"/>
      <c r="E69" s="256"/>
      <c r="F69" s="256"/>
      <c r="G69" s="256"/>
      <c r="H69" s="13"/>
      <c r="M69" s="113">
        <f t="shared" ref="M69:M71" si="89">N69</f>
        <v>0.68398919832615279</v>
      </c>
      <c r="N69" s="113">
        <f t="shared" ref="N69:N71" si="90">O69</f>
        <v>0.68398919832615279</v>
      </c>
      <c r="O69" s="113">
        <f t="shared" ref="O69:O71" si="91">P69</f>
        <v>0.68398919832615279</v>
      </c>
      <c r="P69" s="302">
        <v>0.68398919832615279</v>
      </c>
      <c r="Q69" s="111">
        <f t="shared" ref="Q69:V71" si="92">$P69</f>
        <v>0.68398919832615279</v>
      </c>
      <c r="R69" s="111">
        <f t="shared" si="92"/>
        <v>0.68398919832615279</v>
      </c>
      <c r="S69" s="111">
        <f t="shared" si="92"/>
        <v>0.68398919832615279</v>
      </c>
      <c r="T69" s="111">
        <f t="shared" si="92"/>
        <v>0.68398919832615279</v>
      </c>
      <c r="U69" s="111">
        <f t="shared" si="92"/>
        <v>0.68398919832615279</v>
      </c>
      <c r="V69" s="111">
        <f t="shared" si="92"/>
        <v>0.68398919832615279</v>
      </c>
      <c r="X69" s="54"/>
      <c r="Y69" s="54"/>
      <c r="Z69" s="54"/>
      <c r="AA69" s="54"/>
      <c r="AB69" s="54"/>
      <c r="AC69" s="54"/>
      <c r="AD69" s="113">
        <f t="shared" ref="AD69:AD71" si="93">AE69</f>
        <v>0.83728746540134436</v>
      </c>
      <c r="AE69" s="113">
        <f t="shared" ref="AE69:AE71" si="94">AF69</f>
        <v>0.83728746540134436</v>
      </c>
      <c r="AF69" s="113">
        <f t="shared" ref="AF69:AF71" si="95">AG69</f>
        <v>0.83728746540134436</v>
      </c>
      <c r="AG69" s="110">
        <v>0.83728746540134436</v>
      </c>
      <c r="AH69" s="111">
        <f t="shared" ref="AH69:AH71" si="96">$AG69</f>
        <v>0.83728746540134436</v>
      </c>
      <c r="AI69" s="111">
        <f t="shared" ref="AI69:AM71" si="97">$AX69</f>
        <v>0.83728746540134436</v>
      </c>
      <c r="AJ69" s="111">
        <f t="shared" si="97"/>
        <v>0.83728746540134436</v>
      </c>
      <c r="AK69" s="111">
        <f t="shared" si="97"/>
        <v>0.83728746540134436</v>
      </c>
      <c r="AL69" s="111">
        <f t="shared" si="97"/>
        <v>0.83728746540134436</v>
      </c>
      <c r="AM69" s="111">
        <f t="shared" si="97"/>
        <v>0.83728746540134436</v>
      </c>
      <c r="AO69" s="54"/>
      <c r="AP69" s="54"/>
      <c r="AQ69" s="54"/>
      <c r="AR69" s="54"/>
      <c r="AS69" s="54"/>
      <c r="AT69" s="54"/>
      <c r="AU69" s="113">
        <f t="shared" ref="AU69:AU71" si="98">AV69</f>
        <v>0.83728746540134436</v>
      </c>
      <c r="AV69" s="113">
        <f t="shared" ref="AV69:AV71" si="99">AW69</f>
        <v>0.83728746540134436</v>
      </c>
      <c r="AW69" s="113">
        <f t="shared" ref="AW69:AW71" si="100">AX69</f>
        <v>0.83728746540134436</v>
      </c>
      <c r="AX69" s="302">
        <f t="shared" ref="AX69:BD71" si="101">AG69</f>
        <v>0.83728746540134436</v>
      </c>
      <c r="AY69" s="111">
        <f t="shared" si="101"/>
        <v>0.83728746540134436</v>
      </c>
      <c r="AZ69" s="111">
        <f t="shared" si="101"/>
        <v>0.83728746540134436</v>
      </c>
      <c r="BA69" s="111">
        <f t="shared" si="101"/>
        <v>0.83728746540134436</v>
      </c>
      <c r="BB69" s="111">
        <f t="shared" si="101"/>
        <v>0.83728746540134436</v>
      </c>
      <c r="BC69" s="111">
        <f t="shared" si="101"/>
        <v>0.83728746540134436</v>
      </c>
      <c r="BD69" s="111">
        <f t="shared" si="101"/>
        <v>0.83728746540134436</v>
      </c>
      <c r="BF69" s="262"/>
      <c r="BG69" s="262"/>
    </row>
    <row r="70" spans="3:59" ht="14.25" x14ac:dyDescent="0.2">
      <c r="C70" s="3" t="s">
        <v>129</v>
      </c>
      <c r="D70" s="13"/>
      <c r="E70" s="256"/>
      <c r="F70" s="256"/>
      <c r="G70" s="256"/>
      <c r="H70" s="13"/>
      <c r="M70" s="113">
        <f t="shared" si="89"/>
        <v>0.22324833542907793</v>
      </c>
      <c r="N70" s="113">
        <f t="shared" si="90"/>
        <v>0.22324833542907793</v>
      </c>
      <c r="O70" s="113">
        <f t="shared" si="91"/>
        <v>0.22324833542907793</v>
      </c>
      <c r="P70" s="302">
        <v>0.22324833542907793</v>
      </c>
      <c r="Q70" s="111">
        <f t="shared" si="92"/>
        <v>0.22324833542907793</v>
      </c>
      <c r="R70" s="111">
        <f t="shared" si="92"/>
        <v>0.22324833542907793</v>
      </c>
      <c r="S70" s="111">
        <f t="shared" si="92"/>
        <v>0.22324833542907793</v>
      </c>
      <c r="T70" s="111">
        <f t="shared" si="92"/>
        <v>0.22324833542907793</v>
      </c>
      <c r="U70" s="111">
        <f t="shared" si="92"/>
        <v>0.22324833542907793</v>
      </c>
      <c r="V70" s="111">
        <f t="shared" si="92"/>
        <v>0.22324833542907793</v>
      </c>
      <c r="X70" s="54"/>
      <c r="Y70" s="54"/>
      <c r="Z70" s="54"/>
      <c r="AA70" s="54"/>
      <c r="AB70" s="54"/>
      <c r="AC70" s="54"/>
      <c r="AD70" s="113">
        <f t="shared" si="93"/>
        <v>0.14687129300118623</v>
      </c>
      <c r="AE70" s="113">
        <f t="shared" si="94"/>
        <v>0.14687129300118623</v>
      </c>
      <c r="AF70" s="113">
        <f t="shared" si="95"/>
        <v>0.14687129300118623</v>
      </c>
      <c r="AG70" s="110">
        <v>0.14687129300118623</v>
      </c>
      <c r="AH70" s="111">
        <f t="shared" si="96"/>
        <v>0.14687129300118623</v>
      </c>
      <c r="AI70" s="111">
        <f t="shared" si="97"/>
        <v>0.14687129300118623</v>
      </c>
      <c r="AJ70" s="111">
        <f t="shared" si="97"/>
        <v>0.14687129300118623</v>
      </c>
      <c r="AK70" s="111">
        <f t="shared" si="97"/>
        <v>0.14687129300118623</v>
      </c>
      <c r="AL70" s="111">
        <f t="shared" si="97"/>
        <v>0.14687129300118623</v>
      </c>
      <c r="AM70" s="111">
        <f t="shared" si="97"/>
        <v>0.14687129300118623</v>
      </c>
      <c r="AO70" s="54"/>
      <c r="AP70" s="54"/>
      <c r="AQ70" s="54"/>
      <c r="AR70" s="54"/>
      <c r="AS70" s="54"/>
      <c r="AT70" s="54"/>
      <c r="AU70" s="113">
        <f t="shared" si="98"/>
        <v>0.14687129300118623</v>
      </c>
      <c r="AV70" s="113">
        <f t="shared" si="99"/>
        <v>0.14687129300118623</v>
      </c>
      <c r="AW70" s="113">
        <f t="shared" si="100"/>
        <v>0.14687129300118623</v>
      </c>
      <c r="AX70" s="302">
        <f t="shared" si="101"/>
        <v>0.14687129300118623</v>
      </c>
      <c r="AY70" s="111">
        <f t="shared" si="101"/>
        <v>0.14687129300118623</v>
      </c>
      <c r="AZ70" s="111">
        <f t="shared" si="101"/>
        <v>0.14687129300118623</v>
      </c>
      <c r="BA70" s="111">
        <f t="shared" si="101"/>
        <v>0.14687129300118623</v>
      </c>
      <c r="BB70" s="111">
        <f t="shared" si="101"/>
        <v>0.14687129300118623</v>
      </c>
      <c r="BC70" s="111">
        <f t="shared" si="101"/>
        <v>0.14687129300118623</v>
      </c>
      <c r="BD70" s="111">
        <f t="shared" si="101"/>
        <v>0.14687129300118623</v>
      </c>
      <c r="BF70" s="262"/>
      <c r="BG70" s="262"/>
    </row>
    <row r="71" spans="3:59" ht="14.25" x14ac:dyDescent="0.2">
      <c r="C71" s="3" t="s">
        <v>130</v>
      </c>
      <c r="D71" s="13"/>
      <c r="E71" s="256"/>
      <c r="F71" s="256"/>
      <c r="G71" s="256"/>
      <c r="H71" s="13"/>
      <c r="M71" s="113">
        <f t="shared" si="89"/>
        <v>9.2762466244769234E-2</v>
      </c>
      <c r="N71" s="113">
        <f t="shared" si="90"/>
        <v>9.2762466244769234E-2</v>
      </c>
      <c r="O71" s="113">
        <f t="shared" si="91"/>
        <v>9.2762466244769234E-2</v>
      </c>
      <c r="P71" s="302">
        <v>9.2762466244769234E-2</v>
      </c>
      <c r="Q71" s="111">
        <f t="shared" si="92"/>
        <v>9.2762466244769234E-2</v>
      </c>
      <c r="R71" s="111">
        <f t="shared" si="92"/>
        <v>9.2762466244769234E-2</v>
      </c>
      <c r="S71" s="111">
        <f t="shared" si="92"/>
        <v>9.2762466244769234E-2</v>
      </c>
      <c r="T71" s="111">
        <f t="shared" si="92"/>
        <v>9.2762466244769234E-2</v>
      </c>
      <c r="U71" s="111">
        <f t="shared" si="92"/>
        <v>9.2762466244769234E-2</v>
      </c>
      <c r="V71" s="111">
        <f t="shared" si="92"/>
        <v>9.2762466244769234E-2</v>
      </c>
      <c r="X71" s="54"/>
      <c r="Y71" s="54"/>
      <c r="Z71" s="54"/>
      <c r="AA71" s="54"/>
      <c r="AB71" s="54"/>
      <c r="AC71" s="54"/>
      <c r="AD71" s="113">
        <f t="shared" si="93"/>
        <v>1.5841241597469354E-2</v>
      </c>
      <c r="AE71" s="113">
        <f t="shared" si="94"/>
        <v>1.5841241597469354E-2</v>
      </c>
      <c r="AF71" s="113">
        <f t="shared" si="95"/>
        <v>1.5841241597469354E-2</v>
      </c>
      <c r="AG71" s="110">
        <v>1.5841241597469354E-2</v>
      </c>
      <c r="AH71" s="111">
        <f t="shared" si="96"/>
        <v>1.5841241597469354E-2</v>
      </c>
      <c r="AI71" s="111">
        <f t="shared" si="97"/>
        <v>1.5841241597469354E-2</v>
      </c>
      <c r="AJ71" s="111">
        <f t="shared" si="97"/>
        <v>1.5841241597469354E-2</v>
      </c>
      <c r="AK71" s="111">
        <f t="shared" si="97"/>
        <v>1.5841241597469354E-2</v>
      </c>
      <c r="AL71" s="111">
        <f t="shared" si="97"/>
        <v>1.5841241597469354E-2</v>
      </c>
      <c r="AM71" s="111">
        <f t="shared" si="97"/>
        <v>1.5841241597469354E-2</v>
      </c>
      <c r="AO71" s="54"/>
      <c r="AP71" s="54"/>
      <c r="AQ71" s="54"/>
      <c r="AR71" s="54"/>
      <c r="AS71" s="54"/>
      <c r="AT71" s="54"/>
      <c r="AU71" s="113">
        <f t="shared" si="98"/>
        <v>1.5841241597469354E-2</v>
      </c>
      <c r="AV71" s="113">
        <f t="shared" si="99"/>
        <v>1.5841241597469354E-2</v>
      </c>
      <c r="AW71" s="113">
        <f t="shared" si="100"/>
        <v>1.5841241597469354E-2</v>
      </c>
      <c r="AX71" s="302">
        <f t="shared" si="101"/>
        <v>1.5841241597469354E-2</v>
      </c>
      <c r="AY71" s="111">
        <f t="shared" si="101"/>
        <v>1.5841241597469354E-2</v>
      </c>
      <c r="AZ71" s="111">
        <f t="shared" si="101"/>
        <v>1.5841241597469354E-2</v>
      </c>
      <c r="BA71" s="111">
        <f t="shared" si="101"/>
        <v>1.5841241597469354E-2</v>
      </c>
      <c r="BB71" s="111">
        <f t="shared" si="101"/>
        <v>1.5841241597469354E-2</v>
      </c>
      <c r="BC71" s="111">
        <f t="shared" si="101"/>
        <v>1.5841241597469354E-2</v>
      </c>
      <c r="BD71" s="111">
        <f t="shared" si="101"/>
        <v>1.5841241597469354E-2</v>
      </c>
      <c r="BG71" s="310"/>
    </row>
    <row r="72" spans="3:59" x14ac:dyDescent="0.2">
      <c r="E72" s="13"/>
      <c r="F72" s="13"/>
      <c r="G72" s="13"/>
      <c r="H72" s="13"/>
      <c r="M72" s="255"/>
      <c r="N72" s="255"/>
      <c r="O72" s="255"/>
      <c r="P72" s="255"/>
      <c r="Q72" s="255"/>
      <c r="R72" s="255"/>
      <c r="S72" s="255"/>
      <c r="T72" s="255"/>
      <c r="U72" s="255"/>
      <c r="V72" s="255"/>
      <c r="AD72" s="255"/>
      <c r="AE72" s="255"/>
      <c r="AF72" s="255"/>
      <c r="AG72" s="255"/>
      <c r="AH72" s="255"/>
      <c r="AI72" s="255"/>
      <c r="AJ72" s="255"/>
      <c r="AK72" s="255"/>
      <c r="AL72" s="255"/>
      <c r="AM72" s="255"/>
      <c r="AU72" s="255"/>
      <c r="AV72" s="255"/>
      <c r="AW72" s="255"/>
      <c r="AX72" s="255"/>
      <c r="AY72" s="255"/>
      <c r="AZ72" s="255"/>
      <c r="BA72" s="255"/>
      <c r="BB72" s="255"/>
      <c r="BC72" s="255"/>
      <c r="BD72" s="255"/>
    </row>
    <row r="73" spans="3:59" x14ac:dyDescent="0.2">
      <c r="C73" s="47" t="s">
        <v>131</v>
      </c>
      <c r="E73" s="13"/>
      <c r="F73" s="13"/>
      <c r="G73" s="13"/>
      <c r="H73" s="13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  <c r="AU73" s="115"/>
      <c r="AV73" s="115"/>
      <c r="AW73" s="115"/>
      <c r="AX73" s="115"/>
      <c r="AY73" s="115"/>
      <c r="AZ73" s="115"/>
      <c r="BA73" s="115"/>
      <c r="BB73" s="115"/>
      <c r="BC73" s="115"/>
      <c r="BD73" s="115"/>
    </row>
    <row r="74" spans="3:59" x14ac:dyDescent="0.2">
      <c r="C74" s="4" t="s">
        <v>122</v>
      </c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AD74" s="115"/>
      <c r="AE74" s="115"/>
      <c r="AF74" s="115"/>
      <c r="AG74" s="115"/>
      <c r="AH74" s="115"/>
      <c r="AI74" s="115"/>
      <c r="AJ74" s="115"/>
      <c r="AK74" s="115"/>
      <c r="AL74" s="115"/>
      <c r="AM74" s="115"/>
      <c r="AU74" s="115"/>
      <c r="AV74" s="115"/>
      <c r="AW74" s="115"/>
      <c r="AX74" s="115"/>
      <c r="AY74" s="115"/>
      <c r="AZ74" s="115"/>
      <c r="BA74" s="115"/>
      <c r="BB74" s="115"/>
      <c r="BC74" s="115"/>
      <c r="BD74" s="115"/>
    </row>
    <row r="75" spans="3:59" ht="14.25" x14ac:dyDescent="0.2">
      <c r="C75" s="13" t="s">
        <v>123</v>
      </c>
      <c r="F75" s="288">
        <f t="shared" ref="F75:F76" si="102">SUM(P75,AG75,AX75) - 1</f>
        <v>0</v>
      </c>
      <c r="G75" s="54"/>
      <c r="H75" s="54"/>
      <c r="I75" s="54"/>
      <c r="J75" s="54"/>
      <c r="K75" s="54"/>
      <c r="L75" s="54"/>
      <c r="M75" s="113">
        <f t="shared" ref="M75:O75" si="103">N75</f>
        <v>0.587921072713398</v>
      </c>
      <c r="N75" s="113">
        <f t="shared" si="103"/>
        <v>0.587921072713398</v>
      </c>
      <c r="O75" s="113">
        <f t="shared" si="103"/>
        <v>0.587921072713398</v>
      </c>
      <c r="P75" s="302">
        <v>0.587921072713398</v>
      </c>
      <c r="Q75" s="111">
        <f t="shared" ref="Q75:V76" si="104">$P75</f>
        <v>0.587921072713398</v>
      </c>
      <c r="R75" s="111">
        <f t="shared" si="104"/>
        <v>0.587921072713398</v>
      </c>
      <c r="S75" s="111">
        <f t="shared" si="104"/>
        <v>0.587921072713398</v>
      </c>
      <c r="T75" s="111">
        <f t="shared" si="104"/>
        <v>0.587921072713398</v>
      </c>
      <c r="U75" s="111">
        <f t="shared" si="104"/>
        <v>0.587921072713398</v>
      </c>
      <c r="V75" s="111">
        <f t="shared" si="104"/>
        <v>0.587921072713398</v>
      </c>
      <c r="X75" s="54"/>
      <c r="Y75" s="54"/>
      <c r="Z75" s="54"/>
      <c r="AA75" s="54"/>
      <c r="AB75" s="54"/>
      <c r="AC75" s="54"/>
      <c r="AD75" s="113">
        <f t="shared" ref="AD75:AD76" si="105">AE75</f>
        <v>0.412078927286602</v>
      </c>
      <c r="AE75" s="113">
        <f t="shared" ref="AE75:AE76" si="106">AF75</f>
        <v>0.412078927286602</v>
      </c>
      <c r="AF75" s="113">
        <f t="shared" ref="AF75:AF76" si="107">AG75</f>
        <v>0.412078927286602</v>
      </c>
      <c r="AG75" s="302">
        <v>0.412078927286602</v>
      </c>
      <c r="AH75" s="111">
        <f t="shared" ref="AH75:AM76" si="108">$AG75</f>
        <v>0.412078927286602</v>
      </c>
      <c r="AI75" s="111">
        <f t="shared" si="108"/>
        <v>0.412078927286602</v>
      </c>
      <c r="AJ75" s="111">
        <f t="shared" si="108"/>
        <v>0.412078927286602</v>
      </c>
      <c r="AK75" s="111">
        <f t="shared" si="108"/>
        <v>0.412078927286602</v>
      </c>
      <c r="AL75" s="111">
        <f t="shared" si="108"/>
        <v>0.412078927286602</v>
      </c>
      <c r="AM75" s="111">
        <f t="shared" si="108"/>
        <v>0.412078927286602</v>
      </c>
      <c r="AO75" s="54"/>
      <c r="AP75" s="54"/>
      <c r="AQ75" s="54"/>
      <c r="AR75" s="54"/>
      <c r="AS75" s="54"/>
      <c r="AT75" s="54"/>
      <c r="AU75" s="113">
        <f t="shared" ref="AU75:AU76" si="109">AV75</f>
        <v>0</v>
      </c>
      <c r="AV75" s="113">
        <f t="shared" ref="AV75:AV76" si="110">AW75</f>
        <v>0</v>
      </c>
      <c r="AW75" s="113">
        <f t="shared" ref="AW75:AW76" si="111">AX75</f>
        <v>0</v>
      </c>
      <c r="AX75" s="110">
        <v>0</v>
      </c>
      <c r="AY75" s="111">
        <f t="shared" ref="AY75:BD76" si="112">$AX75</f>
        <v>0</v>
      </c>
      <c r="AZ75" s="111">
        <f t="shared" si="112"/>
        <v>0</v>
      </c>
      <c r="BA75" s="111">
        <f t="shared" si="112"/>
        <v>0</v>
      </c>
      <c r="BB75" s="111">
        <f t="shared" si="112"/>
        <v>0</v>
      </c>
      <c r="BC75" s="111">
        <f t="shared" si="112"/>
        <v>0</v>
      </c>
      <c r="BD75" s="111">
        <f t="shared" si="112"/>
        <v>0</v>
      </c>
    </row>
    <row r="76" spans="3:59" ht="14.25" x14ac:dyDescent="0.2">
      <c r="C76" s="3" t="s">
        <v>124</v>
      </c>
      <c r="F76" s="288">
        <f t="shared" si="102"/>
        <v>0</v>
      </c>
      <c r="G76" s="54"/>
      <c r="H76" s="54"/>
      <c r="I76" s="54"/>
      <c r="J76" s="54"/>
      <c r="K76" s="54"/>
      <c r="L76" s="54"/>
      <c r="M76" s="113">
        <f t="shared" ref="M76:O76" si="113">N76</f>
        <v>0.587921072713398</v>
      </c>
      <c r="N76" s="113">
        <f t="shared" si="113"/>
        <v>0.587921072713398</v>
      </c>
      <c r="O76" s="113">
        <f t="shared" si="113"/>
        <v>0.587921072713398</v>
      </c>
      <c r="P76" s="113">
        <f>P75</f>
        <v>0.587921072713398</v>
      </c>
      <c r="Q76" s="111">
        <f t="shared" si="104"/>
        <v>0.587921072713398</v>
      </c>
      <c r="R76" s="111">
        <f t="shared" si="104"/>
        <v>0.587921072713398</v>
      </c>
      <c r="S76" s="111">
        <f t="shared" si="104"/>
        <v>0.587921072713398</v>
      </c>
      <c r="T76" s="111">
        <f t="shared" si="104"/>
        <v>0.587921072713398</v>
      </c>
      <c r="U76" s="111">
        <f t="shared" si="104"/>
        <v>0.587921072713398</v>
      </c>
      <c r="V76" s="111">
        <f t="shared" si="104"/>
        <v>0.587921072713398</v>
      </c>
      <c r="X76" s="54"/>
      <c r="Y76" s="54"/>
      <c r="Z76" s="54"/>
      <c r="AA76" s="54"/>
      <c r="AB76" s="54"/>
      <c r="AC76" s="54"/>
      <c r="AD76" s="113">
        <f t="shared" si="105"/>
        <v>0.412078927286602</v>
      </c>
      <c r="AE76" s="113">
        <f t="shared" si="106"/>
        <v>0.412078927286602</v>
      </c>
      <c r="AF76" s="113">
        <f t="shared" si="107"/>
        <v>0.412078927286602</v>
      </c>
      <c r="AG76" s="113">
        <f>AG75</f>
        <v>0.412078927286602</v>
      </c>
      <c r="AH76" s="111">
        <f t="shared" si="108"/>
        <v>0.412078927286602</v>
      </c>
      <c r="AI76" s="111">
        <f t="shared" si="108"/>
        <v>0.412078927286602</v>
      </c>
      <c r="AJ76" s="111">
        <f t="shared" si="108"/>
        <v>0.412078927286602</v>
      </c>
      <c r="AK76" s="111">
        <f t="shared" si="108"/>
        <v>0.412078927286602</v>
      </c>
      <c r="AL76" s="111">
        <f t="shared" si="108"/>
        <v>0.412078927286602</v>
      </c>
      <c r="AM76" s="111">
        <f t="shared" si="108"/>
        <v>0.412078927286602</v>
      </c>
      <c r="AO76" s="54"/>
      <c r="AP76" s="54"/>
      <c r="AQ76" s="54"/>
      <c r="AR76" s="54"/>
      <c r="AS76" s="54"/>
      <c r="AT76" s="54"/>
      <c r="AU76" s="113">
        <f t="shared" si="109"/>
        <v>0</v>
      </c>
      <c r="AV76" s="113">
        <f t="shared" si="110"/>
        <v>0</v>
      </c>
      <c r="AW76" s="113">
        <f t="shared" si="111"/>
        <v>0</v>
      </c>
      <c r="AX76" s="113">
        <f>AX75</f>
        <v>0</v>
      </c>
      <c r="AY76" s="111">
        <f t="shared" si="112"/>
        <v>0</v>
      </c>
      <c r="AZ76" s="111">
        <f t="shared" si="112"/>
        <v>0</v>
      </c>
      <c r="BA76" s="111">
        <f t="shared" si="112"/>
        <v>0</v>
      </c>
      <c r="BB76" s="111">
        <f t="shared" si="112"/>
        <v>0</v>
      </c>
      <c r="BC76" s="111">
        <f t="shared" si="112"/>
        <v>0</v>
      </c>
      <c r="BD76" s="111">
        <f t="shared" si="112"/>
        <v>0</v>
      </c>
    </row>
    <row r="77" spans="3:59" x14ac:dyDescent="0.2"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AD77" s="115"/>
      <c r="AE77" s="115"/>
      <c r="AF77" s="115"/>
      <c r="AG77" s="115"/>
      <c r="AH77" s="115"/>
      <c r="AI77" s="115"/>
      <c r="AJ77" s="115"/>
      <c r="AK77" s="115"/>
      <c r="AL77" s="115"/>
      <c r="AM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</row>
    <row r="78" spans="3:59" ht="14.25" x14ac:dyDescent="0.2">
      <c r="C78" s="3" t="s">
        <v>125</v>
      </c>
      <c r="F78" s="288">
        <f>SUM(P78,AG78,AX78) - 1</f>
        <v>0</v>
      </c>
      <c r="G78" s="54"/>
      <c r="H78" s="54"/>
      <c r="I78" s="54"/>
      <c r="J78" s="54"/>
      <c r="K78" s="54"/>
      <c r="L78" s="54"/>
      <c r="M78" s="113">
        <f t="shared" ref="M78" si="114">N78</f>
        <v>0.43742148523025015</v>
      </c>
      <c r="N78" s="113">
        <f t="shared" ref="N78" si="115">O78</f>
        <v>0.43742148523025015</v>
      </c>
      <c r="O78" s="113">
        <f>P78</f>
        <v>0.43742148523025015</v>
      </c>
      <c r="P78" s="302">
        <f>P22</f>
        <v>0.43742148523025015</v>
      </c>
      <c r="Q78" s="116"/>
      <c r="R78" s="116"/>
      <c r="S78" s="116"/>
      <c r="T78" s="116"/>
      <c r="U78" s="116"/>
      <c r="V78" s="116"/>
      <c r="X78" s="54"/>
      <c r="Y78" s="54"/>
      <c r="Z78" s="54"/>
      <c r="AA78" s="54"/>
      <c r="AB78" s="54"/>
      <c r="AC78" s="54"/>
      <c r="AD78" s="113">
        <f t="shared" ref="AD78" si="116">AE78</f>
        <v>0.56257851476974985</v>
      </c>
      <c r="AE78" s="113">
        <f t="shared" ref="AE78" si="117">AF78</f>
        <v>0.56257851476974985</v>
      </c>
      <c r="AF78" s="113">
        <f>AG78</f>
        <v>0.56257851476974985</v>
      </c>
      <c r="AG78" s="302">
        <f>AG22</f>
        <v>0.56257851476974985</v>
      </c>
      <c r="AH78" s="116"/>
      <c r="AI78" s="116"/>
      <c r="AJ78" s="116"/>
      <c r="AK78" s="116"/>
      <c r="AL78" s="116"/>
      <c r="AM78" s="116"/>
      <c r="AO78" s="54"/>
      <c r="AP78" s="54"/>
      <c r="AQ78" s="54"/>
      <c r="AR78" s="54"/>
      <c r="AS78" s="54"/>
      <c r="AT78" s="54"/>
      <c r="AU78" s="113">
        <f t="shared" ref="AU78" si="118">AV78</f>
        <v>0</v>
      </c>
      <c r="AV78" s="113">
        <f t="shared" ref="AV78" si="119">AW78</f>
        <v>0</v>
      </c>
      <c r="AW78" s="113">
        <f>AX78</f>
        <v>0</v>
      </c>
      <c r="AX78" s="110">
        <v>0</v>
      </c>
      <c r="AY78" s="116"/>
      <c r="AZ78" s="116"/>
      <c r="BA78" s="116"/>
      <c r="BB78" s="116"/>
      <c r="BC78" s="116"/>
      <c r="BD78" s="116"/>
    </row>
    <row r="79" spans="3:59" x14ac:dyDescent="0.2"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</row>
    <row r="80" spans="3:59" x14ac:dyDescent="0.2">
      <c r="C80" s="4" t="s">
        <v>127</v>
      </c>
      <c r="D80" s="40"/>
      <c r="E80" s="40"/>
      <c r="F80" s="40"/>
      <c r="G80" s="40"/>
      <c r="H80" s="13"/>
      <c r="M80" s="40"/>
      <c r="N80" s="191"/>
      <c r="O80" s="191"/>
      <c r="P80" s="191"/>
      <c r="Q80" s="191"/>
      <c r="R80" s="191"/>
      <c r="S80" s="191"/>
      <c r="T80" s="255"/>
      <c r="U80" s="255"/>
      <c r="V80" s="255"/>
      <c r="AD80" s="255"/>
      <c r="AE80" s="255"/>
      <c r="AF80" s="255"/>
      <c r="AG80" s="255"/>
      <c r="AH80" s="255"/>
      <c r="AI80" s="255"/>
      <c r="AJ80" s="255"/>
      <c r="AK80" s="255"/>
      <c r="AL80" s="255"/>
      <c r="AM80" s="255"/>
      <c r="AU80" s="255"/>
      <c r="AV80" s="255"/>
      <c r="AW80" s="255"/>
      <c r="AX80" s="255"/>
      <c r="AY80" s="255"/>
      <c r="AZ80" s="255"/>
      <c r="BA80" s="255"/>
      <c r="BB80" s="255"/>
      <c r="BC80" s="255"/>
      <c r="BD80" s="255"/>
    </row>
    <row r="81" spans="3:56" ht="14.25" x14ac:dyDescent="0.2">
      <c r="C81" s="3" t="s">
        <v>128</v>
      </c>
      <c r="D81" s="13"/>
      <c r="E81" s="256"/>
      <c r="F81" s="256"/>
      <c r="G81" s="256"/>
      <c r="H81" s="13"/>
      <c r="M81" s="113">
        <f>N81</f>
        <v>0.74579469926971365</v>
      </c>
      <c r="N81" s="113">
        <f t="shared" ref="N81:N83" si="120">O81</f>
        <v>0.74579469926971365</v>
      </c>
      <c r="O81" s="113">
        <f t="shared" ref="O81:O83" si="121">P81</f>
        <v>0.74579469926971365</v>
      </c>
      <c r="P81" s="302">
        <v>0.74579469926971365</v>
      </c>
      <c r="Q81" s="111">
        <f t="shared" ref="Q81:V83" si="122">$P81</f>
        <v>0.74579469926971365</v>
      </c>
      <c r="R81" s="111">
        <f t="shared" si="122"/>
        <v>0.74579469926971365</v>
      </c>
      <c r="S81" s="111">
        <f t="shared" si="122"/>
        <v>0.74579469926971365</v>
      </c>
      <c r="T81" s="111">
        <f t="shared" si="122"/>
        <v>0.74579469926971365</v>
      </c>
      <c r="U81" s="111">
        <f t="shared" si="122"/>
        <v>0.74579469926971365</v>
      </c>
      <c r="V81" s="111">
        <f t="shared" si="122"/>
        <v>0.74579469926971365</v>
      </c>
      <c r="AD81" s="113">
        <f t="shared" ref="AD81:AD83" si="123">AE81</f>
        <v>0.81536302156437412</v>
      </c>
      <c r="AE81" s="113">
        <f t="shared" ref="AE81:AE83" si="124">AF81</f>
        <v>0.81536302156437412</v>
      </c>
      <c r="AF81" s="113">
        <f t="shared" ref="AF81:AF83" si="125">AG81</f>
        <v>0.81536302156437412</v>
      </c>
      <c r="AG81" s="302">
        <v>0.81536302156437412</v>
      </c>
      <c r="AH81" s="111">
        <f t="shared" ref="AH81:AH83" si="126">$AG81</f>
        <v>0.81536302156437412</v>
      </c>
      <c r="AI81" s="111">
        <f t="shared" ref="AI81:AM83" si="127">$AX81</f>
        <v>0.81536302156437412</v>
      </c>
      <c r="AJ81" s="111">
        <f t="shared" si="127"/>
        <v>0.81536302156437412</v>
      </c>
      <c r="AK81" s="111">
        <f t="shared" si="127"/>
        <v>0.81536302156437412</v>
      </c>
      <c r="AL81" s="111">
        <f t="shared" si="127"/>
        <v>0.81536302156437412</v>
      </c>
      <c r="AM81" s="111">
        <f t="shared" si="127"/>
        <v>0.81536302156437412</v>
      </c>
      <c r="AU81" s="113">
        <f t="shared" ref="AU81:AU83" si="128">AV81</f>
        <v>0.81536302156437412</v>
      </c>
      <c r="AV81" s="113">
        <f t="shared" ref="AV81:AV83" si="129">AW81</f>
        <v>0.81536302156437412</v>
      </c>
      <c r="AW81" s="113">
        <f t="shared" ref="AW81:AW83" si="130">AX81</f>
        <v>0.81536302156437412</v>
      </c>
      <c r="AX81" s="110">
        <f t="shared" ref="AX81:AX83" si="131">AG81</f>
        <v>0.81536302156437412</v>
      </c>
      <c r="AY81" s="111">
        <f t="shared" ref="AY81:BD83" si="132">$AX81</f>
        <v>0.81536302156437412</v>
      </c>
      <c r="AZ81" s="111">
        <f t="shared" si="132"/>
        <v>0.81536302156437412</v>
      </c>
      <c r="BA81" s="111">
        <f t="shared" si="132"/>
        <v>0.81536302156437412</v>
      </c>
      <c r="BB81" s="111">
        <f t="shared" si="132"/>
        <v>0.81536302156437412</v>
      </c>
      <c r="BC81" s="111">
        <f t="shared" si="132"/>
        <v>0.81536302156437412</v>
      </c>
      <c r="BD81" s="111">
        <f t="shared" si="132"/>
        <v>0.81536302156437412</v>
      </c>
    </row>
    <row r="82" spans="3:56" ht="14.25" x14ac:dyDescent="0.2">
      <c r="C82" s="3" t="s">
        <v>129</v>
      </c>
      <c r="D82" s="13"/>
      <c r="E82" s="256"/>
      <c r="F82" s="256"/>
      <c r="G82" s="256"/>
      <c r="H82" s="13"/>
      <c r="M82" s="113">
        <f t="shared" ref="M82:M83" si="133">N82</f>
        <v>0.20718798719947484</v>
      </c>
      <c r="N82" s="113">
        <f t="shared" si="120"/>
        <v>0.20718798719947484</v>
      </c>
      <c r="O82" s="113">
        <f t="shared" si="121"/>
        <v>0.20718798719947484</v>
      </c>
      <c r="P82" s="302">
        <v>0.20718798719947484</v>
      </c>
      <c r="Q82" s="111">
        <f t="shared" si="122"/>
        <v>0.20718798719947484</v>
      </c>
      <c r="R82" s="111">
        <f t="shared" si="122"/>
        <v>0.20718798719947484</v>
      </c>
      <c r="S82" s="111">
        <f t="shared" si="122"/>
        <v>0.20718798719947484</v>
      </c>
      <c r="T82" s="111">
        <f t="shared" si="122"/>
        <v>0.20718798719947484</v>
      </c>
      <c r="U82" s="111">
        <f t="shared" si="122"/>
        <v>0.20718798719947484</v>
      </c>
      <c r="V82" s="111">
        <f t="shared" si="122"/>
        <v>0.20718798719947484</v>
      </c>
      <c r="AD82" s="113">
        <f t="shared" si="123"/>
        <v>0.16794282797345583</v>
      </c>
      <c r="AE82" s="113">
        <f t="shared" si="124"/>
        <v>0.16794282797345583</v>
      </c>
      <c r="AF82" s="113">
        <f t="shared" si="125"/>
        <v>0.16794282797345583</v>
      </c>
      <c r="AG82" s="302">
        <v>0.16794282797345583</v>
      </c>
      <c r="AH82" s="111">
        <f t="shared" si="126"/>
        <v>0.16794282797345583</v>
      </c>
      <c r="AI82" s="111">
        <f t="shared" si="127"/>
        <v>0.16794282797345583</v>
      </c>
      <c r="AJ82" s="111">
        <f t="shared" si="127"/>
        <v>0.16794282797345583</v>
      </c>
      <c r="AK82" s="111">
        <f t="shared" si="127"/>
        <v>0.16794282797345583</v>
      </c>
      <c r="AL82" s="111">
        <f t="shared" si="127"/>
        <v>0.16794282797345583</v>
      </c>
      <c r="AM82" s="111">
        <f t="shared" si="127"/>
        <v>0.16794282797345583</v>
      </c>
      <c r="AU82" s="113">
        <f t="shared" si="128"/>
        <v>0.16794282797345583</v>
      </c>
      <c r="AV82" s="113">
        <f t="shared" si="129"/>
        <v>0.16794282797345583</v>
      </c>
      <c r="AW82" s="113">
        <f t="shared" si="130"/>
        <v>0.16794282797345583</v>
      </c>
      <c r="AX82" s="110">
        <f t="shared" si="131"/>
        <v>0.16794282797345583</v>
      </c>
      <c r="AY82" s="111">
        <f t="shared" si="132"/>
        <v>0.16794282797345583</v>
      </c>
      <c r="AZ82" s="111">
        <f t="shared" si="132"/>
        <v>0.16794282797345583</v>
      </c>
      <c r="BA82" s="111">
        <f t="shared" si="132"/>
        <v>0.16794282797345583</v>
      </c>
      <c r="BB82" s="111">
        <f t="shared" si="132"/>
        <v>0.16794282797345583</v>
      </c>
      <c r="BC82" s="111">
        <f t="shared" si="132"/>
        <v>0.16794282797345583</v>
      </c>
      <c r="BD82" s="111">
        <f t="shared" si="132"/>
        <v>0.16794282797345583</v>
      </c>
    </row>
    <row r="83" spans="3:56" ht="14.25" x14ac:dyDescent="0.2">
      <c r="C83" s="3" t="s">
        <v>130</v>
      </c>
      <c r="D83" s="13"/>
      <c r="E83" s="256"/>
      <c r="F83" s="256"/>
      <c r="G83" s="256"/>
      <c r="H83" s="13"/>
      <c r="M83" s="113">
        <f t="shared" si="133"/>
        <v>4.693525888241569E-2</v>
      </c>
      <c r="N83" s="113">
        <f t="shared" si="120"/>
        <v>4.693525888241569E-2</v>
      </c>
      <c r="O83" s="113">
        <f t="shared" si="121"/>
        <v>4.693525888241569E-2</v>
      </c>
      <c r="P83" s="302">
        <v>4.693525888241569E-2</v>
      </c>
      <c r="Q83" s="111">
        <f t="shared" si="122"/>
        <v>4.693525888241569E-2</v>
      </c>
      <c r="R83" s="111">
        <f t="shared" si="122"/>
        <v>4.693525888241569E-2</v>
      </c>
      <c r="S83" s="111">
        <f t="shared" si="122"/>
        <v>4.693525888241569E-2</v>
      </c>
      <c r="T83" s="111">
        <f t="shared" si="122"/>
        <v>4.693525888241569E-2</v>
      </c>
      <c r="U83" s="111">
        <f t="shared" si="122"/>
        <v>4.693525888241569E-2</v>
      </c>
      <c r="V83" s="111">
        <f t="shared" si="122"/>
        <v>4.693525888241569E-2</v>
      </c>
      <c r="AD83" s="113">
        <f t="shared" si="123"/>
        <v>1.6717713118938233E-2</v>
      </c>
      <c r="AE83" s="113">
        <f t="shared" si="124"/>
        <v>1.6717713118938233E-2</v>
      </c>
      <c r="AF83" s="113">
        <f t="shared" si="125"/>
        <v>1.6717713118938233E-2</v>
      </c>
      <c r="AG83" s="302">
        <v>1.6717713118938233E-2</v>
      </c>
      <c r="AH83" s="111">
        <f t="shared" si="126"/>
        <v>1.6717713118938233E-2</v>
      </c>
      <c r="AI83" s="111">
        <f t="shared" si="127"/>
        <v>1.6717713118938233E-2</v>
      </c>
      <c r="AJ83" s="111">
        <f t="shared" si="127"/>
        <v>1.6717713118938233E-2</v>
      </c>
      <c r="AK83" s="111">
        <f t="shared" si="127"/>
        <v>1.6717713118938233E-2</v>
      </c>
      <c r="AL83" s="111">
        <f t="shared" si="127"/>
        <v>1.6717713118938233E-2</v>
      </c>
      <c r="AM83" s="111">
        <f t="shared" si="127"/>
        <v>1.6717713118938233E-2</v>
      </c>
      <c r="AU83" s="113">
        <f t="shared" si="128"/>
        <v>1.6717713118938233E-2</v>
      </c>
      <c r="AV83" s="113">
        <f t="shared" si="129"/>
        <v>1.6717713118938233E-2</v>
      </c>
      <c r="AW83" s="113">
        <f t="shared" si="130"/>
        <v>1.6717713118938233E-2</v>
      </c>
      <c r="AX83" s="110">
        <f t="shared" si="131"/>
        <v>1.6717713118938233E-2</v>
      </c>
      <c r="AY83" s="111">
        <f t="shared" si="132"/>
        <v>1.6717713118938233E-2</v>
      </c>
      <c r="AZ83" s="111">
        <f t="shared" si="132"/>
        <v>1.6717713118938233E-2</v>
      </c>
      <c r="BA83" s="111">
        <f t="shared" si="132"/>
        <v>1.6717713118938233E-2</v>
      </c>
      <c r="BB83" s="111">
        <f t="shared" si="132"/>
        <v>1.6717713118938233E-2</v>
      </c>
      <c r="BC83" s="111">
        <f t="shared" si="132"/>
        <v>1.6717713118938233E-2</v>
      </c>
      <c r="BD83" s="111">
        <f t="shared" si="132"/>
        <v>1.6717713118938233E-2</v>
      </c>
    </row>
    <row r="84" spans="3:56" x14ac:dyDescent="0.2">
      <c r="E84" s="13"/>
      <c r="F84" s="13"/>
      <c r="G84" s="13"/>
      <c r="H84" s="13"/>
      <c r="M84" s="255"/>
      <c r="N84" s="255"/>
      <c r="O84" s="255"/>
      <c r="P84" s="255"/>
      <c r="Q84" s="255"/>
      <c r="R84" s="255"/>
      <c r="S84" s="255"/>
      <c r="T84" s="255"/>
      <c r="U84" s="255"/>
      <c r="V84" s="255"/>
      <c r="AD84" s="255"/>
      <c r="AE84" s="255"/>
      <c r="AF84" s="255"/>
      <c r="AG84" s="255"/>
      <c r="AH84" s="255"/>
      <c r="AI84" s="255"/>
      <c r="AJ84" s="255"/>
      <c r="AK84" s="255"/>
      <c r="AL84" s="255"/>
      <c r="AM84" s="255"/>
      <c r="AU84" s="255"/>
      <c r="AV84" s="255"/>
      <c r="AW84" s="255"/>
      <c r="AX84" s="255"/>
      <c r="AY84" s="255"/>
      <c r="AZ84" s="255"/>
      <c r="BA84" s="255"/>
      <c r="BB84" s="255"/>
      <c r="BC84" s="255"/>
      <c r="BD84" s="255"/>
    </row>
    <row r="85" spans="3:56" x14ac:dyDescent="0.2">
      <c r="C85" s="47" t="s">
        <v>142</v>
      </c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AD85" s="115"/>
      <c r="AE85" s="115"/>
      <c r="AF85" s="115"/>
      <c r="AG85" s="115"/>
      <c r="AH85" s="115"/>
      <c r="AI85" s="115"/>
      <c r="AJ85" s="115"/>
      <c r="AK85" s="115"/>
      <c r="AL85" s="115"/>
      <c r="AM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</row>
    <row r="86" spans="3:56" x14ac:dyDescent="0.2">
      <c r="C86" s="4" t="s">
        <v>122</v>
      </c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AD86" s="115"/>
      <c r="AE86" s="115"/>
      <c r="AF86" s="115"/>
      <c r="AG86" s="115"/>
      <c r="AH86" s="115"/>
      <c r="AI86" s="115"/>
      <c r="AJ86" s="115"/>
      <c r="AK86" s="115"/>
      <c r="AL86" s="115"/>
      <c r="AM86" s="115"/>
      <c r="AU86" s="115"/>
      <c r="AV86" s="115"/>
      <c r="AW86" s="115"/>
      <c r="AX86" s="115"/>
      <c r="AY86" s="115"/>
      <c r="AZ86" s="115"/>
      <c r="BA86" s="115"/>
      <c r="BB86" s="115"/>
      <c r="BC86" s="115"/>
      <c r="BD86" s="115"/>
    </row>
    <row r="87" spans="3:56" ht="14.25" x14ac:dyDescent="0.2">
      <c r="C87" s="13" t="s">
        <v>123</v>
      </c>
      <c r="F87" s="288">
        <f t="shared" ref="F87:F88" si="134">SUM(P87,AG87,AX87) - 1</f>
        <v>0</v>
      </c>
      <c r="G87" s="54"/>
      <c r="H87" s="54"/>
      <c r="I87" s="54"/>
      <c r="J87" s="54"/>
      <c r="K87" s="54"/>
      <c r="L87" s="54"/>
      <c r="M87" s="113">
        <f t="shared" ref="M87:O87" si="135">N87</f>
        <v>0.26620689655172414</v>
      </c>
      <c r="N87" s="113">
        <f t="shared" si="135"/>
        <v>0.26620689655172414</v>
      </c>
      <c r="O87" s="113">
        <f t="shared" si="135"/>
        <v>0.26620689655172414</v>
      </c>
      <c r="P87" s="302">
        <v>0.26620689655172414</v>
      </c>
      <c r="Q87" s="111">
        <f t="shared" ref="Q87:V88" si="136">$P87</f>
        <v>0.26620689655172414</v>
      </c>
      <c r="R87" s="111">
        <f t="shared" si="136"/>
        <v>0.26620689655172414</v>
      </c>
      <c r="S87" s="111">
        <f t="shared" si="136"/>
        <v>0.26620689655172414</v>
      </c>
      <c r="T87" s="111">
        <f t="shared" si="136"/>
        <v>0.26620689655172414</v>
      </c>
      <c r="U87" s="111">
        <f t="shared" si="136"/>
        <v>0.26620689655172414</v>
      </c>
      <c r="V87" s="111">
        <f t="shared" si="136"/>
        <v>0.26620689655172414</v>
      </c>
      <c r="X87" s="54"/>
      <c r="Y87" s="54"/>
      <c r="Z87" s="54"/>
      <c r="AA87" s="54"/>
      <c r="AB87" s="54"/>
      <c r="AC87" s="54"/>
      <c r="AD87" s="113">
        <f t="shared" ref="AD87:AD88" si="137">AE87</f>
        <v>0.73379310344827586</v>
      </c>
      <c r="AE87" s="113">
        <f t="shared" ref="AE87:AE88" si="138">AF87</f>
        <v>0.73379310344827586</v>
      </c>
      <c r="AF87" s="113">
        <f t="shared" ref="AF87:AF88" si="139">AG87</f>
        <v>0.73379310344827586</v>
      </c>
      <c r="AG87" s="302">
        <v>0.73379310344827586</v>
      </c>
      <c r="AH87" s="111">
        <f t="shared" ref="AH87:AM88" si="140">$AG87</f>
        <v>0.73379310344827586</v>
      </c>
      <c r="AI87" s="111">
        <f t="shared" si="140"/>
        <v>0.73379310344827586</v>
      </c>
      <c r="AJ87" s="111">
        <f t="shared" si="140"/>
        <v>0.73379310344827586</v>
      </c>
      <c r="AK87" s="111">
        <f t="shared" si="140"/>
        <v>0.73379310344827586</v>
      </c>
      <c r="AL87" s="111">
        <f t="shared" si="140"/>
        <v>0.73379310344827586</v>
      </c>
      <c r="AM87" s="111">
        <f t="shared" si="140"/>
        <v>0.73379310344827586</v>
      </c>
      <c r="AO87" s="54"/>
      <c r="AP87" s="54"/>
      <c r="AQ87" s="54"/>
      <c r="AR87" s="54"/>
      <c r="AS87" s="54"/>
      <c r="AT87" s="54"/>
      <c r="AU87" s="113">
        <f t="shared" ref="AU87:AU88" si="141">AV87</f>
        <v>0</v>
      </c>
      <c r="AV87" s="113">
        <f t="shared" ref="AV87:AV88" si="142">AW87</f>
        <v>0</v>
      </c>
      <c r="AW87" s="113">
        <f t="shared" ref="AW87:AW88" si="143">AX87</f>
        <v>0</v>
      </c>
      <c r="AX87" s="110">
        <v>0</v>
      </c>
      <c r="AY87" s="111">
        <f t="shared" ref="AY87:BD88" si="144">$AX87</f>
        <v>0</v>
      </c>
      <c r="AZ87" s="111">
        <f t="shared" si="144"/>
        <v>0</v>
      </c>
      <c r="BA87" s="111">
        <f t="shared" si="144"/>
        <v>0</v>
      </c>
      <c r="BB87" s="111">
        <f t="shared" si="144"/>
        <v>0</v>
      </c>
      <c r="BC87" s="111">
        <f t="shared" si="144"/>
        <v>0</v>
      </c>
      <c r="BD87" s="111">
        <f t="shared" si="144"/>
        <v>0</v>
      </c>
    </row>
    <row r="88" spans="3:56" ht="14.25" x14ac:dyDescent="0.2">
      <c r="C88" s="3" t="s">
        <v>124</v>
      </c>
      <c r="F88" s="288">
        <f t="shared" si="134"/>
        <v>0</v>
      </c>
      <c r="G88" s="54"/>
      <c r="H88" s="54"/>
      <c r="I88" s="54"/>
      <c r="J88" s="54"/>
      <c r="K88" s="54"/>
      <c r="L88" s="54"/>
      <c r="M88" s="113">
        <f t="shared" ref="M88:O88" si="145">N88</f>
        <v>0.26620689655172414</v>
      </c>
      <c r="N88" s="113">
        <f t="shared" si="145"/>
        <v>0.26620689655172414</v>
      </c>
      <c r="O88" s="113">
        <f t="shared" si="145"/>
        <v>0.26620689655172414</v>
      </c>
      <c r="P88" s="113">
        <f>P87</f>
        <v>0.26620689655172414</v>
      </c>
      <c r="Q88" s="111">
        <f t="shared" si="136"/>
        <v>0.26620689655172414</v>
      </c>
      <c r="R88" s="111">
        <f t="shared" si="136"/>
        <v>0.26620689655172414</v>
      </c>
      <c r="S88" s="111">
        <f t="shared" si="136"/>
        <v>0.26620689655172414</v>
      </c>
      <c r="T88" s="111">
        <f t="shared" si="136"/>
        <v>0.26620689655172414</v>
      </c>
      <c r="U88" s="111">
        <f t="shared" si="136"/>
        <v>0.26620689655172414</v>
      </c>
      <c r="V88" s="111">
        <f t="shared" si="136"/>
        <v>0.26620689655172414</v>
      </c>
      <c r="X88" s="54"/>
      <c r="Y88" s="54"/>
      <c r="Z88" s="54"/>
      <c r="AA88" s="54"/>
      <c r="AB88" s="54"/>
      <c r="AC88" s="54"/>
      <c r="AD88" s="113">
        <f t="shared" si="137"/>
        <v>0.73379310344827586</v>
      </c>
      <c r="AE88" s="113">
        <f t="shared" si="138"/>
        <v>0.73379310344827586</v>
      </c>
      <c r="AF88" s="113">
        <f t="shared" si="139"/>
        <v>0.73379310344827586</v>
      </c>
      <c r="AG88" s="113">
        <f>AG87</f>
        <v>0.73379310344827586</v>
      </c>
      <c r="AH88" s="111">
        <f t="shared" si="140"/>
        <v>0.73379310344827586</v>
      </c>
      <c r="AI88" s="111">
        <f t="shared" si="140"/>
        <v>0.73379310344827586</v>
      </c>
      <c r="AJ88" s="111">
        <f t="shared" si="140"/>
        <v>0.73379310344827586</v>
      </c>
      <c r="AK88" s="111">
        <f t="shared" si="140"/>
        <v>0.73379310344827586</v>
      </c>
      <c r="AL88" s="111">
        <f t="shared" si="140"/>
        <v>0.73379310344827586</v>
      </c>
      <c r="AM88" s="111">
        <f t="shared" si="140"/>
        <v>0.73379310344827586</v>
      </c>
      <c r="AO88" s="54"/>
      <c r="AP88" s="54"/>
      <c r="AQ88" s="54"/>
      <c r="AR88" s="54"/>
      <c r="AS88" s="54"/>
      <c r="AT88" s="54"/>
      <c r="AU88" s="113">
        <f t="shared" si="141"/>
        <v>0</v>
      </c>
      <c r="AV88" s="113">
        <f t="shared" si="142"/>
        <v>0</v>
      </c>
      <c r="AW88" s="113">
        <f t="shared" si="143"/>
        <v>0</v>
      </c>
      <c r="AX88" s="113">
        <f>AX87</f>
        <v>0</v>
      </c>
      <c r="AY88" s="111">
        <f t="shared" si="144"/>
        <v>0</v>
      </c>
      <c r="AZ88" s="111">
        <f t="shared" si="144"/>
        <v>0</v>
      </c>
      <c r="BA88" s="111">
        <f t="shared" si="144"/>
        <v>0</v>
      </c>
      <c r="BB88" s="111">
        <f t="shared" si="144"/>
        <v>0</v>
      </c>
      <c r="BC88" s="111">
        <f t="shared" si="144"/>
        <v>0</v>
      </c>
      <c r="BD88" s="111">
        <f t="shared" si="144"/>
        <v>0</v>
      </c>
    </row>
    <row r="89" spans="3:56" x14ac:dyDescent="0.2"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AD89" s="115"/>
      <c r="AE89" s="115"/>
      <c r="AF89" s="115"/>
      <c r="AG89" s="115"/>
      <c r="AH89" s="115"/>
      <c r="AI89" s="115"/>
      <c r="AJ89" s="115"/>
      <c r="AK89" s="115"/>
      <c r="AL89" s="115"/>
      <c r="AM89" s="115"/>
      <c r="AU89" s="115"/>
      <c r="AV89" s="115"/>
      <c r="AW89" s="115"/>
      <c r="AX89" s="115"/>
      <c r="AY89" s="115"/>
      <c r="AZ89" s="115"/>
      <c r="BA89" s="115"/>
      <c r="BB89" s="115"/>
      <c r="BC89" s="115"/>
      <c r="BD89" s="115"/>
    </row>
    <row r="90" spans="3:56" ht="14.25" x14ac:dyDescent="0.2">
      <c r="C90" s="3" t="s">
        <v>125</v>
      </c>
      <c r="F90" s="288">
        <f>SUM(P90,AG90,AX90) - 1</f>
        <v>0</v>
      </c>
      <c r="G90" s="54"/>
      <c r="H90" s="54"/>
      <c r="I90" s="54"/>
      <c r="J90" s="54"/>
      <c r="K90" s="54"/>
      <c r="L90" s="54"/>
      <c r="M90" s="113">
        <f t="shared" ref="M90" si="146">N90</f>
        <v>0.29528076002162662</v>
      </c>
      <c r="N90" s="113">
        <f t="shared" ref="N90" si="147">O90</f>
        <v>0.29528076002162662</v>
      </c>
      <c r="O90" s="113">
        <f>P90</f>
        <v>0.29528076002162662</v>
      </c>
      <c r="P90" s="302">
        <f>P23</f>
        <v>0.29528076002162662</v>
      </c>
      <c r="Q90" s="116"/>
      <c r="R90" s="116"/>
      <c r="S90" s="116"/>
      <c r="T90" s="116"/>
      <c r="U90" s="116"/>
      <c r="V90" s="116"/>
      <c r="X90" s="54"/>
      <c r="Y90" s="54"/>
      <c r="Z90" s="54"/>
      <c r="AA90" s="54"/>
      <c r="AB90" s="54"/>
      <c r="AC90" s="54"/>
      <c r="AD90" s="113">
        <f t="shared" ref="AD90" si="148">AE90</f>
        <v>0.70471923997837338</v>
      </c>
      <c r="AE90" s="113">
        <f t="shared" ref="AE90" si="149">AF90</f>
        <v>0.70471923997837338</v>
      </c>
      <c r="AF90" s="113">
        <f>AG90</f>
        <v>0.70471923997837338</v>
      </c>
      <c r="AG90" s="302">
        <f>AG23</f>
        <v>0.70471923997837338</v>
      </c>
      <c r="AH90" s="116"/>
      <c r="AI90" s="116"/>
      <c r="AJ90" s="116"/>
      <c r="AK90" s="116"/>
      <c r="AL90" s="116"/>
      <c r="AM90" s="116"/>
      <c r="AO90" s="54"/>
      <c r="AP90" s="54"/>
      <c r="AQ90" s="54"/>
      <c r="AR90" s="54"/>
      <c r="AS90" s="54"/>
      <c r="AT90" s="54"/>
      <c r="AU90" s="113">
        <f t="shared" ref="AU90" si="150">AV90</f>
        <v>0</v>
      </c>
      <c r="AV90" s="113">
        <f t="shared" ref="AV90" si="151">AW90</f>
        <v>0</v>
      </c>
      <c r="AW90" s="113">
        <f>AX90</f>
        <v>0</v>
      </c>
      <c r="AX90" s="110">
        <v>0</v>
      </c>
      <c r="AY90" s="116"/>
      <c r="AZ90" s="116"/>
      <c r="BA90" s="116"/>
      <c r="BB90" s="116"/>
      <c r="BC90" s="116"/>
      <c r="BD90" s="116"/>
    </row>
    <row r="91" spans="3:56" x14ac:dyDescent="0.2"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AD91" s="115"/>
      <c r="AE91" s="115"/>
      <c r="AF91" s="115"/>
      <c r="AG91" s="115"/>
      <c r="AH91" s="115"/>
      <c r="AI91" s="115"/>
      <c r="AJ91" s="115"/>
      <c r="AK91" s="115"/>
      <c r="AL91" s="115"/>
      <c r="AM91" s="115"/>
      <c r="AU91" s="115"/>
      <c r="AV91" s="115"/>
      <c r="AW91" s="115"/>
      <c r="AX91" s="115"/>
      <c r="AY91" s="115"/>
      <c r="AZ91" s="115"/>
      <c r="BA91" s="115"/>
      <c r="BB91" s="115"/>
      <c r="BC91" s="115"/>
      <c r="BD91" s="115"/>
    </row>
    <row r="92" spans="3:56" x14ac:dyDescent="0.2">
      <c r="C92" s="4" t="s">
        <v>127</v>
      </c>
      <c r="D92" s="40"/>
      <c r="E92" s="40"/>
      <c r="F92" s="40"/>
      <c r="G92" s="40"/>
      <c r="H92" s="13"/>
      <c r="M92" s="40"/>
      <c r="N92" s="191"/>
      <c r="O92" s="191"/>
      <c r="P92" s="191"/>
      <c r="Q92" s="191"/>
      <c r="R92" s="191"/>
      <c r="S92" s="191"/>
      <c r="T92" s="255"/>
      <c r="U92" s="255"/>
      <c r="V92" s="255"/>
      <c r="AD92" s="255"/>
      <c r="AE92" s="255"/>
      <c r="AF92" s="255"/>
      <c r="AG92" s="255"/>
      <c r="AH92" s="255"/>
      <c r="AI92" s="255"/>
      <c r="AJ92" s="255"/>
      <c r="AK92" s="255"/>
      <c r="AL92" s="255"/>
      <c r="AM92" s="255"/>
      <c r="AU92" s="255"/>
      <c r="AV92" s="255"/>
      <c r="AW92" s="255"/>
      <c r="AX92" s="255"/>
      <c r="AY92" s="255"/>
      <c r="AZ92" s="255"/>
      <c r="BA92" s="255"/>
      <c r="BB92" s="255"/>
      <c r="BC92" s="255"/>
      <c r="BD92" s="255"/>
    </row>
    <row r="93" spans="3:56" ht="14.25" x14ac:dyDescent="0.2">
      <c r="C93" s="3" t="s">
        <v>128</v>
      </c>
      <c r="D93" s="13"/>
      <c r="E93" s="256"/>
      <c r="F93" s="256"/>
      <c r="G93" s="256"/>
      <c r="H93" s="13"/>
      <c r="M93" s="113">
        <f t="shared" ref="M93:M95" si="152">N93</f>
        <v>0.71436044990844882</v>
      </c>
      <c r="N93" s="113">
        <f t="shared" ref="N93:N95" si="153">O93</f>
        <v>0.71436044990844882</v>
      </c>
      <c r="O93" s="113">
        <f t="shared" ref="O93:O95" si="154">P93</f>
        <v>0.71436044990844882</v>
      </c>
      <c r="P93" s="302">
        <v>0.71436044990844882</v>
      </c>
      <c r="Q93" s="111">
        <f t="shared" ref="Q93:V95" si="155">$P93</f>
        <v>0.71436044990844882</v>
      </c>
      <c r="R93" s="111">
        <f t="shared" si="155"/>
        <v>0.71436044990844882</v>
      </c>
      <c r="S93" s="111">
        <f t="shared" si="155"/>
        <v>0.71436044990844882</v>
      </c>
      <c r="T93" s="111">
        <f t="shared" si="155"/>
        <v>0.71436044990844882</v>
      </c>
      <c r="U93" s="111">
        <f t="shared" si="155"/>
        <v>0.71436044990844882</v>
      </c>
      <c r="V93" s="111">
        <f t="shared" si="155"/>
        <v>0.71436044990844882</v>
      </c>
      <c r="AD93" s="113">
        <f t="shared" ref="AD93:AD95" si="156">AE93</f>
        <v>0.79614204296361246</v>
      </c>
      <c r="AE93" s="113">
        <f t="shared" ref="AE93:AE95" si="157">AF93</f>
        <v>0.79614204296361246</v>
      </c>
      <c r="AF93" s="113">
        <f t="shared" ref="AF93:AF95" si="158">AG93</f>
        <v>0.79614204296361246</v>
      </c>
      <c r="AG93" s="302">
        <v>0.79614204296361246</v>
      </c>
      <c r="AH93" s="111">
        <f t="shared" ref="AH93:AH95" si="159">$AG93</f>
        <v>0.79614204296361246</v>
      </c>
      <c r="AI93" s="111">
        <f t="shared" ref="AI93:AM95" si="160">$AX93</f>
        <v>0.79614204296361246</v>
      </c>
      <c r="AJ93" s="111">
        <f t="shared" si="160"/>
        <v>0.79614204296361246</v>
      </c>
      <c r="AK93" s="111">
        <f t="shared" si="160"/>
        <v>0.79614204296361246</v>
      </c>
      <c r="AL93" s="111">
        <f t="shared" si="160"/>
        <v>0.79614204296361246</v>
      </c>
      <c r="AM93" s="111">
        <f t="shared" si="160"/>
        <v>0.79614204296361246</v>
      </c>
      <c r="AU93" s="113">
        <f t="shared" ref="AU93:AU95" si="161">AV93</f>
        <v>0.79614204296361246</v>
      </c>
      <c r="AV93" s="113">
        <f t="shared" ref="AV93:AV95" si="162">AW93</f>
        <v>0.79614204296361246</v>
      </c>
      <c r="AW93" s="113">
        <f t="shared" ref="AW93:AW95" si="163">AX93</f>
        <v>0.79614204296361246</v>
      </c>
      <c r="AX93" s="110">
        <f t="shared" ref="AX93:AX95" si="164">AG93</f>
        <v>0.79614204296361246</v>
      </c>
      <c r="AY93" s="111">
        <f t="shared" ref="AY93:BD95" si="165">$AX93</f>
        <v>0.79614204296361246</v>
      </c>
      <c r="AZ93" s="111">
        <f t="shared" si="165"/>
        <v>0.79614204296361246</v>
      </c>
      <c r="BA93" s="111">
        <f t="shared" si="165"/>
        <v>0.79614204296361246</v>
      </c>
      <c r="BB93" s="111">
        <f t="shared" si="165"/>
        <v>0.79614204296361246</v>
      </c>
      <c r="BC93" s="111">
        <f t="shared" si="165"/>
        <v>0.79614204296361246</v>
      </c>
      <c r="BD93" s="111">
        <f t="shared" si="165"/>
        <v>0.79614204296361246</v>
      </c>
    </row>
    <row r="94" spans="3:56" ht="14.25" x14ac:dyDescent="0.2">
      <c r="C94" s="3" t="s">
        <v>129</v>
      </c>
      <c r="D94" s="13"/>
      <c r="E94" s="256"/>
      <c r="F94" s="256"/>
      <c r="G94" s="256"/>
      <c r="H94" s="13"/>
      <c r="M94" s="113">
        <f t="shared" si="152"/>
        <v>0.24666492283546954</v>
      </c>
      <c r="N94" s="113">
        <f t="shared" si="153"/>
        <v>0.24666492283546954</v>
      </c>
      <c r="O94" s="113">
        <f t="shared" si="154"/>
        <v>0.24666492283546954</v>
      </c>
      <c r="P94" s="302">
        <v>0.24666492283546954</v>
      </c>
      <c r="Q94" s="111">
        <f t="shared" si="155"/>
        <v>0.24666492283546954</v>
      </c>
      <c r="R94" s="111">
        <f t="shared" si="155"/>
        <v>0.24666492283546954</v>
      </c>
      <c r="S94" s="111">
        <f t="shared" si="155"/>
        <v>0.24666492283546954</v>
      </c>
      <c r="T94" s="111">
        <f t="shared" si="155"/>
        <v>0.24666492283546954</v>
      </c>
      <c r="U94" s="111">
        <f t="shared" si="155"/>
        <v>0.24666492283546954</v>
      </c>
      <c r="V94" s="111">
        <f t="shared" si="155"/>
        <v>0.24666492283546954</v>
      </c>
      <c r="AD94" s="113">
        <f t="shared" si="156"/>
        <v>0.18676019289785181</v>
      </c>
      <c r="AE94" s="113">
        <f t="shared" si="157"/>
        <v>0.18676019289785181</v>
      </c>
      <c r="AF94" s="113">
        <f t="shared" si="158"/>
        <v>0.18676019289785181</v>
      </c>
      <c r="AG94" s="302">
        <v>0.18676019289785181</v>
      </c>
      <c r="AH94" s="111">
        <f t="shared" si="159"/>
        <v>0.18676019289785181</v>
      </c>
      <c r="AI94" s="111">
        <f t="shared" si="160"/>
        <v>0.18676019289785181</v>
      </c>
      <c r="AJ94" s="111">
        <f t="shared" si="160"/>
        <v>0.18676019289785181</v>
      </c>
      <c r="AK94" s="111">
        <f t="shared" si="160"/>
        <v>0.18676019289785181</v>
      </c>
      <c r="AL94" s="111">
        <f t="shared" si="160"/>
        <v>0.18676019289785181</v>
      </c>
      <c r="AM94" s="111">
        <f t="shared" si="160"/>
        <v>0.18676019289785181</v>
      </c>
      <c r="AU94" s="113">
        <f t="shared" si="161"/>
        <v>0.18676019289785181</v>
      </c>
      <c r="AV94" s="113">
        <f t="shared" si="162"/>
        <v>0.18676019289785181</v>
      </c>
      <c r="AW94" s="113">
        <f t="shared" si="163"/>
        <v>0.18676019289785181</v>
      </c>
      <c r="AX94" s="110">
        <f t="shared" si="164"/>
        <v>0.18676019289785181</v>
      </c>
      <c r="AY94" s="111">
        <f t="shared" si="165"/>
        <v>0.18676019289785181</v>
      </c>
      <c r="AZ94" s="111">
        <f t="shared" si="165"/>
        <v>0.18676019289785181</v>
      </c>
      <c r="BA94" s="111">
        <f t="shared" si="165"/>
        <v>0.18676019289785181</v>
      </c>
      <c r="BB94" s="111">
        <f t="shared" si="165"/>
        <v>0.18676019289785181</v>
      </c>
      <c r="BC94" s="111">
        <f t="shared" si="165"/>
        <v>0.18676019289785181</v>
      </c>
      <c r="BD94" s="111">
        <f t="shared" si="165"/>
        <v>0.18676019289785181</v>
      </c>
    </row>
    <row r="95" spans="3:56" ht="14.25" x14ac:dyDescent="0.2">
      <c r="C95" s="3" t="s">
        <v>130</v>
      </c>
      <c r="D95" s="13"/>
      <c r="E95" s="256"/>
      <c r="F95" s="256"/>
      <c r="G95" s="256"/>
      <c r="H95" s="13"/>
      <c r="M95" s="113">
        <f t="shared" si="152"/>
        <v>3.8189903217368558E-2</v>
      </c>
      <c r="N95" s="113">
        <f t="shared" si="153"/>
        <v>3.8189903217368558E-2</v>
      </c>
      <c r="O95" s="113">
        <f t="shared" si="154"/>
        <v>3.8189903217368558E-2</v>
      </c>
      <c r="P95" s="302">
        <v>3.8189903217368558E-2</v>
      </c>
      <c r="Q95" s="111">
        <f t="shared" si="155"/>
        <v>3.8189903217368558E-2</v>
      </c>
      <c r="R95" s="111">
        <f t="shared" si="155"/>
        <v>3.8189903217368558E-2</v>
      </c>
      <c r="S95" s="111">
        <f t="shared" si="155"/>
        <v>3.8189903217368558E-2</v>
      </c>
      <c r="T95" s="111">
        <f t="shared" si="155"/>
        <v>3.8189903217368558E-2</v>
      </c>
      <c r="U95" s="111">
        <f t="shared" si="155"/>
        <v>3.8189903217368558E-2</v>
      </c>
      <c r="V95" s="111">
        <f t="shared" si="155"/>
        <v>3.8189903217368558E-2</v>
      </c>
      <c r="AD95" s="113">
        <f t="shared" si="156"/>
        <v>1.6659359929855327E-2</v>
      </c>
      <c r="AE95" s="113">
        <f t="shared" si="157"/>
        <v>1.6659359929855327E-2</v>
      </c>
      <c r="AF95" s="113">
        <f t="shared" si="158"/>
        <v>1.6659359929855327E-2</v>
      </c>
      <c r="AG95" s="302">
        <v>1.6659359929855327E-2</v>
      </c>
      <c r="AH95" s="111">
        <f t="shared" si="159"/>
        <v>1.6659359929855327E-2</v>
      </c>
      <c r="AI95" s="111">
        <f t="shared" si="160"/>
        <v>1.6659359929855327E-2</v>
      </c>
      <c r="AJ95" s="111">
        <f t="shared" si="160"/>
        <v>1.6659359929855327E-2</v>
      </c>
      <c r="AK95" s="111">
        <f t="shared" si="160"/>
        <v>1.6659359929855327E-2</v>
      </c>
      <c r="AL95" s="111">
        <f t="shared" si="160"/>
        <v>1.6659359929855327E-2</v>
      </c>
      <c r="AM95" s="111">
        <f t="shared" si="160"/>
        <v>1.6659359929855327E-2</v>
      </c>
      <c r="AU95" s="113">
        <f t="shared" si="161"/>
        <v>1.6659359929855327E-2</v>
      </c>
      <c r="AV95" s="113">
        <f t="shared" si="162"/>
        <v>1.6659359929855327E-2</v>
      </c>
      <c r="AW95" s="113">
        <f t="shared" si="163"/>
        <v>1.6659359929855327E-2</v>
      </c>
      <c r="AX95" s="110">
        <f t="shared" si="164"/>
        <v>1.6659359929855327E-2</v>
      </c>
      <c r="AY95" s="111">
        <f t="shared" si="165"/>
        <v>1.6659359929855327E-2</v>
      </c>
      <c r="AZ95" s="111">
        <f t="shared" si="165"/>
        <v>1.6659359929855327E-2</v>
      </c>
      <c r="BA95" s="111">
        <f t="shared" si="165"/>
        <v>1.6659359929855327E-2</v>
      </c>
      <c r="BB95" s="111">
        <f t="shared" si="165"/>
        <v>1.6659359929855327E-2</v>
      </c>
      <c r="BC95" s="111">
        <f t="shared" si="165"/>
        <v>1.6659359929855327E-2</v>
      </c>
      <c r="BD95" s="111">
        <f t="shared" si="165"/>
        <v>1.6659359929855327E-2</v>
      </c>
    </row>
    <row r="96" spans="3:56" x14ac:dyDescent="0.2">
      <c r="E96" s="13"/>
      <c r="F96" s="13"/>
      <c r="G96" s="13"/>
      <c r="H96" s="13"/>
      <c r="M96" s="255"/>
      <c r="N96" s="255"/>
      <c r="O96" s="255"/>
      <c r="P96" s="255"/>
      <c r="Q96" s="255"/>
      <c r="R96" s="255"/>
      <c r="S96" s="255"/>
      <c r="T96" s="255"/>
      <c r="U96" s="255"/>
      <c r="V96" s="255"/>
      <c r="AD96" s="255"/>
      <c r="AE96" s="255"/>
      <c r="AF96" s="255"/>
      <c r="AG96" s="255"/>
      <c r="AH96" s="255"/>
      <c r="AI96" s="255"/>
      <c r="AJ96" s="255"/>
      <c r="AK96" s="255"/>
      <c r="AL96" s="255"/>
      <c r="AM96" s="255"/>
      <c r="AU96" s="255"/>
      <c r="AV96" s="255"/>
      <c r="AW96" s="255"/>
      <c r="AX96" s="255"/>
      <c r="AY96" s="255"/>
      <c r="AZ96" s="255"/>
      <c r="BA96" s="255"/>
      <c r="BB96" s="255"/>
      <c r="BC96" s="255"/>
      <c r="BD96" s="255"/>
    </row>
    <row r="97" spans="3:56" x14ac:dyDescent="0.2">
      <c r="C97" s="47" t="s">
        <v>143</v>
      </c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AD97" s="115"/>
      <c r="AE97" s="115"/>
      <c r="AF97" s="115"/>
      <c r="AG97" s="115"/>
      <c r="AH97" s="115"/>
      <c r="AI97" s="115"/>
      <c r="AJ97" s="115"/>
      <c r="AK97" s="115"/>
      <c r="AL97" s="115"/>
      <c r="AM97" s="115"/>
      <c r="AU97" s="115"/>
      <c r="AV97" s="115"/>
      <c r="AW97" s="115"/>
      <c r="AX97" s="115"/>
      <c r="AY97" s="115"/>
      <c r="AZ97" s="115"/>
      <c r="BA97" s="115"/>
      <c r="BB97" s="115"/>
      <c r="BC97" s="115"/>
      <c r="BD97" s="115"/>
    </row>
    <row r="98" spans="3:56" x14ac:dyDescent="0.2">
      <c r="C98" s="4" t="s">
        <v>144</v>
      </c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AD98" s="115"/>
      <c r="AE98" s="115"/>
      <c r="AF98" s="115"/>
      <c r="AG98" s="115"/>
      <c r="AH98" s="115"/>
      <c r="AI98" s="115"/>
      <c r="AJ98" s="115"/>
      <c r="AK98" s="115"/>
      <c r="AL98" s="115"/>
      <c r="AM98" s="115"/>
      <c r="AU98" s="115"/>
      <c r="AV98" s="115"/>
      <c r="AW98" s="115"/>
      <c r="AX98" s="115"/>
      <c r="AY98" s="115"/>
      <c r="AZ98" s="115"/>
      <c r="BA98" s="115"/>
      <c r="BB98" s="115"/>
      <c r="BC98" s="115"/>
      <c r="BD98" s="115"/>
    </row>
    <row r="99" spans="3:56" ht="14.25" x14ac:dyDescent="0.2">
      <c r="C99" s="13" t="s">
        <v>145</v>
      </c>
      <c r="F99" s="288">
        <f t="shared" ref="F99:F102" si="166">SUM(P99,AG99,AX99) - 1</f>
        <v>0</v>
      </c>
      <c r="G99" s="54"/>
      <c r="H99" s="54"/>
      <c r="I99" s="54"/>
      <c r="J99" s="54"/>
      <c r="K99" s="54"/>
      <c r="L99" s="54"/>
      <c r="M99" s="113">
        <f>M53</f>
        <v>0.49561362194884545</v>
      </c>
      <c r="N99" s="113">
        <f>N53</f>
        <v>0.49561362194884545</v>
      </c>
      <c r="O99" s="113">
        <f>O53</f>
        <v>0.49561362194884545</v>
      </c>
      <c r="P99" s="113">
        <f>P53</f>
        <v>0.49561362194884545</v>
      </c>
      <c r="Q99" s="111">
        <f t="shared" ref="Q99:V99" si="167">$P99</f>
        <v>0.49561362194884545</v>
      </c>
      <c r="R99" s="111">
        <f t="shared" si="167"/>
        <v>0.49561362194884545</v>
      </c>
      <c r="S99" s="111">
        <f t="shared" si="167"/>
        <v>0.49561362194884545</v>
      </c>
      <c r="T99" s="111">
        <f t="shared" si="167"/>
        <v>0.49561362194884545</v>
      </c>
      <c r="U99" s="111">
        <f t="shared" si="167"/>
        <v>0.49561362194884545</v>
      </c>
      <c r="V99" s="111">
        <f t="shared" si="167"/>
        <v>0.49561362194884545</v>
      </c>
      <c r="X99" s="54"/>
      <c r="Y99" s="54"/>
      <c r="Z99" s="54"/>
      <c r="AA99" s="54"/>
      <c r="AB99" s="54"/>
      <c r="AC99" s="54"/>
      <c r="AD99" s="113">
        <f>AD53</f>
        <v>0.50438637805115449</v>
      </c>
      <c r="AE99" s="113">
        <f>AE53</f>
        <v>0.50438637805115449</v>
      </c>
      <c r="AF99" s="113">
        <f>AF53</f>
        <v>0.50438637805115449</v>
      </c>
      <c r="AG99" s="113">
        <f>AG53</f>
        <v>0.50438637805115449</v>
      </c>
      <c r="AH99" s="111">
        <f t="shared" ref="AH99:AM99" si="168">$AG99</f>
        <v>0.50438637805115449</v>
      </c>
      <c r="AI99" s="111">
        <f t="shared" si="168"/>
        <v>0.50438637805115449</v>
      </c>
      <c r="AJ99" s="111">
        <f t="shared" si="168"/>
        <v>0.50438637805115449</v>
      </c>
      <c r="AK99" s="111">
        <f t="shared" si="168"/>
        <v>0.50438637805115449</v>
      </c>
      <c r="AL99" s="111">
        <f t="shared" si="168"/>
        <v>0.50438637805115449</v>
      </c>
      <c r="AM99" s="111">
        <f t="shared" si="168"/>
        <v>0.50438637805115449</v>
      </c>
      <c r="AO99" s="54"/>
      <c r="AP99" s="54"/>
      <c r="AQ99" s="54"/>
      <c r="AR99" s="54"/>
      <c r="AS99" s="54"/>
      <c r="AT99" s="54"/>
      <c r="AU99" s="113">
        <f>AU53</f>
        <v>0</v>
      </c>
      <c r="AV99" s="113">
        <f>AV53</f>
        <v>0</v>
      </c>
      <c r="AW99" s="113">
        <f>AW53</f>
        <v>0</v>
      </c>
      <c r="AX99" s="113">
        <f>AX53</f>
        <v>0</v>
      </c>
      <c r="AY99" s="111">
        <f t="shared" ref="AY99:BD99" si="169">$AX99</f>
        <v>0</v>
      </c>
      <c r="AZ99" s="111">
        <f t="shared" si="169"/>
        <v>0</v>
      </c>
      <c r="BA99" s="111">
        <f t="shared" si="169"/>
        <v>0</v>
      </c>
      <c r="BB99" s="111">
        <f t="shared" si="169"/>
        <v>0</v>
      </c>
      <c r="BC99" s="111">
        <f t="shared" si="169"/>
        <v>0</v>
      </c>
      <c r="BD99" s="111">
        <f t="shared" si="169"/>
        <v>0</v>
      </c>
    </row>
    <row r="100" spans="3:56" ht="14.25" x14ac:dyDescent="0.2">
      <c r="C100" s="13" t="s">
        <v>146</v>
      </c>
      <c r="F100" s="288">
        <f t="shared" si="166"/>
        <v>0</v>
      </c>
      <c r="G100" s="54"/>
      <c r="H100" s="54"/>
      <c r="I100" s="54"/>
      <c r="J100" s="54"/>
      <c r="K100" s="54"/>
      <c r="L100" s="54"/>
      <c r="M100" s="113">
        <f>M53</f>
        <v>0.49561362194884545</v>
      </c>
      <c r="N100" s="113">
        <f>N53</f>
        <v>0.49561362194884545</v>
      </c>
      <c r="O100" s="113">
        <f>O53</f>
        <v>0.49561362194884545</v>
      </c>
      <c r="P100" s="113">
        <f>P53</f>
        <v>0.49561362194884545</v>
      </c>
      <c r="Q100" s="111">
        <f t="shared" ref="Q100" si="170">Q99</f>
        <v>0.49561362194884545</v>
      </c>
      <c r="R100" s="111">
        <f t="shared" ref="R100" si="171">R99</f>
        <v>0.49561362194884545</v>
      </c>
      <c r="S100" s="111">
        <f t="shared" ref="S100" si="172">S99</f>
        <v>0.49561362194884545</v>
      </c>
      <c r="T100" s="111">
        <f t="shared" ref="T100" si="173">T99</f>
        <v>0.49561362194884545</v>
      </c>
      <c r="U100" s="111">
        <f t="shared" ref="U100" si="174">U99</f>
        <v>0.49561362194884545</v>
      </c>
      <c r="V100" s="111">
        <f t="shared" ref="V100" si="175">V99</f>
        <v>0.49561362194884545</v>
      </c>
      <c r="X100" s="54"/>
      <c r="Y100" s="54"/>
      <c r="Z100" s="54"/>
      <c r="AA100" s="54"/>
      <c r="AB100" s="54"/>
      <c r="AC100" s="54"/>
      <c r="AD100" s="113">
        <f>AD53</f>
        <v>0.50438637805115449</v>
      </c>
      <c r="AE100" s="113">
        <f>AE53</f>
        <v>0.50438637805115449</v>
      </c>
      <c r="AF100" s="113">
        <f>AF53</f>
        <v>0.50438637805115449</v>
      </c>
      <c r="AG100" s="113">
        <f>AG53</f>
        <v>0.50438637805115449</v>
      </c>
      <c r="AH100" s="111">
        <f t="shared" ref="AH100" si="176">AH99</f>
        <v>0.50438637805115449</v>
      </c>
      <c r="AI100" s="111">
        <f t="shared" ref="AI100" si="177">AI99</f>
        <v>0.50438637805115449</v>
      </c>
      <c r="AJ100" s="111">
        <f t="shared" ref="AJ100" si="178">AJ99</f>
        <v>0.50438637805115449</v>
      </c>
      <c r="AK100" s="111">
        <f t="shared" ref="AK100" si="179">AK99</f>
        <v>0.50438637805115449</v>
      </c>
      <c r="AL100" s="111">
        <f t="shared" ref="AL100" si="180">AL99</f>
        <v>0.50438637805115449</v>
      </c>
      <c r="AM100" s="111">
        <f t="shared" ref="AM100" si="181">AM99</f>
        <v>0.50438637805115449</v>
      </c>
      <c r="AO100" s="54"/>
      <c r="AP100" s="54"/>
      <c r="AQ100" s="54"/>
      <c r="AR100" s="54"/>
      <c r="AS100" s="54"/>
      <c r="AT100" s="54"/>
      <c r="AU100" s="113">
        <f>AU53</f>
        <v>0</v>
      </c>
      <c r="AV100" s="113">
        <f>AV53</f>
        <v>0</v>
      </c>
      <c r="AW100" s="113">
        <f>AW53</f>
        <v>0</v>
      </c>
      <c r="AX100" s="113">
        <f>AX53</f>
        <v>0</v>
      </c>
      <c r="AY100" s="111">
        <f t="shared" ref="AY100" si="182">AY99</f>
        <v>0</v>
      </c>
      <c r="AZ100" s="111">
        <f t="shared" ref="AZ100" si="183">AZ99</f>
        <v>0</v>
      </c>
      <c r="BA100" s="111">
        <f t="shared" ref="BA100" si="184">BA99</f>
        <v>0</v>
      </c>
      <c r="BB100" s="111">
        <f t="shared" ref="BB100" si="185">BB99</f>
        <v>0</v>
      </c>
      <c r="BC100" s="111">
        <f t="shared" ref="BC100" si="186">BC99</f>
        <v>0</v>
      </c>
      <c r="BD100" s="111">
        <f t="shared" ref="BD100" si="187">BD99</f>
        <v>0</v>
      </c>
    </row>
    <row r="101" spans="3:56" ht="14.25" x14ac:dyDescent="0.2">
      <c r="C101" s="13" t="s">
        <v>147</v>
      </c>
      <c r="F101" s="288">
        <f t="shared" si="166"/>
        <v>0</v>
      </c>
      <c r="G101" s="54"/>
      <c r="H101" s="54"/>
      <c r="I101" s="54"/>
      <c r="J101" s="54"/>
      <c r="K101" s="54"/>
      <c r="L101" s="54"/>
      <c r="M101" s="113">
        <f>M53</f>
        <v>0.49561362194884545</v>
      </c>
      <c r="N101" s="113">
        <f>N53</f>
        <v>0.49561362194884545</v>
      </c>
      <c r="O101" s="113">
        <f>O53</f>
        <v>0.49561362194884545</v>
      </c>
      <c r="P101" s="113">
        <f>P53</f>
        <v>0.49561362194884545</v>
      </c>
      <c r="Q101" s="111">
        <f t="shared" ref="Q101:V101" si="188">Q99</f>
        <v>0.49561362194884545</v>
      </c>
      <c r="R101" s="111">
        <f t="shared" si="188"/>
        <v>0.49561362194884545</v>
      </c>
      <c r="S101" s="111">
        <f t="shared" si="188"/>
        <v>0.49561362194884545</v>
      </c>
      <c r="T101" s="111">
        <f t="shared" si="188"/>
        <v>0.49561362194884545</v>
      </c>
      <c r="U101" s="111">
        <f t="shared" si="188"/>
        <v>0.49561362194884545</v>
      </c>
      <c r="V101" s="111">
        <f t="shared" si="188"/>
        <v>0.49561362194884545</v>
      </c>
      <c r="X101" s="54"/>
      <c r="Y101" s="54"/>
      <c r="Z101" s="54"/>
      <c r="AA101" s="54"/>
      <c r="AB101" s="54"/>
      <c r="AC101" s="54"/>
      <c r="AD101" s="113">
        <f>AD53</f>
        <v>0.50438637805115449</v>
      </c>
      <c r="AE101" s="113">
        <f>AE53</f>
        <v>0.50438637805115449</v>
      </c>
      <c r="AF101" s="113">
        <f>AF53</f>
        <v>0.50438637805115449</v>
      </c>
      <c r="AG101" s="113">
        <f>AG53</f>
        <v>0.50438637805115449</v>
      </c>
      <c r="AH101" s="111">
        <f t="shared" ref="AH101:AM101" si="189">AH99</f>
        <v>0.50438637805115449</v>
      </c>
      <c r="AI101" s="111">
        <f t="shared" si="189"/>
        <v>0.50438637805115449</v>
      </c>
      <c r="AJ101" s="111">
        <f t="shared" si="189"/>
        <v>0.50438637805115449</v>
      </c>
      <c r="AK101" s="111">
        <f t="shared" si="189"/>
        <v>0.50438637805115449</v>
      </c>
      <c r="AL101" s="111">
        <f t="shared" si="189"/>
        <v>0.50438637805115449</v>
      </c>
      <c r="AM101" s="111">
        <f t="shared" si="189"/>
        <v>0.50438637805115449</v>
      </c>
      <c r="AO101" s="54"/>
      <c r="AP101" s="54"/>
      <c r="AQ101" s="54"/>
      <c r="AR101" s="54"/>
      <c r="AS101" s="54"/>
      <c r="AT101" s="54"/>
      <c r="AU101" s="113">
        <f>AU53</f>
        <v>0</v>
      </c>
      <c r="AV101" s="113">
        <f>AV53</f>
        <v>0</v>
      </c>
      <c r="AW101" s="113">
        <f>AW53</f>
        <v>0</v>
      </c>
      <c r="AX101" s="113">
        <f>AX53</f>
        <v>0</v>
      </c>
      <c r="AY101" s="111">
        <f t="shared" ref="AY101:BD101" si="190">AY99</f>
        <v>0</v>
      </c>
      <c r="AZ101" s="111">
        <f t="shared" si="190"/>
        <v>0</v>
      </c>
      <c r="BA101" s="111">
        <f t="shared" si="190"/>
        <v>0</v>
      </c>
      <c r="BB101" s="111">
        <f t="shared" si="190"/>
        <v>0</v>
      </c>
      <c r="BC101" s="111">
        <f t="shared" si="190"/>
        <v>0</v>
      </c>
      <c r="BD101" s="111">
        <f t="shared" si="190"/>
        <v>0</v>
      </c>
    </row>
    <row r="102" spans="3:56" ht="14.25" x14ac:dyDescent="0.2">
      <c r="C102" s="13" t="s">
        <v>236</v>
      </c>
      <c r="D102" s="299" t="s">
        <v>237</v>
      </c>
      <c r="F102" s="288">
        <f t="shared" si="166"/>
        <v>0</v>
      </c>
      <c r="G102" s="54"/>
      <c r="H102" s="54"/>
      <c r="I102" s="54"/>
      <c r="J102" s="54"/>
      <c r="K102" s="54"/>
      <c r="L102" s="54"/>
      <c r="M102" s="54"/>
      <c r="N102" s="54"/>
      <c r="O102" s="54"/>
      <c r="P102" s="110">
        <v>0</v>
      </c>
      <c r="Q102" s="111">
        <f>P102</f>
        <v>0</v>
      </c>
      <c r="R102" s="111">
        <f t="shared" ref="R102:V102" si="191">Q102</f>
        <v>0</v>
      </c>
      <c r="S102" s="111">
        <f t="shared" si="191"/>
        <v>0</v>
      </c>
      <c r="T102" s="111">
        <f t="shared" si="191"/>
        <v>0</v>
      </c>
      <c r="U102" s="111">
        <f t="shared" si="191"/>
        <v>0</v>
      </c>
      <c r="V102" s="111">
        <f t="shared" si="191"/>
        <v>0</v>
      </c>
      <c r="X102" s="54"/>
      <c r="Y102" s="54"/>
      <c r="Z102" s="54"/>
      <c r="AA102" s="54"/>
      <c r="AB102" s="54"/>
      <c r="AC102" s="54"/>
      <c r="AD102" s="54"/>
      <c r="AE102" s="54"/>
      <c r="AF102" s="54"/>
      <c r="AG102" s="110">
        <v>1</v>
      </c>
      <c r="AH102" s="111">
        <f>AG102</f>
        <v>1</v>
      </c>
      <c r="AI102" s="111">
        <f t="shared" ref="AI102:AM102" si="192">AH102</f>
        <v>1</v>
      </c>
      <c r="AJ102" s="111">
        <f t="shared" si="192"/>
        <v>1</v>
      </c>
      <c r="AK102" s="111">
        <f t="shared" si="192"/>
        <v>1</v>
      </c>
      <c r="AL102" s="111">
        <f t="shared" si="192"/>
        <v>1</v>
      </c>
      <c r="AM102" s="111">
        <f t="shared" si="192"/>
        <v>1</v>
      </c>
      <c r="AO102" s="54"/>
      <c r="AP102" s="54"/>
      <c r="AQ102" s="54"/>
      <c r="AR102" s="54"/>
      <c r="AS102" s="54"/>
      <c r="AT102" s="54"/>
      <c r="AU102" s="54"/>
      <c r="AV102" s="54"/>
      <c r="AW102" s="54"/>
      <c r="AX102" s="110">
        <v>0</v>
      </c>
      <c r="AY102" s="111">
        <f>AX102</f>
        <v>0</v>
      </c>
      <c r="AZ102" s="111">
        <f t="shared" ref="AZ102:BD102" si="193">AY102</f>
        <v>0</v>
      </c>
      <c r="BA102" s="111">
        <f t="shared" si="193"/>
        <v>0</v>
      </c>
      <c r="BB102" s="111">
        <f t="shared" si="193"/>
        <v>0</v>
      </c>
      <c r="BC102" s="111">
        <f t="shared" si="193"/>
        <v>0</v>
      </c>
      <c r="BD102" s="111">
        <f t="shared" si="193"/>
        <v>0</v>
      </c>
    </row>
    <row r="103" spans="3:56" x14ac:dyDescent="0.2">
      <c r="F103" s="288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AD103" s="115"/>
      <c r="AE103" s="115"/>
      <c r="AF103" s="115"/>
      <c r="AG103" s="115"/>
      <c r="AH103" s="115"/>
      <c r="AI103" s="115"/>
      <c r="AJ103" s="115"/>
      <c r="AK103" s="115"/>
      <c r="AL103" s="115"/>
      <c r="AM103" s="115"/>
      <c r="AU103" s="115"/>
      <c r="AV103" s="115"/>
      <c r="AW103" s="115"/>
      <c r="AX103" s="115"/>
      <c r="AY103" s="115"/>
      <c r="AZ103" s="115"/>
      <c r="BA103" s="115"/>
      <c r="BB103" s="115"/>
      <c r="BC103" s="115"/>
      <c r="BD103" s="115"/>
    </row>
    <row r="104" spans="3:56" x14ac:dyDescent="0.2">
      <c r="C104" s="47" t="s">
        <v>149</v>
      </c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</row>
    <row r="105" spans="3:56" x14ac:dyDescent="0.2">
      <c r="C105" s="4" t="s">
        <v>122</v>
      </c>
      <c r="M105" s="115"/>
      <c r="N105" s="115"/>
      <c r="O105" s="115"/>
      <c r="P105" s="115"/>
      <c r="Q105" s="115"/>
      <c r="R105" s="115"/>
      <c r="S105" s="115"/>
      <c r="T105" s="115"/>
      <c r="U105" s="115"/>
      <c r="V105" s="115"/>
      <c r="AD105" s="115"/>
      <c r="AE105" s="115"/>
      <c r="AF105" s="115"/>
      <c r="AG105" s="115"/>
      <c r="AH105" s="115"/>
      <c r="AI105" s="115"/>
      <c r="AJ105" s="115"/>
      <c r="AK105" s="115"/>
      <c r="AL105" s="115"/>
      <c r="AM105" s="115"/>
      <c r="AU105" s="115"/>
      <c r="AV105" s="115"/>
      <c r="AW105" s="115"/>
      <c r="AX105" s="115"/>
      <c r="AY105" s="115"/>
      <c r="AZ105" s="115"/>
      <c r="BA105" s="115"/>
      <c r="BB105" s="115"/>
      <c r="BC105" s="115"/>
      <c r="BD105" s="115"/>
    </row>
    <row r="106" spans="3:56" ht="14.25" x14ac:dyDescent="0.2">
      <c r="C106" s="13" t="s">
        <v>123</v>
      </c>
      <c r="F106" s="288">
        <f t="shared" ref="F106:F107" si="194">SUM(P106,AG106,AX106) - 1</f>
        <v>0</v>
      </c>
      <c r="G106" s="54"/>
      <c r="H106" s="54"/>
      <c r="I106" s="54"/>
      <c r="J106" s="54"/>
      <c r="K106" s="54"/>
      <c r="L106" s="54"/>
      <c r="M106" s="113">
        <f t="shared" ref="M106:O106" si="195">N106</f>
        <v>1</v>
      </c>
      <c r="N106" s="113">
        <f t="shared" si="195"/>
        <v>1</v>
      </c>
      <c r="O106" s="113">
        <f t="shared" si="195"/>
        <v>1</v>
      </c>
      <c r="P106" s="302">
        <v>1</v>
      </c>
      <c r="Q106" s="111">
        <f t="shared" ref="Q106:V107" si="196">$P106</f>
        <v>1</v>
      </c>
      <c r="R106" s="111">
        <f t="shared" si="196"/>
        <v>1</v>
      </c>
      <c r="S106" s="111">
        <f t="shared" si="196"/>
        <v>1</v>
      </c>
      <c r="T106" s="111">
        <f t="shared" si="196"/>
        <v>1</v>
      </c>
      <c r="U106" s="111">
        <f t="shared" si="196"/>
        <v>1</v>
      </c>
      <c r="V106" s="111">
        <f t="shared" si="196"/>
        <v>1</v>
      </c>
      <c r="X106" s="54"/>
      <c r="Y106" s="54"/>
      <c r="Z106" s="54"/>
      <c r="AA106" s="54"/>
      <c r="AB106" s="54"/>
      <c r="AC106" s="54"/>
      <c r="AD106" s="113">
        <f t="shared" ref="AD106:AD107" si="197">AE106</f>
        <v>0</v>
      </c>
      <c r="AE106" s="113">
        <f t="shared" ref="AE106:AE107" si="198">AF106</f>
        <v>0</v>
      </c>
      <c r="AF106" s="113">
        <f t="shared" ref="AF106:AF107" si="199">AG106</f>
        <v>0</v>
      </c>
      <c r="AG106" s="302">
        <v>0</v>
      </c>
      <c r="AH106" s="111">
        <f t="shared" ref="AH106:AM107" si="200">$AG106</f>
        <v>0</v>
      </c>
      <c r="AI106" s="111">
        <f t="shared" si="200"/>
        <v>0</v>
      </c>
      <c r="AJ106" s="111">
        <f t="shared" si="200"/>
        <v>0</v>
      </c>
      <c r="AK106" s="111">
        <f t="shared" si="200"/>
        <v>0</v>
      </c>
      <c r="AL106" s="111">
        <f t="shared" si="200"/>
        <v>0</v>
      </c>
      <c r="AM106" s="111">
        <f t="shared" si="200"/>
        <v>0</v>
      </c>
      <c r="AO106" s="54"/>
      <c r="AP106" s="54"/>
      <c r="AQ106" s="54"/>
      <c r="AR106" s="54"/>
      <c r="AS106" s="54"/>
      <c r="AT106" s="54"/>
      <c r="AU106" s="113">
        <f t="shared" ref="AU106:AU107" si="201">AV106</f>
        <v>0</v>
      </c>
      <c r="AV106" s="113">
        <f t="shared" ref="AV106:AV107" si="202">AW106</f>
        <v>0</v>
      </c>
      <c r="AW106" s="113">
        <f t="shared" ref="AW106:AW107" si="203">AX106</f>
        <v>0</v>
      </c>
      <c r="AX106" s="110">
        <v>0</v>
      </c>
      <c r="AY106" s="111">
        <f t="shared" ref="AY106:BD107" si="204">$AX106</f>
        <v>0</v>
      </c>
      <c r="AZ106" s="111">
        <f t="shared" si="204"/>
        <v>0</v>
      </c>
      <c r="BA106" s="111">
        <f t="shared" si="204"/>
        <v>0</v>
      </c>
      <c r="BB106" s="111">
        <f t="shared" si="204"/>
        <v>0</v>
      </c>
      <c r="BC106" s="111">
        <f t="shared" si="204"/>
        <v>0</v>
      </c>
      <c r="BD106" s="111">
        <f t="shared" si="204"/>
        <v>0</v>
      </c>
    </row>
    <row r="107" spans="3:56" ht="14.25" x14ac:dyDescent="0.2">
      <c r="C107" s="3" t="s">
        <v>124</v>
      </c>
      <c r="F107" s="288">
        <f t="shared" si="194"/>
        <v>0</v>
      </c>
      <c r="G107" s="54"/>
      <c r="H107" s="54"/>
      <c r="I107" s="54"/>
      <c r="J107" s="54"/>
      <c r="K107" s="54"/>
      <c r="L107" s="54"/>
      <c r="M107" s="113">
        <f t="shared" ref="M107:O107" si="205">N107</f>
        <v>1</v>
      </c>
      <c r="N107" s="113">
        <f t="shared" si="205"/>
        <v>1</v>
      </c>
      <c r="O107" s="113">
        <f t="shared" si="205"/>
        <v>1</v>
      </c>
      <c r="P107" s="113">
        <f>P106</f>
        <v>1</v>
      </c>
      <c r="Q107" s="111">
        <f t="shared" si="196"/>
        <v>1</v>
      </c>
      <c r="R107" s="111">
        <f t="shared" si="196"/>
        <v>1</v>
      </c>
      <c r="S107" s="111">
        <f t="shared" si="196"/>
        <v>1</v>
      </c>
      <c r="T107" s="111">
        <f t="shared" si="196"/>
        <v>1</v>
      </c>
      <c r="U107" s="111">
        <f t="shared" si="196"/>
        <v>1</v>
      </c>
      <c r="V107" s="111">
        <f t="shared" si="196"/>
        <v>1</v>
      </c>
      <c r="X107" s="54"/>
      <c r="Y107" s="54"/>
      <c r="Z107" s="54"/>
      <c r="AA107" s="54"/>
      <c r="AB107" s="54"/>
      <c r="AC107" s="54"/>
      <c r="AD107" s="113">
        <f t="shared" si="197"/>
        <v>0</v>
      </c>
      <c r="AE107" s="113">
        <f t="shared" si="198"/>
        <v>0</v>
      </c>
      <c r="AF107" s="113">
        <f t="shared" si="199"/>
        <v>0</v>
      </c>
      <c r="AG107" s="113">
        <f>AG106</f>
        <v>0</v>
      </c>
      <c r="AH107" s="111">
        <f t="shared" si="200"/>
        <v>0</v>
      </c>
      <c r="AI107" s="111">
        <f t="shared" si="200"/>
        <v>0</v>
      </c>
      <c r="AJ107" s="111">
        <f t="shared" si="200"/>
        <v>0</v>
      </c>
      <c r="AK107" s="111">
        <f t="shared" si="200"/>
        <v>0</v>
      </c>
      <c r="AL107" s="111">
        <f t="shared" si="200"/>
        <v>0</v>
      </c>
      <c r="AM107" s="111">
        <f t="shared" si="200"/>
        <v>0</v>
      </c>
      <c r="AO107" s="54"/>
      <c r="AP107" s="54"/>
      <c r="AQ107" s="54"/>
      <c r="AR107" s="54"/>
      <c r="AS107" s="54"/>
      <c r="AT107" s="54"/>
      <c r="AU107" s="113">
        <f t="shared" si="201"/>
        <v>0</v>
      </c>
      <c r="AV107" s="113">
        <f t="shared" si="202"/>
        <v>0</v>
      </c>
      <c r="AW107" s="113">
        <f t="shared" si="203"/>
        <v>0</v>
      </c>
      <c r="AX107" s="113">
        <f>AX106</f>
        <v>0</v>
      </c>
      <c r="AY107" s="111">
        <f t="shared" si="204"/>
        <v>0</v>
      </c>
      <c r="AZ107" s="111">
        <f t="shared" si="204"/>
        <v>0</v>
      </c>
      <c r="BA107" s="111">
        <f t="shared" si="204"/>
        <v>0</v>
      </c>
      <c r="BB107" s="111">
        <f t="shared" si="204"/>
        <v>0</v>
      </c>
      <c r="BC107" s="111">
        <f t="shared" si="204"/>
        <v>0</v>
      </c>
      <c r="BD107" s="111">
        <f t="shared" si="204"/>
        <v>0</v>
      </c>
    </row>
    <row r="108" spans="3:56" x14ac:dyDescent="0.2"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AD108" s="115"/>
      <c r="AE108" s="115"/>
      <c r="AF108" s="115"/>
      <c r="AG108" s="115"/>
      <c r="AH108" s="115"/>
      <c r="AI108" s="115"/>
      <c r="AJ108" s="115"/>
      <c r="AK108" s="115"/>
      <c r="AL108" s="115"/>
      <c r="AM108" s="115"/>
      <c r="AU108" s="115"/>
      <c r="AV108" s="115"/>
      <c r="AW108" s="115"/>
      <c r="AX108" s="115"/>
      <c r="AY108" s="115"/>
      <c r="AZ108" s="115"/>
      <c r="BA108" s="115"/>
      <c r="BB108" s="115"/>
      <c r="BC108" s="115"/>
      <c r="BD108" s="115"/>
    </row>
    <row r="109" spans="3:56" ht="14.25" x14ac:dyDescent="0.2">
      <c r="C109" s="3" t="s">
        <v>125</v>
      </c>
      <c r="F109" s="288">
        <f>SUM(P109,AG109,AX109) - 1</f>
        <v>0</v>
      </c>
      <c r="G109" s="54"/>
      <c r="H109" s="54"/>
      <c r="I109" s="54"/>
      <c r="J109" s="54"/>
      <c r="K109" s="54"/>
      <c r="L109" s="54"/>
      <c r="M109" s="113">
        <f t="shared" ref="M109" si="206">N109</f>
        <v>0.37493947903553793</v>
      </c>
      <c r="N109" s="113">
        <f t="shared" ref="N109" si="207">O109</f>
        <v>0.37493947903553793</v>
      </c>
      <c r="O109" s="113">
        <f>P109</f>
        <v>0.37493947903553793</v>
      </c>
      <c r="P109" s="302">
        <f>P42</f>
        <v>0.37493947903553793</v>
      </c>
      <c r="Q109" s="116"/>
      <c r="R109" s="116"/>
      <c r="S109" s="116"/>
      <c r="T109" s="116"/>
      <c r="U109" s="116"/>
      <c r="V109" s="116"/>
      <c r="X109" s="54"/>
      <c r="Y109" s="54"/>
      <c r="Z109" s="54"/>
      <c r="AA109" s="54"/>
      <c r="AB109" s="54"/>
      <c r="AC109" s="54"/>
      <c r="AD109" s="113">
        <f t="shared" ref="AD109" si="208">AE109</f>
        <v>0.62506052096446207</v>
      </c>
      <c r="AE109" s="113">
        <f t="shared" ref="AE109" si="209">AF109</f>
        <v>0.62506052096446207</v>
      </c>
      <c r="AF109" s="113">
        <f>AG109</f>
        <v>0.62506052096446207</v>
      </c>
      <c r="AG109" s="302">
        <f>AG42</f>
        <v>0.62506052096446207</v>
      </c>
      <c r="AH109" s="116"/>
      <c r="AI109" s="116"/>
      <c r="AJ109" s="116"/>
      <c r="AK109" s="116"/>
      <c r="AL109" s="116"/>
      <c r="AM109" s="116"/>
      <c r="AO109" s="54"/>
      <c r="AP109" s="54"/>
      <c r="AQ109" s="54"/>
      <c r="AR109" s="54"/>
      <c r="AS109" s="54"/>
      <c r="AT109" s="54"/>
      <c r="AU109" s="113">
        <f t="shared" ref="AU109" si="210">AV109</f>
        <v>0</v>
      </c>
      <c r="AV109" s="113">
        <f t="shared" ref="AV109" si="211">AW109</f>
        <v>0</v>
      </c>
      <c r="AW109" s="113">
        <f>AX109</f>
        <v>0</v>
      </c>
      <c r="AX109" s="110">
        <v>0</v>
      </c>
      <c r="AY109" s="116"/>
      <c r="AZ109" s="116"/>
      <c r="BA109" s="116"/>
      <c r="BB109" s="116"/>
      <c r="BC109" s="116"/>
      <c r="BD109" s="116"/>
    </row>
    <row r="110" spans="3:56" x14ac:dyDescent="0.2">
      <c r="M110" s="115"/>
      <c r="N110" s="115"/>
      <c r="O110" s="115"/>
      <c r="P110" s="115"/>
      <c r="Q110" s="115"/>
      <c r="R110" s="115"/>
      <c r="S110" s="115"/>
      <c r="T110" s="115"/>
      <c r="U110" s="115"/>
      <c r="V110" s="115"/>
      <c r="AD110" s="115"/>
      <c r="AE110" s="115"/>
      <c r="AF110" s="115"/>
      <c r="AG110" s="115"/>
      <c r="AH110" s="115"/>
      <c r="AI110" s="115"/>
      <c r="AJ110" s="115"/>
      <c r="AK110" s="115"/>
      <c r="AL110" s="115"/>
      <c r="AM110" s="115"/>
      <c r="AU110" s="115"/>
      <c r="AV110" s="115"/>
      <c r="AW110" s="115"/>
      <c r="AX110" s="115"/>
      <c r="AY110" s="115"/>
      <c r="AZ110" s="115"/>
      <c r="BA110" s="115"/>
      <c r="BB110" s="115"/>
      <c r="BC110" s="115"/>
      <c r="BD110" s="115"/>
    </row>
    <row r="111" spans="3:56" x14ac:dyDescent="0.2">
      <c r="C111" s="4" t="s">
        <v>127</v>
      </c>
      <c r="D111" s="40"/>
      <c r="F111" s="40"/>
      <c r="G111" s="40"/>
      <c r="M111" s="40"/>
      <c r="N111" s="191"/>
      <c r="O111" s="191"/>
      <c r="P111" s="191"/>
      <c r="Q111" s="191"/>
      <c r="R111" s="191"/>
      <c r="S111" s="191"/>
      <c r="T111" s="255"/>
      <c r="U111" s="255"/>
      <c r="V111" s="255"/>
      <c r="AD111" s="255"/>
      <c r="AE111" s="255"/>
      <c r="AF111" s="255"/>
      <c r="AG111" s="255"/>
      <c r="AH111" s="255"/>
      <c r="AI111" s="255"/>
      <c r="AJ111" s="255"/>
      <c r="AK111" s="255"/>
      <c r="AL111" s="255"/>
      <c r="AM111" s="255"/>
      <c r="AU111" s="255"/>
      <c r="AV111" s="255"/>
      <c r="AW111" s="255"/>
      <c r="AX111" s="255"/>
      <c r="AY111" s="255"/>
      <c r="AZ111" s="255"/>
      <c r="BA111" s="255"/>
      <c r="BB111" s="255"/>
      <c r="BC111" s="255"/>
      <c r="BD111" s="255"/>
    </row>
    <row r="112" spans="3:56" ht="14.25" x14ac:dyDescent="0.2">
      <c r="C112" s="3" t="s">
        <v>128</v>
      </c>
      <c r="D112" s="13"/>
      <c r="F112" s="288"/>
      <c r="G112" s="256"/>
      <c r="H112" s="13"/>
      <c r="M112" s="113">
        <f t="shared" ref="M112:M114" si="212">N112</f>
        <v>0.58910123966942152</v>
      </c>
      <c r="N112" s="113">
        <f t="shared" ref="N112:N114" si="213">O112</f>
        <v>0.58910123966942152</v>
      </c>
      <c r="O112" s="113">
        <f t="shared" ref="O112:O114" si="214">P112</f>
        <v>0.58910123966942152</v>
      </c>
      <c r="P112" s="302">
        <v>0.58910123966942152</v>
      </c>
      <c r="Q112" s="111">
        <f t="shared" ref="Q112:V114" si="215">$P112</f>
        <v>0.58910123966942152</v>
      </c>
      <c r="R112" s="111">
        <f t="shared" si="215"/>
        <v>0.58910123966942152</v>
      </c>
      <c r="S112" s="111">
        <f t="shared" si="215"/>
        <v>0.58910123966942152</v>
      </c>
      <c r="T112" s="111">
        <f t="shared" si="215"/>
        <v>0.58910123966942152</v>
      </c>
      <c r="U112" s="111">
        <f t="shared" si="215"/>
        <v>0.58910123966942152</v>
      </c>
      <c r="V112" s="111">
        <f t="shared" si="215"/>
        <v>0.58910123966942152</v>
      </c>
      <c r="AD112" s="113">
        <f t="shared" ref="AD112:AD114" si="216">AE112</f>
        <v>0.89419054996127034</v>
      </c>
      <c r="AE112" s="113">
        <f t="shared" ref="AE112:AE114" si="217">AF112</f>
        <v>0.89419054996127034</v>
      </c>
      <c r="AF112" s="113">
        <f t="shared" ref="AF112:AF114" si="218">AG112</f>
        <v>0.89419054996127034</v>
      </c>
      <c r="AG112" s="302">
        <v>0.89419054996127034</v>
      </c>
      <c r="AH112" s="111">
        <f t="shared" ref="AH112:AH114" si="219">$AG112</f>
        <v>0.89419054996127034</v>
      </c>
      <c r="AI112" s="111">
        <f t="shared" ref="AI112:AM114" si="220">$AX112</f>
        <v>0.89419054996127034</v>
      </c>
      <c r="AJ112" s="111">
        <f t="shared" si="220"/>
        <v>0.89419054996127034</v>
      </c>
      <c r="AK112" s="111">
        <f t="shared" si="220"/>
        <v>0.89419054996127034</v>
      </c>
      <c r="AL112" s="111">
        <f t="shared" si="220"/>
        <v>0.89419054996127034</v>
      </c>
      <c r="AM112" s="111">
        <f t="shared" si="220"/>
        <v>0.89419054996127034</v>
      </c>
      <c r="AU112" s="113">
        <f t="shared" ref="AU112:AU114" si="221">AV112</f>
        <v>0.89419054996127034</v>
      </c>
      <c r="AV112" s="113">
        <f t="shared" ref="AV112:AV114" si="222">AW112</f>
        <v>0.89419054996127034</v>
      </c>
      <c r="AW112" s="113">
        <f t="shared" ref="AW112:AW114" si="223">AX112</f>
        <v>0.89419054996127034</v>
      </c>
      <c r="AX112" s="110">
        <f t="shared" ref="AX112:AX114" si="224">AG112</f>
        <v>0.89419054996127034</v>
      </c>
      <c r="AY112" s="111">
        <f t="shared" ref="AY112:BD114" si="225">$AX112</f>
        <v>0.89419054996127034</v>
      </c>
      <c r="AZ112" s="111">
        <f t="shared" si="225"/>
        <v>0.89419054996127034</v>
      </c>
      <c r="BA112" s="111">
        <f t="shared" si="225"/>
        <v>0.89419054996127034</v>
      </c>
      <c r="BB112" s="111">
        <f t="shared" si="225"/>
        <v>0.89419054996127034</v>
      </c>
      <c r="BC112" s="111">
        <f t="shared" si="225"/>
        <v>0.89419054996127034</v>
      </c>
      <c r="BD112" s="111">
        <f t="shared" si="225"/>
        <v>0.89419054996127034</v>
      </c>
    </row>
    <row r="113" spans="3:56" ht="14.25" x14ac:dyDescent="0.2">
      <c r="C113" s="3" t="s">
        <v>129</v>
      </c>
      <c r="D113" s="13"/>
      <c r="F113" s="288"/>
      <c r="G113" s="256"/>
      <c r="H113" s="13"/>
      <c r="M113" s="113">
        <f t="shared" si="212"/>
        <v>0.41038223140495866</v>
      </c>
      <c r="N113" s="113">
        <f t="shared" si="213"/>
        <v>0.41038223140495866</v>
      </c>
      <c r="O113" s="113">
        <f t="shared" si="214"/>
        <v>0.41038223140495866</v>
      </c>
      <c r="P113" s="302">
        <v>0.41038223140495866</v>
      </c>
      <c r="Q113" s="111">
        <f t="shared" si="215"/>
        <v>0.41038223140495866</v>
      </c>
      <c r="R113" s="111">
        <f t="shared" si="215"/>
        <v>0.41038223140495866</v>
      </c>
      <c r="S113" s="111">
        <f t="shared" si="215"/>
        <v>0.41038223140495866</v>
      </c>
      <c r="T113" s="111">
        <f t="shared" si="215"/>
        <v>0.41038223140495866</v>
      </c>
      <c r="U113" s="111">
        <f t="shared" si="215"/>
        <v>0.41038223140495866</v>
      </c>
      <c r="V113" s="111">
        <f t="shared" si="215"/>
        <v>0.41038223140495866</v>
      </c>
      <c r="AD113" s="113">
        <f t="shared" si="216"/>
        <v>0.10549961270333075</v>
      </c>
      <c r="AE113" s="113">
        <f t="shared" si="217"/>
        <v>0.10549961270333075</v>
      </c>
      <c r="AF113" s="113">
        <f t="shared" si="218"/>
        <v>0.10549961270333075</v>
      </c>
      <c r="AG113" s="302">
        <v>0.10549961270333075</v>
      </c>
      <c r="AH113" s="111">
        <f t="shared" si="219"/>
        <v>0.10549961270333075</v>
      </c>
      <c r="AI113" s="111">
        <f t="shared" si="220"/>
        <v>0.10549961270333075</v>
      </c>
      <c r="AJ113" s="111">
        <f t="shared" si="220"/>
        <v>0.10549961270333075</v>
      </c>
      <c r="AK113" s="111">
        <f t="shared" si="220"/>
        <v>0.10549961270333075</v>
      </c>
      <c r="AL113" s="111">
        <f t="shared" si="220"/>
        <v>0.10549961270333075</v>
      </c>
      <c r="AM113" s="111">
        <f t="shared" si="220"/>
        <v>0.10549961270333075</v>
      </c>
      <c r="AU113" s="113">
        <f t="shared" si="221"/>
        <v>0.10549961270333075</v>
      </c>
      <c r="AV113" s="113">
        <f t="shared" si="222"/>
        <v>0.10549961270333075</v>
      </c>
      <c r="AW113" s="113">
        <f t="shared" si="223"/>
        <v>0.10549961270333075</v>
      </c>
      <c r="AX113" s="110">
        <f t="shared" si="224"/>
        <v>0.10549961270333075</v>
      </c>
      <c r="AY113" s="111">
        <f t="shared" si="225"/>
        <v>0.10549961270333075</v>
      </c>
      <c r="AZ113" s="111">
        <f t="shared" si="225"/>
        <v>0.10549961270333075</v>
      </c>
      <c r="BA113" s="111">
        <f t="shared" si="225"/>
        <v>0.10549961270333075</v>
      </c>
      <c r="BB113" s="111">
        <f t="shared" si="225"/>
        <v>0.10549961270333075</v>
      </c>
      <c r="BC113" s="111">
        <f t="shared" si="225"/>
        <v>0.10549961270333075</v>
      </c>
      <c r="BD113" s="111">
        <f t="shared" si="225"/>
        <v>0.10549961270333075</v>
      </c>
    </row>
    <row r="114" spans="3:56" ht="14.25" x14ac:dyDescent="0.2">
      <c r="C114" s="3" t="s">
        <v>130</v>
      </c>
      <c r="D114" s="13"/>
      <c r="F114" s="288"/>
      <c r="G114" s="256"/>
      <c r="H114" s="13"/>
      <c r="M114" s="113">
        <f t="shared" si="212"/>
        <v>5.1652892561983473E-4</v>
      </c>
      <c r="N114" s="113">
        <f t="shared" si="213"/>
        <v>5.1652892561983473E-4</v>
      </c>
      <c r="O114" s="113">
        <f t="shared" si="214"/>
        <v>5.1652892561983473E-4</v>
      </c>
      <c r="P114" s="302">
        <v>5.1652892561983473E-4</v>
      </c>
      <c r="Q114" s="111">
        <f t="shared" si="215"/>
        <v>5.1652892561983473E-4</v>
      </c>
      <c r="R114" s="111">
        <f t="shared" si="215"/>
        <v>5.1652892561983473E-4</v>
      </c>
      <c r="S114" s="111">
        <f t="shared" si="215"/>
        <v>5.1652892561983473E-4</v>
      </c>
      <c r="T114" s="111">
        <f t="shared" si="215"/>
        <v>5.1652892561983473E-4</v>
      </c>
      <c r="U114" s="111">
        <f t="shared" si="215"/>
        <v>5.1652892561983473E-4</v>
      </c>
      <c r="V114" s="111">
        <f t="shared" si="215"/>
        <v>5.1652892561983473E-4</v>
      </c>
      <c r="AD114" s="113">
        <f t="shared" si="216"/>
        <v>3.0983733539891554E-4</v>
      </c>
      <c r="AE114" s="113">
        <f t="shared" si="217"/>
        <v>3.0983733539891554E-4</v>
      </c>
      <c r="AF114" s="113">
        <f t="shared" si="218"/>
        <v>3.0983733539891554E-4</v>
      </c>
      <c r="AG114" s="302">
        <v>3.0983733539891554E-4</v>
      </c>
      <c r="AH114" s="111">
        <f t="shared" si="219"/>
        <v>3.0983733539891554E-4</v>
      </c>
      <c r="AI114" s="111">
        <f t="shared" si="220"/>
        <v>3.0983733539891554E-4</v>
      </c>
      <c r="AJ114" s="111">
        <f t="shared" si="220"/>
        <v>3.0983733539891554E-4</v>
      </c>
      <c r="AK114" s="111">
        <f t="shared" si="220"/>
        <v>3.0983733539891554E-4</v>
      </c>
      <c r="AL114" s="111">
        <f t="shared" si="220"/>
        <v>3.0983733539891554E-4</v>
      </c>
      <c r="AM114" s="111">
        <f t="shared" si="220"/>
        <v>3.0983733539891554E-4</v>
      </c>
      <c r="AU114" s="113">
        <f t="shared" si="221"/>
        <v>3.0983733539891554E-4</v>
      </c>
      <c r="AV114" s="113">
        <f t="shared" si="222"/>
        <v>3.0983733539891554E-4</v>
      </c>
      <c r="AW114" s="113">
        <f t="shared" si="223"/>
        <v>3.0983733539891554E-4</v>
      </c>
      <c r="AX114" s="110">
        <f t="shared" si="224"/>
        <v>3.0983733539891554E-4</v>
      </c>
      <c r="AY114" s="111">
        <f t="shared" si="225"/>
        <v>3.0983733539891554E-4</v>
      </c>
      <c r="AZ114" s="111">
        <f t="shared" si="225"/>
        <v>3.0983733539891554E-4</v>
      </c>
      <c r="BA114" s="111">
        <f t="shared" si="225"/>
        <v>3.0983733539891554E-4</v>
      </c>
      <c r="BB114" s="111">
        <f t="shared" si="225"/>
        <v>3.0983733539891554E-4</v>
      </c>
      <c r="BC114" s="111">
        <f t="shared" si="225"/>
        <v>3.0983733539891554E-4</v>
      </c>
      <c r="BD114" s="111">
        <f t="shared" si="225"/>
        <v>3.0983733539891554E-4</v>
      </c>
    </row>
    <row r="115" spans="3:56" x14ac:dyDescent="0.2">
      <c r="F115" s="13"/>
      <c r="G115" s="13"/>
      <c r="H115" s="13"/>
      <c r="M115" s="255"/>
      <c r="N115" s="255"/>
      <c r="O115" s="255"/>
      <c r="P115" s="255"/>
      <c r="Q115" s="255"/>
      <c r="R115" s="255"/>
      <c r="S115" s="255"/>
      <c r="T115" s="255"/>
      <c r="U115" s="255"/>
      <c r="V115" s="255"/>
      <c r="AD115" s="255"/>
      <c r="AE115" s="255"/>
      <c r="AF115" s="255"/>
      <c r="AG115" s="255"/>
      <c r="AH115" s="255"/>
      <c r="AI115" s="255"/>
      <c r="AJ115" s="255"/>
      <c r="AK115" s="255"/>
      <c r="AL115" s="255"/>
      <c r="AM115" s="255"/>
      <c r="AU115" s="255"/>
      <c r="AV115" s="255"/>
      <c r="AW115" s="255"/>
      <c r="AX115" s="255"/>
      <c r="AY115" s="255"/>
      <c r="AZ115" s="255"/>
      <c r="BA115" s="255"/>
      <c r="BB115" s="255"/>
      <c r="BC115" s="255"/>
      <c r="BD115" s="255"/>
    </row>
    <row r="116" spans="3:56" x14ac:dyDescent="0.2">
      <c r="C116" s="47" t="s">
        <v>152</v>
      </c>
      <c r="F116" s="13"/>
      <c r="G116" s="13"/>
      <c r="H116" s="13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AD116" s="115"/>
      <c r="AE116" s="115"/>
      <c r="AF116" s="115"/>
      <c r="AG116" s="115"/>
      <c r="AH116" s="115"/>
      <c r="AI116" s="115"/>
      <c r="AJ116" s="115"/>
      <c r="AK116" s="115"/>
      <c r="AL116" s="115"/>
      <c r="AM116" s="115"/>
      <c r="AU116" s="115"/>
      <c r="AV116" s="115"/>
      <c r="AW116" s="115"/>
      <c r="AX116" s="115"/>
      <c r="AY116" s="115"/>
      <c r="AZ116" s="115"/>
      <c r="BA116" s="115"/>
      <c r="BB116" s="115"/>
      <c r="BC116" s="115"/>
      <c r="BD116" s="115"/>
    </row>
    <row r="117" spans="3:56" x14ac:dyDescent="0.2">
      <c r="C117" s="4" t="s">
        <v>122</v>
      </c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AD117" s="115"/>
      <c r="AE117" s="115"/>
      <c r="AF117" s="115"/>
      <c r="AG117" s="115"/>
      <c r="AH117" s="115"/>
      <c r="AI117" s="115"/>
      <c r="AJ117" s="115"/>
      <c r="AK117" s="115"/>
      <c r="AL117" s="115"/>
      <c r="AM117" s="115"/>
      <c r="AU117" s="115"/>
      <c r="AV117" s="115"/>
      <c r="AW117" s="115"/>
      <c r="AX117" s="115"/>
      <c r="AY117" s="115"/>
      <c r="AZ117" s="115"/>
      <c r="BA117" s="115"/>
      <c r="BB117" s="115"/>
      <c r="BC117" s="115"/>
      <c r="BD117" s="115"/>
    </row>
    <row r="118" spans="3:56" ht="14.25" x14ac:dyDescent="0.2">
      <c r="C118" s="13" t="s">
        <v>123</v>
      </c>
      <c r="F118" s="288">
        <f t="shared" ref="F118:F119" si="226">SUM(P118,AG118,AX118) - 1</f>
        <v>0</v>
      </c>
      <c r="G118" s="54"/>
      <c r="H118" s="54"/>
      <c r="I118" s="54"/>
      <c r="J118" s="54"/>
      <c r="K118" s="54"/>
      <c r="L118" s="54"/>
      <c r="M118" s="113">
        <f t="shared" ref="M118:O118" si="227">N118</f>
        <v>0.93513513513513513</v>
      </c>
      <c r="N118" s="113">
        <f t="shared" si="227"/>
        <v>0.93513513513513513</v>
      </c>
      <c r="O118" s="113">
        <f t="shared" si="227"/>
        <v>0.93513513513513513</v>
      </c>
      <c r="P118" s="302">
        <v>0.93513513513513513</v>
      </c>
      <c r="Q118" s="111">
        <f t="shared" ref="Q118:V119" si="228">$P118</f>
        <v>0.93513513513513513</v>
      </c>
      <c r="R118" s="111">
        <f t="shared" si="228"/>
        <v>0.93513513513513513</v>
      </c>
      <c r="S118" s="111">
        <f t="shared" si="228"/>
        <v>0.93513513513513513</v>
      </c>
      <c r="T118" s="111">
        <f t="shared" si="228"/>
        <v>0.93513513513513513</v>
      </c>
      <c r="U118" s="111">
        <f t="shared" si="228"/>
        <v>0.93513513513513513</v>
      </c>
      <c r="V118" s="111">
        <f t="shared" si="228"/>
        <v>0.93513513513513513</v>
      </c>
      <c r="X118" s="54"/>
      <c r="Y118" s="54"/>
      <c r="Z118" s="54"/>
      <c r="AA118" s="54"/>
      <c r="AB118" s="54"/>
      <c r="AC118" s="54"/>
      <c r="AD118" s="113">
        <f t="shared" ref="AD118:AD119" si="229">AE118</f>
        <v>6.4864864864864868E-2</v>
      </c>
      <c r="AE118" s="113">
        <f t="shared" ref="AE118:AE119" si="230">AF118</f>
        <v>6.4864864864864868E-2</v>
      </c>
      <c r="AF118" s="113">
        <f t="shared" ref="AF118:AF119" si="231">AG118</f>
        <v>6.4864864864864868E-2</v>
      </c>
      <c r="AG118" s="302">
        <v>6.4864864864864868E-2</v>
      </c>
      <c r="AH118" s="111">
        <f t="shared" ref="AH118:AM119" si="232">$AG118</f>
        <v>6.4864864864864868E-2</v>
      </c>
      <c r="AI118" s="111">
        <f t="shared" si="232"/>
        <v>6.4864864864864868E-2</v>
      </c>
      <c r="AJ118" s="111">
        <f t="shared" si="232"/>
        <v>6.4864864864864868E-2</v>
      </c>
      <c r="AK118" s="111">
        <f t="shared" si="232"/>
        <v>6.4864864864864868E-2</v>
      </c>
      <c r="AL118" s="111">
        <f t="shared" si="232"/>
        <v>6.4864864864864868E-2</v>
      </c>
      <c r="AM118" s="111">
        <f t="shared" si="232"/>
        <v>6.4864864864864868E-2</v>
      </c>
      <c r="AO118" s="54"/>
      <c r="AP118" s="54"/>
      <c r="AQ118" s="54"/>
      <c r="AR118" s="54"/>
      <c r="AS118" s="54"/>
      <c r="AT118" s="54"/>
      <c r="AU118" s="113">
        <f t="shared" ref="AU118:AU119" si="233">AV118</f>
        <v>0</v>
      </c>
      <c r="AV118" s="113">
        <f t="shared" ref="AV118:AV119" si="234">AW118</f>
        <v>0</v>
      </c>
      <c r="AW118" s="113">
        <f t="shared" ref="AW118:AW119" si="235">AX118</f>
        <v>0</v>
      </c>
      <c r="AX118" s="110">
        <v>0</v>
      </c>
      <c r="AY118" s="111">
        <f t="shared" ref="AY118:BD119" si="236">$AX118</f>
        <v>0</v>
      </c>
      <c r="AZ118" s="111">
        <f t="shared" si="236"/>
        <v>0</v>
      </c>
      <c r="BA118" s="111">
        <f t="shared" si="236"/>
        <v>0</v>
      </c>
      <c r="BB118" s="111">
        <f t="shared" si="236"/>
        <v>0</v>
      </c>
      <c r="BC118" s="111">
        <f t="shared" si="236"/>
        <v>0</v>
      </c>
      <c r="BD118" s="111">
        <f t="shared" si="236"/>
        <v>0</v>
      </c>
    </row>
    <row r="119" spans="3:56" ht="14.25" x14ac:dyDescent="0.2">
      <c r="C119" s="3" t="s">
        <v>124</v>
      </c>
      <c r="F119" s="288">
        <f t="shared" si="226"/>
        <v>0</v>
      </c>
      <c r="G119" s="54"/>
      <c r="H119" s="54"/>
      <c r="I119" s="54"/>
      <c r="J119" s="54"/>
      <c r="K119" s="54"/>
      <c r="L119" s="54"/>
      <c r="M119" s="113">
        <f t="shared" ref="M119:O119" si="237">N119</f>
        <v>0.93513513513513513</v>
      </c>
      <c r="N119" s="113">
        <f t="shared" si="237"/>
        <v>0.93513513513513513</v>
      </c>
      <c r="O119" s="113">
        <f t="shared" si="237"/>
        <v>0.93513513513513513</v>
      </c>
      <c r="P119" s="113">
        <f>P118</f>
        <v>0.93513513513513513</v>
      </c>
      <c r="Q119" s="111">
        <f t="shared" si="228"/>
        <v>0.93513513513513513</v>
      </c>
      <c r="R119" s="111">
        <f t="shared" si="228"/>
        <v>0.93513513513513513</v>
      </c>
      <c r="S119" s="111">
        <f t="shared" si="228"/>
        <v>0.93513513513513513</v>
      </c>
      <c r="T119" s="111">
        <f t="shared" si="228"/>
        <v>0.93513513513513513</v>
      </c>
      <c r="U119" s="111">
        <f t="shared" si="228"/>
        <v>0.93513513513513513</v>
      </c>
      <c r="V119" s="111">
        <f t="shared" si="228"/>
        <v>0.93513513513513513</v>
      </c>
      <c r="X119" s="54"/>
      <c r="Y119" s="54"/>
      <c r="Z119" s="54"/>
      <c r="AA119" s="54"/>
      <c r="AB119" s="54"/>
      <c r="AC119" s="54"/>
      <c r="AD119" s="113">
        <f t="shared" si="229"/>
        <v>6.4864864864864868E-2</v>
      </c>
      <c r="AE119" s="113">
        <f t="shared" si="230"/>
        <v>6.4864864864864868E-2</v>
      </c>
      <c r="AF119" s="113">
        <f t="shared" si="231"/>
        <v>6.4864864864864868E-2</v>
      </c>
      <c r="AG119" s="113">
        <f>AG118</f>
        <v>6.4864864864864868E-2</v>
      </c>
      <c r="AH119" s="111">
        <f t="shared" si="232"/>
        <v>6.4864864864864868E-2</v>
      </c>
      <c r="AI119" s="111">
        <f t="shared" si="232"/>
        <v>6.4864864864864868E-2</v>
      </c>
      <c r="AJ119" s="111">
        <f t="shared" si="232"/>
        <v>6.4864864864864868E-2</v>
      </c>
      <c r="AK119" s="111">
        <f t="shared" si="232"/>
        <v>6.4864864864864868E-2</v>
      </c>
      <c r="AL119" s="111">
        <f t="shared" si="232"/>
        <v>6.4864864864864868E-2</v>
      </c>
      <c r="AM119" s="111">
        <f t="shared" si="232"/>
        <v>6.4864864864864868E-2</v>
      </c>
      <c r="AO119" s="54"/>
      <c r="AP119" s="54"/>
      <c r="AQ119" s="54"/>
      <c r="AR119" s="54"/>
      <c r="AS119" s="54"/>
      <c r="AT119" s="54"/>
      <c r="AU119" s="113">
        <f t="shared" si="233"/>
        <v>0</v>
      </c>
      <c r="AV119" s="113">
        <f t="shared" si="234"/>
        <v>0</v>
      </c>
      <c r="AW119" s="113">
        <f t="shared" si="235"/>
        <v>0</v>
      </c>
      <c r="AX119" s="113">
        <f>AX118</f>
        <v>0</v>
      </c>
      <c r="AY119" s="111">
        <f t="shared" si="236"/>
        <v>0</v>
      </c>
      <c r="AZ119" s="111">
        <f t="shared" si="236"/>
        <v>0</v>
      </c>
      <c r="BA119" s="111">
        <f t="shared" si="236"/>
        <v>0</v>
      </c>
      <c r="BB119" s="111">
        <f t="shared" si="236"/>
        <v>0</v>
      </c>
      <c r="BC119" s="111">
        <f t="shared" si="236"/>
        <v>0</v>
      </c>
      <c r="BD119" s="111">
        <f t="shared" si="236"/>
        <v>0</v>
      </c>
    </row>
    <row r="120" spans="3:56" x14ac:dyDescent="0.2">
      <c r="M120" s="115"/>
      <c r="N120" s="115"/>
      <c r="O120" s="115"/>
      <c r="P120" s="115"/>
      <c r="Q120" s="115"/>
      <c r="R120" s="115"/>
      <c r="S120" s="115"/>
      <c r="T120" s="115"/>
      <c r="U120" s="115"/>
      <c r="V120" s="115"/>
      <c r="AD120" s="115"/>
      <c r="AE120" s="115"/>
      <c r="AF120" s="115"/>
      <c r="AG120" s="115"/>
      <c r="AH120" s="115"/>
      <c r="AI120" s="115"/>
      <c r="AJ120" s="115"/>
      <c r="AK120" s="115"/>
      <c r="AL120" s="115"/>
      <c r="AM120" s="115"/>
      <c r="AU120" s="115"/>
      <c r="AV120" s="115"/>
      <c r="AW120" s="115"/>
      <c r="AX120" s="115"/>
      <c r="AY120" s="115"/>
      <c r="AZ120" s="115"/>
      <c r="BA120" s="115"/>
      <c r="BB120" s="115"/>
      <c r="BC120" s="115"/>
      <c r="BD120" s="115"/>
    </row>
    <row r="121" spans="3:56" ht="14.25" x14ac:dyDescent="0.2">
      <c r="C121" s="3" t="s">
        <v>125</v>
      </c>
      <c r="F121" s="288">
        <f>SUM(P121,AG121,AX121) - 1</f>
        <v>0</v>
      </c>
      <c r="G121" s="54"/>
      <c r="H121" s="54"/>
      <c r="I121" s="54"/>
      <c r="J121" s="54"/>
      <c r="K121" s="54"/>
      <c r="L121" s="54"/>
      <c r="M121" s="113">
        <f t="shared" ref="M121" si="238">N121</f>
        <v>0.69352625670450296</v>
      </c>
      <c r="N121" s="113">
        <f t="shared" ref="N121" si="239">O121</f>
        <v>0.69352625670450296</v>
      </c>
      <c r="O121" s="113">
        <f>P121</f>
        <v>0.69352625670450296</v>
      </c>
      <c r="P121" s="302">
        <f>P46</f>
        <v>0.69352625670450296</v>
      </c>
      <c r="Q121" s="116"/>
      <c r="R121" s="116"/>
      <c r="S121" s="116"/>
      <c r="T121" s="116"/>
      <c r="U121" s="116"/>
      <c r="V121" s="116"/>
      <c r="X121" s="54"/>
      <c r="Y121" s="54"/>
      <c r="Z121" s="54"/>
      <c r="AA121" s="54"/>
      <c r="AB121" s="54"/>
      <c r="AC121" s="54"/>
      <c r="AD121" s="113">
        <f t="shared" ref="AD121" si="240">AE121</f>
        <v>0.30647374329549709</v>
      </c>
      <c r="AE121" s="113">
        <f t="shared" ref="AE121" si="241">AF121</f>
        <v>0.30647374329549709</v>
      </c>
      <c r="AF121" s="113">
        <f>AG121</f>
        <v>0.30647374329549709</v>
      </c>
      <c r="AG121" s="302">
        <f>AG46</f>
        <v>0.30647374329549709</v>
      </c>
      <c r="AH121" s="116"/>
      <c r="AI121" s="116"/>
      <c r="AJ121" s="116"/>
      <c r="AK121" s="116"/>
      <c r="AL121" s="116"/>
      <c r="AM121" s="116"/>
      <c r="AO121" s="54"/>
      <c r="AP121" s="54"/>
      <c r="AQ121" s="54"/>
      <c r="AR121" s="54"/>
      <c r="AS121" s="54"/>
      <c r="AT121" s="54"/>
      <c r="AU121" s="113">
        <f t="shared" ref="AU121" si="242">AV121</f>
        <v>0</v>
      </c>
      <c r="AV121" s="113">
        <f t="shared" ref="AV121" si="243">AW121</f>
        <v>0</v>
      </c>
      <c r="AW121" s="113">
        <f>AX121</f>
        <v>0</v>
      </c>
      <c r="AX121" s="110">
        <v>0</v>
      </c>
      <c r="AY121" s="116"/>
      <c r="AZ121" s="116"/>
      <c r="BA121" s="116"/>
      <c r="BB121" s="116"/>
      <c r="BC121" s="116"/>
      <c r="BD121" s="116"/>
    </row>
    <row r="123" spans="3:56" x14ac:dyDescent="0.2">
      <c r="C123" s="4" t="s">
        <v>127</v>
      </c>
      <c r="D123" s="40"/>
      <c r="E123" s="40"/>
      <c r="F123" s="40"/>
      <c r="G123" s="40"/>
      <c r="M123" s="40"/>
      <c r="N123" s="191"/>
      <c r="O123" s="191"/>
      <c r="P123" s="191"/>
      <c r="Q123" s="191"/>
      <c r="R123" s="191"/>
      <c r="S123" s="191"/>
      <c r="T123" s="255"/>
      <c r="U123" s="255"/>
      <c r="V123" s="255"/>
      <c r="AD123" s="255"/>
      <c r="AE123" s="255"/>
      <c r="AF123" s="255"/>
      <c r="AG123" s="255"/>
      <c r="AH123" s="255"/>
      <c r="AI123" s="255"/>
      <c r="AJ123" s="255"/>
      <c r="AK123" s="255"/>
      <c r="AL123" s="255"/>
      <c r="AM123" s="255"/>
      <c r="AU123" s="255"/>
      <c r="AV123" s="255"/>
      <c r="AW123" s="255"/>
      <c r="AX123" s="255"/>
      <c r="AY123" s="255"/>
      <c r="AZ123" s="255"/>
      <c r="BA123" s="255"/>
      <c r="BB123" s="255"/>
      <c r="BC123" s="255"/>
      <c r="BD123" s="255"/>
    </row>
    <row r="124" spans="3:56" ht="14.25" x14ac:dyDescent="0.2">
      <c r="C124" s="3" t="s">
        <v>128</v>
      </c>
      <c r="D124" s="13"/>
      <c r="E124" s="256"/>
      <c r="F124" s="256"/>
      <c r="G124" s="256"/>
      <c r="H124" s="13"/>
      <c r="M124" s="113">
        <f t="shared" ref="M124:M126" si="244">N124</f>
        <v>0.28381294964028775</v>
      </c>
      <c r="N124" s="113">
        <f t="shared" ref="N124:N126" si="245">O124</f>
        <v>0.28381294964028775</v>
      </c>
      <c r="O124" s="113">
        <f t="shared" ref="O124:O126" si="246">P124</f>
        <v>0.28381294964028775</v>
      </c>
      <c r="P124" s="302">
        <v>0.28381294964028775</v>
      </c>
      <c r="Q124" s="111">
        <f t="shared" ref="Q124:V126" si="247">$P124</f>
        <v>0.28381294964028775</v>
      </c>
      <c r="R124" s="111">
        <f t="shared" si="247"/>
        <v>0.28381294964028775</v>
      </c>
      <c r="S124" s="111">
        <f t="shared" si="247"/>
        <v>0.28381294964028775</v>
      </c>
      <c r="T124" s="111">
        <f t="shared" si="247"/>
        <v>0.28381294964028775</v>
      </c>
      <c r="U124" s="111">
        <f t="shared" si="247"/>
        <v>0.28381294964028775</v>
      </c>
      <c r="V124" s="111">
        <f t="shared" si="247"/>
        <v>0.28381294964028775</v>
      </c>
      <c r="AD124" s="113">
        <f t="shared" ref="AD124:AD126" si="248">AE124</f>
        <v>0.28734228734228734</v>
      </c>
      <c r="AE124" s="113">
        <f t="shared" ref="AE124:AE126" si="249">AF124</f>
        <v>0.28734228734228734</v>
      </c>
      <c r="AF124" s="113">
        <f t="shared" ref="AF124:AF126" si="250">AG124</f>
        <v>0.28734228734228734</v>
      </c>
      <c r="AG124" s="302">
        <v>0.28734228734228734</v>
      </c>
      <c r="AH124" s="111">
        <f t="shared" ref="AH124:AH126" si="251">$AG124</f>
        <v>0.28734228734228734</v>
      </c>
      <c r="AI124" s="111">
        <f t="shared" ref="AI124:AM126" si="252">$AX124</f>
        <v>0.28734228734228734</v>
      </c>
      <c r="AJ124" s="111">
        <f t="shared" si="252"/>
        <v>0.28734228734228734</v>
      </c>
      <c r="AK124" s="111">
        <f t="shared" si="252"/>
        <v>0.28734228734228734</v>
      </c>
      <c r="AL124" s="111">
        <f t="shared" si="252"/>
        <v>0.28734228734228734</v>
      </c>
      <c r="AM124" s="111">
        <f t="shared" si="252"/>
        <v>0.28734228734228734</v>
      </c>
      <c r="AU124" s="113">
        <f t="shared" ref="AU124:AU126" si="253">AV124</f>
        <v>0.28734228734228734</v>
      </c>
      <c r="AV124" s="113">
        <f t="shared" ref="AV124:AV126" si="254">AW124</f>
        <v>0.28734228734228734</v>
      </c>
      <c r="AW124" s="113">
        <f t="shared" ref="AW124:AW126" si="255">AX124</f>
        <v>0.28734228734228734</v>
      </c>
      <c r="AX124" s="110">
        <f t="shared" ref="AX124:AX126" si="256">AG124</f>
        <v>0.28734228734228734</v>
      </c>
      <c r="AY124" s="111">
        <f t="shared" ref="AY124:BD126" si="257">$AX124</f>
        <v>0.28734228734228734</v>
      </c>
      <c r="AZ124" s="111">
        <f t="shared" si="257"/>
        <v>0.28734228734228734</v>
      </c>
      <c r="BA124" s="111">
        <f t="shared" si="257"/>
        <v>0.28734228734228734</v>
      </c>
      <c r="BB124" s="111">
        <f t="shared" si="257"/>
        <v>0.28734228734228734</v>
      </c>
      <c r="BC124" s="111">
        <f t="shared" si="257"/>
        <v>0.28734228734228734</v>
      </c>
      <c r="BD124" s="111">
        <f t="shared" si="257"/>
        <v>0.28734228734228734</v>
      </c>
    </row>
    <row r="125" spans="3:56" ht="14.25" x14ac:dyDescent="0.2">
      <c r="C125" s="3" t="s">
        <v>129</v>
      </c>
      <c r="D125" s="13"/>
      <c r="E125" s="256"/>
      <c r="F125" s="256"/>
      <c r="G125" s="256"/>
      <c r="H125" s="13"/>
      <c r="M125" s="113">
        <f t="shared" si="244"/>
        <v>0.61708633093525178</v>
      </c>
      <c r="N125" s="113">
        <f t="shared" si="245"/>
        <v>0.61708633093525178</v>
      </c>
      <c r="O125" s="113">
        <f t="shared" si="246"/>
        <v>0.61708633093525178</v>
      </c>
      <c r="P125" s="302">
        <v>0.61708633093525178</v>
      </c>
      <c r="Q125" s="111">
        <f t="shared" si="247"/>
        <v>0.61708633093525178</v>
      </c>
      <c r="R125" s="111">
        <f t="shared" si="247"/>
        <v>0.61708633093525178</v>
      </c>
      <c r="S125" s="111">
        <f t="shared" si="247"/>
        <v>0.61708633093525178</v>
      </c>
      <c r="T125" s="111">
        <f t="shared" si="247"/>
        <v>0.61708633093525178</v>
      </c>
      <c r="U125" s="111">
        <f t="shared" si="247"/>
        <v>0.61708633093525178</v>
      </c>
      <c r="V125" s="111">
        <f t="shared" si="247"/>
        <v>0.61708633093525178</v>
      </c>
      <c r="AD125" s="113">
        <f t="shared" si="248"/>
        <v>0.68294668294668293</v>
      </c>
      <c r="AE125" s="113">
        <f t="shared" si="249"/>
        <v>0.68294668294668293</v>
      </c>
      <c r="AF125" s="113">
        <f t="shared" si="250"/>
        <v>0.68294668294668293</v>
      </c>
      <c r="AG125" s="302">
        <v>0.68294668294668293</v>
      </c>
      <c r="AH125" s="111">
        <f t="shared" si="251"/>
        <v>0.68294668294668293</v>
      </c>
      <c r="AI125" s="111">
        <f t="shared" si="252"/>
        <v>0.68294668294668293</v>
      </c>
      <c r="AJ125" s="111">
        <f t="shared" si="252"/>
        <v>0.68294668294668293</v>
      </c>
      <c r="AK125" s="111">
        <f t="shared" si="252"/>
        <v>0.68294668294668293</v>
      </c>
      <c r="AL125" s="111">
        <f t="shared" si="252"/>
        <v>0.68294668294668293</v>
      </c>
      <c r="AM125" s="111">
        <f t="shared" si="252"/>
        <v>0.68294668294668293</v>
      </c>
      <c r="AU125" s="113">
        <f t="shared" si="253"/>
        <v>0.68294668294668293</v>
      </c>
      <c r="AV125" s="113">
        <f t="shared" si="254"/>
        <v>0.68294668294668293</v>
      </c>
      <c r="AW125" s="113">
        <f t="shared" si="255"/>
        <v>0.68294668294668293</v>
      </c>
      <c r="AX125" s="110">
        <f t="shared" si="256"/>
        <v>0.68294668294668293</v>
      </c>
      <c r="AY125" s="111">
        <f t="shared" si="257"/>
        <v>0.68294668294668293</v>
      </c>
      <c r="AZ125" s="111">
        <f t="shared" si="257"/>
        <v>0.68294668294668293</v>
      </c>
      <c r="BA125" s="111">
        <f t="shared" si="257"/>
        <v>0.68294668294668293</v>
      </c>
      <c r="BB125" s="111">
        <f t="shared" si="257"/>
        <v>0.68294668294668293</v>
      </c>
      <c r="BC125" s="111">
        <f t="shared" si="257"/>
        <v>0.68294668294668293</v>
      </c>
      <c r="BD125" s="111">
        <f t="shared" si="257"/>
        <v>0.68294668294668293</v>
      </c>
    </row>
    <row r="126" spans="3:56" ht="14.25" x14ac:dyDescent="0.2">
      <c r="C126" s="3" t="s">
        <v>130</v>
      </c>
      <c r="D126" s="13"/>
      <c r="E126" s="256"/>
      <c r="F126" s="256"/>
      <c r="G126" s="256"/>
      <c r="H126" s="13"/>
      <c r="M126" s="113">
        <f t="shared" si="244"/>
        <v>9.9100719424460429E-2</v>
      </c>
      <c r="N126" s="113">
        <f t="shared" si="245"/>
        <v>9.9100719424460429E-2</v>
      </c>
      <c r="O126" s="113">
        <f t="shared" si="246"/>
        <v>9.9100719424460429E-2</v>
      </c>
      <c r="P126" s="302">
        <v>9.9100719424460429E-2</v>
      </c>
      <c r="Q126" s="111">
        <f t="shared" si="247"/>
        <v>9.9100719424460429E-2</v>
      </c>
      <c r="R126" s="111">
        <f t="shared" si="247"/>
        <v>9.9100719424460429E-2</v>
      </c>
      <c r="S126" s="111">
        <f t="shared" si="247"/>
        <v>9.9100719424460429E-2</v>
      </c>
      <c r="T126" s="111">
        <f t="shared" si="247"/>
        <v>9.9100719424460429E-2</v>
      </c>
      <c r="U126" s="111">
        <f t="shared" si="247"/>
        <v>9.9100719424460429E-2</v>
      </c>
      <c r="V126" s="111">
        <f t="shared" si="247"/>
        <v>9.9100719424460429E-2</v>
      </c>
      <c r="AD126" s="113">
        <f t="shared" si="248"/>
        <v>2.9711029711029711E-2</v>
      </c>
      <c r="AE126" s="113">
        <f t="shared" si="249"/>
        <v>2.9711029711029711E-2</v>
      </c>
      <c r="AF126" s="113">
        <f t="shared" si="250"/>
        <v>2.9711029711029711E-2</v>
      </c>
      <c r="AG126" s="302">
        <v>2.9711029711029711E-2</v>
      </c>
      <c r="AH126" s="111">
        <f t="shared" si="251"/>
        <v>2.9711029711029711E-2</v>
      </c>
      <c r="AI126" s="111">
        <f t="shared" si="252"/>
        <v>2.9711029711029711E-2</v>
      </c>
      <c r="AJ126" s="111">
        <f t="shared" si="252"/>
        <v>2.9711029711029711E-2</v>
      </c>
      <c r="AK126" s="111">
        <f t="shared" si="252"/>
        <v>2.9711029711029711E-2</v>
      </c>
      <c r="AL126" s="111">
        <f t="shared" si="252"/>
        <v>2.9711029711029711E-2</v>
      </c>
      <c r="AM126" s="111">
        <f t="shared" si="252"/>
        <v>2.9711029711029711E-2</v>
      </c>
      <c r="AU126" s="113">
        <f t="shared" si="253"/>
        <v>2.9711029711029711E-2</v>
      </c>
      <c r="AV126" s="113">
        <f t="shared" si="254"/>
        <v>2.9711029711029711E-2</v>
      </c>
      <c r="AW126" s="113">
        <f t="shared" si="255"/>
        <v>2.9711029711029711E-2</v>
      </c>
      <c r="AX126" s="110">
        <f t="shared" si="256"/>
        <v>2.9711029711029711E-2</v>
      </c>
      <c r="AY126" s="111">
        <f t="shared" si="257"/>
        <v>2.9711029711029711E-2</v>
      </c>
      <c r="AZ126" s="111">
        <f t="shared" si="257"/>
        <v>2.9711029711029711E-2</v>
      </c>
      <c r="BA126" s="111">
        <f t="shared" si="257"/>
        <v>2.9711029711029711E-2</v>
      </c>
      <c r="BB126" s="111">
        <f t="shared" si="257"/>
        <v>2.9711029711029711E-2</v>
      </c>
      <c r="BC126" s="111">
        <f t="shared" si="257"/>
        <v>2.9711029711029711E-2</v>
      </c>
      <c r="BD126" s="111">
        <f t="shared" si="257"/>
        <v>2.9711029711029711E-2</v>
      </c>
    </row>
    <row r="127" spans="3:56" ht="14.25" x14ac:dyDescent="0.2">
      <c r="D127" s="13"/>
      <c r="E127" s="256"/>
      <c r="F127" s="256"/>
      <c r="G127" s="256"/>
      <c r="H127" s="13"/>
      <c r="M127" s="260"/>
      <c r="N127" s="260"/>
      <c r="O127" s="260"/>
      <c r="P127" s="260"/>
      <c r="Q127" s="260"/>
      <c r="R127" s="260"/>
      <c r="S127" s="260"/>
      <c r="T127" s="260"/>
      <c r="U127" s="260"/>
      <c r="V127" s="260"/>
      <c r="W127" s="13"/>
      <c r="AD127" s="255"/>
      <c r="AE127" s="255"/>
      <c r="AF127" s="255"/>
      <c r="AG127" s="255"/>
      <c r="AH127" s="255"/>
      <c r="AI127" s="255"/>
      <c r="AJ127" s="255"/>
      <c r="AK127" s="255"/>
      <c r="AL127" s="255"/>
      <c r="AM127" s="255"/>
      <c r="AU127" s="255"/>
      <c r="AV127" s="255"/>
      <c r="AW127" s="255"/>
      <c r="AX127" s="255"/>
      <c r="AY127" s="255"/>
      <c r="AZ127" s="255"/>
      <c r="BA127" s="255"/>
      <c r="BB127" s="255"/>
      <c r="BC127" s="255"/>
      <c r="BD127" s="255"/>
    </row>
    <row r="128" spans="3:56" ht="20.25" thickBot="1" x14ac:dyDescent="0.35">
      <c r="C128" s="53" t="s">
        <v>178</v>
      </c>
      <c r="D128" s="53"/>
      <c r="E128" s="53"/>
      <c r="F128" s="53"/>
      <c r="G128" s="53"/>
      <c r="H128" s="53"/>
      <c r="I128" s="53"/>
      <c r="J128" s="53"/>
      <c r="K128" s="53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  <c r="AJ128" s="58"/>
      <c r="AK128" s="58"/>
      <c r="AL128" s="58"/>
      <c r="AM128" s="58"/>
      <c r="AO128" s="58"/>
      <c r="AP128" s="58"/>
      <c r="AQ128" s="58"/>
      <c r="AR128" s="58"/>
      <c r="AS128" s="58"/>
      <c r="AT128" s="58"/>
      <c r="AU128" s="58"/>
      <c r="AV128" s="58"/>
      <c r="AW128" s="58"/>
      <c r="AX128" s="58"/>
      <c r="AY128" s="58"/>
      <c r="AZ128" s="58"/>
      <c r="BA128" s="58"/>
      <c r="BB128" s="58"/>
      <c r="BC128" s="58"/>
      <c r="BD128" s="58"/>
    </row>
    <row r="129" spans="3:56" ht="13.5" thickTop="1" x14ac:dyDescent="0.2"/>
    <row r="130" spans="3:56" x14ac:dyDescent="0.2">
      <c r="C130" s="47" t="s">
        <v>98</v>
      </c>
      <c r="E130" s="311" t="s">
        <v>252</v>
      </c>
    </row>
    <row r="131" spans="3:56" x14ac:dyDescent="0.2">
      <c r="C131" s="4" t="s">
        <v>159</v>
      </c>
      <c r="E131" s="212"/>
    </row>
    <row r="132" spans="3:56" ht="14.25" x14ac:dyDescent="0.2">
      <c r="C132" s="3" t="s">
        <v>160</v>
      </c>
      <c r="E132" s="312">
        <v>0.75370609721831971</v>
      </c>
      <c r="F132" s="288">
        <f t="shared" ref="F132:F134" si="258">SUM(P132,AG132,AX132) - 1</f>
        <v>0</v>
      </c>
      <c r="G132" s="54"/>
      <c r="H132" s="54"/>
      <c r="I132" s="54"/>
      <c r="J132" s="54"/>
      <c r="K132" s="54"/>
      <c r="L132" s="54"/>
      <c r="M132" s="113">
        <f t="shared" ref="M132:M134" si="259">N132</f>
        <v>0.49478832704552572</v>
      </c>
      <c r="N132" s="113">
        <f t="shared" ref="N132:N134" si="260">O132</f>
        <v>0.49478832704552572</v>
      </c>
      <c r="O132" s="113">
        <f t="shared" ref="O132:O134" si="261">P132</f>
        <v>0.49478832704552572</v>
      </c>
      <c r="P132" s="302">
        <v>0.49478832704552572</v>
      </c>
      <c r="Q132" s="111">
        <f t="shared" ref="Q132:V134" si="262">$P132</f>
        <v>0.49478832704552572</v>
      </c>
      <c r="R132" s="111">
        <f t="shared" si="262"/>
        <v>0.49478832704552572</v>
      </c>
      <c r="S132" s="111">
        <f t="shared" si="262"/>
        <v>0.49478832704552572</v>
      </c>
      <c r="T132" s="111">
        <f t="shared" si="262"/>
        <v>0.49478832704552572</v>
      </c>
      <c r="U132" s="111">
        <f t="shared" si="262"/>
        <v>0.49478832704552572</v>
      </c>
      <c r="V132" s="111">
        <f t="shared" si="262"/>
        <v>0.49478832704552572</v>
      </c>
      <c r="X132" s="54"/>
      <c r="Y132" s="54"/>
      <c r="Z132" s="54"/>
      <c r="AA132" s="54"/>
      <c r="AB132" s="54"/>
      <c r="AC132" s="54"/>
      <c r="AD132" s="113">
        <v>0</v>
      </c>
      <c r="AE132" s="113">
        <v>0</v>
      </c>
      <c r="AF132" s="113">
        <v>0</v>
      </c>
      <c r="AG132" s="110">
        <v>0</v>
      </c>
      <c r="AH132" s="111">
        <f t="shared" ref="AH132:AM134" si="263">$AG132</f>
        <v>0</v>
      </c>
      <c r="AI132" s="111">
        <f t="shared" si="263"/>
        <v>0</v>
      </c>
      <c r="AJ132" s="111">
        <f t="shared" si="263"/>
        <v>0</v>
      </c>
      <c r="AK132" s="111">
        <f t="shared" si="263"/>
        <v>0</v>
      </c>
      <c r="AL132" s="111">
        <f t="shared" si="263"/>
        <v>0</v>
      </c>
      <c r="AM132" s="111">
        <f t="shared" si="263"/>
        <v>0</v>
      </c>
      <c r="AO132" s="54"/>
      <c r="AP132" s="54"/>
      <c r="AQ132" s="54"/>
      <c r="AR132" s="54"/>
      <c r="AS132" s="54"/>
      <c r="AT132" s="54"/>
      <c r="AU132" s="113">
        <f t="shared" ref="AU132:AW132" si="264">AV132</f>
        <v>0.50521167295447433</v>
      </c>
      <c r="AV132" s="113">
        <f t="shared" si="264"/>
        <v>0.50521167295447433</v>
      </c>
      <c r="AW132" s="113">
        <f t="shared" si="264"/>
        <v>0.50521167295447433</v>
      </c>
      <c r="AX132" s="302">
        <v>0.50521167295447433</v>
      </c>
      <c r="AY132" s="111">
        <f t="shared" ref="AY132:BD134" si="265">$AX132</f>
        <v>0.50521167295447433</v>
      </c>
      <c r="AZ132" s="111">
        <f t="shared" si="265"/>
        <v>0.50521167295447433</v>
      </c>
      <c r="BA132" s="111">
        <f t="shared" si="265"/>
        <v>0.50521167295447433</v>
      </c>
      <c r="BB132" s="111">
        <f t="shared" si="265"/>
        <v>0.50521167295447433</v>
      </c>
      <c r="BC132" s="111">
        <f t="shared" si="265"/>
        <v>0.50521167295447433</v>
      </c>
      <c r="BD132" s="111">
        <f t="shared" si="265"/>
        <v>0.50521167295447433</v>
      </c>
    </row>
    <row r="133" spans="3:56" ht="14.25" x14ac:dyDescent="0.2">
      <c r="C133" s="3" t="s">
        <v>161</v>
      </c>
      <c r="E133" s="312">
        <v>0.18851362742343356</v>
      </c>
      <c r="F133" s="288">
        <f t="shared" si="258"/>
        <v>0</v>
      </c>
      <c r="G133" s="54"/>
      <c r="H133" s="54"/>
      <c r="I133" s="54"/>
      <c r="J133" s="54"/>
      <c r="K133" s="54"/>
      <c r="L133" s="54"/>
      <c r="M133" s="113">
        <f t="shared" si="259"/>
        <v>0.6456805580397067</v>
      </c>
      <c r="N133" s="113">
        <f t="shared" si="260"/>
        <v>0.6456805580397067</v>
      </c>
      <c r="O133" s="113">
        <f t="shared" si="261"/>
        <v>0.6456805580397067</v>
      </c>
      <c r="P133" s="302">
        <v>0.6456805580397067</v>
      </c>
      <c r="Q133" s="111">
        <f t="shared" si="262"/>
        <v>0.6456805580397067</v>
      </c>
      <c r="R133" s="111">
        <f t="shared" si="262"/>
        <v>0.6456805580397067</v>
      </c>
      <c r="S133" s="111">
        <f t="shared" si="262"/>
        <v>0.6456805580397067</v>
      </c>
      <c r="T133" s="111">
        <f t="shared" si="262"/>
        <v>0.6456805580397067</v>
      </c>
      <c r="U133" s="111">
        <f t="shared" si="262"/>
        <v>0.6456805580397067</v>
      </c>
      <c r="V133" s="111">
        <f t="shared" si="262"/>
        <v>0.6456805580397067</v>
      </c>
      <c r="X133" s="54"/>
      <c r="Y133" s="54"/>
      <c r="Z133" s="54"/>
      <c r="AA133" s="54"/>
      <c r="AB133" s="54"/>
      <c r="AC133" s="54"/>
      <c r="AD133" s="113">
        <v>0</v>
      </c>
      <c r="AE133" s="113">
        <v>0</v>
      </c>
      <c r="AF133" s="113">
        <v>0</v>
      </c>
      <c r="AG133" s="110">
        <v>0</v>
      </c>
      <c r="AH133" s="111">
        <f t="shared" si="263"/>
        <v>0</v>
      </c>
      <c r="AI133" s="111">
        <f t="shared" si="263"/>
        <v>0</v>
      </c>
      <c r="AJ133" s="111">
        <f t="shared" si="263"/>
        <v>0</v>
      </c>
      <c r="AK133" s="111">
        <f t="shared" si="263"/>
        <v>0</v>
      </c>
      <c r="AL133" s="111">
        <f t="shared" si="263"/>
        <v>0</v>
      </c>
      <c r="AM133" s="111">
        <f t="shared" si="263"/>
        <v>0</v>
      </c>
      <c r="AO133" s="54"/>
      <c r="AP133" s="54"/>
      <c r="AQ133" s="54"/>
      <c r="AR133" s="54"/>
      <c r="AS133" s="54"/>
      <c r="AT133" s="54"/>
      <c r="AU133" s="113">
        <f t="shared" ref="AU133:AW133" si="266">AV133</f>
        <v>0.3543194419602933</v>
      </c>
      <c r="AV133" s="113">
        <f t="shared" si="266"/>
        <v>0.3543194419602933</v>
      </c>
      <c r="AW133" s="113">
        <f t="shared" si="266"/>
        <v>0.3543194419602933</v>
      </c>
      <c r="AX133" s="302">
        <v>0.3543194419602933</v>
      </c>
      <c r="AY133" s="111">
        <f t="shared" si="265"/>
        <v>0.3543194419602933</v>
      </c>
      <c r="AZ133" s="111">
        <f t="shared" si="265"/>
        <v>0.3543194419602933</v>
      </c>
      <c r="BA133" s="111">
        <f t="shared" si="265"/>
        <v>0.3543194419602933</v>
      </c>
      <c r="BB133" s="111">
        <f t="shared" si="265"/>
        <v>0.3543194419602933</v>
      </c>
      <c r="BC133" s="111">
        <f t="shared" si="265"/>
        <v>0.3543194419602933</v>
      </c>
      <c r="BD133" s="111">
        <f t="shared" si="265"/>
        <v>0.3543194419602933</v>
      </c>
    </row>
    <row r="134" spans="3:56" ht="14.25" x14ac:dyDescent="0.2">
      <c r="C134" s="3" t="s">
        <v>162</v>
      </c>
      <c r="E134" s="312">
        <v>5.7780275358246695E-2</v>
      </c>
      <c r="F134" s="288">
        <f t="shared" si="258"/>
        <v>0</v>
      </c>
      <c r="G134" s="54"/>
      <c r="H134" s="54"/>
      <c r="I134" s="54"/>
      <c r="J134" s="54"/>
      <c r="K134" s="54"/>
      <c r="L134" s="54"/>
      <c r="M134" s="113">
        <f t="shared" si="259"/>
        <v>0.87531608636452052</v>
      </c>
      <c r="N134" s="113">
        <f t="shared" si="260"/>
        <v>0.87531608636452052</v>
      </c>
      <c r="O134" s="113">
        <f t="shared" si="261"/>
        <v>0.87531608636452052</v>
      </c>
      <c r="P134" s="302">
        <v>0.87531608636452052</v>
      </c>
      <c r="Q134" s="111">
        <f t="shared" si="262"/>
        <v>0.87531608636452052</v>
      </c>
      <c r="R134" s="111">
        <f t="shared" si="262"/>
        <v>0.87531608636452052</v>
      </c>
      <c r="S134" s="111">
        <f t="shared" si="262"/>
        <v>0.87531608636452052</v>
      </c>
      <c r="T134" s="111">
        <f t="shared" si="262"/>
        <v>0.87531608636452052</v>
      </c>
      <c r="U134" s="111">
        <f t="shared" si="262"/>
        <v>0.87531608636452052</v>
      </c>
      <c r="V134" s="111">
        <f t="shared" si="262"/>
        <v>0.87531608636452052</v>
      </c>
      <c r="X134" s="54"/>
      <c r="Y134" s="54"/>
      <c r="Z134" s="54"/>
      <c r="AA134" s="54"/>
      <c r="AB134" s="54"/>
      <c r="AC134" s="54"/>
      <c r="AD134" s="113">
        <v>0</v>
      </c>
      <c r="AE134" s="113">
        <v>0</v>
      </c>
      <c r="AF134" s="113">
        <v>0</v>
      </c>
      <c r="AG134" s="110">
        <v>0</v>
      </c>
      <c r="AH134" s="111">
        <f t="shared" si="263"/>
        <v>0</v>
      </c>
      <c r="AI134" s="111">
        <f t="shared" si="263"/>
        <v>0</v>
      </c>
      <c r="AJ134" s="111">
        <f t="shared" si="263"/>
        <v>0</v>
      </c>
      <c r="AK134" s="111">
        <f t="shared" si="263"/>
        <v>0</v>
      </c>
      <c r="AL134" s="111">
        <f t="shared" si="263"/>
        <v>0</v>
      </c>
      <c r="AM134" s="111">
        <f t="shared" si="263"/>
        <v>0</v>
      </c>
      <c r="AO134" s="54"/>
      <c r="AP134" s="54"/>
      <c r="AQ134" s="54"/>
      <c r="AR134" s="54"/>
      <c r="AS134" s="54"/>
      <c r="AT134" s="54"/>
      <c r="AU134" s="113">
        <f t="shared" ref="AU134:AW134" si="267">AV134</f>
        <v>0.12468391363547948</v>
      </c>
      <c r="AV134" s="113">
        <f t="shared" si="267"/>
        <v>0.12468391363547948</v>
      </c>
      <c r="AW134" s="113">
        <f t="shared" si="267"/>
        <v>0.12468391363547948</v>
      </c>
      <c r="AX134" s="302">
        <v>0.12468391363547948</v>
      </c>
      <c r="AY134" s="111">
        <f t="shared" si="265"/>
        <v>0.12468391363547948</v>
      </c>
      <c r="AZ134" s="111">
        <f t="shared" si="265"/>
        <v>0.12468391363547948</v>
      </c>
      <c r="BA134" s="111">
        <f t="shared" si="265"/>
        <v>0.12468391363547948</v>
      </c>
      <c r="BB134" s="111">
        <f t="shared" si="265"/>
        <v>0.12468391363547948</v>
      </c>
      <c r="BC134" s="111">
        <f t="shared" si="265"/>
        <v>0.12468391363547948</v>
      </c>
      <c r="BD134" s="111">
        <f t="shared" si="265"/>
        <v>0.12468391363547948</v>
      </c>
    </row>
    <row r="135" spans="3:56" x14ac:dyDescent="0.2">
      <c r="C135" s="13"/>
      <c r="E135" s="212"/>
      <c r="Q135" s="112"/>
      <c r="R135" s="112"/>
      <c r="S135" s="112"/>
      <c r="T135" s="112"/>
      <c r="U135" s="112"/>
      <c r="V135" s="112"/>
      <c r="AH135" s="112"/>
      <c r="AI135" s="112"/>
      <c r="AJ135" s="112"/>
      <c r="AK135" s="112"/>
      <c r="AL135" s="112"/>
      <c r="AM135" s="112"/>
      <c r="AY135" s="112"/>
      <c r="AZ135" s="112"/>
      <c r="BA135" s="112"/>
      <c r="BB135" s="112"/>
      <c r="BC135" s="112"/>
      <c r="BD135" s="112"/>
    </row>
    <row r="136" spans="3:56" x14ac:dyDescent="0.2">
      <c r="C136" s="5" t="s">
        <v>214</v>
      </c>
      <c r="Q136" s="112"/>
      <c r="R136" s="112"/>
      <c r="S136" s="112"/>
      <c r="T136" s="112"/>
      <c r="U136" s="112"/>
      <c r="V136" s="112"/>
      <c r="AH136" s="112"/>
      <c r="AI136" s="112"/>
      <c r="AJ136" s="112"/>
      <c r="AK136" s="112"/>
      <c r="AL136" s="112"/>
      <c r="AM136" s="112"/>
      <c r="AY136" s="112"/>
      <c r="AZ136" s="112"/>
      <c r="BA136" s="112"/>
      <c r="BB136" s="112"/>
      <c r="BC136" s="112"/>
      <c r="BD136" s="112"/>
    </row>
    <row r="137" spans="3:56" ht="14.25" x14ac:dyDescent="0.2">
      <c r="C137" s="13" t="s">
        <v>213</v>
      </c>
      <c r="E137" s="212"/>
      <c r="F137" s="288">
        <f>SUM(P137,AG137,AX137) - 1</f>
        <v>0</v>
      </c>
      <c r="G137" s="54"/>
      <c r="H137" s="54"/>
      <c r="I137" s="54"/>
      <c r="J137" s="54"/>
      <c r="K137" s="54"/>
      <c r="L137" s="54"/>
      <c r="M137" s="113">
        <f t="shared" ref="M137" si="268">N137</f>
        <v>0.54522056757516157</v>
      </c>
      <c r="N137" s="113">
        <f t="shared" ref="N137" si="269">O137</f>
        <v>0.54522056757516157</v>
      </c>
      <c r="O137" s="113">
        <f t="shared" ref="O137" si="270">P137</f>
        <v>0.54522056757516157</v>
      </c>
      <c r="P137" s="302">
        <v>0.54522056757516157</v>
      </c>
      <c r="Q137" s="111">
        <f t="shared" ref="Q137:V137" si="271">$P137</f>
        <v>0.54522056757516157</v>
      </c>
      <c r="R137" s="111">
        <f t="shared" si="271"/>
        <v>0.54522056757516157</v>
      </c>
      <c r="S137" s="111">
        <f t="shared" si="271"/>
        <v>0.54522056757516157</v>
      </c>
      <c r="T137" s="111">
        <f t="shared" si="271"/>
        <v>0.54522056757516157</v>
      </c>
      <c r="U137" s="111">
        <f t="shared" si="271"/>
        <v>0.54522056757516157</v>
      </c>
      <c r="V137" s="111">
        <f t="shared" si="271"/>
        <v>0.54522056757516157</v>
      </c>
      <c r="X137" s="54"/>
      <c r="Y137" s="54"/>
      <c r="Z137" s="54"/>
      <c r="AA137" s="54"/>
      <c r="AB137" s="54"/>
      <c r="AC137" s="54"/>
      <c r="AD137" s="113">
        <v>0</v>
      </c>
      <c r="AE137" s="113">
        <v>0</v>
      </c>
      <c r="AF137" s="113">
        <v>0</v>
      </c>
      <c r="AG137" s="110">
        <v>0</v>
      </c>
      <c r="AH137" s="111">
        <f t="shared" ref="AH137:AM137" si="272">$AG137</f>
        <v>0</v>
      </c>
      <c r="AI137" s="111">
        <f t="shared" si="272"/>
        <v>0</v>
      </c>
      <c r="AJ137" s="111">
        <f t="shared" si="272"/>
        <v>0</v>
      </c>
      <c r="AK137" s="111">
        <f t="shared" si="272"/>
        <v>0</v>
      </c>
      <c r="AL137" s="111">
        <f t="shared" si="272"/>
        <v>0</v>
      </c>
      <c r="AM137" s="111">
        <f t="shared" si="272"/>
        <v>0</v>
      </c>
      <c r="AO137" s="54"/>
      <c r="AP137" s="54"/>
      <c r="AQ137" s="54"/>
      <c r="AR137" s="54"/>
      <c r="AS137" s="54"/>
      <c r="AT137" s="54"/>
      <c r="AU137" s="113">
        <f t="shared" ref="AU137" si="273">AV137</f>
        <v>0.45477943242483843</v>
      </c>
      <c r="AV137" s="113">
        <f t="shared" ref="AV137" si="274">AW137</f>
        <v>0.45477943242483843</v>
      </c>
      <c r="AW137" s="113">
        <f t="shared" ref="AW137" si="275">AX137</f>
        <v>0.45477943242483843</v>
      </c>
      <c r="AX137" s="302">
        <v>0.45477943242483843</v>
      </c>
      <c r="AY137" s="111">
        <f t="shared" ref="AY137:BD137" si="276">$AX137</f>
        <v>0.45477943242483843</v>
      </c>
      <c r="AZ137" s="111">
        <f t="shared" si="276"/>
        <v>0.45477943242483843</v>
      </c>
      <c r="BA137" s="111">
        <f t="shared" si="276"/>
        <v>0.45477943242483843</v>
      </c>
      <c r="BB137" s="111">
        <f t="shared" si="276"/>
        <v>0.45477943242483843</v>
      </c>
      <c r="BC137" s="111">
        <f t="shared" si="276"/>
        <v>0.45477943242483843</v>
      </c>
      <c r="BD137" s="111">
        <f t="shared" si="276"/>
        <v>0.45477943242483843</v>
      </c>
    </row>
    <row r="138" spans="3:56" x14ac:dyDescent="0.2">
      <c r="C138" s="13"/>
      <c r="E138" s="212"/>
      <c r="Q138" s="112"/>
      <c r="R138" s="112"/>
      <c r="S138" s="112"/>
      <c r="T138" s="112"/>
      <c r="U138" s="112"/>
      <c r="V138" s="112"/>
      <c r="AH138" s="112"/>
      <c r="AI138" s="112"/>
      <c r="AJ138" s="112"/>
      <c r="AK138" s="112"/>
      <c r="AL138" s="112"/>
      <c r="AM138" s="112"/>
      <c r="AY138" s="112"/>
      <c r="AZ138" s="112"/>
      <c r="BA138" s="112"/>
      <c r="BB138" s="112"/>
      <c r="BC138" s="112"/>
      <c r="BD138" s="112"/>
    </row>
    <row r="139" spans="3:56" x14ac:dyDescent="0.2">
      <c r="C139" s="23" t="s">
        <v>131</v>
      </c>
      <c r="E139" s="212"/>
      <c r="Q139" s="112"/>
      <c r="R139" s="112"/>
      <c r="S139" s="112"/>
      <c r="T139" s="112"/>
      <c r="U139" s="112"/>
      <c r="V139" s="112"/>
      <c r="AH139" s="112"/>
      <c r="AI139" s="112"/>
      <c r="AJ139" s="112"/>
      <c r="AK139" s="112"/>
      <c r="AL139" s="112"/>
      <c r="AM139" s="112"/>
      <c r="AY139" s="112"/>
      <c r="AZ139" s="112"/>
      <c r="BA139" s="112"/>
      <c r="BB139" s="112"/>
      <c r="BC139" s="112"/>
      <c r="BD139" s="112"/>
    </row>
    <row r="140" spans="3:56" x14ac:dyDescent="0.2">
      <c r="C140" s="5" t="s">
        <v>159</v>
      </c>
      <c r="E140" s="212"/>
      <c r="Q140" s="112"/>
      <c r="R140" s="112"/>
      <c r="S140" s="112"/>
      <c r="T140" s="112"/>
      <c r="U140" s="112"/>
      <c r="V140" s="112"/>
      <c r="AH140" s="112"/>
      <c r="AI140" s="112"/>
      <c r="AJ140" s="112"/>
      <c r="AK140" s="112"/>
      <c r="AL140" s="112"/>
      <c r="AM140" s="112"/>
      <c r="AY140" s="112"/>
      <c r="AZ140" s="112"/>
      <c r="BA140" s="112"/>
      <c r="BB140" s="112"/>
      <c r="BC140" s="112"/>
      <c r="BD140" s="112"/>
    </row>
    <row r="141" spans="3:56" ht="14.25" x14ac:dyDescent="0.2">
      <c r="C141" s="13" t="s">
        <v>160</v>
      </c>
      <c r="E141" s="312">
        <v>0.78494507861296581</v>
      </c>
      <c r="F141" s="288">
        <f t="shared" ref="F141:F143" si="277">SUM(P141,AG141,AX141) - 1</f>
        <v>0</v>
      </c>
      <c r="G141" s="54"/>
      <c r="H141" s="54"/>
      <c r="I141" s="54"/>
      <c r="J141" s="54"/>
      <c r="K141" s="54"/>
      <c r="L141" s="54"/>
      <c r="M141" s="113">
        <f t="shared" ref="M141:M143" si="278">N141</f>
        <v>0.41564915168976085</v>
      </c>
      <c r="N141" s="113">
        <f t="shared" ref="N141:N143" si="279">O141</f>
        <v>0.41564915168976085</v>
      </c>
      <c r="O141" s="113">
        <f t="shared" ref="O141:O143" si="280">P141</f>
        <v>0.41564915168976085</v>
      </c>
      <c r="P141" s="302">
        <v>0.41564915168976085</v>
      </c>
      <c r="Q141" s="111">
        <f t="shared" ref="Q141:V143" si="281">$P141</f>
        <v>0.41564915168976085</v>
      </c>
      <c r="R141" s="111">
        <f t="shared" si="281"/>
        <v>0.41564915168976085</v>
      </c>
      <c r="S141" s="111">
        <f t="shared" si="281"/>
        <v>0.41564915168976085</v>
      </c>
      <c r="T141" s="111">
        <f t="shared" si="281"/>
        <v>0.41564915168976085</v>
      </c>
      <c r="U141" s="111">
        <f t="shared" si="281"/>
        <v>0.41564915168976085</v>
      </c>
      <c r="V141" s="111">
        <f t="shared" si="281"/>
        <v>0.41564915168976085</v>
      </c>
      <c r="X141" s="54"/>
      <c r="Y141" s="54"/>
      <c r="Z141" s="54"/>
      <c r="AA141" s="54"/>
      <c r="AB141" s="54"/>
      <c r="AC141" s="54"/>
      <c r="AD141" s="113">
        <v>0</v>
      </c>
      <c r="AE141" s="113">
        <v>0</v>
      </c>
      <c r="AF141" s="113">
        <v>0</v>
      </c>
      <c r="AG141" s="110">
        <v>0</v>
      </c>
      <c r="AH141" s="111">
        <f t="shared" ref="AH141:AM143" si="282">$AG141</f>
        <v>0</v>
      </c>
      <c r="AI141" s="111">
        <f t="shared" si="282"/>
        <v>0</v>
      </c>
      <c r="AJ141" s="111">
        <f t="shared" si="282"/>
        <v>0</v>
      </c>
      <c r="AK141" s="111">
        <f t="shared" si="282"/>
        <v>0</v>
      </c>
      <c r="AL141" s="111">
        <f t="shared" si="282"/>
        <v>0</v>
      </c>
      <c r="AM141" s="111">
        <f t="shared" si="282"/>
        <v>0</v>
      </c>
      <c r="AO141" s="54"/>
      <c r="AP141" s="54"/>
      <c r="AQ141" s="54"/>
      <c r="AR141" s="54"/>
      <c r="AS141" s="54"/>
      <c r="AT141" s="54"/>
      <c r="AU141" s="113">
        <f t="shared" ref="AU141:AW141" si="283">AV141</f>
        <v>0.5843508483102392</v>
      </c>
      <c r="AV141" s="113">
        <f t="shared" si="283"/>
        <v>0.5843508483102392</v>
      </c>
      <c r="AW141" s="113">
        <f t="shared" si="283"/>
        <v>0.5843508483102392</v>
      </c>
      <c r="AX141" s="302">
        <v>0.5843508483102392</v>
      </c>
      <c r="AY141" s="111">
        <f t="shared" ref="AY141:BD164" si="284">$AX141</f>
        <v>0.5843508483102392</v>
      </c>
      <c r="AZ141" s="111">
        <f t="shared" si="284"/>
        <v>0.5843508483102392</v>
      </c>
      <c r="BA141" s="111">
        <f t="shared" si="284"/>
        <v>0.5843508483102392</v>
      </c>
      <c r="BB141" s="111">
        <f t="shared" si="284"/>
        <v>0.5843508483102392</v>
      </c>
      <c r="BC141" s="111">
        <f t="shared" si="284"/>
        <v>0.5843508483102392</v>
      </c>
      <c r="BD141" s="111">
        <f t="shared" si="284"/>
        <v>0.5843508483102392</v>
      </c>
    </row>
    <row r="142" spans="3:56" ht="14.25" x14ac:dyDescent="0.2">
      <c r="C142" s="13" t="s">
        <v>161</v>
      </c>
      <c r="E142" s="312">
        <v>0.18511738100366143</v>
      </c>
      <c r="F142" s="288">
        <f t="shared" si="277"/>
        <v>0</v>
      </c>
      <c r="G142" s="54"/>
      <c r="H142" s="54"/>
      <c r="I142" s="54"/>
      <c r="J142" s="54"/>
      <c r="K142" s="54"/>
      <c r="L142" s="54"/>
      <c r="M142" s="113">
        <f t="shared" si="278"/>
        <v>0.48962575140585612</v>
      </c>
      <c r="N142" s="113">
        <f t="shared" si="279"/>
        <v>0.48962575140585612</v>
      </c>
      <c r="O142" s="113">
        <f t="shared" si="280"/>
        <v>0.48962575140585612</v>
      </c>
      <c r="P142" s="302">
        <v>0.48962575140585612</v>
      </c>
      <c r="Q142" s="111">
        <f t="shared" si="281"/>
        <v>0.48962575140585612</v>
      </c>
      <c r="R142" s="111">
        <f t="shared" si="281"/>
        <v>0.48962575140585612</v>
      </c>
      <c r="S142" s="111">
        <f t="shared" si="281"/>
        <v>0.48962575140585612</v>
      </c>
      <c r="T142" s="111">
        <f t="shared" si="281"/>
        <v>0.48962575140585612</v>
      </c>
      <c r="U142" s="111">
        <f t="shared" si="281"/>
        <v>0.48962575140585612</v>
      </c>
      <c r="V142" s="111">
        <f t="shared" si="281"/>
        <v>0.48962575140585612</v>
      </c>
      <c r="X142" s="54"/>
      <c r="Y142" s="54"/>
      <c r="Z142" s="54"/>
      <c r="AA142" s="54"/>
      <c r="AB142" s="54"/>
      <c r="AC142" s="54"/>
      <c r="AD142" s="113">
        <v>0</v>
      </c>
      <c r="AE142" s="113">
        <v>0</v>
      </c>
      <c r="AF142" s="113">
        <v>0</v>
      </c>
      <c r="AG142" s="110">
        <v>0</v>
      </c>
      <c r="AH142" s="111">
        <f t="shared" si="282"/>
        <v>0</v>
      </c>
      <c r="AI142" s="111">
        <f t="shared" si="282"/>
        <v>0</v>
      </c>
      <c r="AJ142" s="111">
        <f t="shared" si="282"/>
        <v>0</v>
      </c>
      <c r="AK142" s="111">
        <f t="shared" si="282"/>
        <v>0</v>
      </c>
      <c r="AL142" s="111">
        <f t="shared" si="282"/>
        <v>0</v>
      </c>
      <c r="AM142" s="111">
        <f t="shared" si="282"/>
        <v>0</v>
      </c>
      <c r="AO142" s="54"/>
      <c r="AP142" s="54"/>
      <c r="AQ142" s="54"/>
      <c r="AR142" s="54"/>
      <c r="AS142" s="54"/>
      <c r="AT142" s="54"/>
      <c r="AU142" s="113">
        <f t="shared" ref="AU142:AW142" si="285">AV142</f>
        <v>0.51037424859414393</v>
      </c>
      <c r="AV142" s="113">
        <f t="shared" si="285"/>
        <v>0.51037424859414393</v>
      </c>
      <c r="AW142" s="113">
        <f t="shared" si="285"/>
        <v>0.51037424859414393</v>
      </c>
      <c r="AX142" s="302">
        <v>0.51037424859414393</v>
      </c>
      <c r="AY142" s="111">
        <f t="shared" si="284"/>
        <v>0.51037424859414393</v>
      </c>
      <c r="AZ142" s="111">
        <f t="shared" si="284"/>
        <v>0.51037424859414393</v>
      </c>
      <c r="BA142" s="111">
        <f t="shared" si="284"/>
        <v>0.51037424859414393</v>
      </c>
      <c r="BB142" s="111">
        <f t="shared" si="284"/>
        <v>0.51037424859414393</v>
      </c>
      <c r="BC142" s="111">
        <f t="shared" si="284"/>
        <v>0.51037424859414393</v>
      </c>
      <c r="BD142" s="111">
        <f t="shared" si="284"/>
        <v>0.51037424859414393</v>
      </c>
    </row>
    <row r="143" spans="3:56" ht="14.25" x14ac:dyDescent="0.2">
      <c r="C143" s="13" t="s">
        <v>156</v>
      </c>
      <c r="E143" s="312">
        <v>2.9937540383372818E-2</v>
      </c>
      <c r="F143" s="288">
        <f t="shared" si="277"/>
        <v>0</v>
      </c>
      <c r="G143" s="54"/>
      <c r="H143" s="54"/>
      <c r="I143" s="54"/>
      <c r="J143" s="54"/>
      <c r="K143" s="54"/>
      <c r="L143" s="54"/>
      <c r="M143" s="113">
        <f t="shared" si="278"/>
        <v>0.68585131894484408</v>
      </c>
      <c r="N143" s="113">
        <f t="shared" si="279"/>
        <v>0.68585131894484408</v>
      </c>
      <c r="O143" s="113">
        <f t="shared" si="280"/>
        <v>0.68585131894484408</v>
      </c>
      <c r="P143" s="302">
        <v>0.68585131894484408</v>
      </c>
      <c r="Q143" s="111">
        <f t="shared" si="281"/>
        <v>0.68585131894484408</v>
      </c>
      <c r="R143" s="111">
        <f t="shared" si="281"/>
        <v>0.68585131894484408</v>
      </c>
      <c r="S143" s="111">
        <f t="shared" si="281"/>
        <v>0.68585131894484408</v>
      </c>
      <c r="T143" s="111">
        <f t="shared" si="281"/>
        <v>0.68585131894484408</v>
      </c>
      <c r="U143" s="111">
        <f t="shared" si="281"/>
        <v>0.68585131894484408</v>
      </c>
      <c r="V143" s="111">
        <f t="shared" si="281"/>
        <v>0.68585131894484408</v>
      </c>
      <c r="X143" s="54"/>
      <c r="Y143" s="54"/>
      <c r="Z143" s="54"/>
      <c r="AA143" s="54"/>
      <c r="AB143" s="54"/>
      <c r="AC143" s="54"/>
      <c r="AD143" s="113">
        <v>0</v>
      </c>
      <c r="AE143" s="113">
        <v>0</v>
      </c>
      <c r="AF143" s="113">
        <v>0</v>
      </c>
      <c r="AG143" s="110">
        <v>0</v>
      </c>
      <c r="AH143" s="111">
        <f t="shared" si="282"/>
        <v>0</v>
      </c>
      <c r="AI143" s="111">
        <f t="shared" si="282"/>
        <v>0</v>
      </c>
      <c r="AJ143" s="111">
        <f t="shared" si="282"/>
        <v>0</v>
      </c>
      <c r="AK143" s="111">
        <f t="shared" si="282"/>
        <v>0</v>
      </c>
      <c r="AL143" s="111">
        <f t="shared" si="282"/>
        <v>0</v>
      </c>
      <c r="AM143" s="111">
        <f t="shared" si="282"/>
        <v>0</v>
      </c>
      <c r="AO143" s="54"/>
      <c r="AP143" s="54"/>
      <c r="AQ143" s="54"/>
      <c r="AR143" s="54"/>
      <c r="AS143" s="54"/>
      <c r="AT143" s="54"/>
      <c r="AU143" s="113">
        <f t="shared" ref="AU143:AW143" si="286">AV143</f>
        <v>0.31414868105515587</v>
      </c>
      <c r="AV143" s="113">
        <f t="shared" si="286"/>
        <v>0.31414868105515587</v>
      </c>
      <c r="AW143" s="113">
        <f t="shared" si="286"/>
        <v>0.31414868105515587</v>
      </c>
      <c r="AX143" s="302">
        <v>0.31414868105515587</v>
      </c>
      <c r="AY143" s="111">
        <f t="shared" si="284"/>
        <v>0.31414868105515587</v>
      </c>
      <c r="AZ143" s="111">
        <f t="shared" si="284"/>
        <v>0.31414868105515587</v>
      </c>
      <c r="BA143" s="111">
        <f t="shared" si="284"/>
        <v>0.31414868105515587</v>
      </c>
      <c r="BB143" s="111">
        <f t="shared" si="284"/>
        <v>0.31414868105515587</v>
      </c>
      <c r="BC143" s="111">
        <f t="shared" si="284"/>
        <v>0.31414868105515587</v>
      </c>
      <c r="BD143" s="111">
        <f t="shared" si="284"/>
        <v>0.31414868105515587</v>
      </c>
    </row>
    <row r="144" spans="3:56" x14ac:dyDescent="0.2">
      <c r="C144" s="13"/>
      <c r="E144" s="212"/>
      <c r="Q144" s="112"/>
      <c r="R144" s="112"/>
      <c r="S144" s="112"/>
      <c r="T144" s="112"/>
      <c r="U144" s="112"/>
      <c r="V144" s="112"/>
      <c r="AH144" s="112"/>
      <c r="AI144" s="112"/>
      <c r="AJ144" s="112"/>
      <c r="AK144" s="112"/>
      <c r="AL144" s="112"/>
      <c r="AM144" s="112"/>
      <c r="AY144" s="112"/>
      <c r="AZ144" s="112"/>
      <c r="BA144" s="112"/>
      <c r="BB144" s="112"/>
      <c r="BC144" s="112"/>
      <c r="BD144" s="112"/>
    </row>
    <row r="145" spans="3:56" x14ac:dyDescent="0.2">
      <c r="C145" s="23" t="s">
        <v>142</v>
      </c>
      <c r="E145" s="212"/>
      <c r="Q145" s="112"/>
      <c r="R145" s="112"/>
      <c r="S145" s="112"/>
      <c r="T145" s="112"/>
      <c r="U145" s="112"/>
      <c r="V145" s="112"/>
      <c r="AH145" s="112"/>
      <c r="AI145" s="112"/>
      <c r="AJ145" s="112"/>
      <c r="AK145" s="112"/>
      <c r="AL145" s="112"/>
      <c r="AM145" s="112"/>
      <c r="AY145" s="112"/>
      <c r="AZ145" s="112"/>
      <c r="BA145" s="112"/>
      <c r="BB145" s="112"/>
      <c r="BC145" s="112"/>
      <c r="BD145" s="112"/>
    </row>
    <row r="146" spans="3:56" x14ac:dyDescent="0.2">
      <c r="C146" s="5" t="s">
        <v>159</v>
      </c>
      <c r="E146" s="212"/>
      <c r="F146" s="288"/>
      <c r="Q146" s="112"/>
      <c r="R146" s="112"/>
      <c r="S146" s="112"/>
      <c r="T146" s="112"/>
      <c r="U146" s="112"/>
      <c r="V146" s="112"/>
      <c r="AH146" s="112"/>
      <c r="AI146" s="112"/>
      <c r="AJ146" s="112"/>
      <c r="AK146" s="112"/>
      <c r="AL146" s="112"/>
      <c r="AM146" s="112"/>
      <c r="AY146" s="112"/>
      <c r="AZ146" s="112"/>
      <c r="BA146" s="112"/>
      <c r="BB146" s="112"/>
      <c r="BC146" s="112"/>
      <c r="BD146" s="112"/>
    </row>
    <row r="147" spans="3:56" ht="14.25" x14ac:dyDescent="0.2">
      <c r="C147" s="13" t="s">
        <v>160</v>
      </c>
      <c r="E147" s="312">
        <v>0.77241112828438951</v>
      </c>
      <c r="F147" s="288">
        <f t="shared" ref="F147:F149" si="287">SUM(P147,AG147,AX147) - 1</f>
        <v>0</v>
      </c>
      <c r="G147" s="54"/>
      <c r="H147" s="54"/>
      <c r="I147" s="54"/>
      <c r="J147" s="54"/>
      <c r="K147" s="54"/>
      <c r="L147" s="54"/>
      <c r="M147" s="113">
        <f t="shared" ref="M147:M149" si="288">N147</f>
        <v>0.27323661830915458</v>
      </c>
      <c r="N147" s="113">
        <f t="shared" ref="N147:N149" si="289">O147</f>
        <v>0.27323661830915458</v>
      </c>
      <c r="O147" s="113">
        <f t="shared" ref="O147:O149" si="290">P147</f>
        <v>0.27323661830915458</v>
      </c>
      <c r="P147" s="302">
        <v>0.27323661830915458</v>
      </c>
      <c r="Q147" s="111">
        <f t="shared" ref="Q147:V149" si="291">$P147</f>
        <v>0.27323661830915458</v>
      </c>
      <c r="R147" s="111">
        <f t="shared" si="291"/>
        <v>0.27323661830915458</v>
      </c>
      <c r="S147" s="111">
        <f t="shared" si="291"/>
        <v>0.27323661830915458</v>
      </c>
      <c r="T147" s="111">
        <f t="shared" si="291"/>
        <v>0.27323661830915458</v>
      </c>
      <c r="U147" s="111">
        <f t="shared" si="291"/>
        <v>0.27323661830915458</v>
      </c>
      <c r="V147" s="111">
        <f t="shared" si="291"/>
        <v>0.27323661830915458</v>
      </c>
      <c r="X147" s="54"/>
      <c r="Y147" s="54"/>
      <c r="Z147" s="54"/>
      <c r="AA147" s="54"/>
      <c r="AB147" s="54"/>
      <c r="AC147" s="54"/>
      <c r="AD147" s="113">
        <v>0</v>
      </c>
      <c r="AE147" s="113">
        <v>0</v>
      </c>
      <c r="AF147" s="113">
        <v>0</v>
      </c>
      <c r="AG147" s="110">
        <v>0</v>
      </c>
      <c r="AH147" s="111">
        <f t="shared" ref="AH147:AM149" si="292">$AG147</f>
        <v>0</v>
      </c>
      <c r="AI147" s="111">
        <f t="shared" si="292"/>
        <v>0</v>
      </c>
      <c r="AJ147" s="111">
        <f t="shared" si="292"/>
        <v>0</v>
      </c>
      <c r="AK147" s="111">
        <f t="shared" si="292"/>
        <v>0</v>
      </c>
      <c r="AL147" s="111">
        <f t="shared" si="292"/>
        <v>0</v>
      </c>
      <c r="AM147" s="111">
        <f t="shared" si="292"/>
        <v>0</v>
      </c>
      <c r="AO147" s="54"/>
      <c r="AP147" s="54"/>
      <c r="AQ147" s="54"/>
      <c r="AR147" s="54"/>
      <c r="AS147" s="54"/>
      <c r="AT147" s="54"/>
      <c r="AU147" s="113">
        <f t="shared" ref="AU147:AW147" si="293">AV147</f>
        <v>0.72676338169084542</v>
      </c>
      <c r="AV147" s="113">
        <f t="shared" si="293"/>
        <v>0.72676338169084542</v>
      </c>
      <c r="AW147" s="113">
        <f t="shared" si="293"/>
        <v>0.72676338169084542</v>
      </c>
      <c r="AX147" s="302">
        <v>0.72676338169084542</v>
      </c>
      <c r="AY147" s="111">
        <f t="shared" si="284"/>
        <v>0.72676338169084542</v>
      </c>
      <c r="AZ147" s="111">
        <f t="shared" si="284"/>
        <v>0.72676338169084542</v>
      </c>
      <c r="BA147" s="111">
        <f t="shared" si="284"/>
        <v>0.72676338169084542</v>
      </c>
      <c r="BB147" s="111">
        <f t="shared" si="284"/>
        <v>0.72676338169084542</v>
      </c>
      <c r="BC147" s="111">
        <f t="shared" si="284"/>
        <v>0.72676338169084542</v>
      </c>
      <c r="BD147" s="111">
        <f t="shared" si="284"/>
        <v>0.72676338169084542</v>
      </c>
    </row>
    <row r="148" spans="3:56" ht="14.25" x14ac:dyDescent="0.2">
      <c r="C148" s="13" t="s">
        <v>161</v>
      </c>
      <c r="E148" s="312">
        <v>0.20455950540958268</v>
      </c>
      <c r="F148" s="288">
        <f t="shared" si="287"/>
        <v>0</v>
      </c>
      <c r="G148" s="54"/>
      <c r="H148" s="54"/>
      <c r="I148" s="54"/>
      <c r="J148" s="54"/>
      <c r="K148" s="54"/>
      <c r="L148" s="54"/>
      <c r="M148" s="113">
        <f t="shared" si="288"/>
        <v>0.35625236116358139</v>
      </c>
      <c r="N148" s="113">
        <f t="shared" si="289"/>
        <v>0.35625236116358139</v>
      </c>
      <c r="O148" s="113">
        <f t="shared" si="290"/>
        <v>0.35625236116358139</v>
      </c>
      <c r="P148" s="302">
        <v>0.35625236116358139</v>
      </c>
      <c r="Q148" s="111">
        <f t="shared" si="291"/>
        <v>0.35625236116358139</v>
      </c>
      <c r="R148" s="111">
        <f t="shared" si="291"/>
        <v>0.35625236116358139</v>
      </c>
      <c r="S148" s="111">
        <f t="shared" si="291"/>
        <v>0.35625236116358139</v>
      </c>
      <c r="T148" s="111">
        <f t="shared" si="291"/>
        <v>0.35625236116358139</v>
      </c>
      <c r="U148" s="111">
        <f t="shared" si="291"/>
        <v>0.35625236116358139</v>
      </c>
      <c r="V148" s="111">
        <f t="shared" si="291"/>
        <v>0.35625236116358139</v>
      </c>
      <c r="X148" s="54"/>
      <c r="Y148" s="54"/>
      <c r="Z148" s="54"/>
      <c r="AA148" s="54"/>
      <c r="AB148" s="54"/>
      <c r="AC148" s="54"/>
      <c r="AD148" s="113">
        <v>0</v>
      </c>
      <c r="AE148" s="113">
        <v>0</v>
      </c>
      <c r="AF148" s="113">
        <v>0</v>
      </c>
      <c r="AG148" s="110">
        <v>0</v>
      </c>
      <c r="AH148" s="111">
        <f t="shared" si="292"/>
        <v>0</v>
      </c>
      <c r="AI148" s="111">
        <f t="shared" si="292"/>
        <v>0</v>
      </c>
      <c r="AJ148" s="111">
        <f t="shared" si="292"/>
        <v>0</v>
      </c>
      <c r="AK148" s="111">
        <f t="shared" si="292"/>
        <v>0</v>
      </c>
      <c r="AL148" s="111">
        <f t="shared" si="292"/>
        <v>0</v>
      </c>
      <c r="AM148" s="111">
        <f t="shared" si="292"/>
        <v>0</v>
      </c>
      <c r="AO148" s="54"/>
      <c r="AP148" s="54"/>
      <c r="AQ148" s="54"/>
      <c r="AR148" s="54"/>
      <c r="AS148" s="54"/>
      <c r="AT148" s="54"/>
      <c r="AU148" s="113">
        <f t="shared" ref="AU148:AW148" si="294">AV148</f>
        <v>0.64374763883641861</v>
      </c>
      <c r="AV148" s="113">
        <f t="shared" si="294"/>
        <v>0.64374763883641861</v>
      </c>
      <c r="AW148" s="113">
        <f t="shared" si="294"/>
        <v>0.64374763883641861</v>
      </c>
      <c r="AX148" s="302">
        <v>0.64374763883641861</v>
      </c>
      <c r="AY148" s="111">
        <f t="shared" si="284"/>
        <v>0.64374763883641861</v>
      </c>
      <c r="AZ148" s="111">
        <f t="shared" si="284"/>
        <v>0.64374763883641861</v>
      </c>
      <c r="BA148" s="111">
        <f t="shared" si="284"/>
        <v>0.64374763883641861</v>
      </c>
      <c r="BB148" s="111">
        <f t="shared" si="284"/>
        <v>0.64374763883641861</v>
      </c>
      <c r="BC148" s="111">
        <f t="shared" si="284"/>
        <v>0.64374763883641861</v>
      </c>
      <c r="BD148" s="111">
        <f t="shared" si="284"/>
        <v>0.64374763883641861</v>
      </c>
    </row>
    <row r="149" spans="3:56" ht="14.25" x14ac:dyDescent="0.2">
      <c r="C149" s="13" t="s">
        <v>156</v>
      </c>
      <c r="E149" s="312">
        <v>2.302936630602782E-2</v>
      </c>
      <c r="F149" s="288">
        <f t="shared" si="287"/>
        <v>0</v>
      </c>
      <c r="G149" s="54"/>
      <c r="H149" s="54"/>
      <c r="I149" s="54"/>
      <c r="J149" s="54"/>
      <c r="K149" s="54"/>
      <c r="L149" s="54"/>
      <c r="M149" s="113">
        <f t="shared" si="288"/>
        <v>0.48993288590604028</v>
      </c>
      <c r="N149" s="113">
        <f t="shared" si="289"/>
        <v>0.48993288590604028</v>
      </c>
      <c r="O149" s="113">
        <f t="shared" si="290"/>
        <v>0.48993288590604028</v>
      </c>
      <c r="P149" s="302">
        <v>0.48993288590604028</v>
      </c>
      <c r="Q149" s="111">
        <f t="shared" si="291"/>
        <v>0.48993288590604028</v>
      </c>
      <c r="R149" s="111">
        <f t="shared" si="291"/>
        <v>0.48993288590604028</v>
      </c>
      <c r="S149" s="111">
        <f t="shared" si="291"/>
        <v>0.48993288590604028</v>
      </c>
      <c r="T149" s="111">
        <f t="shared" si="291"/>
        <v>0.48993288590604028</v>
      </c>
      <c r="U149" s="111">
        <f t="shared" si="291"/>
        <v>0.48993288590604028</v>
      </c>
      <c r="V149" s="111">
        <f t="shared" si="291"/>
        <v>0.48993288590604028</v>
      </c>
      <c r="X149" s="54"/>
      <c r="Y149" s="54"/>
      <c r="Z149" s="54"/>
      <c r="AA149" s="54"/>
      <c r="AB149" s="54"/>
      <c r="AC149" s="54"/>
      <c r="AD149" s="113">
        <v>0</v>
      </c>
      <c r="AE149" s="113">
        <v>0</v>
      </c>
      <c r="AF149" s="113">
        <v>0</v>
      </c>
      <c r="AG149" s="110">
        <v>0</v>
      </c>
      <c r="AH149" s="111">
        <f t="shared" si="292"/>
        <v>0</v>
      </c>
      <c r="AI149" s="111">
        <f t="shared" si="292"/>
        <v>0</v>
      </c>
      <c r="AJ149" s="111">
        <f t="shared" si="292"/>
        <v>0</v>
      </c>
      <c r="AK149" s="111">
        <f t="shared" si="292"/>
        <v>0</v>
      </c>
      <c r="AL149" s="111">
        <f t="shared" si="292"/>
        <v>0</v>
      </c>
      <c r="AM149" s="111">
        <f t="shared" si="292"/>
        <v>0</v>
      </c>
      <c r="AO149" s="54"/>
      <c r="AP149" s="54"/>
      <c r="AQ149" s="54"/>
      <c r="AR149" s="54"/>
      <c r="AS149" s="54"/>
      <c r="AT149" s="54"/>
      <c r="AU149" s="113">
        <f t="shared" ref="AU149:AW149" si="295">AV149</f>
        <v>0.51006711409395977</v>
      </c>
      <c r="AV149" s="113">
        <f t="shared" si="295"/>
        <v>0.51006711409395977</v>
      </c>
      <c r="AW149" s="113">
        <f t="shared" si="295"/>
        <v>0.51006711409395977</v>
      </c>
      <c r="AX149" s="302">
        <v>0.51006711409395977</v>
      </c>
      <c r="AY149" s="111">
        <f t="shared" si="284"/>
        <v>0.51006711409395977</v>
      </c>
      <c r="AZ149" s="111">
        <f t="shared" si="284"/>
        <v>0.51006711409395977</v>
      </c>
      <c r="BA149" s="111">
        <f t="shared" si="284"/>
        <v>0.51006711409395977</v>
      </c>
      <c r="BB149" s="111">
        <f t="shared" si="284"/>
        <v>0.51006711409395977</v>
      </c>
      <c r="BC149" s="111">
        <f t="shared" si="284"/>
        <v>0.51006711409395977</v>
      </c>
      <c r="BD149" s="111">
        <f t="shared" si="284"/>
        <v>0.51006711409395977</v>
      </c>
    </row>
    <row r="150" spans="3:56" x14ac:dyDescent="0.2">
      <c r="C150" s="13"/>
      <c r="E150" s="212"/>
      <c r="Q150" s="112"/>
      <c r="R150" s="112"/>
      <c r="S150" s="112"/>
      <c r="T150" s="112"/>
      <c r="U150" s="112"/>
      <c r="V150" s="112"/>
      <c r="AH150" s="112"/>
      <c r="AI150" s="112"/>
      <c r="AJ150" s="112"/>
      <c r="AK150" s="112"/>
      <c r="AL150" s="112"/>
      <c r="AM150" s="112"/>
      <c r="AY150" s="112"/>
      <c r="AZ150" s="112"/>
      <c r="BA150" s="112"/>
      <c r="BB150" s="112"/>
      <c r="BC150" s="112"/>
      <c r="BD150" s="112"/>
    </row>
    <row r="151" spans="3:56" x14ac:dyDescent="0.2">
      <c r="C151" s="23" t="s">
        <v>182</v>
      </c>
      <c r="E151" s="212"/>
      <c r="Q151" s="112"/>
      <c r="R151" s="112"/>
      <c r="S151" s="112"/>
      <c r="T151" s="112"/>
      <c r="U151" s="112"/>
      <c r="V151" s="112"/>
      <c r="AH151" s="112"/>
      <c r="AI151" s="112"/>
      <c r="AJ151" s="112"/>
      <c r="AK151" s="112"/>
      <c r="AL151" s="112"/>
      <c r="AM151" s="112"/>
      <c r="AY151" s="112"/>
      <c r="AZ151" s="112"/>
      <c r="BA151" s="112"/>
      <c r="BB151" s="112"/>
      <c r="BC151" s="112"/>
      <c r="BD151" s="112"/>
    </row>
    <row r="152" spans="3:56" x14ac:dyDescent="0.2">
      <c r="C152" s="5" t="s">
        <v>159</v>
      </c>
      <c r="E152" s="212"/>
      <c r="Q152" s="112"/>
      <c r="R152" s="112"/>
      <c r="S152" s="112"/>
      <c r="T152" s="112"/>
      <c r="U152" s="112"/>
      <c r="V152" s="112"/>
      <c r="AH152" s="112"/>
      <c r="AI152" s="112"/>
      <c r="AJ152" s="112"/>
      <c r="AK152" s="112"/>
      <c r="AL152" s="112"/>
      <c r="AM152" s="112"/>
      <c r="AY152" s="112"/>
      <c r="AZ152" s="112"/>
      <c r="BA152" s="112"/>
      <c r="BB152" s="112"/>
      <c r="BC152" s="112"/>
      <c r="BD152" s="112"/>
    </row>
    <row r="153" spans="3:56" ht="14.25" x14ac:dyDescent="0.2">
      <c r="C153" s="13" t="s">
        <v>196</v>
      </c>
      <c r="E153" s="212"/>
      <c r="F153" s="288">
        <f t="shared" ref="F153:F155" si="296">SUM(P153,AG153,AX153) - 1</f>
        <v>0</v>
      </c>
      <c r="G153" s="54"/>
      <c r="H153" s="54"/>
      <c r="I153" s="54"/>
      <c r="J153" s="54"/>
      <c r="K153" s="54"/>
      <c r="L153" s="54"/>
      <c r="M153" s="113">
        <f t="shared" ref="M153:M155" si="297">N153</f>
        <v>0</v>
      </c>
      <c r="N153" s="113">
        <f t="shared" ref="N153:N155" si="298">O153</f>
        <v>0</v>
      </c>
      <c r="O153" s="113">
        <f t="shared" ref="O153:O155" si="299">P153</f>
        <v>0</v>
      </c>
      <c r="P153" s="110">
        <v>0</v>
      </c>
      <c r="Q153" s="111">
        <f t="shared" ref="Q153:V155" si="300">$P153</f>
        <v>0</v>
      </c>
      <c r="R153" s="111">
        <f t="shared" si="300"/>
        <v>0</v>
      </c>
      <c r="S153" s="111">
        <f t="shared" si="300"/>
        <v>0</v>
      </c>
      <c r="T153" s="111">
        <f t="shared" si="300"/>
        <v>0</v>
      </c>
      <c r="U153" s="111">
        <f t="shared" si="300"/>
        <v>0</v>
      </c>
      <c r="V153" s="111">
        <f t="shared" si="300"/>
        <v>0</v>
      </c>
      <c r="X153" s="54"/>
      <c r="Y153" s="54"/>
      <c r="Z153" s="54"/>
      <c r="AA153" s="54"/>
      <c r="AB153" s="54"/>
      <c r="AC153" s="54"/>
      <c r="AD153" s="113">
        <v>0</v>
      </c>
      <c r="AE153" s="113">
        <v>0</v>
      </c>
      <c r="AF153" s="113">
        <v>0</v>
      </c>
      <c r="AG153" s="110">
        <v>0</v>
      </c>
      <c r="AH153" s="111">
        <f t="shared" ref="AH153:AM155" si="301">$AG153</f>
        <v>0</v>
      </c>
      <c r="AI153" s="111">
        <f t="shared" si="301"/>
        <v>0</v>
      </c>
      <c r="AJ153" s="111">
        <f t="shared" si="301"/>
        <v>0</v>
      </c>
      <c r="AK153" s="111">
        <f t="shared" si="301"/>
        <v>0</v>
      </c>
      <c r="AL153" s="111">
        <f t="shared" si="301"/>
        <v>0</v>
      </c>
      <c r="AM153" s="111">
        <f t="shared" si="301"/>
        <v>0</v>
      </c>
      <c r="AO153" s="54"/>
      <c r="AP153" s="54"/>
      <c r="AQ153" s="54"/>
      <c r="AR153" s="54"/>
      <c r="AS153" s="54"/>
      <c r="AT153" s="54"/>
      <c r="AU153" s="113">
        <f t="shared" ref="AU153:AW153" si="302">AV153</f>
        <v>1</v>
      </c>
      <c r="AV153" s="113">
        <f t="shared" si="302"/>
        <v>1</v>
      </c>
      <c r="AW153" s="113">
        <f t="shared" si="302"/>
        <v>1</v>
      </c>
      <c r="AX153" s="110">
        <v>1</v>
      </c>
      <c r="AY153" s="111">
        <f t="shared" si="284"/>
        <v>1</v>
      </c>
      <c r="AZ153" s="111">
        <f t="shared" si="284"/>
        <v>1</v>
      </c>
      <c r="BA153" s="111">
        <f t="shared" si="284"/>
        <v>1</v>
      </c>
      <c r="BB153" s="111">
        <f t="shared" si="284"/>
        <v>1</v>
      </c>
      <c r="BC153" s="111">
        <f t="shared" si="284"/>
        <v>1</v>
      </c>
      <c r="BD153" s="111">
        <f t="shared" si="284"/>
        <v>1</v>
      </c>
    </row>
    <row r="154" spans="3:56" ht="14.25" x14ac:dyDescent="0.2">
      <c r="C154" s="13" t="s">
        <v>197</v>
      </c>
      <c r="E154" s="212"/>
      <c r="F154" s="288">
        <f t="shared" si="296"/>
        <v>0</v>
      </c>
      <c r="G154" s="54"/>
      <c r="H154" s="54"/>
      <c r="I154" s="54"/>
      <c r="J154" s="54"/>
      <c r="K154" s="54"/>
      <c r="L154" s="54"/>
      <c r="M154" s="113">
        <f t="shared" si="297"/>
        <v>0</v>
      </c>
      <c r="N154" s="113">
        <f t="shared" si="298"/>
        <v>0</v>
      </c>
      <c r="O154" s="113">
        <f t="shared" si="299"/>
        <v>0</v>
      </c>
      <c r="P154" s="110">
        <v>0</v>
      </c>
      <c r="Q154" s="111">
        <f t="shared" si="300"/>
        <v>0</v>
      </c>
      <c r="R154" s="111">
        <f t="shared" si="300"/>
        <v>0</v>
      </c>
      <c r="S154" s="111">
        <f t="shared" si="300"/>
        <v>0</v>
      </c>
      <c r="T154" s="111">
        <f t="shared" si="300"/>
        <v>0</v>
      </c>
      <c r="U154" s="111">
        <f t="shared" si="300"/>
        <v>0</v>
      </c>
      <c r="V154" s="111">
        <f t="shared" si="300"/>
        <v>0</v>
      </c>
      <c r="X154" s="54"/>
      <c r="Y154" s="54"/>
      <c r="Z154" s="54"/>
      <c r="AA154" s="54"/>
      <c r="AB154" s="54"/>
      <c r="AC154" s="54"/>
      <c r="AD154" s="113">
        <v>0</v>
      </c>
      <c r="AE154" s="113">
        <v>0</v>
      </c>
      <c r="AF154" s="113">
        <v>0</v>
      </c>
      <c r="AG154" s="110">
        <v>0</v>
      </c>
      <c r="AH154" s="111">
        <f t="shared" si="301"/>
        <v>0</v>
      </c>
      <c r="AI154" s="111">
        <f t="shared" si="301"/>
        <v>0</v>
      </c>
      <c r="AJ154" s="111">
        <f t="shared" si="301"/>
        <v>0</v>
      </c>
      <c r="AK154" s="111">
        <f t="shared" si="301"/>
        <v>0</v>
      </c>
      <c r="AL154" s="111">
        <f t="shared" si="301"/>
        <v>0</v>
      </c>
      <c r="AM154" s="111">
        <f t="shared" si="301"/>
        <v>0</v>
      </c>
      <c r="AO154" s="54"/>
      <c r="AP154" s="54"/>
      <c r="AQ154" s="54"/>
      <c r="AR154" s="54"/>
      <c r="AS154" s="54"/>
      <c r="AT154" s="54"/>
      <c r="AU154" s="113">
        <f t="shared" ref="AU154:AW154" si="303">AV154</f>
        <v>1</v>
      </c>
      <c r="AV154" s="113">
        <f t="shared" si="303"/>
        <v>1</v>
      </c>
      <c r="AW154" s="113">
        <f t="shared" si="303"/>
        <v>1</v>
      </c>
      <c r="AX154" s="110">
        <v>1</v>
      </c>
      <c r="AY154" s="111">
        <f t="shared" si="284"/>
        <v>1</v>
      </c>
      <c r="AZ154" s="111">
        <f t="shared" si="284"/>
        <v>1</v>
      </c>
      <c r="BA154" s="111">
        <f t="shared" si="284"/>
        <v>1</v>
      </c>
      <c r="BB154" s="111">
        <f t="shared" si="284"/>
        <v>1</v>
      </c>
      <c r="BC154" s="111">
        <f t="shared" si="284"/>
        <v>1</v>
      </c>
      <c r="BD154" s="111">
        <f t="shared" si="284"/>
        <v>1</v>
      </c>
    </row>
    <row r="155" spans="3:56" ht="14.25" x14ac:dyDescent="0.2">
      <c r="C155" s="13" t="s">
        <v>198</v>
      </c>
      <c r="E155" s="212"/>
      <c r="F155" s="288">
        <f t="shared" si="296"/>
        <v>0</v>
      </c>
      <c r="G155" s="54"/>
      <c r="H155" s="54"/>
      <c r="I155" s="54"/>
      <c r="J155" s="54"/>
      <c r="K155" s="54"/>
      <c r="L155" s="54"/>
      <c r="M155" s="113">
        <f t="shared" si="297"/>
        <v>0</v>
      </c>
      <c r="N155" s="113">
        <f t="shared" si="298"/>
        <v>0</v>
      </c>
      <c r="O155" s="113">
        <f t="shared" si="299"/>
        <v>0</v>
      </c>
      <c r="P155" s="110">
        <v>0</v>
      </c>
      <c r="Q155" s="111">
        <f t="shared" si="300"/>
        <v>0</v>
      </c>
      <c r="R155" s="111">
        <f t="shared" si="300"/>
        <v>0</v>
      </c>
      <c r="S155" s="111">
        <f t="shared" si="300"/>
        <v>0</v>
      </c>
      <c r="T155" s="111">
        <f t="shared" si="300"/>
        <v>0</v>
      </c>
      <c r="U155" s="111">
        <f t="shared" si="300"/>
        <v>0</v>
      </c>
      <c r="V155" s="111">
        <f t="shared" si="300"/>
        <v>0</v>
      </c>
      <c r="X155" s="54"/>
      <c r="Y155" s="54"/>
      <c r="Z155" s="54"/>
      <c r="AA155" s="54"/>
      <c r="AB155" s="54"/>
      <c r="AC155" s="54"/>
      <c r="AD155" s="113">
        <v>0</v>
      </c>
      <c r="AE155" s="113">
        <v>0</v>
      </c>
      <c r="AF155" s="113">
        <v>0</v>
      </c>
      <c r="AG155" s="110">
        <v>0</v>
      </c>
      <c r="AH155" s="111">
        <f t="shared" si="301"/>
        <v>0</v>
      </c>
      <c r="AI155" s="111">
        <f t="shared" si="301"/>
        <v>0</v>
      </c>
      <c r="AJ155" s="111">
        <f t="shared" si="301"/>
        <v>0</v>
      </c>
      <c r="AK155" s="111">
        <f t="shared" si="301"/>
        <v>0</v>
      </c>
      <c r="AL155" s="111">
        <f t="shared" si="301"/>
        <v>0</v>
      </c>
      <c r="AM155" s="111">
        <f t="shared" si="301"/>
        <v>0</v>
      </c>
      <c r="AO155" s="54"/>
      <c r="AP155" s="54"/>
      <c r="AQ155" s="54"/>
      <c r="AR155" s="54"/>
      <c r="AS155" s="54"/>
      <c r="AT155" s="54"/>
      <c r="AU155" s="113">
        <f t="shared" ref="AU155:AW155" si="304">AV155</f>
        <v>1</v>
      </c>
      <c r="AV155" s="113">
        <f t="shared" si="304"/>
        <v>1</v>
      </c>
      <c r="AW155" s="113">
        <f t="shared" si="304"/>
        <v>1</v>
      </c>
      <c r="AX155" s="110">
        <v>1</v>
      </c>
      <c r="AY155" s="111">
        <f t="shared" si="284"/>
        <v>1</v>
      </c>
      <c r="AZ155" s="111">
        <f t="shared" si="284"/>
        <v>1</v>
      </c>
      <c r="BA155" s="111">
        <f t="shared" si="284"/>
        <v>1</v>
      </c>
      <c r="BB155" s="111">
        <f t="shared" si="284"/>
        <v>1</v>
      </c>
      <c r="BC155" s="111">
        <f t="shared" si="284"/>
        <v>1</v>
      </c>
      <c r="BD155" s="111">
        <f t="shared" si="284"/>
        <v>1</v>
      </c>
    </row>
    <row r="156" spans="3:56" x14ac:dyDescent="0.2">
      <c r="C156" s="13"/>
      <c r="E156" s="212"/>
      <c r="Q156" s="112"/>
      <c r="R156" s="112"/>
      <c r="S156" s="112"/>
      <c r="T156" s="112"/>
      <c r="U156" s="112"/>
      <c r="V156" s="112"/>
      <c r="AH156" s="112"/>
      <c r="AI156" s="112"/>
      <c r="AJ156" s="112"/>
      <c r="AK156" s="112"/>
      <c r="AL156" s="112"/>
      <c r="AM156" s="112"/>
      <c r="AY156" s="112"/>
      <c r="AZ156" s="112"/>
      <c r="BA156" s="112"/>
      <c r="BB156" s="112"/>
      <c r="BC156" s="112"/>
      <c r="BD156" s="112"/>
    </row>
    <row r="157" spans="3:56" x14ac:dyDescent="0.2">
      <c r="C157" s="5" t="s">
        <v>199</v>
      </c>
      <c r="E157" s="212"/>
      <c r="Q157" s="112"/>
      <c r="R157" s="112"/>
      <c r="S157" s="112"/>
      <c r="T157" s="112"/>
      <c r="U157" s="112"/>
      <c r="V157" s="112"/>
      <c r="AH157" s="112"/>
      <c r="AI157" s="112"/>
      <c r="AJ157" s="112"/>
      <c r="AK157" s="112"/>
      <c r="AL157" s="112"/>
      <c r="AM157" s="112"/>
      <c r="AY157" s="112"/>
      <c r="AZ157" s="112"/>
      <c r="BA157" s="112"/>
      <c r="BB157" s="112"/>
      <c r="BC157" s="112"/>
      <c r="BD157" s="112"/>
    </row>
    <row r="158" spans="3:56" ht="14.25" x14ac:dyDescent="0.2">
      <c r="C158" s="13" t="s">
        <v>200</v>
      </c>
      <c r="E158" s="212"/>
      <c r="F158" s="288">
        <f t="shared" ref="F158:F160" si="305">SUM(P158,AG158,AX158) - 1</f>
        <v>0</v>
      </c>
      <c r="G158" s="54"/>
      <c r="H158" s="54"/>
      <c r="I158" s="54"/>
      <c r="J158" s="54"/>
      <c r="K158" s="54"/>
      <c r="L158" s="54"/>
      <c r="M158" s="113">
        <f t="shared" ref="M158:M160" si="306">N158</f>
        <v>1</v>
      </c>
      <c r="N158" s="113">
        <f t="shared" ref="N158:N160" si="307">O158</f>
        <v>1</v>
      </c>
      <c r="O158" s="113">
        <f t="shared" ref="O158:O160" si="308">P158</f>
        <v>1</v>
      </c>
      <c r="P158" s="110">
        <v>1</v>
      </c>
      <c r="Q158" s="111">
        <f t="shared" ref="Q158:V160" si="309">$P158</f>
        <v>1</v>
      </c>
      <c r="R158" s="111">
        <f t="shared" si="309"/>
        <v>1</v>
      </c>
      <c r="S158" s="111">
        <f t="shared" si="309"/>
        <v>1</v>
      </c>
      <c r="T158" s="111">
        <f t="shared" si="309"/>
        <v>1</v>
      </c>
      <c r="U158" s="111">
        <f t="shared" si="309"/>
        <v>1</v>
      </c>
      <c r="V158" s="111">
        <f t="shared" si="309"/>
        <v>1</v>
      </c>
      <c r="X158" s="54"/>
      <c r="Y158" s="54"/>
      <c r="Z158" s="54"/>
      <c r="AA158" s="54"/>
      <c r="AB158" s="54"/>
      <c r="AC158" s="54"/>
      <c r="AD158" s="113">
        <v>0</v>
      </c>
      <c r="AE158" s="113">
        <v>0</v>
      </c>
      <c r="AF158" s="113">
        <v>0</v>
      </c>
      <c r="AG158" s="110">
        <v>0</v>
      </c>
      <c r="AH158" s="111">
        <f t="shared" ref="AH158:AM160" si="310">$AG158</f>
        <v>0</v>
      </c>
      <c r="AI158" s="111">
        <f t="shared" si="310"/>
        <v>0</v>
      </c>
      <c r="AJ158" s="111">
        <f t="shared" si="310"/>
        <v>0</v>
      </c>
      <c r="AK158" s="111">
        <f t="shared" si="310"/>
        <v>0</v>
      </c>
      <c r="AL158" s="111">
        <f t="shared" si="310"/>
        <v>0</v>
      </c>
      <c r="AM158" s="111">
        <f t="shared" si="310"/>
        <v>0</v>
      </c>
      <c r="AO158" s="54"/>
      <c r="AP158" s="54"/>
      <c r="AQ158" s="54"/>
      <c r="AR158" s="54"/>
      <c r="AS158" s="54"/>
      <c r="AT158" s="54"/>
      <c r="AU158" s="113">
        <f t="shared" ref="AU158:AW158" si="311">AV158</f>
        <v>0</v>
      </c>
      <c r="AV158" s="113">
        <f t="shared" si="311"/>
        <v>0</v>
      </c>
      <c r="AW158" s="113">
        <f t="shared" si="311"/>
        <v>0</v>
      </c>
      <c r="AX158" s="110">
        <v>0</v>
      </c>
      <c r="AY158" s="111">
        <f t="shared" si="284"/>
        <v>0</v>
      </c>
      <c r="AZ158" s="111">
        <f t="shared" si="284"/>
        <v>0</v>
      </c>
      <c r="BA158" s="111">
        <f t="shared" si="284"/>
        <v>0</v>
      </c>
      <c r="BB158" s="111">
        <f t="shared" si="284"/>
        <v>0</v>
      </c>
      <c r="BC158" s="111">
        <f t="shared" si="284"/>
        <v>0</v>
      </c>
      <c r="BD158" s="111">
        <f t="shared" si="284"/>
        <v>0</v>
      </c>
    </row>
    <row r="159" spans="3:56" ht="14.25" x14ac:dyDescent="0.2">
      <c r="C159" s="13" t="s">
        <v>201</v>
      </c>
      <c r="E159" s="212"/>
      <c r="F159" s="288">
        <f t="shared" si="305"/>
        <v>0</v>
      </c>
      <c r="G159" s="54"/>
      <c r="H159" s="54"/>
      <c r="I159" s="54"/>
      <c r="J159" s="54"/>
      <c r="K159" s="54"/>
      <c r="L159" s="54"/>
      <c r="M159" s="113">
        <f t="shared" si="306"/>
        <v>1</v>
      </c>
      <c r="N159" s="113">
        <f t="shared" si="307"/>
        <v>1</v>
      </c>
      <c r="O159" s="113">
        <f t="shared" si="308"/>
        <v>1</v>
      </c>
      <c r="P159" s="110">
        <v>1</v>
      </c>
      <c r="Q159" s="111">
        <f t="shared" si="309"/>
        <v>1</v>
      </c>
      <c r="R159" s="111">
        <f t="shared" si="309"/>
        <v>1</v>
      </c>
      <c r="S159" s="111">
        <f t="shared" si="309"/>
        <v>1</v>
      </c>
      <c r="T159" s="111">
        <f t="shared" si="309"/>
        <v>1</v>
      </c>
      <c r="U159" s="111">
        <f t="shared" si="309"/>
        <v>1</v>
      </c>
      <c r="V159" s="111">
        <f t="shared" si="309"/>
        <v>1</v>
      </c>
      <c r="X159" s="54"/>
      <c r="Y159" s="54"/>
      <c r="Z159" s="54"/>
      <c r="AA159" s="54"/>
      <c r="AB159" s="54"/>
      <c r="AC159" s="54"/>
      <c r="AD159" s="113">
        <v>0</v>
      </c>
      <c r="AE159" s="113">
        <v>0</v>
      </c>
      <c r="AF159" s="113">
        <v>0</v>
      </c>
      <c r="AG159" s="110">
        <v>0</v>
      </c>
      <c r="AH159" s="111">
        <f t="shared" si="310"/>
        <v>0</v>
      </c>
      <c r="AI159" s="111">
        <f t="shared" si="310"/>
        <v>0</v>
      </c>
      <c r="AJ159" s="111">
        <f t="shared" si="310"/>
        <v>0</v>
      </c>
      <c r="AK159" s="111">
        <f t="shared" si="310"/>
        <v>0</v>
      </c>
      <c r="AL159" s="111">
        <f t="shared" si="310"/>
        <v>0</v>
      </c>
      <c r="AM159" s="111">
        <f t="shared" si="310"/>
        <v>0</v>
      </c>
      <c r="AO159" s="54"/>
      <c r="AP159" s="54"/>
      <c r="AQ159" s="54"/>
      <c r="AR159" s="54"/>
      <c r="AS159" s="54"/>
      <c r="AT159" s="54"/>
      <c r="AU159" s="113">
        <f t="shared" ref="AU159:AW159" si="312">AV159</f>
        <v>0</v>
      </c>
      <c r="AV159" s="113">
        <f t="shared" si="312"/>
        <v>0</v>
      </c>
      <c r="AW159" s="113">
        <f t="shared" si="312"/>
        <v>0</v>
      </c>
      <c r="AX159" s="110">
        <v>0</v>
      </c>
      <c r="AY159" s="111">
        <f t="shared" si="284"/>
        <v>0</v>
      </c>
      <c r="AZ159" s="111">
        <f t="shared" si="284"/>
        <v>0</v>
      </c>
      <c r="BA159" s="111">
        <f t="shared" si="284"/>
        <v>0</v>
      </c>
      <c r="BB159" s="111">
        <f t="shared" si="284"/>
        <v>0</v>
      </c>
      <c r="BC159" s="111">
        <f t="shared" si="284"/>
        <v>0</v>
      </c>
      <c r="BD159" s="111">
        <f t="shared" si="284"/>
        <v>0</v>
      </c>
    </row>
    <row r="160" spans="3:56" ht="14.25" x14ac:dyDescent="0.2">
      <c r="C160" s="13" t="s">
        <v>202</v>
      </c>
      <c r="F160" s="288">
        <f t="shared" si="305"/>
        <v>0</v>
      </c>
      <c r="G160" s="54"/>
      <c r="H160" s="54"/>
      <c r="I160" s="54"/>
      <c r="J160" s="54"/>
      <c r="K160" s="54"/>
      <c r="L160" s="54"/>
      <c r="M160" s="113">
        <f t="shared" si="306"/>
        <v>1</v>
      </c>
      <c r="N160" s="113">
        <f t="shared" si="307"/>
        <v>1</v>
      </c>
      <c r="O160" s="113">
        <f t="shared" si="308"/>
        <v>1</v>
      </c>
      <c r="P160" s="110">
        <v>1</v>
      </c>
      <c r="Q160" s="111">
        <f t="shared" si="309"/>
        <v>1</v>
      </c>
      <c r="R160" s="111">
        <f t="shared" si="309"/>
        <v>1</v>
      </c>
      <c r="S160" s="111">
        <f t="shared" si="309"/>
        <v>1</v>
      </c>
      <c r="T160" s="111">
        <f t="shared" si="309"/>
        <v>1</v>
      </c>
      <c r="U160" s="111">
        <f t="shared" si="309"/>
        <v>1</v>
      </c>
      <c r="V160" s="111">
        <f t="shared" si="309"/>
        <v>1</v>
      </c>
      <c r="X160" s="54"/>
      <c r="Y160" s="54"/>
      <c r="Z160" s="54"/>
      <c r="AA160" s="54"/>
      <c r="AB160" s="54"/>
      <c r="AC160" s="54"/>
      <c r="AD160" s="113">
        <v>0</v>
      </c>
      <c r="AE160" s="113">
        <v>0</v>
      </c>
      <c r="AF160" s="113">
        <v>0</v>
      </c>
      <c r="AG160" s="110">
        <v>0</v>
      </c>
      <c r="AH160" s="111">
        <f t="shared" si="310"/>
        <v>0</v>
      </c>
      <c r="AI160" s="111">
        <f t="shared" si="310"/>
        <v>0</v>
      </c>
      <c r="AJ160" s="111">
        <f t="shared" si="310"/>
        <v>0</v>
      </c>
      <c r="AK160" s="111">
        <f t="shared" si="310"/>
        <v>0</v>
      </c>
      <c r="AL160" s="111">
        <f t="shared" si="310"/>
        <v>0</v>
      </c>
      <c r="AM160" s="111">
        <f t="shared" si="310"/>
        <v>0</v>
      </c>
      <c r="AO160" s="54"/>
      <c r="AP160" s="54"/>
      <c r="AQ160" s="54"/>
      <c r="AR160" s="54"/>
      <c r="AS160" s="54"/>
      <c r="AT160" s="54"/>
      <c r="AU160" s="113">
        <f t="shared" ref="AU160:AW160" si="313">AV160</f>
        <v>0</v>
      </c>
      <c r="AV160" s="113">
        <f t="shared" si="313"/>
        <v>0</v>
      </c>
      <c r="AW160" s="113">
        <f t="shared" si="313"/>
        <v>0</v>
      </c>
      <c r="AX160" s="110">
        <v>0</v>
      </c>
      <c r="AY160" s="111">
        <f t="shared" si="284"/>
        <v>0</v>
      </c>
      <c r="AZ160" s="111">
        <f t="shared" si="284"/>
        <v>0</v>
      </c>
      <c r="BA160" s="111">
        <f t="shared" si="284"/>
        <v>0</v>
      </c>
      <c r="BB160" s="111">
        <f t="shared" si="284"/>
        <v>0</v>
      </c>
      <c r="BC160" s="111">
        <f t="shared" si="284"/>
        <v>0</v>
      </c>
      <c r="BD160" s="111">
        <f t="shared" si="284"/>
        <v>0</v>
      </c>
    </row>
    <row r="161" spans="3:56" x14ac:dyDescent="0.2">
      <c r="C161" s="13"/>
      <c r="Q161" s="112"/>
      <c r="R161" s="112"/>
      <c r="S161" s="112"/>
      <c r="T161" s="112"/>
      <c r="U161" s="112"/>
      <c r="V161" s="112"/>
      <c r="AH161" s="112"/>
      <c r="AI161" s="112"/>
      <c r="AJ161" s="112"/>
      <c r="AK161" s="112"/>
      <c r="AL161" s="112"/>
      <c r="AM161" s="112"/>
      <c r="AY161" s="112"/>
      <c r="AZ161" s="112"/>
      <c r="BA161" s="112"/>
      <c r="BB161" s="112"/>
      <c r="BC161" s="112"/>
      <c r="BD161" s="112"/>
    </row>
    <row r="162" spans="3:56" x14ac:dyDescent="0.2">
      <c r="C162" s="23" t="s">
        <v>215</v>
      </c>
      <c r="Q162" s="112"/>
      <c r="R162" s="112"/>
      <c r="S162" s="112"/>
      <c r="T162" s="112"/>
      <c r="U162" s="112"/>
      <c r="V162" s="112"/>
      <c r="AH162" s="112"/>
      <c r="AI162" s="112"/>
      <c r="AJ162" s="112"/>
      <c r="AK162" s="112"/>
      <c r="AL162" s="112"/>
      <c r="AM162" s="112"/>
      <c r="AY162" s="112"/>
      <c r="AZ162" s="112"/>
      <c r="BA162" s="112"/>
      <c r="BB162" s="112"/>
      <c r="BC162" s="112"/>
      <c r="BD162" s="112"/>
    </row>
    <row r="163" spans="3:56" ht="14.25" x14ac:dyDescent="0.2">
      <c r="C163" s="13" t="s">
        <v>165</v>
      </c>
      <c r="E163" s="303" t="s">
        <v>239</v>
      </c>
      <c r="F163" s="288">
        <f t="shared" ref="F163:F164" si="314">SUM(P163,AG163,AX163) - 1</f>
        <v>0</v>
      </c>
      <c r="G163" s="54"/>
      <c r="H163" s="54"/>
      <c r="I163" s="54"/>
      <c r="J163" s="54"/>
      <c r="K163" s="54"/>
      <c r="L163" s="54"/>
      <c r="M163" s="113">
        <f t="shared" ref="M163:M164" si="315">N163</f>
        <v>0.50212071778140288</v>
      </c>
      <c r="N163" s="113">
        <f t="shared" ref="N163:N164" si="316">O163</f>
        <v>0.50212071778140288</v>
      </c>
      <c r="O163" s="113">
        <f t="shared" ref="O163:O164" si="317">P163</f>
        <v>0.50212071778140288</v>
      </c>
      <c r="P163" s="302">
        <v>0.50212071778140288</v>
      </c>
      <c r="Q163" s="111">
        <f t="shared" ref="Q163:V164" si="318">$P163</f>
        <v>0.50212071778140288</v>
      </c>
      <c r="R163" s="111">
        <f t="shared" si="318"/>
        <v>0.50212071778140288</v>
      </c>
      <c r="S163" s="111">
        <f t="shared" si="318"/>
        <v>0.50212071778140288</v>
      </c>
      <c r="T163" s="111">
        <f t="shared" si="318"/>
        <v>0.50212071778140288</v>
      </c>
      <c r="U163" s="111">
        <f t="shared" si="318"/>
        <v>0.50212071778140288</v>
      </c>
      <c r="V163" s="111">
        <f t="shared" si="318"/>
        <v>0.50212071778140288</v>
      </c>
      <c r="X163" s="54"/>
      <c r="Y163" s="54"/>
      <c r="Z163" s="54"/>
      <c r="AA163" s="54"/>
      <c r="AB163" s="54"/>
      <c r="AC163" s="54"/>
      <c r="AD163" s="113">
        <v>0</v>
      </c>
      <c r="AE163" s="113">
        <v>0</v>
      </c>
      <c r="AF163" s="113">
        <v>0</v>
      </c>
      <c r="AG163" s="110">
        <v>0</v>
      </c>
      <c r="AH163" s="111">
        <f t="shared" ref="AH163:AM164" si="319">$AG163</f>
        <v>0</v>
      </c>
      <c r="AI163" s="111">
        <f t="shared" si="319"/>
        <v>0</v>
      </c>
      <c r="AJ163" s="111">
        <f t="shared" si="319"/>
        <v>0</v>
      </c>
      <c r="AK163" s="111">
        <f t="shared" si="319"/>
        <v>0</v>
      </c>
      <c r="AL163" s="111">
        <f t="shared" si="319"/>
        <v>0</v>
      </c>
      <c r="AM163" s="111">
        <f t="shared" si="319"/>
        <v>0</v>
      </c>
      <c r="AO163" s="54"/>
      <c r="AP163" s="54"/>
      <c r="AQ163" s="54"/>
      <c r="AR163" s="54"/>
      <c r="AS163" s="54"/>
      <c r="AT163" s="54"/>
      <c r="AU163" s="113">
        <f t="shared" ref="AU163" si="320">AV163</f>
        <v>0.49787928221859706</v>
      </c>
      <c r="AV163" s="113">
        <f t="shared" ref="AV163" si="321">AW163</f>
        <v>0.49787928221859706</v>
      </c>
      <c r="AW163" s="113">
        <f t="shared" ref="AW163" si="322">AX163</f>
        <v>0.49787928221859706</v>
      </c>
      <c r="AX163" s="302">
        <v>0.49787928221859706</v>
      </c>
      <c r="AY163" s="111">
        <f t="shared" si="284"/>
        <v>0.49787928221859706</v>
      </c>
      <c r="AZ163" s="111">
        <f t="shared" si="284"/>
        <v>0.49787928221859706</v>
      </c>
      <c r="BA163" s="111">
        <f t="shared" si="284"/>
        <v>0.49787928221859706</v>
      </c>
      <c r="BB163" s="111">
        <f t="shared" si="284"/>
        <v>0.49787928221859706</v>
      </c>
      <c r="BC163" s="111">
        <f t="shared" si="284"/>
        <v>0.49787928221859706</v>
      </c>
      <c r="BD163" s="111">
        <f t="shared" si="284"/>
        <v>0.49787928221859706</v>
      </c>
    </row>
    <row r="164" spans="3:56" ht="14.25" x14ac:dyDescent="0.2">
      <c r="C164" s="117" t="s">
        <v>166</v>
      </c>
      <c r="E164" s="303" t="s">
        <v>239</v>
      </c>
      <c r="F164" s="288">
        <f t="shared" si="314"/>
        <v>0</v>
      </c>
      <c r="G164" s="54"/>
      <c r="H164" s="54"/>
      <c r="I164" s="54"/>
      <c r="J164" s="54"/>
      <c r="K164" s="54"/>
      <c r="L164" s="54"/>
      <c r="M164" s="113">
        <f t="shared" si="315"/>
        <v>0.50212071778140288</v>
      </c>
      <c r="N164" s="113">
        <f t="shared" si="316"/>
        <v>0.50212071778140288</v>
      </c>
      <c r="O164" s="113">
        <f t="shared" si="317"/>
        <v>0.50212071778140288</v>
      </c>
      <c r="P164" s="113">
        <f>P163</f>
        <v>0.50212071778140288</v>
      </c>
      <c r="Q164" s="111">
        <f t="shared" si="318"/>
        <v>0.50212071778140288</v>
      </c>
      <c r="R164" s="111">
        <f t="shared" si="318"/>
        <v>0.50212071778140288</v>
      </c>
      <c r="S164" s="111">
        <f t="shared" si="318"/>
        <v>0.50212071778140288</v>
      </c>
      <c r="T164" s="111">
        <f t="shared" si="318"/>
        <v>0.50212071778140288</v>
      </c>
      <c r="U164" s="111">
        <f t="shared" si="318"/>
        <v>0.50212071778140288</v>
      </c>
      <c r="V164" s="111">
        <f t="shared" si="318"/>
        <v>0.50212071778140288</v>
      </c>
      <c r="X164" s="54"/>
      <c r="Y164" s="54"/>
      <c r="Z164" s="54"/>
      <c r="AA164" s="54"/>
      <c r="AB164" s="54"/>
      <c r="AC164" s="54"/>
      <c r="AD164" s="113">
        <f t="shared" ref="AD164:AG164" si="323">AD163</f>
        <v>0</v>
      </c>
      <c r="AE164" s="113">
        <f t="shared" si="323"/>
        <v>0</v>
      </c>
      <c r="AF164" s="113">
        <f t="shared" si="323"/>
        <v>0</v>
      </c>
      <c r="AG164" s="110">
        <f t="shared" si="323"/>
        <v>0</v>
      </c>
      <c r="AH164" s="111">
        <f t="shared" si="319"/>
        <v>0</v>
      </c>
      <c r="AI164" s="111">
        <f t="shared" si="319"/>
        <v>0</v>
      </c>
      <c r="AJ164" s="111">
        <f t="shared" si="319"/>
        <v>0</v>
      </c>
      <c r="AK164" s="111">
        <f t="shared" si="319"/>
        <v>0</v>
      </c>
      <c r="AL164" s="111">
        <f t="shared" si="319"/>
        <v>0</v>
      </c>
      <c r="AM164" s="111">
        <f t="shared" si="319"/>
        <v>0</v>
      </c>
      <c r="AO164" s="54"/>
      <c r="AP164" s="54"/>
      <c r="AQ164" s="54"/>
      <c r="AR164" s="54"/>
      <c r="AS164" s="54"/>
      <c r="AT164" s="54"/>
      <c r="AU164" s="113">
        <f t="shared" ref="AU164" si="324">AU163</f>
        <v>0.49787928221859706</v>
      </c>
      <c r="AV164" s="113">
        <f t="shared" ref="AV164" si="325">AV163</f>
        <v>0.49787928221859706</v>
      </c>
      <c r="AW164" s="113">
        <f t="shared" ref="AW164" si="326">AW163</f>
        <v>0.49787928221859706</v>
      </c>
      <c r="AX164" s="113">
        <f t="shared" ref="AX164" si="327">AX163</f>
        <v>0.49787928221859706</v>
      </c>
      <c r="AY164" s="111">
        <f t="shared" si="284"/>
        <v>0.49787928221859706</v>
      </c>
      <c r="AZ164" s="111">
        <f t="shared" si="284"/>
        <v>0.49787928221859706</v>
      </c>
      <c r="BA164" s="111">
        <f t="shared" si="284"/>
        <v>0.49787928221859706</v>
      </c>
      <c r="BB164" s="111">
        <f t="shared" si="284"/>
        <v>0.49787928221859706</v>
      </c>
      <c r="BC164" s="111">
        <f t="shared" si="284"/>
        <v>0.49787928221859706</v>
      </c>
      <c r="BD164" s="111">
        <f t="shared" si="284"/>
        <v>0.49787928221859706</v>
      </c>
    </row>
    <row r="165" spans="3:56" x14ac:dyDescent="0.2">
      <c r="C165" s="13"/>
    </row>
    <row r="166" spans="3:56" x14ac:dyDescent="0.2">
      <c r="C166" s="5" t="s">
        <v>149</v>
      </c>
      <c r="Q166" s="112"/>
      <c r="R166" s="112"/>
      <c r="S166" s="112"/>
      <c r="T166" s="112"/>
      <c r="U166" s="112"/>
      <c r="V166" s="112"/>
      <c r="AH166" s="112"/>
      <c r="AI166" s="112"/>
      <c r="AJ166" s="112"/>
      <c r="AK166" s="112"/>
      <c r="AL166" s="112"/>
      <c r="AM166" s="112"/>
      <c r="AY166" s="112"/>
      <c r="AZ166" s="112"/>
      <c r="BA166" s="112"/>
      <c r="BB166" s="112"/>
      <c r="BC166" s="112"/>
      <c r="BD166" s="112"/>
    </row>
    <row r="167" spans="3:56" x14ac:dyDescent="0.2">
      <c r="C167" s="5" t="s">
        <v>159</v>
      </c>
      <c r="Q167" s="112"/>
      <c r="R167" s="112"/>
      <c r="S167" s="112"/>
      <c r="T167" s="112"/>
      <c r="U167" s="112"/>
      <c r="V167" s="112"/>
      <c r="AH167" s="112"/>
      <c r="AI167" s="112"/>
      <c r="AJ167" s="112"/>
      <c r="AK167" s="112"/>
      <c r="AL167" s="112"/>
      <c r="AM167" s="112"/>
      <c r="AY167" s="112"/>
      <c r="AZ167" s="112"/>
      <c r="BA167" s="112"/>
      <c r="BB167" s="112"/>
      <c r="BC167" s="112"/>
      <c r="BD167" s="112"/>
    </row>
    <row r="168" spans="3:56" ht="14.25" x14ac:dyDescent="0.2">
      <c r="C168" s="13" t="s">
        <v>160</v>
      </c>
      <c r="E168" s="312">
        <v>0.779800522901133</v>
      </c>
      <c r="F168" s="288">
        <f t="shared" ref="F168:F170" si="328">SUM(P168,AG168,AX168) - 1</f>
        <v>0</v>
      </c>
      <c r="G168" s="54"/>
      <c r="H168" s="54"/>
      <c r="I168" s="54"/>
      <c r="J168" s="54"/>
      <c r="K168" s="54"/>
      <c r="L168" s="54"/>
      <c r="M168" s="113">
        <f t="shared" ref="M168:M170" si="329">N168</f>
        <v>0.28324847882776605</v>
      </c>
      <c r="N168" s="113">
        <f t="shared" ref="N168:N170" si="330">O168</f>
        <v>0.28324847882776605</v>
      </c>
      <c r="O168" s="113">
        <f t="shared" ref="O168:O170" si="331">P168</f>
        <v>0.28324847882776605</v>
      </c>
      <c r="P168" s="302">
        <v>0.28324847882776605</v>
      </c>
      <c r="Q168" s="111">
        <f t="shared" ref="Q168:V170" si="332">$P168</f>
        <v>0.28324847882776605</v>
      </c>
      <c r="R168" s="111">
        <f t="shared" si="332"/>
        <v>0.28324847882776605</v>
      </c>
      <c r="S168" s="111">
        <f t="shared" si="332"/>
        <v>0.28324847882776605</v>
      </c>
      <c r="T168" s="111">
        <f t="shared" si="332"/>
        <v>0.28324847882776605</v>
      </c>
      <c r="U168" s="111">
        <f t="shared" si="332"/>
        <v>0.28324847882776605</v>
      </c>
      <c r="V168" s="111">
        <f t="shared" si="332"/>
        <v>0.28324847882776605</v>
      </c>
      <c r="X168" s="54"/>
      <c r="Y168" s="54"/>
      <c r="Z168" s="54"/>
      <c r="AA168" s="54"/>
      <c r="AB168" s="54"/>
      <c r="AC168" s="54"/>
      <c r="AD168" s="113">
        <v>0</v>
      </c>
      <c r="AE168" s="113">
        <v>0</v>
      </c>
      <c r="AF168" s="113">
        <v>0</v>
      </c>
      <c r="AG168" s="110">
        <v>0</v>
      </c>
      <c r="AH168" s="111">
        <f t="shared" ref="AH168:AM170" si="333">$AG168</f>
        <v>0</v>
      </c>
      <c r="AI168" s="111">
        <f t="shared" si="333"/>
        <v>0</v>
      </c>
      <c r="AJ168" s="111">
        <f t="shared" si="333"/>
        <v>0</v>
      </c>
      <c r="AK168" s="111">
        <f t="shared" si="333"/>
        <v>0</v>
      </c>
      <c r="AL168" s="111">
        <f t="shared" si="333"/>
        <v>0</v>
      </c>
      <c r="AM168" s="111">
        <f t="shared" si="333"/>
        <v>0</v>
      </c>
      <c r="AO168" s="54"/>
      <c r="AP168" s="54"/>
      <c r="AQ168" s="54"/>
      <c r="AR168" s="54"/>
      <c r="AS168" s="54"/>
      <c r="AT168" s="54"/>
      <c r="AU168" s="113">
        <f t="shared" ref="AU168:AU170" si="334">AV168</f>
        <v>0.71675152117223395</v>
      </c>
      <c r="AV168" s="113">
        <f t="shared" ref="AV168:AV170" si="335">AW168</f>
        <v>0.71675152117223395</v>
      </c>
      <c r="AW168" s="113">
        <f t="shared" ref="AW168:AW170" si="336">AX168</f>
        <v>0.71675152117223395</v>
      </c>
      <c r="AX168" s="302">
        <v>0.71675152117223395</v>
      </c>
      <c r="AY168" s="111">
        <f t="shared" ref="AY168:BD170" si="337">$AX168</f>
        <v>0.71675152117223395</v>
      </c>
      <c r="AZ168" s="111">
        <f t="shared" si="337"/>
        <v>0.71675152117223395</v>
      </c>
      <c r="BA168" s="111">
        <f t="shared" si="337"/>
        <v>0.71675152117223395</v>
      </c>
      <c r="BB168" s="111">
        <f t="shared" si="337"/>
        <v>0.71675152117223395</v>
      </c>
      <c r="BC168" s="111">
        <f t="shared" si="337"/>
        <v>0.71675152117223395</v>
      </c>
      <c r="BD168" s="111">
        <f t="shared" si="337"/>
        <v>0.71675152117223395</v>
      </c>
    </row>
    <row r="169" spans="3:56" ht="14.25" x14ac:dyDescent="0.2">
      <c r="C169" s="13" t="s">
        <v>161</v>
      </c>
      <c r="E169" s="312">
        <v>0.21981214292630968</v>
      </c>
      <c r="F169" s="288">
        <f t="shared" si="328"/>
        <v>0</v>
      </c>
      <c r="G169" s="54"/>
      <c r="H169" s="54"/>
      <c r="I169" s="54"/>
      <c r="J169" s="54"/>
      <c r="K169" s="54"/>
      <c r="L169" s="54"/>
      <c r="M169" s="113">
        <f t="shared" si="329"/>
        <v>0.7</v>
      </c>
      <c r="N169" s="113">
        <f t="shared" si="330"/>
        <v>0.7</v>
      </c>
      <c r="O169" s="113">
        <f t="shared" si="331"/>
        <v>0.7</v>
      </c>
      <c r="P169" s="302">
        <v>0.7</v>
      </c>
      <c r="Q169" s="111">
        <f t="shared" si="332"/>
        <v>0.7</v>
      </c>
      <c r="R169" s="111">
        <f t="shared" si="332"/>
        <v>0.7</v>
      </c>
      <c r="S169" s="111">
        <f t="shared" si="332"/>
        <v>0.7</v>
      </c>
      <c r="T169" s="111">
        <f t="shared" si="332"/>
        <v>0.7</v>
      </c>
      <c r="U169" s="111">
        <f t="shared" si="332"/>
        <v>0.7</v>
      </c>
      <c r="V169" s="111">
        <f t="shared" si="332"/>
        <v>0.7</v>
      </c>
      <c r="X169" s="54"/>
      <c r="Y169" s="54"/>
      <c r="Z169" s="54"/>
      <c r="AA169" s="54"/>
      <c r="AB169" s="54"/>
      <c r="AC169" s="54"/>
      <c r="AD169" s="113">
        <v>0</v>
      </c>
      <c r="AE169" s="113">
        <v>0</v>
      </c>
      <c r="AF169" s="113">
        <v>0</v>
      </c>
      <c r="AG169" s="110">
        <v>0</v>
      </c>
      <c r="AH169" s="111">
        <f t="shared" si="333"/>
        <v>0</v>
      </c>
      <c r="AI169" s="111">
        <f t="shared" si="333"/>
        <v>0</v>
      </c>
      <c r="AJ169" s="111">
        <f t="shared" si="333"/>
        <v>0</v>
      </c>
      <c r="AK169" s="111">
        <f t="shared" si="333"/>
        <v>0</v>
      </c>
      <c r="AL169" s="111">
        <f t="shared" si="333"/>
        <v>0</v>
      </c>
      <c r="AM169" s="111">
        <f t="shared" si="333"/>
        <v>0</v>
      </c>
      <c r="AO169" s="54"/>
      <c r="AP169" s="54"/>
      <c r="AQ169" s="54"/>
      <c r="AR169" s="54"/>
      <c r="AS169" s="54"/>
      <c r="AT169" s="54"/>
      <c r="AU169" s="113">
        <f t="shared" si="334"/>
        <v>0.3</v>
      </c>
      <c r="AV169" s="113">
        <f t="shared" si="335"/>
        <v>0.3</v>
      </c>
      <c r="AW169" s="113">
        <f t="shared" si="336"/>
        <v>0.3</v>
      </c>
      <c r="AX169" s="302">
        <v>0.3</v>
      </c>
      <c r="AY169" s="111">
        <f t="shared" si="337"/>
        <v>0.3</v>
      </c>
      <c r="AZ169" s="111">
        <f t="shared" si="337"/>
        <v>0.3</v>
      </c>
      <c r="BA169" s="111">
        <f t="shared" si="337"/>
        <v>0.3</v>
      </c>
      <c r="BB169" s="111">
        <f t="shared" si="337"/>
        <v>0.3</v>
      </c>
      <c r="BC169" s="111">
        <f t="shared" si="337"/>
        <v>0.3</v>
      </c>
      <c r="BD169" s="111">
        <f t="shared" si="337"/>
        <v>0.3</v>
      </c>
    </row>
    <row r="170" spans="3:56" ht="14.25" x14ac:dyDescent="0.2">
      <c r="C170" s="13" t="s">
        <v>156</v>
      </c>
      <c r="E170" s="312">
        <v>3.8733417255737385E-4</v>
      </c>
      <c r="F170" s="288">
        <f t="shared" si="328"/>
        <v>0</v>
      </c>
      <c r="G170" s="54"/>
      <c r="H170" s="54"/>
      <c r="I170" s="54"/>
      <c r="J170" s="54"/>
      <c r="K170" s="54"/>
      <c r="L170" s="54"/>
      <c r="M170" s="113">
        <f t="shared" si="329"/>
        <v>0.5</v>
      </c>
      <c r="N170" s="113">
        <f t="shared" si="330"/>
        <v>0.5</v>
      </c>
      <c r="O170" s="113">
        <f t="shared" si="331"/>
        <v>0.5</v>
      </c>
      <c r="P170" s="302">
        <v>0.5</v>
      </c>
      <c r="Q170" s="111">
        <f t="shared" si="332"/>
        <v>0.5</v>
      </c>
      <c r="R170" s="111">
        <f t="shared" si="332"/>
        <v>0.5</v>
      </c>
      <c r="S170" s="111">
        <f t="shared" si="332"/>
        <v>0.5</v>
      </c>
      <c r="T170" s="111">
        <f t="shared" si="332"/>
        <v>0.5</v>
      </c>
      <c r="U170" s="111">
        <f t="shared" si="332"/>
        <v>0.5</v>
      </c>
      <c r="V170" s="111">
        <f t="shared" si="332"/>
        <v>0.5</v>
      </c>
      <c r="X170" s="54"/>
      <c r="Y170" s="54"/>
      <c r="Z170" s="54"/>
      <c r="AA170" s="54"/>
      <c r="AB170" s="54"/>
      <c r="AC170" s="54"/>
      <c r="AD170" s="113">
        <v>0</v>
      </c>
      <c r="AE170" s="113">
        <v>0</v>
      </c>
      <c r="AF170" s="113">
        <v>0</v>
      </c>
      <c r="AG170" s="110">
        <v>0</v>
      </c>
      <c r="AH170" s="111">
        <f t="shared" si="333"/>
        <v>0</v>
      </c>
      <c r="AI170" s="111">
        <f t="shared" si="333"/>
        <v>0</v>
      </c>
      <c r="AJ170" s="111">
        <f t="shared" si="333"/>
        <v>0</v>
      </c>
      <c r="AK170" s="111">
        <f t="shared" si="333"/>
        <v>0</v>
      </c>
      <c r="AL170" s="111">
        <f t="shared" si="333"/>
        <v>0</v>
      </c>
      <c r="AM170" s="111">
        <f t="shared" si="333"/>
        <v>0</v>
      </c>
      <c r="AO170" s="54"/>
      <c r="AP170" s="54"/>
      <c r="AQ170" s="54"/>
      <c r="AR170" s="54"/>
      <c r="AS170" s="54"/>
      <c r="AT170" s="54"/>
      <c r="AU170" s="113">
        <f t="shared" si="334"/>
        <v>0.5</v>
      </c>
      <c r="AV170" s="113">
        <f t="shared" si="335"/>
        <v>0.5</v>
      </c>
      <c r="AW170" s="113">
        <f t="shared" si="336"/>
        <v>0.5</v>
      </c>
      <c r="AX170" s="302">
        <v>0.5</v>
      </c>
      <c r="AY170" s="111">
        <f t="shared" si="337"/>
        <v>0.5</v>
      </c>
      <c r="AZ170" s="111">
        <f t="shared" si="337"/>
        <v>0.5</v>
      </c>
      <c r="BA170" s="111">
        <f t="shared" si="337"/>
        <v>0.5</v>
      </c>
      <c r="BB170" s="111">
        <f t="shared" si="337"/>
        <v>0.5</v>
      </c>
      <c r="BC170" s="111">
        <f t="shared" si="337"/>
        <v>0.5</v>
      </c>
      <c r="BD170" s="111">
        <f t="shared" si="337"/>
        <v>0.5</v>
      </c>
    </row>
    <row r="171" spans="3:56" x14ac:dyDescent="0.2">
      <c r="C171" s="13"/>
      <c r="E171" s="212"/>
      <c r="Q171" s="112"/>
      <c r="R171" s="112"/>
      <c r="S171" s="112"/>
      <c r="T171" s="112"/>
      <c r="U171" s="112"/>
      <c r="V171" s="112"/>
      <c r="AH171" s="112"/>
      <c r="AI171" s="112"/>
      <c r="AJ171" s="112"/>
      <c r="AK171" s="112"/>
      <c r="AL171" s="112"/>
      <c r="AM171" s="112"/>
      <c r="AY171" s="112"/>
      <c r="AZ171" s="112"/>
      <c r="BA171" s="112"/>
      <c r="BB171" s="112"/>
      <c r="BC171" s="112"/>
      <c r="BD171" s="112"/>
    </row>
    <row r="172" spans="3:56" x14ac:dyDescent="0.2">
      <c r="C172" s="5" t="s">
        <v>225</v>
      </c>
      <c r="E172" s="212"/>
      <c r="Q172" s="112"/>
      <c r="R172" s="112"/>
      <c r="S172" s="112"/>
      <c r="T172" s="112"/>
      <c r="U172" s="112"/>
      <c r="V172" s="112"/>
      <c r="AH172" s="112"/>
      <c r="AI172" s="112"/>
      <c r="AJ172" s="112"/>
      <c r="AK172" s="112"/>
      <c r="AL172" s="112"/>
      <c r="AM172" s="112"/>
      <c r="AY172" s="112"/>
      <c r="AZ172" s="112"/>
      <c r="BA172" s="112"/>
      <c r="BB172" s="112"/>
      <c r="BC172" s="112"/>
      <c r="BD172" s="112"/>
    </row>
    <row r="173" spans="3:56" x14ac:dyDescent="0.2">
      <c r="C173" s="5" t="s">
        <v>159</v>
      </c>
      <c r="E173" s="212"/>
      <c r="Q173" s="112"/>
      <c r="R173" s="112"/>
      <c r="S173" s="112"/>
      <c r="T173" s="112"/>
      <c r="U173" s="112"/>
      <c r="V173" s="112"/>
      <c r="AH173" s="112"/>
      <c r="AI173" s="112"/>
      <c r="AJ173" s="112"/>
      <c r="AK173" s="112"/>
      <c r="AL173" s="112"/>
      <c r="AM173" s="112"/>
      <c r="AY173" s="112"/>
      <c r="AZ173" s="112"/>
      <c r="BA173" s="112"/>
      <c r="BB173" s="112"/>
      <c r="BC173" s="112"/>
      <c r="BD173" s="112"/>
    </row>
    <row r="174" spans="3:56" ht="14.25" x14ac:dyDescent="0.2">
      <c r="C174" s="13" t="s">
        <v>160</v>
      </c>
      <c r="E174" s="312">
        <v>0.28489459897717351</v>
      </c>
      <c r="F174" s="288">
        <f t="shared" ref="F174:F176" si="338">SUM(P174,AG174,AX174) - 1</f>
        <v>0</v>
      </c>
      <c r="G174" s="54"/>
      <c r="H174" s="54"/>
      <c r="I174" s="54"/>
      <c r="J174" s="54"/>
      <c r="K174" s="54"/>
      <c r="L174" s="54"/>
      <c r="M174" s="113">
        <f t="shared" ref="M174:M176" si="339">N174</f>
        <v>0.69089316987740801</v>
      </c>
      <c r="N174" s="113">
        <f t="shared" ref="N174:N176" si="340">O174</f>
        <v>0.69089316987740801</v>
      </c>
      <c r="O174" s="113">
        <f t="shared" ref="O174:O176" si="341">P174</f>
        <v>0.69089316987740801</v>
      </c>
      <c r="P174" s="302">
        <v>0.69089316987740801</v>
      </c>
      <c r="Q174" s="111">
        <f t="shared" ref="Q174:V176" si="342">$P174</f>
        <v>0.69089316987740801</v>
      </c>
      <c r="R174" s="111">
        <f t="shared" si="342"/>
        <v>0.69089316987740801</v>
      </c>
      <c r="S174" s="111">
        <f t="shared" si="342"/>
        <v>0.69089316987740801</v>
      </c>
      <c r="T174" s="111">
        <f t="shared" si="342"/>
        <v>0.69089316987740801</v>
      </c>
      <c r="U174" s="111">
        <f t="shared" si="342"/>
        <v>0.69089316987740801</v>
      </c>
      <c r="V174" s="111">
        <f t="shared" si="342"/>
        <v>0.69089316987740801</v>
      </c>
      <c r="X174" s="54"/>
      <c r="Y174" s="54"/>
      <c r="Z174" s="54"/>
      <c r="AA174" s="54"/>
      <c r="AB174" s="54"/>
      <c r="AC174" s="54"/>
      <c r="AD174" s="113">
        <v>0</v>
      </c>
      <c r="AE174" s="113">
        <v>0</v>
      </c>
      <c r="AF174" s="113">
        <v>0</v>
      </c>
      <c r="AG174" s="110">
        <v>0</v>
      </c>
      <c r="AH174" s="111">
        <f t="shared" ref="AH174:AM176" si="343">$AG174</f>
        <v>0</v>
      </c>
      <c r="AI174" s="111">
        <f t="shared" si="343"/>
        <v>0</v>
      </c>
      <c r="AJ174" s="111">
        <f t="shared" si="343"/>
        <v>0</v>
      </c>
      <c r="AK174" s="111">
        <f t="shared" si="343"/>
        <v>0</v>
      </c>
      <c r="AL174" s="111">
        <f t="shared" si="343"/>
        <v>0</v>
      </c>
      <c r="AM174" s="111">
        <f t="shared" si="343"/>
        <v>0</v>
      </c>
      <c r="AO174" s="54"/>
      <c r="AP174" s="54"/>
      <c r="AQ174" s="54"/>
      <c r="AR174" s="54"/>
      <c r="AS174" s="54"/>
      <c r="AT174" s="54"/>
      <c r="AU174" s="113">
        <f t="shared" ref="AU174:AU176" si="344">AV174</f>
        <v>0.30910683012259194</v>
      </c>
      <c r="AV174" s="113">
        <f t="shared" ref="AV174:AV176" si="345">AW174</f>
        <v>0.30910683012259194</v>
      </c>
      <c r="AW174" s="113">
        <f t="shared" ref="AW174:AW176" si="346">AX174</f>
        <v>0.30910683012259194</v>
      </c>
      <c r="AX174" s="302">
        <v>0.30910683012259194</v>
      </c>
      <c r="AY174" s="111">
        <f t="shared" ref="AY174:BD176" si="347">$AX174</f>
        <v>0.30910683012259194</v>
      </c>
      <c r="AZ174" s="111">
        <f t="shared" si="347"/>
        <v>0.30910683012259194</v>
      </c>
      <c r="BA174" s="111">
        <f t="shared" si="347"/>
        <v>0.30910683012259194</v>
      </c>
      <c r="BB174" s="111">
        <f t="shared" si="347"/>
        <v>0.30910683012259194</v>
      </c>
      <c r="BC174" s="111">
        <f t="shared" si="347"/>
        <v>0.30910683012259194</v>
      </c>
      <c r="BD174" s="111">
        <f t="shared" si="347"/>
        <v>0.30910683012259194</v>
      </c>
    </row>
    <row r="175" spans="3:56" ht="14.25" x14ac:dyDescent="0.2">
      <c r="C175" s="13" t="s">
        <v>161</v>
      </c>
      <c r="E175" s="312">
        <v>0.63727079955095423</v>
      </c>
      <c r="F175" s="288">
        <f t="shared" si="338"/>
        <v>0</v>
      </c>
      <c r="G175" s="54"/>
      <c r="H175" s="54"/>
      <c r="I175" s="54"/>
      <c r="J175" s="54"/>
      <c r="K175" s="54"/>
      <c r="L175" s="54"/>
      <c r="M175" s="113">
        <f t="shared" si="339"/>
        <v>0.67155999217067919</v>
      </c>
      <c r="N175" s="113">
        <f t="shared" si="340"/>
        <v>0.67155999217067919</v>
      </c>
      <c r="O175" s="113">
        <f t="shared" si="341"/>
        <v>0.67155999217067919</v>
      </c>
      <c r="P175" s="302">
        <v>0.67155999217067919</v>
      </c>
      <c r="Q175" s="111">
        <f t="shared" si="342"/>
        <v>0.67155999217067919</v>
      </c>
      <c r="R175" s="111">
        <f t="shared" si="342"/>
        <v>0.67155999217067919</v>
      </c>
      <c r="S175" s="111">
        <f t="shared" si="342"/>
        <v>0.67155999217067919</v>
      </c>
      <c r="T175" s="111">
        <f t="shared" si="342"/>
        <v>0.67155999217067919</v>
      </c>
      <c r="U175" s="111">
        <f t="shared" si="342"/>
        <v>0.67155999217067919</v>
      </c>
      <c r="V175" s="111">
        <f t="shared" si="342"/>
        <v>0.67155999217067919</v>
      </c>
      <c r="X175" s="54"/>
      <c r="Y175" s="54"/>
      <c r="Z175" s="54"/>
      <c r="AA175" s="54"/>
      <c r="AB175" s="54"/>
      <c r="AC175" s="54"/>
      <c r="AD175" s="113">
        <v>0</v>
      </c>
      <c r="AE175" s="113">
        <v>0</v>
      </c>
      <c r="AF175" s="113">
        <v>0</v>
      </c>
      <c r="AG175" s="110">
        <v>0</v>
      </c>
      <c r="AH175" s="111">
        <f t="shared" si="343"/>
        <v>0</v>
      </c>
      <c r="AI175" s="111">
        <f t="shared" si="343"/>
        <v>0</v>
      </c>
      <c r="AJ175" s="111">
        <f t="shared" si="343"/>
        <v>0</v>
      </c>
      <c r="AK175" s="111">
        <f t="shared" si="343"/>
        <v>0</v>
      </c>
      <c r="AL175" s="111">
        <f t="shared" si="343"/>
        <v>0</v>
      </c>
      <c r="AM175" s="111">
        <f t="shared" si="343"/>
        <v>0</v>
      </c>
      <c r="AO175" s="54"/>
      <c r="AP175" s="54"/>
      <c r="AQ175" s="54"/>
      <c r="AR175" s="54"/>
      <c r="AS175" s="54"/>
      <c r="AT175" s="54"/>
      <c r="AU175" s="113">
        <f t="shared" si="344"/>
        <v>0.32844000782932081</v>
      </c>
      <c r="AV175" s="113">
        <f t="shared" si="345"/>
        <v>0.32844000782932081</v>
      </c>
      <c r="AW175" s="113">
        <f t="shared" si="346"/>
        <v>0.32844000782932081</v>
      </c>
      <c r="AX175" s="302">
        <v>0.32844000782932081</v>
      </c>
      <c r="AY175" s="111">
        <f t="shared" si="347"/>
        <v>0.32844000782932081</v>
      </c>
      <c r="AZ175" s="111">
        <f t="shared" si="347"/>
        <v>0.32844000782932081</v>
      </c>
      <c r="BA175" s="111">
        <f t="shared" si="347"/>
        <v>0.32844000782932081</v>
      </c>
      <c r="BB175" s="111">
        <f t="shared" si="347"/>
        <v>0.32844000782932081</v>
      </c>
      <c r="BC175" s="111">
        <f t="shared" si="347"/>
        <v>0.32844000782932081</v>
      </c>
      <c r="BD175" s="111">
        <f t="shared" si="347"/>
        <v>0.32844000782932081</v>
      </c>
    </row>
    <row r="176" spans="3:56" ht="14.25" x14ac:dyDescent="0.2">
      <c r="C176" s="13" t="s">
        <v>156</v>
      </c>
      <c r="E176" s="312">
        <v>7.7834601471872267E-2</v>
      </c>
      <c r="F176" s="288">
        <f t="shared" si="338"/>
        <v>0</v>
      </c>
      <c r="G176" s="54"/>
      <c r="H176" s="54"/>
      <c r="I176" s="54"/>
      <c r="J176" s="54"/>
      <c r="K176" s="54"/>
      <c r="L176" s="54"/>
      <c r="M176" s="113">
        <f t="shared" si="339"/>
        <v>0.88301282051282048</v>
      </c>
      <c r="N176" s="113">
        <f t="shared" si="340"/>
        <v>0.88301282051282048</v>
      </c>
      <c r="O176" s="113">
        <f t="shared" si="341"/>
        <v>0.88301282051282048</v>
      </c>
      <c r="P176" s="302">
        <v>0.88301282051282048</v>
      </c>
      <c r="Q176" s="111">
        <f t="shared" si="342"/>
        <v>0.88301282051282048</v>
      </c>
      <c r="R176" s="111">
        <f t="shared" si="342"/>
        <v>0.88301282051282048</v>
      </c>
      <c r="S176" s="111">
        <f t="shared" si="342"/>
        <v>0.88301282051282048</v>
      </c>
      <c r="T176" s="111">
        <f t="shared" si="342"/>
        <v>0.88301282051282048</v>
      </c>
      <c r="U176" s="111">
        <f t="shared" si="342"/>
        <v>0.88301282051282048</v>
      </c>
      <c r="V176" s="111">
        <f t="shared" si="342"/>
        <v>0.88301282051282048</v>
      </c>
      <c r="X176" s="54"/>
      <c r="Y176" s="54"/>
      <c r="Z176" s="54"/>
      <c r="AA176" s="54"/>
      <c r="AB176" s="54"/>
      <c r="AC176" s="54"/>
      <c r="AD176" s="113">
        <v>0</v>
      </c>
      <c r="AE176" s="113">
        <v>0</v>
      </c>
      <c r="AF176" s="113">
        <v>0</v>
      </c>
      <c r="AG176" s="110">
        <v>0</v>
      </c>
      <c r="AH176" s="111">
        <f t="shared" si="343"/>
        <v>0</v>
      </c>
      <c r="AI176" s="111">
        <f t="shared" si="343"/>
        <v>0</v>
      </c>
      <c r="AJ176" s="111">
        <f t="shared" si="343"/>
        <v>0</v>
      </c>
      <c r="AK176" s="111">
        <f t="shared" si="343"/>
        <v>0</v>
      </c>
      <c r="AL176" s="111">
        <f t="shared" si="343"/>
        <v>0</v>
      </c>
      <c r="AM176" s="111">
        <f t="shared" si="343"/>
        <v>0</v>
      </c>
      <c r="AO176" s="54"/>
      <c r="AP176" s="54"/>
      <c r="AQ176" s="54"/>
      <c r="AR176" s="54"/>
      <c r="AS176" s="54"/>
      <c r="AT176" s="54"/>
      <c r="AU176" s="113">
        <f t="shared" si="344"/>
        <v>0.11698717948717949</v>
      </c>
      <c r="AV176" s="113">
        <f t="shared" si="345"/>
        <v>0.11698717948717949</v>
      </c>
      <c r="AW176" s="113">
        <f t="shared" si="346"/>
        <v>0.11698717948717949</v>
      </c>
      <c r="AX176" s="302">
        <v>0.11698717948717949</v>
      </c>
      <c r="AY176" s="111">
        <f t="shared" si="347"/>
        <v>0.11698717948717949</v>
      </c>
      <c r="AZ176" s="111">
        <f t="shared" si="347"/>
        <v>0.11698717948717949</v>
      </c>
      <c r="BA176" s="111">
        <f t="shared" si="347"/>
        <v>0.11698717948717949</v>
      </c>
      <c r="BB176" s="111">
        <f t="shared" si="347"/>
        <v>0.11698717948717949</v>
      </c>
      <c r="BC176" s="111">
        <f t="shared" si="347"/>
        <v>0.11698717948717949</v>
      </c>
      <c r="BD176" s="111">
        <f t="shared" si="347"/>
        <v>0.11698717948717949</v>
      </c>
    </row>
    <row r="177" spans="1:56" x14ac:dyDescent="0.2">
      <c r="C177" s="13"/>
      <c r="E177" s="212"/>
      <c r="Q177" s="112"/>
      <c r="R177" s="112"/>
      <c r="S177" s="112"/>
      <c r="T177" s="112"/>
      <c r="U177" s="112"/>
      <c r="V177" s="112"/>
      <c r="AH177" s="112"/>
      <c r="AI177" s="112"/>
      <c r="AJ177" s="112"/>
      <c r="AK177" s="112"/>
      <c r="AL177" s="112"/>
      <c r="AM177" s="112"/>
      <c r="AY177" s="112"/>
      <c r="AZ177" s="112"/>
      <c r="BA177" s="112"/>
      <c r="BB177" s="112"/>
      <c r="BC177" s="112"/>
      <c r="BD177" s="112"/>
    </row>
    <row r="178" spans="1:56" x14ac:dyDescent="0.2">
      <c r="C178" s="13"/>
      <c r="E178" s="212"/>
    </row>
    <row r="179" spans="1:56" x14ac:dyDescent="0.2">
      <c r="C179" s="13"/>
    </row>
    <row r="180" spans="1:56" x14ac:dyDescent="0.2">
      <c r="C180" s="13"/>
    </row>
    <row r="183" spans="1:56" x14ac:dyDescent="0.2">
      <c r="A183" s="290" t="s">
        <v>235</v>
      </c>
      <c r="B183" s="290"/>
      <c r="C183" s="291"/>
      <c r="D183" s="292"/>
      <c r="E183" s="293"/>
      <c r="F183" s="293"/>
      <c r="G183" s="293"/>
      <c r="H183" s="293"/>
      <c r="I183" s="293"/>
      <c r="J183" s="293"/>
      <c r="K183" s="293"/>
      <c r="L183" s="293"/>
      <c r="M183" s="293"/>
      <c r="N183" s="293"/>
      <c r="O183" s="293"/>
      <c r="P183" s="293"/>
      <c r="Q183" s="293"/>
      <c r="R183" s="293"/>
      <c r="S183" s="293"/>
      <c r="T183" s="293"/>
      <c r="U183" s="293"/>
      <c r="V183" s="293"/>
      <c r="W183" s="293"/>
      <c r="X183" s="293"/>
      <c r="Y183" s="293"/>
      <c r="Z183" s="293"/>
      <c r="AA183" s="293"/>
      <c r="AB183" s="293"/>
      <c r="AC183" s="293"/>
      <c r="AD183" s="293"/>
      <c r="AE183" s="293"/>
      <c r="AF183" s="293"/>
      <c r="AG183" s="293"/>
      <c r="AH183" s="293"/>
      <c r="AI183" s="293"/>
      <c r="AJ183" s="293"/>
      <c r="AK183" s="293"/>
      <c r="AL183" s="293"/>
      <c r="AM183" s="293"/>
      <c r="AN183" s="293"/>
      <c r="AO183" s="293"/>
      <c r="AP183" s="293"/>
      <c r="AQ183" s="293"/>
      <c r="AR183" s="293"/>
      <c r="AS183" s="293"/>
      <c r="AT183" s="293"/>
      <c r="AU183" s="293"/>
      <c r="AV183" s="293"/>
      <c r="AW183" s="293"/>
      <c r="AX183" s="293"/>
      <c r="AY183" s="293"/>
      <c r="AZ183" s="293"/>
      <c r="BA183" s="293"/>
      <c r="BB183" s="293"/>
      <c r="BC183" s="293"/>
      <c r="BD183" s="293"/>
    </row>
  </sheetData>
  <conditionalFormatting sqref="F1">
    <cfRule type="cellIs" dxfId="27" priority="47" stopIfTrue="1" operator="notEqual">
      <formula>0</formula>
    </cfRule>
  </conditionalFormatting>
  <conditionalFormatting sqref="F103">
    <cfRule type="cellIs" dxfId="26" priority="40" stopIfTrue="1" operator="equal">
      <formula>0</formula>
    </cfRule>
  </conditionalFormatting>
  <conditionalFormatting sqref="F53:F56">
    <cfRule type="cellIs" dxfId="25" priority="38" stopIfTrue="1" operator="equal">
      <formula>0</formula>
    </cfRule>
  </conditionalFormatting>
  <conditionalFormatting sqref="F112:F114">
    <cfRule type="cellIs" dxfId="24" priority="28" stopIfTrue="1" operator="equal">
      <formula>0</formula>
    </cfRule>
  </conditionalFormatting>
  <conditionalFormatting sqref="F63:F64">
    <cfRule type="cellIs" dxfId="23" priority="24" stopIfTrue="1" operator="equal">
      <formula>0</formula>
    </cfRule>
  </conditionalFormatting>
  <conditionalFormatting sqref="F66">
    <cfRule type="cellIs" dxfId="22" priority="23" stopIfTrue="1" operator="equal">
      <formula>0</formula>
    </cfRule>
  </conditionalFormatting>
  <conditionalFormatting sqref="F75:F76">
    <cfRule type="cellIs" dxfId="21" priority="22" stopIfTrue="1" operator="equal">
      <formula>0</formula>
    </cfRule>
  </conditionalFormatting>
  <conditionalFormatting sqref="F78">
    <cfRule type="cellIs" dxfId="20" priority="21" stopIfTrue="1" operator="equal">
      <formula>0</formula>
    </cfRule>
  </conditionalFormatting>
  <conditionalFormatting sqref="F87:F88">
    <cfRule type="cellIs" dxfId="19" priority="20" stopIfTrue="1" operator="equal">
      <formula>0</formula>
    </cfRule>
  </conditionalFormatting>
  <conditionalFormatting sqref="F90">
    <cfRule type="cellIs" dxfId="18" priority="19" stopIfTrue="1" operator="equal">
      <formula>0</formula>
    </cfRule>
  </conditionalFormatting>
  <conditionalFormatting sqref="F99:F102">
    <cfRule type="cellIs" dxfId="17" priority="18" stopIfTrue="1" operator="equal">
      <formula>0</formula>
    </cfRule>
  </conditionalFormatting>
  <conditionalFormatting sqref="F106:F107">
    <cfRule type="cellIs" dxfId="16" priority="17" stopIfTrue="1" operator="equal">
      <formula>0</formula>
    </cfRule>
  </conditionalFormatting>
  <conditionalFormatting sqref="F109">
    <cfRule type="cellIs" dxfId="15" priority="16" stopIfTrue="1" operator="equal">
      <formula>0</formula>
    </cfRule>
  </conditionalFormatting>
  <conditionalFormatting sqref="F118:F119">
    <cfRule type="cellIs" dxfId="14" priority="15" stopIfTrue="1" operator="equal">
      <formula>0</formula>
    </cfRule>
  </conditionalFormatting>
  <conditionalFormatting sqref="F121">
    <cfRule type="cellIs" dxfId="13" priority="14" stopIfTrue="1" operator="equal">
      <formula>0</formula>
    </cfRule>
  </conditionalFormatting>
  <conditionalFormatting sqref="F132:F134">
    <cfRule type="cellIs" dxfId="12" priority="13" stopIfTrue="1" operator="equal">
      <formula>0</formula>
    </cfRule>
  </conditionalFormatting>
  <conditionalFormatting sqref="F137">
    <cfRule type="cellIs" dxfId="11" priority="12" stopIfTrue="1" operator="equal">
      <formula>0</formula>
    </cfRule>
  </conditionalFormatting>
  <conditionalFormatting sqref="F141:F143">
    <cfRule type="cellIs" dxfId="10" priority="11" stopIfTrue="1" operator="equal">
      <formula>0</formula>
    </cfRule>
  </conditionalFormatting>
  <conditionalFormatting sqref="F146:F149">
    <cfRule type="cellIs" dxfId="9" priority="10" stopIfTrue="1" operator="equal">
      <formula>0</formula>
    </cfRule>
  </conditionalFormatting>
  <conditionalFormatting sqref="F153:F155">
    <cfRule type="cellIs" dxfId="8" priority="9" stopIfTrue="1" operator="equal">
      <formula>0</formula>
    </cfRule>
  </conditionalFormatting>
  <conditionalFormatting sqref="F158:F160">
    <cfRule type="cellIs" dxfId="7" priority="8" stopIfTrue="1" operator="equal">
      <formula>0</formula>
    </cfRule>
  </conditionalFormatting>
  <conditionalFormatting sqref="F163:F164">
    <cfRule type="cellIs" dxfId="6" priority="7" stopIfTrue="1" operator="equal">
      <formula>0</formula>
    </cfRule>
  </conditionalFormatting>
  <conditionalFormatting sqref="F168:F170">
    <cfRule type="cellIs" dxfId="5" priority="6" stopIfTrue="1" operator="equal">
      <formula>0</formula>
    </cfRule>
  </conditionalFormatting>
  <conditionalFormatting sqref="F174:F176">
    <cfRule type="cellIs" dxfId="4" priority="5" stopIfTrue="1" operator="equal">
      <formula>0</formula>
    </cfRule>
  </conditionalFormatting>
  <conditionalFormatting sqref="F11:F13">
    <cfRule type="cellIs" dxfId="3" priority="4" stopIfTrue="1" operator="equal">
      <formula>0</formula>
    </cfRule>
  </conditionalFormatting>
  <conditionalFormatting sqref="F16">
    <cfRule type="cellIs" dxfId="2" priority="3" stopIfTrue="1" operator="equal">
      <formula>0</formula>
    </cfRule>
  </conditionalFormatting>
  <conditionalFormatting sqref="F21:F39">
    <cfRule type="cellIs" dxfId="1" priority="2" stopIfTrue="1" operator="equal">
      <formula>0</formula>
    </cfRule>
  </conditionalFormatting>
  <conditionalFormatting sqref="F42:F47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7" tint="0.59999389629810485"/>
  </sheetPr>
  <dimension ref="A1:Q114"/>
  <sheetViews>
    <sheetView zoomScaleNormal="100" workbookViewId="0">
      <pane xSplit="1" ySplit="2" topLeftCell="B52" activePane="bottomRight" state="frozen"/>
      <selection activeCell="D9" sqref="D9"/>
      <selection pane="topRight" activeCell="D9" sqref="D9"/>
      <selection pane="bottomLeft" activeCell="D9" sqref="D9"/>
      <selection pane="bottomRight" activeCell="A93" sqref="A93"/>
    </sheetView>
  </sheetViews>
  <sheetFormatPr defaultRowHeight="12.75" x14ac:dyDescent="0.2"/>
  <cols>
    <col min="1" max="1" width="46.140625" style="3" bestFit="1" customWidth="1"/>
    <col min="2" max="2" width="27.140625" style="3" bestFit="1" customWidth="1"/>
    <col min="3" max="3" width="9.85546875" style="3" bestFit="1" customWidth="1"/>
    <col min="4" max="4" width="15" style="3" bestFit="1" customWidth="1"/>
    <col min="5" max="10" width="11.85546875" style="3" customWidth="1"/>
    <col min="11" max="12" width="10.5703125" style="3" bestFit="1" customWidth="1"/>
    <col min="13" max="16" width="9.140625" style="3"/>
    <col min="17" max="17" width="11.42578125" style="3" bestFit="1" customWidth="1"/>
    <col min="18" max="16384" width="9.140625" style="3"/>
  </cols>
  <sheetData>
    <row r="1" spans="1:15" ht="15.75" x14ac:dyDescent="0.25">
      <c r="A1" s="29">
        <v>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x14ac:dyDescent="0.2">
      <c r="A2" s="13"/>
      <c r="B2" s="13"/>
      <c r="C2" s="13"/>
      <c r="D2" s="9">
        <v>2009</v>
      </c>
      <c r="E2" s="9">
        <v>2010</v>
      </c>
      <c r="F2" s="9">
        <v>2011</v>
      </c>
      <c r="G2" s="9">
        <v>2012</v>
      </c>
      <c r="H2" s="9">
        <v>2013</v>
      </c>
      <c r="I2" s="9">
        <v>2014</v>
      </c>
      <c r="J2" s="9">
        <v>2015</v>
      </c>
    </row>
    <row r="3" spans="1:15" ht="15.75" x14ac:dyDescent="0.25">
      <c r="A3" s="16" t="s">
        <v>1</v>
      </c>
      <c r="B3" s="13"/>
      <c r="C3" s="13"/>
      <c r="D3" s="334" t="s">
        <v>2</v>
      </c>
      <c r="E3" s="334"/>
      <c r="F3" s="334"/>
      <c r="G3" s="334"/>
      <c r="H3" s="334"/>
      <c r="I3" s="334"/>
      <c r="J3" s="334"/>
    </row>
    <row r="4" spans="1:15" x14ac:dyDescent="0.2">
      <c r="A4" s="5" t="s">
        <v>6</v>
      </c>
      <c r="B4" s="13"/>
      <c r="C4" s="13"/>
      <c r="D4" s="12"/>
      <c r="E4" s="12"/>
      <c r="F4" s="12"/>
      <c r="G4" s="12"/>
      <c r="H4" s="12"/>
      <c r="I4" s="12"/>
      <c r="J4" s="25"/>
    </row>
    <row r="5" spans="1:15" x14ac:dyDescent="0.2">
      <c r="A5" s="5"/>
      <c r="B5" s="13"/>
      <c r="C5" s="13"/>
      <c r="D5" s="12"/>
      <c r="E5" s="12"/>
      <c r="F5" s="12"/>
      <c r="G5" s="12"/>
      <c r="H5" s="12"/>
      <c r="I5" s="12"/>
      <c r="J5" s="25"/>
    </row>
    <row r="6" spans="1:15" x14ac:dyDescent="0.2">
      <c r="A6" s="13" t="s">
        <v>7</v>
      </c>
      <c r="B6" s="13"/>
      <c r="C6" s="13"/>
      <c r="D6" s="178">
        <v>12361.674744191485</v>
      </c>
      <c r="E6" s="178">
        <v>16376.143726946519</v>
      </c>
      <c r="F6" s="178">
        <v>12461.572245167965</v>
      </c>
      <c r="G6" s="178">
        <v>22893.436659812851</v>
      </c>
      <c r="H6" s="178">
        <v>29116.575400577305</v>
      </c>
      <c r="I6" s="178">
        <v>18668.270367906527</v>
      </c>
      <c r="J6" s="178">
        <v>30960.808327811716</v>
      </c>
    </row>
    <row r="7" spans="1:15" x14ac:dyDescent="0.2">
      <c r="A7" s="13"/>
      <c r="B7" s="13"/>
      <c r="C7" s="13"/>
      <c r="D7" s="14"/>
      <c r="E7" s="14"/>
      <c r="F7" s="14"/>
      <c r="G7" s="14"/>
      <c r="H7" s="14"/>
      <c r="I7" s="14"/>
      <c r="J7" s="14"/>
    </row>
    <row r="8" spans="1:15" x14ac:dyDescent="0.2">
      <c r="A8" s="23" t="s">
        <v>9</v>
      </c>
      <c r="B8" s="13"/>
      <c r="C8" s="13"/>
      <c r="D8" s="9"/>
      <c r="E8" s="9"/>
      <c r="F8" s="9"/>
      <c r="G8" s="9"/>
      <c r="H8" s="9"/>
      <c r="I8" s="9"/>
      <c r="J8" s="9"/>
    </row>
    <row r="9" spans="1:15" x14ac:dyDescent="0.2">
      <c r="A9" s="13" t="s">
        <v>8</v>
      </c>
      <c r="B9" s="13"/>
      <c r="C9" s="13"/>
      <c r="D9" s="178">
        <f>'DNSP Inputs General'!F9*CHOOSE($A$1,'allocation inputs'!K12,'allocation inputs'!AB12,'allocation inputs'!AS12)</f>
        <v>309497.46714364755</v>
      </c>
      <c r="E9" s="178">
        <f>'DNSP Inputs General'!G9*CHOOSE($A$1,'allocation inputs'!L12,'allocation inputs'!AC12,'allocation inputs'!AT12)</f>
        <v>268788.46024426009</v>
      </c>
      <c r="F9" s="178">
        <f>'DNSP Inputs General'!H9*CHOOSE($A$1,'allocation inputs'!M12,'allocation inputs'!AD12,'allocation inputs'!AU12)</f>
        <v>217388.45661637871</v>
      </c>
      <c r="G9" s="178">
        <f>'DNSP Inputs General'!I9*CHOOSE($A$1,'allocation inputs'!N12,'allocation inputs'!AE12,'allocation inputs'!AV12)</f>
        <v>193438.78513266932</v>
      </c>
      <c r="H9" s="178">
        <f>'DNSP Inputs General'!J9*CHOOSE($A$1,'allocation inputs'!O12,'allocation inputs'!AF12,'allocation inputs'!AW12)</f>
        <v>242408.89640580001</v>
      </c>
      <c r="I9" s="178">
        <f>'DNSP Inputs General'!K9*CHOOSE($A$1,'allocation inputs'!P12,'allocation inputs'!AG12,'allocation inputs'!AX12)</f>
        <v>403721.49855249311</v>
      </c>
      <c r="J9" s="178">
        <f>'DNSP Inputs General'!L9*CHOOSE($A$1,'allocation inputs'!Q12,'allocation inputs'!AH12,'allocation inputs'!AY12)</f>
        <v>669560.90136712336</v>
      </c>
    </row>
    <row r="10" spans="1:15" x14ac:dyDescent="0.2">
      <c r="A10" s="13"/>
      <c r="B10" s="13"/>
      <c r="C10" s="13"/>
      <c r="D10" s="12"/>
      <c r="E10" s="12"/>
      <c r="F10" s="12"/>
      <c r="G10" s="12"/>
      <c r="H10" s="12"/>
      <c r="I10" s="12"/>
      <c r="J10" s="12"/>
    </row>
    <row r="11" spans="1:15" x14ac:dyDescent="0.2">
      <c r="A11" s="23" t="s">
        <v>10</v>
      </c>
      <c r="B11" s="13"/>
      <c r="C11" s="13"/>
      <c r="D11" s="12"/>
      <c r="E11" s="12"/>
      <c r="F11" s="12"/>
      <c r="G11" s="12"/>
      <c r="H11" s="12"/>
      <c r="I11" s="12"/>
      <c r="J11" s="12"/>
    </row>
    <row r="12" spans="1:15" x14ac:dyDescent="0.2">
      <c r="A12" s="13" t="s">
        <v>11</v>
      </c>
      <c r="B12" s="13"/>
      <c r="C12" s="13"/>
      <c r="D12" s="178">
        <f>'DNSP Inputs General'!F12*CHOOSE($A$1,'allocation inputs'!K13,'allocation inputs'!AB13,'allocation inputs'!AS13)</f>
        <v>118659.19607670447</v>
      </c>
      <c r="E12" s="178">
        <f>'DNSP Inputs General'!G12*CHOOSE($A$1,'allocation inputs'!L13,'allocation inputs'!AC13,'allocation inputs'!AT13)</f>
        <v>103051.64336765322</v>
      </c>
      <c r="F12" s="178">
        <f>'DNSP Inputs General'!H12*CHOOSE($A$1,'allocation inputs'!M13,'allocation inputs'!AD13,'allocation inputs'!AU13)</f>
        <v>83345.236187289076</v>
      </c>
      <c r="G12" s="178">
        <f>'DNSP Inputs General'!I12*CHOOSE($A$1,'allocation inputs'!N13,'allocation inputs'!AE13,'allocation inputs'!AV13)</f>
        <v>74163.097183743899</v>
      </c>
      <c r="H12" s="178">
        <f>'DNSP Inputs General'!J12*CHOOSE($A$1,'allocation inputs'!O13,'allocation inputs'!AF13,'allocation inputs'!AW13)</f>
        <v>92937.900380306062</v>
      </c>
      <c r="I12" s="178">
        <f>'DNSP Inputs General'!K12*CHOOSE($A$1,'allocation inputs'!P13,'allocation inputs'!AG13,'allocation inputs'!AX13)</f>
        <v>154784.04039696677</v>
      </c>
      <c r="J12" s="178">
        <f>'DNSP Inputs General'!L12*CHOOSE($A$1,'allocation inputs'!Q13,'allocation inputs'!AH13,'allocation inputs'!AY13)</f>
        <v>256705.03546880864</v>
      </c>
    </row>
    <row r="13" spans="1:15" x14ac:dyDescent="0.2">
      <c r="A13" s="13"/>
      <c r="B13" s="13"/>
      <c r="C13" s="13"/>
      <c r="D13" s="12"/>
      <c r="E13" s="12"/>
      <c r="F13" s="12"/>
      <c r="G13" s="12"/>
      <c r="H13" s="12"/>
      <c r="I13" s="12"/>
      <c r="J13" s="12"/>
    </row>
    <row r="14" spans="1:15" ht="13.5" thickBot="1" x14ac:dyDescent="0.25">
      <c r="A14" s="223" t="s">
        <v>12</v>
      </c>
      <c r="B14" s="13"/>
      <c r="C14" s="13"/>
      <c r="D14" s="14">
        <f>D6+D9+D12</f>
        <v>440518.33796454349</v>
      </c>
      <c r="E14" s="14">
        <f t="shared" ref="E14:I14" si="0">E6+E9+E12</f>
        <v>388216.24733885983</v>
      </c>
      <c r="F14" s="14">
        <f t="shared" si="0"/>
        <v>313195.26504883578</v>
      </c>
      <c r="G14" s="14">
        <f t="shared" si="0"/>
        <v>290495.31897622603</v>
      </c>
      <c r="H14" s="14">
        <f t="shared" si="0"/>
        <v>364463.37218668335</v>
      </c>
      <c r="I14" s="14">
        <f t="shared" si="0"/>
        <v>577173.80931736645</v>
      </c>
      <c r="J14" s="14">
        <f t="shared" ref="J14" si="1">J6+J9+J12</f>
        <v>957226.74516374373</v>
      </c>
    </row>
    <row r="15" spans="1:15" ht="13.5" thickTop="1" x14ac:dyDescent="0.2"/>
    <row r="17" spans="1:15" x14ac:dyDescent="0.2">
      <c r="E17" s="190"/>
      <c r="F17" s="236">
        <v>2011</v>
      </c>
      <c r="G17" s="1">
        <v>2012</v>
      </c>
      <c r="H17" s="1">
        <v>2013</v>
      </c>
      <c r="I17" s="1">
        <v>2014</v>
      </c>
      <c r="J17" s="1">
        <v>2015</v>
      </c>
      <c r="K17" s="1">
        <v>2016</v>
      </c>
      <c r="L17" s="1">
        <v>2017</v>
      </c>
      <c r="M17" s="1">
        <v>2018</v>
      </c>
      <c r="N17" s="1">
        <v>2019</v>
      </c>
      <c r="O17" s="2">
        <v>2020</v>
      </c>
    </row>
    <row r="18" spans="1:15" ht="15.75" x14ac:dyDescent="0.25">
      <c r="A18" s="16" t="s">
        <v>13</v>
      </c>
      <c r="E18" s="190"/>
      <c r="F18" s="335" t="s">
        <v>2</v>
      </c>
      <c r="G18" s="338"/>
      <c r="H18" s="338"/>
      <c r="I18" s="339"/>
      <c r="J18" s="335" t="s">
        <v>4</v>
      </c>
      <c r="K18" s="338"/>
      <c r="L18" s="338"/>
      <c r="M18" s="338"/>
      <c r="N18" s="338"/>
      <c r="O18" s="339"/>
    </row>
    <row r="19" spans="1:15" ht="15.75" x14ac:dyDescent="0.25">
      <c r="A19" s="16"/>
      <c r="E19" s="190"/>
      <c r="F19" s="11"/>
      <c r="G19" s="12"/>
      <c r="H19" s="12"/>
      <c r="I19" s="140"/>
      <c r="J19" s="12"/>
      <c r="K19" s="222"/>
      <c r="L19" s="222"/>
      <c r="M19" s="222"/>
      <c r="N19" s="222"/>
      <c r="O19" s="20"/>
    </row>
    <row r="20" spans="1:15" x14ac:dyDescent="0.2">
      <c r="A20" s="13" t="s">
        <v>14</v>
      </c>
      <c r="E20" s="190"/>
      <c r="F20" s="124">
        <f>F101</f>
        <v>3952821.4277896085</v>
      </c>
      <c r="G20" s="14">
        <f t="shared" ref="G20:J20" si="2">G101</f>
        <v>3917368.6902456023</v>
      </c>
      <c r="H20" s="14">
        <f t="shared" si="2"/>
        <v>2896448.4991018823</v>
      </c>
      <c r="I20" s="15">
        <f t="shared" si="2"/>
        <v>3095161.5130884387</v>
      </c>
      <c r="J20" s="14">
        <f t="shared" si="2"/>
        <v>3466465.3346560514</v>
      </c>
      <c r="K20" s="14"/>
      <c r="L20" s="14"/>
      <c r="M20" s="14"/>
      <c r="N20" s="14"/>
      <c r="O20" s="15"/>
    </row>
    <row r="21" spans="1:15" x14ac:dyDescent="0.2">
      <c r="A21" s="12"/>
      <c r="E21" s="190"/>
      <c r="F21" s="227"/>
      <c r="G21" s="228"/>
      <c r="H21" s="228"/>
      <c r="I21" s="149"/>
      <c r="J21" s="228"/>
      <c r="K21" s="228"/>
      <c r="L21" s="228"/>
      <c r="M21" s="228"/>
      <c r="N21" s="228"/>
      <c r="O21" s="149"/>
    </row>
    <row r="22" spans="1:15" hidden="1" x14ac:dyDescent="0.2">
      <c r="A22" s="12"/>
      <c r="B22" s="25"/>
      <c r="C22" s="25"/>
      <c r="D22" s="25"/>
      <c r="E22" s="25"/>
      <c r="F22" s="25"/>
      <c r="G22" s="190"/>
    </row>
    <row r="23" spans="1:15" x14ac:dyDescent="0.2">
      <c r="A23" s="13"/>
      <c r="M23" s="190"/>
      <c r="N23" s="190"/>
      <c r="O23" s="190"/>
    </row>
    <row r="24" spans="1:15" ht="15.75" x14ac:dyDescent="0.25">
      <c r="A24" s="16" t="s">
        <v>15</v>
      </c>
      <c r="M24" s="190"/>
      <c r="N24" s="190"/>
      <c r="O24" s="190"/>
    </row>
    <row r="25" spans="1:15" x14ac:dyDescent="0.2">
      <c r="A25" s="13" t="s">
        <v>16</v>
      </c>
      <c r="K25" s="236">
        <v>2016</v>
      </c>
      <c r="L25" s="1">
        <v>2017</v>
      </c>
      <c r="M25" s="1">
        <v>2018</v>
      </c>
      <c r="N25" s="1">
        <v>2019</v>
      </c>
      <c r="O25" s="2">
        <v>2020</v>
      </c>
    </row>
    <row r="26" spans="1:15" x14ac:dyDescent="0.2">
      <c r="A26" s="13" t="s">
        <v>20</v>
      </c>
      <c r="I26" s="226"/>
      <c r="K26" s="237">
        <f>WACC!L7</f>
        <v>5.5681040305713525E-2</v>
      </c>
      <c r="L26" s="238">
        <f>WACC!M7</f>
        <v>5.5681040305713525E-2</v>
      </c>
      <c r="M26" s="238">
        <f>WACC!N7</f>
        <v>5.5681040305713525E-2</v>
      </c>
      <c r="N26" s="238">
        <f>WACC!O7</f>
        <v>5.5681040305713525E-2</v>
      </c>
      <c r="O26" s="239">
        <f>WACC!P7</f>
        <v>5.5681040305713525E-2</v>
      </c>
    </row>
    <row r="27" spans="1:15" x14ac:dyDescent="0.2">
      <c r="A27" s="13"/>
      <c r="B27" s="159"/>
      <c r="C27" s="159"/>
      <c r="D27" s="13"/>
      <c r="E27" s="159"/>
      <c r="F27" s="13"/>
      <c r="M27" s="190"/>
      <c r="N27" s="190"/>
      <c r="O27" s="190"/>
    </row>
    <row r="28" spans="1:15" hidden="1" x14ac:dyDescent="0.2">
      <c r="A28" s="13"/>
      <c r="E28" s="153"/>
      <c r="M28" s="190"/>
      <c r="N28" s="190"/>
      <c r="O28" s="190"/>
    </row>
    <row r="29" spans="1:15" ht="15.75" x14ac:dyDescent="0.25">
      <c r="A29" s="241" t="s">
        <v>23</v>
      </c>
      <c r="B29" s="242" t="s">
        <v>23</v>
      </c>
      <c r="C29" s="242" t="s">
        <v>24</v>
      </c>
      <c r="D29" s="243" t="s">
        <v>25</v>
      </c>
      <c r="E29" s="12"/>
      <c r="M29" s="190"/>
      <c r="N29" s="190"/>
      <c r="O29" s="190"/>
    </row>
    <row r="30" spans="1:15" x14ac:dyDescent="0.2">
      <c r="A30" s="244">
        <v>41912</v>
      </c>
      <c r="B30" s="229">
        <v>106.4</v>
      </c>
      <c r="C30" s="230"/>
      <c r="D30" s="245"/>
      <c r="E30" s="169"/>
    </row>
    <row r="31" spans="1:15" x14ac:dyDescent="0.2">
      <c r="A31" s="246">
        <v>42277</v>
      </c>
      <c r="B31" s="231"/>
      <c r="C31" s="162" t="s">
        <v>179</v>
      </c>
      <c r="D31" s="247">
        <f>'DNSP Inputs General'!E41</f>
        <v>2.5999999999999999E-2</v>
      </c>
      <c r="E31" s="169"/>
    </row>
    <row r="32" spans="1:15" x14ac:dyDescent="0.2">
      <c r="A32" s="246">
        <v>42643</v>
      </c>
      <c r="B32" s="231"/>
      <c r="C32" s="162" t="s">
        <v>179</v>
      </c>
      <c r="D32" s="247">
        <f>'DNSP Inputs General'!E42</f>
        <v>2.5999999999999999E-2</v>
      </c>
      <c r="E32" s="169"/>
    </row>
    <row r="33" spans="1:17" x14ac:dyDescent="0.2">
      <c r="A33" s="246">
        <v>43008</v>
      </c>
      <c r="B33" s="231"/>
      <c r="C33" s="162" t="s">
        <v>179</v>
      </c>
      <c r="D33" s="247">
        <f>'DNSP Inputs General'!E43</f>
        <v>2.5999999999999999E-2</v>
      </c>
      <c r="E33" s="13"/>
    </row>
    <row r="34" spans="1:17" x14ac:dyDescent="0.2">
      <c r="A34" s="246">
        <v>43373</v>
      </c>
      <c r="B34" s="231"/>
      <c r="C34" s="162" t="s">
        <v>179</v>
      </c>
      <c r="D34" s="247">
        <f>'DNSP Inputs General'!E44</f>
        <v>2.5999999999999999E-2</v>
      </c>
      <c r="E34" s="13"/>
    </row>
    <row r="35" spans="1:17" x14ac:dyDescent="0.2">
      <c r="A35" s="248">
        <v>43738</v>
      </c>
      <c r="B35" s="229"/>
      <c r="C35" s="230" t="s">
        <v>179</v>
      </c>
      <c r="D35" s="249">
        <f>'DNSP Inputs General'!E45</f>
        <v>2.5999999999999999E-2</v>
      </c>
      <c r="E35" s="13"/>
    </row>
    <row r="36" spans="1:17" x14ac:dyDescent="0.2">
      <c r="C36" s="13"/>
      <c r="D36" s="13"/>
      <c r="E36" s="13"/>
    </row>
    <row r="37" spans="1:17" x14ac:dyDescent="0.2">
      <c r="A37" s="13"/>
      <c r="C37" s="13"/>
      <c r="D37" s="13"/>
      <c r="E37" s="13"/>
    </row>
    <row r="38" spans="1:17" ht="15.75" x14ac:dyDescent="0.25">
      <c r="A38" s="16" t="s">
        <v>30</v>
      </c>
      <c r="E38" s="133">
        <v>2015</v>
      </c>
      <c r="F38" s="32">
        <v>2011</v>
      </c>
      <c r="G38" s="32">
        <v>2012</v>
      </c>
      <c r="H38" s="32">
        <v>2013</v>
      </c>
      <c r="I38" s="32">
        <v>2014</v>
      </c>
      <c r="J38" s="32">
        <v>2015</v>
      </c>
      <c r="K38" s="32">
        <v>2016</v>
      </c>
      <c r="L38" s="32">
        <v>2017</v>
      </c>
      <c r="M38" s="32">
        <v>2018</v>
      </c>
      <c r="N38" s="32">
        <v>2019</v>
      </c>
      <c r="O38" s="32">
        <v>2020</v>
      </c>
      <c r="Q38" s="259">
        <v>2004</v>
      </c>
    </row>
    <row r="39" spans="1:17" ht="15.75" x14ac:dyDescent="0.25">
      <c r="A39" s="16"/>
      <c r="B39" s="13"/>
      <c r="C39" s="13"/>
      <c r="D39" s="13"/>
      <c r="E39" s="133"/>
      <c r="F39" s="335" t="s">
        <v>180</v>
      </c>
      <c r="G39" s="343"/>
      <c r="H39" s="343"/>
      <c r="I39" s="344"/>
      <c r="J39" s="335" t="s">
        <v>181</v>
      </c>
      <c r="K39" s="338"/>
      <c r="L39" s="338"/>
      <c r="M39" s="338"/>
      <c r="N39" s="338"/>
      <c r="O39" s="339"/>
      <c r="Q39" s="259" t="s">
        <v>227</v>
      </c>
    </row>
    <row r="40" spans="1:17" x14ac:dyDescent="0.2">
      <c r="A40" s="23" t="s">
        <v>9</v>
      </c>
      <c r="B40" s="23" t="s">
        <v>33</v>
      </c>
      <c r="D40" s="24" t="s">
        <v>34</v>
      </c>
      <c r="E40" s="185"/>
      <c r="F40" s="11"/>
      <c r="G40" s="12"/>
      <c r="H40" s="12"/>
      <c r="I40" s="140"/>
      <c r="J40" s="13"/>
      <c r="K40" s="13"/>
      <c r="L40" s="13"/>
      <c r="M40" s="13"/>
      <c r="N40" s="13"/>
      <c r="O40" s="140"/>
      <c r="Q40" s="184"/>
    </row>
    <row r="41" spans="1:17" x14ac:dyDescent="0.2">
      <c r="A41" s="12" t="str">
        <f>'allocation inputs'!C21</f>
        <v>Mercury vapour 80 watt</v>
      </c>
      <c r="B41" s="25" t="str">
        <f>'allocation inputs'!D21</f>
        <v>Mercury vapour 80 watt</v>
      </c>
      <c r="C41" s="13"/>
      <c r="D41" s="174">
        <f>'DNSP Inputs General'!E56</f>
        <v>1</v>
      </c>
      <c r="E41" s="254">
        <f>'DNSP Inputs General'!F56</f>
        <v>53.012796178782011</v>
      </c>
      <c r="F41" s="124"/>
      <c r="G41" s="14"/>
      <c r="H41" s="14"/>
      <c r="I41" s="179">
        <f>'DNSP Inputs General'!K56*CHOOSE($A$1,'allocation inputs'!P21,'allocation inputs'!AG21,'allocation inputs'!AX21)</f>
        <v>48510.454779432417</v>
      </c>
      <c r="J41" s="208">
        <f>'DNSP Inputs General'!L56*CHOOSE($A$1,'allocation inputs'!Q21,'allocation inputs'!AH21,'allocation inputs'!AY21)</f>
        <v>34983.030894970492</v>
      </c>
      <c r="K41" s="208">
        <f>'DNSP Inputs General'!M56*CHOOSE($A$1,'allocation inputs'!R21,'allocation inputs'!AI21,'allocation inputs'!AZ21)</f>
        <v>24802.82893550997</v>
      </c>
      <c r="L41" s="208">
        <f>'DNSP Inputs General'!N56*CHOOSE($A$1,'allocation inputs'!S21,'allocation inputs'!AJ21,'allocation inputs'!BA21)</f>
        <v>19080.895979657485</v>
      </c>
      <c r="M41" s="208">
        <f>'DNSP Inputs General'!O56*CHOOSE($A$1,'allocation inputs'!T21,'allocation inputs'!AK21,'allocation inputs'!BB21)</f>
        <v>17172.806381691738</v>
      </c>
      <c r="N41" s="208">
        <f>'DNSP Inputs General'!P56*CHOOSE($A$1,'allocation inputs'!U21,'allocation inputs'!AL21,'allocation inputs'!BC21)</f>
        <v>15455.525743522563</v>
      </c>
      <c r="O41" s="179">
        <f>'DNSP Inputs General'!Q56*CHOOSE($A$1,'allocation inputs'!V21,'allocation inputs'!AM21,'allocation inputs'!BD21)</f>
        <v>13909.973169170307</v>
      </c>
      <c r="Q41" s="257">
        <f>'DNSP Inputs General'!S56*CHOOSE($A$1,'allocation inputs'!P21,'allocation inputs'!AG21,'allocation inputs'!AX21)</f>
        <v>56915.966187756036</v>
      </c>
    </row>
    <row r="42" spans="1:17" x14ac:dyDescent="0.2">
      <c r="A42" s="12" t="str">
        <f>'allocation inputs'!C22</f>
        <v>Sodium high pressure 150 watt</v>
      </c>
      <c r="B42" s="25" t="str">
        <f>'allocation inputs'!D22</f>
        <v>Sodium high pressure 150 watt</v>
      </c>
      <c r="C42" s="13"/>
      <c r="D42" s="174">
        <f>'DNSP Inputs General'!E57</f>
        <v>1</v>
      </c>
      <c r="E42" s="254">
        <f>'DNSP Inputs General'!F57</f>
        <v>87.393931677919497</v>
      </c>
      <c r="F42" s="124"/>
      <c r="G42" s="14"/>
      <c r="H42" s="14"/>
      <c r="I42" s="179">
        <f>'DNSP Inputs General'!K57*CHOOSE($A$1,'allocation inputs'!P22,'allocation inputs'!AG22,'allocation inputs'!AX22)</f>
        <v>12185.25031405908</v>
      </c>
      <c r="J42" s="208">
        <f>'DNSP Inputs General'!L57*CHOOSE($A$1,'allocation inputs'!Q22,'allocation inputs'!AH22,'allocation inputs'!AY22)</f>
        <v>12729.384728939316</v>
      </c>
      <c r="K42" s="208">
        <f>'DNSP Inputs General'!M57*CHOOSE($A$1,'allocation inputs'!R22,'allocation inputs'!AI22,'allocation inputs'!AZ22)</f>
        <v>13297.817558199718</v>
      </c>
      <c r="L42" s="208">
        <f>'DNSP Inputs General'!N57*CHOOSE($A$1,'allocation inputs'!S22,'allocation inputs'!AJ22,'allocation inputs'!BA22)</f>
        <v>13891.633851646448</v>
      </c>
      <c r="M42" s="208">
        <f>'DNSP Inputs General'!O57*CHOOSE($A$1,'allocation inputs'!T22,'allocation inputs'!AK22,'allocation inputs'!BB22)</f>
        <v>14511.967112168375</v>
      </c>
      <c r="N42" s="208">
        <f>'DNSP Inputs General'!P57*CHOOSE($A$1,'allocation inputs'!U22,'allocation inputs'!AL22,'allocation inputs'!BC22)</f>
        <v>15160.001459417705</v>
      </c>
      <c r="O42" s="179">
        <f>'DNSP Inputs General'!Q57*CHOOSE($A$1,'allocation inputs'!V22,'allocation inputs'!AM22,'allocation inputs'!BD22)</f>
        <v>15836.973890110095</v>
      </c>
      <c r="Q42" s="257">
        <f>'DNSP Inputs General'!S57*CHOOSE($A$1,'allocation inputs'!P22,'allocation inputs'!AG22,'allocation inputs'!AX22)</f>
        <v>10546.844383339821</v>
      </c>
    </row>
    <row r="43" spans="1:17" x14ac:dyDescent="0.2">
      <c r="A43" s="12" t="str">
        <f>'allocation inputs'!C23</f>
        <v>Sodium high pressure 250 watt</v>
      </c>
      <c r="B43" s="25" t="str">
        <f>'allocation inputs'!D23</f>
        <v>Sodium high pressure 250 watt</v>
      </c>
      <c r="C43" s="13"/>
      <c r="D43" s="174">
        <f>'DNSP Inputs General'!E58</f>
        <v>1</v>
      </c>
      <c r="E43" s="254">
        <f>'DNSP Inputs General'!F58</f>
        <v>90.267320994534103</v>
      </c>
      <c r="F43" s="124"/>
      <c r="G43" s="14"/>
      <c r="H43" s="14"/>
      <c r="I43" s="179">
        <f>'DNSP Inputs General'!K58*CHOOSE($A$1,'allocation inputs'!P23,'allocation inputs'!AG23,'allocation inputs'!AX23)</f>
        <v>3821.8188769599133</v>
      </c>
      <c r="J43" s="208">
        <f>'DNSP Inputs General'!L58*CHOOSE($A$1,'allocation inputs'!Q23,'allocation inputs'!AH23,'allocation inputs'!AY23)</f>
        <v>3951.3989926470299</v>
      </c>
      <c r="K43" s="208">
        <f>'DNSP Inputs General'!M58*CHOOSE($A$1,'allocation inputs'!R23,'allocation inputs'!AI23,'allocation inputs'!AZ23)</f>
        <v>4085.3725678156284</v>
      </c>
      <c r="L43" s="208">
        <f>'DNSP Inputs General'!N58*CHOOSE($A$1,'allocation inputs'!S23,'allocation inputs'!AJ23,'allocation inputs'!BA23)</f>
        <v>4223.8885642575169</v>
      </c>
      <c r="M43" s="208">
        <f>'DNSP Inputs General'!O58*CHOOSE($A$1,'allocation inputs'!T23,'allocation inputs'!AK23,'allocation inputs'!BB23)</f>
        <v>4367.1009943665431</v>
      </c>
      <c r="N43" s="208">
        <f>'DNSP Inputs General'!P58*CHOOSE($A$1,'allocation inputs'!U23,'allocation inputs'!AL23,'allocation inputs'!BC23)</f>
        <v>4515.1690923810356</v>
      </c>
      <c r="O43" s="179">
        <f>'DNSP Inputs General'!Q58*CHOOSE($A$1,'allocation inputs'!V23,'allocation inputs'!AM23,'allocation inputs'!BD23)</f>
        <v>4668.2574914322831</v>
      </c>
      <c r="Q43" s="257">
        <f>'DNSP Inputs General'!S58*CHOOSE($A$1,'allocation inputs'!P23,'allocation inputs'!AG23,'allocation inputs'!AX23)</f>
        <v>3321.114975061409</v>
      </c>
    </row>
    <row r="44" spans="1:17" x14ac:dyDescent="0.2">
      <c r="A44" s="12" t="str">
        <f>'allocation inputs'!C24</f>
        <v>Flourescent 20 watt</v>
      </c>
      <c r="B44" s="25" t="str">
        <f>'allocation inputs'!D24</f>
        <v>Mercury vapour 80 watt</v>
      </c>
      <c r="C44" s="13"/>
      <c r="D44" s="174">
        <f>'DNSP Inputs General'!E59</f>
        <v>2.12</v>
      </c>
      <c r="E44" s="254">
        <f>'DNSP Inputs General'!F59</f>
        <v>147.37557337701398</v>
      </c>
      <c r="F44" s="124"/>
      <c r="G44" s="14"/>
      <c r="H44" s="14"/>
      <c r="I44" s="179">
        <f>'DNSP Inputs General'!K59*CHOOSE($A$1,'allocation inputs'!P24,'allocation inputs'!AG24,'allocation inputs'!AX24)</f>
        <v>0</v>
      </c>
      <c r="J44" s="208">
        <f>'DNSP Inputs General'!L59*CHOOSE($A$1,'allocation inputs'!Q24,'allocation inputs'!AH24,'allocation inputs'!AY24)</f>
        <v>0</v>
      </c>
      <c r="K44" s="208">
        <f>'DNSP Inputs General'!M59*CHOOSE($A$1,'allocation inputs'!R24,'allocation inputs'!AI24,'allocation inputs'!AZ24)</f>
        <v>0</v>
      </c>
      <c r="L44" s="208">
        <f>'DNSP Inputs General'!N59*CHOOSE($A$1,'allocation inputs'!S24,'allocation inputs'!AJ24,'allocation inputs'!BA24)</f>
        <v>0</v>
      </c>
      <c r="M44" s="208">
        <f>'DNSP Inputs General'!O59*CHOOSE($A$1,'allocation inputs'!T24,'allocation inputs'!AK24,'allocation inputs'!BB24)</f>
        <v>0</v>
      </c>
      <c r="N44" s="208">
        <f>'DNSP Inputs General'!P59*CHOOSE($A$1,'allocation inputs'!U24,'allocation inputs'!AL24,'allocation inputs'!BC24)</f>
        <v>0</v>
      </c>
      <c r="O44" s="179">
        <f>'DNSP Inputs General'!Q59*CHOOSE($A$1,'allocation inputs'!V24,'allocation inputs'!AM24,'allocation inputs'!BD24)</f>
        <v>0</v>
      </c>
      <c r="Q44" s="257">
        <f>'DNSP Inputs General'!S59*CHOOSE($A$1,'allocation inputs'!P24,'allocation inputs'!AG24,'allocation inputs'!AX24)</f>
        <v>0</v>
      </c>
    </row>
    <row r="45" spans="1:17" x14ac:dyDescent="0.2">
      <c r="A45" s="12" t="str">
        <f>'allocation inputs'!C25</f>
        <v>Flourescent 40 watt</v>
      </c>
      <c r="B45" s="25" t="str">
        <f>'allocation inputs'!D25</f>
        <v>Mercury vapour 80 watt</v>
      </c>
      <c r="C45" s="13"/>
      <c r="D45" s="174">
        <f>'DNSP Inputs General'!E60</f>
        <v>2.12</v>
      </c>
      <c r="E45" s="254">
        <f>'DNSP Inputs General'!F60</f>
        <v>147.37557337701398</v>
      </c>
      <c r="F45" s="124"/>
      <c r="G45" s="14"/>
      <c r="H45" s="14"/>
      <c r="I45" s="179">
        <f>'DNSP Inputs General'!K60*CHOOSE($A$1,'allocation inputs'!P25,'allocation inputs'!AG25,'allocation inputs'!AX25)</f>
        <v>0</v>
      </c>
      <c r="J45" s="208">
        <f>'DNSP Inputs General'!L60*CHOOSE($A$1,'allocation inputs'!Q25,'allocation inputs'!AH25,'allocation inputs'!AY25)</f>
        <v>0</v>
      </c>
      <c r="K45" s="208">
        <f>'DNSP Inputs General'!M60*CHOOSE($A$1,'allocation inputs'!R25,'allocation inputs'!AI25,'allocation inputs'!AZ25)</f>
        <v>0</v>
      </c>
      <c r="L45" s="208">
        <f>'DNSP Inputs General'!N60*CHOOSE($A$1,'allocation inputs'!S25,'allocation inputs'!AJ25,'allocation inputs'!BA25)</f>
        <v>0</v>
      </c>
      <c r="M45" s="208">
        <f>'DNSP Inputs General'!O60*CHOOSE($A$1,'allocation inputs'!T25,'allocation inputs'!AK25,'allocation inputs'!BB25)</f>
        <v>0</v>
      </c>
      <c r="N45" s="208">
        <f>'DNSP Inputs General'!P60*CHOOSE($A$1,'allocation inputs'!U25,'allocation inputs'!AL25,'allocation inputs'!BC25)</f>
        <v>0</v>
      </c>
      <c r="O45" s="179">
        <f>'DNSP Inputs General'!Q60*CHOOSE($A$1,'allocation inputs'!V25,'allocation inputs'!AM25,'allocation inputs'!BD25)</f>
        <v>0</v>
      </c>
      <c r="Q45" s="257">
        <f>'DNSP Inputs General'!S60*CHOOSE($A$1,'allocation inputs'!P25,'allocation inputs'!AG25,'allocation inputs'!AX25)</f>
        <v>0</v>
      </c>
    </row>
    <row r="46" spans="1:17" x14ac:dyDescent="0.2">
      <c r="A46" s="12" t="str">
        <f>'allocation inputs'!C26</f>
        <v>Mercury vapour 50 watt</v>
      </c>
      <c r="B46" s="25" t="str">
        <f>'allocation inputs'!D26</f>
        <v>Mercury vapour 80 watt</v>
      </c>
      <c r="C46" s="13"/>
      <c r="D46" s="174">
        <f>'DNSP Inputs General'!E61</f>
        <v>1.39</v>
      </c>
      <c r="E46" s="254">
        <f>'DNSP Inputs General'!F61</f>
        <v>73.687786688506989</v>
      </c>
      <c r="F46" s="124"/>
      <c r="G46" s="14"/>
      <c r="H46" s="14"/>
      <c r="I46" s="179">
        <f>'DNSP Inputs General'!K61*CHOOSE($A$1,'allocation inputs'!P26,'allocation inputs'!AG26,'allocation inputs'!AX26)</f>
        <v>277.00000000000006</v>
      </c>
      <c r="J46" s="208">
        <f>'DNSP Inputs General'!L61*CHOOSE($A$1,'allocation inputs'!Q26,'allocation inputs'!AH26,'allocation inputs'!AY26)</f>
        <v>259.75680482598068</v>
      </c>
      <c r="K46" s="208">
        <f>'DNSP Inputs General'!M61*CHOOSE($A$1,'allocation inputs'!R26,'allocation inputs'!AI26,'allocation inputs'!AZ26)</f>
        <v>243.5869951386376</v>
      </c>
      <c r="L46" s="208">
        <f>'DNSP Inputs General'!N61*CHOOSE($A$1,'allocation inputs'!S26,'allocation inputs'!AJ26,'allocation inputs'!BA26)</f>
        <v>228.42375290387793</v>
      </c>
      <c r="M46" s="208">
        <f>'DNSP Inputs General'!O61*CHOOSE($A$1,'allocation inputs'!T26,'allocation inputs'!AK26,'allocation inputs'!BB26)</f>
        <v>214.20441949700597</v>
      </c>
      <c r="N46" s="208">
        <f>'DNSP Inputs General'!P61*CHOOSE($A$1,'allocation inputs'!U26,'allocation inputs'!AL26,'allocation inputs'!BC26)</f>
        <v>200.87023678031142</v>
      </c>
      <c r="O46" s="179">
        <f>'DNSP Inputs General'!Q61*CHOOSE($A$1,'allocation inputs'!V26,'allocation inputs'!AM26,'allocation inputs'!BD26)</f>
        <v>188.36610429852661</v>
      </c>
      <c r="Q46" s="257">
        <f>'DNSP Inputs General'!S61*CHOOSE($A$1,'allocation inputs'!P26,'allocation inputs'!AG26,'allocation inputs'!AX26)</f>
        <v>406.70478123439312</v>
      </c>
    </row>
    <row r="47" spans="1:17" x14ac:dyDescent="0.2">
      <c r="A47" s="12" t="str">
        <f>'allocation inputs'!C27</f>
        <v>Mercury vapour 125 watt</v>
      </c>
      <c r="B47" s="25" t="str">
        <f>'allocation inputs'!D27</f>
        <v>Mercury vapour 80 watt</v>
      </c>
      <c r="C47" s="13"/>
      <c r="D47" s="174">
        <f>'DNSP Inputs General'!E62</f>
        <v>1.35</v>
      </c>
      <c r="E47" s="254">
        <f>'DNSP Inputs General'!F62</f>
        <v>71.567274841355726</v>
      </c>
      <c r="F47" s="124"/>
      <c r="G47" s="14"/>
      <c r="H47" s="14"/>
      <c r="I47" s="179">
        <f>'DNSP Inputs General'!K62*CHOOSE($A$1,'allocation inputs'!P27,'allocation inputs'!AG27,'allocation inputs'!AX27)</f>
        <v>785.32877882152025</v>
      </c>
      <c r="J47" s="208">
        <f>'DNSP Inputs General'!L62*CHOOSE($A$1,'allocation inputs'!Q27,'allocation inputs'!AH27,'allocation inputs'!AY27)</f>
        <v>815.37004630721901</v>
      </c>
      <c r="K47" s="208">
        <f>'DNSP Inputs General'!M62*CHOOSE($A$1,'allocation inputs'!R27,'allocation inputs'!AI27,'allocation inputs'!AZ27)</f>
        <v>846.56048567670086</v>
      </c>
      <c r="L47" s="208">
        <f>'DNSP Inputs General'!N62*CHOOSE($A$1,'allocation inputs'!S27,'allocation inputs'!AJ27,'allocation inputs'!BA27)</f>
        <v>878.94405632745463</v>
      </c>
      <c r="M47" s="208">
        <f>'DNSP Inputs General'!O62*CHOOSE($A$1,'allocation inputs'!T27,'allocation inputs'!AK27,'allocation inputs'!BB27)</f>
        <v>912.56639924059914</v>
      </c>
      <c r="N47" s="208">
        <f>'DNSP Inputs General'!P62*CHOOSE($A$1,'allocation inputs'!U27,'allocation inputs'!AL27,'allocation inputs'!BC27)</f>
        <v>947.47490130668518</v>
      </c>
      <c r="O47" s="179">
        <f>'DNSP Inputs General'!Q62*CHOOSE($A$1,'allocation inputs'!V27,'allocation inputs'!AM27,'allocation inputs'!BD27)</f>
        <v>983.71876211215942</v>
      </c>
      <c r="Q47" s="257">
        <f>'DNSP Inputs General'!S62*CHOOSE($A$1,'allocation inputs'!P27,'allocation inputs'!AG27,'allocation inputs'!AX27)</f>
        <v>929.88357145651514</v>
      </c>
    </row>
    <row r="48" spans="1:17" x14ac:dyDescent="0.2">
      <c r="A48" s="12" t="str">
        <f>'allocation inputs'!C28</f>
        <v>Mercury vapour 250 watt</v>
      </c>
      <c r="B48" s="25" t="str">
        <f>'allocation inputs'!D28</f>
        <v>Sodium high pressure 250 watt</v>
      </c>
      <c r="C48" s="13"/>
      <c r="D48" s="174">
        <f>'DNSP Inputs General'!E63</f>
        <v>0.76</v>
      </c>
      <c r="E48" s="254">
        <f>'DNSP Inputs General'!F63</f>
        <v>68.603163955845915</v>
      </c>
      <c r="F48" s="124"/>
      <c r="G48" s="14"/>
      <c r="H48" s="14"/>
      <c r="I48" s="179">
        <f>'DNSP Inputs General'!K63*CHOOSE($A$1,'allocation inputs'!P28,'allocation inputs'!AG28,'allocation inputs'!AX28)</f>
        <v>195.27835051546401</v>
      </c>
      <c r="J48" s="208">
        <f>'DNSP Inputs General'!L63*CHOOSE($A$1,'allocation inputs'!Q28,'allocation inputs'!AH28,'allocation inputs'!AY28)</f>
        <v>150.13251791797148</v>
      </c>
      <c r="K48" s="208">
        <f>'DNSP Inputs General'!M63*CHOOSE($A$1,'allocation inputs'!R28,'allocation inputs'!AI28,'allocation inputs'!AZ28)</f>
        <v>115.42381875355466</v>
      </c>
      <c r="L48" s="208">
        <f>'DNSP Inputs General'!N63*CHOOSE($A$1,'allocation inputs'!S28,'allocation inputs'!AJ28,'allocation inputs'!BA28)</f>
        <v>88.739322569229074</v>
      </c>
      <c r="M48" s="208">
        <f>'DNSP Inputs General'!O63*CHOOSE($A$1,'allocation inputs'!T28,'allocation inputs'!AK28,'allocation inputs'!BB28)</f>
        <v>68.223937269474348</v>
      </c>
      <c r="N48" s="208">
        <f>'DNSP Inputs General'!P63*CHOOSE($A$1,'allocation inputs'!U28,'allocation inputs'!AL28,'allocation inputs'!BC28)</f>
        <v>52.451444092532988</v>
      </c>
      <c r="O48" s="179">
        <f>'DNSP Inputs General'!Q63*CHOOSE($A$1,'allocation inputs'!V28,'allocation inputs'!AM28,'allocation inputs'!BD28)</f>
        <v>40.325347634591466</v>
      </c>
      <c r="Q48" s="257">
        <f>'DNSP Inputs General'!S63*CHOOSE($A$1,'allocation inputs'!P28,'allocation inputs'!AG28,'allocation inputs'!AX28)</f>
        <v>662.56949002757915</v>
      </c>
    </row>
    <row r="49" spans="1:17" x14ac:dyDescent="0.2">
      <c r="A49" s="12" t="str">
        <f>'allocation inputs'!C29</f>
        <v>Mercury vapour 400 watt</v>
      </c>
      <c r="B49" s="25" t="str">
        <f>'allocation inputs'!D29</f>
        <v>Sodium high pressure 250 watt</v>
      </c>
      <c r="C49" s="13"/>
      <c r="D49" s="174">
        <f>'DNSP Inputs General'!E64</f>
        <v>0.88</v>
      </c>
      <c r="E49" s="254">
        <f>'DNSP Inputs General'!F64</f>
        <v>79.435242475190009</v>
      </c>
      <c r="F49" s="124"/>
      <c r="G49" s="14"/>
      <c r="H49" s="14"/>
      <c r="I49" s="179">
        <f>'DNSP Inputs General'!K64*CHOOSE($A$1,'allocation inputs'!P29,'allocation inputs'!AG29,'allocation inputs'!AX29)</f>
        <v>74.271844660194162</v>
      </c>
      <c r="J49" s="208">
        <f>'DNSP Inputs General'!L64*CHOOSE($A$1,'allocation inputs'!Q29,'allocation inputs'!AH29,'allocation inputs'!AY29)</f>
        <v>66.143054607736872</v>
      </c>
      <c r="K49" s="208">
        <f>'DNSP Inputs General'!M64*CHOOSE($A$1,'allocation inputs'!R29,'allocation inputs'!AI29,'allocation inputs'!AZ29)</f>
        <v>58.903931804278763</v>
      </c>
      <c r="L49" s="208">
        <f>'DNSP Inputs General'!N64*CHOOSE($A$1,'allocation inputs'!S29,'allocation inputs'!AJ29,'allocation inputs'!BA29)</f>
        <v>52.457105323909083</v>
      </c>
      <c r="M49" s="208">
        <f>'DNSP Inputs General'!O64*CHOOSE($A$1,'allocation inputs'!T29,'allocation inputs'!AK29,'allocation inputs'!BB29)</f>
        <v>46.715861143310029</v>
      </c>
      <c r="N49" s="208">
        <f>'DNSP Inputs General'!P64*CHOOSE($A$1,'allocation inputs'!U29,'allocation inputs'!AL29,'allocation inputs'!BC29)</f>
        <v>41.602975781554136</v>
      </c>
      <c r="O49" s="179">
        <f>'DNSP Inputs General'!Q64*CHOOSE($A$1,'allocation inputs'!V29,'allocation inputs'!AM29,'allocation inputs'!BD29)</f>
        <v>37.049677593890209</v>
      </c>
      <c r="Q49" s="257">
        <f>'DNSP Inputs General'!S64*CHOOSE($A$1,'allocation inputs'!P29,'allocation inputs'!AG29,'allocation inputs'!AX29)</f>
        <v>130.54126941323412</v>
      </c>
    </row>
    <row r="50" spans="1:17" x14ac:dyDescent="0.2">
      <c r="A50" s="12" t="str">
        <f>'allocation inputs'!C30</f>
        <v>Mercury vapour 700 watt</v>
      </c>
      <c r="B50" s="25" t="str">
        <f>'allocation inputs'!D30</f>
        <v>Sodium high pressure 250 watt</v>
      </c>
      <c r="C50" s="13"/>
      <c r="D50" s="174">
        <f>'DNSP Inputs General'!E65</f>
        <v>1.33</v>
      </c>
      <c r="E50" s="254">
        <f>'DNSP Inputs General'!F65</f>
        <v>120.05553692273035</v>
      </c>
      <c r="F50" s="124"/>
      <c r="G50" s="14"/>
      <c r="H50" s="14"/>
      <c r="I50" s="179">
        <f>'DNSP Inputs General'!K65*CHOOSE($A$1,'allocation inputs'!P30,'allocation inputs'!AG30,'allocation inputs'!AX30)</f>
        <v>0</v>
      </c>
      <c r="J50" s="208">
        <f>'DNSP Inputs General'!L65*CHOOSE($A$1,'allocation inputs'!Q30,'allocation inputs'!AH30,'allocation inputs'!AY30)</f>
        <v>0</v>
      </c>
      <c r="K50" s="208">
        <f>'DNSP Inputs General'!M65*CHOOSE($A$1,'allocation inputs'!R30,'allocation inputs'!AI30,'allocation inputs'!AZ30)</f>
        <v>0</v>
      </c>
      <c r="L50" s="208">
        <f>'DNSP Inputs General'!N65*CHOOSE($A$1,'allocation inputs'!S30,'allocation inputs'!AJ30,'allocation inputs'!BA30)</f>
        <v>0</v>
      </c>
      <c r="M50" s="208">
        <f>'DNSP Inputs General'!O65*CHOOSE($A$1,'allocation inputs'!T30,'allocation inputs'!AK30,'allocation inputs'!BB30)</f>
        <v>0</v>
      </c>
      <c r="N50" s="208">
        <f>'DNSP Inputs General'!P65*CHOOSE($A$1,'allocation inputs'!U30,'allocation inputs'!AL30,'allocation inputs'!BC30)</f>
        <v>0</v>
      </c>
      <c r="O50" s="179">
        <f>'DNSP Inputs General'!Q65*CHOOSE($A$1,'allocation inputs'!V30,'allocation inputs'!AM30,'allocation inputs'!BD30)</f>
        <v>0</v>
      </c>
      <c r="Q50" s="257">
        <f>'DNSP Inputs General'!S65*CHOOSE($A$1,'allocation inputs'!P30,'allocation inputs'!AG30,'allocation inputs'!AX30)</f>
        <v>0</v>
      </c>
    </row>
    <row r="51" spans="1:17" x14ac:dyDescent="0.2">
      <c r="A51" s="12" t="str">
        <f>'allocation inputs'!C31</f>
        <v>Sodium low pressure 90 watt</v>
      </c>
      <c r="B51" s="25" t="str">
        <f>'allocation inputs'!D31</f>
        <v>Sodium high pressure 150 watt</v>
      </c>
      <c r="C51" s="13"/>
      <c r="D51" s="174">
        <f>'DNSP Inputs General'!E66</f>
        <v>1.35</v>
      </c>
      <c r="E51" s="254">
        <f>'DNSP Inputs General'!F66</f>
        <v>117.98180776519133</v>
      </c>
      <c r="F51" s="124"/>
      <c r="G51" s="14"/>
      <c r="H51" s="14"/>
      <c r="I51" s="179">
        <f>'DNSP Inputs General'!K66*CHOOSE($A$1,'allocation inputs'!P31,'allocation inputs'!AG31,'allocation inputs'!AX31)</f>
        <v>0</v>
      </c>
      <c r="J51" s="208">
        <f>'DNSP Inputs General'!L66*CHOOSE($A$1,'allocation inputs'!Q31,'allocation inputs'!AH31,'allocation inputs'!AY31)</f>
        <v>0</v>
      </c>
      <c r="K51" s="208">
        <f>'DNSP Inputs General'!M66*CHOOSE($A$1,'allocation inputs'!R31,'allocation inputs'!AI31,'allocation inputs'!AZ31)</f>
        <v>0</v>
      </c>
      <c r="L51" s="208">
        <f>'DNSP Inputs General'!N66*CHOOSE($A$1,'allocation inputs'!S31,'allocation inputs'!AJ31,'allocation inputs'!BA31)</f>
        <v>0</v>
      </c>
      <c r="M51" s="208">
        <f>'DNSP Inputs General'!O66*CHOOSE($A$1,'allocation inputs'!T31,'allocation inputs'!AK31,'allocation inputs'!BB31)</f>
        <v>0</v>
      </c>
      <c r="N51" s="208">
        <f>'DNSP Inputs General'!P66*CHOOSE($A$1,'allocation inputs'!U31,'allocation inputs'!AL31,'allocation inputs'!BC31)</f>
        <v>0</v>
      </c>
      <c r="O51" s="179">
        <f>'DNSP Inputs General'!Q66*CHOOSE($A$1,'allocation inputs'!V31,'allocation inputs'!AM31,'allocation inputs'!BD31)</f>
        <v>0</v>
      </c>
      <c r="Q51" s="257">
        <f>'DNSP Inputs General'!S66*CHOOSE($A$1,'allocation inputs'!P31,'allocation inputs'!AG31,'allocation inputs'!AX31)</f>
        <v>0</v>
      </c>
    </row>
    <row r="52" spans="1:17" x14ac:dyDescent="0.2">
      <c r="A52" s="12" t="str">
        <f>'allocation inputs'!C32</f>
        <v>Sodium low pressure 180 watt</v>
      </c>
      <c r="B52" s="25" t="str">
        <f>'allocation inputs'!D32</f>
        <v>Sodium high pressure 150 watt</v>
      </c>
      <c r="C52" s="13"/>
      <c r="D52" s="174">
        <f>'DNSP Inputs General'!E67</f>
        <v>1.35</v>
      </c>
      <c r="E52" s="254">
        <f>'DNSP Inputs General'!F67</f>
        <v>117.28321434982172</v>
      </c>
      <c r="F52" s="124"/>
      <c r="G52" s="14"/>
      <c r="H52" s="14"/>
      <c r="I52" s="179">
        <f>'DNSP Inputs General'!K67*CHOOSE($A$1,'allocation inputs'!P32,'allocation inputs'!AG32,'allocation inputs'!AX32)</f>
        <v>0</v>
      </c>
      <c r="J52" s="208">
        <f>'DNSP Inputs General'!L67*CHOOSE($A$1,'allocation inputs'!Q32,'allocation inputs'!AH32,'allocation inputs'!AY32)</f>
        <v>0</v>
      </c>
      <c r="K52" s="208">
        <f>'DNSP Inputs General'!M67*CHOOSE($A$1,'allocation inputs'!R32,'allocation inputs'!AI32,'allocation inputs'!AZ32)</f>
        <v>0</v>
      </c>
      <c r="L52" s="208">
        <f>'DNSP Inputs General'!N67*CHOOSE($A$1,'allocation inputs'!S32,'allocation inputs'!AJ32,'allocation inputs'!BA32)</f>
        <v>0</v>
      </c>
      <c r="M52" s="208">
        <f>'DNSP Inputs General'!O67*CHOOSE($A$1,'allocation inputs'!T32,'allocation inputs'!AK32,'allocation inputs'!BB32)</f>
        <v>0</v>
      </c>
      <c r="N52" s="208">
        <f>'DNSP Inputs General'!P67*CHOOSE($A$1,'allocation inputs'!U32,'allocation inputs'!AL32,'allocation inputs'!BC32)</f>
        <v>0</v>
      </c>
      <c r="O52" s="179">
        <f>'DNSP Inputs General'!Q67*CHOOSE($A$1,'allocation inputs'!V32,'allocation inputs'!AM32,'allocation inputs'!BD32)</f>
        <v>0</v>
      </c>
      <c r="Q52" s="257">
        <f>'DNSP Inputs General'!S67*CHOOSE($A$1,'allocation inputs'!P32,'allocation inputs'!AG32,'allocation inputs'!AX32)</f>
        <v>0</v>
      </c>
    </row>
    <row r="53" spans="1:17" x14ac:dyDescent="0.2">
      <c r="A53" s="12" t="str">
        <f>'allocation inputs'!C33</f>
        <v>Sodium high pressure 400 watt</v>
      </c>
      <c r="B53" s="25" t="str">
        <f>'allocation inputs'!D33</f>
        <v>Sodium high pressure 250 watt</v>
      </c>
      <c r="C53" s="13"/>
      <c r="D53" s="174">
        <f>'DNSP Inputs General'!E68</f>
        <v>1.33</v>
      </c>
      <c r="E53" s="254">
        <f>'DNSP Inputs General'!F68</f>
        <v>120.05553692273035</v>
      </c>
      <c r="F53" s="124"/>
      <c r="G53" s="14"/>
      <c r="H53" s="14"/>
      <c r="I53" s="179">
        <f>'DNSP Inputs General'!K68*CHOOSE($A$1,'allocation inputs'!P33,'allocation inputs'!AG33,'allocation inputs'!AX33)</f>
        <v>153.99999999999997</v>
      </c>
      <c r="J53" s="208">
        <f>'DNSP Inputs General'!L68*CHOOSE($A$1,'allocation inputs'!Q33,'allocation inputs'!AH33,'allocation inputs'!AY33)</f>
        <v>154.52961363770757</v>
      </c>
      <c r="K53" s="208">
        <f>'DNSP Inputs General'!M68*CHOOSE($A$1,'allocation inputs'!R33,'allocation inputs'!AI33,'allocation inputs'!AZ33)</f>
        <v>155.06104864298172</v>
      </c>
      <c r="L53" s="208">
        <f>'DNSP Inputs General'!N68*CHOOSE($A$1,'allocation inputs'!S33,'allocation inputs'!AJ33,'allocation inputs'!BA33)</f>
        <v>155.59431127959576</v>
      </c>
      <c r="M53" s="208">
        <f>'DNSP Inputs General'!O68*CHOOSE($A$1,'allocation inputs'!T33,'allocation inputs'!AK33,'allocation inputs'!BB33)</f>
        <v>156.12940783286456</v>
      </c>
      <c r="N53" s="208">
        <f>'DNSP Inputs General'!P68*CHOOSE($A$1,'allocation inputs'!U33,'allocation inputs'!AL33,'allocation inputs'!BC33)</f>
        <v>156.66634460971844</v>
      </c>
      <c r="O53" s="179">
        <f>'DNSP Inputs General'!Q68*CHOOSE($A$1,'allocation inputs'!V33,'allocation inputs'!AM33,'allocation inputs'!BD33)</f>
        <v>157.20512793877757</v>
      </c>
      <c r="Q53" s="257">
        <f>'DNSP Inputs General'!S68*CHOOSE($A$1,'allocation inputs'!P33,'allocation inputs'!AG33,'allocation inputs'!AX33)</f>
        <v>155.0088682194081</v>
      </c>
    </row>
    <row r="54" spans="1:17" x14ac:dyDescent="0.2">
      <c r="A54" s="12" t="str">
        <f>'allocation inputs'!C34</f>
        <v>Incandescent 100 watt</v>
      </c>
      <c r="B54" s="25" t="str">
        <f>'allocation inputs'!D34</f>
        <v>Mercury vapour 80 watt</v>
      </c>
      <c r="C54" s="13"/>
      <c r="D54" s="174">
        <f>'DNSP Inputs General'!E69</f>
        <v>2.78</v>
      </c>
      <c r="E54" s="254">
        <f>'DNSP Inputs General'!F69</f>
        <v>147.37557337701398</v>
      </c>
      <c r="F54" s="124"/>
      <c r="G54" s="14"/>
      <c r="H54" s="14"/>
      <c r="I54" s="179">
        <f>'DNSP Inputs General'!K69*CHOOSE($A$1,'allocation inputs'!P34,'allocation inputs'!AG34,'allocation inputs'!AX34)</f>
        <v>0</v>
      </c>
      <c r="J54" s="208">
        <f>'DNSP Inputs General'!L69*CHOOSE($A$1,'allocation inputs'!Q34,'allocation inputs'!AH34,'allocation inputs'!AY34)</f>
        <v>0</v>
      </c>
      <c r="K54" s="208">
        <f>'DNSP Inputs General'!M69*CHOOSE($A$1,'allocation inputs'!R34,'allocation inputs'!AI34,'allocation inputs'!AZ34)</f>
        <v>0</v>
      </c>
      <c r="L54" s="208">
        <f>'DNSP Inputs General'!N69*CHOOSE($A$1,'allocation inputs'!S34,'allocation inputs'!AJ34,'allocation inputs'!BA34)</f>
        <v>0</v>
      </c>
      <c r="M54" s="208">
        <f>'DNSP Inputs General'!O69*CHOOSE($A$1,'allocation inputs'!T34,'allocation inputs'!AK34,'allocation inputs'!BB34)</f>
        <v>0</v>
      </c>
      <c r="N54" s="208">
        <f>'DNSP Inputs General'!P69*CHOOSE($A$1,'allocation inputs'!U34,'allocation inputs'!AL34,'allocation inputs'!BC34)</f>
        <v>0</v>
      </c>
      <c r="O54" s="179">
        <f>'DNSP Inputs General'!Q69*CHOOSE($A$1,'allocation inputs'!V34,'allocation inputs'!AM34,'allocation inputs'!BD34)</f>
        <v>0</v>
      </c>
      <c r="Q54" s="257">
        <f>'DNSP Inputs General'!S69*CHOOSE($A$1,'allocation inputs'!P34,'allocation inputs'!AG34,'allocation inputs'!AX34)</f>
        <v>0</v>
      </c>
    </row>
    <row r="55" spans="1:17" x14ac:dyDescent="0.2">
      <c r="A55" s="12" t="str">
        <f>'allocation inputs'!C35</f>
        <v>Incandescent 150 watt</v>
      </c>
      <c r="B55" s="25" t="str">
        <f>'allocation inputs'!D35</f>
        <v>Mercury vapour 80 watt</v>
      </c>
      <c r="C55" s="13"/>
      <c r="D55" s="174">
        <f>'DNSP Inputs General'!E70</f>
        <v>2.78</v>
      </c>
      <c r="E55" s="254">
        <f>'DNSP Inputs General'!F70</f>
        <v>147.37557337701398</v>
      </c>
      <c r="F55" s="124"/>
      <c r="G55" s="14"/>
      <c r="H55" s="14"/>
      <c r="I55" s="179">
        <f>'DNSP Inputs General'!K70*CHOOSE($A$1,'allocation inputs'!P35,'allocation inputs'!AG35,'allocation inputs'!AX35)</f>
        <v>0</v>
      </c>
      <c r="J55" s="208">
        <f>'DNSP Inputs General'!L70*CHOOSE($A$1,'allocation inputs'!Q35,'allocation inputs'!AH35,'allocation inputs'!AY35)</f>
        <v>0</v>
      </c>
      <c r="K55" s="208">
        <f>'DNSP Inputs General'!M70*CHOOSE($A$1,'allocation inputs'!R35,'allocation inputs'!AI35,'allocation inputs'!AZ35)</f>
        <v>0</v>
      </c>
      <c r="L55" s="208">
        <f>'DNSP Inputs General'!N70*CHOOSE($A$1,'allocation inputs'!S35,'allocation inputs'!AJ35,'allocation inputs'!BA35)</f>
        <v>0</v>
      </c>
      <c r="M55" s="208">
        <f>'DNSP Inputs General'!O70*CHOOSE($A$1,'allocation inputs'!T35,'allocation inputs'!AK35,'allocation inputs'!BB35)</f>
        <v>0</v>
      </c>
      <c r="N55" s="208">
        <f>'DNSP Inputs General'!P70*CHOOSE($A$1,'allocation inputs'!U35,'allocation inputs'!AL35,'allocation inputs'!BC35)</f>
        <v>0</v>
      </c>
      <c r="O55" s="179">
        <f>'DNSP Inputs General'!Q70*CHOOSE($A$1,'allocation inputs'!V35,'allocation inputs'!AM35,'allocation inputs'!BD35)</f>
        <v>0</v>
      </c>
      <c r="Q55" s="257">
        <f>'DNSP Inputs General'!S70*CHOOSE($A$1,'allocation inputs'!P35,'allocation inputs'!AG35,'allocation inputs'!AX35)</f>
        <v>0</v>
      </c>
    </row>
    <row r="56" spans="1:17" x14ac:dyDescent="0.2">
      <c r="A56" s="12" t="str">
        <f>'allocation inputs'!C36</f>
        <v>Metal halide 250 watt</v>
      </c>
      <c r="B56" s="25" t="str">
        <f>'allocation inputs'!D36</f>
        <v>Sodium high pressure 250 watt</v>
      </c>
      <c r="C56" s="13"/>
      <c r="D56" s="174">
        <f>'DNSP Inputs General'!E71</f>
        <v>1.33</v>
      </c>
      <c r="E56" s="254">
        <f>'DNSP Inputs General'!F71</f>
        <v>120.05553692273035</v>
      </c>
      <c r="F56" s="124"/>
      <c r="G56" s="14"/>
      <c r="H56" s="14"/>
      <c r="I56" s="179">
        <f>'DNSP Inputs General'!K71*CHOOSE($A$1,'allocation inputs'!P36,'allocation inputs'!AG36,'allocation inputs'!AX36)</f>
        <v>49.000000000000007</v>
      </c>
      <c r="J56" s="208">
        <f>'DNSP Inputs General'!L71*CHOOSE($A$1,'allocation inputs'!Q36,'allocation inputs'!AH36,'allocation inputs'!AY36)</f>
        <v>51.479013751441954</v>
      </c>
      <c r="K56" s="208">
        <f>'DNSP Inputs General'!M71*CHOOSE($A$1,'allocation inputs'!R36,'allocation inputs'!AI36,'allocation inputs'!AZ36)</f>
        <v>54.083446057574477</v>
      </c>
      <c r="L56" s="208">
        <f>'DNSP Inputs General'!N71*CHOOSE($A$1,'allocation inputs'!S36,'allocation inputs'!AJ36,'allocation inputs'!BA36)</f>
        <v>56.819642108637659</v>
      </c>
      <c r="M56" s="208">
        <f>'DNSP Inputs General'!O71*CHOOSE($A$1,'allocation inputs'!T36,'allocation inputs'!AK36,'allocation inputs'!BB36)</f>
        <v>59.69426811148098</v>
      </c>
      <c r="N56" s="208">
        <f>'DNSP Inputs General'!P71*CHOOSE($A$1,'allocation inputs'!U36,'allocation inputs'!AL36,'allocation inputs'!BC36)</f>
        <v>62.714327530473298</v>
      </c>
      <c r="O56" s="179">
        <f>'DNSP Inputs General'!Q71*CHOOSE($A$1,'allocation inputs'!V36,'allocation inputs'!AM36,'allocation inputs'!BD36)</f>
        <v>65.887178150074888</v>
      </c>
      <c r="Q56" s="257">
        <f>'DNSP Inputs General'!S71*CHOOSE($A$1,'allocation inputs'!P36,'allocation inputs'!AG36,'allocation inputs'!AX36)</f>
        <v>44.502920659656994</v>
      </c>
    </row>
    <row r="57" spans="1:17" x14ac:dyDescent="0.2">
      <c r="A57" s="12" t="str">
        <f>'allocation inputs'!C37</f>
        <v>Metal halide 400 watt</v>
      </c>
      <c r="B57" s="25" t="str">
        <f>'allocation inputs'!D37</f>
        <v>Sodium high pressure 250 watt</v>
      </c>
      <c r="C57" s="13"/>
      <c r="D57" s="174">
        <f>'DNSP Inputs General'!E72</f>
        <v>1.33</v>
      </c>
      <c r="E57" s="254">
        <f>'DNSP Inputs General'!F72</f>
        <v>120.05553692273035</v>
      </c>
      <c r="F57" s="124"/>
      <c r="G57" s="14"/>
      <c r="H57" s="14"/>
      <c r="I57" s="179">
        <f>'DNSP Inputs General'!K72*CHOOSE($A$1,'allocation inputs'!P37,'allocation inputs'!AG37,'allocation inputs'!AX37)</f>
        <v>0</v>
      </c>
      <c r="J57" s="208">
        <f>'DNSP Inputs General'!L72*CHOOSE($A$1,'allocation inputs'!Q37,'allocation inputs'!AH37,'allocation inputs'!AY37)</f>
        <v>0</v>
      </c>
      <c r="K57" s="208">
        <f>'DNSP Inputs General'!M72*CHOOSE($A$1,'allocation inputs'!R37,'allocation inputs'!AI37,'allocation inputs'!AZ37)</f>
        <v>0</v>
      </c>
      <c r="L57" s="208">
        <f>'DNSP Inputs General'!N72*CHOOSE($A$1,'allocation inputs'!S37,'allocation inputs'!AJ37,'allocation inputs'!BA37)</f>
        <v>0</v>
      </c>
      <c r="M57" s="208">
        <f>'DNSP Inputs General'!O72*CHOOSE($A$1,'allocation inputs'!T37,'allocation inputs'!AK37,'allocation inputs'!BB37)</f>
        <v>0</v>
      </c>
      <c r="N57" s="208">
        <f>'DNSP Inputs General'!P72*CHOOSE($A$1,'allocation inputs'!U37,'allocation inputs'!AL37,'allocation inputs'!BC37)</f>
        <v>0</v>
      </c>
      <c r="O57" s="179">
        <f>'DNSP Inputs General'!Q72*CHOOSE($A$1,'allocation inputs'!V37,'allocation inputs'!AM37,'allocation inputs'!BD37)</f>
        <v>0</v>
      </c>
      <c r="Q57" s="257">
        <f>'DNSP Inputs General'!S72*CHOOSE($A$1,'allocation inputs'!P37,'allocation inputs'!AG37,'allocation inputs'!AX37)</f>
        <v>0</v>
      </c>
    </row>
    <row r="58" spans="1:17" x14ac:dyDescent="0.2">
      <c r="A58" s="12" t="str">
        <f>'allocation inputs'!C38</f>
        <v>Metal halide 70 watt</v>
      </c>
      <c r="B58" s="25" t="str">
        <f>'allocation inputs'!D38</f>
        <v>Mercury vapour 80 watt</v>
      </c>
      <c r="C58" s="13"/>
      <c r="D58" s="174">
        <f>'DNSP Inputs General'!E73</f>
        <v>2.12</v>
      </c>
      <c r="E58" s="254">
        <f>'DNSP Inputs General'!F73</f>
        <v>191.92192335398647</v>
      </c>
      <c r="F58" s="124"/>
      <c r="G58" s="14"/>
      <c r="H58" s="14"/>
      <c r="I58" s="179">
        <f>'DNSP Inputs General'!K73*CHOOSE($A$1,'allocation inputs'!P38,'allocation inputs'!AG38,'allocation inputs'!AX38)</f>
        <v>0</v>
      </c>
      <c r="J58" s="208">
        <f>'DNSP Inputs General'!L73*CHOOSE($A$1,'allocation inputs'!Q38,'allocation inputs'!AH38,'allocation inputs'!AY38)</f>
        <v>0</v>
      </c>
      <c r="K58" s="208">
        <f>'DNSP Inputs General'!M73*CHOOSE($A$1,'allocation inputs'!R38,'allocation inputs'!AI38,'allocation inputs'!AZ38)</f>
        <v>0</v>
      </c>
      <c r="L58" s="208">
        <f>'DNSP Inputs General'!N73*CHOOSE($A$1,'allocation inputs'!S38,'allocation inputs'!AJ38,'allocation inputs'!BA38)</f>
        <v>0</v>
      </c>
      <c r="M58" s="208">
        <f>'DNSP Inputs General'!O73*CHOOSE($A$1,'allocation inputs'!T38,'allocation inputs'!AK38,'allocation inputs'!BB38)</f>
        <v>0</v>
      </c>
      <c r="N58" s="208">
        <f>'DNSP Inputs General'!P73*CHOOSE($A$1,'allocation inputs'!U38,'allocation inputs'!AL38,'allocation inputs'!BC38)</f>
        <v>0</v>
      </c>
      <c r="O58" s="179">
        <f>'DNSP Inputs General'!Q73*CHOOSE($A$1,'allocation inputs'!V38,'allocation inputs'!AM38,'allocation inputs'!BD38)</f>
        <v>0</v>
      </c>
      <c r="Q58" s="257">
        <f>'DNSP Inputs General'!S73*CHOOSE($A$1,'allocation inputs'!P38,'allocation inputs'!AG38,'allocation inputs'!AX38)</f>
        <v>0</v>
      </c>
    </row>
    <row r="59" spans="1:17" x14ac:dyDescent="0.2">
      <c r="A59" s="12" t="str">
        <f>'allocation inputs'!C39</f>
        <v>Metal halide 150 watt</v>
      </c>
      <c r="B59" s="25" t="str">
        <f>'allocation inputs'!D39</f>
        <v>Sodium high pressure 150 watt</v>
      </c>
      <c r="C59" s="13"/>
      <c r="D59" s="174">
        <f>'DNSP Inputs General'!E74</f>
        <v>1.33</v>
      </c>
      <c r="E59" s="254">
        <f>'DNSP Inputs General'!F74</f>
        <v>152.97616720185414</v>
      </c>
      <c r="F59" s="124"/>
      <c r="G59" s="14"/>
      <c r="H59" s="14"/>
      <c r="I59" s="179">
        <f>'DNSP Inputs General'!K74*CHOOSE($A$1,'allocation inputs'!P39,'allocation inputs'!AG39,'allocation inputs'!AX39)</f>
        <v>0</v>
      </c>
      <c r="J59" s="208">
        <f>'DNSP Inputs General'!L74*CHOOSE($A$1,'allocation inputs'!Q39,'allocation inputs'!AH39,'allocation inputs'!AY39)</f>
        <v>0</v>
      </c>
      <c r="K59" s="208">
        <f>'DNSP Inputs General'!M74*CHOOSE($A$1,'allocation inputs'!R39,'allocation inputs'!AI39,'allocation inputs'!AZ39)</f>
        <v>0</v>
      </c>
      <c r="L59" s="208">
        <f>'DNSP Inputs General'!N74*CHOOSE($A$1,'allocation inputs'!S39,'allocation inputs'!AJ39,'allocation inputs'!BA39)</f>
        <v>0</v>
      </c>
      <c r="M59" s="208">
        <f>'DNSP Inputs General'!O74*CHOOSE($A$1,'allocation inputs'!T39,'allocation inputs'!AK39,'allocation inputs'!BB39)</f>
        <v>0</v>
      </c>
      <c r="N59" s="208">
        <f>'DNSP Inputs General'!P74*CHOOSE($A$1,'allocation inputs'!U39,'allocation inputs'!AL39,'allocation inputs'!BC39)</f>
        <v>0</v>
      </c>
      <c r="O59" s="179">
        <f>'DNSP Inputs General'!Q74*CHOOSE($A$1,'allocation inputs'!V39,'allocation inputs'!AM39,'allocation inputs'!BD39)</f>
        <v>0</v>
      </c>
      <c r="Q59" s="258">
        <f>'DNSP Inputs General'!S74*CHOOSE($A$1,'allocation inputs'!P39,'allocation inputs'!AG39,'allocation inputs'!AX39)</f>
        <v>0</v>
      </c>
    </row>
    <row r="60" spans="1:17" x14ac:dyDescent="0.2">
      <c r="A60" s="13" t="s">
        <v>54</v>
      </c>
      <c r="E60" s="233"/>
      <c r="F60" s="224">
        <f t="shared" ref="F60:H60" si="3">SUM(F41:F59)</f>
        <v>0</v>
      </c>
      <c r="G60" s="35">
        <f t="shared" si="3"/>
        <v>0</v>
      </c>
      <c r="H60" s="35">
        <f t="shared" si="3"/>
        <v>0</v>
      </c>
      <c r="I60" s="225">
        <f>SUM(I41:I59)</f>
        <v>66052.402944448593</v>
      </c>
      <c r="J60" s="35">
        <f t="shared" ref="J60:O60" si="4">SUM(J41:J59)</f>
        <v>53161.225667604893</v>
      </c>
      <c r="K60" s="35">
        <f t="shared" si="4"/>
        <v>43659.63878759904</v>
      </c>
      <c r="L60" s="35">
        <f t="shared" si="4"/>
        <v>38657.396586074159</v>
      </c>
      <c r="M60" s="35">
        <f t="shared" si="4"/>
        <v>37509.408781321392</v>
      </c>
      <c r="N60" s="35">
        <f t="shared" si="4"/>
        <v>36592.476525422579</v>
      </c>
      <c r="O60" s="225">
        <f t="shared" si="4"/>
        <v>35887.756748440712</v>
      </c>
    </row>
    <row r="61" spans="1:17" x14ac:dyDescent="0.2">
      <c r="A61" s="13"/>
      <c r="E61" s="233"/>
      <c r="F61" s="11"/>
      <c r="G61" s="12"/>
      <c r="H61" s="12"/>
      <c r="I61" s="10"/>
      <c r="J61" s="13"/>
      <c r="K61" s="13"/>
      <c r="L61" s="13"/>
      <c r="M61" s="13"/>
      <c r="N61" s="13"/>
      <c r="O61" s="10"/>
    </row>
    <row r="62" spans="1:17" x14ac:dyDescent="0.2">
      <c r="A62" s="23" t="s">
        <v>10</v>
      </c>
      <c r="B62" s="23" t="s">
        <v>33</v>
      </c>
      <c r="D62" s="24" t="s">
        <v>34</v>
      </c>
      <c r="E62" s="233"/>
      <c r="F62" s="11"/>
      <c r="G62" s="12"/>
      <c r="H62" s="12"/>
      <c r="I62" s="10"/>
      <c r="J62" s="13"/>
      <c r="K62" s="13"/>
      <c r="L62" s="13"/>
      <c r="M62" s="13"/>
      <c r="N62" s="13"/>
      <c r="O62" s="10"/>
    </row>
    <row r="63" spans="1:17" x14ac:dyDescent="0.2">
      <c r="A63" s="13" t="str">
        <f>'allocation inputs'!C42</f>
        <v>T5 2X14W</v>
      </c>
      <c r="B63" s="3" t="str">
        <f>'allocation inputs'!D42</f>
        <v>T5 2X14W</v>
      </c>
      <c r="C63" s="12"/>
      <c r="D63" s="174">
        <f>'DNSP Inputs General'!E81</f>
        <v>1</v>
      </c>
      <c r="E63" s="254">
        <f>'DNSP Inputs General'!F81</f>
        <v>33.60818013444802</v>
      </c>
      <c r="F63" s="13"/>
      <c r="G63" s="13"/>
      <c r="H63" s="13"/>
      <c r="I63" s="179">
        <f>'DNSP Inputs General'!K81*CHOOSE($A$1,'allocation inputs'!P42,'allocation inputs'!AG42,'allocation inputs'!AX42)</f>
        <v>3872</v>
      </c>
      <c r="J63" s="208">
        <f>'DNSP Inputs General'!L81*CHOOSE($A$1,'allocation inputs'!Q42,'allocation inputs'!AH42,'allocation inputs'!AY42)</f>
        <v>6872.3556967173427</v>
      </c>
      <c r="K63" s="208">
        <f>'DNSP Inputs General'!M81*CHOOSE($A$1,'allocation inputs'!R42,'allocation inputs'!AI42,'allocation inputs'!AZ42)</f>
        <v>6734.9085827829949</v>
      </c>
      <c r="L63" s="208">
        <f>'DNSP Inputs General'!N81*CHOOSE($A$1,'allocation inputs'!S42,'allocation inputs'!AJ42,'allocation inputs'!BA42)</f>
        <v>6600.2104111273356</v>
      </c>
      <c r="M63" s="208">
        <f>'DNSP Inputs General'!O81*CHOOSE($A$1,'allocation inputs'!T42,'allocation inputs'!AK42,'allocation inputs'!BB42)</f>
        <v>6468.2062029047893</v>
      </c>
      <c r="N63" s="208">
        <f>'DNSP Inputs General'!P81*CHOOSE($A$1,'allocation inputs'!U42,'allocation inputs'!AL42,'allocation inputs'!BC42)</f>
        <v>6338.8420788466938</v>
      </c>
      <c r="O63" s="179">
        <f>'DNSP Inputs General'!Q81*CHOOSE($A$1,'allocation inputs'!V42,'allocation inputs'!AM42,'allocation inputs'!BD42)</f>
        <v>6212.0652372697596</v>
      </c>
    </row>
    <row r="64" spans="1:17" x14ac:dyDescent="0.2">
      <c r="A64" s="13" t="str">
        <f>'allocation inputs'!C43</f>
        <v>T5 2X24W</v>
      </c>
      <c r="B64" s="3" t="str">
        <f>'allocation inputs'!D43</f>
        <v>T5 2X14W</v>
      </c>
      <c r="C64" s="12"/>
      <c r="D64" s="174">
        <f>'DNSP Inputs General'!E82</f>
        <v>0.98378581126179521</v>
      </c>
      <c r="E64" s="254">
        <f>'DNSP Inputs General'!F82</f>
        <v>33.063250758600496</v>
      </c>
      <c r="F64" s="13"/>
      <c r="G64" s="13"/>
      <c r="H64" s="13"/>
      <c r="I64" s="179">
        <f>'DNSP Inputs General'!K82*CHOOSE($A$1,'allocation inputs'!P43,'allocation inputs'!AG43,'allocation inputs'!AX43)</f>
        <v>477.00000000000006</v>
      </c>
      <c r="J64" s="208">
        <f>'DNSP Inputs General'!L82*CHOOSE($A$1,'allocation inputs'!Q43,'allocation inputs'!AH43,'allocation inputs'!AY43)</f>
        <v>853.23010989010993</v>
      </c>
      <c r="K64" s="208">
        <f>'DNSP Inputs General'!M82*CHOOSE($A$1,'allocation inputs'!R43,'allocation inputs'!AI43,'allocation inputs'!AZ43)</f>
        <v>836.16550769230776</v>
      </c>
      <c r="L64" s="208">
        <f>'DNSP Inputs General'!N82*CHOOSE($A$1,'allocation inputs'!S43,'allocation inputs'!AJ43,'allocation inputs'!BA43)</f>
        <v>819.44219753846153</v>
      </c>
      <c r="M64" s="208">
        <f>'DNSP Inputs General'!O82*CHOOSE($A$1,'allocation inputs'!T43,'allocation inputs'!AK43,'allocation inputs'!BB43)</f>
        <v>803.0533535876923</v>
      </c>
      <c r="N64" s="208">
        <f>'DNSP Inputs General'!P82*CHOOSE($A$1,'allocation inputs'!U43,'allocation inputs'!AL43,'allocation inputs'!BC43)</f>
        <v>786.99228651593842</v>
      </c>
      <c r="O64" s="179">
        <f>'DNSP Inputs General'!Q82*CHOOSE($A$1,'allocation inputs'!V43,'allocation inputs'!AM43,'allocation inputs'!BD43)</f>
        <v>771.25244078561968</v>
      </c>
    </row>
    <row r="65" spans="1:15" x14ac:dyDescent="0.2">
      <c r="A65" s="13" t="str">
        <f>'allocation inputs'!C44</f>
        <v>CF32</v>
      </c>
      <c r="B65" s="3" t="str">
        <f>'allocation inputs'!D44</f>
        <v>T5 2X14W</v>
      </c>
      <c r="C65" s="12"/>
      <c r="D65" s="174">
        <f>'DNSP Inputs General'!E83</f>
        <v>0.96128564523509352</v>
      </c>
      <c r="E65" s="254">
        <f>'DNSP Inputs General'!F83</f>
        <v>32.307061125720118</v>
      </c>
      <c r="F65" s="13"/>
      <c r="G65" s="13"/>
      <c r="H65" s="13"/>
      <c r="I65" s="179">
        <f>'DNSP Inputs General'!K83*CHOOSE($A$1,'allocation inputs'!P44,'allocation inputs'!AG44,'allocation inputs'!AX44)</f>
        <v>2200</v>
      </c>
      <c r="J65" s="208">
        <f>'DNSP Inputs General'!L83*CHOOSE($A$1,'allocation inputs'!Q44,'allocation inputs'!AH44,'allocation inputs'!AY44)</f>
        <v>2872.3974126778785</v>
      </c>
      <c r="K65" s="208">
        <f>'DNSP Inputs General'!M83*CHOOSE($A$1,'allocation inputs'!R44,'allocation inputs'!AI44,'allocation inputs'!AZ44)</f>
        <v>2814.9494644243209</v>
      </c>
      <c r="L65" s="208">
        <f>'DNSP Inputs General'!N83*CHOOSE($A$1,'allocation inputs'!S44,'allocation inputs'!AJ44,'allocation inputs'!BA44)</f>
        <v>2758.6504751358343</v>
      </c>
      <c r="M65" s="208">
        <f>'DNSP Inputs General'!O83*CHOOSE($A$1,'allocation inputs'!T44,'allocation inputs'!AK44,'allocation inputs'!BB44)</f>
        <v>2703.4774656331174</v>
      </c>
      <c r="N65" s="208">
        <f>'DNSP Inputs General'!P83*CHOOSE($A$1,'allocation inputs'!U44,'allocation inputs'!AL44,'allocation inputs'!BC44)</f>
        <v>2649.4079163204551</v>
      </c>
      <c r="O65" s="179">
        <f>'DNSP Inputs General'!Q83*CHOOSE($A$1,'allocation inputs'!V44,'allocation inputs'!AM44,'allocation inputs'!BD44)</f>
        <v>2596.4197579940464</v>
      </c>
    </row>
    <row r="66" spans="1:15" x14ac:dyDescent="0.2">
      <c r="A66" s="3" t="str">
        <f>'allocation inputs'!C45</f>
        <v>CF42</v>
      </c>
      <c r="B66" s="3" t="str">
        <f>'allocation inputs'!D45</f>
        <v>T5 2X14W</v>
      </c>
      <c r="C66" s="12"/>
      <c r="D66" s="174">
        <f>'DNSP Inputs General'!E84</f>
        <v>0.96128564523509352</v>
      </c>
      <c r="E66" s="254">
        <f>'DNSP Inputs General'!F84</f>
        <v>32.307061125720118</v>
      </c>
      <c r="F66" s="13"/>
      <c r="G66" s="13"/>
      <c r="H66" s="13"/>
      <c r="I66" s="179">
        <f>'DNSP Inputs General'!K84*CHOOSE($A$1,'allocation inputs'!P45,'allocation inputs'!AG45,'allocation inputs'!AX45)</f>
        <v>753.81787439613527</v>
      </c>
      <c r="J66" s="208">
        <f>'DNSP Inputs General'!L84*CHOOSE($A$1,'allocation inputs'!Q45,'allocation inputs'!AH45,'allocation inputs'!AY45)</f>
        <v>796.84614106280208</v>
      </c>
      <c r="K66" s="208">
        <f>'DNSP Inputs General'!M84*CHOOSE($A$1,'allocation inputs'!R45,'allocation inputs'!AI45,'allocation inputs'!AZ45)</f>
        <v>780.909218241546</v>
      </c>
      <c r="L66" s="208">
        <f>'DNSP Inputs General'!N84*CHOOSE($A$1,'allocation inputs'!S45,'allocation inputs'!AJ45,'allocation inputs'!BA45)</f>
        <v>765.29103387671501</v>
      </c>
      <c r="M66" s="208">
        <f>'DNSP Inputs General'!O84*CHOOSE($A$1,'allocation inputs'!T45,'allocation inputs'!AK45,'allocation inputs'!BB45)</f>
        <v>749.98521319918075</v>
      </c>
      <c r="N66" s="208">
        <f>'DNSP Inputs General'!P84*CHOOSE($A$1,'allocation inputs'!U45,'allocation inputs'!AL45,'allocation inputs'!BC45)</f>
        <v>734.98550893519712</v>
      </c>
      <c r="O66" s="179">
        <f>'DNSP Inputs General'!Q84*CHOOSE($A$1,'allocation inputs'!V45,'allocation inputs'!AM45,'allocation inputs'!BD45)</f>
        <v>720.28579875649314</v>
      </c>
    </row>
    <row r="67" spans="1:15" x14ac:dyDescent="0.2">
      <c r="A67" s="3" t="str">
        <f>'allocation inputs'!C46</f>
        <v>Category P LED 18 Watt</v>
      </c>
      <c r="B67" s="3" t="str">
        <f>'allocation inputs'!D46</f>
        <v>Category P LED 18 Watt</v>
      </c>
      <c r="C67" s="12"/>
      <c r="D67" s="174">
        <f>'DNSP Inputs General'!E85</f>
        <v>1</v>
      </c>
      <c r="E67" s="254">
        <f>'DNSP Inputs General'!F85</f>
        <v>17.821954094334206</v>
      </c>
      <c r="F67" s="13"/>
      <c r="G67" s="13"/>
      <c r="H67" s="13"/>
      <c r="I67" s="179">
        <f>'DNSP Inputs General'!K85*CHOOSE($A$1,'allocation inputs'!P46,'allocation inputs'!AG46,'allocation inputs'!AX46)</f>
        <v>5560.0000000000009</v>
      </c>
      <c r="J67" s="208">
        <f>'DNSP Inputs General'!L85*CHOOSE($A$1,'allocation inputs'!Q46,'allocation inputs'!AH46,'allocation inputs'!AY46)</f>
        <v>14775.882050642387</v>
      </c>
      <c r="K67" s="208">
        <f>'DNSP Inputs General'!M85*CHOOSE($A$1,'allocation inputs'!R46,'allocation inputs'!AI46,'allocation inputs'!AZ46)</f>
        <v>27725.205273793188</v>
      </c>
      <c r="L67" s="208">
        <f>'DNSP Inputs General'!N85*CHOOSE($A$1,'allocation inputs'!S46,'allocation inputs'!AJ46,'allocation inputs'!BA46)</f>
        <v>38503.920134227272</v>
      </c>
      <c r="M67" s="208">
        <f>'DNSP Inputs General'!O85*CHOOSE($A$1,'allocation inputs'!T46,'allocation inputs'!AK46,'allocation inputs'!BB46)</f>
        <v>41584.233744965459</v>
      </c>
      <c r="N67" s="208">
        <f>'DNSP Inputs General'!P85*CHOOSE($A$1,'allocation inputs'!U46,'allocation inputs'!AL46,'allocation inputs'!BC46)</f>
        <v>44910.9724445627</v>
      </c>
      <c r="O67" s="179">
        <f>'DNSP Inputs General'!Q85*CHOOSE($A$1,'allocation inputs'!V46,'allocation inputs'!AM46,'allocation inputs'!BD46)</f>
        <v>48503.850240127715</v>
      </c>
    </row>
    <row r="68" spans="1:15" x14ac:dyDescent="0.2">
      <c r="A68" s="3" t="str">
        <f>'allocation inputs'!C47</f>
        <v>Category P LED 47 Watt</v>
      </c>
      <c r="B68" s="3" t="str">
        <f>'allocation inputs'!D47</f>
        <v>Category P LED 18 Watt</v>
      </c>
      <c r="C68" s="12"/>
      <c r="D68" s="174">
        <f>'DNSP Inputs General'!E86</f>
        <v>1</v>
      </c>
      <c r="E68" s="254">
        <f>'DNSP Inputs General'!F86</f>
        <v>17.821954094334206</v>
      </c>
      <c r="F68" s="13"/>
      <c r="G68" s="13"/>
      <c r="H68" s="13"/>
      <c r="I68" s="179">
        <f>'DNSP Inputs General'!K86*CHOOSE($A$1,'allocation inputs'!P47,'allocation inputs'!AG47,'allocation inputs'!AX47)</f>
        <v>0</v>
      </c>
      <c r="J68" s="208">
        <f>'DNSP Inputs General'!L86*CHOOSE($A$1,'allocation inputs'!Q47,'allocation inputs'!AH47,'allocation inputs'!AY47)</f>
        <v>0</v>
      </c>
      <c r="K68" s="208">
        <f>'DNSP Inputs General'!M86*CHOOSE($A$1,'allocation inputs'!R47,'allocation inputs'!AI47,'allocation inputs'!AZ47)</f>
        <v>0</v>
      </c>
      <c r="L68" s="208">
        <f>'DNSP Inputs General'!N86*CHOOSE($A$1,'allocation inputs'!S47,'allocation inputs'!AJ47,'allocation inputs'!BA47)</f>
        <v>0</v>
      </c>
      <c r="M68" s="208">
        <f>'DNSP Inputs General'!O86*CHOOSE($A$1,'allocation inputs'!T47,'allocation inputs'!AK47,'allocation inputs'!BB47)</f>
        <v>0</v>
      </c>
      <c r="N68" s="208">
        <f>'DNSP Inputs General'!P86*CHOOSE($A$1,'allocation inputs'!U47,'allocation inputs'!AL47,'allocation inputs'!BC47)</f>
        <v>0</v>
      </c>
      <c r="O68" s="179">
        <f>'DNSP Inputs General'!Q86*CHOOSE($A$1,'allocation inputs'!V47,'allocation inputs'!AM47,'allocation inputs'!BD47)</f>
        <v>0</v>
      </c>
    </row>
    <row r="69" spans="1:15" x14ac:dyDescent="0.2">
      <c r="A69" s="3" t="s">
        <v>60</v>
      </c>
      <c r="E69" s="233"/>
      <c r="F69" s="224">
        <f t="shared" ref="F69:H69" si="5">SUM(F63:F68)</f>
        <v>0</v>
      </c>
      <c r="G69" s="35">
        <f t="shared" si="5"/>
        <v>0</v>
      </c>
      <c r="H69" s="35">
        <f t="shared" si="5"/>
        <v>0</v>
      </c>
      <c r="I69" s="225">
        <f>SUM(I63:I68)</f>
        <v>12862.817874396136</v>
      </c>
      <c r="J69" s="35">
        <f t="shared" ref="J69:O69" si="6">SUM(J63:J68)</f>
        <v>26170.711410990523</v>
      </c>
      <c r="K69" s="35">
        <f t="shared" si="6"/>
        <v>38892.138046934357</v>
      </c>
      <c r="L69" s="35">
        <f t="shared" si="6"/>
        <v>49447.514251905617</v>
      </c>
      <c r="M69" s="35">
        <f t="shared" si="6"/>
        <v>52308.955980290237</v>
      </c>
      <c r="N69" s="35">
        <f t="shared" si="6"/>
        <v>55421.200235180986</v>
      </c>
      <c r="O69" s="225">
        <f t="shared" si="6"/>
        <v>58803.873474933629</v>
      </c>
    </row>
    <row r="70" spans="1:15" x14ac:dyDescent="0.2">
      <c r="E70" s="234"/>
      <c r="F70" s="232"/>
      <c r="G70" s="25"/>
      <c r="H70" s="25"/>
      <c r="I70" s="145"/>
      <c r="O70" s="145"/>
    </row>
    <row r="71" spans="1:15" ht="13.5" thickBot="1" x14ac:dyDescent="0.25">
      <c r="A71" s="4" t="s">
        <v>61</v>
      </c>
      <c r="E71" s="235"/>
      <c r="F71" s="187">
        <f>F60+F69</f>
        <v>0</v>
      </c>
      <c r="G71" s="188">
        <f t="shared" ref="G71:O71" si="7">G60+G69</f>
        <v>0</v>
      </c>
      <c r="H71" s="188">
        <f t="shared" si="7"/>
        <v>0</v>
      </c>
      <c r="I71" s="189">
        <f t="shared" si="7"/>
        <v>78915.220818844726</v>
      </c>
      <c r="J71" s="188">
        <f t="shared" si="7"/>
        <v>79331.937078595423</v>
      </c>
      <c r="K71" s="188">
        <f t="shared" si="7"/>
        <v>82551.776834533404</v>
      </c>
      <c r="L71" s="188">
        <f t="shared" si="7"/>
        <v>88104.910837979784</v>
      </c>
      <c r="M71" s="188">
        <f t="shared" si="7"/>
        <v>89818.364761611621</v>
      </c>
      <c r="N71" s="188">
        <f t="shared" si="7"/>
        <v>92013.676760603557</v>
      </c>
      <c r="O71" s="189">
        <f t="shared" si="7"/>
        <v>94691.630223374348</v>
      </c>
    </row>
    <row r="72" spans="1:15" ht="13.5" thickTop="1" x14ac:dyDescent="0.2"/>
    <row r="73" spans="1:15" hidden="1" x14ac:dyDescent="0.2"/>
    <row r="74" spans="1:15" hidden="1" x14ac:dyDescent="0.2"/>
    <row r="75" spans="1:15" hidden="1" x14ac:dyDescent="0.2"/>
    <row r="76" spans="1:15" hidden="1" x14ac:dyDescent="0.2"/>
    <row r="77" spans="1:15" hidden="1" x14ac:dyDescent="0.2"/>
    <row r="78" spans="1:15" hidden="1" x14ac:dyDescent="0.2"/>
    <row r="79" spans="1:15" hidden="1" x14ac:dyDescent="0.2"/>
    <row r="80" spans="1:15" hidden="1" x14ac:dyDescent="0.2"/>
    <row r="81" spans="1:15" hidden="1" x14ac:dyDescent="0.2"/>
    <row r="82" spans="1:15" hidden="1" x14ac:dyDescent="0.2"/>
    <row r="83" spans="1:15" hidden="1" x14ac:dyDescent="0.2"/>
    <row r="84" spans="1:15" hidden="1" x14ac:dyDescent="0.2"/>
    <row r="85" spans="1:15" hidden="1" x14ac:dyDescent="0.2"/>
    <row r="86" spans="1:15" hidden="1" x14ac:dyDescent="0.2"/>
    <row r="87" spans="1:15" hidden="1" x14ac:dyDescent="0.2"/>
    <row r="88" spans="1:15" hidden="1" x14ac:dyDescent="0.2"/>
    <row r="89" spans="1:15" hidden="1" x14ac:dyDescent="0.2"/>
    <row r="90" spans="1:15" hidden="1" x14ac:dyDescent="0.2"/>
    <row r="91" spans="1:15" hidden="1" x14ac:dyDescent="0.2">
      <c r="A91" s="13"/>
    </row>
    <row r="92" spans="1:15" hidden="1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</row>
    <row r="93" spans="1:15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</row>
    <row r="94" spans="1:15" ht="15.75" x14ac:dyDescent="0.25">
      <c r="A94" s="16" t="s">
        <v>62</v>
      </c>
      <c r="B94" s="32">
        <v>2007</v>
      </c>
      <c r="C94" s="32">
        <v>2008</v>
      </c>
      <c r="D94" s="32">
        <v>2009</v>
      </c>
      <c r="E94" s="32">
        <v>2010</v>
      </c>
      <c r="F94" s="32">
        <v>2011</v>
      </c>
      <c r="G94" s="32">
        <v>2012</v>
      </c>
      <c r="H94" s="32">
        <v>2013</v>
      </c>
      <c r="I94" s="32">
        <v>2014</v>
      </c>
      <c r="J94" s="125">
        <v>2015</v>
      </c>
      <c r="K94" s="126">
        <v>2016</v>
      </c>
      <c r="L94" s="32">
        <v>2017</v>
      </c>
      <c r="M94" s="32">
        <v>2018</v>
      </c>
      <c r="N94" s="32">
        <v>2019</v>
      </c>
      <c r="O94" s="125">
        <v>2020</v>
      </c>
    </row>
    <row r="95" spans="1:15" x14ac:dyDescent="0.2">
      <c r="A95" s="5"/>
      <c r="H95" s="27"/>
    </row>
    <row r="96" spans="1:15" x14ac:dyDescent="0.2">
      <c r="A96" s="5" t="s">
        <v>13</v>
      </c>
    </row>
    <row r="97" spans="1:17" x14ac:dyDescent="0.2">
      <c r="A97" s="13" t="s">
        <v>64</v>
      </c>
      <c r="E97" s="250">
        <f>'DNSP Inputs General'!G103*CHOOSE($A$1,'allocation inputs'!L53,'allocation inputs'!AC53,'allocation inputs'!AT53)</f>
        <v>1162410.285762514</v>
      </c>
      <c r="F97" s="250">
        <f>'DNSP Inputs General'!H103*CHOOSE($A$1,'allocation inputs'!M53,'allocation inputs'!AD53,'allocation inputs'!AU53)</f>
        <v>1864286.1447204587</v>
      </c>
      <c r="G97" s="250">
        <f>'DNSP Inputs General'!I103*CHOOSE($A$1,'allocation inputs'!N53,'allocation inputs'!AE53,'allocation inputs'!AV53)</f>
        <v>2240147.2392570479</v>
      </c>
      <c r="H97" s="250">
        <f>'DNSP Inputs General'!J103*CHOOSE($A$1,'allocation inputs'!O53,'allocation inputs'!AF53,'allocation inputs'!AW53)</f>
        <v>2318352.9079251834</v>
      </c>
      <c r="I97" s="250">
        <f>'DNSP Inputs General'!K103*CHOOSE($A$1,'allocation inputs'!P53,'allocation inputs'!AG53,'allocation inputs'!AX53)</f>
        <v>2279748.1603250378</v>
      </c>
      <c r="J97" s="250">
        <f>'DNSP Inputs General'!L103*CHOOSE($A$1,'allocation inputs'!Q53,'allocation inputs'!AH53,'allocation inputs'!AY53)</f>
        <v>2175633.6130569321</v>
      </c>
    </row>
    <row r="98" spans="1:17" x14ac:dyDescent="0.2">
      <c r="A98" s="13" t="s">
        <v>65</v>
      </c>
      <c r="E98" s="250">
        <f>'DNSP Inputs General'!G104*CHOOSE($A$1,'allocation inputs'!L54,'allocation inputs'!AC54,'allocation inputs'!AT54)</f>
        <v>1386355.9506613226</v>
      </c>
      <c r="F98" s="250">
        <f>'DNSP Inputs General'!H104*CHOOSE($A$1,'allocation inputs'!M54,'allocation inputs'!AD54,'allocation inputs'!AU54)</f>
        <v>1971968.2670891786</v>
      </c>
      <c r="G98" s="250">
        <f>'DNSP Inputs General'!I104*CHOOSE($A$1,'allocation inputs'!N54,'allocation inputs'!AE54,'allocation inputs'!AV54)</f>
        <v>1557765.4071793586</v>
      </c>
      <c r="H98" s="250">
        <f>'DNSP Inputs General'!J104*CHOOSE($A$1,'allocation inputs'!O54,'allocation inputs'!AF54,'allocation inputs'!AW54)</f>
        <v>484908.70026553108</v>
      </c>
      <c r="I98" s="250">
        <f>'DNSP Inputs General'!K104*CHOOSE($A$1,'allocation inputs'!P54,'allocation inputs'!AG54,'allocation inputs'!AX54)</f>
        <v>716745.18222444877</v>
      </c>
      <c r="J98" s="250">
        <f>'DNSP Inputs General'!L104*CHOOSE($A$1,'allocation inputs'!Q54,'allocation inputs'!AH54,'allocation inputs'!AY54)</f>
        <v>1182846.8891896293</v>
      </c>
    </row>
    <row r="99" spans="1:17" x14ac:dyDescent="0.2">
      <c r="A99" s="13" t="s">
        <v>66</v>
      </c>
      <c r="E99" s="250">
        <f>'DNSP Inputs General'!G105*CHOOSE($A$1,'allocation inputs'!L55,'allocation inputs'!AC55,'allocation inputs'!AT55)</f>
        <v>0</v>
      </c>
      <c r="F99" s="250">
        <f>'DNSP Inputs General'!H105*CHOOSE($A$1,'allocation inputs'!M55,'allocation inputs'!AD55,'allocation inputs'!AU55)</f>
        <v>0</v>
      </c>
      <c r="G99" s="250">
        <f>'DNSP Inputs General'!I105*CHOOSE($A$1,'allocation inputs'!N55,'allocation inputs'!AE55,'allocation inputs'!AV55)</f>
        <v>0</v>
      </c>
      <c r="H99" s="250">
        <f>'DNSP Inputs General'!J105*CHOOSE($A$1,'allocation inputs'!O55,'allocation inputs'!AF55,'allocation inputs'!AW55)</f>
        <v>0</v>
      </c>
      <c r="I99" s="250">
        <f>'DNSP Inputs General'!K105*CHOOSE($A$1,'allocation inputs'!P55,'allocation inputs'!AG55,'allocation inputs'!AX55)</f>
        <v>0</v>
      </c>
      <c r="J99" s="250">
        <f>'DNSP Inputs General'!L105*CHOOSE($A$1,'allocation inputs'!Q55,'allocation inputs'!AH55,'allocation inputs'!AY55)</f>
        <v>0</v>
      </c>
    </row>
    <row r="100" spans="1:17" x14ac:dyDescent="0.2">
      <c r="A100" s="13" t="s">
        <v>67</v>
      </c>
      <c r="E100" s="250">
        <f>'DNSP Inputs General'!G106*CHOOSE($A$1,'allocation inputs'!L56,'allocation inputs'!AC56,'allocation inputs'!AT56)</f>
        <v>136294.4864419841</v>
      </c>
      <c r="F100" s="250">
        <f>'DNSP Inputs General'!H106*CHOOSE($A$1,'allocation inputs'!M56,'allocation inputs'!AD56,'allocation inputs'!AU56)</f>
        <v>116567.01597997133</v>
      </c>
      <c r="G100" s="250">
        <f>'DNSP Inputs General'!I106*CHOOSE($A$1,'allocation inputs'!N56,'allocation inputs'!AE56,'allocation inputs'!AV56)</f>
        <v>119456.04380919608</v>
      </c>
      <c r="H100" s="250">
        <f>'DNSP Inputs General'!J106*CHOOSE($A$1,'allocation inputs'!O56,'allocation inputs'!AF56,'allocation inputs'!AW56)</f>
        <v>93186.890911167749</v>
      </c>
      <c r="I100" s="250">
        <f>'DNSP Inputs General'!K106*CHOOSE($A$1,'allocation inputs'!P56,'allocation inputs'!AG56,'allocation inputs'!AX56)</f>
        <v>98668.170538952152</v>
      </c>
      <c r="J100" s="250">
        <f>'DNSP Inputs General'!L106*CHOOSE($A$1,'allocation inputs'!Q56,'allocation inputs'!AH56,'allocation inputs'!AY56)</f>
        <v>107984.83240948999</v>
      </c>
    </row>
    <row r="101" spans="1:17" x14ac:dyDescent="0.2">
      <c r="A101" s="5" t="s">
        <v>68</v>
      </c>
      <c r="E101" s="135">
        <f t="shared" ref="E101:J101" si="8">SUM(E97:E100)</f>
        <v>2685060.7228658209</v>
      </c>
      <c r="F101" s="135">
        <f t="shared" si="8"/>
        <v>3952821.4277896085</v>
      </c>
      <c r="G101" s="135">
        <f t="shared" si="8"/>
        <v>3917368.6902456023</v>
      </c>
      <c r="H101" s="135">
        <f t="shared" si="8"/>
        <v>2896448.4991018823</v>
      </c>
      <c r="I101" s="135">
        <f t="shared" si="8"/>
        <v>3095161.5130884387</v>
      </c>
      <c r="J101" s="135">
        <f t="shared" si="8"/>
        <v>3466465.3346560514</v>
      </c>
    </row>
    <row r="102" spans="1:17" x14ac:dyDescent="0.2">
      <c r="A102" s="13"/>
    </row>
    <row r="103" spans="1:17" x14ac:dyDescent="0.2">
      <c r="A103" s="5" t="s">
        <v>69</v>
      </c>
      <c r="E103" s="135">
        <f>E14+E101</f>
        <v>3073276.9702046807</v>
      </c>
      <c r="F103" s="135">
        <f t="shared" ref="F103:J103" si="9">F14+F101</f>
        <v>4266016.6928384444</v>
      </c>
      <c r="G103" s="135">
        <f t="shared" si="9"/>
        <v>4207864.0092218285</v>
      </c>
      <c r="H103" s="135">
        <f t="shared" si="9"/>
        <v>3260911.8712885659</v>
      </c>
      <c r="I103" s="135">
        <f t="shared" si="9"/>
        <v>3672335.3224058049</v>
      </c>
      <c r="J103" s="135">
        <f t="shared" si="9"/>
        <v>4423692.0798197947</v>
      </c>
    </row>
    <row r="104" spans="1:17" x14ac:dyDescent="0.2">
      <c r="A104" s="13" t="s">
        <v>70</v>
      </c>
      <c r="E104" s="41"/>
      <c r="F104" s="41">
        <f t="shared" ref="F104:J104" si="10">F103-SUM(F14,F20)</f>
        <v>0</v>
      </c>
      <c r="G104" s="41">
        <f t="shared" si="10"/>
        <v>0</v>
      </c>
      <c r="H104" s="41">
        <f t="shared" si="10"/>
        <v>0</v>
      </c>
      <c r="I104" s="41">
        <f t="shared" si="10"/>
        <v>0</v>
      </c>
      <c r="J104" s="41">
        <f t="shared" si="10"/>
        <v>0</v>
      </c>
    </row>
    <row r="105" spans="1:17" x14ac:dyDescent="0.2">
      <c r="A105" s="13"/>
      <c r="F105" s="226"/>
      <c r="G105" s="226"/>
      <c r="H105" s="226"/>
      <c r="I105" s="226"/>
      <c r="J105" s="226"/>
    </row>
    <row r="106" spans="1:17" x14ac:dyDescent="0.2">
      <c r="A106" s="13" t="s">
        <v>71</v>
      </c>
      <c r="E106" s="49">
        <f>E100/SUM(E97:E99)</f>
        <v>5.3474690810883595E-2</v>
      </c>
      <c r="F106" s="49">
        <f>F100/SUM(F97:F99)</f>
        <v>3.0385632303511476E-2</v>
      </c>
      <c r="G106" s="49">
        <f>G100/SUM(G97:G99)</f>
        <v>3.1453078290592615E-2</v>
      </c>
      <c r="H106" s="49">
        <f>H100/SUM(H97:H99)</f>
        <v>3.3242309828982596E-2</v>
      </c>
      <c r="I106" s="226"/>
      <c r="J106" s="226"/>
    </row>
    <row r="107" spans="1:17" x14ac:dyDescent="0.2">
      <c r="A107" s="13"/>
      <c r="E107" s="191"/>
      <c r="F107" s="191"/>
      <c r="G107" s="191"/>
      <c r="H107" s="191"/>
      <c r="I107" s="27"/>
      <c r="J107" s="27"/>
    </row>
    <row r="108" spans="1:17" ht="15.75" x14ac:dyDescent="0.25">
      <c r="A108" s="16" t="s">
        <v>72</v>
      </c>
      <c r="B108" s="32">
        <v>2007</v>
      </c>
      <c r="C108" s="32">
        <v>2008</v>
      </c>
      <c r="D108" s="32">
        <v>2009</v>
      </c>
      <c r="E108" s="32">
        <v>2010</v>
      </c>
      <c r="F108" s="32">
        <v>2011</v>
      </c>
      <c r="G108" s="32">
        <v>2012</v>
      </c>
      <c r="H108" s="32">
        <v>2013</v>
      </c>
      <c r="I108" s="32">
        <v>2014</v>
      </c>
      <c r="J108" s="125">
        <v>2015</v>
      </c>
      <c r="K108" s="126">
        <v>2016</v>
      </c>
      <c r="L108" s="32">
        <v>2017</v>
      </c>
      <c r="M108" s="32">
        <v>2018</v>
      </c>
      <c r="N108" s="32">
        <v>2019</v>
      </c>
      <c r="O108" s="125">
        <v>2020</v>
      </c>
    </row>
    <row r="109" spans="1:17" x14ac:dyDescent="0.2">
      <c r="A109" s="13"/>
      <c r="I109" s="135"/>
      <c r="J109" s="135"/>
      <c r="K109" s="135"/>
      <c r="L109" s="38"/>
    </row>
    <row r="110" spans="1:17" x14ac:dyDescent="0.2">
      <c r="A110" s="13"/>
      <c r="I110" s="135"/>
      <c r="J110" s="135"/>
      <c r="K110" s="135"/>
      <c r="L110" s="38"/>
    </row>
    <row r="111" spans="1:17" x14ac:dyDescent="0.2">
      <c r="A111" s="13" t="s">
        <v>75</v>
      </c>
      <c r="I111" s="240">
        <f>'DNSP Inputs General'!I117</f>
        <v>6.5728123213909695E-2</v>
      </c>
      <c r="J111" s="240">
        <f>'DNSP Inputs General'!J117</f>
        <v>8.4216326184623214E-2</v>
      </c>
      <c r="K111" s="240">
        <f>'DNSP Inputs General'!K117</f>
        <v>7.4729255790650165E-2</v>
      </c>
      <c r="L111" s="38"/>
    </row>
    <row r="112" spans="1:17" x14ac:dyDescent="0.2">
      <c r="A112" s="13" t="s">
        <v>76</v>
      </c>
      <c r="I112" s="240">
        <f>'DNSP Inputs General'!I118</f>
        <v>0.93427187678609025</v>
      </c>
      <c r="J112" s="240">
        <f>'DNSP Inputs General'!J118</f>
        <v>0.91578367381537684</v>
      </c>
      <c r="K112" s="240">
        <f>'DNSP Inputs General'!K118</f>
        <v>0.92527074420934985</v>
      </c>
      <c r="L112" s="13"/>
      <c r="M112" s="122"/>
      <c r="N112" s="122"/>
      <c r="O112" s="122"/>
      <c r="P112" s="122"/>
      <c r="Q112" s="122"/>
    </row>
    <row r="113" spans="1:12" x14ac:dyDescent="0.2">
      <c r="A113" s="13"/>
      <c r="I113" s="13"/>
      <c r="J113" s="13"/>
      <c r="K113" s="13"/>
      <c r="L113" s="13"/>
    </row>
    <row r="114" spans="1:12" x14ac:dyDescent="0.2">
      <c r="A114" s="13"/>
    </row>
  </sheetData>
  <mergeCells count="5">
    <mergeCell ref="F39:I39"/>
    <mergeCell ref="J39:O39"/>
    <mergeCell ref="F18:I18"/>
    <mergeCell ref="J18:O18"/>
    <mergeCell ref="D3:J3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7" tint="0.59999389629810485"/>
  </sheetPr>
  <dimension ref="A1:J223"/>
  <sheetViews>
    <sheetView zoomScaleNormal="100" workbookViewId="0">
      <pane xSplit="2" ySplit="7" topLeftCell="C8" activePane="bottomRight" state="frozen"/>
      <selection activeCell="D9" sqref="D9"/>
      <selection pane="topRight" activeCell="D9" sqref="D9"/>
      <selection pane="bottomLeft" activeCell="D9" sqref="D9"/>
      <selection pane="bottomRight" activeCell="C8" sqref="C8"/>
    </sheetView>
  </sheetViews>
  <sheetFormatPr defaultRowHeight="12.75" x14ac:dyDescent="0.2"/>
  <cols>
    <col min="1" max="1" width="61.140625" style="3" bestFit="1" customWidth="1"/>
    <col min="2" max="2" width="7.140625" style="3" bestFit="1" customWidth="1"/>
    <col min="3" max="8" width="9.7109375" style="3" customWidth="1"/>
    <col min="9" max="16384" width="9.140625" style="3"/>
  </cols>
  <sheetData>
    <row r="1" spans="1:10" ht="15.75" x14ac:dyDescent="0.25">
      <c r="A1" s="28">
        <v>1</v>
      </c>
      <c r="B1" s="29"/>
      <c r="C1" s="195"/>
      <c r="D1" s="195"/>
      <c r="E1" s="195"/>
      <c r="F1" s="195"/>
      <c r="G1" s="195"/>
      <c r="H1" s="195"/>
    </row>
    <row r="2" spans="1:10" x14ac:dyDescent="0.2">
      <c r="A2" s="197"/>
      <c r="B2" s="197"/>
      <c r="C2" s="196"/>
      <c r="D2" s="196"/>
      <c r="E2" s="196"/>
      <c r="F2" s="196"/>
      <c r="G2" s="196"/>
      <c r="H2" s="196"/>
    </row>
    <row r="3" spans="1:10" ht="15.75" x14ac:dyDescent="0.25">
      <c r="A3" s="29" t="s">
        <v>78</v>
      </c>
      <c r="B3" s="29"/>
      <c r="C3" s="340" t="s">
        <v>79</v>
      </c>
      <c r="D3" s="341"/>
      <c r="E3" s="341"/>
      <c r="F3" s="341"/>
      <c r="G3" s="341"/>
      <c r="H3" s="342"/>
    </row>
    <row r="4" spans="1:10" x14ac:dyDescent="0.2">
      <c r="A4" s="197"/>
      <c r="B4" s="197"/>
      <c r="C4" s="196"/>
      <c r="D4" s="196"/>
      <c r="E4" s="196"/>
      <c r="F4" s="196"/>
      <c r="G4" s="196"/>
      <c r="H4" s="196"/>
    </row>
    <row r="5" spans="1:10" x14ac:dyDescent="0.2">
      <c r="B5" s="13"/>
      <c r="C5" s="335" t="s">
        <v>81</v>
      </c>
      <c r="D5" s="338"/>
      <c r="E5" s="338"/>
      <c r="F5" s="338"/>
      <c r="G5" s="338"/>
      <c r="H5" s="339"/>
      <c r="I5" s="13"/>
      <c r="J5" s="13"/>
    </row>
    <row r="6" spans="1:10" x14ac:dyDescent="0.2">
      <c r="B6" s="13"/>
    </row>
    <row r="7" spans="1:10" ht="18" x14ac:dyDescent="0.25">
      <c r="A7" s="30" t="s">
        <v>82</v>
      </c>
      <c r="B7" s="31"/>
      <c r="C7" s="32">
        <v>2015</v>
      </c>
      <c r="D7" s="32">
        <v>2016</v>
      </c>
      <c r="E7" s="32">
        <v>2017</v>
      </c>
      <c r="F7" s="32">
        <v>2018</v>
      </c>
      <c r="G7" s="32">
        <v>2019</v>
      </c>
      <c r="H7" s="32">
        <v>2020</v>
      </c>
    </row>
    <row r="8" spans="1:10" x14ac:dyDescent="0.2">
      <c r="B8" s="13"/>
    </row>
    <row r="9" spans="1:10" x14ac:dyDescent="0.2">
      <c r="A9" s="4" t="s">
        <v>85</v>
      </c>
      <c r="B9" s="5"/>
    </row>
    <row r="10" spans="1:10" x14ac:dyDescent="0.2">
      <c r="B10" s="13"/>
    </row>
    <row r="11" spans="1:10" x14ac:dyDescent="0.2">
      <c r="A11" s="3" t="s">
        <v>86</v>
      </c>
      <c r="B11" s="13"/>
      <c r="C11" s="198">
        <f>'DNSP Inputs O &amp; M'!G11</f>
        <v>0.05</v>
      </c>
      <c r="D11" s="198">
        <f>'DNSP Inputs O &amp; M'!H11</f>
        <v>0.05</v>
      </c>
      <c r="E11" s="198">
        <f>'DNSP Inputs O &amp; M'!I11</f>
        <v>0.05</v>
      </c>
      <c r="F11" s="198">
        <f>'DNSP Inputs O &amp; M'!J11</f>
        <v>0.05</v>
      </c>
      <c r="G11" s="198">
        <f>'DNSP Inputs O &amp; M'!K11</f>
        <v>0.05</v>
      </c>
      <c r="H11" s="198">
        <f>'DNSP Inputs O &amp; M'!L11</f>
        <v>0.05</v>
      </c>
    </row>
    <row r="12" spans="1:10" x14ac:dyDescent="0.2">
      <c r="A12" s="3" t="s">
        <v>88</v>
      </c>
      <c r="B12" s="13"/>
      <c r="C12" s="221">
        <f>'DNSP Inputs O &amp; M'!G12</f>
        <v>121.49143532801831</v>
      </c>
      <c r="D12" s="221">
        <f>'DNSP Inputs O &amp; M'!H12</f>
        <v>123.76741253758392</v>
      </c>
      <c r="E12" s="221">
        <f>'DNSP Inputs O &amp; M'!I12</f>
        <v>125.85211791921601</v>
      </c>
      <c r="F12" s="221">
        <f>'DNSP Inputs O &amp; M'!J12</f>
        <v>127.97193752388223</v>
      </c>
      <c r="G12" s="221">
        <f>'DNSP Inputs O &amp; M'!K12</f>
        <v>130.12746280621701</v>
      </c>
      <c r="H12" s="221">
        <f>'DNSP Inputs O &amp; M'!L12</f>
        <v>132.31929518315928</v>
      </c>
    </row>
    <row r="13" spans="1:10" x14ac:dyDescent="0.2">
      <c r="A13" s="3" t="s">
        <v>91</v>
      </c>
      <c r="B13" s="13"/>
      <c r="C13" s="221">
        <f>'DNSP Inputs O &amp; M'!G13</f>
        <v>142.67668919367625</v>
      </c>
      <c r="D13" s="221">
        <f>'DNSP Inputs O &amp; M'!H13</f>
        <v>145.34954339170542</v>
      </c>
      <c r="E13" s="221">
        <f>'DNSP Inputs O &amp; M'!I13</f>
        <v>147.79777244581481</v>
      </c>
      <c r="F13" s="221">
        <f>'DNSP Inputs O &amp; M'!J13</f>
        <v>150.28723881902076</v>
      </c>
      <c r="G13" s="221">
        <f>'DNSP Inputs O &amp; M'!K13</f>
        <v>152.81863710175932</v>
      </c>
      <c r="H13" s="221">
        <f>'DNSP Inputs O &amp; M'!L13</f>
        <v>155.39267358396316</v>
      </c>
    </row>
    <row r="14" spans="1:10" x14ac:dyDescent="0.2">
      <c r="A14" s="3" t="s">
        <v>92</v>
      </c>
      <c r="B14" s="13"/>
      <c r="C14" s="221">
        <f>'DNSP Inputs O &amp; M'!G14</f>
        <v>76.953111203007509</v>
      </c>
      <c r="D14" s="221">
        <f>'DNSP Inputs O &amp; M'!H14</f>
        <v>77.695641223387398</v>
      </c>
      <c r="E14" s="221">
        <f>'DNSP Inputs O &amp; M'!I14</f>
        <v>79.369202306269329</v>
      </c>
      <c r="F14" s="221">
        <f>'DNSP Inputs O &amp; M'!J14</f>
        <v>80.746172872596418</v>
      </c>
      <c r="G14" s="221">
        <f>'DNSP Inputs O &amp; M'!K14</f>
        <v>82.131292407253042</v>
      </c>
      <c r="H14" s="221">
        <f>'DNSP Inputs O &amp; M'!L14</f>
        <v>83.564187274786988</v>
      </c>
    </row>
    <row r="15" spans="1:10" x14ac:dyDescent="0.2">
      <c r="A15" s="3" t="s">
        <v>94</v>
      </c>
      <c r="B15" s="13"/>
      <c r="C15" s="221">
        <f>'DNSP Inputs O &amp; M'!G15</f>
        <v>57.003422506265657</v>
      </c>
      <c r="D15" s="221">
        <f>'DNSP Inputs O &amp; M'!H15</f>
        <v>57.553455530448915</v>
      </c>
      <c r="E15" s="221">
        <f>'DNSP Inputs O &amp; M'!I15</f>
        <v>58.793154718775355</v>
      </c>
      <c r="F15" s="221">
        <f>'DNSP Inputs O &amp; M'!J15</f>
        <v>59.813152919549431</v>
      </c>
      <c r="G15" s="221">
        <f>'DNSP Inputs O &amp; M'!K15</f>
        <v>60.839187511541702</v>
      </c>
      <c r="H15" s="221">
        <f>'DNSP Inputs O &amp; M'!L15</f>
        <v>61.900611933039357</v>
      </c>
    </row>
    <row r="16" spans="1:10" x14ac:dyDescent="0.2">
      <c r="A16" s="3" t="s">
        <v>95</v>
      </c>
      <c r="B16" s="13"/>
      <c r="C16" s="221">
        <f>'DNSP Inputs O &amp; M'!G16</f>
        <v>42.500606773060689</v>
      </c>
      <c r="D16" s="221">
        <f>'DNSP Inputs O &amp; M'!H16</f>
        <v>42.910700347186712</v>
      </c>
      <c r="E16" s="221">
        <f>'DNSP Inputs O &amp; M'!I16</f>
        <v>43.834995159733332</v>
      </c>
      <c r="F16" s="221">
        <f>'DNSP Inputs O &amp; M'!J16</f>
        <v>44.595485329171197</v>
      </c>
      <c r="G16" s="221">
        <f>'DNSP Inputs O &amp; M'!K16</f>
        <v>45.360476110646253</v>
      </c>
      <c r="H16" s="221">
        <f>'DNSP Inputs O &amp; M'!L16</f>
        <v>46.151852838112688</v>
      </c>
    </row>
    <row r="17" spans="1:8" x14ac:dyDescent="0.2">
      <c r="A17" s="3" t="s">
        <v>96</v>
      </c>
      <c r="B17" s="13"/>
      <c r="C17" s="203">
        <f>'DNSP Inputs O &amp; M'!G17</f>
        <v>8</v>
      </c>
      <c r="D17" s="203">
        <f>'DNSP Inputs O &amp; M'!H17</f>
        <v>8</v>
      </c>
      <c r="E17" s="203">
        <f>'DNSP Inputs O &amp; M'!I17</f>
        <v>8</v>
      </c>
      <c r="F17" s="203">
        <f>'DNSP Inputs O &amp; M'!J17</f>
        <v>8</v>
      </c>
      <c r="G17" s="203">
        <f>'DNSP Inputs O &amp; M'!K17</f>
        <v>8</v>
      </c>
      <c r="H17" s="203">
        <f>'DNSP Inputs O &amp; M'!L17</f>
        <v>8</v>
      </c>
    </row>
    <row r="18" spans="1:8" x14ac:dyDescent="0.2">
      <c r="A18" s="3" t="s">
        <v>97</v>
      </c>
      <c r="B18" s="13"/>
      <c r="C18" s="198">
        <f>'DNSP Inputs O &amp; M'!G18</f>
        <v>0.24358336000000042</v>
      </c>
      <c r="D18" s="198">
        <f>'DNSP Inputs O &amp; M'!H18</f>
        <v>0.24358336000000042</v>
      </c>
      <c r="E18" s="198">
        <f>'DNSP Inputs O &amp; M'!I18</f>
        <v>0.24358336000000042</v>
      </c>
      <c r="F18" s="198">
        <f>'DNSP Inputs O &amp; M'!J18</f>
        <v>0.24358336000000042</v>
      </c>
      <c r="G18" s="198">
        <f>'DNSP Inputs O &amp; M'!K18</f>
        <v>0.24358336000000042</v>
      </c>
      <c r="H18" s="198">
        <f>'DNSP Inputs O &amp; M'!L18</f>
        <v>0.24358336000000042</v>
      </c>
    </row>
    <row r="19" spans="1:8" x14ac:dyDescent="0.2">
      <c r="B19" s="13"/>
    </row>
    <row r="20" spans="1:8" x14ac:dyDescent="0.2">
      <c r="B20" s="13"/>
    </row>
    <row r="21" spans="1:8" x14ac:dyDescent="0.2">
      <c r="B21" s="13"/>
    </row>
    <row r="22" spans="1:8" x14ac:dyDescent="0.2">
      <c r="A22" s="4" t="s">
        <v>98</v>
      </c>
      <c r="B22" s="5"/>
    </row>
    <row r="23" spans="1:8" x14ac:dyDescent="0.2">
      <c r="B23" s="13"/>
    </row>
    <row r="24" spans="1:8" x14ac:dyDescent="0.2">
      <c r="A24" s="3" t="s">
        <v>99</v>
      </c>
      <c r="B24" s="205" t="s">
        <v>100</v>
      </c>
      <c r="C24" s="206">
        <f>'DNSP Inputs O &amp; M'!G24</f>
        <v>20</v>
      </c>
      <c r="D24" s="206">
        <f>'DNSP Inputs O &amp; M'!H24</f>
        <v>20</v>
      </c>
      <c r="E24" s="206">
        <f>'DNSP Inputs O &amp; M'!I24</f>
        <v>20</v>
      </c>
      <c r="F24" s="206">
        <f>'DNSP Inputs O &amp; M'!J24</f>
        <v>20</v>
      </c>
      <c r="G24" s="206">
        <f>'DNSP Inputs O &amp; M'!K24</f>
        <v>20</v>
      </c>
      <c r="H24" s="206">
        <f>'DNSP Inputs O &amp; M'!L24</f>
        <v>20</v>
      </c>
    </row>
    <row r="25" spans="1:8" x14ac:dyDescent="0.2">
      <c r="A25" s="3" t="s">
        <v>101</v>
      </c>
      <c r="B25" s="205" t="s">
        <v>100</v>
      </c>
      <c r="C25" s="206">
        <f>'DNSP Inputs O &amp; M'!G25</f>
        <v>4</v>
      </c>
      <c r="D25" s="206">
        <f>'DNSP Inputs O &amp; M'!H25</f>
        <v>4</v>
      </c>
      <c r="E25" s="206">
        <f>'DNSP Inputs O &amp; M'!I25</f>
        <v>4</v>
      </c>
      <c r="F25" s="206">
        <f>'DNSP Inputs O &amp; M'!J25</f>
        <v>4</v>
      </c>
      <c r="G25" s="206">
        <f>'DNSP Inputs O &amp; M'!K25</f>
        <v>4</v>
      </c>
      <c r="H25" s="206">
        <f>'DNSP Inputs O &amp; M'!L25</f>
        <v>4</v>
      </c>
    </row>
    <row r="26" spans="1:8" x14ac:dyDescent="0.2">
      <c r="A26" s="3" t="s">
        <v>102</v>
      </c>
      <c r="B26" s="205" t="s">
        <v>100</v>
      </c>
      <c r="C26" s="206">
        <f>'DNSP Inputs O &amp; M'!G26</f>
        <v>8</v>
      </c>
      <c r="D26" s="206">
        <f>'DNSP Inputs O &amp; M'!H26</f>
        <v>8</v>
      </c>
      <c r="E26" s="206">
        <f>'DNSP Inputs O &amp; M'!I26</f>
        <v>8</v>
      </c>
      <c r="F26" s="206">
        <f>'DNSP Inputs O &amp; M'!J26</f>
        <v>8</v>
      </c>
      <c r="G26" s="206">
        <f>'DNSP Inputs O &amp; M'!K26</f>
        <v>8</v>
      </c>
      <c r="H26" s="206">
        <f>'DNSP Inputs O &amp; M'!L26</f>
        <v>8</v>
      </c>
    </row>
    <row r="27" spans="1:8" x14ac:dyDescent="0.2">
      <c r="A27" s="3" t="s">
        <v>103</v>
      </c>
      <c r="B27" s="13"/>
      <c r="C27" s="198">
        <f>'DNSP Inputs O &amp; M'!G27</f>
        <v>0.15</v>
      </c>
      <c r="D27" s="198">
        <f>'DNSP Inputs O &amp; M'!H27</f>
        <v>0.1554544767364745</v>
      </c>
      <c r="E27" s="198">
        <f>'DNSP Inputs O &amp; M'!I27</f>
        <v>0.1554544767364745</v>
      </c>
      <c r="F27" s="198">
        <f>'DNSP Inputs O &amp; M'!J27</f>
        <v>0.1554544767364745</v>
      </c>
      <c r="G27" s="198">
        <f>'DNSP Inputs O &amp; M'!K27</f>
        <v>0.1554544767364745</v>
      </c>
      <c r="H27" s="198">
        <f>'DNSP Inputs O &amp; M'!L27</f>
        <v>0.1554544767364745</v>
      </c>
    </row>
    <row r="28" spans="1:8" x14ac:dyDescent="0.2">
      <c r="A28" s="3" t="s">
        <v>105</v>
      </c>
      <c r="B28" s="13"/>
      <c r="C28" s="221">
        <f>'DNSP Inputs O &amp; M'!G28</f>
        <v>5.7113799058629979</v>
      </c>
      <c r="D28" s="221">
        <f>'DNSP Inputs O &amp; M'!H28</f>
        <v>5.7113799058629979</v>
      </c>
      <c r="E28" s="221">
        <f>'DNSP Inputs O &amp; M'!I28</f>
        <v>5.7113799058629979</v>
      </c>
      <c r="F28" s="221">
        <f>'DNSP Inputs O &amp; M'!J28</f>
        <v>5.7113799058629979</v>
      </c>
      <c r="G28" s="221">
        <f>'DNSP Inputs O &amp; M'!K28</f>
        <v>5.7113799058629979</v>
      </c>
      <c r="H28" s="221">
        <f>'DNSP Inputs O &amp; M'!L28</f>
        <v>5.7113799058629979</v>
      </c>
    </row>
    <row r="29" spans="1:8" x14ac:dyDescent="0.2">
      <c r="A29" s="3" t="s">
        <v>107</v>
      </c>
      <c r="B29" s="13"/>
      <c r="C29" s="221">
        <f>'DNSP Inputs O &amp; M'!G29</f>
        <v>23.057977956930479</v>
      </c>
      <c r="D29" s="221">
        <f>'DNSP Inputs O &amp; M'!H29</f>
        <v>23.057977956930479</v>
      </c>
      <c r="E29" s="221">
        <f>'DNSP Inputs O &amp; M'!I29</f>
        <v>23.057977956930479</v>
      </c>
      <c r="F29" s="221">
        <f>'DNSP Inputs O &amp; M'!J29</f>
        <v>23.057977956930479</v>
      </c>
      <c r="G29" s="221">
        <f>'DNSP Inputs O &amp; M'!K29</f>
        <v>23.057977956930479</v>
      </c>
      <c r="H29" s="221">
        <f>'DNSP Inputs O &amp; M'!L29</f>
        <v>23.057977956930479</v>
      </c>
    </row>
    <row r="30" spans="1:8" x14ac:dyDescent="0.2">
      <c r="A30" s="3" t="s">
        <v>108</v>
      </c>
      <c r="B30" s="13"/>
      <c r="C30" s="221">
        <f>'DNSP Inputs O &amp; M'!G30</f>
        <v>198.14863984126438</v>
      </c>
      <c r="D30" s="221">
        <f>'DNSP Inputs O &amp; M'!H30</f>
        <v>198.14863984126438</v>
      </c>
      <c r="E30" s="221">
        <f>'DNSP Inputs O &amp; M'!I30</f>
        <v>198.14863984126438</v>
      </c>
      <c r="F30" s="221">
        <f>'DNSP Inputs O &amp; M'!J30</f>
        <v>198.14863984126438</v>
      </c>
      <c r="G30" s="221">
        <f>'DNSP Inputs O &amp; M'!K30</f>
        <v>198.14863984126438</v>
      </c>
      <c r="H30" s="221">
        <f>'DNSP Inputs O &amp; M'!L30</f>
        <v>198.14863984126438</v>
      </c>
    </row>
    <row r="31" spans="1:8" x14ac:dyDescent="0.2">
      <c r="A31" s="3" t="s">
        <v>109</v>
      </c>
      <c r="B31" s="13"/>
      <c r="C31" s="221">
        <f>'DNSP Inputs O &amp; M'!G31</f>
        <v>1.2497549028146602</v>
      </c>
      <c r="D31" s="221">
        <f>'DNSP Inputs O &amp; M'!H31</f>
        <v>1.2497549028146602</v>
      </c>
      <c r="E31" s="221">
        <f>'DNSP Inputs O &amp; M'!I31</f>
        <v>1.2497549028146602</v>
      </c>
      <c r="F31" s="221">
        <f>'DNSP Inputs O &amp; M'!J31</f>
        <v>1.2497549028146602</v>
      </c>
      <c r="G31" s="221">
        <f>'DNSP Inputs O &amp; M'!K31</f>
        <v>1.2497549028146602</v>
      </c>
      <c r="H31" s="221">
        <f>'DNSP Inputs O &amp; M'!L31</f>
        <v>1.2497549028146602</v>
      </c>
    </row>
    <row r="32" spans="1:8" x14ac:dyDescent="0.2">
      <c r="A32" s="3" t="s">
        <v>110</v>
      </c>
      <c r="B32" s="13"/>
      <c r="C32" s="221">
        <f>'DNSP Inputs O &amp; M'!G32</f>
        <v>12.497549028146603</v>
      </c>
      <c r="D32" s="221">
        <f>'DNSP Inputs O &amp; M'!H32</f>
        <v>12.497549028146603</v>
      </c>
      <c r="E32" s="221">
        <f>'DNSP Inputs O &amp; M'!I32</f>
        <v>12.497549028146603</v>
      </c>
      <c r="F32" s="221">
        <f>'DNSP Inputs O &amp; M'!J32</f>
        <v>12.497549028146603</v>
      </c>
      <c r="G32" s="221">
        <f>'DNSP Inputs O &amp; M'!K32</f>
        <v>12.497549028146603</v>
      </c>
      <c r="H32" s="221">
        <f>'DNSP Inputs O &amp; M'!L32</f>
        <v>12.497549028146603</v>
      </c>
    </row>
    <row r="33" spans="1:8" x14ac:dyDescent="0.2">
      <c r="A33" s="3" t="s">
        <v>111</v>
      </c>
      <c r="B33" s="13"/>
      <c r="C33" s="118">
        <f>'DNSP Inputs O &amp; M'!G33</f>
        <v>2</v>
      </c>
      <c r="D33" s="118">
        <f>'DNSP Inputs O &amp; M'!H33</f>
        <v>2</v>
      </c>
      <c r="E33" s="118">
        <f>'DNSP Inputs O &amp; M'!I33</f>
        <v>2</v>
      </c>
      <c r="F33" s="118">
        <f>'DNSP Inputs O &amp; M'!J33</f>
        <v>2</v>
      </c>
      <c r="G33" s="118">
        <f>'DNSP Inputs O &amp; M'!K33</f>
        <v>2</v>
      </c>
      <c r="H33" s="118">
        <f>'DNSP Inputs O &amp; M'!L33</f>
        <v>2</v>
      </c>
    </row>
    <row r="34" spans="1:8" x14ac:dyDescent="0.2">
      <c r="A34" s="3" t="s">
        <v>112</v>
      </c>
      <c r="B34" s="13"/>
      <c r="C34" s="118">
        <f>'DNSP Inputs O &amp; M'!G34</f>
        <v>86.4</v>
      </c>
      <c r="D34" s="118">
        <f>'DNSP Inputs O &amp; M'!H34</f>
        <v>86.4</v>
      </c>
      <c r="E34" s="118">
        <f>'DNSP Inputs O &amp; M'!I34</f>
        <v>86.4</v>
      </c>
      <c r="F34" s="118">
        <f>'DNSP Inputs O &amp; M'!J34</f>
        <v>86.4</v>
      </c>
      <c r="G34" s="118">
        <f>'DNSP Inputs O &amp; M'!K34</f>
        <v>86.4</v>
      </c>
      <c r="H34" s="118">
        <f>'DNSP Inputs O &amp; M'!L34</f>
        <v>86.4</v>
      </c>
    </row>
    <row r="35" spans="1:8" x14ac:dyDescent="0.2">
      <c r="A35" s="3" t="s">
        <v>113</v>
      </c>
      <c r="B35" s="13"/>
      <c r="C35" s="118">
        <f>'DNSP Inputs O &amp; M'!G35</f>
        <v>72</v>
      </c>
      <c r="D35" s="118">
        <f>'DNSP Inputs O &amp; M'!H35</f>
        <v>72</v>
      </c>
      <c r="E35" s="118">
        <f>'DNSP Inputs O &amp; M'!I35</f>
        <v>72</v>
      </c>
      <c r="F35" s="118">
        <f>'DNSP Inputs O &amp; M'!J35</f>
        <v>72</v>
      </c>
      <c r="G35" s="118">
        <f>'DNSP Inputs O &amp; M'!K35</f>
        <v>72</v>
      </c>
      <c r="H35" s="118">
        <f>'DNSP Inputs O &amp; M'!L35</f>
        <v>72</v>
      </c>
    </row>
    <row r="36" spans="1:8" x14ac:dyDescent="0.2">
      <c r="A36" s="3" t="s">
        <v>114</v>
      </c>
      <c r="B36" s="13"/>
      <c r="C36" s="118">
        <f>'DNSP Inputs O &amp; M'!G36</f>
        <v>60</v>
      </c>
      <c r="D36" s="118">
        <f>'DNSP Inputs O &amp; M'!H36</f>
        <v>60</v>
      </c>
      <c r="E36" s="118">
        <f>'DNSP Inputs O &amp; M'!I36</f>
        <v>60</v>
      </c>
      <c r="F36" s="118">
        <f>'DNSP Inputs O &amp; M'!J36</f>
        <v>60</v>
      </c>
      <c r="G36" s="118">
        <f>'DNSP Inputs O &amp; M'!K36</f>
        <v>60</v>
      </c>
      <c r="H36" s="118">
        <f>'DNSP Inputs O &amp; M'!L36</f>
        <v>60</v>
      </c>
    </row>
    <row r="37" spans="1:8" x14ac:dyDescent="0.2">
      <c r="A37" s="3" t="s">
        <v>115</v>
      </c>
      <c r="B37" s="13"/>
      <c r="C37" s="118">
        <f>'DNSP Inputs O &amp; M'!G37</f>
        <v>28.8</v>
      </c>
      <c r="D37" s="118">
        <f>'DNSP Inputs O &amp; M'!H37</f>
        <v>28.8</v>
      </c>
      <c r="E37" s="118">
        <f>'DNSP Inputs O &amp; M'!I37</f>
        <v>28.8</v>
      </c>
      <c r="F37" s="118">
        <f>'DNSP Inputs O &amp; M'!J37</f>
        <v>28.8</v>
      </c>
      <c r="G37" s="118">
        <f>'DNSP Inputs O &amp; M'!K37</f>
        <v>28.8</v>
      </c>
      <c r="H37" s="118">
        <f>'DNSP Inputs O &amp; M'!L37</f>
        <v>28.8</v>
      </c>
    </row>
    <row r="38" spans="1:8" x14ac:dyDescent="0.2">
      <c r="A38" s="3" t="s">
        <v>116</v>
      </c>
      <c r="B38" s="13"/>
      <c r="C38" s="118">
        <f>'DNSP Inputs O &amp; M'!G38</f>
        <v>24</v>
      </c>
      <c r="D38" s="118">
        <f>'DNSP Inputs O &amp; M'!H38</f>
        <v>24</v>
      </c>
      <c r="E38" s="118">
        <f>'DNSP Inputs O &amp; M'!I38</f>
        <v>24</v>
      </c>
      <c r="F38" s="118">
        <f>'DNSP Inputs O &amp; M'!J38</f>
        <v>24</v>
      </c>
      <c r="G38" s="118">
        <f>'DNSP Inputs O &amp; M'!K38</f>
        <v>24</v>
      </c>
      <c r="H38" s="118">
        <f>'DNSP Inputs O &amp; M'!L38</f>
        <v>24</v>
      </c>
    </row>
    <row r="39" spans="1:8" x14ac:dyDescent="0.2">
      <c r="A39" s="3" t="s">
        <v>117</v>
      </c>
      <c r="B39" s="13"/>
      <c r="C39" s="118">
        <f>'DNSP Inputs O &amp; M'!G39</f>
        <v>19.2</v>
      </c>
      <c r="D39" s="118">
        <f>'DNSP Inputs O &amp; M'!H39</f>
        <v>19.2</v>
      </c>
      <c r="E39" s="118">
        <f>'DNSP Inputs O &amp; M'!I39</f>
        <v>19.2</v>
      </c>
      <c r="F39" s="118">
        <f>'DNSP Inputs O &amp; M'!J39</f>
        <v>19.2</v>
      </c>
      <c r="G39" s="118">
        <f>'DNSP Inputs O &amp; M'!K39</f>
        <v>19.2</v>
      </c>
      <c r="H39" s="118">
        <f>'DNSP Inputs O &amp; M'!L39</f>
        <v>19.2</v>
      </c>
    </row>
    <row r="40" spans="1:8" x14ac:dyDescent="0.2">
      <c r="A40" s="3" t="s">
        <v>118</v>
      </c>
      <c r="B40" s="13"/>
      <c r="C40" s="137">
        <f>'DNSP Inputs O &amp; M'!G40</f>
        <v>0.6</v>
      </c>
      <c r="D40" s="137">
        <f>'DNSP Inputs O &amp; M'!H40</f>
        <v>0.6</v>
      </c>
      <c r="E40" s="137">
        <f>'DNSP Inputs O &amp; M'!I40</f>
        <v>0.6</v>
      </c>
      <c r="F40" s="137">
        <f>'DNSP Inputs O &amp; M'!J40</f>
        <v>0.6</v>
      </c>
      <c r="G40" s="137">
        <f>'DNSP Inputs O &amp; M'!K40</f>
        <v>0.6</v>
      </c>
      <c r="H40" s="137">
        <f>'DNSP Inputs O &amp; M'!L40</f>
        <v>0.6</v>
      </c>
    </row>
    <row r="41" spans="1:8" x14ac:dyDescent="0.2">
      <c r="A41" s="3" t="s">
        <v>119</v>
      </c>
      <c r="B41" s="13"/>
      <c r="C41" s="137">
        <f>'DNSP Inputs O &amp; M'!G41</f>
        <v>0.5</v>
      </c>
      <c r="D41" s="137">
        <f>'DNSP Inputs O &amp; M'!H41</f>
        <v>0.5</v>
      </c>
      <c r="E41" s="137">
        <f>'DNSP Inputs O &amp; M'!I41</f>
        <v>0.5</v>
      </c>
      <c r="F41" s="137">
        <f>'DNSP Inputs O &amp; M'!J41</f>
        <v>0.5</v>
      </c>
      <c r="G41" s="137">
        <f>'DNSP Inputs O &amp; M'!K41</f>
        <v>0.5</v>
      </c>
      <c r="H41" s="137">
        <f>'DNSP Inputs O &amp; M'!L41</f>
        <v>0.5</v>
      </c>
    </row>
    <row r="42" spans="1:8" x14ac:dyDescent="0.2">
      <c r="A42" s="3" t="s">
        <v>120</v>
      </c>
      <c r="B42" s="13"/>
      <c r="C42" s="137">
        <f>'DNSP Inputs O &amp; M'!G42</f>
        <v>0.15</v>
      </c>
      <c r="D42" s="137">
        <f>'DNSP Inputs O &amp; M'!H42</f>
        <v>0.15</v>
      </c>
      <c r="E42" s="137">
        <f>'DNSP Inputs O &amp; M'!I42</f>
        <v>0.15</v>
      </c>
      <c r="F42" s="137">
        <f>'DNSP Inputs O &amp; M'!J42</f>
        <v>0.15</v>
      </c>
      <c r="G42" s="137">
        <f>'DNSP Inputs O &amp; M'!K42</f>
        <v>0.15</v>
      </c>
      <c r="H42" s="137">
        <f>'DNSP Inputs O &amp; M'!L42</f>
        <v>0.15</v>
      </c>
    </row>
    <row r="43" spans="1:8" x14ac:dyDescent="0.2">
      <c r="A43" s="3" t="s">
        <v>121</v>
      </c>
      <c r="B43" s="13"/>
      <c r="C43" s="137">
        <f>'DNSP Inputs O &amp; M'!G43</f>
        <v>0.1</v>
      </c>
      <c r="D43" s="137">
        <f>'DNSP Inputs O &amp; M'!H43</f>
        <v>0.1</v>
      </c>
      <c r="E43" s="137">
        <f>'DNSP Inputs O &amp; M'!I43</f>
        <v>0.1</v>
      </c>
      <c r="F43" s="137">
        <f>'DNSP Inputs O &amp; M'!J43</f>
        <v>0.1</v>
      </c>
      <c r="G43" s="137">
        <f>'DNSP Inputs O &amp; M'!K43</f>
        <v>0.1</v>
      </c>
      <c r="H43" s="137">
        <f>'DNSP Inputs O &amp; M'!L43</f>
        <v>0.1</v>
      </c>
    </row>
    <row r="44" spans="1:8" x14ac:dyDescent="0.2">
      <c r="B44" s="13"/>
      <c r="C44" s="191"/>
    </row>
    <row r="45" spans="1:8" x14ac:dyDescent="0.2">
      <c r="A45" s="33" t="s">
        <v>122</v>
      </c>
      <c r="B45" s="34"/>
      <c r="C45" s="207"/>
      <c r="D45" s="38"/>
      <c r="E45" s="38"/>
      <c r="F45" s="38"/>
      <c r="G45" s="38"/>
      <c r="H45" s="38"/>
    </row>
    <row r="46" spans="1:8" x14ac:dyDescent="0.2">
      <c r="A46" s="3" t="s">
        <v>123</v>
      </c>
      <c r="B46" s="13"/>
      <c r="C46" s="251">
        <f>'DNSP Inputs O &amp; M'!G46*CHOOSE($A$1,'allocation inputs'!Q63,'allocation inputs'!AH63,'allocation inputs'!AY63)</f>
        <v>29927.681593813508</v>
      </c>
      <c r="D46" s="251">
        <f>'DNSP Inputs O &amp; M'!H46*CHOOSE($A$1,'allocation inputs'!R63,'allocation inputs'!AI63,'allocation inputs'!AZ63)</f>
        <v>21542.300563628531</v>
      </c>
      <c r="E46" s="251">
        <f>'DNSP Inputs O &amp; M'!I46*CHOOSE($A$1,'allocation inputs'!S63,'allocation inputs'!AJ63,'allocation inputs'!BA63)</f>
        <v>16266.841914330944</v>
      </c>
      <c r="F46" s="251">
        <f>'DNSP Inputs O &amp; M'!J46*CHOOSE($A$1,'allocation inputs'!T63,'allocation inputs'!AK63,'allocation inputs'!BB63)</f>
        <v>14844.184765299779</v>
      </c>
      <c r="G46" s="251">
        <f>'DNSP Inputs O &amp; M'!K46*CHOOSE($A$1,'allocation inputs'!U63,'allocation inputs'!AL63,'allocation inputs'!BC63)</f>
        <v>13457.956835477824</v>
      </c>
      <c r="H46" s="251">
        <f>'DNSP Inputs O &amp; M'!L46*CHOOSE($A$1,'allocation inputs'!V63,'allocation inputs'!AM63,'allocation inputs'!BD63)</f>
        <v>12130.417538410627</v>
      </c>
    </row>
    <row r="47" spans="1:8" x14ac:dyDescent="0.2">
      <c r="A47" s="3" t="s">
        <v>124</v>
      </c>
      <c r="B47" s="13"/>
      <c r="C47" s="251">
        <f>'DNSP Inputs O &amp; M'!G47*CHOOSE($A$1,'allocation inputs'!Q64,'allocation inputs'!AH64,'allocation inputs'!AY64)</f>
        <v>0</v>
      </c>
      <c r="D47" s="251">
        <f>'DNSP Inputs O &amp; M'!H47*CHOOSE($A$1,'allocation inputs'!R64,'allocation inputs'!AI64,'allocation inputs'!AZ64)</f>
        <v>0</v>
      </c>
      <c r="E47" s="251">
        <f>'DNSP Inputs O &amp; M'!I47*CHOOSE($A$1,'allocation inputs'!S64,'allocation inputs'!AJ64,'allocation inputs'!BA64)</f>
        <v>0</v>
      </c>
      <c r="F47" s="251">
        <f>'DNSP Inputs O &amp; M'!J47*CHOOSE($A$1,'allocation inputs'!T64,'allocation inputs'!AK64,'allocation inputs'!BB64)</f>
        <v>0</v>
      </c>
      <c r="G47" s="251">
        <f>'DNSP Inputs O &amp; M'!K47*CHOOSE($A$1,'allocation inputs'!U64,'allocation inputs'!AL64,'allocation inputs'!BC64)</f>
        <v>0</v>
      </c>
      <c r="H47" s="251">
        <f>'DNSP Inputs O &amp; M'!L47*CHOOSE($A$1,'allocation inputs'!V64,'allocation inputs'!AM64,'allocation inputs'!BD64)</f>
        <v>0</v>
      </c>
    </row>
    <row r="48" spans="1:8" x14ac:dyDescent="0.2">
      <c r="B48" s="13"/>
      <c r="C48" s="35">
        <f>SUM(C46:C47)</f>
        <v>29927.681593813508</v>
      </c>
      <c r="D48" s="35">
        <f t="shared" ref="D48:H48" si="0">SUM(D46:D47)</f>
        <v>21542.300563628531</v>
      </c>
      <c r="E48" s="35">
        <f t="shared" si="0"/>
        <v>16266.841914330944</v>
      </c>
      <c r="F48" s="35">
        <f t="shared" si="0"/>
        <v>14844.184765299779</v>
      </c>
      <c r="G48" s="35">
        <f t="shared" si="0"/>
        <v>13457.956835477824</v>
      </c>
      <c r="H48" s="35">
        <f t="shared" si="0"/>
        <v>12130.417538410627</v>
      </c>
    </row>
    <row r="49" spans="1:8" x14ac:dyDescent="0.2">
      <c r="A49" s="3" t="s">
        <v>125</v>
      </c>
      <c r="B49" s="13"/>
      <c r="C49" s="36">
        <f>'ACS - General'!J41</f>
        <v>34983.030894970492</v>
      </c>
      <c r="D49" s="36">
        <f>'ACS - General'!K41</f>
        <v>24802.82893550997</v>
      </c>
      <c r="E49" s="36">
        <f>'ACS - General'!L41</f>
        <v>19080.895979657485</v>
      </c>
      <c r="F49" s="36">
        <f>'ACS - General'!M41</f>
        <v>17172.806381691738</v>
      </c>
      <c r="G49" s="36">
        <f>'ACS - General'!N41</f>
        <v>15455.525743522563</v>
      </c>
      <c r="H49" s="36">
        <f>'ACS - General'!O41</f>
        <v>13909.973169170307</v>
      </c>
    </row>
    <row r="50" spans="1:8" x14ac:dyDescent="0.2">
      <c r="A50" s="3" t="s">
        <v>126</v>
      </c>
      <c r="B50" s="13"/>
      <c r="C50" s="48">
        <f t="shared" ref="C50:H50" si="1">IF(C49=0,0,C48/C49)</f>
        <v>0.85549138619993637</v>
      </c>
      <c r="D50" s="48">
        <f t="shared" si="1"/>
        <v>0.86854207718163257</v>
      </c>
      <c r="E50" s="48">
        <f t="shared" si="1"/>
        <v>0.85251981519491227</v>
      </c>
      <c r="F50" s="48">
        <f t="shared" si="1"/>
        <v>0.86440063641114895</v>
      </c>
      <c r="G50" s="48">
        <f t="shared" si="1"/>
        <v>0.8707537393943442</v>
      </c>
      <c r="H50" s="48">
        <f t="shared" si="1"/>
        <v>0.87206620680593117</v>
      </c>
    </row>
    <row r="51" spans="1:8" x14ac:dyDescent="0.2">
      <c r="B51" s="13"/>
      <c r="C51" s="48"/>
      <c r="D51" s="48"/>
      <c r="E51" s="48"/>
      <c r="F51" s="48"/>
      <c r="G51" s="48"/>
      <c r="H51" s="48"/>
    </row>
    <row r="52" spans="1:8" x14ac:dyDescent="0.2">
      <c r="A52" s="39" t="s">
        <v>127</v>
      </c>
      <c r="B52" s="40"/>
      <c r="C52" s="191"/>
      <c r="D52" s="191"/>
      <c r="E52" s="191"/>
      <c r="F52" s="191"/>
      <c r="G52" s="191"/>
      <c r="H52" s="191"/>
    </row>
    <row r="53" spans="1:8" x14ac:dyDescent="0.2">
      <c r="A53" s="3" t="s">
        <v>128</v>
      </c>
      <c r="B53" s="13"/>
      <c r="C53" s="252">
        <f>CHOOSE($A$1,'allocation inputs'!Q69,'allocation inputs'!AH69,'allocation inputs'!AY69)</f>
        <v>0.68398919832615279</v>
      </c>
      <c r="D53" s="252">
        <f>CHOOSE($A$1,'allocation inputs'!R69,'allocation inputs'!AI69,'allocation inputs'!AZ69)</f>
        <v>0.68398919832615279</v>
      </c>
      <c r="E53" s="252">
        <f>CHOOSE($A$1,'allocation inputs'!S69,'allocation inputs'!AJ69,'allocation inputs'!BA69)</f>
        <v>0.68398919832615279</v>
      </c>
      <c r="F53" s="252">
        <f>CHOOSE($A$1,'allocation inputs'!T69,'allocation inputs'!AK69,'allocation inputs'!BB69)</f>
        <v>0.68398919832615279</v>
      </c>
      <c r="G53" s="252">
        <f>CHOOSE($A$1,'allocation inputs'!U69,'allocation inputs'!AL69,'allocation inputs'!BC69)</f>
        <v>0.68398919832615279</v>
      </c>
      <c r="H53" s="252">
        <f>CHOOSE($A$1,'allocation inputs'!V69,'allocation inputs'!AM69,'allocation inputs'!BD69)</f>
        <v>0.68398919832615279</v>
      </c>
    </row>
    <row r="54" spans="1:8" x14ac:dyDescent="0.2">
      <c r="A54" s="3" t="s">
        <v>129</v>
      </c>
      <c r="B54" s="13"/>
      <c r="C54" s="252">
        <f>CHOOSE($A$1,'allocation inputs'!Q70,'allocation inputs'!AH70,'allocation inputs'!AY70)</f>
        <v>0.22324833542907793</v>
      </c>
      <c r="D54" s="252">
        <f>CHOOSE($A$1,'allocation inputs'!R70,'allocation inputs'!AI70,'allocation inputs'!AZ70)</f>
        <v>0.22324833542907793</v>
      </c>
      <c r="E54" s="252">
        <f>CHOOSE($A$1,'allocation inputs'!S70,'allocation inputs'!AJ70,'allocation inputs'!BA70)</f>
        <v>0.22324833542907793</v>
      </c>
      <c r="F54" s="252">
        <f>CHOOSE($A$1,'allocation inputs'!T70,'allocation inputs'!AK70,'allocation inputs'!BB70)</f>
        <v>0.22324833542907793</v>
      </c>
      <c r="G54" s="252">
        <f>CHOOSE($A$1,'allocation inputs'!U70,'allocation inputs'!AL70,'allocation inputs'!BC70)</f>
        <v>0.22324833542907793</v>
      </c>
      <c r="H54" s="252">
        <f>CHOOSE($A$1,'allocation inputs'!V70,'allocation inputs'!AM70,'allocation inputs'!BD70)</f>
        <v>0.22324833542907793</v>
      </c>
    </row>
    <row r="55" spans="1:8" x14ac:dyDescent="0.2">
      <c r="A55" s="3" t="s">
        <v>130</v>
      </c>
      <c r="B55" s="13"/>
      <c r="C55" s="252">
        <f>CHOOSE($A$1,'allocation inputs'!Q71,'allocation inputs'!AH71,'allocation inputs'!AY71)</f>
        <v>9.2762466244769234E-2</v>
      </c>
      <c r="D55" s="252">
        <f>CHOOSE($A$1,'allocation inputs'!R71,'allocation inputs'!AI71,'allocation inputs'!AZ71)</f>
        <v>9.2762466244769234E-2</v>
      </c>
      <c r="E55" s="252">
        <f>CHOOSE($A$1,'allocation inputs'!S71,'allocation inputs'!AJ71,'allocation inputs'!BA71)</f>
        <v>9.2762466244769234E-2</v>
      </c>
      <c r="F55" s="252">
        <f>CHOOSE($A$1,'allocation inputs'!T71,'allocation inputs'!AK71,'allocation inputs'!BB71)</f>
        <v>9.2762466244769234E-2</v>
      </c>
      <c r="G55" s="252">
        <f>CHOOSE($A$1,'allocation inputs'!U71,'allocation inputs'!AL71,'allocation inputs'!BC71)</f>
        <v>9.2762466244769234E-2</v>
      </c>
      <c r="H55" s="252">
        <f>CHOOSE($A$1,'allocation inputs'!V71,'allocation inputs'!AM71,'allocation inputs'!BD71)</f>
        <v>9.2762466244769234E-2</v>
      </c>
    </row>
    <row r="56" spans="1:8" x14ac:dyDescent="0.2">
      <c r="B56" s="13"/>
      <c r="C56" s="191"/>
    </row>
    <row r="57" spans="1:8" x14ac:dyDescent="0.2">
      <c r="B57" s="13"/>
      <c r="C57" s="191"/>
    </row>
    <row r="58" spans="1:8" x14ac:dyDescent="0.2">
      <c r="B58" s="13"/>
      <c r="C58" s="191"/>
    </row>
    <row r="59" spans="1:8" x14ac:dyDescent="0.2">
      <c r="A59" s="4" t="s">
        <v>131</v>
      </c>
      <c r="B59" s="5"/>
    </row>
    <row r="60" spans="1:8" x14ac:dyDescent="0.2">
      <c r="B60" s="13"/>
    </row>
    <row r="61" spans="1:8" x14ac:dyDescent="0.2">
      <c r="A61" s="3" t="s">
        <v>132</v>
      </c>
      <c r="B61" s="205" t="s">
        <v>100</v>
      </c>
      <c r="C61" s="206">
        <f>'DNSP Inputs O &amp; M'!G61</f>
        <v>20</v>
      </c>
      <c r="D61" s="206">
        <f>'DNSP Inputs O &amp; M'!H61</f>
        <v>20</v>
      </c>
      <c r="E61" s="206">
        <f>'DNSP Inputs O &amp; M'!I61</f>
        <v>20</v>
      </c>
      <c r="F61" s="206">
        <f>'DNSP Inputs O &amp; M'!J61</f>
        <v>20</v>
      </c>
      <c r="G61" s="206">
        <f>'DNSP Inputs O &amp; M'!K61</f>
        <v>20</v>
      </c>
      <c r="H61" s="206">
        <f>'DNSP Inputs O &amp; M'!L61</f>
        <v>20</v>
      </c>
    </row>
    <row r="62" spans="1:8" x14ac:dyDescent="0.2">
      <c r="A62" s="3" t="s">
        <v>133</v>
      </c>
      <c r="B62" s="205"/>
      <c r="C62" s="206">
        <f>'DNSP Inputs O &amp; M'!G62</f>
        <v>3</v>
      </c>
      <c r="D62" s="206">
        <f>'DNSP Inputs O &amp; M'!H62</f>
        <v>3</v>
      </c>
      <c r="E62" s="206">
        <f>'DNSP Inputs O &amp; M'!I62</f>
        <v>3</v>
      </c>
      <c r="F62" s="206">
        <f>'DNSP Inputs O &amp; M'!J62</f>
        <v>3</v>
      </c>
      <c r="G62" s="206">
        <f>'DNSP Inputs O &amp; M'!K62</f>
        <v>3</v>
      </c>
      <c r="H62" s="206">
        <f>'DNSP Inputs O &amp; M'!L62</f>
        <v>3</v>
      </c>
    </row>
    <row r="63" spans="1:8" x14ac:dyDescent="0.2">
      <c r="A63" s="3" t="s">
        <v>134</v>
      </c>
      <c r="B63" s="205" t="s">
        <v>100</v>
      </c>
      <c r="C63" s="206">
        <f>'DNSP Inputs O &amp; M'!G63</f>
        <v>5</v>
      </c>
      <c r="D63" s="206">
        <f>'DNSP Inputs O &amp; M'!H63</f>
        <v>5</v>
      </c>
      <c r="E63" s="206">
        <f>'DNSP Inputs O &amp; M'!I63</f>
        <v>5</v>
      </c>
      <c r="F63" s="206">
        <f>'DNSP Inputs O &amp; M'!J63</f>
        <v>5</v>
      </c>
      <c r="G63" s="206">
        <f>'DNSP Inputs O &amp; M'!K63</f>
        <v>5</v>
      </c>
      <c r="H63" s="206">
        <f>'DNSP Inputs O &amp; M'!L63</f>
        <v>5</v>
      </c>
    </row>
    <row r="64" spans="1:8" x14ac:dyDescent="0.2">
      <c r="A64" s="3" t="s">
        <v>135</v>
      </c>
      <c r="B64" s="205" t="s">
        <v>100</v>
      </c>
      <c r="C64" s="206">
        <f>'DNSP Inputs O &amp; M'!G64</f>
        <v>10</v>
      </c>
      <c r="D64" s="206">
        <f>'DNSP Inputs O &amp; M'!H64</f>
        <v>10</v>
      </c>
      <c r="E64" s="206">
        <f>'DNSP Inputs O &amp; M'!I64</f>
        <v>10</v>
      </c>
      <c r="F64" s="206">
        <f>'DNSP Inputs O &amp; M'!J64</f>
        <v>10</v>
      </c>
      <c r="G64" s="206">
        <f>'DNSP Inputs O &amp; M'!K64</f>
        <v>10</v>
      </c>
      <c r="H64" s="206">
        <f>'DNSP Inputs O &amp; M'!L64</f>
        <v>10</v>
      </c>
    </row>
    <row r="65" spans="1:8" x14ac:dyDescent="0.2">
      <c r="A65" s="3" t="s">
        <v>105</v>
      </c>
      <c r="B65" s="13"/>
      <c r="C65" s="221">
        <f>'DNSP Inputs O &amp; M'!G65</f>
        <v>41.304399538024512</v>
      </c>
      <c r="D65" s="221">
        <f>'DNSP Inputs O &amp; M'!H65</f>
        <v>41.304399538024512</v>
      </c>
      <c r="E65" s="221">
        <f>'DNSP Inputs O &amp; M'!I65</f>
        <v>41.304399538024512</v>
      </c>
      <c r="F65" s="221">
        <f>'DNSP Inputs O &amp; M'!J65</f>
        <v>41.304399538024512</v>
      </c>
      <c r="G65" s="221">
        <f>'DNSP Inputs O &amp; M'!K65</f>
        <v>41.304399538024512</v>
      </c>
      <c r="H65" s="221">
        <f>'DNSP Inputs O &amp; M'!L65</f>
        <v>41.304399538024512</v>
      </c>
    </row>
    <row r="66" spans="1:8" x14ac:dyDescent="0.2">
      <c r="A66" s="3" t="s">
        <v>107</v>
      </c>
      <c r="B66" s="13"/>
      <c r="C66" s="221">
        <f>'DNSP Inputs O &amp; M'!G66</f>
        <v>22.43310050552315</v>
      </c>
      <c r="D66" s="221">
        <f>'DNSP Inputs O &amp; M'!H66</f>
        <v>22.43310050552315</v>
      </c>
      <c r="E66" s="221">
        <f>'DNSP Inputs O &amp; M'!I66</f>
        <v>22.43310050552315</v>
      </c>
      <c r="F66" s="221">
        <f>'DNSP Inputs O &amp; M'!J66</f>
        <v>22.43310050552315</v>
      </c>
      <c r="G66" s="221">
        <f>'DNSP Inputs O &amp; M'!K66</f>
        <v>22.43310050552315</v>
      </c>
      <c r="H66" s="221">
        <f>'DNSP Inputs O &amp; M'!L66</f>
        <v>22.43310050552315</v>
      </c>
    </row>
    <row r="67" spans="1:8" x14ac:dyDescent="0.2">
      <c r="A67" s="3" t="s">
        <v>136</v>
      </c>
      <c r="B67" s="13"/>
      <c r="C67" s="221">
        <f>'DNSP Inputs O &amp; M'!G67</f>
        <v>2.4995098056293203</v>
      </c>
      <c r="D67" s="221">
        <f>'DNSP Inputs O &amp; M'!H67</f>
        <v>2.4995098056293203</v>
      </c>
      <c r="E67" s="221">
        <f>'DNSP Inputs O &amp; M'!I67</f>
        <v>2.4995098056293203</v>
      </c>
      <c r="F67" s="221">
        <f>'DNSP Inputs O &amp; M'!J67</f>
        <v>2.4995098056293203</v>
      </c>
      <c r="G67" s="221">
        <f>'DNSP Inputs O &amp; M'!K67</f>
        <v>2.4995098056293203</v>
      </c>
      <c r="H67" s="221">
        <f>'DNSP Inputs O &amp; M'!L67</f>
        <v>2.4995098056293203</v>
      </c>
    </row>
    <row r="68" spans="1:8" x14ac:dyDescent="0.2">
      <c r="A68" s="3" t="s">
        <v>137</v>
      </c>
      <c r="B68" s="13"/>
      <c r="C68" s="118">
        <f>'DNSP Inputs O &amp; M'!G68</f>
        <v>2</v>
      </c>
      <c r="D68" s="118">
        <f>'DNSP Inputs O &amp; M'!H68</f>
        <v>2</v>
      </c>
      <c r="E68" s="118">
        <f>'DNSP Inputs O &amp; M'!I68</f>
        <v>2</v>
      </c>
      <c r="F68" s="118">
        <f>'DNSP Inputs O &amp; M'!J68</f>
        <v>2</v>
      </c>
      <c r="G68" s="118">
        <f>'DNSP Inputs O &amp; M'!K68</f>
        <v>2</v>
      </c>
      <c r="H68" s="118">
        <f>'DNSP Inputs O &amp; M'!L68</f>
        <v>2</v>
      </c>
    </row>
    <row r="69" spans="1:8" x14ac:dyDescent="0.2">
      <c r="A69" s="3" t="s">
        <v>138</v>
      </c>
      <c r="B69" s="13"/>
      <c r="C69" s="118">
        <f>'DNSP Inputs O &amp; M'!G69</f>
        <v>2</v>
      </c>
      <c r="D69" s="118">
        <f>'DNSP Inputs O &amp; M'!H69</f>
        <v>2</v>
      </c>
      <c r="E69" s="118">
        <f>'DNSP Inputs O &amp; M'!I69</f>
        <v>2</v>
      </c>
      <c r="F69" s="118">
        <f>'DNSP Inputs O &amp; M'!J69</f>
        <v>2</v>
      </c>
      <c r="G69" s="118">
        <f>'DNSP Inputs O &amp; M'!K69</f>
        <v>2</v>
      </c>
      <c r="H69" s="118">
        <f>'DNSP Inputs O &amp; M'!L69</f>
        <v>2</v>
      </c>
    </row>
    <row r="70" spans="1:8" x14ac:dyDescent="0.2">
      <c r="A70" s="3" t="s">
        <v>139</v>
      </c>
      <c r="B70" s="13"/>
      <c r="C70" s="118">
        <f>'DNSP Inputs O &amp; M'!G70</f>
        <v>3000</v>
      </c>
      <c r="D70" s="118">
        <f>'DNSP Inputs O &amp; M'!H70</f>
        <v>3000</v>
      </c>
      <c r="E70" s="118">
        <f>'DNSP Inputs O &amp; M'!I70</f>
        <v>3000</v>
      </c>
      <c r="F70" s="118">
        <f>'DNSP Inputs O &amp; M'!J70</f>
        <v>3000</v>
      </c>
      <c r="G70" s="118">
        <f>'DNSP Inputs O &amp; M'!K70</f>
        <v>3000</v>
      </c>
      <c r="H70" s="118">
        <f>'DNSP Inputs O &amp; M'!L70</f>
        <v>3000</v>
      </c>
    </row>
    <row r="71" spans="1:8" x14ac:dyDescent="0.2">
      <c r="A71" s="3" t="s">
        <v>140</v>
      </c>
      <c r="B71" s="13"/>
      <c r="C71" s="118">
        <f>'DNSP Inputs O &amp; M'!G71</f>
        <v>2000</v>
      </c>
      <c r="D71" s="118">
        <f>'DNSP Inputs O &amp; M'!H71</f>
        <v>2000</v>
      </c>
      <c r="E71" s="118">
        <f>'DNSP Inputs O &amp; M'!I71</f>
        <v>2000</v>
      </c>
      <c r="F71" s="118">
        <f>'DNSP Inputs O &amp; M'!J71</f>
        <v>2000</v>
      </c>
      <c r="G71" s="118">
        <f>'DNSP Inputs O &amp; M'!K71</f>
        <v>2000</v>
      </c>
      <c r="H71" s="118">
        <f>'DNSP Inputs O &amp; M'!L71</f>
        <v>2000</v>
      </c>
    </row>
    <row r="72" spans="1:8" x14ac:dyDescent="0.2">
      <c r="A72" s="3" t="s">
        <v>141</v>
      </c>
      <c r="B72" s="13"/>
      <c r="C72" s="118">
        <f>'DNSP Inputs O &amp; M'!G72</f>
        <v>1000</v>
      </c>
      <c r="D72" s="118">
        <f>'DNSP Inputs O &amp; M'!H72</f>
        <v>1000</v>
      </c>
      <c r="E72" s="118">
        <f>'DNSP Inputs O &amp; M'!I72</f>
        <v>1000</v>
      </c>
      <c r="F72" s="118">
        <f>'DNSP Inputs O &amp; M'!J72</f>
        <v>1000</v>
      </c>
      <c r="G72" s="118">
        <f>'DNSP Inputs O &amp; M'!K72</f>
        <v>1000</v>
      </c>
      <c r="H72" s="118">
        <f>'DNSP Inputs O &amp; M'!L72</f>
        <v>1000</v>
      </c>
    </row>
    <row r="73" spans="1:8" x14ac:dyDescent="0.2">
      <c r="A73" s="3" t="s">
        <v>115</v>
      </c>
      <c r="B73" s="13"/>
      <c r="C73" s="118">
        <f>'DNSP Inputs O &amp; M'!G73</f>
        <v>19.2</v>
      </c>
      <c r="D73" s="118">
        <f>'DNSP Inputs O &amp; M'!H73</f>
        <v>19.2</v>
      </c>
      <c r="E73" s="118">
        <f>'DNSP Inputs O &amp; M'!I73</f>
        <v>19.2</v>
      </c>
      <c r="F73" s="118">
        <f>'DNSP Inputs O &amp; M'!J73</f>
        <v>19.2</v>
      </c>
      <c r="G73" s="118">
        <f>'DNSP Inputs O &amp; M'!K73</f>
        <v>19.2</v>
      </c>
      <c r="H73" s="118">
        <f>'DNSP Inputs O &amp; M'!L73</f>
        <v>19.2</v>
      </c>
    </row>
    <row r="74" spans="1:8" x14ac:dyDescent="0.2">
      <c r="A74" s="3" t="s">
        <v>116</v>
      </c>
      <c r="B74" s="13"/>
      <c r="C74" s="118">
        <f>'DNSP Inputs O &amp; M'!G74</f>
        <v>15.36</v>
      </c>
      <c r="D74" s="118">
        <f>'DNSP Inputs O &amp; M'!H74</f>
        <v>15.36</v>
      </c>
      <c r="E74" s="118">
        <f>'DNSP Inputs O &amp; M'!I74</f>
        <v>15.36</v>
      </c>
      <c r="F74" s="118">
        <f>'DNSP Inputs O &amp; M'!J74</f>
        <v>15.36</v>
      </c>
      <c r="G74" s="118">
        <f>'DNSP Inputs O &amp; M'!K74</f>
        <v>15.36</v>
      </c>
      <c r="H74" s="118">
        <f>'DNSP Inputs O &amp; M'!L74</f>
        <v>15.36</v>
      </c>
    </row>
    <row r="75" spans="1:8" x14ac:dyDescent="0.2">
      <c r="A75" s="3" t="s">
        <v>117</v>
      </c>
      <c r="B75" s="13"/>
      <c r="C75" s="118">
        <f>'DNSP Inputs O &amp; M'!G75</f>
        <v>11.52</v>
      </c>
      <c r="D75" s="118">
        <f>'DNSP Inputs O &amp; M'!H75</f>
        <v>11.52</v>
      </c>
      <c r="E75" s="118">
        <f>'DNSP Inputs O &amp; M'!I75</f>
        <v>11.52</v>
      </c>
      <c r="F75" s="118">
        <f>'DNSP Inputs O &amp; M'!J75</f>
        <v>11.52</v>
      </c>
      <c r="G75" s="118">
        <f>'DNSP Inputs O &amp; M'!K75</f>
        <v>11.52</v>
      </c>
      <c r="H75" s="118">
        <f>'DNSP Inputs O &amp; M'!L75</f>
        <v>11.52</v>
      </c>
    </row>
    <row r="76" spans="1:8" x14ac:dyDescent="0.2">
      <c r="B76" s="13"/>
    </row>
    <row r="77" spans="1:8" x14ac:dyDescent="0.2">
      <c r="A77" s="33" t="s">
        <v>122</v>
      </c>
      <c r="B77" s="34"/>
      <c r="C77" s="207"/>
      <c r="D77" s="38"/>
      <c r="E77" s="38"/>
      <c r="F77" s="38"/>
      <c r="G77" s="38"/>
      <c r="H77" s="38"/>
    </row>
    <row r="78" spans="1:8" x14ac:dyDescent="0.2">
      <c r="A78" s="3" t="s">
        <v>123</v>
      </c>
      <c r="B78" s="13"/>
      <c r="C78" s="251">
        <f>'DNSP Inputs O &amp; M'!G78*CHOOSE($A$1,'allocation inputs'!Q75,'allocation inputs'!AH75,'allocation inputs'!AY75)</f>
        <v>131919.02941122433</v>
      </c>
      <c r="D78" s="251">
        <f>'DNSP Inputs O &amp; M'!H78*CHOOSE($A$1,'allocation inputs'!R75,'allocation inputs'!AI75,'allocation inputs'!AZ75)</f>
        <v>133892.46886046385</v>
      </c>
      <c r="E78" s="251">
        <f>'DNSP Inputs O &amp; M'!I78*CHOOSE($A$1,'allocation inputs'!S75,'allocation inputs'!AJ75,'allocation inputs'!BA75)</f>
        <v>137822.70871466922</v>
      </c>
      <c r="F78" s="251">
        <f>'DNSP Inputs O &amp; M'!J78*CHOOSE($A$1,'allocation inputs'!T75,'allocation inputs'!AK75,'allocation inputs'!BB75)</f>
        <v>140956.16817078882</v>
      </c>
      <c r="G78" s="251">
        <f>'DNSP Inputs O &amp; M'!K78*CHOOSE($A$1,'allocation inputs'!U75,'allocation inputs'!AL75,'allocation inputs'!BC75)</f>
        <v>144150.31788437782</v>
      </c>
      <c r="H78" s="251">
        <f>'DNSP Inputs O &amp; M'!L78*CHOOSE($A$1,'allocation inputs'!V75,'allocation inputs'!AM75,'allocation inputs'!BD75)</f>
        <v>147466.90482371909</v>
      </c>
    </row>
    <row r="79" spans="1:8" x14ac:dyDescent="0.2">
      <c r="A79" s="3" t="s">
        <v>124</v>
      </c>
      <c r="B79" s="13"/>
      <c r="C79" s="251">
        <f>'DNSP Inputs O &amp; M'!G79*CHOOSE($A$1,'allocation inputs'!Q76,'allocation inputs'!AH76,'allocation inputs'!AY76)</f>
        <v>0</v>
      </c>
      <c r="D79" s="251">
        <f>'DNSP Inputs O &amp; M'!H79*CHOOSE($A$1,'allocation inputs'!R76,'allocation inputs'!AI76,'allocation inputs'!AZ76)</f>
        <v>0</v>
      </c>
      <c r="E79" s="251">
        <f>'DNSP Inputs O &amp; M'!I79*CHOOSE($A$1,'allocation inputs'!S76,'allocation inputs'!AJ76,'allocation inputs'!BA76)</f>
        <v>0</v>
      </c>
      <c r="F79" s="251">
        <f>'DNSP Inputs O &amp; M'!J79*CHOOSE($A$1,'allocation inputs'!T76,'allocation inputs'!AK76,'allocation inputs'!BB76)</f>
        <v>0</v>
      </c>
      <c r="G79" s="251">
        <f>'DNSP Inputs O &amp; M'!K79*CHOOSE($A$1,'allocation inputs'!U76,'allocation inputs'!AL76,'allocation inputs'!BC76)</f>
        <v>0</v>
      </c>
      <c r="H79" s="251">
        <f>'DNSP Inputs O &amp; M'!L79*CHOOSE($A$1,'allocation inputs'!V76,'allocation inputs'!AM76,'allocation inputs'!BD76)</f>
        <v>0</v>
      </c>
    </row>
    <row r="80" spans="1:8" x14ac:dyDescent="0.2">
      <c r="B80" s="13"/>
      <c r="C80" s="35">
        <f t="shared" ref="C80:H80" si="2">SUM(C78:C79)</f>
        <v>131919.02941122433</v>
      </c>
      <c r="D80" s="35">
        <f t="shared" si="2"/>
        <v>133892.46886046385</v>
      </c>
      <c r="E80" s="35">
        <f t="shared" si="2"/>
        <v>137822.70871466922</v>
      </c>
      <c r="F80" s="35">
        <f t="shared" si="2"/>
        <v>140956.16817078882</v>
      </c>
      <c r="G80" s="35">
        <f t="shared" si="2"/>
        <v>144150.31788437782</v>
      </c>
      <c r="H80" s="35">
        <f t="shared" si="2"/>
        <v>147466.90482371909</v>
      </c>
    </row>
    <row r="81" spans="1:8" x14ac:dyDescent="0.2">
      <c r="A81" s="3" t="s">
        <v>125</v>
      </c>
      <c r="B81" s="13"/>
      <c r="C81" s="36">
        <f>'ACS - General'!J$42</f>
        <v>12729.384728939316</v>
      </c>
      <c r="D81" s="36">
        <f>'ACS - General'!K$42</f>
        <v>13297.817558199718</v>
      </c>
      <c r="E81" s="36">
        <f>'ACS - General'!L$42</f>
        <v>13891.633851646448</v>
      </c>
      <c r="F81" s="36">
        <f>'ACS - General'!M$42</f>
        <v>14511.967112168375</v>
      </c>
      <c r="G81" s="36">
        <f>'ACS - General'!N$42</f>
        <v>15160.001459417705</v>
      </c>
      <c r="H81" s="36">
        <f>'ACS - General'!O$42</f>
        <v>15836.973890110095</v>
      </c>
    </row>
    <row r="82" spans="1:8" x14ac:dyDescent="0.2">
      <c r="A82" s="3" t="s">
        <v>126</v>
      </c>
      <c r="B82" s="13"/>
      <c r="C82" s="48">
        <f t="shared" ref="C82:H82" si="3">IF(C81=0,0,C80/C81)</f>
        <v>10.363346871849679</v>
      </c>
      <c r="D82" s="48">
        <f t="shared" si="3"/>
        <v>10.068755137785967</v>
      </c>
      <c r="E82" s="48">
        <f t="shared" si="3"/>
        <v>9.9212742134241001</v>
      </c>
      <c r="F82" s="48">
        <f t="shared" si="3"/>
        <v>9.7130986503267494</v>
      </c>
      <c r="G82" s="48">
        <f t="shared" si="3"/>
        <v>9.5085952511454863</v>
      </c>
      <c r="H82" s="48">
        <f t="shared" si="3"/>
        <v>9.3115582463521971</v>
      </c>
    </row>
    <row r="83" spans="1:8" x14ac:dyDescent="0.2">
      <c r="B83" s="13"/>
      <c r="C83" s="48"/>
      <c r="D83" s="48"/>
      <c r="E83" s="48"/>
      <c r="F83" s="48"/>
      <c r="G83" s="48"/>
      <c r="H83" s="48"/>
    </row>
    <row r="84" spans="1:8" x14ac:dyDescent="0.2">
      <c r="A84" s="39" t="s">
        <v>127</v>
      </c>
      <c r="B84" s="40"/>
      <c r="C84" s="191"/>
      <c r="D84" s="191"/>
      <c r="E84" s="191"/>
      <c r="F84" s="191"/>
      <c r="G84" s="191"/>
      <c r="H84" s="191"/>
    </row>
    <row r="85" spans="1:8" x14ac:dyDescent="0.2">
      <c r="A85" s="3" t="s">
        <v>128</v>
      </c>
      <c r="B85" s="13"/>
      <c r="C85" s="252">
        <f>CHOOSE($A$1,'allocation inputs'!Q81,'allocation inputs'!AH81,'allocation inputs'!AY81)</f>
        <v>0.74579469926971365</v>
      </c>
      <c r="D85" s="252">
        <f>CHOOSE($A$1,'allocation inputs'!R81,'allocation inputs'!AI81,'allocation inputs'!AZ81)</f>
        <v>0.74579469926971365</v>
      </c>
      <c r="E85" s="252">
        <f>CHOOSE($A$1,'allocation inputs'!S81,'allocation inputs'!AJ81,'allocation inputs'!BA81)</f>
        <v>0.74579469926971365</v>
      </c>
      <c r="F85" s="252">
        <f>CHOOSE($A$1,'allocation inputs'!T81,'allocation inputs'!AK81,'allocation inputs'!BB81)</f>
        <v>0.74579469926971365</v>
      </c>
      <c r="G85" s="252">
        <f>CHOOSE($A$1,'allocation inputs'!U81,'allocation inputs'!AL81,'allocation inputs'!BC81)</f>
        <v>0.74579469926971365</v>
      </c>
      <c r="H85" s="252">
        <f>CHOOSE($A$1,'allocation inputs'!V81,'allocation inputs'!AM81,'allocation inputs'!BD81)</f>
        <v>0.74579469926971365</v>
      </c>
    </row>
    <row r="86" spans="1:8" x14ac:dyDescent="0.2">
      <c r="A86" s="3" t="s">
        <v>129</v>
      </c>
      <c r="B86" s="13"/>
      <c r="C86" s="252">
        <f>CHOOSE($A$1,'allocation inputs'!Q82,'allocation inputs'!AH82,'allocation inputs'!AY82)</f>
        <v>0.20718798719947484</v>
      </c>
      <c r="D86" s="252">
        <f>CHOOSE($A$1,'allocation inputs'!R82,'allocation inputs'!AI82,'allocation inputs'!AZ82)</f>
        <v>0.20718798719947484</v>
      </c>
      <c r="E86" s="252">
        <f>CHOOSE($A$1,'allocation inputs'!S82,'allocation inputs'!AJ82,'allocation inputs'!BA82)</f>
        <v>0.20718798719947484</v>
      </c>
      <c r="F86" s="252">
        <f>CHOOSE($A$1,'allocation inputs'!T82,'allocation inputs'!AK82,'allocation inputs'!BB82)</f>
        <v>0.20718798719947484</v>
      </c>
      <c r="G86" s="252">
        <f>CHOOSE($A$1,'allocation inputs'!U82,'allocation inputs'!AL82,'allocation inputs'!BC82)</f>
        <v>0.20718798719947484</v>
      </c>
      <c r="H86" s="252">
        <f>CHOOSE($A$1,'allocation inputs'!V82,'allocation inputs'!AM82,'allocation inputs'!BD82)</f>
        <v>0.20718798719947484</v>
      </c>
    </row>
    <row r="87" spans="1:8" x14ac:dyDescent="0.2">
      <c r="A87" s="3" t="s">
        <v>130</v>
      </c>
      <c r="B87" s="13"/>
      <c r="C87" s="252">
        <f>CHOOSE($A$1,'allocation inputs'!Q83,'allocation inputs'!AH83,'allocation inputs'!AY83)</f>
        <v>4.693525888241569E-2</v>
      </c>
      <c r="D87" s="252">
        <f>CHOOSE($A$1,'allocation inputs'!R83,'allocation inputs'!AI83,'allocation inputs'!AZ83)</f>
        <v>4.693525888241569E-2</v>
      </c>
      <c r="E87" s="252">
        <f>CHOOSE($A$1,'allocation inputs'!S83,'allocation inputs'!AJ83,'allocation inputs'!BA83)</f>
        <v>4.693525888241569E-2</v>
      </c>
      <c r="F87" s="252">
        <f>CHOOSE($A$1,'allocation inputs'!T83,'allocation inputs'!AK83,'allocation inputs'!BB83)</f>
        <v>4.693525888241569E-2</v>
      </c>
      <c r="G87" s="252">
        <f>CHOOSE($A$1,'allocation inputs'!U83,'allocation inputs'!AL83,'allocation inputs'!BC83)</f>
        <v>4.693525888241569E-2</v>
      </c>
      <c r="H87" s="252">
        <f>CHOOSE($A$1,'allocation inputs'!V83,'allocation inputs'!AM83,'allocation inputs'!BD83)</f>
        <v>4.693525888241569E-2</v>
      </c>
    </row>
    <row r="88" spans="1:8" x14ac:dyDescent="0.2">
      <c r="B88" s="13"/>
    </row>
    <row r="89" spans="1:8" x14ac:dyDescent="0.2">
      <c r="B89" s="13"/>
    </row>
    <row r="90" spans="1:8" x14ac:dyDescent="0.2">
      <c r="B90" s="13"/>
    </row>
    <row r="91" spans="1:8" x14ac:dyDescent="0.2">
      <c r="A91" s="4" t="s">
        <v>142</v>
      </c>
      <c r="B91" s="5"/>
    </row>
    <row r="92" spans="1:8" x14ac:dyDescent="0.2">
      <c r="B92" s="13"/>
    </row>
    <row r="93" spans="1:8" x14ac:dyDescent="0.2">
      <c r="A93" s="3" t="s">
        <v>132</v>
      </c>
      <c r="B93" s="205" t="s">
        <v>100</v>
      </c>
      <c r="C93" s="206">
        <f t="shared" ref="C93:H96" si="4">C61</f>
        <v>20</v>
      </c>
      <c r="D93" s="206">
        <f t="shared" si="4"/>
        <v>20</v>
      </c>
      <c r="E93" s="206">
        <f t="shared" si="4"/>
        <v>20</v>
      </c>
      <c r="F93" s="206">
        <f t="shared" si="4"/>
        <v>20</v>
      </c>
      <c r="G93" s="206">
        <f t="shared" si="4"/>
        <v>20</v>
      </c>
      <c r="H93" s="206">
        <f t="shared" si="4"/>
        <v>20</v>
      </c>
    </row>
    <row r="94" spans="1:8" x14ac:dyDescent="0.2">
      <c r="A94" s="3" t="s">
        <v>133</v>
      </c>
      <c r="B94" s="205"/>
      <c r="C94" s="206">
        <f t="shared" si="4"/>
        <v>3</v>
      </c>
      <c r="D94" s="206">
        <f t="shared" si="4"/>
        <v>3</v>
      </c>
      <c r="E94" s="206">
        <f t="shared" si="4"/>
        <v>3</v>
      </c>
      <c r="F94" s="206">
        <f t="shared" si="4"/>
        <v>3</v>
      </c>
      <c r="G94" s="206">
        <f t="shared" si="4"/>
        <v>3</v>
      </c>
      <c r="H94" s="206">
        <f t="shared" si="4"/>
        <v>3</v>
      </c>
    </row>
    <row r="95" spans="1:8" x14ac:dyDescent="0.2">
      <c r="A95" s="3" t="s">
        <v>134</v>
      </c>
      <c r="B95" s="205" t="s">
        <v>100</v>
      </c>
      <c r="C95" s="206">
        <f t="shared" ref="C95:H95" si="5">C63</f>
        <v>5</v>
      </c>
      <c r="D95" s="206">
        <f t="shared" si="5"/>
        <v>5</v>
      </c>
      <c r="E95" s="206">
        <f t="shared" si="5"/>
        <v>5</v>
      </c>
      <c r="F95" s="206">
        <f t="shared" si="5"/>
        <v>5</v>
      </c>
      <c r="G95" s="206">
        <f t="shared" si="5"/>
        <v>5</v>
      </c>
      <c r="H95" s="206">
        <f t="shared" si="5"/>
        <v>5</v>
      </c>
    </row>
    <row r="96" spans="1:8" x14ac:dyDescent="0.2">
      <c r="A96" s="3" t="s">
        <v>135</v>
      </c>
      <c r="B96" s="205" t="s">
        <v>100</v>
      </c>
      <c r="C96" s="206">
        <f t="shared" si="4"/>
        <v>10</v>
      </c>
      <c r="D96" s="206">
        <f t="shared" ref="D96:H96" si="6">D64</f>
        <v>10</v>
      </c>
      <c r="E96" s="206">
        <f t="shared" si="6"/>
        <v>10</v>
      </c>
      <c r="F96" s="206">
        <f t="shared" si="6"/>
        <v>10</v>
      </c>
      <c r="G96" s="206">
        <f t="shared" si="6"/>
        <v>10</v>
      </c>
      <c r="H96" s="206">
        <f t="shared" si="6"/>
        <v>10</v>
      </c>
    </row>
    <row r="97" spans="1:8" x14ac:dyDescent="0.2">
      <c r="A97" s="3" t="s">
        <v>105</v>
      </c>
      <c r="B97" s="13"/>
      <c r="C97" s="221">
        <f t="shared" ref="C97:H97" si="7">C65</f>
        <v>41.304399538024512</v>
      </c>
      <c r="D97" s="221">
        <f t="shared" si="7"/>
        <v>41.304399538024512</v>
      </c>
      <c r="E97" s="221">
        <f t="shared" si="7"/>
        <v>41.304399538024512</v>
      </c>
      <c r="F97" s="221">
        <f t="shared" si="7"/>
        <v>41.304399538024512</v>
      </c>
      <c r="G97" s="221">
        <f t="shared" si="7"/>
        <v>41.304399538024512</v>
      </c>
      <c r="H97" s="221">
        <f t="shared" si="7"/>
        <v>41.304399538024512</v>
      </c>
    </row>
    <row r="98" spans="1:8" x14ac:dyDescent="0.2">
      <c r="A98" s="3" t="s">
        <v>107</v>
      </c>
      <c r="B98" s="13"/>
      <c r="C98" s="221">
        <f t="shared" ref="C98:H98" si="8">C66</f>
        <v>22.43310050552315</v>
      </c>
      <c r="D98" s="221">
        <f t="shared" si="8"/>
        <v>22.43310050552315</v>
      </c>
      <c r="E98" s="221">
        <f t="shared" si="8"/>
        <v>22.43310050552315</v>
      </c>
      <c r="F98" s="221">
        <f t="shared" si="8"/>
        <v>22.43310050552315</v>
      </c>
      <c r="G98" s="221">
        <f t="shared" si="8"/>
        <v>22.43310050552315</v>
      </c>
      <c r="H98" s="221">
        <f t="shared" si="8"/>
        <v>22.43310050552315</v>
      </c>
    </row>
    <row r="99" spans="1:8" x14ac:dyDescent="0.2">
      <c r="A99" s="3" t="s">
        <v>136</v>
      </c>
      <c r="B99" s="13"/>
      <c r="C99" s="221">
        <f t="shared" ref="C99:H99" si="9">C67</f>
        <v>2.4995098056293203</v>
      </c>
      <c r="D99" s="221">
        <f t="shared" si="9"/>
        <v>2.4995098056293203</v>
      </c>
      <c r="E99" s="221">
        <f t="shared" si="9"/>
        <v>2.4995098056293203</v>
      </c>
      <c r="F99" s="221">
        <f t="shared" si="9"/>
        <v>2.4995098056293203</v>
      </c>
      <c r="G99" s="221">
        <f t="shared" si="9"/>
        <v>2.4995098056293203</v>
      </c>
      <c r="H99" s="221">
        <f t="shared" si="9"/>
        <v>2.4995098056293203</v>
      </c>
    </row>
    <row r="100" spans="1:8" x14ac:dyDescent="0.2">
      <c r="A100" s="3" t="s">
        <v>137</v>
      </c>
      <c r="B100" s="13"/>
      <c r="C100" s="206">
        <f t="shared" ref="C100:H100" si="10">C68</f>
        <v>2</v>
      </c>
      <c r="D100" s="206">
        <f t="shared" si="10"/>
        <v>2</v>
      </c>
      <c r="E100" s="206">
        <f t="shared" si="10"/>
        <v>2</v>
      </c>
      <c r="F100" s="206">
        <f t="shared" si="10"/>
        <v>2</v>
      </c>
      <c r="G100" s="206">
        <f t="shared" si="10"/>
        <v>2</v>
      </c>
      <c r="H100" s="206">
        <f t="shared" si="10"/>
        <v>2</v>
      </c>
    </row>
    <row r="101" spans="1:8" x14ac:dyDescent="0.2">
      <c r="A101" s="3" t="s">
        <v>138</v>
      </c>
      <c r="B101" s="13"/>
      <c r="C101" s="206">
        <f t="shared" ref="C101:H101" si="11">C69</f>
        <v>2</v>
      </c>
      <c r="D101" s="206">
        <f t="shared" si="11"/>
        <v>2</v>
      </c>
      <c r="E101" s="206">
        <f t="shared" si="11"/>
        <v>2</v>
      </c>
      <c r="F101" s="206">
        <f t="shared" si="11"/>
        <v>2</v>
      </c>
      <c r="G101" s="206">
        <f t="shared" si="11"/>
        <v>2</v>
      </c>
      <c r="H101" s="206">
        <f t="shared" si="11"/>
        <v>2</v>
      </c>
    </row>
    <row r="102" spans="1:8" x14ac:dyDescent="0.2">
      <c r="A102" s="3" t="s">
        <v>139</v>
      </c>
      <c r="B102" s="13"/>
      <c r="C102" s="120">
        <f t="shared" ref="C102:H107" si="12">C70</f>
        <v>3000</v>
      </c>
      <c r="D102" s="120">
        <f t="shared" si="12"/>
        <v>3000</v>
      </c>
      <c r="E102" s="120">
        <f t="shared" si="12"/>
        <v>3000</v>
      </c>
      <c r="F102" s="120">
        <f t="shared" si="12"/>
        <v>3000</v>
      </c>
      <c r="G102" s="120">
        <f t="shared" si="12"/>
        <v>3000</v>
      </c>
      <c r="H102" s="120">
        <f t="shared" si="12"/>
        <v>3000</v>
      </c>
    </row>
    <row r="103" spans="1:8" x14ac:dyDescent="0.2">
      <c r="A103" s="3" t="s">
        <v>140</v>
      </c>
      <c r="B103" s="13"/>
      <c r="C103" s="120">
        <f t="shared" si="12"/>
        <v>2000</v>
      </c>
      <c r="D103" s="120">
        <f t="shared" si="12"/>
        <v>2000</v>
      </c>
      <c r="E103" s="120">
        <f t="shared" si="12"/>
        <v>2000</v>
      </c>
      <c r="F103" s="120">
        <f t="shared" si="12"/>
        <v>2000</v>
      </c>
      <c r="G103" s="120">
        <f t="shared" si="12"/>
        <v>2000</v>
      </c>
      <c r="H103" s="120">
        <f t="shared" si="12"/>
        <v>2000</v>
      </c>
    </row>
    <row r="104" spans="1:8" x14ac:dyDescent="0.2">
      <c r="A104" s="3" t="s">
        <v>141</v>
      </c>
      <c r="B104" s="13"/>
      <c r="C104" s="120">
        <f t="shared" si="12"/>
        <v>1000</v>
      </c>
      <c r="D104" s="120">
        <f t="shared" si="12"/>
        <v>1000</v>
      </c>
      <c r="E104" s="120">
        <f t="shared" si="12"/>
        <v>1000</v>
      </c>
      <c r="F104" s="120">
        <f t="shared" si="12"/>
        <v>1000</v>
      </c>
      <c r="G104" s="120">
        <f t="shared" si="12"/>
        <v>1000</v>
      </c>
      <c r="H104" s="120">
        <f t="shared" si="12"/>
        <v>1000</v>
      </c>
    </row>
    <row r="105" spans="1:8" x14ac:dyDescent="0.2">
      <c r="A105" s="3" t="s">
        <v>115</v>
      </c>
      <c r="B105" s="13"/>
      <c r="C105" s="206">
        <f t="shared" si="12"/>
        <v>19.2</v>
      </c>
      <c r="D105" s="206">
        <f t="shared" si="12"/>
        <v>19.2</v>
      </c>
      <c r="E105" s="206">
        <f t="shared" si="12"/>
        <v>19.2</v>
      </c>
      <c r="F105" s="206">
        <f t="shared" si="12"/>
        <v>19.2</v>
      </c>
      <c r="G105" s="206">
        <f t="shared" si="12"/>
        <v>19.2</v>
      </c>
      <c r="H105" s="206">
        <f t="shared" si="12"/>
        <v>19.2</v>
      </c>
    </row>
    <row r="106" spans="1:8" x14ac:dyDescent="0.2">
      <c r="A106" s="3" t="s">
        <v>116</v>
      </c>
      <c r="B106" s="13"/>
      <c r="C106" s="206">
        <f t="shared" si="12"/>
        <v>15.36</v>
      </c>
      <c r="D106" s="206">
        <f t="shared" si="12"/>
        <v>15.36</v>
      </c>
      <c r="E106" s="206">
        <f t="shared" si="12"/>
        <v>15.36</v>
      </c>
      <c r="F106" s="206">
        <f t="shared" si="12"/>
        <v>15.36</v>
      </c>
      <c r="G106" s="206">
        <f t="shared" si="12"/>
        <v>15.36</v>
      </c>
      <c r="H106" s="206">
        <f t="shared" si="12"/>
        <v>15.36</v>
      </c>
    </row>
    <row r="107" spans="1:8" x14ac:dyDescent="0.2">
      <c r="A107" s="3" t="s">
        <v>117</v>
      </c>
      <c r="B107" s="13"/>
      <c r="C107" s="206">
        <f t="shared" si="12"/>
        <v>11.52</v>
      </c>
      <c r="D107" s="206">
        <f t="shared" si="12"/>
        <v>11.52</v>
      </c>
      <c r="E107" s="206">
        <f t="shared" si="12"/>
        <v>11.52</v>
      </c>
      <c r="F107" s="206">
        <f t="shared" si="12"/>
        <v>11.52</v>
      </c>
      <c r="G107" s="206">
        <f t="shared" si="12"/>
        <v>11.52</v>
      </c>
      <c r="H107" s="206">
        <f t="shared" si="12"/>
        <v>11.52</v>
      </c>
    </row>
    <row r="108" spans="1:8" x14ac:dyDescent="0.2">
      <c r="B108" s="13"/>
    </row>
    <row r="109" spans="1:8" x14ac:dyDescent="0.2">
      <c r="A109" s="33" t="s">
        <v>122</v>
      </c>
      <c r="B109" s="34"/>
      <c r="C109" s="207"/>
      <c r="D109" s="38"/>
      <c r="E109" s="38"/>
      <c r="F109" s="38"/>
      <c r="G109" s="38"/>
      <c r="H109" s="38"/>
    </row>
    <row r="110" spans="1:8" x14ac:dyDescent="0.2">
      <c r="A110" s="3" t="s">
        <v>123</v>
      </c>
      <c r="B110" s="13"/>
      <c r="C110" s="251">
        <f>'DNSP Inputs O &amp; M'!G110*CHOOSE($A$1,'allocation inputs'!Q87,'allocation inputs'!AH87,'allocation inputs'!AY87)</f>
        <v>27467.311703262589</v>
      </c>
      <c r="D110" s="251">
        <f>'DNSP Inputs O &amp; M'!H110*CHOOSE($A$1,'allocation inputs'!R87,'allocation inputs'!AI87,'allocation inputs'!AZ87)</f>
        <v>27591.333097500043</v>
      </c>
      <c r="E110" s="251">
        <f>'DNSP Inputs O &amp; M'!I110*CHOOSE($A$1,'allocation inputs'!S87,'allocation inputs'!AJ87,'allocation inputs'!BA87)</f>
        <v>28108.983575274833</v>
      </c>
      <c r="F110" s="251">
        <f>'DNSP Inputs O &amp; M'!J110*CHOOSE($A$1,'allocation inputs'!T87,'allocation inputs'!AK87,'allocation inputs'!BB87)</f>
        <v>28452.227444434244</v>
      </c>
      <c r="G110" s="251">
        <f>'DNSP Inputs O &amp; M'!K110*CHOOSE($A$1,'allocation inputs'!U87,'allocation inputs'!AL87,'allocation inputs'!BC87)</f>
        <v>28797.555043420449</v>
      </c>
      <c r="H110" s="251">
        <f>'DNSP Inputs O &amp; M'!L110*CHOOSE($A$1,'allocation inputs'!V87,'allocation inputs'!AM87,'allocation inputs'!BD87)</f>
        <v>29156.970911138134</v>
      </c>
    </row>
    <row r="111" spans="1:8" x14ac:dyDescent="0.2">
      <c r="A111" s="3" t="s">
        <v>124</v>
      </c>
      <c r="B111" s="13"/>
      <c r="C111" s="251">
        <f>'DNSP Inputs O &amp; M'!G111*CHOOSE($A$1,'allocation inputs'!Q88,'allocation inputs'!AH88,'allocation inputs'!AY88)</f>
        <v>0</v>
      </c>
      <c r="D111" s="251">
        <f>'DNSP Inputs O &amp; M'!H111*CHOOSE($A$1,'allocation inputs'!R88,'allocation inputs'!AI88,'allocation inputs'!AZ88)</f>
        <v>0</v>
      </c>
      <c r="E111" s="251">
        <f>'DNSP Inputs O &amp; M'!I111*CHOOSE($A$1,'allocation inputs'!S88,'allocation inputs'!AJ88,'allocation inputs'!BA88)</f>
        <v>0</v>
      </c>
      <c r="F111" s="251">
        <f>'DNSP Inputs O &amp; M'!J111*CHOOSE($A$1,'allocation inputs'!T88,'allocation inputs'!AK88,'allocation inputs'!BB88)</f>
        <v>0</v>
      </c>
      <c r="G111" s="251">
        <f>'DNSP Inputs O &amp; M'!K111*CHOOSE($A$1,'allocation inputs'!U88,'allocation inputs'!AL88,'allocation inputs'!BC88)</f>
        <v>0</v>
      </c>
      <c r="H111" s="251">
        <f>'DNSP Inputs O &amp; M'!L111*CHOOSE($A$1,'allocation inputs'!V88,'allocation inputs'!AM88,'allocation inputs'!BD88)</f>
        <v>0</v>
      </c>
    </row>
    <row r="112" spans="1:8" x14ac:dyDescent="0.2">
      <c r="B112" s="13"/>
      <c r="C112" s="35">
        <f t="shared" ref="C112:H112" si="13">SUM(C110:C111)</f>
        <v>27467.311703262589</v>
      </c>
      <c r="D112" s="35">
        <f t="shared" si="13"/>
        <v>27591.333097500043</v>
      </c>
      <c r="E112" s="35">
        <f t="shared" si="13"/>
        <v>28108.983575274833</v>
      </c>
      <c r="F112" s="35">
        <f t="shared" si="13"/>
        <v>28452.227444434244</v>
      </c>
      <c r="G112" s="35">
        <f t="shared" si="13"/>
        <v>28797.555043420449</v>
      </c>
      <c r="H112" s="35">
        <f t="shared" si="13"/>
        <v>29156.970911138134</v>
      </c>
    </row>
    <row r="113" spans="1:8" x14ac:dyDescent="0.2">
      <c r="A113" s="3" t="s">
        <v>125</v>
      </c>
      <c r="B113" s="13"/>
      <c r="C113" s="36">
        <f>'ACS - General'!J$43</f>
        <v>3951.3989926470299</v>
      </c>
      <c r="D113" s="36">
        <f>'ACS - General'!K$43</f>
        <v>4085.3725678156284</v>
      </c>
      <c r="E113" s="36">
        <f>'ACS - General'!L$43</f>
        <v>4223.8885642575169</v>
      </c>
      <c r="F113" s="36">
        <f>'ACS - General'!M$43</f>
        <v>4367.1009943665431</v>
      </c>
      <c r="G113" s="36">
        <f>'ACS - General'!N$43</f>
        <v>4515.1690923810356</v>
      </c>
      <c r="H113" s="36">
        <f>'ACS - General'!O$43</f>
        <v>4668.2574914322831</v>
      </c>
    </row>
    <row r="114" spans="1:8" x14ac:dyDescent="0.2">
      <c r="A114" s="3" t="s">
        <v>126</v>
      </c>
      <c r="B114" s="13"/>
      <c r="C114" s="48">
        <f t="shared" ref="C114:H114" si="14">IF(C113=0,0,C112/C113)</f>
        <v>6.9512878234709277</v>
      </c>
      <c r="D114" s="48">
        <f t="shared" si="14"/>
        <v>6.7536883453086407</v>
      </c>
      <c r="E114" s="48">
        <f t="shared" si="14"/>
        <v>6.6547644777214625</v>
      </c>
      <c r="F114" s="48">
        <f t="shared" si="14"/>
        <v>6.5151292541979089</v>
      </c>
      <c r="G114" s="48">
        <f t="shared" si="14"/>
        <v>6.3779571604558241</v>
      </c>
      <c r="H114" s="48">
        <f t="shared" si="14"/>
        <v>6.2457932032777377</v>
      </c>
    </row>
    <row r="115" spans="1:8" x14ac:dyDescent="0.2">
      <c r="B115" s="13"/>
      <c r="C115" s="13"/>
    </row>
    <row r="116" spans="1:8" x14ac:dyDescent="0.2">
      <c r="A116" s="39" t="s">
        <v>127</v>
      </c>
      <c r="B116" s="40"/>
      <c r="C116" s="40"/>
    </row>
    <row r="117" spans="1:8" x14ac:dyDescent="0.2">
      <c r="A117" s="3" t="s">
        <v>128</v>
      </c>
      <c r="B117" s="13"/>
      <c r="C117" s="252">
        <f>CHOOSE($A$1,'allocation inputs'!Q93,'allocation inputs'!AH93,'allocation inputs'!AY93)</f>
        <v>0.71436044990844882</v>
      </c>
      <c r="D117" s="252">
        <f>CHOOSE($A$1,'allocation inputs'!R93,'allocation inputs'!AI93,'allocation inputs'!AZ93)</f>
        <v>0.71436044990844882</v>
      </c>
      <c r="E117" s="252">
        <f>CHOOSE($A$1,'allocation inputs'!S93,'allocation inputs'!AJ93,'allocation inputs'!BA93)</f>
        <v>0.71436044990844882</v>
      </c>
      <c r="F117" s="252">
        <f>CHOOSE($A$1,'allocation inputs'!T93,'allocation inputs'!AK93,'allocation inputs'!BB93)</f>
        <v>0.71436044990844882</v>
      </c>
      <c r="G117" s="252">
        <f>CHOOSE($A$1,'allocation inputs'!U93,'allocation inputs'!AL93,'allocation inputs'!BC93)</f>
        <v>0.71436044990844882</v>
      </c>
      <c r="H117" s="252">
        <f>CHOOSE($A$1,'allocation inputs'!V93,'allocation inputs'!AM93,'allocation inputs'!BD93)</f>
        <v>0.71436044990844882</v>
      </c>
    </row>
    <row r="118" spans="1:8" x14ac:dyDescent="0.2">
      <c r="A118" s="3" t="s">
        <v>129</v>
      </c>
      <c r="B118" s="13"/>
      <c r="C118" s="252">
        <f>CHOOSE($A$1,'allocation inputs'!Q94,'allocation inputs'!AH94,'allocation inputs'!AY94)</f>
        <v>0.24666492283546954</v>
      </c>
      <c r="D118" s="252">
        <f>CHOOSE($A$1,'allocation inputs'!R94,'allocation inputs'!AI94,'allocation inputs'!AZ94)</f>
        <v>0.24666492283546954</v>
      </c>
      <c r="E118" s="252">
        <f>CHOOSE($A$1,'allocation inputs'!S94,'allocation inputs'!AJ94,'allocation inputs'!BA94)</f>
        <v>0.24666492283546954</v>
      </c>
      <c r="F118" s="252">
        <f>CHOOSE($A$1,'allocation inputs'!T94,'allocation inputs'!AK94,'allocation inputs'!BB94)</f>
        <v>0.24666492283546954</v>
      </c>
      <c r="G118" s="252">
        <f>CHOOSE($A$1,'allocation inputs'!U94,'allocation inputs'!AL94,'allocation inputs'!BC94)</f>
        <v>0.24666492283546954</v>
      </c>
      <c r="H118" s="252">
        <f>CHOOSE($A$1,'allocation inputs'!V94,'allocation inputs'!AM94,'allocation inputs'!BD94)</f>
        <v>0.24666492283546954</v>
      </c>
    </row>
    <row r="119" spans="1:8" x14ac:dyDescent="0.2">
      <c r="A119" s="3" t="s">
        <v>130</v>
      </c>
      <c r="B119" s="13"/>
      <c r="C119" s="252">
        <f>CHOOSE($A$1,'allocation inputs'!Q95,'allocation inputs'!AH95,'allocation inputs'!AY95)</f>
        <v>3.8189903217368558E-2</v>
      </c>
      <c r="D119" s="252">
        <f>CHOOSE($A$1,'allocation inputs'!R95,'allocation inputs'!AI95,'allocation inputs'!AZ95)</f>
        <v>3.8189903217368558E-2</v>
      </c>
      <c r="E119" s="252">
        <f>CHOOSE($A$1,'allocation inputs'!S95,'allocation inputs'!AJ95,'allocation inputs'!BA95)</f>
        <v>3.8189903217368558E-2</v>
      </c>
      <c r="F119" s="252">
        <f>CHOOSE($A$1,'allocation inputs'!T95,'allocation inputs'!AK95,'allocation inputs'!BB95)</f>
        <v>3.8189903217368558E-2</v>
      </c>
      <c r="G119" s="252">
        <f>CHOOSE($A$1,'allocation inputs'!U95,'allocation inputs'!AL95,'allocation inputs'!BC95)</f>
        <v>3.8189903217368558E-2</v>
      </c>
      <c r="H119" s="252">
        <f>CHOOSE($A$1,'allocation inputs'!V95,'allocation inputs'!AM95,'allocation inputs'!BD95)</f>
        <v>3.8189903217368558E-2</v>
      </c>
    </row>
    <row r="120" spans="1:8" x14ac:dyDescent="0.2">
      <c r="B120" s="13"/>
      <c r="D120" s="49"/>
      <c r="E120" s="49"/>
      <c r="F120" s="49"/>
      <c r="G120" s="49"/>
      <c r="H120" s="49"/>
    </row>
    <row r="121" spans="1:8" x14ac:dyDescent="0.2">
      <c r="B121" s="13"/>
      <c r="D121" s="49"/>
      <c r="E121" s="49"/>
      <c r="F121" s="49"/>
      <c r="G121" s="49"/>
      <c r="H121" s="49"/>
    </row>
    <row r="122" spans="1:8" x14ac:dyDescent="0.2">
      <c r="B122" s="13"/>
      <c r="D122" s="49"/>
      <c r="E122" s="49"/>
      <c r="F122" s="49"/>
      <c r="G122" s="49"/>
      <c r="H122" s="49"/>
    </row>
    <row r="123" spans="1:8" x14ac:dyDescent="0.2">
      <c r="A123" s="4" t="s">
        <v>182</v>
      </c>
      <c r="B123" s="5"/>
    </row>
    <row r="124" spans="1:8" x14ac:dyDescent="0.2">
      <c r="B124" s="13"/>
    </row>
    <row r="125" spans="1:8" x14ac:dyDescent="0.2">
      <c r="A125" s="3" t="s">
        <v>183</v>
      </c>
      <c r="B125" s="205" t="s">
        <v>100</v>
      </c>
      <c r="C125" s="136"/>
      <c r="D125" s="136"/>
      <c r="E125" s="136"/>
      <c r="F125" s="136"/>
      <c r="G125" s="136"/>
      <c r="H125" s="136"/>
    </row>
    <row r="126" spans="1:8" x14ac:dyDescent="0.2">
      <c r="A126" s="3" t="s">
        <v>184</v>
      </c>
      <c r="B126" s="205" t="s">
        <v>185</v>
      </c>
      <c r="C126" s="136"/>
      <c r="D126" s="136"/>
      <c r="E126" s="136"/>
      <c r="F126" s="136"/>
      <c r="G126" s="136"/>
      <c r="H126" s="136"/>
    </row>
    <row r="127" spans="1:8" x14ac:dyDescent="0.2">
      <c r="A127" s="3" t="s">
        <v>186</v>
      </c>
      <c r="B127" s="205" t="s">
        <v>100</v>
      </c>
      <c r="C127" s="136"/>
      <c r="D127" s="136"/>
      <c r="E127" s="136"/>
      <c r="F127" s="136"/>
      <c r="G127" s="136"/>
      <c r="H127" s="136"/>
    </row>
    <row r="128" spans="1:8" x14ac:dyDescent="0.2">
      <c r="A128" s="3" t="s">
        <v>187</v>
      </c>
      <c r="B128" s="13"/>
      <c r="C128" s="240"/>
      <c r="D128" s="240"/>
      <c r="E128" s="240"/>
      <c r="F128" s="240"/>
      <c r="G128" s="240"/>
      <c r="H128" s="240"/>
    </row>
    <row r="129" spans="1:9" x14ac:dyDescent="0.2">
      <c r="A129" s="13"/>
      <c r="B129" s="13"/>
      <c r="C129" s="49"/>
      <c r="D129" s="49"/>
      <c r="E129" s="49"/>
      <c r="F129" s="49"/>
      <c r="G129" s="49"/>
      <c r="H129" s="49"/>
    </row>
    <row r="130" spans="1:9" x14ac:dyDescent="0.2">
      <c r="A130" s="13"/>
      <c r="B130" s="13"/>
      <c r="C130" s="49"/>
      <c r="D130" s="49"/>
      <c r="E130" s="49"/>
      <c r="F130" s="49"/>
      <c r="G130" s="49"/>
      <c r="H130" s="49"/>
    </row>
    <row r="131" spans="1:9" x14ac:dyDescent="0.2">
      <c r="B131" s="13"/>
    </row>
    <row r="132" spans="1:9" x14ac:dyDescent="0.2">
      <c r="A132" s="4" t="s">
        <v>143</v>
      </c>
      <c r="B132" s="5"/>
    </row>
    <row r="133" spans="1:9" x14ac:dyDescent="0.2">
      <c r="A133" s="39" t="s">
        <v>144</v>
      </c>
      <c r="B133" s="40"/>
      <c r="D133" s="13"/>
      <c r="E133" s="13"/>
      <c r="F133" s="13"/>
      <c r="G133" s="13"/>
      <c r="H133" s="13"/>
      <c r="I133" s="13"/>
    </row>
    <row r="134" spans="1:9" x14ac:dyDescent="0.2">
      <c r="A134" s="3" t="s">
        <v>145</v>
      </c>
      <c r="B134" s="13"/>
      <c r="C134" s="253">
        <f>'DNSP Inputs O &amp; M'!G134*CHOOSE($A$1,'allocation inputs'!Q99,'allocation inputs'!AH99,'allocation inputs'!AY99)</f>
        <v>1982.4544877953817</v>
      </c>
      <c r="D134" s="253">
        <f>'DNSP Inputs O &amp; M'!H134*CHOOSE($A$1,'allocation inputs'!R99,'allocation inputs'!AI99,'allocation inputs'!AZ99)</f>
        <v>3119.2025180295996</v>
      </c>
      <c r="E134" s="253">
        <f>'DNSP Inputs O &amp; M'!I134*CHOOSE($A$1,'allocation inputs'!S99,'allocation inputs'!AJ99,'allocation inputs'!BA99)</f>
        <v>3171.7415357113505</v>
      </c>
      <c r="F134" s="253">
        <f>'DNSP Inputs O &amp; M'!J134*CHOOSE($A$1,'allocation inputs'!T99,'allocation inputs'!AK99,'allocation inputs'!BB99)</f>
        <v>3225.165506634517</v>
      </c>
      <c r="G134" s="253">
        <f>'DNSP Inputs O &amp; M'!K134*CHOOSE($A$1,'allocation inputs'!U99,'allocation inputs'!AL99,'allocation inputs'!BC99)</f>
        <v>3279.4893367161499</v>
      </c>
      <c r="H134" s="253">
        <f>'DNSP Inputs O &amp; M'!L134*CHOOSE($A$1,'allocation inputs'!V99,'allocation inputs'!AM99,'allocation inputs'!BD99)</f>
        <v>3334.7281829446028</v>
      </c>
    </row>
    <row r="135" spans="1:9" x14ac:dyDescent="0.2">
      <c r="A135" s="210" t="s">
        <v>188</v>
      </c>
      <c r="B135" s="211"/>
      <c r="C135" s="220">
        <f>'DNSP Inputs O &amp; M'!G135</f>
        <v>10</v>
      </c>
      <c r="D135" s="220">
        <f>'DNSP Inputs O &amp; M'!H135</f>
        <v>15.819908149468777</v>
      </c>
      <c r="E135" s="220">
        <f>'DNSP Inputs O &amp; M'!I135</f>
        <v>16.086374475135141</v>
      </c>
      <c r="F135" s="220">
        <f>'DNSP Inputs O &amp; M'!J135</f>
        <v>16.357329088726011</v>
      </c>
      <c r="G135" s="220">
        <f>'DNSP Inputs O &amp; M'!K135</f>
        <v>16.632847589769561</v>
      </c>
      <c r="H135" s="220">
        <f>'DNSP Inputs O &amp; M'!L135</f>
        <v>16.913006851172309</v>
      </c>
    </row>
    <row r="136" spans="1:9" x14ac:dyDescent="0.2">
      <c r="A136" s="212"/>
      <c r="B136" s="213"/>
      <c r="C136" s="35">
        <f t="shared" ref="C136:H136" si="15">C134*C135</f>
        <v>19824.544877953816</v>
      </c>
      <c r="D136" s="35">
        <f t="shared" si="15"/>
        <v>49345.497334819993</v>
      </c>
      <c r="E136" s="35">
        <f t="shared" si="15"/>
        <v>51021.822081793005</v>
      </c>
      <c r="F136" s="35">
        <f t="shared" si="15"/>
        <v>52755.093557628548</v>
      </c>
      <c r="G136" s="35">
        <f t="shared" si="15"/>
        <v>54547.246309874186</v>
      </c>
      <c r="H136" s="35">
        <f t="shared" si="15"/>
        <v>56400.280604939449</v>
      </c>
    </row>
    <row r="137" spans="1:9" x14ac:dyDescent="0.2">
      <c r="A137" s="213"/>
      <c r="B137" s="213"/>
      <c r="C137" s="13"/>
      <c r="D137" s="13"/>
      <c r="E137" s="13"/>
      <c r="F137" s="13"/>
      <c r="G137" s="13"/>
      <c r="H137" s="13"/>
    </row>
    <row r="138" spans="1:9" x14ac:dyDescent="0.2">
      <c r="A138" s="3" t="str">
        <f>'DNSP Inputs O &amp; M'!A138</f>
        <v>GIS and other</v>
      </c>
      <c r="B138" s="13"/>
      <c r="C138" s="253">
        <f>'DNSP Inputs O &amp; M'!G138*CHOOSE($A$1,'allocation inputs'!Q100,'allocation inputs'!AH100,'allocation inputs'!AY100)</f>
        <v>56949.887426127556</v>
      </c>
      <c r="D138" s="253">
        <f>'DNSP Inputs O &amp; M'!H138*CHOOSE($A$1,'allocation inputs'!R100,'allocation inputs'!AI100,'allocation inputs'!AZ100)</f>
        <v>58016.766301327589</v>
      </c>
      <c r="E138" s="253">
        <f>'DNSP Inputs O &amp; M'!I138*CHOOSE($A$1,'allocation inputs'!S100,'allocation inputs'!AJ100,'allocation inputs'!BA100)</f>
        <v>58993.985283719594</v>
      </c>
      <c r="F138" s="253">
        <f>'DNSP Inputs O &amp; M'!J138*CHOOSE($A$1,'allocation inputs'!T100,'allocation inputs'!AK100,'allocation inputs'!BB100)</f>
        <v>59987.664282765865</v>
      </c>
      <c r="G138" s="253">
        <f>'DNSP Inputs O &amp; M'!K138*CHOOSE($A$1,'allocation inputs'!U100,'allocation inputs'!AL100,'allocation inputs'!BC100)</f>
        <v>60998.080546609497</v>
      </c>
      <c r="H138" s="253">
        <f>'DNSP Inputs O &amp; M'!L138*CHOOSE($A$1,'allocation inputs'!V100,'allocation inputs'!AM100,'allocation inputs'!BD100)</f>
        <v>62025.515993287576</v>
      </c>
    </row>
    <row r="139" spans="1:9" x14ac:dyDescent="0.2">
      <c r="A139" s="3" t="str">
        <f>'DNSP Inputs O &amp; M'!A139</f>
        <v>Complaints handling</v>
      </c>
      <c r="B139" s="13"/>
      <c r="C139" s="253">
        <f>'DNSP Inputs O &amp; M'!G139*CHOOSE($A$1,'allocation inputs'!Q101,'allocation inputs'!AH101,'allocation inputs'!AY101)</f>
        <v>17084.966227838264</v>
      </c>
      <c r="D139" s="253">
        <f>'DNSP Inputs O &amp; M'!H139*CHOOSE($A$1,'allocation inputs'!R101,'allocation inputs'!AI101,'allocation inputs'!AZ101)</f>
        <v>17405.029890398273</v>
      </c>
      <c r="E139" s="253">
        <f>'DNSP Inputs O &amp; M'!I139*CHOOSE($A$1,'allocation inputs'!S101,'allocation inputs'!AJ101,'allocation inputs'!BA101)</f>
        <v>17698.195585115875</v>
      </c>
      <c r="F139" s="253">
        <f>'DNSP Inputs O &amp; M'!J139*CHOOSE($A$1,'allocation inputs'!T101,'allocation inputs'!AK101,'allocation inputs'!BB101)</f>
        <v>17996.299284829754</v>
      </c>
      <c r="G139" s="253">
        <f>'DNSP Inputs O &amp; M'!K139*CHOOSE($A$1,'allocation inputs'!U101,'allocation inputs'!AL101,'allocation inputs'!BC101)</f>
        <v>18299.424163982847</v>
      </c>
      <c r="H139" s="253">
        <f>'DNSP Inputs O &amp; M'!L139*CHOOSE($A$1,'allocation inputs'!V101,'allocation inputs'!AM101,'allocation inputs'!BD101)</f>
        <v>18607.65479798627</v>
      </c>
    </row>
    <row r="140" spans="1:9" x14ac:dyDescent="0.2">
      <c r="A140" s="3" t="str">
        <f>'DNSP Inputs O &amp; M'!A140</f>
        <v>Accounts Manager</v>
      </c>
      <c r="B140" s="13"/>
      <c r="C140" s="253">
        <f>'DNSP Inputs O &amp; M'!G140*CHOOSE($A$1,'allocation inputs'!Q102,'allocation inputs'!AH102,'allocation inputs'!AY102)</f>
        <v>0</v>
      </c>
      <c r="D140" s="253">
        <f>'DNSP Inputs O &amp; M'!H140*CHOOSE($A$1,'allocation inputs'!R102,'allocation inputs'!AI102,'allocation inputs'!AZ102)</f>
        <v>0</v>
      </c>
      <c r="E140" s="253">
        <f>'DNSP Inputs O &amp; M'!I140*CHOOSE($A$1,'allocation inputs'!S102,'allocation inputs'!AJ102,'allocation inputs'!BA102)</f>
        <v>0</v>
      </c>
      <c r="F140" s="253">
        <f>'DNSP Inputs O &amp; M'!J140*CHOOSE($A$1,'allocation inputs'!T102,'allocation inputs'!AK102,'allocation inputs'!BB102)</f>
        <v>0</v>
      </c>
      <c r="G140" s="253">
        <f>'DNSP Inputs O &amp; M'!K140*CHOOSE($A$1,'allocation inputs'!U102,'allocation inputs'!AL102,'allocation inputs'!BC102)</f>
        <v>0</v>
      </c>
      <c r="H140" s="253">
        <f>'DNSP Inputs O &amp; M'!L140*CHOOSE($A$1,'allocation inputs'!V102,'allocation inputs'!AM102,'allocation inputs'!BD102)</f>
        <v>0</v>
      </c>
    </row>
    <row r="141" spans="1:9" x14ac:dyDescent="0.2">
      <c r="B141" s="13"/>
    </row>
    <row r="142" spans="1:9" x14ac:dyDescent="0.2">
      <c r="A142" s="13"/>
      <c r="B142" s="13"/>
    </row>
    <row r="143" spans="1:9" ht="15.75" x14ac:dyDescent="0.25">
      <c r="A143" s="16" t="s">
        <v>148</v>
      </c>
      <c r="B143" s="16"/>
    </row>
    <row r="144" spans="1:9" x14ac:dyDescent="0.2">
      <c r="A144" s="13"/>
      <c r="B144" s="13"/>
    </row>
    <row r="145" spans="1:8" x14ac:dyDescent="0.2">
      <c r="A145" s="5" t="s">
        <v>149</v>
      </c>
      <c r="B145" s="5"/>
    </row>
    <row r="146" spans="1:8" x14ac:dyDescent="0.2">
      <c r="A146" s="13"/>
      <c r="B146" s="13"/>
    </row>
    <row r="147" spans="1:8" x14ac:dyDescent="0.2">
      <c r="A147" s="13" t="s">
        <v>99</v>
      </c>
      <c r="B147" s="205" t="s">
        <v>100</v>
      </c>
      <c r="C147" s="136">
        <f>'DNSP Inputs O &amp; M'!G147</f>
        <v>20</v>
      </c>
      <c r="D147" s="206">
        <f>'DNSP Inputs O &amp; M'!H147</f>
        <v>20</v>
      </c>
      <c r="E147" s="206">
        <f>'DNSP Inputs O &amp; M'!I147</f>
        <v>20</v>
      </c>
      <c r="F147" s="206">
        <f>'DNSP Inputs O &amp; M'!J147</f>
        <v>20</v>
      </c>
      <c r="G147" s="206">
        <f>'DNSP Inputs O &amp; M'!K147</f>
        <v>20</v>
      </c>
      <c r="H147" s="206">
        <f>'DNSP Inputs O &amp; M'!L147</f>
        <v>20</v>
      </c>
    </row>
    <row r="148" spans="1:8" x14ac:dyDescent="0.2">
      <c r="A148" s="13" t="s">
        <v>101</v>
      </c>
      <c r="B148" s="205" t="s">
        <v>100</v>
      </c>
      <c r="C148" s="206">
        <f>'DNSP Inputs O &amp; M'!G148</f>
        <v>4</v>
      </c>
      <c r="D148" s="206">
        <f>'DNSP Inputs O &amp; M'!H148</f>
        <v>4</v>
      </c>
      <c r="E148" s="206">
        <f>'DNSP Inputs O &amp; M'!I148</f>
        <v>4</v>
      </c>
      <c r="F148" s="206">
        <f>'DNSP Inputs O &amp; M'!J148</f>
        <v>4</v>
      </c>
      <c r="G148" s="206">
        <f>'DNSP Inputs O &amp; M'!K148</f>
        <v>4</v>
      </c>
      <c r="H148" s="206">
        <f>'DNSP Inputs O &amp; M'!L148</f>
        <v>4</v>
      </c>
    </row>
    <row r="149" spans="1:8" x14ac:dyDescent="0.2">
      <c r="A149" s="3" t="s">
        <v>102</v>
      </c>
      <c r="B149" s="205" t="s">
        <v>100</v>
      </c>
      <c r="C149" s="206">
        <f>'DNSP Inputs O &amp; M'!G149</f>
        <v>8</v>
      </c>
      <c r="D149" s="206">
        <f>'DNSP Inputs O &amp; M'!H149</f>
        <v>8</v>
      </c>
      <c r="E149" s="206">
        <f>'DNSP Inputs O &amp; M'!I149</f>
        <v>8</v>
      </c>
      <c r="F149" s="206">
        <f>'DNSP Inputs O &amp; M'!J149</f>
        <v>8</v>
      </c>
      <c r="G149" s="206">
        <f>'DNSP Inputs O &amp; M'!K149</f>
        <v>8</v>
      </c>
      <c r="H149" s="206">
        <f>'DNSP Inputs O &amp; M'!L149</f>
        <v>8</v>
      </c>
    </row>
    <row r="150" spans="1:8" x14ac:dyDescent="0.2">
      <c r="A150" s="3" t="s">
        <v>150</v>
      </c>
      <c r="B150" s="205" t="s">
        <v>100</v>
      </c>
      <c r="C150" s="206">
        <f>'DNSP Inputs O &amp; M'!G150</f>
        <v>20</v>
      </c>
      <c r="D150" s="206">
        <f>'DNSP Inputs O &amp; M'!H150</f>
        <v>20</v>
      </c>
      <c r="E150" s="206">
        <f>'DNSP Inputs O &amp; M'!I150</f>
        <v>20</v>
      </c>
      <c r="F150" s="206">
        <f>'DNSP Inputs O &amp; M'!J150</f>
        <v>20</v>
      </c>
      <c r="G150" s="206">
        <f>'DNSP Inputs O &amp; M'!K150</f>
        <v>20</v>
      </c>
      <c r="H150" s="206">
        <f>'DNSP Inputs O &amp; M'!L150</f>
        <v>20</v>
      </c>
    </row>
    <row r="151" spans="1:8" x14ac:dyDescent="0.2">
      <c r="A151" s="13" t="s">
        <v>151</v>
      </c>
      <c r="B151" s="13"/>
      <c r="C151" s="198">
        <f>'DNSP Inputs O &amp; M'!G151</f>
        <v>0.114</v>
      </c>
      <c r="D151" s="198">
        <f>'DNSP Inputs O &amp; M'!H151</f>
        <v>0.114</v>
      </c>
      <c r="E151" s="198">
        <f>'DNSP Inputs O &amp; M'!I151</f>
        <v>0.114</v>
      </c>
      <c r="F151" s="198">
        <f>'DNSP Inputs O &amp; M'!J151</f>
        <v>0.114</v>
      </c>
      <c r="G151" s="198">
        <f>'DNSP Inputs O &amp; M'!K151</f>
        <v>0.114</v>
      </c>
      <c r="H151" s="198">
        <f>'DNSP Inputs O &amp; M'!L151</f>
        <v>0.114</v>
      </c>
    </row>
    <row r="152" spans="1:8" x14ac:dyDescent="0.2">
      <c r="A152" s="3" t="s">
        <v>105</v>
      </c>
      <c r="B152" s="13"/>
      <c r="C152" s="221">
        <f>'DNSP Inputs O &amp; M'!G152</f>
        <v>9.9980392225172814</v>
      </c>
      <c r="D152" s="221">
        <f>'DNSP Inputs O &amp; M'!H152</f>
        <v>9.9980392225172814</v>
      </c>
      <c r="E152" s="221">
        <f>'DNSP Inputs O &amp; M'!I152</f>
        <v>9.9980392225172814</v>
      </c>
      <c r="F152" s="221">
        <f>'DNSP Inputs O &amp; M'!J152</f>
        <v>9.9980392225172814</v>
      </c>
      <c r="G152" s="221">
        <f>'DNSP Inputs O &amp; M'!K152</f>
        <v>9.9980392225172814</v>
      </c>
      <c r="H152" s="221">
        <f>'DNSP Inputs O &amp; M'!L152</f>
        <v>9.9980392225172814</v>
      </c>
    </row>
    <row r="153" spans="1:8" x14ac:dyDescent="0.2">
      <c r="A153" s="3" t="s">
        <v>107</v>
      </c>
      <c r="B153" s="13"/>
      <c r="C153" s="221">
        <f>'DNSP Inputs O &amp; M'!G153</f>
        <v>16.871691187997911</v>
      </c>
      <c r="D153" s="221">
        <f>'DNSP Inputs O &amp; M'!H153</f>
        <v>16.871691187997911</v>
      </c>
      <c r="E153" s="221">
        <f>'DNSP Inputs O &amp; M'!I153</f>
        <v>16.871691187997911</v>
      </c>
      <c r="F153" s="221">
        <f>'DNSP Inputs O &amp; M'!J153</f>
        <v>16.871691187997911</v>
      </c>
      <c r="G153" s="221">
        <f>'DNSP Inputs O &amp; M'!K153</f>
        <v>16.871691187997911</v>
      </c>
      <c r="H153" s="221">
        <f>'DNSP Inputs O &amp; M'!L153</f>
        <v>16.871691187997911</v>
      </c>
    </row>
    <row r="154" spans="1:8" x14ac:dyDescent="0.2">
      <c r="A154" s="3" t="s">
        <v>108</v>
      </c>
      <c r="B154" s="13"/>
      <c r="C154" s="221">
        <f>'DNSP Inputs O &amp; M'!G154</f>
        <v>301.41588746083977</v>
      </c>
      <c r="D154" s="221">
        <f>'DNSP Inputs O &amp; M'!H154</f>
        <v>301.41588746083977</v>
      </c>
      <c r="E154" s="221">
        <f>'DNSP Inputs O &amp; M'!I154</f>
        <v>301.41588746083977</v>
      </c>
      <c r="F154" s="221">
        <f>'DNSP Inputs O &amp; M'!J154</f>
        <v>301.41588746083977</v>
      </c>
      <c r="G154" s="221">
        <f>'DNSP Inputs O &amp; M'!K154</f>
        <v>301.41588746083977</v>
      </c>
      <c r="H154" s="221">
        <f>'DNSP Inputs O &amp; M'!L154</f>
        <v>301.41588746083977</v>
      </c>
    </row>
    <row r="155" spans="1:8" x14ac:dyDescent="0.2">
      <c r="A155" s="3" t="s">
        <v>109</v>
      </c>
      <c r="B155" s="13"/>
      <c r="C155" s="221">
        <f>'DNSP Inputs O &amp; M'!G155</f>
        <v>1.2497549028146602</v>
      </c>
      <c r="D155" s="221">
        <f>'DNSP Inputs O &amp; M'!H155</f>
        <v>1.2497549028146602</v>
      </c>
      <c r="E155" s="221">
        <f>'DNSP Inputs O &amp; M'!I155</f>
        <v>1.2497549028146602</v>
      </c>
      <c r="F155" s="221">
        <f>'DNSP Inputs O &amp; M'!J155</f>
        <v>1.2497549028146602</v>
      </c>
      <c r="G155" s="221">
        <f>'DNSP Inputs O &amp; M'!K155</f>
        <v>1.2497549028146602</v>
      </c>
      <c r="H155" s="221">
        <f>'DNSP Inputs O &amp; M'!L155</f>
        <v>1.2497549028146602</v>
      </c>
    </row>
    <row r="156" spans="1:8" x14ac:dyDescent="0.2">
      <c r="A156" s="3" t="s">
        <v>110</v>
      </c>
      <c r="B156" s="13"/>
      <c r="C156" s="221">
        <f>'DNSP Inputs O &amp; M'!G156</f>
        <v>12.497549028146603</v>
      </c>
      <c r="D156" s="221">
        <f>'DNSP Inputs O &amp; M'!H156</f>
        <v>12.497549028146603</v>
      </c>
      <c r="E156" s="221">
        <f>'DNSP Inputs O &amp; M'!I156</f>
        <v>12.497549028146603</v>
      </c>
      <c r="F156" s="221">
        <f>'DNSP Inputs O &amp; M'!J156</f>
        <v>12.497549028146603</v>
      </c>
      <c r="G156" s="221">
        <f>'DNSP Inputs O &amp; M'!K156</f>
        <v>12.497549028146603</v>
      </c>
      <c r="H156" s="221">
        <f>'DNSP Inputs O &amp; M'!L156</f>
        <v>12.497549028146603</v>
      </c>
    </row>
    <row r="157" spans="1:8" x14ac:dyDescent="0.2">
      <c r="A157" s="3" t="s">
        <v>111</v>
      </c>
      <c r="B157" s="13"/>
      <c r="C157" s="118">
        <f>'DNSP Inputs O &amp; M'!G157</f>
        <v>2</v>
      </c>
      <c r="D157" s="118">
        <f>'DNSP Inputs O &amp; M'!H157</f>
        <v>2</v>
      </c>
      <c r="E157" s="118">
        <f>'DNSP Inputs O &amp; M'!I157</f>
        <v>2</v>
      </c>
      <c r="F157" s="118">
        <f>'DNSP Inputs O &amp; M'!J157</f>
        <v>2</v>
      </c>
      <c r="G157" s="118">
        <f>'DNSP Inputs O &amp; M'!K157</f>
        <v>2</v>
      </c>
      <c r="H157" s="118">
        <f>'DNSP Inputs O &amp; M'!L157</f>
        <v>2</v>
      </c>
    </row>
    <row r="158" spans="1:8" x14ac:dyDescent="0.2">
      <c r="A158" s="3" t="s">
        <v>112</v>
      </c>
      <c r="B158" s="13"/>
      <c r="C158" s="118">
        <f>'DNSP Inputs O &amp; M'!G158</f>
        <v>73.92</v>
      </c>
      <c r="D158" s="118">
        <f>'DNSP Inputs O &amp; M'!H158</f>
        <v>73.92</v>
      </c>
      <c r="E158" s="118">
        <f>'DNSP Inputs O &amp; M'!I158</f>
        <v>73.92</v>
      </c>
      <c r="F158" s="118">
        <f>'DNSP Inputs O &amp; M'!J158</f>
        <v>73.92</v>
      </c>
      <c r="G158" s="118">
        <f>'DNSP Inputs O &amp; M'!K158</f>
        <v>73.92</v>
      </c>
      <c r="H158" s="118">
        <f>'DNSP Inputs O &amp; M'!L158</f>
        <v>73.92</v>
      </c>
    </row>
    <row r="159" spans="1:8" x14ac:dyDescent="0.2">
      <c r="A159" s="3" t="s">
        <v>113</v>
      </c>
      <c r="B159" s="13"/>
      <c r="C159" s="118">
        <f>'DNSP Inputs O &amp; M'!G159</f>
        <v>61.44</v>
      </c>
      <c r="D159" s="118">
        <f>'DNSP Inputs O &amp; M'!H159</f>
        <v>61.44</v>
      </c>
      <c r="E159" s="118">
        <f>'DNSP Inputs O &amp; M'!I159</f>
        <v>61.44</v>
      </c>
      <c r="F159" s="118">
        <f>'DNSP Inputs O &amp; M'!J159</f>
        <v>61.44</v>
      </c>
      <c r="G159" s="118">
        <f>'DNSP Inputs O &amp; M'!K159</f>
        <v>61.44</v>
      </c>
      <c r="H159" s="118">
        <f>'DNSP Inputs O &amp; M'!L159</f>
        <v>61.44</v>
      </c>
    </row>
    <row r="160" spans="1:8" x14ac:dyDescent="0.2">
      <c r="A160" s="3" t="s">
        <v>114</v>
      </c>
      <c r="B160" s="13"/>
      <c r="C160" s="118">
        <f>'DNSP Inputs O &amp; M'!G160</f>
        <v>48.96</v>
      </c>
      <c r="D160" s="118">
        <f>'DNSP Inputs O &amp; M'!H160</f>
        <v>48.96</v>
      </c>
      <c r="E160" s="118">
        <f>'DNSP Inputs O &amp; M'!I160</f>
        <v>48.96</v>
      </c>
      <c r="F160" s="118">
        <f>'DNSP Inputs O &amp; M'!J160</f>
        <v>48.96</v>
      </c>
      <c r="G160" s="118">
        <f>'DNSP Inputs O &amp; M'!K160</f>
        <v>48.96</v>
      </c>
      <c r="H160" s="118">
        <f>'DNSP Inputs O &amp; M'!L160</f>
        <v>48.96</v>
      </c>
    </row>
    <row r="161" spans="1:8" x14ac:dyDescent="0.2">
      <c r="A161" s="3" t="s">
        <v>115</v>
      </c>
      <c r="B161" s="13"/>
      <c r="C161" s="118">
        <f>'DNSP Inputs O &amp; M'!G161</f>
        <v>24.96</v>
      </c>
      <c r="D161" s="118">
        <f>'DNSP Inputs O &amp; M'!H161</f>
        <v>24.96</v>
      </c>
      <c r="E161" s="118">
        <f>'DNSP Inputs O &amp; M'!I161</f>
        <v>24.96</v>
      </c>
      <c r="F161" s="118">
        <f>'DNSP Inputs O &amp; M'!J161</f>
        <v>24.96</v>
      </c>
      <c r="G161" s="118">
        <f>'DNSP Inputs O &amp; M'!K161</f>
        <v>24.96</v>
      </c>
      <c r="H161" s="118">
        <f>'DNSP Inputs O &amp; M'!L161</f>
        <v>24.96</v>
      </c>
    </row>
    <row r="162" spans="1:8" x14ac:dyDescent="0.2">
      <c r="A162" s="3" t="s">
        <v>116</v>
      </c>
      <c r="B162" s="13"/>
      <c r="C162" s="118">
        <f>'DNSP Inputs O &amp; M'!G162</f>
        <v>20.16</v>
      </c>
      <c r="D162" s="118">
        <f>'DNSP Inputs O &amp; M'!H162</f>
        <v>20.16</v>
      </c>
      <c r="E162" s="118">
        <f>'DNSP Inputs O &amp; M'!I162</f>
        <v>20.16</v>
      </c>
      <c r="F162" s="118">
        <f>'DNSP Inputs O &amp; M'!J162</f>
        <v>20.16</v>
      </c>
      <c r="G162" s="118">
        <f>'DNSP Inputs O &amp; M'!K162</f>
        <v>20.16</v>
      </c>
      <c r="H162" s="118">
        <f>'DNSP Inputs O &amp; M'!L162</f>
        <v>20.16</v>
      </c>
    </row>
    <row r="163" spans="1:8" x14ac:dyDescent="0.2">
      <c r="A163" s="3" t="s">
        <v>117</v>
      </c>
      <c r="B163" s="13"/>
      <c r="C163" s="118">
        <f>'DNSP Inputs O &amp; M'!G163</f>
        <v>16.32</v>
      </c>
      <c r="D163" s="118">
        <f>'DNSP Inputs O &amp; M'!H163</f>
        <v>16.32</v>
      </c>
      <c r="E163" s="118">
        <f>'DNSP Inputs O &amp; M'!I163</f>
        <v>16.32</v>
      </c>
      <c r="F163" s="118">
        <f>'DNSP Inputs O &amp; M'!J163</f>
        <v>16.32</v>
      </c>
      <c r="G163" s="118">
        <f>'DNSP Inputs O &amp; M'!K163</f>
        <v>16.32</v>
      </c>
      <c r="H163" s="118">
        <f>'DNSP Inputs O &amp; M'!L163</f>
        <v>16.32</v>
      </c>
    </row>
    <row r="164" spans="1:8" x14ac:dyDescent="0.2">
      <c r="A164" s="3" t="s">
        <v>118</v>
      </c>
      <c r="B164" s="13"/>
      <c r="C164" s="137">
        <f>'DNSP Inputs O &amp; M'!G164</f>
        <v>0.6</v>
      </c>
      <c r="D164" s="137">
        <f>'DNSP Inputs O &amp; M'!H164</f>
        <v>0.6</v>
      </c>
      <c r="E164" s="137">
        <f>'DNSP Inputs O &amp; M'!I164</f>
        <v>0.6</v>
      </c>
      <c r="F164" s="137">
        <f>'DNSP Inputs O &amp; M'!J164</f>
        <v>0.6</v>
      </c>
      <c r="G164" s="137">
        <f>'DNSP Inputs O &amp; M'!K164</f>
        <v>0.6</v>
      </c>
      <c r="H164" s="137">
        <f>'DNSP Inputs O &amp; M'!L164</f>
        <v>0.6</v>
      </c>
    </row>
    <row r="165" spans="1:8" x14ac:dyDescent="0.2">
      <c r="A165" s="3" t="s">
        <v>119</v>
      </c>
      <c r="B165" s="13"/>
      <c r="C165" s="137">
        <f>'DNSP Inputs O &amp; M'!G165</f>
        <v>0.5</v>
      </c>
      <c r="D165" s="137">
        <f>'DNSP Inputs O &amp; M'!H165</f>
        <v>0.5</v>
      </c>
      <c r="E165" s="137">
        <f>'DNSP Inputs O &amp; M'!I165</f>
        <v>0.5</v>
      </c>
      <c r="F165" s="137">
        <f>'DNSP Inputs O &amp; M'!J165</f>
        <v>0.5</v>
      </c>
      <c r="G165" s="137">
        <f>'DNSP Inputs O &amp; M'!K165</f>
        <v>0.5</v>
      </c>
      <c r="H165" s="137">
        <f>'DNSP Inputs O &amp; M'!L165</f>
        <v>0.5</v>
      </c>
    </row>
    <row r="166" spans="1:8" x14ac:dyDescent="0.2">
      <c r="A166" s="3" t="s">
        <v>120</v>
      </c>
      <c r="B166" s="13"/>
      <c r="C166" s="137">
        <f>'DNSP Inputs O &amp; M'!G166</f>
        <v>0.15</v>
      </c>
      <c r="D166" s="137">
        <f>'DNSP Inputs O &amp; M'!H166</f>
        <v>0.15</v>
      </c>
      <c r="E166" s="137">
        <f>'DNSP Inputs O &amp; M'!I166</f>
        <v>0.15</v>
      </c>
      <c r="F166" s="137">
        <f>'DNSP Inputs O &amp; M'!J166</f>
        <v>0.15</v>
      </c>
      <c r="G166" s="137">
        <f>'DNSP Inputs O &amp; M'!K166</f>
        <v>0.15</v>
      </c>
      <c r="H166" s="137">
        <f>'DNSP Inputs O &amp; M'!L166</f>
        <v>0.15</v>
      </c>
    </row>
    <row r="167" spans="1:8" x14ac:dyDescent="0.2">
      <c r="A167" s="3" t="s">
        <v>121</v>
      </c>
      <c r="B167" s="13"/>
      <c r="C167" s="137">
        <f>'DNSP Inputs O &amp; M'!G167</f>
        <v>0.1</v>
      </c>
      <c r="D167" s="137">
        <f>'DNSP Inputs O &amp; M'!H167</f>
        <v>0.1</v>
      </c>
      <c r="E167" s="137">
        <f>'DNSP Inputs O &amp; M'!I167</f>
        <v>0.1</v>
      </c>
      <c r="F167" s="137">
        <f>'DNSP Inputs O &amp; M'!J167</f>
        <v>0.1</v>
      </c>
      <c r="G167" s="137">
        <f>'DNSP Inputs O &amp; M'!K167</f>
        <v>0.1</v>
      </c>
      <c r="H167" s="137">
        <f>'DNSP Inputs O &amp; M'!L167</f>
        <v>0.1</v>
      </c>
    </row>
    <row r="168" spans="1:8" x14ac:dyDescent="0.2">
      <c r="A168" s="214"/>
      <c r="B168" s="214"/>
      <c r="C168" s="41"/>
    </row>
    <row r="169" spans="1:8" x14ac:dyDescent="0.2">
      <c r="A169" s="33" t="s">
        <v>122</v>
      </c>
      <c r="B169" s="34"/>
      <c r="C169" s="207"/>
      <c r="D169" s="38"/>
      <c r="E169" s="38"/>
      <c r="F169" s="38"/>
      <c r="G169" s="38"/>
      <c r="H169" s="38"/>
    </row>
    <row r="170" spans="1:8" x14ac:dyDescent="0.2">
      <c r="A170" s="3" t="s">
        <v>123</v>
      </c>
      <c r="B170" s="13"/>
      <c r="C170" s="251">
        <f>'DNSP Inputs O &amp; M'!G170*CHOOSE($A$1,'allocation inputs'!Q106,'allocation inputs'!AH106,'allocation inputs'!AY106)</f>
        <v>9395.4318585668316</v>
      </c>
      <c r="D170" s="251">
        <f>'DNSP Inputs O &amp; M'!H170*CHOOSE($A$1,'allocation inputs'!R106,'allocation inputs'!AI106,'allocation inputs'!AZ106)</f>
        <v>9347.9858165865371</v>
      </c>
      <c r="E170" s="251">
        <f>'DNSP Inputs O &amp; M'!I170*CHOOSE($A$1,'allocation inputs'!S106,'allocation inputs'!AJ106,'allocation inputs'!BA106)</f>
        <v>8992.0298430766161</v>
      </c>
      <c r="F170" s="251">
        <f>'DNSP Inputs O &amp; M'!J170*CHOOSE($A$1,'allocation inputs'!T106,'allocation inputs'!AK106,'allocation inputs'!BB106)</f>
        <v>8934.9970016383268</v>
      </c>
      <c r="G170" s="251">
        <f>'DNSP Inputs O &amp; M'!K170*CHOOSE($A$1,'allocation inputs'!U106,'allocation inputs'!AL106,'allocation inputs'!BC106)</f>
        <v>8820.6533966665775</v>
      </c>
      <c r="H170" s="251">
        <f>'DNSP Inputs O &amp; M'!L170*CHOOSE($A$1,'allocation inputs'!V106,'allocation inputs'!AM106,'allocation inputs'!BD106)</f>
        <v>8657.2695966147476</v>
      </c>
    </row>
    <row r="171" spans="1:8" x14ac:dyDescent="0.2">
      <c r="A171" s="3" t="s">
        <v>124</v>
      </c>
      <c r="B171" s="13"/>
      <c r="C171" s="251">
        <f>'DNSP Inputs O &amp; M'!G171*CHOOSE($A$1,'allocation inputs'!Q107,'allocation inputs'!AH107,'allocation inputs'!AY107)</f>
        <v>0</v>
      </c>
      <c r="D171" s="251">
        <f>'DNSP Inputs O &amp; M'!H171*CHOOSE($A$1,'allocation inputs'!R107,'allocation inputs'!AI107,'allocation inputs'!AZ107)</f>
        <v>0</v>
      </c>
      <c r="E171" s="251">
        <f>'DNSP Inputs O &amp; M'!I171*CHOOSE($A$1,'allocation inputs'!S107,'allocation inputs'!AJ107,'allocation inputs'!BA107)</f>
        <v>0</v>
      </c>
      <c r="F171" s="251">
        <f>'DNSP Inputs O &amp; M'!J171*CHOOSE($A$1,'allocation inputs'!T107,'allocation inputs'!AK107,'allocation inputs'!BB107)</f>
        <v>0</v>
      </c>
      <c r="G171" s="251">
        <f>'DNSP Inputs O &amp; M'!K171*CHOOSE($A$1,'allocation inputs'!U107,'allocation inputs'!AL107,'allocation inputs'!BC107)</f>
        <v>0</v>
      </c>
      <c r="H171" s="251">
        <f>'DNSP Inputs O &amp; M'!L171*CHOOSE($A$1,'allocation inputs'!V107,'allocation inputs'!AM107,'allocation inputs'!BD107)</f>
        <v>0</v>
      </c>
    </row>
    <row r="172" spans="1:8" x14ac:dyDescent="0.2">
      <c r="B172" s="13"/>
      <c r="C172" s="35">
        <f t="shared" ref="C172:H172" si="16">SUM(C170:C171)</f>
        <v>9395.4318585668316</v>
      </c>
      <c r="D172" s="35">
        <f t="shared" si="16"/>
        <v>9347.9858165865371</v>
      </c>
      <c r="E172" s="35">
        <f t="shared" si="16"/>
        <v>8992.0298430766161</v>
      </c>
      <c r="F172" s="35">
        <f t="shared" si="16"/>
        <v>8934.9970016383268</v>
      </c>
      <c r="G172" s="35">
        <f t="shared" si="16"/>
        <v>8820.6533966665775</v>
      </c>
      <c r="H172" s="35">
        <f t="shared" si="16"/>
        <v>8657.2695966147476</v>
      </c>
    </row>
    <row r="173" spans="1:8" x14ac:dyDescent="0.2">
      <c r="A173" s="3" t="s">
        <v>125</v>
      </c>
      <c r="B173" s="13"/>
      <c r="C173" s="36">
        <f>'ACS - General'!J$63</f>
        <v>6872.3556967173427</v>
      </c>
      <c r="D173" s="36">
        <f>'ACS - General'!K$63</f>
        <v>6734.9085827829949</v>
      </c>
      <c r="E173" s="36">
        <f>'ACS - General'!L$63</f>
        <v>6600.2104111273356</v>
      </c>
      <c r="F173" s="36">
        <f>'ACS - General'!M$63</f>
        <v>6468.2062029047893</v>
      </c>
      <c r="G173" s="36">
        <f>'ACS - General'!N$63</f>
        <v>6338.8420788466938</v>
      </c>
      <c r="H173" s="36">
        <f>'ACS - General'!O$63</f>
        <v>6212.0652372697596</v>
      </c>
    </row>
    <row r="174" spans="1:8" x14ac:dyDescent="0.2">
      <c r="A174" s="3" t="s">
        <v>126</v>
      </c>
      <c r="B174" s="13"/>
      <c r="C174" s="48">
        <f t="shared" ref="C174:H174" si="17">IF(C173=0,0,C172/C173)</f>
        <v>1.3671341055665476</v>
      </c>
      <c r="D174" s="48">
        <f t="shared" si="17"/>
        <v>1.3879900078352314</v>
      </c>
      <c r="E174" s="48">
        <f t="shared" si="17"/>
        <v>1.3623853306126268</v>
      </c>
      <c r="F174" s="48">
        <f t="shared" si="17"/>
        <v>1.38137170049182</v>
      </c>
      <c r="G174" s="48">
        <f t="shared" si="17"/>
        <v>1.3915243962461092</v>
      </c>
      <c r="H174" s="48">
        <f t="shared" si="17"/>
        <v>1.3936218094869317</v>
      </c>
    </row>
    <row r="175" spans="1:8" x14ac:dyDescent="0.2">
      <c r="A175" s="214"/>
      <c r="B175" s="214"/>
      <c r="C175" s="41"/>
      <c r="D175" s="41"/>
      <c r="E175" s="41"/>
      <c r="F175" s="41"/>
      <c r="G175" s="41"/>
      <c r="H175" s="41"/>
    </row>
    <row r="176" spans="1:8" x14ac:dyDescent="0.2">
      <c r="A176" s="39" t="s">
        <v>127</v>
      </c>
      <c r="B176" s="40"/>
    </row>
    <row r="177" spans="1:8" x14ac:dyDescent="0.2">
      <c r="A177" s="3" t="s">
        <v>128</v>
      </c>
      <c r="B177" s="13"/>
      <c r="C177" s="199">
        <f>CHOOSE($A$1,'allocation inputs'!Q112,'allocation inputs'!AH112,'allocation inputs'!AY112)</f>
        <v>0.58910123966942152</v>
      </c>
      <c r="D177" s="199">
        <f>CHOOSE($A$1,'allocation inputs'!R112,'allocation inputs'!AI112,'allocation inputs'!AZ112)</f>
        <v>0.58910123966942152</v>
      </c>
      <c r="E177" s="199">
        <f>CHOOSE($A$1,'allocation inputs'!S112,'allocation inputs'!AJ112,'allocation inputs'!BA112)</f>
        <v>0.58910123966942152</v>
      </c>
      <c r="F177" s="199">
        <f>CHOOSE($A$1,'allocation inputs'!T112,'allocation inputs'!AK112,'allocation inputs'!BB112)</f>
        <v>0.58910123966942152</v>
      </c>
      <c r="G177" s="199">
        <f>CHOOSE($A$1,'allocation inputs'!U112,'allocation inputs'!AL112,'allocation inputs'!BC112)</f>
        <v>0.58910123966942152</v>
      </c>
      <c r="H177" s="199">
        <f>CHOOSE($A$1,'allocation inputs'!V112,'allocation inputs'!AM112,'allocation inputs'!BD112)</f>
        <v>0.58910123966942152</v>
      </c>
    </row>
    <row r="178" spans="1:8" x14ac:dyDescent="0.2">
      <c r="A178" s="3" t="s">
        <v>129</v>
      </c>
      <c r="B178" s="13"/>
      <c r="C178" s="199">
        <f>CHOOSE($A$1,'allocation inputs'!Q113,'allocation inputs'!AH113,'allocation inputs'!AY113)</f>
        <v>0.41038223140495866</v>
      </c>
      <c r="D178" s="199">
        <f>CHOOSE($A$1,'allocation inputs'!R113,'allocation inputs'!AI113,'allocation inputs'!AZ113)</f>
        <v>0.41038223140495866</v>
      </c>
      <c r="E178" s="199">
        <f>CHOOSE($A$1,'allocation inputs'!S113,'allocation inputs'!AJ113,'allocation inputs'!BA113)</f>
        <v>0.41038223140495866</v>
      </c>
      <c r="F178" s="199">
        <f>CHOOSE($A$1,'allocation inputs'!T113,'allocation inputs'!AK113,'allocation inputs'!BB113)</f>
        <v>0.41038223140495866</v>
      </c>
      <c r="G178" s="199">
        <f>CHOOSE($A$1,'allocation inputs'!U113,'allocation inputs'!AL113,'allocation inputs'!BC113)</f>
        <v>0.41038223140495866</v>
      </c>
      <c r="H178" s="199">
        <f>CHOOSE($A$1,'allocation inputs'!V113,'allocation inputs'!AM113,'allocation inputs'!BD113)</f>
        <v>0.41038223140495866</v>
      </c>
    </row>
    <row r="179" spans="1:8" x14ac:dyDescent="0.2">
      <c r="A179" s="3" t="s">
        <v>130</v>
      </c>
      <c r="B179" s="13"/>
      <c r="C179" s="199">
        <f>CHOOSE($A$1,'allocation inputs'!Q114,'allocation inputs'!AH114,'allocation inputs'!AY114)</f>
        <v>5.1652892561983473E-4</v>
      </c>
      <c r="D179" s="199">
        <f>CHOOSE($A$1,'allocation inputs'!R114,'allocation inputs'!AI114,'allocation inputs'!AZ114)</f>
        <v>5.1652892561983473E-4</v>
      </c>
      <c r="E179" s="199">
        <f>CHOOSE($A$1,'allocation inputs'!S114,'allocation inputs'!AJ114,'allocation inputs'!BA114)</f>
        <v>5.1652892561983473E-4</v>
      </c>
      <c r="F179" s="199">
        <f>CHOOSE($A$1,'allocation inputs'!T114,'allocation inputs'!AK114,'allocation inputs'!BB114)</f>
        <v>5.1652892561983473E-4</v>
      </c>
      <c r="G179" s="199">
        <f>CHOOSE($A$1,'allocation inputs'!U114,'allocation inputs'!AL114,'allocation inputs'!BC114)</f>
        <v>5.1652892561983473E-4</v>
      </c>
      <c r="H179" s="199">
        <f>CHOOSE($A$1,'allocation inputs'!V114,'allocation inputs'!AM114,'allocation inputs'!BD114)</f>
        <v>5.1652892561983473E-4</v>
      </c>
    </row>
    <row r="181" spans="1:8" x14ac:dyDescent="0.2">
      <c r="A181" s="5" t="str">
        <f>'DNSP Inputs O &amp; M'!A181</f>
        <v>Option for "0.8" factor</v>
      </c>
      <c r="B181" s="43"/>
    </row>
    <row r="182" spans="1:8" x14ac:dyDescent="0.2">
      <c r="A182" s="13" t="str">
        <f>'DNSP Inputs O &amp; M'!A182</f>
        <v>Switch ( 1 = On; 0 = Off )</v>
      </c>
      <c r="B182" s="314">
        <f>'DNSP Inputs O &amp; M'!B182</f>
        <v>1</v>
      </c>
    </row>
    <row r="183" spans="1:8" x14ac:dyDescent="0.2">
      <c r="A183" s="13" t="str">
        <f>'DNSP Inputs O &amp; M'!A183</f>
        <v>Factor</v>
      </c>
      <c r="B183" s="315">
        <f>'DNSP Inputs O &amp; M'!B183</f>
        <v>0.8</v>
      </c>
    </row>
    <row r="185" spans="1:8" x14ac:dyDescent="0.2">
      <c r="A185" s="5" t="s">
        <v>233</v>
      </c>
      <c r="B185" s="5"/>
    </row>
    <row r="186" spans="1:8" x14ac:dyDescent="0.2">
      <c r="A186" s="13"/>
      <c r="B186" s="13"/>
    </row>
    <row r="187" spans="1:8" x14ac:dyDescent="0.2">
      <c r="A187" s="13" t="s">
        <v>99</v>
      </c>
      <c r="B187" s="205" t="s">
        <v>100</v>
      </c>
      <c r="C187" s="136">
        <f>'DNSP Inputs O &amp; M'!G187</f>
        <v>20</v>
      </c>
      <c r="D187" s="206">
        <f>'DNSP Inputs O &amp; M'!H187</f>
        <v>20</v>
      </c>
      <c r="E187" s="206">
        <f>'DNSP Inputs O &amp; M'!I187</f>
        <v>20</v>
      </c>
      <c r="F187" s="206">
        <f>'DNSP Inputs O &amp; M'!J187</f>
        <v>20</v>
      </c>
      <c r="G187" s="206">
        <f>'DNSP Inputs O &amp; M'!K187</f>
        <v>20</v>
      </c>
      <c r="H187" s="206">
        <f>'DNSP Inputs O &amp; M'!L187</f>
        <v>20</v>
      </c>
    </row>
    <row r="188" spans="1:8" x14ac:dyDescent="0.2">
      <c r="A188" s="13" t="s">
        <v>101</v>
      </c>
      <c r="B188" s="205" t="s">
        <v>100</v>
      </c>
      <c r="C188" s="206">
        <f>'DNSP Inputs O &amp; M'!G188</f>
        <v>20</v>
      </c>
      <c r="D188" s="206">
        <f>'DNSP Inputs O &amp; M'!H188</f>
        <v>20</v>
      </c>
      <c r="E188" s="206">
        <f>'DNSP Inputs O &amp; M'!I188</f>
        <v>20</v>
      </c>
      <c r="F188" s="206">
        <f>'DNSP Inputs O &amp; M'!J188</f>
        <v>20</v>
      </c>
      <c r="G188" s="206">
        <f>'DNSP Inputs O &amp; M'!K188</f>
        <v>20</v>
      </c>
      <c r="H188" s="206">
        <f>'DNSP Inputs O &amp; M'!L188</f>
        <v>20</v>
      </c>
    </row>
    <row r="189" spans="1:8" x14ac:dyDescent="0.2">
      <c r="A189" s="3" t="s">
        <v>102</v>
      </c>
      <c r="B189" s="205" t="s">
        <v>100</v>
      </c>
      <c r="C189" s="206">
        <f>'DNSP Inputs O &amp; M'!G189</f>
        <v>8</v>
      </c>
      <c r="D189" s="206">
        <f>'DNSP Inputs O &amp; M'!H189</f>
        <v>8</v>
      </c>
      <c r="E189" s="206">
        <f>'DNSP Inputs O &amp; M'!I189</f>
        <v>8</v>
      </c>
      <c r="F189" s="206">
        <f>'DNSP Inputs O &amp; M'!J189</f>
        <v>8</v>
      </c>
      <c r="G189" s="206">
        <f>'DNSP Inputs O &amp; M'!K189</f>
        <v>8</v>
      </c>
      <c r="H189" s="206">
        <f>'DNSP Inputs O &amp; M'!L189</f>
        <v>8</v>
      </c>
    </row>
    <row r="190" spans="1:8" x14ac:dyDescent="0.2">
      <c r="A190" s="3" t="s">
        <v>150</v>
      </c>
      <c r="B190" s="205" t="s">
        <v>100</v>
      </c>
      <c r="C190" s="206">
        <f>'DNSP Inputs O &amp; M'!G190</f>
        <v>20</v>
      </c>
      <c r="D190" s="206">
        <f>'DNSP Inputs O &amp; M'!H190</f>
        <v>20</v>
      </c>
      <c r="E190" s="206">
        <f>'DNSP Inputs O &amp; M'!I190</f>
        <v>20</v>
      </c>
      <c r="F190" s="206">
        <f>'DNSP Inputs O &amp; M'!J190</f>
        <v>20</v>
      </c>
      <c r="G190" s="206">
        <f>'DNSP Inputs O &amp; M'!K190</f>
        <v>20</v>
      </c>
      <c r="H190" s="206">
        <f>'DNSP Inputs O &amp; M'!L190</f>
        <v>20</v>
      </c>
    </row>
    <row r="191" spans="1:8" x14ac:dyDescent="0.2">
      <c r="A191" s="13" t="s">
        <v>151</v>
      </c>
      <c r="B191" s="13"/>
      <c r="C191" s="198">
        <f>'DNSP Inputs O &amp; M'!G191</f>
        <v>0.114</v>
      </c>
      <c r="D191" s="198">
        <f>'DNSP Inputs O &amp; M'!H191</f>
        <v>0.114</v>
      </c>
      <c r="E191" s="198">
        <f>'DNSP Inputs O &amp; M'!I191</f>
        <v>0.114</v>
      </c>
      <c r="F191" s="198">
        <f>'DNSP Inputs O &amp; M'!J191</f>
        <v>0.114</v>
      </c>
      <c r="G191" s="198">
        <f>'DNSP Inputs O &amp; M'!K191</f>
        <v>0.114</v>
      </c>
      <c r="H191" s="198">
        <f>'DNSP Inputs O &amp; M'!L191</f>
        <v>0.114</v>
      </c>
    </row>
    <row r="192" spans="1:8" x14ac:dyDescent="0.2">
      <c r="A192" s="3" t="s">
        <v>105</v>
      </c>
      <c r="B192" s="13"/>
      <c r="C192" s="221">
        <f>'DNSP Inputs O &amp; M'!G192</f>
        <v>0</v>
      </c>
      <c r="D192" s="221">
        <f>'DNSP Inputs O &amp; M'!H192</f>
        <v>0</v>
      </c>
      <c r="E192" s="221">
        <f>'DNSP Inputs O &amp; M'!I192</f>
        <v>0</v>
      </c>
      <c r="F192" s="221">
        <f>'DNSP Inputs O &amp; M'!J192</f>
        <v>0</v>
      </c>
      <c r="G192" s="221">
        <f>'DNSP Inputs O &amp; M'!K192</f>
        <v>0</v>
      </c>
      <c r="H192" s="221">
        <f>'DNSP Inputs O &amp; M'!L192</f>
        <v>0</v>
      </c>
    </row>
    <row r="193" spans="1:8" x14ac:dyDescent="0.2">
      <c r="A193" s="3" t="s">
        <v>107</v>
      </c>
      <c r="B193" s="13"/>
      <c r="C193" s="221">
        <f>'DNSP Inputs O &amp; M'!G193</f>
        <v>16.871691187997911</v>
      </c>
      <c r="D193" s="221">
        <f>'DNSP Inputs O &amp; M'!H193</f>
        <v>16.871691187997911</v>
      </c>
      <c r="E193" s="221">
        <f>'DNSP Inputs O &amp; M'!I193</f>
        <v>16.871691187997911</v>
      </c>
      <c r="F193" s="221">
        <f>'DNSP Inputs O &amp; M'!J193</f>
        <v>16.871691187997911</v>
      </c>
      <c r="G193" s="221">
        <f>'DNSP Inputs O &amp; M'!K193</f>
        <v>16.871691187997911</v>
      </c>
      <c r="H193" s="221">
        <f>'DNSP Inputs O &amp; M'!L193</f>
        <v>16.871691187997911</v>
      </c>
    </row>
    <row r="194" spans="1:8" x14ac:dyDescent="0.2">
      <c r="A194" s="3" t="s">
        <v>108</v>
      </c>
      <c r="B194" s="13"/>
      <c r="C194" s="221">
        <f>'DNSP Inputs O &amp; M'!G194</f>
        <v>352.72875158740868</v>
      </c>
      <c r="D194" s="221">
        <f>'DNSP Inputs O &amp; M'!H194</f>
        <v>352.72875158740868</v>
      </c>
      <c r="E194" s="221">
        <f>'DNSP Inputs O &amp; M'!I194</f>
        <v>352.72875158740868</v>
      </c>
      <c r="F194" s="221">
        <f>'DNSP Inputs O &amp; M'!J194</f>
        <v>352.72875158740868</v>
      </c>
      <c r="G194" s="221">
        <f>'DNSP Inputs O &amp; M'!K194</f>
        <v>352.72875158740868</v>
      </c>
      <c r="H194" s="221">
        <f>'DNSP Inputs O &amp; M'!L194</f>
        <v>352.72875158740868</v>
      </c>
    </row>
    <row r="195" spans="1:8" x14ac:dyDescent="0.2">
      <c r="A195" s="3" t="s">
        <v>109</v>
      </c>
      <c r="B195" s="13"/>
      <c r="C195" s="221">
        <f>'DNSP Inputs O &amp; M'!G195</f>
        <v>0</v>
      </c>
      <c r="D195" s="221">
        <f>'DNSP Inputs O &amp; M'!H195</f>
        <v>0</v>
      </c>
      <c r="E195" s="221">
        <f>'DNSP Inputs O &amp; M'!I195</f>
        <v>0</v>
      </c>
      <c r="F195" s="221">
        <f>'DNSP Inputs O &amp; M'!J195</f>
        <v>0</v>
      </c>
      <c r="G195" s="221">
        <f>'DNSP Inputs O &amp; M'!K195</f>
        <v>0</v>
      </c>
      <c r="H195" s="221">
        <f>'DNSP Inputs O &amp; M'!L195</f>
        <v>0</v>
      </c>
    </row>
    <row r="196" spans="1:8" x14ac:dyDescent="0.2">
      <c r="A196" s="3" t="s">
        <v>110</v>
      </c>
      <c r="B196" s="13"/>
      <c r="C196" s="221">
        <f>'DNSP Inputs O &amp; M'!G196</f>
        <v>12.497549028146603</v>
      </c>
      <c r="D196" s="221">
        <f>'DNSP Inputs O &amp; M'!H196</f>
        <v>12.497549028146603</v>
      </c>
      <c r="E196" s="221">
        <f>'DNSP Inputs O &amp; M'!I196</f>
        <v>12.497549028146603</v>
      </c>
      <c r="F196" s="221">
        <f>'DNSP Inputs O &amp; M'!J196</f>
        <v>12.497549028146603</v>
      </c>
      <c r="G196" s="221">
        <f>'DNSP Inputs O &amp; M'!K196</f>
        <v>12.497549028146603</v>
      </c>
      <c r="H196" s="221">
        <f>'DNSP Inputs O &amp; M'!L196</f>
        <v>12.497549028146603</v>
      </c>
    </row>
    <row r="197" spans="1:8" x14ac:dyDescent="0.2">
      <c r="A197" s="3" t="s">
        <v>111</v>
      </c>
      <c r="B197" s="13"/>
      <c r="C197" s="118">
        <f>'DNSP Inputs O &amp; M'!G197</f>
        <v>2</v>
      </c>
      <c r="D197" s="118">
        <f>'DNSP Inputs O &amp; M'!H197</f>
        <v>2</v>
      </c>
      <c r="E197" s="118">
        <f>'DNSP Inputs O &amp; M'!I197</f>
        <v>2</v>
      </c>
      <c r="F197" s="118">
        <f>'DNSP Inputs O &amp; M'!J197</f>
        <v>2</v>
      </c>
      <c r="G197" s="118">
        <f>'DNSP Inputs O &amp; M'!K197</f>
        <v>2</v>
      </c>
      <c r="H197" s="118">
        <f>'DNSP Inputs O &amp; M'!L197</f>
        <v>2</v>
      </c>
    </row>
    <row r="198" spans="1:8" x14ac:dyDescent="0.2">
      <c r="A198" s="3" t="s">
        <v>112</v>
      </c>
      <c r="B198" s="13"/>
      <c r="C198" s="118">
        <f>'DNSP Inputs O &amp; M'!G198</f>
        <v>73.92</v>
      </c>
      <c r="D198" s="118">
        <f>'DNSP Inputs O &amp; M'!H198</f>
        <v>73.92</v>
      </c>
      <c r="E198" s="118">
        <f>'DNSP Inputs O &amp; M'!I198</f>
        <v>73.92</v>
      </c>
      <c r="F198" s="118">
        <f>'DNSP Inputs O &amp; M'!J198</f>
        <v>73.92</v>
      </c>
      <c r="G198" s="118">
        <f>'DNSP Inputs O &amp; M'!K198</f>
        <v>73.92</v>
      </c>
      <c r="H198" s="118">
        <f>'DNSP Inputs O &amp; M'!L198</f>
        <v>73.92</v>
      </c>
    </row>
    <row r="199" spans="1:8" x14ac:dyDescent="0.2">
      <c r="A199" s="3" t="s">
        <v>113</v>
      </c>
      <c r="B199" s="13"/>
      <c r="C199" s="118">
        <f>'DNSP Inputs O &amp; M'!G199</f>
        <v>61.44</v>
      </c>
      <c r="D199" s="118">
        <f>'DNSP Inputs O &amp; M'!H199</f>
        <v>61.44</v>
      </c>
      <c r="E199" s="118">
        <f>'DNSP Inputs O &amp; M'!I199</f>
        <v>61.44</v>
      </c>
      <c r="F199" s="118">
        <f>'DNSP Inputs O &amp; M'!J199</f>
        <v>61.44</v>
      </c>
      <c r="G199" s="118">
        <f>'DNSP Inputs O &amp; M'!K199</f>
        <v>61.44</v>
      </c>
      <c r="H199" s="118">
        <f>'DNSP Inputs O &amp; M'!L199</f>
        <v>61.44</v>
      </c>
    </row>
    <row r="200" spans="1:8" x14ac:dyDescent="0.2">
      <c r="A200" s="3" t="s">
        <v>114</v>
      </c>
      <c r="B200" s="13"/>
      <c r="C200" s="118">
        <f>'DNSP Inputs O &amp; M'!G200</f>
        <v>48.96</v>
      </c>
      <c r="D200" s="118">
        <f>'DNSP Inputs O &amp; M'!H200</f>
        <v>48.96</v>
      </c>
      <c r="E200" s="118">
        <f>'DNSP Inputs O &amp; M'!I200</f>
        <v>48.96</v>
      </c>
      <c r="F200" s="118">
        <f>'DNSP Inputs O &amp; M'!J200</f>
        <v>48.96</v>
      </c>
      <c r="G200" s="118">
        <f>'DNSP Inputs O &amp; M'!K200</f>
        <v>48.96</v>
      </c>
      <c r="H200" s="118">
        <f>'DNSP Inputs O &amp; M'!L200</f>
        <v>48.96</v>
      </c>
    </row>
    <row r="201" spans="1:8" x14ac:dyDescent="0.2">
      <c r="A201" s="3" t="s">
        <v>115</v>
      </c>
      <c r="B201" s="13"/>
      <c r="C201" s="118">
        <f>'DNSP Inputs O &amp; M'!G201</f>
        <v>24.96</v>
      </c>
      <c r="D201" s="118">
        <f>'DNSP Inputs O &amp; M'!H201</f>
        <v>24.96</v>
      </c>
      <c r="E201" s="118">
        <f>'DNSP Inputs O &amp; M'!I201</f>
        <v>24.96</v>
      </c>
      <c r="F201" s="118">
        <f>'DNSP Inputs O &amp; M'!J201</f>
        <v>24.96</v>
      </c>
      <c r="G201" s="118">
        <f>'DNSP Inputs O &amp; M'!K201</f>
        <v>24.96</v>
      </c>
      <c r="H201" s="118">
        <f>'DNSP Inputs O &amp; M'!L201</f>
        <v>24.96</v>
      </c>
    </row>
    <row r="202" spans="1:8" x14ac:dyDescent="0.2">
      <c r="A202" s="3" t="s">
        <v>116</v>
      </c>
      <c r="B202" s="13"/>
      <c r="C202" s="118">
        <f>'DNSP Inputs O &amp; M'!G202</f>
        <v>20.16</v>
      </c>
      <c r="D202" s="118">
        <f>'DNSP Inputs O &amp; M'!H202</f>
        <v>20.16</v>
      </c>
      <c r="E202" s="118">
        <f>'DNSP Inputs O &amp; M'!I202</f>
        <v>20.16</v>
      </c>
      <c r="F202" s="118">
        <f>'DNSP Inputs O &amp; M'!J202</f>
        <v>20.16</v>
      </c>
      <c r="G202" s="118">
        <f>'DNSP Inputs O &amp; M'!K202</f>
        <v>20.16</v>
      </c>
      <c r="H202" s="118">
        <f>'DNSP Inputs O &amp; M'!L202</f>
        <v>20.16</v>
      </c>
    </row>
    <row r="203" spans="1:8" x14ac:dyDescent="0.2">
      <c r="A203" s="3" t="s">
        <v>117</v>
      </c>
      <c r="B203" s="13"/>
      <c r="C203" s="118">
        <f>'DNSP Inputs O &amp; M'!G203</f>
        <v>16.32</v>
      </c>
      <c r="D203" s="118">
        <f>'DNSP Inputs O &amp; M'!H203</f>
        <v>16.32</v>
      </c>
      <c r="E203" s="118">
        <f>'DNSP Inputs O &amp; M'!I203</f>
        <v>16.32</v>
      </c>
      <c r="F203" s="118">
        <f>'DNSP Inputs O &amp; M'!J203</f>
        <v>16.32</v>
      </c>
      <c r="G203" s="118">
        <f>'DNSP Inputs O &amp; M'!K203</f>
        <v>16.32</v>
      </c>
      <c r="H203" s="118">
        <f>'DNSP Inputs O &amp; M'!L203</f>
        <v>16.32</v>
      </c>
    </row>
    <row r="204" spans="1:8" x14ac:dyDescent="0.2">
      <c r="A204" s="3" t="s">
        <v>118</v>
      </c>
      <c r="B204" s="13"/>
      <c r="C204" s="137">
        <f>'DNSP Inputs O &amp; M'!G204</f>
        <v>0.6</v>
      </c>
      <c r="D204" s="137">
        <f>'DNSP Inputs O &amp; M'!H204</f>
        <v>0.6</v>
      </c>
      <c r="E204" s="137">
        <f>'DNSP Inputs O &amp; M'!I204</f>
        <v>0.6</v>
      </c>
      <c r="F204" s="137">
        <f>'DNSP Inputs O &amp; M'!J204</f>
        <v>0.6</v>
      </c>
      <c r="G204" s="137">
        <f>'DNSP Inputs O &amp; M'!K204</f>
        <v>0.6</v>
      </c>
      <c r="H204" s="137">
        <f>'DNSP Inputs O &amp; M'!L204</f>
        <v>0.6</v>
      </c>
    </row>
    <row r="205" spans="1:8" x14ac:dyDescent="0.2">
      <c r="A205" s="3" t="s">
        <v>119</v>
      </c>
      <c r="B205" s="13"/>
      <c r="C205" s="137">
        <f>'DNSP Inputs O &amp; M'!G205</f>
        <v>0.5</v>
      </c>
      <c r="D205" s="137">
        <f>'DNSP Inputs O &amp; M'!H205</f>
        <v>0.5</v>
      </c>
      <c r="E205" s="137">
        <f>'DNSP Inputs O &amp; M'!I205</f>
        <v>0.5</v>
      </c>
      <c r="F205" s="137">
        <f>'DNSP Inputs O &amp; M'!J205</f>
        <v>0.5</v>
      </c>
      <c r="G205" s="137">
        <f>'DNSP Inputs O &amp; M'!K205</f>
        <v>0.5</v>
      </c>
      <c r="H205" s="137">
        <f>'DNSP Inputs O &amp; M'!L205</f>
        <v>0.5</v>
      </c>
    </row>
    <row r="206" spans="1:8" x14ac:dyDescent="0.2">
      <c r="A206" s="3" t="s">
        <v>120</v>
      </c>
      <c r="B206" s="13"/>
      <c r="C206" s="137">
        <f>'DNSP Inputs O &amp; M'!G206</f>
        <v>0.15</v>
      </c>
      <c r="D206" s="137">
        <f>'DNSP Inputs O &amp; M'!H206</f>
        <v>0.15</v>
      </c>
      <c r="E206" s="137">
        <f>'DNSP Inputs O &amp; M'!I206</f>
        <v>0.15</v>
      </c>
      <c r="F206" s="137">
        <f>'DNSP Inputs O &amp; M'!J206</f>
        <v>0.15</v>
      </c>
      <c r="G206" s="137">
        <f>'DNSP Inputs O &amp; M'!K206</f>
        <v>0.15</v>
      </c>
      <c r="H206" s="137">
        <f>'DNSP Inputs O &amp; M'!L206</f>
        <v>0.15</v>
      </c>
    </row>
    <row r="207" spans="1:8" x14ac:dyDescent="0.2">
      <c r="A207" s="3" t="s">
        <v>121</v>
      </c>
      <c r="B207" s="13"/>
      <c r="C207" s="137">
        <f>'DNSP Inputs O &amp; M'!G207</f>
        <v>0.1</v>
      </c>
      <c r="D207" s="137">
        <f>'DNSP Inputs O &amp; M'!H207</f>
        <v>0.1</v>
      </c>
      <c r="E207" s="137">
        <f>'DNSP Inputs O &amp; M'!I207</f>
        <v>0.1</v>
      </c>
      <c r="F207" s="137">
        <f>'DNSP Inputs O &amp; M'!J207</f>
        <v>0.1</v>
      </c>
      <c r="G207" s="137">
        <f>'DNSP Inputs O &amp; M'!K207</f>
        <v>0.1</v>
      </c>
      <c r="H207" s="137">
        <f>'DNSP Inputs O &amp; M'!L207</f>
        <v>0.1</v>
      </c>
    </row>
    <row r="208" spans="1:8" x14ac:dyDescent="0.2">
      <c r="A208" s="214"/>
      <c r="B208" s="214"/>
      <c r="C208" s="41"/>
    </row>
    <row r="209" spans="1:8" x14ac:dyDescent="0.2">
      <c r="A209" s="33" t="s">
        <v>122</v>
      </c>
      <c r="B209" s="34"/>
      <c r="C209" s="207"/>
      <c r="D209" s="38"/>
      <c r="E209" s="38"/>
      <c r="F209" s="38"/>
      <c r="G209" s="38"/>
      <c r="H209" s="38"/>
    </row>
    <row r="210" spans="1:8" x14ac:dyDescent="0.2">
      <c r="A210" s="3" t="s">
        <v>123</v>
      </c>
      <c r="B210" s="13"/>
      <c r="C210" s="251">
        <f>'DNSP Inputs O &amp; M'!G210*CHOOSE($A$1,'allocation inputs'!Q118,'allocation inputs'!AH118,'allocation inputs'!AY118)</f>
        <v>10212.619978718296</v>
      </c>
      <c r="D210" s="251">
        <f>'DNSP Inputs O &amp; M'!H210*CHOOSE($A$1,'allocation inputs'!R118,'allocation inputs'!AI118,'allocation inputs'!AZ118)</f>
        <v>19455.112581198453</v>
      </c>
      <c r="E210" s="251">
        <f>'DNSP Inputs O &amp; M'!I210*CHOOSE($A$1,'allocation inputs'!S118,'allocation inputs'!AJ118,'allocation inputs'!BA118)</f>
        <v>26520.245799079341</v>
      </c>
      <c r="F210" s="251">
        <f>'DNSP Inputs O &amp; M'!J210*CHOOSE($A$1,'allocation inputs'!T118,'allocation inputs'!AK118,'allocation inputs'!BB118)</f>
        <v>29041.022030161457</v>
      </c>
      <c r="G210" s="251">
        <f>'DNSP Inputs O &amp; M'!K210*CHOOSE($A$1,'allocation inputs'!U118,'allocation inputs'!AL118,'allocation inputs'!BC118)</f>
        <v>31594.822655699878</v>
      </c>
      <c r="H210" s="251">
        <f>'DNSP Inputs O &amp; M'!L210*CHOOSE($A$1,'allocation inputs'!V118,'allocation inputs'!AM118,'allocation inputs'!BD118)</f>
        <v>34173.840402459668</v>
      </c>
    </row>
    <row r="211" spans="1:8" x14ac:dyDescent="0.2">
      <c r="A211" s="3" t="s">
        <v>124</v>
      </c>
      <c r="B211" s="13"/>
      <c r="C211" s="251">
        <f>'DNSP Inputs O &amp; M'!G211*CHOOSE($A$1,'allocation inputs'!Q119,'allocation inputs'!AH119,'allocation inputs'!AY119)</f>
        <v>0</v>
      </c>
      <c r="D211" s="251">
        <f>'DNSP Inputs O &amp; M'!H211*CHOOSE($A$1,'allocation inputs'!R119,'allocation inputs'!AI119,'allocation inputs'!AZ119)</f>
        <v>0</v>
      </c>
      <c r="E211" s="251">
        <f>'DNSP Inputs O &amp; M'!I211*CHOOSE($A$1,'allocation inputs'!S119,'allocation inputs'!AJ119,'allocation inputs'!BA119)</f>
        <v>0</v>
      </c>
      <c r="F211" s="251">
        <f>'DNSP Inputs O &amp; M'!J211*CHOOSE($A$1,'allocation inputs'!T119,'allocation inputs'!AK119,'allocation inputs'!BB119)</f>
        <v>0</v>
      </c>
      <c r="G211" s="251">
        <f>'DNSP Inputs O &amp; M'!K211*CHOOSE($A$1,'allocation inputs'!U119,'allocation inputs'!AL119,'allocation inputs'!BC119)</f>
        <v>0</v>
      </c>
      <c r="H211" s="251">
        <f>'DNSP Inputs O &amp; M'!L211*CHOOSE($A$1,'allocation inputs'!V119,'allocation inputs'!AM119,'allocation inputs'!BD119)</f>
        <v>0</v>
      </c>
    </row>
    <row r="212" spans="1:8" x14ac:dyDescent="0.2">
      <c r="B212" s="13"/>
      <c r="C212" s="35">
        <f t="shared" ref="C212:H212" si="18">SUM(C210:C211)</f>
        <v>10212.619978718296</v>
      </c>
      <c r="D212" s="35">
        <f t="shared" si="18"/>
        <v>19455.112581198453</v>
      </c>
      <c r="E212" s="35">
        <f t="shared" si="18"/>
        <v>26520.245799079341</v>
      </c>
      <c r="F212" s="35">
        <f t="shared" si="18"/>
        <v>29041.022030161457</v>
      </c>
      <c r="G212" s="35">
        <f t="shared" si="18"/>
        <v>31594.822655699878</v>
      </c>
      <c r="H212" s="35">
        <f t="shared" si="18"/>
        <v>34173.840402459668</v>
      </c>
    </row>
    <row r="213" spans="1:8" x14ac:dyDescent="0.2">
      <c r="A213" s="3" t="s">
        <v>125</v>
      </c>
      <c r="B213" s="13"/>
      <c r="C213" s="36">
        <f>'ACS - General'!J$67</f>
        <v>14775.882050642387</v>
      </c>
      <c r="D213" s="36">
        <f>'ACS - General'!K$67</f>
        <v>27725.205273793188</v>
      </c>
      <c r="E213" s="36">
        <f>'ACS - General'!L$67</f>
        <v>38503.920134227272</v>
      </c>
      <c r="F213" s="36">
        <f>'ACS - General'!M$67</f>
        <v>41584.233744965459</v>
      </c>
      <c r="G213" s="36">
        <f>'ACS - General'!N$67</f>
        <v>44910.9724445627</v>
      </c>
      <c r="H213" s="36">
        <f>'ACS - General'!O$67</f>
        <v>48503.850240127715</v>
      </c>
    </row>
    <row r="214" spans="1:8" x14ac:dyDescent="0.2">
      <c r="A214" s="3" t="s">
        <v>126</v>
      </c>
      <c r="B214" s="13"/>
      <c r="C214" s="48">
        <f t="shared" ref="C214:H214" si="19">IF(C213=0,0,C212/C213)</f>
        <v>0.69116821207125823</v>
      </c>
      <c r="D214" s="48">
        <f t="shared" si="19"/>
        <v>0.70171212039999176</v>
      </c>
      <c r="E214" s="48">
        <f t="shared" si="19"/>
        <v>0.688767421774925</v>
      </c>
      <c r="F214" s="48">
        <f t="shared" si="19"/>
        <v>0.69836616945424446</v>
      </c>
      <c r="G214" s="48">
        <f t="shared" si="19"/>
        <v>0.70349896553008207</v>
      </c>
      <c r="H214" s="48">
        <f t="shared" si="19"/>
        <v>0.70455933360497047</v>
      </c>
    </row>
    <row r="215" spans="1:8" x14ac:dyDescent="0.2">
      <c r="A215" s="214"/>
      <c r="B215" s="214"/>
      <c r="C215" s="41"/>
      <c r="D215" s="41"/>
      <c r="E215" s="41"/>
      <c r="F215" s="41"/>
      <c r="G215" s="41"/>
      <c r="H215" s="41"/>
    </row>
    <row r="216" spans="1:8" x14ac:dyDescent="0.2">
      <c r="A216" s="39" t="s">
        <v>127</v>
      </c>
      <c r="B216" s="40"/>
    </row>
    <row r="217" spans="1:8" x14ac:dyDescent="0.2">
      <c r="A217" s="3" t="s">
        <v>128</v>
      </c>
      <c r="B217" s="13"/>
      <c r="C217" s="199">
        <f>CHOOSE($A$1,'allocation inputs'!Q124,'allocation inputs'!AH124,'allocation inputs'!AY124)</f>
        <v>0.28381294964028775</v>
      </c>
      <c r="D217" s="199">
        <f>CHOOSE($A$1,'allocation inputs'!R124,'allocation inputs'!AI124,'allocation inputs'!AZ124)</f>
        <v>0.28381294964028775</v>
      </c>
      <c r="E217" s="199">
        <f>CHOOSE($A$1,'allocation inputs'!S124,'allocation inputs'!AJ124,'allocation inputs'!BA124)</f>
        <v>0.28381294964028775</v>
      </c>
      <c r="F217" s="199">
        <f>CHOOSE($A$1,'allocation inputs'!T124,'allocation inputs'!AK124,'allocation inputs'!BB124)</f>
        <v>0.28381294964028775</v>
      </c>
      <c r="G217" s="199">
        <f>CHOOSE($A$1,'allocation inputs'!U124,'allocation inputs'!AL124,'allocation inputs'!BC124)</f>
        <v>0.28381294964028775</v>
      </c>
      <c r="H217" s="199">
        <f>CHOOSE($A$1,'allocation inputs'!V124,'allocation inputs'!AM124,'allocation inputs'!BD124)</f>
        <v>0.28381294964028775</v>
      </c>
    </row>
    <row r="218" spans="1:8" x14ac:dyDescent="0.2">
      <c r="A218" s="3" t="s">
        <v>129</v>
      </c>
      <c r="B218" s="13"/>
      <c r="C218" s="199">
        <f>CHOOSE($A$1,'allocation inputs'!Q125,'allocation inputs'!AH125,'allocation inputs'!AY125)</f>
        <v>0.61708633093525178</v>
      </c>
      <c r="D218" s="199">
        <f>CHOOSE($A$1,'allocation inputs'!R125,'allocation inputs'!AI125,'allocation inputs'!AZ125)</f>
        <v>0.61708633093525178</v>
      </c>
      <c r="E218" s="199">
        <f>CHOOSE($A$1,'allocation inputs'!S125,'allocation inputs'!AJ125,'allocation inputs'!BA125)</f>
        <v>0.61708633093525178</v>
      </c>
      <c r="F218" s="199">
        <f>CHOOSE($A$1,'allocation inputs'!T125,'allocation inputs'!AK125,'allocation inputs'!BB125)</f>
        <v>0.61708633093525178</v>
      </c>
      <c r="G218" s="199">
        <f>CHOOSE($A$1,'allocation inputs'!U125,'allocation inputs'!AL125,'allocation inputs'!BC125)</f>
        <v>0.61708633093525178</v>
      </c>
      <c r="H218" s="199">
        <f>CHOOSE($A$1,'allocation inputs'!V125,'allocation inputs'!AM125,'allocation inputs'!BD125)</f>
        <v>0.61708633093525178</v>
      </c>
    </row>
    <row r="219" spans="1:8" x14ac:dyDescent="0.2">
      <c r="A219" s="3" t="s">
        <v>130</v>
      </c>
      <c r="B219" s="13"/>
      <c r="C219" s="199">
        <f>CHOOSE($A$1,'allocation inputs'!Q126,'allocation inputs'!AH126,'allocation inputs'!AY126)</f>
        <v>9.9100719424460429E-2</v>
      </c>
      <c r="D219" s="199">
        <f>CHOOSE($A$1,'allocation inputs'!R126,'allocation inputs'!AI126,'allocation inputs'!AZ126)</f>
        <v>9.9100719424460429E-2</v>
      </c>
      <c r="E219" s="199">
        <f>CHOOSE($A$1,'allocation inputs'!S126,'allocation inputs'!AJ126,'allocation inputs'!BA126)</f>
        <v>9.9100719424460429E-2</v>
      </c>
      <c r="F219" s="199">
        <f>CHOOSE($A$1,'allocation inputs'!T126,'allocation inputs'!AK126,'allocation inputs'!BB126)</f>
        <v>9.9100719424460429E-2</v>
      </c>
      <c r="G219" s="199">
        <f>CHOOSE($A$1,'allocation inputs'!U126,'allocation inputs'!AL126,'allocation inputs'!BC126)</f>
        <v>9.9100719424460429E-2</v>
      </c>
      <c r="H219" s="199">
        <f>CHOOSE($A$1,'allocation inputs'!V126,'allocation inputs'!AM126,'allocation inputs'!BD126)</f>
        <v>9.9100719424460429E-2</v>
      </c>
    </row>
    <row r="221" spans="1:8" x14ac:dyDescent="0.2">
      <c r="A221" s="5" t="str">
        <f>'DNSP Inputs O &amp; M'!A221</f>
        <v>Option for "0.8" factor</v>
      </c>
      <c r="B221" s="43"/>
    </row>
    <row r="222" spans="1:8" x14ac:dyDescent="0.2">
      <c r="A222" s="13" t="str">
        <f>'DNSP Inputs O &amp; M'!A222</f>
        <v>Switch ( 1 = On; 0 = Off )</v>
      </c>
      <c r="B222" s="314">
        <f>'DNSP Inputs O &amp; M'!B222</f>
        <v>1</v>
      </c>
    </row>
    <row r="223" spans="1:8" x14ac:dyDescent="0.2">
      <c r="A223" s="13" t="str">
        <f>'DNSP Inputs O &amp; M'!A223</f>
        <v>Factor</v>
      </c>
      <c r="B223" s="315">
        <f>'DNSP Inputs O &amp; M'!B223</f>
        <v>0.9</v>
      </c>
    </row>
  </sheetData>
  <mergeCells count="2">
    <mergeCell ref="C3:H3"/>
    <mergeCell ref="C5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7" tint="0.59999389629810485"/>
  </sheetPr>
  <dimension ref="A1:J136"/>
  <sheetViews>
    <sheetView zoomScale="85" zoomScaleNormal="85" workbookViewId="0">
      <selection activeCell="L48" sqref="L48"/>
    </sheetView>
  </sheetViews>
  <sheetFormatPr defaultRowHeight="12.75" x14ac:dyDescent="0.2"/>
  <cols>
    <col min="1" max="1" width="58.28515625" style="3" bestFit="1" customWidth="1"/>
    <col min="2" max="2" width="9.140625" style="3"/>
    <col min="3" max="8" width="12.7109375" style="3" customWidth="1"/>
    <col min="9" max="16384" width="9.140625" style="3"/>
  </cols>
  <sheetData>
    <row r="1" spans="1:10" ht="15.75" x14ac:dyDescent="0.25">
      <c r="A1" s="28">
        <v>1</v>
      </c>
      <c r="B1" s="29"/>
      <c r="C1" s="195"/>
      <c r="D1" s="195"/>
      <c r="E1" s="195"/>
      <c r="F1" s="195"/>
      <c r="G1" s="195"/>
      <c r="H1" s="195"/>
      <c r="I1" s="195"/>
      <c r="J1" s="195"/>
    </row>
    <row r="2" spans="1:10" x14ac:dyDescent="0.2">
      <c r="A2" s="196"/>
      <c r="B2" s="197"/>
      <c r="C2" s="196"/>
      <c r="D2" s="196"/>
      <c r="E2" s="196"/>
      <c r="F2" s="196"/>
      <c r="G2" s="196"/>
      <c r="H2" s="196"/>
      <c r="I2" s="196"/>
      <c r="J2" s="195"/>
    </row>
    <row r="3" spans="1:10" ht="15.75" x14ac:dyDescent="0.25">
      <c r="A3" s="29" t="s">
        <v>78</v>
      </c>
      <c r="B3" s="29"/>
      <c r="C3" s="340" t="s">
        <v>153</v>
      </c>
      <c r="D3" s="341"/>
      <c r="E3" s="341"/>
      <c r="F3" s="341"/>
      <c r="G3" s="341"/>
      <c r="H3" s="342"/>
      <c r="I3" s="196"/>
      <c r="J3" s="195"/>
    </row>
    <row r="4" spans="1:10" x14ac:dyDescent="0.2">
      <c r="A4" s="196"/>
      <c r="B4" s="197"/>
      <c r="C4" s="196"/>
      <c r="D4" s="196"/>
      <c r="E4" s="196"/>
      <c r="F4" s="196"/>
      <c r="G4" s="196"/>
      <c r="H4" s="196"/>
      <c r="I4" s="196"/>
      <c r="J4" s="195"/>
    </row>
    <row r="5" spans="1:10" x14ac:dyDescent="0.2">
      <c r="B5" s="13"/>
      <c r="C5" s="335" t="s">
        <v>81</v>
      </c>
      <c r="D5" s="338"/>
      <c r="E5" s="338"/>
      <c r="F5" s="338"/>
      <c r="G5" s="338"/>
      <c r="H5" s="339"/>
    </row>
    <row r="6" spans="1:10" x14ac:dyDescent="0.2">
      <c r="B6" s="13"/>
    </row>
    <row r="7" spans="1:10" ht="18" x14ac:dyDescent="0.25">
      <c r="A7" s="30" t="s">
        <v>82</v>
      </c>
      <c r="B7" s="31"/>
      <c r="C7" s="32">
        <v>2015</v>
      </c>
      <c r="D7" s="32">
        <v>2016</v>
      </c>
      <c r="E7" s="32">
        <v>2017</v>
      </c>
      <c r="F7" s="32">
        <v>2018</v>
      </c>
      <c r="G7" s="32">
        <v>2019</v>
      </c>
      <c r="H7" s="32">
        <v>2020</v>
      </c>
    </row>
    <row r="8" spans="1:10" x14ac:dyDescent="0.2">
      <c r="B8" s="13"/>
    </row>
    <row r="9" spans="1:10" x14ac:dyDescent="0.2">
      <c r="A9" s="4" t="s">
        <v>85</v>
      </c>
      <c r="B9" s="5"/>
    </row>
    <row r="10" spans="1:10" x14ac:dyDescent="0.2">
      <c r="B10" s="13"/>
    </row>
    <row r="11" spans="1:10" x14ac:dyDescent="0.2">
      <c r="A11" s="3" t="s">
        <v>86</v>
      </c>
      <c r="B11" s="13"/>
      <c r="C11" s="198">
        <f>'DNSP Inputs Capex'!G11</f>
        <v>0.05</v>
      </c>
      <c r="D11" s="198">
        <f>'DNSP Inputs Capex'!H11</f>
        <v>0.05</v>
      </c>
      <c r="E11" s="198">
        <f>'DNSP Inputs Capex'!I11</f>
        <v>0.05</v>
      </c>
      <c r="F11" s="198">
        <f>'DNSP Inputs Capex'!J11</f>
        <v>0.05</v>
      </c>
      <c r="G11" s="198">
        <f>'DNSP Inputs Capex'!K11</f>
        <v>0.05</v>
      </c>
      <c r="H11" s="198">
        <f>'DNSP Inputs Capex'!L11</f>
        <v>0.05</v>
      </c>
    </row>
    <row r="12" spans="1:10" x14ac:dyDescent="0.2">
      <c r="A12" s="3" t="s">
        <v>88</v>
      </c>
      <c r="B12" s="13"/>
      <c r="C12" s="221">
        <f>'DNSP Inputs Capex'!G12</f>
        <v>121.49143532801831</v>
      </c>
      <c r="D12" s="221">
        <f>'DNSP Inputs Capex'!H12</f>
        <v>123.76741253758392</v>
      </c>
      <c r="E12" s="221">
        <f>'DNSP Inputs Capex'!I12</f>
        <v>125.85211791921601</v>
      </c>
      <c r="F12" s="221">
        <f>'DNSP Inputs Capex'!J12</f>
        <v>127.97193752388223</v>
      </c>
      <c r="G12" s="221">
        <f>'DNSP Inputs Capex'!K12</f>
        <v>130.12746280621701</v>
      </c>
      <c r="H12" s="221">
        <f>'DNSP Inputs Capex'!L12</f>
        <v>132.31929518315928</v>
      </c>
    </row>
    <row r="13" spans="1:10" x14ac:dyDescent="0.2">
      <c r="A13" s="3" t="s">
        <v>92</v>
      </c>
      <c r="B13" s="13"/>
      <c r="C13" s="221">
        <f>'DNSP Inputs Capex'!G13</f>
        <v>76.953111203007509</v>
      </c>
      <c r="D13" s="221">
        <f>'DNSP Inputs Capex'!H13</f>
        <v>77.695641223387398</v>
      </c>
      <c r="E13" s="221">
        <f>'DNSP Inputs Capex'!I13</f>
        <v>79.369202306269329</v>
      </c>
      <c r="F13" s="221">
        <f>'DNSP Inputs Capex'!J13</f>
        <v>80.746172872596418</v>
      </c>
      <c r="G13" s="221">
        <f>'DNSP Inputs Capex'!K13</f>
        <v>82.131292407253042</v>
      </c>
      <c r="H13" s="221">
        <f>'DNSP Inputs Capex'!L13</f>
        <v>83.564187274786988</v>
      </c>
    </row>
    <row r="14" spans="1:10" x14ac:dyDescent="0.2">
      <c r="A14" s="3" t="s">
        <v>94</v>
      </c>
      <c r="B14" s="13"/>
      <c r="C14" s="221">
        <f>'DNSP Inputs Capex'!G14</f>
        <v>57.003422506265657</v>
      </c>
      <c r="D14" s="221">
        <f>'DNSP Inputs Capex'!H14</f>
        <v>57.553455530448915</v>
      </c>
      <c r="E14" s="221">
        <f>'DNSP Inputs Capex'!I14</f>
        <v>58.793154718775355</v>
      </c>
      <c r="F14" s="221">
        <f>'DNSP Inputs Capex'!J14</f>
        <v>59.813152919549431</v>
      </c>
      <c r="G14" s="221">
        <f>'DNSP Inputs Capex'!K14</f>
        <v>60.839187511541702</v>
      </c>
      <c r="H14" s="221">
        <f>'DNSP Inputs Capex'!L14</f>
        <v>61.900611933039357</v>
      </c>
    </row>
    <row r="15" spans="1:10" x14ac:dyDescent="0.2">
      <c r="A15" s="3" t="s">
        <v>96</v>
      </c>
      <c r="B15" s="13"/>
      <c r="C15" s="203">
        <f>'DNSP Inputs Capex'!G15</f>
        <v>8</v>
      </c>
      <c r="D15" s="203">
        <f>'DNSP Inputs Capex'!H15</f>
        <v>8</v>
      </c>
      <c r="E15" s="203">
        <f>'DNSP Inputs Capex'!I15</f>
        <v>8</v>
      </c>
      <c r="F15" s="203">
        <f>'DNSP Inputs Capex'!J15</f>
        <v>8</v>
      </c>
      <c r="G15" s="203">
        <f>'DNSP Inputs Capex'!K15</f>
        <v>8</v>
      </c>
      <c r="H15" s="203">
        <f>'DNSP Inputs Capex'!L15</f>
        <v>8</v>
      </c>
    </row>
    <row r="16" spans="1:10" x14ac:dyDescent="0.2">
      <c r="B16" s="13"/>
    </row>
    <row r="17" spans="1:8" x14ac:dyDescent="0.2">
      <c r="B17" s="13"/>
    </row>
    <row r="18" spans="1:8" x14ac:dyDescent="0.2">
      <c r="B18" s="13"/>
    </row>
    <row r="19" spans="1:8" x14ac:dyDescent="0.2">
      <c r="A19" s="4" t="s">
        <v>98</v>
      </c>
      <c r="B19" s="5"/>
    </row>
    <row r="20" spans="1:8" x14ac:dyDescent="0.2">
      <c r="B20" s="13"/>
    </row>
    <row r="21" spans="1:8" x14ac:dyDescent="0.2">
      <c r="A21" s="3" t="s">
        <v>108</v>
      </c>
      <c r="B21" s="13"/>
      <c r="C21" s="221">
        <f>'DNSP Inputs Capex'!G21</f>
        <v>198.14863984126438</v>
      </c>
      <c r="D21" s="221">
        <f>'DNSP Inputs Capex'!H21</f>
        <v>198.14863984126438</v>
      </c>
      <c r="E21" s="221">
        <f>'DNSP Inputs Capex'!I21</f>
        <v>198.14863984126438</v>
      </c>
      <c r="F21" s="221">
        <f>'DNSP Inputs Capex'!J21</f>
        <v>198.14863984126438</v>
      </c>
      <c r="G21" s="221">
        <f>'DNSP Inputs Capex'!K21</f>
        <v>198.14863984126438</v>
      </c>
      <c r="H21" s="221">
        <f>'DNSP Inputs Capex'!L21</f>
        <v>198.14863984126438</v>
      </c>
    </row>
    <row r="22" spans="1:8" x14ac:dyDescent="0.2">
      <c r="A22" s="3" t="s">
        <v>109</v>
      </c>
      <c r="B22" s="13"/>
      <c r="C22" s="221">
        <f>'DNSP Inputs Capex'!G22</f>
        <v>1.2497549028146602</v>
      </c>
      <c r="D22" s="221">
        <f>'DNSP Inputs Capex'!H22</f>
        <v>1.2497549028146602</v>
      </c>
      <c r="E22" s="221">
        <f>'DNSP Inputs Capex'!I22</f>
        <v>1.2497549028146602</v>
      </c>
      <c r="F22" s="221">
        <f>'DNSP Inputs Capex'!J22</f>
        <v>1.2497549028146602</v>
      </c>
      <c r="G22" s="221">
        <f>'DNSP Inputs Capex'!K22</f>
        <v>1.2497549028146602</v>
      </c>
      <c r="H22" s="221">
        <f>'DNSP Inputs Capex'!L22</f>
        <v>1.2497549028146602</v>
      </c>
    </row>
    <row r="23" spans="1:8" x14ac:dyDescent="0.2">
      <c r="A23" s="3" t="s">
        <v>111</v>
      </c>
      <c r="B23" s="13"/>
      <c r="C23" s="118">
        <f>'DNSP Inputs Capex'!G23</f>
        <v>2</v>
      </c>
      <c r="D23" s="118">
        <f>'DNSP Inputs Capex'!H23</f>
        <v>2</v>
      </c>
      <c r="E23" s="118">
        <f>'DNSP Inputs Capex'!I23</f>
        <v>2</v>
      </c>
      <c r="F23" s="118">
        <f>'DNSP Inputs Capex'!J23</f>
        <v>2</v>
      </c>
      <c r="G23" s="118">
        <f>'DNSP Inputs Capex'!K23</f>
        <v>2</v>
      </c>
      <c r="H23" s="118">
        <f>'DNSP Inputs Capex'!L23</f>
        <v>2</v>
      </c>
    </row>
    <row r="24" spans="1:8" x14ac:dyDescent="0.2">
      <c r="A24" s="3" t="s">
        <v>154</v>
      </c>
      <c r="B24" s="13"/>
      <c r="C24" s="118">
        <f>'DNSP Inputs Capex'!G24</f>
        <v>15.36</v>
      </c>
      <c r="D24" s="118">
        <f>'DNSP Inputs Capex'!H24</f>
        <v>15.36</v>
      </c>
      <c r="E24" s="118">
        <f>'DNSP Inputs Capex'!I24</f>
        <v>15.36</v>
      </c>
      <c r="F24" s="118">
        <f>'DNSP Inputs Capex'!J24</f>
        <v>15.36</v>
      </c>
      <c r="G24" s="118">
        <f>'DNSP Inputs Capex'!K24</f>
        <v>15.36</v>
      </c>
      <c r="H24" s="118">
        <f>'DNSP Inputs Capex'!L24</f>
        <v>15.36</v>
      </c>
    </row>
    <row r="25" spans="1:8" x14ac:dyDescent="0.2">
      <c r="A25" s="3" t="s">
        <v>155</v>
      </c>
      <c r="B25" s="13"/>
      <c r="C25" s="118">
        <f>'DNSP Inputs Capex'!G25</f>
        <v>12.48</v>
      </c>
      <c r="D25" s="118">
        <f>'DNSP Inputs Capex'!H25</f>
        <v>12.48</v>
      </c>
      <c r="E25" s="118">
        <f>'DNSP Inputs Capex'!I25</f>
        <v>12.48</v>
      </c>
      <c r="F25" s="118">
        <f>'DNSP Inputs Capex'!J25</f>
        <v>12.48</v>
      </c>
      <c r="G25" s="118">
        <f>'DNSP Inputs Capex'!K25</f>
        <v>12.48</v>
      </c>
      <c r="H25" s="118">
        <f>'DNSP Inputs Capex'!L25</f>
        <v>12.48</v>
      </c>
    </row>
    <row r="26" spans="1:8" x14ac:dyDescent="0.2">
      <c r="A26" s="3" t="s">
        <v>156</v>
      </c>
      <c r="B26" s="13"/>
      <c r="C26" s="118">
        <f>'DNSP Inputs Capex'!G26</f>
        <v>9.6</v>
      </c>
      <c r="D26" s="118">
        <f>'DNSP Inputs Capex'!H26</f>
        <v>9.6</v>
      </c>
      <c r="E26" s="118">
        <f>'DNSP Inputs Capex'!I26</f>
        <v>9.6</v>
      </c>
      <c r="F26" s="118">
        <f>'DNSP Inputs Capex'!J26</f>
        <v>9.6</v>
      </c>
      <c r="G26" s="118">
        <f>'DNSP Inputs Capex'!K26</f>
        <v>9.6</v>
      </c>
      <c r="H26" s="118">
        <f>'DNSP Inputs Capex'!L26</f>
        <v>9.6</v>
      </c>
    </row>
    <row r="27" spans="1:8" x14ac:dyDescent="0.2">
      <c r="B27" s="13"/>
      <c r="C27" s="49"/>
      <c r="D27" s="49"/>
      <c r="E27" s="49"/>
      <c r="F27" s="49"/>
      <c r="G27" s="49"/>
      <c r="H27" s="49"/>
    </row>
    <row r="28" spans="1:8" x14ac:dyDescent="0.2">
      <c r="A28" s="46" t="s">
        <v>157</v>
      </c>
      <c r="B28" s="207"/>
      <c r="C28" s="221">
        <f>'DNSP Inputs Capex'!G28</f>
        <v>0</v>
      </c>
      <c r="D28" s="221">
        <f>'DNSP Inputs Capex'!H28</f>
        <v>0</v>
      </c>
      <c r="E28" s="221">
        <f>'DNSP Inputs Capex'!I28</f>
        <v>0</v>
      </c>
      <c r="F28" s="221">
        <f>'DNSP Inputs Capex'!J28</f>
        <v>0</v>
      </c>
      <c r="G28" s="221">
        <f>'DNSP Inputs Capex'!K28</f>
        <v>0</v>
      </c>
      <c r="H28" s="221">
        <f>'DNSP Inputs Capex'!L28</f>
        <v>0</v>
      </c>
    </row>
    <row r="29" spans="1:8" x14ac:dyDescent="0.2">
      <c r="B29" s="205"/>
      <c r="C29" s="48"/>
      <c r="D29" s="48"/>
      <c r="E29" s="48"/>
      <c r="F29" s="48"/>
      <c r="G29" s="48"/>
      <c r="H29" s="48"/>
    </row>
    <row r="30" spans="1:8" x14ac:dyDescent="0.2">
      <c r="A30" s="39" t="s">
        <v>159</v>
      </c>
      <c r="B30" s="40"/>
      <c r="C30" s="191"/>
      <c r="D30" s="191"/>
      <c r="E30" s="191"/>
      <c r="F30" s="191"/>
      <c r="G30" s="191"/>
      <c r="H30" s="191"/>
    </row>
    <row r="31" spans="1:8" x14ac:dyDescent="0.2">
      <c r="A31" s="3" t="s">
        <v>160</v>
      </c>
      <c r="B31" s="13"/>
      <c r="C31" s="208">
        <f>'DNSP Inputs Capex'!G31*CHOOSE($A$1,'allocation inputs'!Q132,'allocation inputs'!AH132,'allocation inputs'!AY132)</f>
        <v>9.8957665409105147</v>
      </c>
      <c r="D31" s="118">
        <f>'DNSP Inputs Capex'!H$30*CHOOSE($A$1,'allocation inputs'!R132,'allocation inputs'!AI132,'allocation inputs'!AZ132) * 'allocation inputs'!$E132</f>
        <v>39.26048322799948</v>
      </c>
      <c r="E31" s="118">
        <f>'DNSP Inputs Capex'!I$30*CHOOSE($A$1,'allocation inputs'!S132,'allocation inputs'!AJ132,'allocation inputs'!BA132) * 'allocation inputs'!$E132</f>
        <v>28.893635476786198</v>
      </c>
      <c r="F31" s="118">
        <f>'DNSP Inputs Capex'!J$30*CHOOSE($A$1,'allocation inputs'!T132,'allocation inputs'!AK132,'allocation inputs'!BB132) * 'allocation inputs'!$E132</f>
        <v>25.863188027228524</v>
      </c>
      <c r="G31" s="118">
        <f>'DNSP Inputs Capex'!K$30*CHOOSE($A$1,'allocation inputs'!U132,'allocation inputs'!AL132,'allocation inputs'!BC132) * 'allocation inputs'!$E132</f>
        <v>23.001357846205195</v>
      </c>
      <c r="H31" s="118">
        <f>'DNSP Inputs Capex'!L$30*CHOOSE($A$1,'allocation inputs'!V132,'allocation inputs'!AM132,'allocation inputs'!BD132) * 'allocation inputs'!$E132</f>
        <v>20.33018918574512</v>
      </c>
    </row>
    <row r="32" spans="1:8" x14ac:dyDescent="0.2">
      <c r="A32" s="3" t="s">
        <v>161</v>
      </c>
      <c r="B32" s="13"/>
      <c r="C32" s="208">
        <f>'DNSP Inputs Capex'!G32*CHOOSE($A$1,'allocation inputs'!Q133,'allocation inputs'!AH133,'allocation inputs'!AY133)</f>
        <v>19.3704167411912</v>
      </c>
      <c r="D32" s="118">
        <f>'DNSP Inputs Capex'!H$30*CHOOSE($A$1,'allocation inputs'!R133,'allocation inputs'!AI133,'allocation inputs'!AZ133) * 'allocation inputs'!$E133</f>
        <v>12.81429231666419</v>
      </c>
      <c r="E32" s="118">
        <f>'DNSP Inputs Capex'!I$30*CHOOSE($A$1,'allocation inputs'!S133,'allocation inputs'!AJ133,'allocation inputs'!BA133) * 'allocation inputs'!$E133</f>
        <v>9.4306401920856686</v>
      </c>
      <c r="F32" s="118">
        <f>'DNSP Inputs Capex'!J$30*CHOOSE($A$1,'allocation inputs'!T133,'allocation inputs'!AK133,'allocation inputs'!BB133) * 'allocation inputs'!$E133</f>
        <v>8.4415275710462296</v>
      </c>
      <c r="G32" s="118">
        <f>'DNSP Inputs Capex'!K$30*CHOOSE($A$1,'allocation inputs'!U133,'allocation inputs'!AL133,'allocation inputs'!BC133) * 'allocation inputs'!$E133</f>
        <v>7.5074502116995356</v>
      </c>
      <c r="H32" s="118">
        <f>'DNSP Inputs Capex'!L$30*CHOOSE($A$1,'allocation inputs'!V133,'allocation inputs'!AM133,'allocation inputs'!BD133) * 'allocation inputs'!$E133</f>
        <v>6.635603172948966</v>
      </c>
    </row>
    <row r="33" spans="1:8" x14ac:dyDescent="0.2">
      <c r="A33" s="3" t="s">
        <v>162</v>
      </c>
      <c r="B33" s="13"/>
      <c r="C33" s="208">
        <f>'DNSP Inputs Capex'!G33*CHOOSE($A$1,'allocation inputs'!Q134,'allocation inputs'!AH134,'allocation inputs'!AY134)</f>
        <v>1.750632172729041</v>
      </c>
      <c r="D33" s="118">
        <f>'DNSP Inputs Capex'!H$30*CHOOSE($A$1,'allocation inputs'!R134,'allocation inputs'!AI134,'allocation inputs'!AZ134) * 'allocation inputs'!$E134</f>
        <v>5.3244981925197452</v>
      </c>
      <c r="E33" s="118">
        <f>'DNSP Inputs Capex'!I$30*CHOOSE($A$1,'allocation inputs'!S134,'allocation inputs'!AJ134,'allocation inputs'!BA134) * 'allocation inputs'!$E134</f>
        <v>3.9185485562682829</v>
      </c>
      <c r="F33" s="118">
        <f>'DNSP Inputs Capex'!J$30*CHOOSE($A$1,'allocation inputs'!T134,'allocation inputs'!AK134,'allocation inputs'!BB134) * 'allocation inputs'!$E134</f>
        <v>3.5075599325676849</v>
      </c>
      <c r="G33" s="118">
        <f>'DNSP Inputs Capex'!K$30*CHOOSE($A$1,'allocation inputs'!U134,'allocation inputs'!AL134,'allocation inputs'!BC134) * 'allocation inputs'!$E134</f>
        <v>3.1194391461355404</v>
      </c>
      <c r="H33" s="118">
        <f>'DNSP Inputs Capex'!L$30*CHOOSE($A$1,'allocation inputs'!V134,'allocation inputs'!AM134,'allocation inputs'!BD134) * 'allocation inputs'!$E134</f>
        <v>2.7571758336353041</v>
      </c>
    </row>
    <row r="34" spans="1:8" x14ac:dyDescent="0.2">
      <c r="B34" s="13"/>
      <c r="C34" s="191"/>
      <c r="D34" s="191"/>
      <c r="E34" s="191"/>
      <c r="F34" s="191"/>
      <c r="G34" s="191"/>
      <c r="H34" s="191"/>
    </row>
    <row r="35" spans="1:8" x14ac:dyDescent="0.2">
      <c r="A35" s="39" t="s">
        <v>189</v>
      </c>
      <c r="B35" s="13"/>
      <c r="C35" s="191"/>
    </row>
    <row r="36" spans="1:8" x14ac:dyDescent="0.2">
      <c r="A36" s="3" t="s">
        <v>190</v>
      </c>
      <c r="B36" s="13"/>
      <c r="C36" s="208">
        <f>'DNSP Inputs Capex'!G36*CHOOSE($A$1,'allocation inputs'!Q137,'allocation inputs'!AH137,'allocation inputs'!AY137)</f>
        <v>13527.423884461927</v>
      </c>
      <c r="D36" s="208">
        <f>'DNSP Inputs Capex'!H36*CHOOSE($A$1,'allocation inputs'!R137,'allocation inputs'!AI137,'allocation inputs'!AZ137)</f>
        <v>10180.201959460521</v>
      </c>
      <c r="E36" s="208">
        <f>'DNSP Inputs Capex'!I36*CHOOSE($A$1,'allocation inputs'!S137,'allocation inputs'!AJ137,'allocation inputs'!BA137)</f>
        <v>5721.9329558524842</v>
      </c>
      <c r="F36" s="208">
        <f>'DNSP Inputs Capex'!J36*CHOOSE($A$1,'allocation inputs'!T137,'allocation inputs'!AK137,'allocation inputs'!BB137)</f>
        <v>1908.0895979657482</v>
      </c>
      <c r="G36" s="208">
        <f>'DNSP Inputs Capex'!K36*CHOOSE($A$1,'allocation inputs'!U137,'allocation inputs'!AL137,'allocation inputs'!BC137)</f>
        <v>1717.2806381691742</v>
      </c>
      <c r="H36" s="208">
        <f>'DNSP Inputs Capex'!L36*CHOOSE($A$1,'allocation inputs'!V137,'allocation inputs'!AM137,'allocation inputs'!BD137)</f>
        <v>1545.5525743522562</v>
      </c>
    </row>
    <row r="37" spans="1:8" x14ac:dyDescent="0.2">
      <c r="B37" s="13"/>
      <c r="C37" s="191"/>
      <c r="D37" s="191"/>
      <c r="E37" s="191"/>
      <c r="F37" s="191"/>
      <c r="G37" s="191"/>
      <c r="H37" s="191"/>
    </row>
    <row r="38" spans="1:8" x14ac:dyDescent="0.2">
      <c r="B38" s="13"/>
      <c r="C38" s="191"/>
      <c r="D38" s="191"/>
      <c r="E38" s="191"/>
      <c r="F38" s="191"/>
      <c r="G38" s="191"/>
      <c r="H38" s="191"/>
    </row>
    <row r="39" spans="1:8" x14ac:dyDescent="0.2">
      <c r="B39" s="13"/>
      <c r="C39" s="191"/>
      <c r="D39" s="191"/>
      <c r="E39" s="191"/>
      <c r="F39" s="191"/>
      <c r="G39" s="191"/>
      <c r="H39" s="191"/>
    </row>
    <row r="40" spans="1:8" x14ac:dyDescent="0.2">
      <c r="A40" s="4" t="s">
        <v>131</v>
      </c>
      <c r="B40" s="5"/>
    </row>
    <row r="41" spans="1:8" x14ac:dyDescent="0.2">
      <c r="B41" s="13"/>
    </row>
    <row r="42" spans="1:8" x14ac:dyDescent="0.2">
      <c r="A42" s="3" t="s">
        <v>108</v>
      </c>
      <c r="B42" s="13"/>
      <c r="C42" s="221">
        <f>'DNSP Inputs Capex'!G42</f>
        <v>234.50400996414282</v>
      </c>
      <c r="D42" s="221">
        <f>'DNSP Inputs Capex'!H42</f>
        <v>234.50400996414282</v>
      </c>
      <c r="E42" s="221">
        <f>'DNSP Inputs Capex'!I42</f>
        <v>234.50400996414282</v>
      </c>
      <c r="F42" s="221">
        <f>'DNSP Inputs Capex'!J42</f>
        <v>234.50400996414282</v>
      </c>
      <c r="G42" s="221">
        <f>'DNSP Inputs Capex'!K42</f>
        <v>234.50400996414282</v>
      </c>
      <c r="H42" s="221">
        <f>'DNSP Inputs Capex'!L42</f>
        <v>234.50400996414282</v>
      </c>
    </row>
    <row r="43" spans="1:8" x14ac:dyDescent="0.2">
      <c r="A43" s="3" t="s">
        <v>136</v>
      </c>
      <c r="B43" s="13"/>
      <c r="C43" s="221">
        <f>'DNSP Inputs Capex'!G43</f>
        <v>2.4995098056293203</v>
      </c>
      <c r="D43" s="221">
        <f>'DNSP Inputs Capex'!H43</f>
        <v>2.4995098056293203</v>
      </c>
      <c r="E43" s="221">
        <f>'DNSP Inputs Capex'!I43</f>
        <v>2.4995098056293203</v>
      </c>
      <c r="F43" s="221">
        <f>'DNSP Inputs Capex'!J43</f>
        <v>2.4995098056293203</v>
      </c>
      <c r="G43" s="221">
        <f>'DNSP Inputs Capex'!K43</f>
        <v>2.4995098056293203</v>
      </c>
      <c r="H43" s="221">
        <f>'DNSP Inputs Capex'!L43</f>
        <v>2.4995098056293203</v>
      </c>
    </row>
    <row r="44" spans="1:8" x14ac:dyDescent="0.2">
      <c r="A44" s="3" t="s">
        <v>138</v>
      </c>
      <c r="B44" s="13"/>
      <c r="C44" s="118">
        <f>'DNSP Inputs Capex'!G44</f>
        <v>2</v>
      </c>
      <c r="D44" s="118">
        <f>'DNSP Inputs Capex'!H44</f>
        <v>2</v>
      </c>
      <c r="E44" s="118">
        <f>'DNSP Inputs Capex'!I44</f>
        <v>2</v>
      </c>
      <c r="F44" s="118">
        <f>'DNSP Inputs Capex'!J44</f>
        <v>2</v>
      </c>
      <c r="G44" s="118">
        <f>'DNSP Inputs Capex'!K44</f>
        <v>2</v>
      </c>
      <c r="H44" s="118">
        <f>'DNSP Inputs Capex'!L44</f>
        <v>2</v>
      </c>
    </row>
    <row r="45" spans="1:8" x14ac:dyDescent="0.2">
      <c r="A45" s="3" t="s">
        <v>154</v>
      </c>
      <c r="B45" s="13"/>
      <c r="C45" s="118">
        <f>'DNSP Inputs Capex'!G45</f>
        <v>15.36</v>
      </c>
      <c r="D45" s="118">
        <f>'DNSP Inputs Capex'!H45</f>
        <v>15.36</v>
      </c>
      <c r="E45" s="118">
        <f>'DNSP Inputs Capex'!I45</f>
        <v>15.36</v>
      </c>
      <c r="F45" s="118">
        <f>'DNSP Inputs Capex'!J45</f>
        <v>15.36</v>
      </c>
      <c r="G45" s="118">
        <f>'DNSP Inputs Capex'!K45</f>
        <v>15.36</v>
      </c>
      <c r="H45" s="118">
        <f>'DNSP Inputs Capex'!L45</f>
        <v>15.36</v>
      </c>
    </row>
    <row r="46" spans="1:8" x14ac:dyDescent="0.2">
      <c r="A46" s="3" t="s">
        <v>155</v>
      </c>
      <c r="B46" s="13"/>
      <c r="C46" s="118">
        <f>'DNSP Inputs Capex'!G46</f>
        <v>12.48</v>
      </c>
      <c r="D46" s="118">
        <f>'DNSP Inputs Capex'!H46</f>
        <v>12.48</v>
      </c>
      <c r="E46" s="118">
        <f>'DNSP Inputs Capex'!I46</f>
        <v>12.48</v>
      </c>
      <c r="F46" s="118">
        <f>'DNSP Inputs Capex'!J46</f>
        <v>12.48</v>
      </c>
      <c r="G46" s="118">
        <f>'DNSP Inputs Capex'!K46</f>
        <v>12.48</v>
      </c>
      <c r="H46" s="118">
        <f>'DNSP Inputs Capex'!L46</f>
        <v>12.48</v>
      </c>
    </row>
    <row r="47" spans="1:8" x14ac:dyDescent="0.2">
      <c r="A47" s="3" t="s">
        <v>156</v>
      </c>
      <c r="B47" s="13"/>
      <c r="C47" s="118">
        <f>'DNSP Inputs Capex'!G47</f>
        <v>9.6</v>
      </c>
      <c r="D47" s="118">
        <f>'DNSP Inputs Capex'!H47</f>
        <v>9.6</v>
      </c>
      <c r="E47" s="118">
        <f>'DNSP Inputs Capex'!I47</f>
        <v>9.6</v>
      </c>
      <c r="F47" s="118">
        <f>'DNSP Inputs Capex'!J47</f>
        <v>9.6</v>
      </c>
      <c r="G47" s="118">
        <f>'DNSP Inputs Capex'!K47</f>
        <v>9.6</v>
      </c>
      <c r="H47" s="118">
        <f>'DNSP Inputs Capex'!L47</f>
        <v>9.6</v>
      </c>
    </row>
    <row r="48" spans="1:8" x14ac:dyDescent="0.2">
      <c r="B48" s="13"/>
      <c r="C48" s="49"/>
      <c r="D48" s="49"/>
      <c r="E48" s="49"/>
      <c r="F48" s="49"/>
      <c r="G48" s="49"/>
      <c r="H48" s="49"/>
    </row>
    <row r="49" spans="1:8" x14ac:dyDescent="0.2">
      <c r="A49" s="46" t="s">
        <v>157</v>
      </c>
      <c r="B49" s="207"/>
      <c r="C49" s="221">
        <f>'DNSP Inputs Capex'!G49</f>
        <v>0</v>
      </c>
      <c r="D49" s="221">
        <f>'DNSP Inputs Capex'!H49</f>
        <v>0</v>
      </c>
      <c r="E49" s="221">
        <f>'DNSP Inputs Capex'!I49</f>
        <v>0</v>
      </c>
      <c r="F49" s="221">
        <f>'DNSP Inputs Capex'!J49</f>
        <v>0</v>
      </c>
      <c r="G49" s="221">
        <f>'DNSP Inputs Capex'!K49</f>
        <v>0</v>
      </c>
      <c r="H49" s="221">
        <f>'DNSP Inputs Capex'!L49</f>
        <v>0</v>
      </c>
    </row>
    <row r="50" spans="1:8" x14ac:dyDescent="0.2">
      <c r="B50" s="205"/>
      <c r="C50" s="48"/>
      <c r="D50" s="48"/>
      <c r="E50" s="48"/>
      <c r="F50" s="48"/>
      <c r="G50" s="48"/>
      <c r="H50" s="48"/>
    </row>
    <row r="51" spans="1:8" x14ac:dyDescent="0.2">
      <c r="A51" s="39" t="s">
        <v>159</v>
      </c>
      <c r="B51" s="40"/>
      <c r="C51" s="191"/>
      <c r="D51" s="191"/>
      <c r="E51" s="191"/>
      <c r="F51" s="191"/>
      <c r="G51" s="191"/>
      <c r="H51" s="191"/>
    </row>
    <row r="52" spans="1:8" x14ac:dyDescent="0.2">
      <c r="A52" s="3" t="s">
        <v>160</v>
      </c>
      <c r="B52" s="13"/>
      <c r="C52" s="208">
        <f>'DNSP Inputs Capex'!G52*CHOOSE($A$1,'allocation inputs'!Q141,'allocation inputs'!AH141,'allocation inputs'!AY141)</f>
        <v>8.3129830337952164</v>
      </c>
      <c r="D52" s="118">
        <f>'DNSP Inputs Capex'!H$51*CHOOSE($A$1,'allocation inputs'!R141,'allocation inputs'!AI141,'allocation inputs'!AZ141) * 'allocation inputs'!$E141</f>
        <v>330.41591711398331</v>
      </c>
      <c r="E52" s="118">
        <f>'DNSP Inputs Capex'!I$51*CHOOSE($A$1,'allocation inputs'!S141,'allocation inputs'!AJ141,'allocation inputs'!BA141) * 'allocation inputs'!$E141</f>
        <v>331.4827823272322</v>
      </c>
      <c r="F52" s="118">
        <f>'DNSP Inputs Capex'!J$51*CHOOSE($A$1,'allocation inputs'!T141,'allocation inputs'!AK141,'allocation inputs'!BB141) * 'allocation inputs'!$E141</f>
        <v>332.54547445178656</v>
      </c>
      <c r="G52" s="118">
        <f>'DNSP Inputs Capex'!K$51*CHOOSE($A$1,'allocation inputs'!U141,'allocation inputs'!AL141,'allocation inputs'!BC141) * 'allocation inputs'!$E141</f>
        <v>333.60396141076444</v>
      </c>
      <c r="H52" s="118">
        <f>'DNSP Inputs Capex'!L$51*CHOOSE($A$1,'allocation inputs'!V141,'allocation inputs'!AM141,'allocation inputs'!BD141) * 'allocation inputs'!$E141</f>
        <v>334.65821182875288</v>
      </c>
    </row>
    <row r="53" spans="1:8" x14ac:dyDescent="0.2">
      <c r="A53" s="3" t="s">
        <v>161</v>
      </c>
      <c r="B53" s="13"/>
      <c r="C53" s="208">
        <f>'DNSP Inputs Capex'!G53*CHOOSE($A$1,'allocation inputs'!Q142,'allocation inputs'!AH142,'allocation inputs'!AY142)</f>
        <v>14.688772542175684</v>
      </c>
      <c r="D53" s="118">
        <f>'DNSP Inputs Capex'!H$51*CHOOSE($A$1,'allocation inputs'!R142,'allocation inputs'!AI142,'allocation inputs'!AZ142) * 'allocation inputs'!$E142</f>
        <v>91.792297360854633</v>
      </c>
      <c r="E53" s="118">
        <f>'DNSP Inputs Capex'!I$51*CHOOSE($A$1,'allocation inputs'!S142,'allocation inputs'!AJ142,'allocation inputs'!BA142) * 'allocation inputs'!$E142</f>
        <v>92.088681414485777</v>
      </c>
      <c r="F53" s="118">
        <f>'DNSP Inputs Capex'!J$51*CHOOSE($A$1,'allocation inputs'!T142,'allocation inputs'!AK142,'allocation inputs'!BB142) * 'allocation inputs'!$E142</f>
        <v>92.383906149275077</v>
      </c>
      <c r="G53" s="118">
        <f>'DNSP Inputs Capex'!K$51*CHOOSE($A$1,'allocation inputs'!U142,'allocation inputs'!AL142,'allocation inputs'!BC142) * 'allocation inputs'!$E142</f>
        <v>92.677962653997142</v>
      </c>
      <c r="H53" s="118">
        <f>'DNSP Inputs Capex'!L$51*CHOOSE($A$1,'allocation inputs'!V142,'allocation inputs'!AM142,'allocation inputs'!BD142) * 'allocation inputs'!$E142</f>
        <v>92.970842212300681</v>
      </c>
    </row>
    <row r="54" spans="1:8" x14ac:dyDescent="0.2">
      <c r="A54" s="3" t="s">
        <v>156</v>
      </c>
      <c r="B54" s="13"/>
      <c r="C54" s="208">
        <f>'DNSP Inputs Capex'!G54*CHOOSE($A$1,'allocation inputs'!Q143,'allocation inputs'!AH143,'allocation inputs'!AY143)</f>
        <v>1.3717026378896882</v>
      </c>
      <c r="D54" s="118">
        <f>'DNSP Inputs Capex'!H$51*CHOOSE($A$1,'allocation inputs'!R143,'allocation inputs'!AI143,'allocation inputs'!AZ143) * 'allocation inputs'!$E143</f>
        <v>20.794136273429245</v>
      </c>
      <c r="E54" s="118">
        <f>'DNSP Inputs Capex'!I$51*CHOOSE($A$1,'allocation inputs'!S143,'allocation inputs'!AJ143,'allocation inputs'!BA143) * 'allocation inputs'!$E143</f>
        <v>20.861277532311231</v>
      </c>
      <c r="F54" s="118">
        <f>'DNSP Inputs Capex'!J$51*CHOOSE($A$1,'allocation inputs'!T143,'allocation inputs'!AK143,'allocation inputs'!BB143) * 'allocation inputs'!$E143</f>
        <v>20.928156165301118</v>
      </c>
      <c r="G54" s="118">
        <f>'DNSP Inputs Capex'!K$51*CHOOSE($A$1,'allocation inputs'!U143,'allocation inputs'!AL143,'allocation inputs'!BC143) * 'allocation inputs'!$E143</f>
        <v>20.994770153697566</v>
      </c>
      <c r="H54" s="118">
        <f>'DNSP Inputs Capex'!L$51*CHOOSE($A$1,'allocation inputs'!V143,'allocation inputs'!AM143,'allocation inputs'!BD143) * 'allocation inputs'!$E143</f>
        <v>21.061117522944944</v>
      </c>
    </row>
    <row r="55" spans="1:8" x14ac:dyDescent="0.2">
      <c r="B55" s="13"/>
    </row>
    <row r="56" spans="1:8" x14ac:dyDescent="0.2">
      <c r="B56" s="13"/>
    </row>
    <row r="57" spans="1:8" x14ac:dyDescent="0.2">
      <c r="B57" s="13"/>
    </row>
    <row r="58" spans="1:8" x14ac:dyDescent="0.2">
      <c r="A58" s="4" t="s">
        <v>142</v>
      </c>
      <c r="B58" s="5"/>
    </row>
    <row r="59" spans="1:8" x14ac:dyDescent="0.2">
      <c r="B59" s="13"/>
    </row>
    <row r="60" spans="1:8" x14ac:dyDescent="0.2">
      <c r="A60" s="3" t="s">
        <v>108</v>
      </c>
      <c r="B60" s="13"/>
      <c r="C60" s="221">
        <f>'DNSP Inputs Capex'!G60</f>
        <v>238.00332369202388</v>
      </c>
      <c r="D60" s="221">
        <f>'DNSP Inputs Capex'!H60</f>
        <v>238.00332369202388</v>
      </c>
      <c r="E60" s="221">
        <f>'DNSP Inputs Capex'!I60</f>
        <v>238.00332369202388</v>
      </c>
      <c r="F60" s="221">
        <f>'DNSP Inputs Capex'!J60</f>
        <v>238.00332369202388</v>
      </c>
      <c r="G60" s="221">
        <f>'DNSP Inputs Capex'!K60</f>
        <v>238.00332369202388</v>
      </c>
      <c r="H60" s="221">
        <f>'DNSP Inputs Capex'!L60</f>
        <v>238.00332369202388</v>
      </c>
    </row>
    <row r="61" spans="1:8" x14ac:dyDescent="0.2">
      <c r="A61" s="3" t="s">
        <v>136</v>
      </c>
      <c r="B61" s="13"/>
      <c r="C61" s="221">
        <f>'DNSP Inputs Capex'!G61</f>
        <v>2.4995098056293203</v>
      </c>
      <c r="D61" s="221">
        <f>'DNSP Inputs Capex'!H61</f>
        <v>2.4995098056293203</v>
      </c>
      <c r="E61" s="221">
        <f>'DNSP Inputs Capex'!I61</f>
        <v>2.4995098056293203</v>
      </c>
      <c r="F61" s="221">
        <f>'DNSP Inputs Capex'!J61</f>
        <v>2.4995098056293203</v>
      </c>
      <c r="G61" s="221">
        <f>'DNSP Inputs Capex'!K61</f>
        <v>2.4995098056293203</v>
      </c>
      <c r="H61" s="221">
        <f>'DNSP Inputs Capex'!L61</f>
        <v>2.4995098056293203</v>
      </c>
    </row>
    <row r="62" spans="1:8" x14ac:dyDescent="0.2">
      <c r="A62" s="3" t="s">
        <v>138</v>
      </c>
      <c r="B62" s="13"/>
      <c r="C62" s="118">
        <f>'DNSP Inputs Capex'!G62</f>
        <v>2</v>
      </c>
      <c r="D62" s="118">
        <f>'DNSP Inputs Capex'!H62</f>
        <v>2</v>
      </c>
      <c r="E62" s="118">
        <f>'DNSP Inputs Capex'!I62</f>
        <v>2</v>
      </c>
      <c r="F62" s="118">
        <f>'DNSP Inputs Capex'!J62</f>
        <v>2</v>
      </c>
      <c r="G62" s="118">
        <f>'DNSP Inputs Capex'!K62</f>
        <v>2</v>
      </c>
      <c r="H62" s="118">
        <f>'DNSP Inputs Capex'!L62</f>
        <v>2</v>
      </c>
    </row>
    <row r="63" spans="1:8" x14ac:dyDescent="0.2">
      <c r="A63" s="3" t="s">
        <v>154</v>
      </c>
      <c r="B63" s="13"/>
      <c r="C63" s="118">
        <f>'DNSP Inputs Capex'!G63</f>
        <v>15.36</v>
      </c>
      <c r="D63" s="118">
        <f>'DNSP Inputs Capex'!H63</f>
        <v>15.36</v>
      </c>
      <c r="E63" s="118">
        <f>'DNSP Inputs Capex'!I63</f>
        <v>15.36</v>
      </c>
      <c r="F63" s="118">
        <f>'DNSP Inputs Capex'!J63</f>
        <v>15.36</v>
      </c>
      <c r="G63" s="118">
        <f>'DNSP Inputs Capex'!K63</f>
        <v>15.36</v>
      </c>
      <c r="H63" s="118">
        <f>'DNSP Inputs Capex'!L63</f>
        <v>15.36</v>
      </c>
    </row>
    <row r="64" spans="1:8" x14ac:dyDescent="0.2">
      <c r="A64" s="3" t="s">
        <v>155</v>
      </c>
      <c r="B64" s="13"/>
      <c r="C64" s="118">
        <f>'DNSP Inputs Capex'!G64</f>
        <v>12.48</v>
      </c>
      <c r="D64" s="118">
        <f>'DNSP Inputs Capex'!H64</f>
        <v>12.48</v>
      </c>
      <c r="E64" s="118">
        <f>'DNSP Inputs Capex'!I64</f>
        <v>12.48</v>
      </c>
      <c r="F64" s="118">
        <f>'DNSP Inputs Capex'!J64</f>
        <v>12.48</v>
      </c>
      <c r="G64" s="118">
        <f>'DNSP Inputs Capex'!K64</f>
        <v>12.48</v>
      </c>
      <c r="H64" s="118">
        <f>'DNSP Inputs Capex'!L64</f>
        <v>12.48</v>
      </c>
    </row>
    <row r="65" spans="1:8" x14ac:dyDescent="0.2">
      <c r="A65" s="3" t="s">
        <v>156</v>
      </c>
      <c r="B65" s="13"/>
      <c r="C65" s="118">
        <f>'DNSP Inputs Capex'!G65</f>
        <v>9.6</v>
      </c>
      <c r="D65" s="118">
        <f>'DNSP Inputs Capex'!H65</f>
        <v>9.6</v>
      </c>
      <c r="E65" s="118">
        <f>'DNSP Inputs Capex'!I65</f>
        <v>9.6</v>
      </c>
      <c r="F65" s="118">
        <f>'DNSP Inputs Capex'!J65</f>
        <v>9.6</v>
      </c>
      <c r="G65" s="118">
        <f>'DNSP Inputs Capex'!K65</f>
        <v>9.6</v>
      </c>
      <c r="H65" s="118">
        <f>'DNSP Inputs Capex'!L65</f>
        <v>9.6</v>
      </c>
    </row>
    <row r="66" spans="1:8" x14ac:dyDescent="0.2">
      <c r="B66" s="13"/>
      <c r="C66" s="49"/>
      <c r="D66" s="49"/>
      <c r="E66" s="49"/>
      <c r="F66" s="49"/>
      <c r="G66" s="49"/>
      <c r="H66" s="49"/>
    </row>
    <row r="67" spans="1:8" x14ac:dyDescent="0.2">
      <c r="A67" s="46" t="s">
        <v>157</v>
      </c>
      <c r="B67" s="207"/>
      <c r="C67" s="221">
        <f>'DNSP Inputs Capex'!G67</f>
        <v>0</v>
      </c>
      <c r="D67" s="221">
        <f>'DNSP Inputs Capex'!H67</f>
        <v>0</v>
      </c>
      <c r="E67" s="221">
        <f>'DNSP Inputs Capex'!I67</f>
        <v>0</v>
      </c>
      <c r="F67" s="221">
        <f>'DNSP Inputs Capex'!J67</f>
        <v>0</v>
      </c>
      <c r="G67" s="221">
        <f>'DNSP Inputs Capex'!K67</f>
        <v>0</v>
      </c>
      <c r="H67" s="221">
        <f>'DNSP Inputs Capex'!L67</f>
        <v>0</v>
      </c>
    </row>
    <row r="68" spans="1:8" x14ac:dyDescent="0.2">
      <c r="B68" s="205"/>
      <c r="C68" s="48"/>
      <c r="D68" s="48"/>
      <c r="E68" s="48"/>
      <c r="F68" s="48"/>
      <c r="G68" s="48"/>
      <c r="H68" s="48"/>
    </row>
    <row r="69" spans="1:8" x14ac:dyDescent="0.2">
      <c r="A69" s="39" t="s">
        <v>159</v>
      </c>
      <c r="B69" s="40"/>
      <c r="C69" s="191"/>
      <c r="D69" s="191"/>
      <c r="E69" s="191"/>
      <c r="F69" s="191"/>
      <c r="G69" s="191"/>
      <c r="H69" s="191"/>
    </row>
    <row r="70" spans="1:8" x14ac:dyDescent="0.2">
      <c r="A70" s="3" t="s">
        <v>160</v>
      </c>
      <c r="B70" s="13"/>
      <c r="C70" s="208">
        <f>'DNSP Inputs Capex'!G70*CHOOSE($A$1,'allocation inputs'!Q147,'allocation inputs'!AH147,'allocation inputs'!AY147)</f>
        <v>5.4647323661830915</v>
      </c>
      <c r="D70" s="118">
        <f>'DNSP Inputs Capex'!H$69*CHOOSE($A$1,'allocation inputs'!R147,'allocation inputs'!AI147,'allocation inputs'!AZ147) * 'allocation inputs'!$E147</f>
        <v>97.274380537283378</v>
      </c>
      <c r="E70" s="118">
        <f>'DNSP Inputs Capex'!I$69*CHOOSE($A$1,'allocation inputs'!S147,'allocation inputs'!AJ147,'allocation inputs'!BA147) * 'allocation inputs'!$E147</f>
        <v>100.57250268519645</v>
      </c>
      <c r="F70" s="118">
        <f>'DNSP Inputs Capex'!J$69*CHOOSE($A$1,'allocation inputs'!T147,'allocation inputs'!AK147,'allocation inputs'!BB147) * 'allocation inputs'!$E147</f>
        <v>103.98244882666748</v>
      </c>
      <c r="G70" s="118">
        <f>'DNSP Inputs Capex'!K$69*CHOOSE($A$1,'allocation inputs'!U147,'allocation inputs'!AL147,'allocation inputs'!BC147) * 'allocation inputs'!$E147</f>
        <v>107.50801039360059</v>
      </c>
      <c r="H70" s="118">
        <f>'DNSP Inputs Capex'!L$69*CHOOSE($A$1,'allocation inputs'!V147,'allocation inputs'!AM147,'allocation inputs'!BD147) * 'allocation inputs'!$E147</f>
        <v>111.15310736773452</v>
      </c>
    </row>
    <row r="71" spans="1:8" x14ac:dyDescent="0.2">
      <c r="A71" s="3" t="s">
        <v>161</v>
      </c>
      <c r="B71" s="13"/>
      <c r="C71" s="208">
        <f>'DNSP Inputs Capex'!G71*CHOOSE($A$1,'allocation inputs'!Q148,'allocation inputs'!AH148,'allocation inputs'!AY148)</f>
        <v>10.687570834907442</v>
      </c>
      <c r="D71" s="118">
        <f>'DNSP Inputs Capex'!H$69*CHOOSE($A$1,'allocation inputs'!R148,'allocation inputs'!AI148,'allocation inputs'!AZ148) * 'allocation inputs'!$E148</f>
        <v>33.588334253628048</v>
      </c>
      <c r="E71" s="118">
        <f>'DNSP Inputs Capex'!I$69*CHOOSE($A$1,'allocation inputs'!S148,'allocation inputs'!AJ148,'allocation inputs'!BA148) * 'allocation inputs'!$E148</f>
        <v>34.727158561750365</v>
      </c>
      <c r="F71" s="118">
        <f>'DNSP Inputs Capex'!J$69*CHOOSE($A$1,'allocation inputs'!T148,'allocation inputs'!AK148,'allocation inputs'!BB148) * 'allocation inputs'!$E148</f>
        <v>35.904595109317988</v>
      </c>
      <c r="G71" s="118">
        <f>'DNSP Inputs Capex'!K$69*CHOOSE($A$1,'allocation inputs'!U148,'allocation inputs'!AL148,'allocation inputs'!BC148) * 'allocation inputs'!$E148</f>
        <v>37.121953057914808</v>
      </c>
      <c r="H71" s="118">
        <f>'DNSP Inputs Capex'!L$69*CHOOSE($A$1,'allocation inputs'!V148,'allocation inputs'!AM148,'allocation inputs'!BD148) * 'allocation inputs'!$E148</f>
        <v>38.380585956709496</v>
      </c>
    </row>
    <row r="72" spans="1:8" x14ac:dyDescent="0.2">
      <c r="A72" s="3" t="s">
        <v>156</v>
      </c>
      <c r="B72" s="13"/>
      <c r="C72" s="208">
        <f>'DNSP Inputs Capex'!G72*CHOOSE($A$1,'allocation inputs'!Q149,'allocation inputs'!AH149,'allocation inputs'!AY149)</f>
        <v>0.97986577181208057</v>
      </c>
      <c r="D72" s="118">
        <f>'DNSP Inputs Capex'!H$69*CHOOSE($A$1,'allocation inputs'!R149,'allocation inputs'!AI149,'allocation inputs'!AZ149) * 'allocation inputs'!$E149</f>
        <v>5.200314741282817</v>
      </c>
      <c r="E72" s="118">
        <f>'DNSP Inputs Capex'!I$69*CHOOSE($A$1,'allocation inputs'!S149,'allocation inputs'!AJ149,'allocation inputs'!BA149) * 'allocation inputs'!$E149</f>
        <v>5.3766332449793781</v>
      </c>
      <c r="F72" s="118">
        <f>'DNSP Inputs Capex'!J$69*CHOOSE($A$1,'allocation inputs'!T149,'allocation inputs'!AK149,'allocation inputs'!BB149) * 'allocation inputs'!$E149</f>
        <v>5.558929889671715</v>
      </c>
      <c r="G72" s="118">
        <f>'DNSP Inputs Capex'!K$69*CHOOSE($A$1,'allocation inputs'!U149,'allocation inputs'!AL149,'allocation inputs'!BC149) * 'allocation inputs'!$E149</f>
        <v>5.7474073663367582</v>
      </c>
      <c r="H72" s="118">
        <f>'DNSP Inputs Capex'!L$69*CHOOSE($A$1,'allocation inputs'!V149,'allocation inputs'!AM149,'allocation inputs'!BD149) * 'allocation inputs'!$E149</f>
        <v>5.9422752382604322</v>
      </c>
    </row>
    <row r="73" spans="1:8" x14ac:dyDescent="0.2">
      <c r="B73" s="13"/>
    </row>
    <row r="74" spans="1:8" x14ac:dyDescent="0.2">
      <c r="B74" s="13"/>
    </row>
    <row r="75" spans="1:8" x14ac:dyDescent="0.2">
      <c r="B75" s="13"/>
    </row>
    <row r="76" spans="1:8" x14ac:dyDescent="0.2">
      <c r="A76" s="4" t="s">
        <v>182</v>
      </c>
      <c r="B76" s="5"/>
    </row>
    <row r="77" spans="1:8" x14ac:dyDescent="0.2">
      <c r="B77" s="13"/>
    </row>
    <row r="78" spans="1:8" x14ac:dyDescent="0.2">
      <c r="A78" s="3" t="s">
        <v>191</v>
      </c>
      <c r="B78" s="13"/>
      <c r="C78" s="221">
        <v>1598.2516292542912</v>
      </c>
      <c r="D78" s="221">
        <v>1598.2516292542912</v>
      </c>
      <c r="E78" s="221">
        <v>1598.2516292542912</v>
      </c>
      <c r="F78" s="221">
        <v>1598.2516292542912</v>
      </c>
      <c r="G78" s="221">
        <v>1598.2516292542912</v>
      </c>
      <c r="H78" s="221">
        <v>1598.2516292542912</v>
      </c>
    </row>
    <row r="79" spans="1:8" x14ac:dyDescent="0.2">
      <c r="A79" s="3" t="s">
        <v>192</v>
      </c>
      <c r="B79" s="13"/>
      <c r="C79" s="118">
        <v>3.84</v>
      </c>
      <c r="D79" s="118">
        <v>3.84</v>
      </c>
      <c r="E79" s="118">
        <v>3.84</v>
      </c>
      <c r="F79" s="118">
        <v>3.84</v>
      </c>
      <c r="G79" s="118">
        <v>3.84</v>
      </c>
      <c r="H79" s="118">
        <v>3.84</v>
      </c>
    </row>
    <row r="80" spans="1:8" x14ac:dyDescent="0.2">
      <c r="A80" s="3" t="s">
        <v>193</v>
      </c>
      <c r="B80" s="13"/>
      <c r="C80" s="221">
        <v>48.472996155959329</v>
      </c>
      <c r="D80" s="221">
        <v>48.472996155959329</v>
      </c>
      <c r="E80" s="221">
        <v>48.472996155959329</v>
      </c>
      <c r="F80" s="221">
        <v>48.472996155959329</v>
      </c>
      <c r="G80" s="221">
        <v>48.472996155959329</v>
      </c>
      <c r="H80" s="221">
        <v>48.472996155959329</v>
      </c>
    </row>
    <row r="81" spans="1:8" x14ac:dyDescent="0.2">
      <c r="A81" s="3" t="s">
        <v>194</v>
      </c>
      <c r="B81" s="13"/>
      <c r="C81" s="118">
        <v>19.2</v>
      </c>
      <c r="D81" s="118">
        <v>19.2</v>
      </c>
      <c r="E81" s="118">
        <v>19.2</v>
      </c>
      <c r="F81" s="118">
        <v>19.2</v>
      </c>
      <c r="G81" s="118">
        <v>19.2</v>
      </c>
      <c r="H81" s="118">
        <v>19.2</v>
      </c>
    </row>
    <row r="82" spans="1:8" x14ac:dyDescent="0.2">
      <c r="B82" s="13"/>
    </row>
    <row r="83" spans="1:8" x14ac:dyDescent="0.2">
      <c r="A83" s="46" t="s">
        <v>195</v>
      </c>
      <c r="B83" s="13"/>
      <c r="C83" s="221">
        <v>0</v>
      </c>
      <c r="D83" s="221">
        <v>0</v>
      </c>
      <c r="E83" s="221">
        <v>0</v>
      </c>
      <c r="F83" s="221">
        <v>0</v>
      </c>
      <c r="G83" s="221">
        <v>0</v>
      </c>
      <c r="H83" s="221">
        <v>0</v>
      </c>
    </row>
    <row r="84" spans="1:8" x14ac:dyDescent="0.2">
      <c r="B84" s="13"/>
    </row>
    <row r="85" spans="1:8" x14ac:dyDescent="0.2">
      <c r="B85" s="13"/>
    </row>
    <row r="86" spans="1:8" x14ac:dyDescent="0.2">
      <c r="A86" s="39" t="s">
        <v>159</v>
      </c>
      <c r="B86" s="40"/>
      <c r="C86" s="191"/>
      <c r="D86" s="191"/>
      <c r="E86" s="191"/>
      <c r="F86" s="191"/>
      <c r="G86" s="191"/>
      <c r="H86" s="191"/>
    </row>
    <row r="87" spans="1:8" x14ac:dyDescent="0.2">
      <c r="A87" s="3" t="s">
        <v>196</v>
      </c>
      <c r="B87" s="13"/>
      <c r="C87" s="208">
        <f>'DNSP Inputs Capex'!G87*CHOOSE($A$1,'allocation inputs'!Q153,'allocation inputs'!AH153,'allocation inputs'!AY153)</f>
        <v>0</v>
      </c>
      <c r="D87" s="208">
        <f>'DNSP Inputs Capex'!H87*CHOOSE($A$1,'allocation inputs'!R153,'allocation inputs'!AI153,'allocation inputs'!AZ153)</f>
        <v>0</v>
      </c>
      <c r="E87" s="208">
        <f>'DNSP Inputs Capex'!I87*CHOOSE($A$1,'allocation inputs'!S153,'allocation inputs'!AJ153,'allocation inputs'!BA153)</f>
        <v>0</v>
      </c>
      <c r="F87" s="208">
        <f>'DNSP Inputs Capex'!J87*CHOOSE($A$1,'allocation inputs'!T153,'allocation inputs'!AK153,'allocation inputs'!BB153)</f>
        <v>0</v>
      </c>
      <c r="G87" s="208">
        <f>'DNSP Inputs Capex'!K87*CHOOSE($A$1,'allocation inputs'!U153,'allocation inputs'!AL153,'allocation inputs'!BC153)</f>
        <v>0</v>
      </c>
      <c r="H87" s="208">
        <f>'DNSP Inputs Capex'!L87*CHOOSE($A$1,'allocation inputs'!V153,'allocation inputs'!AM153,'allocation inputs'!BD153)</f>
        <v>0</v>
      </c>
    </row>
    <row r="88" spans="1:8" x14ac:dyDescent="0.2">
      <c r="A88" s="3" t="s">
        <v>197</v>
      </c>
      <c r="B88" s="13"/>
      <c r="C88" s="208">
        <f>'DNSP Inputs Capex'!G88*CHOOSE($A$1,'allocation inputs'!Q154,'allocation inputs'!AH154,'allocation inputs'!AY154)</f>
        <v>0</v>
      </c>
      <c r="D88" s="208">
        <f>'DNSP Inputs Capex'!H88*CHOOSE($A$1,'allocation inputs'!R154,'allocation inputs'!AI154,'allocation inputs'!AZ154)</f>
        <v>0</v>
      </c>
      <c r="E88" s="208">
        <f>'DNSP Inputs Capex'!I88*CHOOSE($A$1,'allocation inputs'!S154,'allocation inputs'!AJ154,'allocation inputs'!BA154)</f>
        <v>0</v>
      </c>
      <c r="F88" s="208">
        <f>'DNSP Inputs Capex'!J88*CHOOSE($A$1,'allocation inputs'!T154,'allocation inputs'!AK154,'allocation inputs'!BB154)</f>
        <v>0</v>
      </c>
      <c r="G88" s="208">
        <f>'DNSP Inputs Capex'!K88*CHOOSE($A$1,'allocation inputs'!U154,'allocation inputs'!AL154,'allocation inputs'!BC154)</f>
        <v>0</v>
      </c>
      <c r="H88" s="208">
        <f>'DNSP Inputs Capex'!L88*CHOOSE($A$1,'allocation inputs'!V154,'allocation inputs'!AM154,'allocation inputs'!BD154)</f>
        <v>0</v>
      </c>
    </row>
    <row r="89" spans="1:8" x14ac:dyDescent="0.2">
      <c r="A89" s="3" t="s">
        <v>198</v>
      </c>
      <c r="B89" s="13"/>
      <c r="C89" s="208">
        <f>'DNSP Inputs Capex'!G89*CHOOSE($A$1,'allocation inputs'!Q155,'allocation inputs'!AH155,'allocation inputs'!AY155)</f>
        <v>0</v>
      </c>
      <c r="D89" s="208">
        <f>'DNSP Inputs Capex'!H89*CHOOSE($A$1,'allocation inputs'!R155,'allocation inputs'!AI155,'allocation inputs'!AZ155)</f>
        <v>0</v>
      </c>
      <c r="E89" s="208">
        <f>'DNSP Inputs Capex'!I89*CHOOSE($A$1,'allocation inputs'!S155,'allocation inputs'!AJ155,'allocation inputs'!BA155)</f>
        <v>0</v>
      </c>
      <c r="F89" s="208">
        <f>'DNSP Inputs Capex'!J89*CHOOSE($A$1,'allocation inputs'!T155,'allocation inputs'!AK155,'allocation inputs'!BB155)</f>
        <v>0</v>
      </c>
      <c r="G89" s="208">
        <f>'DNSP Inputs Capex'!K89*CHOOSE($A$1,'allocation inputs'!U155,'allocation inputs'!AL155,'allocation inputs'!BC155)</f>
        <v>0</v>
      </c>
      <c r="H89" s="208">
        <f>'DNSP Inputs Capex'!L89*CHOOSE($A$1,'allocation inputs'!V155,'allocation inputs'!AM155,'allocation inputs'!BD155)</f>
        <v>0</v>
      </c>
    </row>
    <row r="90" spans="1:8" x14ac:dyDescent="0.2">
      <c r="B90" s="13"/>
    </row>
    <row r="91" spans="1:8" x14ac:dyDescent="0.2">
      <c r="A91" s="39" t="s">
        <v>199</v>
      </c>
      <c r="B91" s="13"/>
    </row>
    <row r="92" spans="1:8" x14ac:dyDescent="0.2">
      <c r="A92" s="3" t="s">
        <v>200</v>
      </c>
      <c r="B92" s="13"/>
      <c r="C92" s="208">
        <f>'DNSP Inputs Capex'!G92*CHOOSE($A$1,'allocation inputs'!Q158,'allocation inputs'!AH158,'allocation inputs'!AY158)</f>
        <v>20</v>
      </c>
      <c r="D92" s="208">
        <f>'DNSP Inputs Capex'!H92*CHOOSE($A$1,'allocation inputs'!R158,'allocation inputs'!AI158,'allocation inputs'!AZ158)</f>
        <v>20</v>
      </c>
      <c r="E92" s="208">
        <f>'DNSP Inputs Capex'!I92*CHOOSE($A$1,'allocation inputs'!S158,'allocation inputs'!AJ158,'allocation inputs'!BA158)</f>
        <v>20</v>
      </c>
      <c r="F92" s="208">
        <f>'DNSP Inputs Capex'!J92*CHOOSE($A$1,'allocation inputs'!T158,'allocation inputs'!AK158,'allocation inputs'!BB158)</f>
        <v>20</v>
      </c>
      <c r="G92" s="208">
        <f>'DNSP Inputs Capex'!K92*CHOOSE($A$1,'allocation inputs'!U158,'allocation inputs'!AL158,'allocation inputs'!BC158)</f>
        <v>20</v>
      </c>
      <c r="H92" s="208">
        <f>'DNSP Inputs Capex'!L92*CHOOSE($A$1,'allocation inputs'!V158,'allocation inputs'!AM158,'allocation inputs'!BD158)</f>
        <v>20</v>
      </c>
    </row>
    <row r="93" spans="1:8" x14ac:dyDescent="0.2">
      <c r="A93" s="3" t="s">
        <v>201</v>
      </c>
      <c r="B93" s="13"/>
      <c r="C93" s="208">
        <f>'DNSP Inputs Capex'!G93*CHOOSE($A$1,'allocation inputs'!Q159,'allocation inputs'!AH159,'allocation inputs'!AY159)</f>
        <v>30</v>
      </c>
      <c r="D93" s="208">
        <f>'DNSP Inputs Capex'!H93*CHOOSE($A$1,'allocation inputs'!R159,'allocation inputs'!AI159,'allocation inputs'!AZ159)</f>
        <v>30</v>
      </c>
      <c r="E93" s="208">
        <f>'DNSP Inputs Capex'!I93*CHOOSE($A$1,'allocation inputs'!S159,'allocation inputs'!AJ159,'allocation inputs'!BA159)</f>
        <v>30</v>
      </c>
      <c r="F93" s="208">
        <f>'DNSP Inputs Capex'!J93*CHOOSE($A$1,'allocation inputs'!T159,'allocation inputs'!AK159,'allocation inputs'!BB159)</f>
        <v>30</v>
      </c>
      <c r="G93" s="208">
        <f>'DNSP Inputs Capex'!K93*CHOOSE($A$1,'allocation inputs'!U159,'allocation inputs'!AL159,'allocation inputs'!BC159)</f>
        <v>30</v>
      </c>
      <c r="H93" s="208">
        <f>'DNSP Inputs Capex'!L93*CHOOSE($A$1,'allocation inputs'!V159,'allocation inputs'!AM159,'allocation inputs'!BD159)</f>
        <v>30</v>
      </c>
    </row>
    <row r="94" spans="1:8" x14ac:dyDescent="0.2">
      <c r="A94" s="3" t="s">
        <v>202</v>
      </c>
      <c r="B94" s="13"/>
      <c r="C94" s="208">
        <f>'DNSP Inputs Capex'!G94*CHOOSE($A$1,'allocation inputs'!Q160,'allocation inputs'!AH160,'allocation inputs'!AY160)</f>
        <v>2</v>
      </c>
      <c r="D94" s="208">
        <f>'DNSP Inputs Capex'!H94*CHOOSE($A$1,'allocation inputs'!R160,'allocation inputs'!AI160,'allocation inputs'!AZ160)</f>
        <v>2</v>
      </c>
      <c r="E94" s="208">
        <f>'DNSP Inputs Capex'!I94*CHOOSE($A$1,'allocation inputs'!S160,'allocation inputs'!AJ160,'allocation inputs'!BA160)</f>
        <v>2</v>
      </c>
      <c r="F94" s="208">
        <f>'DNSP Inputs Capex'!J94*CHOOSE($A$1,'allocation inputs'!T160,'allocation inputs'!AK160,'allocation inputs'!BB160)</f>
        <v>2</v>
      </c>
      <c r="G94" s="208">
        <f>'DNSP Inputs Capex'!K94*CHOOSE($A$1,'allocation inputs'!U160,'allocation inputs'!AL160,'allocation inputs'!BC160)</f>
        <v>2</v>
      </c>
      <c r="H94" s="208">
        <f>'DNSP Inputs Capex'!L94*CHOOSE($A$1,'allocation inputs'!V160,'allocation inputs'!AM160,'allocation inputs'!BD160)</f>
        <v>2</v>
      </c>
    </row>
    <row r="95" spans="1:8" x14ac:dyDescent="0.2">
      <c r="B95" s="13"/>
    </row>
    <row r="96" spans="1:8" x14ac:dyDescent="0.2">
      <c r="B96" s="13"/>
    </row>
    <row r="97" spans="1:8" x14ac:dyDescent="0.2">
      <c r="B97" s="13"/>
    </row>
    <row r="98" spans="1:8" x14ac:dyDescent="0.2">
      <c r="A98" s="4" t="s">
        <v>164</v>
      </c>
      <c r="B98" s="13"/>
    </row>
    <row r="99" spans="1:8" x14ac:dyDescent="0.2">
      <c r="A99" s="3" t="s">
        <v>165</v>
      </c>
      <c r="B99" s="13"/>
      <c r="C99" s="208">
        <f>'DNSP Inputs Capex'!G99*CHOOSE($A$1,'allocation inputs'!Q163,'allocation inputs'!AH163,'allocation inputs'!AY163)</f>
        <v>0</v>
      </c>
      <c r="D99" s="208">
        <f>'DNSP Inputs Capex'!H99*CHOOSE($A$1,'allocation inputs'!R163,'allocation inputs'!AI163,'allocation inputs'!AZ163)</f>
        <v>860.13278955954308</v>
      </c>
      <c r="E99" s="208">
        <f>'DNSP Inputs Capex'!I99*CHOOSE($A$1,'allocation inputs'!S163,'allocation inputs'!AJ163,'allocation inputs'!BA163)</f>
        <v>860.13278955954308</v>
      </c>
      <c r="F99" s="208">
        <f>'DNSP Inputs Capex'!J99*CHOOSE($A$1,'allocation inputs'!T163,'allocation inputs'!AK163,'allocation inputs'!BB163)</f>
        <v>860.13278955954308</v>
      </c>
      <c r="G99" s="208">
        <f>'DNSP Inputs Capex'!K99*CHOOSE($A$1,'allocation inputs'!U163,'allocation inputs'!AL163,'allocation inputs'!BC163)</f>
        <v>860.13278955954308</v>
      </c>
      <c r="H99" s="208">
        <f>'DNSP Inputs Capex'!L99*CHOOSE($A$1,'allocation inputs'!V163,'allocation inputs'!AM163,'allocation inputs'!BD163)</f>
        <v>860.13278955954308</v>
      </c>
    </row>
    <row r="100" spans="1:8" x14ac:dyDescent="0.2">
      <c r="A100" s="46" t="s">
        <v>166</v>
      </c>
      <c r="B100" s="13"/>
      <c r="C100" s="220">
        <f>'DNSP Inputs Capex'!G100*CHOOSE($A$1,'allocation inputs'!Q164,'allocation inputs'!AH164,'allocation inputs'!AY164)</f>
        <v>0</v>
      </c>
      <c r="D100" s="220">
        <f>'DNSP Inputs Capex'!H100*CHOOSE($A$1,'allocation inputs'!R164,'allocation inputs'!AI164,'allocation inputs'!AZ164)</f>
        <v>721197.99543230003</v>
      </c>
      <c r="E100" s="220">
        <f>'DNSP Inputs Capex'!I100*CHOOSE($A$1,'allocation inputs'!S164,'allocation inputs'!AJ164,'allocation inputs'!BA164)</f>
        <v>721197.99543230003</v>
      </c>
      <c r="F100" s="220">
        <f>'DNSP Inputs Capex'!J100*CHOOSE($A$1,'allocation inputs'!T164,'allocation inputs'!AK164,'allocation inputs'!BB164)</f>
        <v>721197.99543230003</v>
      </c>
      <c r="G100" s="220">
        <f>'DNSP Inputs Capex'!K100*CHOOSE($A$1,'allocation inputs'!U164,'allocation inputs'!AL164,'allocation inputs'!BC164)</f>
        <v>721197.99543230003</v>
      </c>
      <c r="H100" s="220">
        <f>'DNSP Inputs Capex'!L100*CHOOSE($A$1,'allocation inputs'!V164,'allocation inputs'!AM164,'allocation inputs'!BD164)</f>
        <v>721197.99543230003</v>
      </c>
    </row>
    <row r="101" spans="1:8" x14ac:dyDescent="0.2">
      <c r="A101" s="42"/>
      <c r="B101" s="43"/>
    </row>
    <row r="102" spans="1:8" x14ac:dyDescent="0.2">
      <c r="A102" s="42"/>
      <c r="B102" s="43"/>
    </row>
    <row r="103" spans="1:8" x14ac:dyDescent="0.2">
      <c r="A103" s="42"/>
      <c r="B103" s="43"/>
    </row>
    <row r="104" spans="1:8" x14ac:dyDescent="0.2">
      <c r="A104" s="5" t="s">
        <v>149</v>
      </c>
      <c r="B104" s="5"/>
    </row>
    <row r="105" spans="1:8" x14ac:dyDescent="0.2">
      <c r="B105" s="13"/>
    </row>
    <row r="106" spans="1:8" x14ac:dyDescent="0.2">
      <c r="A106" s="3" t="s">
        <v>108</v>
      </c>
      <c r="B106" s="13"/>
      <c r="C106" s="221">
        <f>'DNSP Inputs Capex'!G129</f>
        <v>301.41588746083977</v>
      </c>
      <c r="D106" s="221">
        <f>'DNSP Inputs Capex'!H129</f>
        <v>301.41588746083977</v>
      </c>
      <c r="E106" s="221">
        <f>'DNSP Inputs Capex'!I129</f>
        <v>301.41588746083977</v>
      </c>
      <c r="F106" s="221">
        <f>'DNSP Inputs Capex'!J129</f>
        <v>301.41588746083977</v>
      </c>
      <c r="G106" s="221">
        <f>'DNSP Inputs Capex'!K129</f>
        <v>301.41588746083977</v>
      </c>
      <c r="H106" s="221">
        <f>'DNSP Inputs Capex'!L129</f>
        <v>301.41588746083977</v>
      </c>
    </row>
    <row r="107" spans="1:8" x14ac:dyDescent="0.2">
      <c r="A107" s="3" t="s">
        <v>136</v>
      </c>
      <c r="B107" s="13"/>
      <c r="C107" s="221">
        <f>'DNSP Inputs Capex'!G130</f>
        <v>1.2497549028146602</v>
      </c>
      <c r="D107" s="221">
        <f>'DNSP Inputs Capex'!H130</f>
        <v>1.2497549028146602</v>
      </c>
      <c r="E107" s="221">
        <f>'DNSP Inputs Capex'!I130</f>
        <v>1.2497549028146602</v>
      </c>
      <c r="F107" s="221">
        <f>'DNSP Inputs Capex'!J130</f>
        <v>1.2497549028146602</v>
      </c>
      <c r="G107" s="221">
        <f>'DNSP Inputs Capex'!K130</f>
        <v>1.2497549028146602</v>
      </c>
      <c r="H107" s="221">
        <f>'DNSP Inputs Capex'!L130</f>
        <v>1.2497549028146602</v>
      </c>
    </row>
    <row r="108" spans="1:8" x14ac:dyDescent="0.2">
      <c r="A108" s="3" t="s">
        <v>138</v>
      </c>
      <c r="B108" s="13"/>
      <c r="C108" s="118">
        <f>'DNSP Inputs Capex'!G131</f>
        <v>2</v>
      </c>
      <c r="D108" s="118">
        <f>'DNSP Inputs Capex'!H131</f>
        <v>2</v>
      </c>
      <c r="E108" s="118">
        <f>'DNSP Inputs Capex'!I131</f>
        <v>2</v>
      </c>
      <c r="F108" s="118">
        <f>'DNSP Inputs Capex'!J131</f>
        <v>2</v>
      </c>
      <c r="G108" s="118">
        <f>'DNSP Inputs Capex'!K131</f>
        <v>2</v>
      </c>
      <c r="H108" s="118">
        <f>'DNSP Inputs Capex'!L131</f>
        <v>2</v>
      </c>
    </row>
    <row r="109" spans="1:8" x14ac:dyDescent="0.2">
      <c r="A109" s="3" t="s">
        <v>154</v>
      </c>
      <c r="B109" s="13"/>
      <c r="C109" s="118">
        <f>'DNSP Inputs Capex'!G132</f>
        <v>15.36</v>
      </c>
      <c r="D109" s="118">
        <f>'DNSP Inputs Capex'!H132</f>
        <v>15.36</v>
      </c>
      <c r="E109" s="118">
        <f>'DNSP Inputs Capex'!I132</f>
        <v>15.36</v>
      </c>
      <c r="F109" s="118">
        <f>'DNSP Inputs Capex'!J132</f>
        <v>15.36</v>
      </c>
      <c r="G109" s="118">
        <f>'DNSP Inputs Capex'!K132</f>
        <v>15.36</v>
      </c>
      <c r="H109" s="118">
        <f>'DNSP Inputs Capex'!L132</f>
        <v>15.36</v>
      </c>
    </row>
    <row r="110" spans="1:8" x14ac:dyDescent="0.2">
      <c r="A110" s="3" t="s">
        <v>155</v>
      </c>
      <c r="B110" s="13"/>
      <c r="C110" s="118">
        <f>'DNSP Inputs Capex'!G133</f>
        <v>12.48</v>
      </c>
      <c r="D110" s="118">
        <f>'DNSP Inputs Capex'!H133</f>
        <v>12.48</v>
      </c>
      <c r="E110" s="118">
        <f>'DNSP Inputs Capex'!I133</f>
        <v>12.48</v>
      </c>
      <c r="F110" s="118">
        <f>'DNSP Inputs Capex'!J133</f>
        <v>12.48</v>
      </c>
      <c r="G110" s="118">
        <f>'DNSP Inputs Capex'!K133</f>
        <v>12.48</v>
      </c>
      <c r="H110" s="118">
        <f>'DNSP Inputs Capex'!L133</f>
        <v>12.48</v>
      </c>
    </row>
    <row r="111" spans="1:8" x14ac:dyDescent="0.2">
      <c r="A111" s="3" t="s">
        <v>156</v>
      </c>
      <c r="B111" s="13"/>
      <c r="C111" s="118">
        <f>'DNSP Inputs Capex'!G134</f>
        <v>9.6</v>
      </c>
      <c r="D111" s="118">
        <f>'DNSP Inputs Capex'!H134</f>
        <v>9.6</v>
      </c>
      <c r="E111" s="118">
        <f>'DNSP Inputs Capex'!I134</f>
        <v>9.6</v>
      </c>
      <c r="F111" s="118">
        <f>'DNSP Inputs Capex'!J134</f>
        <v>9.6</v>
      </c>
      <c r="G111" s="118">
        <f>'DNSP Inputs Capex'!K134</f>
        <v>9.6</v>
      </c>
      <c r="H111" s="118">
        <f>'DNSP Inputs Capex'!L134</f>
        <v>9.6</v>
      </c>
    </row>
    <row r="112" spans="1:8" x14ac:dyDescent="0.2">
      <c r="B112" s="13"/>
      <c r="C112" s="256"/>
      <c r="D112" s="256"/>
      <c r="E112" s="256"/>
      <c r="F112" s="256"/>
      <c r="G112" s="256"/>
      <c r="H112" s="256"/>
    </row>
    <row r="113" spans="1:8" x14ac:dyDescent="0.2">
      <c r="A113" s="46" t="s">
        <v>157</v>
      </c>
      <c r="B113" s="207"/>
      <c r="C113" s="221">
        <f>'DNSP Inputs Capex'!G136</f>
        <v>0</v>
      </c>
      <c r="D113" s="221">
        <f>'DNSP Inputs Capex'!H136</f>
        <v>0</v>
      </c>
      <c r="E113" s="221">
        <f>'DNSP Inputs Capex'!I136</f>
        <v>0</v>
      </c>
      <c r="F113" s="221">
        <f>'DNSP Inputs Capex'!J136</f>
        <v>0</v>
      </c>
      <c r="G113" s="221">
        <f>'DNSP Inputs Capex'!K136</f>
        <v>0</v>
      </c>
      <c r="H113" s="221">
        <f>'DNSP Inputs Capex'!L136</f>
        <v>0</v>
      </c>
    </row>
    <row r="114" spans="1:8" x14ac:dyDescent="0.2">
      <c r="B114" s="205"/>
      <c r="C114" s="48"/>
      <c r="D114" s="48"/>
      <c r="E114" s="48"/>
      <c r="F114" s="48"/>
      <c r="G114" s="48"/>
      <c r="H114" s="48"/>
    </row>
    <row r="115" spans="1:8" x14ac:dyDescent="0.2">
      <c r="A115" s="39" t="s">
        <v>159</v>
      </c>
      <c r="B115" s="40"/>
      <c r="C115" s="191"/>
      <c r="D115" s="191"/>
      <c r="E115" s="191"/>
      <c r="F115" s="191"/>
      <c r="G115" s="191"/>
      <c r="H115" s="191"/>
    </row>
    <row r="116" spans="1:8" x14ac:dyDescent="0.2">
      <c r="A116" s="3" t="s">
        <v>160</v>
      </c>
      <c r="B116" s="13"/>
      <c r="C116" s="208">
        <f>'DNSP Inputs Capex'!G139*CHOOSE($A$1,'allocation inputs'!Q168,'allocation inputs'!AH168,'allocation inputs'!AY168)</f>
        <v>7.6222165652551848</v>
      </c>
      <c r="D116" s="118">
        <f>'DNSP Inputs Capex'!H$138*CHOOSE($A$1,'allocation inputs'!R168,'allocation inputs'!AI168,'allocation inputs'!AZ168) * 'allocation inputs'!$E168</f>
        <v>9.1817787009853582</v>
      </c>
      <c r="E116" s="118">
        <f>'DNSP Inputs Capex'!I$138*CHOOSE($A$1,'allocation inputs'!S168,'allocation inputs'!AJ168,'allocation inputs'!BA168) * 'allocation inputs'!$E168</f>
        <v>8.6079928898027589</v>
      </c>
      <c r="F116" s="118">
        <f>'DNSP Inputs Capex'!J$138*CHOOSE($A$1,'allocation inputs'!T168,'allocation inputs'!AK168,'allocation inputs'!BB168) * 'allocation inputs'!$E168</f>
        <v>8.3900651580589027</v>
      </c>
      <c r="G116" s="118">
        <f>'DNSP Inputs Capex'!K$138*CHOOSE($A$1,'allocation inputs'!U168,'allocation inputs'!AL168,'allocation inputs'!BC168) * 'allocation inputs'!$E168</f>
        <v>8.1249428953836258</v>
      </c>
      <c r="H116" s="118">
        <f>'DNSP Inputs Capex'!L$138*CHOOSE($A$1,'allocation inputs'!V168,'allocation inputs'!AM168,'allocation inputs'!BD168) * 'allocation inputs'!$E168</f>
        <v>7.8197312787244533</v>
      </c>
    </row>
    <row r="117" spans="1:8" x14ac:dyDescent="0.2">
      <c r="A117" s="3" t="s">
        <v>161</v>
      </c>
      <c r="B117" s="13"/>
      <c r="C117" s="208">
        <f>'DNSP Inputs Capex'!G140*CHOOSE($A$1,'allocation inputs'!Q169,'allocation inputs'!AH169,'allocation inputs'!AY169)</f>
        <v>27.579299999999993</v>
      </c>
      <c r="D117" s="118">
        <f>'DNSP Inputs Capex'!H$138*CHOOSE($A$1,'allocation inputs'!R169,'allocation inputs'!AI169,'allocation inputs'!AZ169) * 'allocation inputs'!$E169</f>
        <v>6.3962500464119838</v>
      </c>
      <c r="E117" s="118">
        <f>'DNSP Inputs Capex'!I$138*CHOOSE($A$1,'allocation inputs'!S169,'allocation inputs'!AJ169,'allocation inputs'!BA169) * 'allocation inputs'!$E169</f>
        <v>5.9965369144658398</v>
      </c>
      <c r="F117" s="118">
        <f>'DNSP Inputs Capex'!J$138*CHOOSE($A$1,'allocation inputs'!T169,'allocation inputs'!AK169,'allocation inputs'!BB169) * 'allocation inputs'!$E169</f>
        <v>5.8447231635929837</v>
      </c>
      <c r="G117" s="118">
        <f>'DNSP Inputs Capex'!K$138*CHOOSE($A$1,'allocation inputs'!U169,'allocation inputs'!AL169,'allocation inputs'!BC169) * 'allocation inputs'!$E169</f>
        <v>5.6600325562317328</v>
      </c>
      <c r="H117" s="118">
        <f>'DNSP Inputs Capex'!L$138*CHOOSE($A$1,'allocation inputs'!V169,'allocation inputs'!AM169,'allocation inputs'!BD169) * 'allocation inputs'!$E169</f>
        <v>5.4474147312113788</v>
      </c>
    </row>
    <row r="118" spans="1:8" x14ac:dyDescent="0.2">
      <c r="A118" s="3" t="s">
        <v>156</v>
      </c>
      <c r="B118" s="13"/>
      <c r="C118" s="208">
        <f>'DNSP Inputs Capex'!G141*CHOOSE($A$1,'allocation inputs'!Q170,'allocation inputs'!AH170,'allocation inputs'!AY170)</f>
        <v>1.3454999999999999</v>
      </c>
      <c r="D118" s="118">
        <f>'DNSP Inputs Capex'!H$138*CHOOSE($A$1,'allocation inputs'!R170,'allocation inputs'!AI170,'allocation inputs'!AZ170) * 'allocation inputs'!$E170</f>
        <v>8.0506608513681351E-3</v>
      </c>
      <c r="E118" s="118">
        <f>'DNSP Inputs Capex'!I$138*CHOOSE($A$1,'allocation inputs'!S170,'allocation inputs'!AJ170,'allocation inputs'!BA170) * 'allocation inputs'!$E170</f>
        <v>7.5475606223610317E-3</v>
      </c>
      <c r="F118" s="118">
        <f>'DNSP Inputs Capex'!J$138*CHOOSE($A$1,'allocation inputs'!T170,'allocation inputs'!AK170,'allocation inputs'!BB170) * 'allocation inputs'!$E170</f>
        <v>7.3564797527916719E-3</v>
      </c>
      <c r="G118" s="118">
        <f>'DNSP Inputs Capex'!K$138*CHOOSE($A$1,'allocation inputs'!U170,'allocation inputs'!AL170,'allocation inputs'!BC170) * 'allocation inputs'!$E170</f>
        <v>7.1240183212482469E-3</v>
      </c>
      <c r="H118" s="118">
        <f>'DNSP Inputs Capex'!L$138*CHOOSE($A$1,'allocation inputs'!V170,'allocation inputs'!AM170,'allocation inputs'!BD170) * 'allocation inputs'!$E170</f>
        <v>6.8564062066851835E-3</v>
      </c>
    </row>
    <row r="122" spans="1:8" x14ac:dyDescent="0.2">
      <c r="A122" s="5" t="s">
        <v>225</v>
      </c>
      <c r="B122" s="5"/>
    </row>
    <row r="123" spans="1:8" x14ac:dyDescent="0.2">
      <c r="B123" s="13"/>
    </row>
    <row r="124" spans="1:8" x14ac:dyDescent="0.2">
      <c r="A124" s="3" t="s">
        <v>108</v>
      </c>
      <c r="B124" s="13"/>
      <c r="C124" s="221">
        <f>'DNSP Inputs Capex'!G147</f>
        <v>352.72875158740868</v>
      </c>
      <c r="D124" s="221">
        <f>'DNSP Inputs Capex'!H147</f>
        <v>352.72875158740868</v>
      </c>
      <c r="E124" s="221">
        <f>'DNSP Inputs Capex'!I147</f>
        <v>352.72875158740868</v>
      </c>
      <c r="F124" s="221">
        <f>'DNSP Inputs Capex'!J147</f>
        <v>352.72875158740868</v>
      </c>
      <c r="G124" s="221">
        <f>'DNSP Inputs Capex'!K147</f>
        <v>352.72875158740868</v>
      </c>
      <c r="H124" s="221">
        <f>'DNSP Inputs Capex'!L147</f>
        <v>352.72875158740868</v>
      </c>
    </row>
    <row r="125" spans="1:8" x14ac:dyDescent="0.2">
      <c r="A125" s="3" t="s">
        <v>136</v>
      </c>
      <c r="B125" s="13"/>
      <c r="C125" s="221">
        <f>'DNSP Inputs Capex'!G148</f>
        <v>0</v>
      </c>
      <c r="D125" s="221">
        <f>'DNSP Inputs Capex'!H148</f>
        <v>0</v>
      </c>
      <c r="E125" s="221">
        <f>'DNSP Inputs Capex'!I148</f>
        <v>0</v>
      </c>
      <c r="F125" s="221">
        <f>'DNSP Inputs Capex'!J148</f>
        <v>0</v>
      </c>
      <c r="G125" s="221">
        <f>'DNSP Inputs Capex'!K148</f>
        <v>0</v>
      </c>
      <c r="H125" s="221">
        <f>'DNSP Inputs Capex'!L148</f>
        <v>0</v>
      </c>
    </row>
    <row r="126" spans="1:8" x14ac:dyDescent="0.2">
      <c r="A126" s="3" t="s">
        <v>138</v>
      </c>
      <c r="B126" s="13"/>
      <c r="C126" s="118">
        <f>'DNSP Inputs Capex'!G149</f>
        <v>2</v>
      </c>
      <c r="D126" s="118">
        <f>'DNSP Inputs Capex'!H149</f>
        <v>2</v>
      </c>
      <c r="E126" s="118">
        <f>'DNSP Inputs Capex'!I149</f>
        <v>2</v>
      </c>
      <c r="F126" s="118">
        <f>'DNSP Inputs Capex'!J149</f>
        <v>2</v>
      </c>
      <c r="G126" s="118">
        <f>'DNSP Inputs Capex'!K149</f>
        <v>2</v>
      </c>
      <c r="H126" s="118">
        <f>'DNSP Inputs Capex'!L149</f>
        <v>2</v>
      </c>
    </row>
    <row r="127" spans="1:8" x14ac:dyDescent="0.2">
      <c r="A127" s="3" t="s">
        <v>154</v>
      </c>
      <c r="B127" s="13"/>
      <c r="C127" s="118">
        <f>'DNSP Inputs Capex'!G150</f>
        <v>15.36</v>
      </c>
      <c r="D127" s="118">
        <f>'DNSP Inputs Capex'!H150</f>
        <v>15.36</v>
      </c>
      <c r="E127" s="118">
        <f>'DNSP Inputs Capex'!I150</f>
        <v>15.36</v>
      </c>
      <c r="F127" s="118">
        <f>'DNSP Inputs Capex'!J150</f>
        <v>15.36</v>
      </c>
      <c r="G127" s="118">
        <f>'DNSP Inputs Capex'!K150</f>
        <v>15.36</v>
      </c>
      <c r="H127" s="118">
        <f>'DNSP Inputs Capex'!L150</f>
        <v>15.36</v>
      </c>
    </row>
    <row r="128" spans="1:8" x14ac:dyDescent="0.2">
      <c r="A128" s="3" t="s">
        <v>155</v>
      </c>
      <c r="B128" s="13"/>
      <c r="C128" s="118">
        <f>'DNSP Inputs Capex'!G151</f>
        <v>12.48</v>
      </c>
      <c r="D128" s="118">
        <f>'DNSP Inputs Capex'!H151</f>
        <v>12.48</v>
      </c>
      <c r="E128" s="118">
        <f>'DNSP Inputs Capex'!I151</f>
        <v>12.48</v>
      </c>
      <c r="F128" s="118">
        <f>'DNSP Inputs Capex'!J151</f>
        <v>12.48</v>
      </c>
      <c r="G128" s="118">
        <f>'DNSP Inputs Capex'!K151</f>
        <v>12.48</v>
      </c>
      <c r="H128" s="118">
        <f>'DNSP Inputs Capex'!L151</f>
        <v>12.48</v>
      </c>
    </row>
    <row r="129" spans="1:8" x14ac:dyDescent="0.2">
      <c r="A129" s="3" t="s">
        <v>156</v>
      </c>
      <c r="B129" s="13"/>
      <c r="C129" s="118">
        <f>'DNSP Inputs Capex'!G152</f>
        <v>9.6</v>
      </c>
      <c r="D129" s="118">
        <f>'DNSP Inputs Capex'!H152</f>
        <v>9.6</v>
      </c>
      <c r="E129" s="118">
        <f>'DNSP Inputs Capex'!I152</f>
        <v>9.6</v>
      </c>
      <c r="F129" s="118">
        <f>'DNSP Inputs Capex'!J152</f>
        <v>9.6</v>
      </c>
      <c r="G129" s="118">
        <f>'DNSP Inputs Capex'!K152</f>
        <v>9.6</v>
      </c>
      <c r="H129" s="118">
        <f>'DNSP Inputs Capex'!L152</f>
        <v>9.6</v>
      </c>
    </row>
    <row r="130" spans="1:8" x14ac:dyDescent="0.2">
      <c r="B130" s="13"/>
      <c r="C130" s="256"/>
      <c r="D130" s="256"/>
      <c r="E130" s="256"/>
      <c r="F130" s="256"/>
      <c r="G130" s="256"/>
      <c r="H130" s="256"/>
    </row>
    <row r="131" spans="1:8" x14ac:dyDescent="0.2">
      <c r="A131" s="46" t="s">
        <v>157</v>
      </c>
      <c r="B131" s="207"/>
      <c r="C131" s="221">
        <f>'DNSP Inputs Capex'!G154</f>
        <v>0</v>
      </c>
      <c r="D131" s="221">
        <f>'DNSP Inputs Capex'!H154</f>
        <v>0</v>
      </c>
      <c r="E131" s="221">
        <f>'DNSP Inputs Capex'!I154</f>
        <v>0</v>
      </c>
      <c r="F131" s="221">
        <f>'DNSP Inputs Capex'!J154</f>
        <v>0</v>
      </c>
      <c r="G131" s="221">
        <f>'DNSP Inputs Capex'!K154</f>
        <v>0</v>
      </c>
      <c r="H131" s="221">
        <f>'DNSP Inputs Capex'!L154</f>
        <v>0</v>
      </c>
    </row>
    <row r="132" spans="1:8" x14ac:dyDescent="0.2">
      <c r="B132" s="205"/>
      <c r="C132" s="48"/>
      <c r="D132" s="48"/>
      <c r="E132" s="48"/>
      <c r="F132" s="48"/>
      <c r="G132" s="48"/>
      <c r="H132" s="48"/>
    </row>
    <row r="133" spans="1:8" x14ac:dyDescent="0.2">
      <c r="A133" s="39" t="s">
        <v>159</v>
      </c>
      <c r="B133" s="40"/>
      <c r="C133" s="191"/>
      <c r="D133" s="191"/>
      <c r="E133" s="191"/>
      <c r="F133" s="191"/>
      <c r="G133" s="191"/>
      <c r="H133" s="191"/>
    </row>
    <row r="134" spans="1:8" x14ac:dyDescent="0.2">
      <c r="A134" s="3" t="s">
        <v>160</v>
      </c>
      <c r="B134" s="13"/>
      <c r="C134" s="208">
        <f>'DNSP Inputs Capex'!G157*CHOOSE($A$1,'allocation inputs'!Q174,'allocation inputs'!AH174,'allocation inputs'!AY174)</f>
        <v>55.817544649994588</v>
      </c>
      <c r="D134" s="118">
        <f>'DNSP Inputs Capex'!H$156*CHOOSE($A$1,'allocation inputs'!R174,'allocation inputs'!AI174,'allocation inputs'!AZ174) * 'allocation inputs'!$E174</f>
        <v>18.210092716308644</v>
      </c>
      <c r="E134" s="118">
        <f>'DNSP Inputs Capex'!I$156*CHOOSE($A$1,'allocation inputs'!S174,'allocation inputs'!AJ174,'allocation inputs'!BA174) * 'allocation inputs'!$E174</f>
        <v>24.193089788915614</v>
      </c>
      <c r="F134" s="118">
        <f>'DNSP Inputs Capex'!J$156*CHOOSE($A$1,'allocation inputs'!T174,'allocation inputs'!AK174,'allocation inputs'!BB174) * 'allocation inputs'!$E174</f>
        <v>25.9867788810331</v>
      </c>
      <c r="G134" s="118">
        <f>'DNSP Inputs Capex'!K$156*CHOOSE($A$1,'allocation inputs'!U174,'allocation inputs'!AL174,'allocation inputs'!BC174) * 'allocation inputs'!$E174</f>
        <v>27.733527654064815</v>
      </c>
      <c r="H134" s="118">
        <f>'DNSP Inputs Capex'!L$156*CHOOSE($A$1,'allocation inputs'!V174,'allocation inputs'!AM174,'allocation inputs'!BD174) * 'allocation inputs'!$E174</f>
        <v>29.415369358548705</v>
      </c>
    </row>
    <row r="135" spans="1:8" x14ac:dyDescent="0.2">
      <c r="A135" s="3" t="s">
        <v>161</v>
      </c>
      <c r="B135" s="13"/>
      <c r="C135" s="208">
        <f>'DNSP Inputs Capex'!G158*CHOOSE($A$1,'allocation inputs'!Q175,'allocation inputs'!AH175,'allocation inputs'!AY175)</f>
        <v>79.435776598202224</v>
      </c>
      <c r="D135" s="118">
        <f>'DNSP Inputs Capex'!H$156*CHOOSE($A$1,'allocation inputs'!R175,'allocation inputs'!AI175,'allocation inputs'!AZ175) * 'allocation inputs'!$E175</f>
        <v>39.593680677854856</v>
      </c>
      <c r="E135" s="118">
        <f>'DNSP Inputs Capex'!I$156*CHOOSE($A$1,'allocation inputs'!S175,'allocation inputs'!AJ175,'allocation inputs'!BA175) * 'allocation inputs'!$E175</f>
        <v>52.602339078434404</v>
      </c>
      <c r="F135" s="118">
        <f>'DNSP Inputs Capex'!J$156*CHOOSE($A$1,'allocation inputs'!T175,'allocation inputs'!AK175,'allocation inputs'!BB175) * 'allocation inputs'!$E175</f>
        <v>56.502305665921774</v>
      </c>
      <c r="G135" s="118">
        <f>'DNSP Inputs Capex'!K$156*CHOOSE($A$1,'allocation inputs'!U175,'allocation inputs'!AL175,'allocation inputs'!BC175) * 'allocation inputs'!$E175</f>
        <v>60.30021126812192</v>
      </c>
      <c r="H135" s="118">
        <f>'DNSP Inputs Capex'!L$156*CHOOSE($A$1,'allocation inputs'!V175,'allocation inputs'!AM175,'allocation inputs'!BD175) * 'allocation inputs'!$E175</f>
        <v>63.956991298593543</v>
      </c>
    </row>
    <row r="136" spans="1:8" x14ac:dyDescent="0.2">
      <c r="A136" s="3" t="s">
        <v>156</v>
      </c>
      <c r="B136" s="13"/>
      <c r="C136" s="208">
        <f>'DNSP Inputs Capex'!G159*CHOOSE($A$1,'allocation inputs'!Q176,'allocation inputs'!AH176,'allocation inputs'!AY176)</f>
        <v>7.1338970602702005</v>
      </c>
      <c r="D136" s="118">
        <f>'DNSP Inputs Capex'!H$156*CHOOSE($A$1,'allocation inputs'!R176,'allocation inputs'!AI176,'allocation inputs'!AZ176) * 'allocation inputs'!$E176</f>
        <v>6.3585304731850831</v>
      </c>
      <c r="E136" s="118">
        <f>'DNSP Inputs Capex'!I$156*CHOOSE($A$1,'allocation inputs'!S176,'allocation inputs'!AJ176,'allocation inputs'!BA176) * 'allocation inputs'!$E176</f>
        <v>8.4476504902994325</v>
      </c>
      <c r="F136" s="118">
        <f>'DNSP Inputs Capex'!J$156*CHOOSE($A$1,'allocation inputs'!T176,'allocation inputs'!AK176,'allocation inputs'!BB176) * 'allocation inputs'!$E176</f>
        <v>9.0739639819069939</v>
      </c>
      <c r="G136" s="118">
        <f>'DNSP Inputs Capex'!K$156*CHOOSE($A$1,'allocation inputs'!U176,'allocation inputs'!AL176,'allocation inputs'!BC176) * 'allocation inputs'!$E176</f>
        <v>9.6838870325663589</v>
      </c>
      <c r="H136" s="118">
        <f>'DNSP Inputs Capex'!L$156*CHOOSE($A$1,'allocation inputs'!V176,'allocation inputs'!AM176,'allocation inputs'!BD176) * 'allocation inputs'!$E176</f>
        <v>10.271146081470429</v>
      </c>
    </row>
  </sheetData>
  <mergeCells count="2">
    <mergeCell ref="C3:H3"/>
    <mergeCell ref="C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Escalation</vt:lpstr>
      <vt:lpstr>WACC</vt:lpstr>
      <vt:lpstr>DNSP Inputs General</vt:lpstr>
      <vt:lpstr>DNSP Inputs O &amp; M</vt:lpstr>
      <vt:lpstr>DNSP Inputs Capex</vt:lpstr>
      <vt:lpstr>allocation inputs</vt:lpstr>
      <vt:lpstr>ACS - General</vt:lpstr>
      <vt:lpstr>ACS - O&amp;M</vt:lpstr>
      <vt:lpstr>ACS - Capex</vt:lpstr>
    </vt:vector>
  </TitlesOfParts>
  <Company>CHED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Wang</dc:creator>
  <cp:lastModifiedBy>Sandeep Kumar</cp:lastModifiedBy>
  <dcterms:created xsi:type="dcterms:W3CDTF">2015-02-10T00:53:26Z</dcterms:created>
  <dcterms:modified xsi:type="dcterms:W3CDTF">2015-04-28T03:21:48Z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Name">
    <vt:lpwstr/>
  </property>
</Properties>
</file>